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omments2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5.xml" ContentType="application/vnd.openxmlformats-officedocument.drawing+xml"/>
  <Override PartName="/xl/comments24.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26.xml" ContentType="application/vnd.openxmlformats-officedocument.drawing+xml"/>
  <Override PartName="/xl/comments25.xml" ContentType="application/vnd.openxmlformats-officedocument.spreadsheetml.comment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27.xml" ContentType="application/vnd.openxmlformats-officedocument.drawing+xml"/>
  <Override PartName="/xl/comments26.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28.xml" ContentType="application/vnd.openxmlformats-officedocument.drawing+xml"/>
  <Override PartName="/xl/comments27.xml" ContentType="application/vnd.openxmlformats-officedocument.spreadsheetml.comments+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29.xml" ContentType="application/vnd.openxmlformats-officedocument.drawing+xml"/>
  <Override PartName="/xl/comments28.xml" ContentType="application/vnd.openxmlformats-officedocument.spreadsheetml.comments+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30.xml" ContentType="application/vnd.openxmlformats-officedocument.drawing+xml"/>
  <Override PartName="/xl/comments29.xml" ContentType="application/vnd.openxmlformats-officedocument.spreadsheetml.comments+xml"/>
  <Override PartName="/xl/charts/chart43.xml" ContentType="application/vnd.openxmlformats-officedocument.drawingml.chart+xml"/>
  <Override PartName="/xl/charts/chart44.xml" ContentType="application/vnd.openxmlformats-officedocument.drawingml.chart+xml"/>
  <Override PartName="/xl/drawings/drawing31.xml" ContentType="application/vnd.openxmlformats-officedocument.drawing+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1"/>
  <workbookPr filterPrivacy="1" showInkAnnotation="0" codeName="ThisWorkbook" autoCompressPictures="0"/>
  <xr:revisionPtr revIDLastSave="0" documentId="13_ncr:1_{B79025E4-BBD8-DA47-AB64-BA2F4FE5FCE5}" xr6:coauthVersionLast="47" xr6:coauthVersionMax="47" xr10:uidLastSave="{00000000-0000-0000-0000-000000000000}"/>
  <bookViews>
    <workbookView xWindow="1700" yWindow="500" windowWidth="24120" windowHeight="15680" tabRatio="906" firstSheet="21" activeTab="38" xr2:uid="{00000000-000D-0000-FFFF-FFFF00000000}"/>
  </bookViews>
  <sheets>
    <sheet name="INFO" sheetId="25" r:id="rId1"/>
    <sheet name="1" sheetId="53" r:id="rId2"/>
    <sheet name="2" sheetId="115" r:id="rId3"/>
    <sheet name="2a" sheetId="103" r:id="rId4"/>
    <sheet name="2b" sheetId="104" r:id="rId5"/>
    <sheet name="2c" sheetId="108" r:id="rId6"/>
    <sheet name="ae" sheetId="109" r:id="rId7"/>
    <sheet name="3" sheetId="119" r:id="rId8"/>
    <sheet name="3a" sheetId="118" r:id="rId9"/>
    <sheet name="Amortizaciones" sheetId="128" state="hidden" r:id="rId10"/>
    <sheet name="3b" sheetId="134" r:id="rId11"/>
    <sheet name="CResult" sheetId="105" state="hidden" r:id="rId12"/>
    <sheet name="pr" sheetId="107" r:id="rId13"/>
    <sheet name="4" sheetId="141" r:id="rId14"/>
    <sheet name="4a" sheetId="137" r:id="rId15"/>
    <sheet name="4b" sheetId="140" r:id="rId16"/>
    <sheet name="5" sheetId="143" r:id="rId17"/>
    <sheet name="5a" sheetId="130" r:id="rId18"/>
    <sheet name="5b" sheetId="144" r:id="rId19"/>
    <sheet name="6" sheetId="156" r:id="rId20"/>
    <sheet name="6a" sheetId="147" r:id="rId21"/>
    <sheet name="6b" sheetId="149" r:id="rId22"/>
    <sheet name="pr5" sheetId="150" r:id="rId23"/>
    <sheet name="t5" sheetId="151" r:id="rId24"/>
    <sheet name="b5" sheetId="152" r:id="rId25"/>
    <sheet name="Pagoinversiones" sheetId="132" state="hidden" r:id="rId26"/>
    <sheet name="prestamos" sheetId="138" state="hidden" r:id="rId27"/>
    <sheet name="SB" sheetId="131" state="hidden" r:id="rId28"/>
    <sheet name="CTesorería" sheetId="133" state="hidden" r:id="rId29"/>
    <sheet name="a5" sheetId="155" r:id="rId30"/>
    <sheet name="5 años" sheetId="148" state="hidden" r:id="rId31"/>
    <sheet name="FIN" sheetId="159" r:id="rId32"/>
    <sheet name="a" sheetId="112" r:id="rId33"/>
    <sheet name="b" sheetId="93" r:id="rId34"/>
    <sheet name="c" sheetId="114" r:id="rId35"/>
    <sheet name="d" sheetId="146" r:id="rId36"/>
    <sheet name="e" sheetId="153" r:id="rId37"/>
    <sheet name="f" sheetId="154" r:id="rId38"/>
    <sheet name="g" sheetId="157" r:id="rId39"/>
    <sheet name="h" sheetId="158" r:id="rId40"/>
  </sheets>
  <externalReferences>
    <externalReference r:id="rId41"/>
  </externalReferences>
  <definedNames>
    <definedName name="_xlnm._FilterDatabase" localSheetId="30" hidden="1">'5 años'!$B$140:$B$142</definedName>
    <definedName name="_xlnm._FilterDatabase" localSheetId="11" hidden="1">CResult!$Q$3:$R$12</definedName>
    <definedName name="_xlnm._FilterDatabase" localSheetId="26" hidden="1">prestamos!$J$20:$J$22</definedName>
    <definedName name="_ftn1" localSheetId="0">INFO!#REF!</definedName>
    <definedName name="_ftnref1" localSheetId="0">INFO!#REF!</definedName>
    <definedName name="AccountsReceivable_MY">[1]MultiYear!$H$123:$R$123</definedName>
    <definedName name="AcctsReceivable">[1]Balance!$I$59</definedName>
    <definedName name="AllocatedEquityCommon">[1]Valuation!$L$94</definedName>
    <definedName name="AllocatedEquityPreferred">[1]Valuation!$L$92</definedName>
    <definedName name="amortizacion">CResult!$Q$44:$Q$45</definedName>
    <definedName name="AmortizeTrademarks">[1]Income!$H$84</definedName>
    <definedName name="Annual_int">[1]Compounding!$F$58</definedName>
    <definedName name="Annuity_Int">[1]Compounding!$F$153</definedName>
    <definedName name="Annuity_Payment">[1]Compounding!$F$151</definedName>
    <definedName name="Annuity_Pds">[1]Compounding!$F$155</definedName>
    <definedName name="Annuity_Type">[1]Compounding!$F$157</definedName>
    <definedName name="AÑOS">CResult!$S$60:$S$74</definedName>
    <definedName name="_xlnm.Print_Area" localSheetId="32">a!$B$78:$R$114</definedName>
    <definedName name="_xlnm.Print_Area" localSheetId="33">b!$B$15:$S$52</definedName>
    <definedName name="_xlnm.Print_Area" localSheetId="34">'c'!$B$13:$S$100</definedName>
    <definedName name="_xlnm.Print_Area" localSheetId="35">d!$B$13:$S$71</definedName>
    <definedName name="_xlnm.Print_Area" localSheetId="36">e!$B$105:$R$163</definedName>
    <definedName name="_xlnm.Print_Area" localSheetId="37">f!$B$13:$N$72</definedName>
    <definedName name="_xlnm.Print_Area" localSheetId="38">g!$B$14:$K$63</definedName>
    <definedName name="_xlnm.Print_Area" localSheetId="39">h!$B$13:$K$170</definedName>
    <definedName name="_xlnm.Print_Area" localSheetId="22">'pr5'!$C$7:$Z$71</definedName>
    <definedName name="Block10Net">[1]Breakeven!$N$250</definedName>
    <definedName name="Block1Net">[1]Breakeven!$E$250</definedName>
    <definedName name="Block2Net">[1]Breakeven!$F$250</definedName>
    <definedName name="Block3Net">[1]Breakeven!$G$250</definedName>
    <definedName name="Block4Net">[1]Breakeven!$H$250</definedName>
    <definedName name="Block5Net">[1]Breakeven!$I$250</definedName>
    <definedName name="Block6Net">[1]Breakeven!$J$250</definedName>
    <definedName name="Block7Net">[1]Breakeven!$K$250</definedName>
    <definedName name="Block8Net">[1]Breakeven!$L$250</definedName>
    <definedName name="Block9Net">[1]Breakeven!$M$250</definedName>
    <definedName name="BlockSize">[1]Breakeven!$E$202</definedName>
    <definedName name="BookValueShareCommon">[1]Valuation!$L$98</definedName>
    <definedName name="BookValueSharePreferred">[1]Valuation!$L$97</definedName>
    <definedName name="BreakEvenQuantity">#REF!</definedName>
    <definedName name="CAGR_Periods">[1]CAGR!$F$29</definedName>
    <definedName name="CARENCIA">prestamos!$B$168:$B$170</definedName>
    <definedName name="Cash">[1]Balance!$I$55</definedName>
    <definedName name="Cmpd_Int">[1]Compounding!$F$28</definedName>
    <definedName name="CmpdPerYr">[1]Compounding!$F$75</definedName>
    <definedName name="CommonShares">[1]Income!$H$59</definedName>
    <definedName name="CommonShares_1_MY">[1]MultiYear!$H$64</definedName>
    <definedName name="CommonShares_MY">[1]MultiYear!$H$64:$R$64</definedName>
    <definedName name="CompanyName">[1]Income!$H$47</definedName>
    <definedName name="CompanyName_MY">[1]MultiYear!$H$46</definedName>
    <definedName name="ConstantIN">[1]Breakeven!$H$153</definedName>
    <definedName name="ContributedCapital">[1]Balance!$I$128</definedName>
    <definedName name="ContributedCapital_MY">[1]MultiYear!$H$173:$R$173</definedName>
    <definedName name="CostOfGoodsSold">[1]Income!$J$73</definedName>
    <definedName name="CostOfGoodsSold_MY">[1]MultiYear!$H$78:$R$78</definedName>
    <definedName name="Costs">[1]ROI!$F$36</definedName>
    <definedName name="CurrencyMultiplier">[1]Income!$H$51</definedName>
    <definedName name="CurrencyMultiplier_MY">[1]MultiYear!$H$50</definedName>
    <definedName name="CurrencySymbol">[1]Income!$H$49</definedName>
    <definedName name="CurrencySymbol_MY">[1]MultiYear!$H$48</definedName>
    <definedName name="CurrentAssets">[1]Balance!$J$68</definedName>
    <definedName name="CurrentLiabilities">[1]Balance!$J$113</definedName>
    <definedName name="DCF_int">[1]NPV!$F$32</definedName>
    <definedName name="DeprecComputers">[1]Income!$H$93</definedName>
    <definedName name="DeprecOfficeEquip">[1]Income!$H$92</definedName>
    <definedName name="DeprecStoreEquip">[1]Income!$H$80</definedName>
    <definedName name="DiscRate_PB">[1]Payback!$M$58</definedName>
    <definedName name="DoubtfulAccounts">[1]Income!$H$91</definedName>
    <definedName name="EarningsPerShare">[1]Income!$J$124</definedName>
    <definedName name="EPS_MY">[1]MultiYear!$H$110:$R$110</definedName>
    <definedName name="ExtraOrdinaryAfterTax_MY">[1]MultiYear!$H$102:$R$102</definedName>
    <definedName name="ExtraordinaryItemRevenues">[1]Income!$H$112</definedName>
    <definedName name="ExtraordinaryItems">[1]Income!$J$116</definedName>
    <definedName name="ExtraordinaryItems_MY">[1]MultiYear!$H$102:$R$102</definedName>
    <definedName name="ExtraordinaryRevenues_MY">[1]MultiYear!$H$98:$R$98</definedName>
    <definedName name="ExtraordinaryTax_MY">[1]MultiYear!$H$101:$R$101</definedName>
    <definedName name="Final_Value">[1]CAGR!$F$27</definedName>
    <definedName name="Finance_Rate">[1]IRR!$G$83</definedName>
    <definedName name="formacompra">CResult!$Q$38:$Q$40</definedName>
    <definedName name="formaspago">CResult!$Q$3:$Q$12</definedName>
    <definedName name="fpago">CResult!$Q$4:$Q$12</definedName>
    <definedName name="FutureValue">[1]NPV!$F$38</definedName>
    <definedName name="FV_Int">[1]Compounding!$F$198</definedName>
    <definedName name="FV_Periods">[1]Compounding!$F$31</definedName>
    <definedName name="FV_Years">[1]Compounding!$F$202</definedName>
    <definedName name="FY_End">[1]Income!$H$53</definedName>
    <definedName name="FY_End_MY">[1]MultiYear!$H$52</definedName>
    <definedName name="FY_Start">[1]Income!$J$53</definedName>
    <definedName name="FY_Start_MY">[1]MultiYear!$J$52</definedName>
    <definedName name="Gains">[1]ROI!$F$34</definedName>
    <definedName name="GenAdminExpense">[1]Income!$I$97</definedName>
    <definedName name="General_And_Admin_Expenses_MY">[1]MultiYear!$H$83:$R$83</definedName>
    <definedName name="GrossProfit">[1]Income!$J$74</definedName>
    <definedName name="GrossProfit_MY">[1]MultiYear!$H$79:$R$79</definedName>
    <definedName name="Guess_IRR">[1]IRR!$G$50</definedName>
    <definedName name="HighestUnits">[1]Breakeven!$H$161</definedName>
    <definedName name="IncBeforeExtra">[1]Income!$J$109</definedName>
    <definedName name="IncBeforeExtra_MY">[1]MultiYear!$H$95:$R$95</definedName>
    <definedName name="IncBeforeTaxAndExtra">[1]Income!$J$106</definedName>
    <definedName name="IncBeforeTaxAndExtra_MY">[1]MultiYear!$H$92:$R$92</definedName>
    <definedName name="IncrementalBenefits">[1]CashFlow!$E$90:$N$90</definedName>
    <definedName name="IncrementalCosts">[1]CashFlow!$E$91:$N$91</definedName>
    <definedName name="IncTaxOperating_MY">[1]MultiYear!$H$93:$R$93</definedName>
    <definedName name="Initial_PV">[1]Compounding!$F$149</definedName>
    <definedName name="InputsBalance_MY">[1]MultiYear!$H$121:$R$126,[1]MultiYear!$H$130:$R$133,[1]MultiYear!$H$137:$R$138,[1]MultiYear!$H$142:$R$142,[1]MultiYear!$H$144:$R$144,[1]MultiYear!$H$151:$R$157,[1]MultiYear!$H$161:$R$162,[1]MultiYear!$H$170:$R$172</definedName>
    <definedName name="InputsIncome_MY">[1]MultiYear!$H$77:$R$78,[1]MultiYear!$H$82:$R$83,[1]MultiYear!$H$89:$R$90,[1]MultiYear!$H$98:$R$99</definedName>
    <definedName name="InputsRetained_MY">[1]MultiYear!$J$185</definedName>
    <definedName name="InputsSCFP_MY">[1]MultiYear!$H$213:$R$213,[1]MultiYear!$H$221:$R$221,[1]MultiYear!$H$226:$R$226,[1]MultiYear!$H$228:$R$228,[1]MultiYear!$H$240:$R$241,[1]MultiYear!$H$243:$R$243,[1]MultiYear!$H$245:$R$245,[1]MultiYear!$H$247:$R$248</definedName>
    <definedName name="IntangibleAssets">[1]Balance!$J$96</definedName>
    <definedName name="interest">[1]NPV!$F$32</definedName>
    <definedName name="InterestExpense">[1]Income!$I$104</definedName>
    <definedName name="InterestExpense_MY">[1]MultiYear!$H$90:$R$90</definedName>
    <definedName name="Inventories">[1]Balance!$I$66</definedName>
    <definedName name="InventoryTurns">[1]Activity!$J$87</definedName>
    <definedName name="InvestmentRevenues">[1]Income!$I$103</definedName>
    <definedName name="InvestmentRevenues_MY">[1]MultiYear!$H$89:$R$89</definedName>
    <definedName name="leasings">CResult!$Q$48:$Q$49</definedName>
    <definedName name="liquidacionhacienda">CResult!$Q$53:$Q$55</definedName>
    <definedName name="LongTermInvest">[1]Balance!$J$75</definedName>
    <definedName name="LongTermLiabilities">[1]Balance!$J$118</definedName>
    <definedName name="LongTermLiabilities_MY">[1]MultiYear!$H$163:$R$163</definedName>
    <definedName name="LowestSVC">[1]Breakeven!#REF!</definedName>
    <definedName name="LowestSVIN">[1]Breakeven!#REF!</definedName>
    <definedName name="LowestUnits">[1]Breakeven!$H$159</definedName>
    <definedName name="meses">CResult!$Q$18:$Q$29</definedName>
    <definedName name="Net_Financial_Gain_Loss_MY">[1]MultiYear!$H$91:$R$91</definedName>
    <definedName name="NetExpenseCash">[1]Retained!#REF!</definedName>
    <definedName name="NetExtraordinary_MY">[1]MultiYear!$H$100:$R$100</definedName>
    <definedName name="NetGainExtraordinaryItem">[1]Income!$I$114</definedName>
    <definedName name="NetGainExtraordinaryItem_MY">[1]MultiYear!$H$100:$R$100</definedName>
    <definedName name="NetIncome">[1]Income!$J$118</definedName>
    <definedName name="NetIncome_MY">[1]MultiYear!$H$104:$R$104</definedName>
    <definedName name="NetIncrementalCashFlow">[1]CashFlow!$E$92:$N$92</definedName>
    <definedName name="NetSalesRevenue">[1]Income!$J$71</definedName>
    <definedName name="NetSalesRevenue_MY">[1]MultiYear!$H$77:$R$77</definedName>
    <definedName name="NotesReceivable">[1]Balance!$I$60</definedName>
    <definedName name="NPV_Int">[1]NPV!$J$68</definedName>
    <definedName name="NumberOfEmployees">[1]Activity!$H$42</definedName>
    <definedName name="NumberOfEmployees_MY">[1]MultiYear!$H$68:$R$68</definedName>
    <definedName name="OpExpense">[1]Income!$J$98</definedName>
    <definedName name="OpExpense_MY">[1]MultiYear!$H$84:$R$84</definedName>
    <definedName name="OpIncAfterTax">[1]Income!$J$109</definedName>
    <definedName name="OpIncBeforeTax">[1]Income!$J$100</definedName>
    <definedName name="OpIncBeforeTax_MY">[1]MultiYear!$H$86:$R$86</definedName>
    <definedName name="OpIncome">[1]Income!$J$100</definedName>
    <definedName name="OpIncomeTax">[1]Income!$J$107</definedName>
    <definedName name="OtherAssets">[1]Balance!$J$98</definedName>
    <definedName name="pagosaño">prestamos!$L$21:$L$25</definedName>
    <definedName name="pcorto">prestamos!$J$21:$J$22</definedName>
    <definedName name="PdsPerYr">[1]NPV!$F$105</definedName>
    <definedName name="PdsPerYr_FV">[1]Compounding!$F$200</definedName>
    <definedName name="PeriodsGrowth">[1]Growth!$I$24</definedName>
    <definedName name="plargo">prestamos!$J$35:$J$52</definedName>
    <definedName name="plazopago">CResult!$S$31:$S$37</definedName>
    <definedName name="PPEquip">[1]Balance!$J$87</definedName>
    <definedName name="PPEquip_MY">[1]MultiYear!$H$139:$R$139</definedName>
    <definedName name="PreferredCumDividend">[1]Valuation!$K$90</definedName>
    <definedName name="PreferredLiquidation">[1]Valuation!$K$87</definedName>
    <definedName name="PreferredShares">[1]Income!$H$61</definedName>
    <definedName name="PreferredShares_1_MY">[1]MultiYear!$H$66</definedName>
    <definedName name="PreferredShares_MY">[1]MultiYear!$H$66:$R$66</definedName>
    <definedName name="Prepaid">[1]Balance!$I$67</definedName>
    <definedName name="PresentValue">[1]Compounding!$F$34</definedName>
    <definedName name="ProposalInflows">[1]CashFlow!$E$47:$N$47</definedName>
    <definedName name="ProposalOutflows">[1]CashFlow!$E$48:$N$48</definedName>
    <definedName name="PV_Periods">[1]NPV!$F$35</definedName>
    <definedName name="Reinvest_Rate">[1]IRR!$G$85</definedName>
    <definedName name="repolizas">'5 años'!$B$141:$B$142</definedName>
    <definedName name="respuesta">CResult!$Q$59:$Q$60</definedName>
    <definedName name="RetainedEarnings">[1]Balance!$I$130</definedName>
    <definedName name="RetainedEarnings_Bal_MY">[1]MultiYear!$H$175:$R$175</definedName>
    <definedName name="RetainedEarnings_MY">[1]MultiYear!$H$175:$R$175</definedName>
    <definedName name="RetainedEarningsBalance">[1]Retained!$I$45</definedName>
    <definedName name="RetainedEarningsBalance_MY">[1]MultiYear!$H$197:$R$197</definedName>
    <definedName name="RetainedEarningsFirstBalance_MY">[1]MultiYear!$J$185</definedName>
    <definedName name="RetainedEarningsStartYear_MY">[1]MultiYear!$J$184</definedName>
    <definedName name="SalesPerDay">[1]Activity!$J$175</definedName>
    <definedName name="SCFP_CommonDividends">[1]FinCashFlow!$J$78</definedName>
    <definedName name="SCFP_CommonDividends_MY">[1]MultiYear!$H$241:$R$241</definedName>
    <definedName name="SCFP_InflowFromAssetSale">[1]Retained!#REF!</definedName>
    <definedName name="SCFP_InflowFromFinancing">[1]Retained!#REF!</definedName>
    <definedName name="SCFP_InflowFromOpsAndInvest">[1]Retained!#REF!</definedName>
    <definedName name="SCFP_NetExpenseCash">[1]Retained!#REF!</definedName>
    <definedName name="SCFP_NetInflowFromExtraordinary">[1]Retained!#REF!</definedName>
    <definedName name="SCFP_NonCashExpenses">[1]Retained!#REF!</definedName>
    <definedName name="SCFP_OpExpenses">[1]Retained!#REF!</definedName>
    <definedName name="SCFP_PreferredDividends">[1]FinCashFlow!$J$77</definedName>
    <definedName name="SCFP_PreferredDividends_MY">[1]MultiYear!$H$240:$R$240</definedName>
    <definedName name="SCFP_SalesAndInvestmentRevenues">[1]Retained!$J$41</definedName>
    <definedName name="SCFP_TotalCashFlow">[1]FinCashFlow!$K$89</definedName>
    <definedName name="SCFP_TotalCashInflows">[1]FinCashFlow!$K$72</definedName>
    <definedName name="SCFP_TotalCashOutflows">[1]FinCashFlow!$K$87</definedName>
    <definedName name="SellingExpense">[1]Income!$I$86</definedName>
    <definedName name="SellingExpenses_MY">[1]MultiYear!$H$82:$R$82</definedName>
    <definedName name="SemiVariableCostArray">[1]Breakeven!$H$150:$L$151</definedName>
    <definedName name="SemiVariableInflowArray">[1]Breakeven!$H$156:$L$157</definedName>
    <definedName name="SharePrice">[1]Valuation!$H$46</definedName>
    <definedName name="ShortTermInvestments">[1]Balance!$I$56</definedName>
    <definedName name="sino">CResult!$Q$66</definedName>
    <definedName name="Start_Value">[1]CAGR!$F$25</definedName>
    <definedName name="StartingPV">[1]Compounding!$F$56</definedName>
    <definedName name="SVCChangePCT">[1]Breakeven!#REF!</definedName>
    <definedName name="SVCChangeUnits">[1]Breakeven!#REF!</definedName>
    <definedName name="SVINChangePCT">[1]Breakeven!#REF!</definedName>
    <definedName name="SVINChangeUnits">[1]Breakeven!#REF!</definedName>
    <definedName name="TaxExtraOrdinaryItem">[1]Income!$I$115</definedName>
    <definedName name="TaxExtraOrdinaryItem_MY">[1]MultiYear!$H$101</definedName>
    <definedName name="TaxOnExtraordinaryItem1">[1]Income!$I$116</definedName>
    <definedName name="TaxRateExtra">[1]Income!$H$57</definedName>
    <definedName name="TaxRateExtra_1_MY">[1]MultiYear!$H$62</definedName>
    <definedName name="TaxRateExtra_MY">[1]MultiYear!$H$62:$R$62</definedName>
    <definedName name="TaxRateOperating">[1]Income!$H$55</definedName>
    <definedName name="TaxRateOperating_1_MY">[1]MultiYear!$H$60</definedName>
    <definedName name="TaxRateOperating_MY">[1]MultiYear!$H$60:$R$60</definedName>
    <definedName name="Total_semivariable_costs">[1]Breakeven!$E$226</definedName>
    <definedName name="TotalAssets">[1]Balance!$J$100</definedName>
    <definedName name="TotalAssets_MY">[1]MultiYear!$H$146:$R$146</definedName>
    <definedName name="TotalCosts">#REF!</definedName>
    <definedName name="TotalCostsSVC">[1]Breakeven!$E$231:$N$231</definedName>
    <definedName name="TotalCurrentAssets_MY">[1]MultiYear!$H$127:$R$127</definedName>
    <definedName name="TotalCurrentLiabilities_MY">[1]MultiYear!$H$158:$R$158</definedName>
    <definedName name="TotalEquity">[1]Balance!$J$132</definedName>
    <definedName name="TotalEquity_MY">[1]MultiYear!$H$177:$R$177</definedName>
    <definedName name="TotalFC">[1]Breakeven!$H$145</definedName>
    <definedName name="TotalFixedCost">#REF!</definedName>
    <definedName name="TotalInConst">[1]Breakeven!$E$235:$N$235</definedName>
    <definedName name="TotalInflow">#REF!</definedName>
    <definedName name="TotalInflowsSVC">[1]Breakeven!$E$245:$N$245</definedName>
    <definedName name="TotalInventories_MY">[1]MultiYear!$H$125:$R$125</definedName>
    <definedName name="TotalLiabAndEquity">[1]Balance!$J$134</definedName>
    <definedName name="TotalLiabilities">[1]Balance!$J$120</definedName>
    <definedName name="TotalLiabilities_MY">[1]MultiYear!$H$165:$R$165</definedName>
    <definedName name="TotalSVC">[1]Breakeven!$E$226:$N$226</definedName>
    <definedName name="TotalSVIN">[1]Breakeven!$E$240:$N$240</definedName>
    <definedName name="TotalVariableCost">#REF!</definedName>
    <definedName name="TotalVC">[1]Breakeven!$E$221:$N$221</definedName>
    <definedName name="UnitInflow">#REF!</definedName>
    <definedName name="Units">#REF!</definedName>
    <definedName name="Units1">[1]Breakeven!$E$212</definedName>
    <definedName name="Units10">[1]Breakeven!$N$212</definedName>
    <definedName name="Units2">[1]Breakeven!$F$212</definedName>
    <definedName name="Units3">[1]Breakeven!$G$212</definedName>
    <definedName name="Units4">[1]Breakeven!$H$212</definedName>
    <definedName name="Units5">[1]Breakeven!$I$212</definedName>
    <definedName name="Units6">[1]Breakeven!$J$212</definedName>
    <definedName name="Units7">[1]Breakeven!$K$212</definedName>
    <definedName name="Units8">[1]Breakeven!$L$212</definedName>
    <definedName name="Units9">[1]Breakeven!$M$212</definedName>
    <definedName name="UnitsSVC">[1]Breakeven!$E$212:$N$212</definedName>
    <definedName name="UnitVariableCost">#REF!</definedName>
    <definedName name="UnitVC">[1]Breakeven!$H$147</definedName>
    <definedName name="Yr10CumCF">[1]Payback!$N$32</definedName>
    <definedName name="Yr10CumDiscCF">[1]Payback!$N$67</definedName>
    <definedName name="Yr10DiscCF">[1]Payback!$N$66</definedName>
    <definedName name="Yr10NetCF">[1]Payback!$N$28</definedName>
    <definedName name="Yr1CumCF">[1]Payback!$E$32</definedName>
    <definedName name="Yr1CumDiscCF">[1]Payback!$E$67</definedName>
    <definedName name="Yr1DiscCF">[1]Payback!$E$66</definedName>
    <definedName name="Yr1NetCF">[1]Payback!$E$28</definedName>
    <definedName name="Yr2CumCF">[1]Payback!$F$32</definedName>
    <definedName name="Yr2CumDiscCF">[1]Payback!$F$67</definedName>
    <definedName name="Yr2DiscCF">[1]Payback!$F$66</definedName>
    <definedName name="Yr2NetCF">[1]Payback!$F$28</definedName>
    <definedName name="Yr3CumCF">[1]Payback!$G$32</definedName>
    <definedName name="Yr3CumDiscCF">[1]Payback!$G$67</definedName>
    <definedName name="Yr3DiscCF">[1]Payback!$G$66</definedName>
    <definedName name="Yr3NetCF">[1]Payback!$G$28</definedName>
    <definedName name="Yr4CumCF">[1]Payback!$H$32</definedName>
    <definedName name="Yr4CumDiscCF">[1]Payback!$H$67</definedName>
    <definedName name="Yr4DiscCF">[1]Payback!$H$66</definedName>
    <definedName name="Yr4NetCF">[1]Payback!$H$28</definedName>
    <definedName name="Yr5CumCF">[1]Payback!$I$32</definedName>
    <definedName name="Yr5CumDiscCF">[1]Payback!$I$67</definedName>
    <definedName name="Yr5DiscCF">[1]Payback!$I$66</definedName>
    <definedName name="Yr5NetCF">[1]Payback!$I$28</definedName>
    <definedName name="Yr5Outflow">[1]ROI!#REF!</definedName>
    <definedName name="Yr6CumCF">[1]Payback!$J$32</definedName>
    <definedName name="Yr6CumDiscCF">[1]Payback!$J$67</definedName>
    <definedName name="Yr6DiscCF">[1]Payback!$J$66</definedName>
    <definedName name="Yr6NetCF">[1]Payback!$J$28</definedName>
    <definedName name="Yr7CumCF">[1]Payback!$K$32</definedName>
    <definedName name="Yr7CumDiscCF">[1]Payback!$K$67</definedName>
    <definedName name="Yr7DiscCF">[1]Payback!$K$66</definedName>
    <definedName name="Yr7NetCF">[1]Payback!$K$28</definedName>
    <definedName name="Yr8CumCF">[1]Payback!$L$32</definedName>
    <definedName name="Yr8CumDiscCF">[1]Payback!$L$67</definedName>
    <definedName name="Yr8DiscCF">[1]Payback!$L$66</definedName>
    <definedName name="Yr8NetCF">[1]Payback!$L$28</definedName>
    <definedName name="Yr9CumCF">[1]Payback!$M$32</definedName>
    <definedName name="Yr9CumDiscCF">[1]Payback!$M$67</definedName>
    <definedName name="Yr9DiscCF">[1]Payback!$M$66</definedName>
    <definedName name="Yr9NetCF">[1]Payback!$M$28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http://schemas.microsoft.com/office/mac/excel/2008/main">
      <mx:ArchID Flags="2"/>
    </ext>
  </extLst>
</workbook>
</file>

<file path=xl/calcChain.xml><?xml version="1.0" encoding="utf-8"?>
<calcChain xmlns="http://schemas.openxmlformats.org/spreadsheetml/2006/main">
  <c r="D30" i="149" l="1"/>
  <c r="D59" i="103"/>
  <c r="D60" i="103"/>
  <c r="D61" i="103"/>
  <c r="D58" i="103"/>
  <c r="E26" i="104"/>
  <c r="E27" i="104"/>
  <c r="E28" i="104"/>
  <c r="E29" i="104"/>
  <c r="E154" i="131" s="1"/>
  <c r="E30" i="104"/>
  <c r="E31" i="104"/>
  <c r="E32" i="149" s="1"/>
  <c r="F32" i="149" s="1"/>
  <c r="H32" i="149" s="1"/>
  <c r="J32" i="149" s="1"/>
  <c r="L32" i="149" s="1"/>
  <c r="E32" i="104"/>
  <c r="E33" i="104"/>
  <c r="E34" i="104"/>
  <c r="E35" i="104"/>
  <c r="E36" i="104"/>
  <c r="E37" i="104"/>
  <c r="E38" i="104"/>
  <c r="E39" i="104"/>
  <c r="E40" i="104"/>
  <c r="E41" i="104"/>
  <c r="E42" i="104"/>
  <c r="E44" i="104"/>
  <c r="E45" i="104"/>
  <c r="E46" i="104"/>
  <c r="E47" i="104"/>
  <c r="E48" i="104"/>
  <c r="E49" i="104"/>
  <c r="E50" i="104"/>
  <c r="E51" i="104"/>
  <c r="E52" i="104"/>
  <c r="E53" i="104"/>
  <c r="E54" i="104"/>
  <c r="E55" i="104"/>
  <c r="E56" i="104"/>
  <c r="E57" i="104"/>
  <c r="E58" i="104"/>
  <c r="E59" i="104"/>
  <c r="E60" i="104"/>
  <c r="E61" i="104"/>
  <c r="E62" i="104"/>
  <c r="E63" i="104"/>
  <c r="E64" i="104"/>
  <c r="E65" i="104"/>
  <c r="E66" i="104"/>
  <c r="E67" i="104"/>
  <c r="E68" i="104"/>
  <c r="E69" i="104"/>
  <c r="E70" i="104"/>
  <c r="E71" i="104"/>
  <c r="E72" i="104"/>
  <c r="E73" i="104"/>
  <c r="E74" i="104"/>
  <c r="E75" i="104"/>
  <c r="B2" i="53"/>
  <c r="B2" i="115" s="1"/>
  <c r="B2" i="156" s="1"/>
  <c r="D2" i="115"/>
  <c r="E21" i="103"/>
  <c r="L59" i="103" s="1"/>
  <c r="E19" i="103"/>
  <c r="L57" i="103" s="1"/>
  <c r="G57" i="103"/>
  <c r="I57" i="103"/>
  <c r="E20" i="103"/>
  <c r="G58" i="103" s="1"/>
  <c r="J58" i="103" s="1"/>
  <c r="I64" i="147" s="1"/>
  <c r="I58" i="103"/>
  <c r="F64" i="147" s="1"/>
  <c r="I59" i="103"/>
  <c r="E22" i="103"/>
  <c r="L60" i="103" s="1"/>
  <c r="I60" i="103"/>
  <c r="F66" i="147" s="1"/>
  <c r="E23" i="103"/>
  <c r="G61" i="103" s="1"/>
  <c r="J61" i="103" s="1"/>
  <c r="I61" i="103"/>
  <c r="E24" i="103"/>
  <c r="G62" i="103"/>
  <c r="I62" i="103"/>
  <c r="E25" i="103"/>
  <c r="G63" i="103"/>
  <c r="I63" i="103"/>
  <c r="E26" i="103"/>
  <c r="G64" i="103"/>
  <c r="I64" i="103"/>
  <c r="I65" i="103"/>
  <c r="I66" i="103"/>
  <c r="I67" i="103"/>
  <c r="I68" i="103"/>
  <c r="I69" i="103"/>
  <c r="I70" i="103"/>
  <c r="I71" i="103"/>
  <c r="I72" i="103"/>
  <c r="I73" i="103"/>
  <c r="I74" i="103"/>
  <c r="I75" i="103"/>
  <c r="I76" i="103"/>
  <c r="I77" i="103"/>
  <c r="I78" i="103"/>
  <c r="I79" i="103"/>
  <c r="I80" i="103"/>
  <c r="I81" i="103"/>
  <c r="I82" i="103"/>
  <c r="I83" i="103"/>
  <c r="I84" i="103"/>
  <c r="I85" i="103"/>
  <c r="E27" i="103"/>
  <c r="G65" i="103" s="1"/>
  <c r="J65" i="103" s="1"/>
  <c r="E28" i="103"/>
  <c r="G66" i="103" s="1"/>
  <c r="J66" i="103" s="1"/>
  <c r="E29" i="103"/>
  <c r="L67" i="103" s="1"/>
  <c r="G67" i="103"/>
  <c r="J67" i="103" s="1"/>
  <c r="E30" i="103"/>
  <c r="G68" i="103"/>
  <c r="E31" i="103"/>
  <c r="G69" i="103" s="1"/>
  <c r="J69" i="103" s="1"/>
  <c r="E32" i="103"/>
  <c r="E33" i="103"/>
  <c r="G71" i="103"/>
  <c r="E34" i="103"/>
  <c r="G72" i="103"/>
  <c r="E35" i="103"/>
  <c r="G73" i="103" s="1"/>
  <c r="E36" i="103"/>
  <c r="L74" i="103" s="1"/>
  <c r="G74" i="103"/>
  <c r="E37" i="103"/>
  <c r="L75" i="103" s="1"/>
  <c r="E38" i="103"/>
  <c r="G76" i="103"/>
  <c r="E39" i="103"/>
  <c r="G77" i="103" s="1"/>
  <c r="J77" i="103" s="1"/>
  <c r="E40" i="103"/>
  <c r="G78" i="103"/>
  <c r="J78" i="103" s="1"/>
  <c r="E41" i="103"/>
  <c r="E42" i="103"/>
  <c r="G80" i="103"/>
  <c r="E43" i="103"/>
  <c r="G81" i="103" s="1"/>
  <c r="J81" i="103" s="1"/>
  <c r="E44" i="103"/>
  <c r="G82" i="103"/>
  <c r="E45" i="103"/>
  <c r="L83" i="103" s="1"/>
  <c r="G83" i="103"/>
  <c r="J83" i="103" s="1"/>
  <c r="G46" i="103"/>
  <c r="E46" i="103"/>
  <c r="G84" i="103" s="1"/>
  <c r="J84" i="103" s="1"/>
  <c r="G47" i="103"/>
  <c r="H47" i="103"/>
  <c r="F17" i="103"/>
  <c r="G17" i="103"/>
  <c r="F20" i="93" s="1"/>
  <c r="H17" i="103"/>
  <c r="G20" i="93" s="1"/>
  <c r="J62" i="103"/>
  <c r="J63" i="103"/>
  <c r="J64" i="103"/>
  <c r="J68" i="103"/>
  <c r="J71" i="103"/>
  <c r="J72" i="103"/>
  <c r="J73" i="103"/>
  <c r="J74" i="103"/>
  <c r="J76" i="103"/>
  <c r="J80" i="103"/>
  <c r="J82" i="103"/>
  <c r="G95" i="103"/>
  <c r="G96" i="103"/>
  <c r="G97" i="103"/>
  <c r="G98" i="103"/>
  <c r="G99" i="103"/>
  <c r="H99" i="103"/>
  <c r="I99" i="103" s="1"/>
  <c r="J99" i="103"/>
  <c r="K99" i="103"/>
  <c r="L99" i="103" s="1"/>
  <c r="M99" i="103"/>
  <c r="N99" i="103" s="1"/>
  <c r="O99" i="103" s="1"/>
  <c r="P99" i="103"/>
  <c r="Q99" i="103" s="1"/>
  <c r="E104" i="103"/>
  <c r="E105" i="103"/>
  <c r="E106" i="103"/>
  <c r="E107" i="103"/>
  <c r="E108" i="103"/>
  <c r="E109" i="103"/>
  <c r="E110" i="103"/>
  <c r="F102" i="103"/>
  <c r="G102" i="103"/>
  <c r="H102" i="103"/>
  <c r="I102" i="103"/>
  <c r="E102" i="103" s="1"/>
  <c r="J102" i="103"/>
  <c r="K102" i="103"/>
  <c r="L102" i="103"/>
  <c r="M102" i="103"/>
  <c r="N102" i="103"/>
  <c r="O102" i="103"/>
  <c r="P102" i="103"/>
  <c r="Q102" i="103"/>
  <c r="E93" i="103"/>
  <c r="E94" i="103"/>
  <c r="E99" i="103"/>
  <c r="F91" i="103"/>
  <c r="T56" i="103"/>
  <c r="L55" i="103" s="1"/>
  <c r="F113" i="103"/>
  <c r="K113" i="103"/>
  <c r="F16" i="103"/>
  <c r="G16" i="103"/>
  <c r="H16" i="103"/>
  <c r="I16" i="103"/>
  <c r="J16" i="103"/>
  <c r="J90" i="103" s="1"/>
  <c r="K16" i="103"/>
  <c r="L16" i="103"/>
  <c r="M16" i="103"/>
  <c r="N16" i="103"/>
  <c r="O16" i="103"/>
  <c r="P16" i="103"/>
  <c r="Q16" i="103"/>
  <c r="F213" i="103"/>
  <c r="F210" i="103" s="1"/>
  <c r="C194" i="103"/>
  <c r="D194" i="103"/>
  <c r="C167" i="103"/>
  <c r="D167" i="103"/>
  <c r="C156" i="103"/>
  <c r="D156" i="103"/>
  <c r="L84" i="103"/>
  <c r="L82" i="103"/>
  <c r="L81" i="103"/>
  <c r="L80" i="103"/>
  <c r="L78" i="103"/>
  <c r="L77" i="103"/>
  <c r="L76" i="103"/>
  <c r="L73" i="103"/>
  <c r="L72" i="103"/>
  <c r="L71" i="103"/>
  <c r="L69" i="103"/>
  <c r="L68" i="103"/>
  <c r="L66" i="103"/>
  <c r="L65" i="103"/>
  <c r="L64" i="103"/>
  <c r="L63" i="103"/>
  <c r="L62" i="103"/>
  <c r="L61" i="103"/>
  <c r="C6" i="103"/>
  <c r="E6" i="103"/>
  <c r="I6" i="103"/>
  <c r="G56" i="103"/>
  <c r="I56" i="103"/>
  <c r="D74" i="103"/>
  <c r="D75" i="103"/>
  <c r="D76" i="103"/>
  <c r="D77" i="103"/>
  <c r="D78" i="103"/>
  <c r="D79" i="103"/>
  <c r="D80" i="103"/>
  <c r="D81" i="103"/>
  <c r="D82" i="103"/>
  <c r="D83" i="103"/>
  <c r="D84" i="103"/>
  <c r="D85" i="103"/>
  <c r="E90" i="103"/>
  <c r="E101" i="103" s="1"/>
  <c r="F90" i="103"/>
  <c r="F101" i="103" s="1"/>
  <c r="G90" i="103"/>
  <c r="H90" i="103"/>
  <c r="I90" i="103"/>
  <c r="K90" i="103"/>
  <c r="L90" i="103"/>
  <c r="L101" i="103" s="1"/>
  <c r="M90" i="103"/>
  <c r="M101" i="103" s="1"/>
  <c r="N90" i="103"/>
  <c r="N101" i="103" s="1"/>
  <c r="O90" i="103"/>
  <c r="O101" i="103" s="1"/>
  <c r="P90" i="103"/>
  <c r="P101" i="103" s="1"/>
  <c r="Q90" i="103"/>
  <c r="G101" i="103"/>
  <c r="H101" i="103"/>
  <c r="I101" i="103"/>
  <c r="J101" i="103"/>
  <c r="K101" i="103"/>
  <c r="Q101" i="103"/>
  <c r="E156" i="103"/>
  <c r="F156" i="103"/>
  <c r="E107" i="104"/>
  <c r="E108" i="104"/>
  <c r="E109" i="104"/>
  <c r="E110" i="104"/>
  <c r="E111" i="104"/>
  <c r="E112" i="104"/>
  <c r="E113" i="104"/>
  <c r="E100" i="104"/>
  <c r="E101" i="104"/>
  <c r="E102" i="104"/>
  <c r="E103" i="104"/>
  <c r="E104" i="104"/>
  <c r="E105" i="104"/>
  <c r="E87" i="104"/>
  <c r="E89" i="104"/>
  <c r="E90" i="104"/>
  <c r="E91" i="104"/>
  <c r="E92" i="104"/>
  <c r="E93" i="104"/>
  <c r="E94" i="104"/>
  <c r="E95" i="104"/>
  <c r="E33" i="149" s="1"/>
  <c r="F33" i="149" s="1"/>
  <c r="H33" i="149" s="1"/>
  <c r="J33" i="149" s="1"/>
  <c r="L33" i="149" s="1"/>
  <c r="E96" i="104"/>
  <c r="E97" i="104"/>
  <c r="E98" i="104"/>
  <c r="E83" i="104"/>
  <c r="E114" i="104"/>
  <c r="E115" i="104"/>
  <c r="E116" i="104"/>
  <c r="E117" i="104"/>
  <c r="E118" i="104"/>
  <c r="E85" i="104"/>
  <c r="E86" i="104"/>
  <c r="E120" i="104"/>
  <c r="E121" i="104"/>
  <c r="E122" i="104"/>
  <c r="E123" i="104"/>
  <c r="E124" i="104"/>
  <c r="E125" i="104"/>
  <c r="E126" i="104"/>
  <c r="E127" i="104"/>
  <c r="E128" i="104"/>
  <c r="E25" i="104"/>
  <c r="E76" i="104"/>
  <c r="E77" i="104"/>
  <c r="E78" i="104"/>
  <c r="E79" i="104"/>
  <c r="E80" i="104"/>
  <c r="E81" i="104"/>
  <c r="E129" i="104"/>
  <c r="E130" i="104"/>
  <c r="E131" i="104"/>
  <c r="G134" i="104"/>
  <c r="H134" i="104" s="1"/>
  <c r="I134" i="104" s="1"/>
  <c r="J134" i="104" s="1"/>
  <c r="K134" i="104" s="1"/>
  <c r="L134" i="104" s="1"/>
  <c r="M134" i="104" s="1"/>
  <c r="N134" i="104" s="1"/>
  <c r="O134" i="104" s="1"/>
  <c r="P134" i="104" s="1"/>
  <c r="Q134" i="104" s="1"/>
  <c r="G135" i="104"/>
  <c r="H135" i="104" s="1"/>
  <c r="G136" i="104"/>
  <c r="H136" i="104" s="1"/>
  <c r="I136" i="104" s="1"/>
  <c r="J136" i="104" s="1"/>
  <c r="K136" i="104" s="1"/>
  <c r="L136" i="104" s="1"/>
  <c r="M136" i="104" s="1"/>
  <c r="N136" i="104" s="1"/>
  <c r="O136" i="104" s="1"/>
  <c r="P136" i="104" s="1"/>
  <c r="G137" i="104"/>
  <c r="H137" i="104" s="1"/>
  <c r="G138" i="104"/>
  <c r="H138" i="104" s="1"/>
  <c r="I138" i="104" s="1"/>
  <c r="J138" i="104" s="1"/>
  <c r="K138" i="104" s="1"/>
  <c r="L138" i="104" s="1"/>
  <c r="M138" i="104" s="1"/>
  <c r="N138" i="104" s="1"/>
  <c r="O138" i="104" s="1"/>
  <c r="P138" i="104" s="1"/>
  <c r="Q138" i="104" s="1"/>
  <c r="G139" i="104"/>
  <c r="G140" i="104"/>
  <c r="H140" i="104" s="1"/>
  <c r="I140" i="104" s="1"/>
  <c r="J140" i="104" s="1"/>
  <c r="K140" i="104" s="1"/>
  <c r="L140" i="104" s="1"/>
  <c r="M140" i="104" s="1"/>
  <c r="N140" i="104" s="1"/>
  <c r="O140" i="104" s="1"/>
  <c r="P140" i="104" s="1"/>
  <c r="Q140" i="104" s="1"/>
  <c r="G141" i="104"/>
  <c r="H141" i="104" s="1"/>
  <c r="I141" i="104" s="1"/>
  <c r="J141" i="104" s="1"/>
  <c r="K141" i="104" s="1"/>
  <c r="G142" i="104"/>
  <c r="H142" i="104" s="1"/>
  <c r="I142" i="104" s="1"/>
  <c r="J142" i="104" s="1"/>
  <c r="G143" i="104"/>
  <c r="H143" i="104" s="1"/>
  <c r="I143" i="104" s="1"/>
  <c r="J143" i="104" s="1"/>
  <c r="K143" i="104" s="1"/>
  <c r="L143" i="104" s="1"/>
  <c r="M143" i="104" s="1"/>
  <c r="N143" i="104" s="1"/>
  <c r="O143" i="104" s="1"/>
  <c r="P143" i="104" s="1"/>
  <c r="Q143" i="104" s="1"/>
  <c r="G144" i="104"/>
  <c r="H144" i="104" s="1"/>
  <c r="G145" i="104"/>
  <c r="H145" i="104" s="1"/>
  <c r="I145" i="104" s="1"/>
  <c r="G146" i="104"/>
  <c r="H146" i="104" s="1"/>
  <c r="G147" i="104"/>
  <c r="G148" i="104"/>
  <c r="H148" i="104" s="1"/>
  <c r="I148" i="104" s="1"/>
  <c r="J148" i="104" s="1"/>
  <c r="K148" i="104" s="1"/>
  <c r="L148" i="104" s="1"/>
  <c r="M148" i="104" s="1"/>
  <c r="N148" i="104" s="1"/>
  <c r="O148" i="104" s="1"/>
  <c r="P148" i="104" s="1"/>
  <c r="Q148" i="104" s="1"/>
  <c r="G149" i="104"/>
  <c r="H149" i="104" s="1"/>
  <c r="I149" i="104" s="1"/>
  <c r="J149" i="104" s="1"/>
  <c r="G150" i="104"/>
  <c r="H150" i="104" s="1"/>
  <c r="I150" i="104" s="1"/>
  <c r="J150" i="104" s="1"/>
  <c r="K150" i="104" s="1"/>
  <c r="L150" i="104" s="1"/>
  <c r="M150" i="104" s="1"/>
  <c r="N150" i="104" s="1"/>
  <c r="O150" i="104" s="1"/>
  <c r="P150" i="104" s="1"/>
  <c r="Q150" i="104" s="1"/>
  <c r="G151" i="104"/>
  <c r="H151" i="104" s="1"/>
  <c r="I151" i="104" s="1"/>
  <c r="J151" i="104" s="1"/>
  <c r="K151" i="104" s="1"/>
  <c r="L151" i="104" s="1"/>
  <c r="M151" i="104" s="1"/>
  <c r="N151" i="104" s="1"/>
  <c r="O151" i="104" s="1"/>
  <c r="P151" i="104" s="1"/>
  <c r="Q151" i="104" s="1"/>
  <c r="G152" i="104"/>
  <c r="H152" i="104" s="1"/>
  <c r="G153" i="104"/>
  <c r="H153" i="104" s="1"/>
  <c r="G154" i="104"/>
  <c r="H154" i="104" s="1"/>
  <c r="I154" i="104" s="1"/>
  <c r="G155" i="104"/>
  <c r="G156" i="104"/>
  <c r="H156" i="104"/>
  <c r="I156" i="104" s="1"/>
  <c r="J156" i="104" s="1"/>
  <c r="K156" i="104" s="1"/>
  <c r="L156" i="104" s="1"/>
  <c r="M156" i="104" s="1"/>
  <c r="N156" i="104" s="1"/>
  <c r="O156" i="104" s="1"/>
  <c r="P156" i="104" s="1"/>
  <c r="Q156" i="104" s="1"/>
  <c r="F22" i="104"/>
  <c r="G183" i="131" s="1"/>
  <c r="G374" i="104"/>
  <c r="H374" i="104" s="1"/>
  <c r="G375" i="104"/>
  <c r="H375" i="104" s="1"/>
  <c r="I375" i="104" s="1"/>
  <c r="J375" i="104" s="1"/>
  <c r="K375" i="104" s="1"/>
  <c r="L375" i="104" s="1"/>
  <c r="M375" i="104" s="1"/>
  <c r="N375" i="104" s="1"/>
  <c r="O375" i="104" s="1"/>
  <c r="P375" i="104" s="1"/>
  <c r="Q375" i="104" s="1"/>
  <c r="G376" i="104"/>
  <c r="H376" i="104" s="1"/>
  <c r="I376" i="104" s="1"/>
  <c r="J376" i="104" s="1"/>
  <c r="K376" i="104" s="1"/>
  <c r="L376" i="104" s="1"/>
  <c r="M376" i="104" s="1"/>
  <c r="N376" i="104" s="1"/>
  <c r="O376" i="104" s="1"/>
  <c r="P376" i="104" s="1"/>
  <c r="Q376" i="104" s="1"/>
  <c r="G377" i="104"/>
  <c r="H377" i="104" s="1"/>
  <c r="I377" i="104" s="1"/>
  <c r="J377" i="104" s="1"/>
  <c r="K377" i="104" s="1"/>
  <c r="L377" i="104" s="1"/>
  <c r="M377" i="104" s="1"/>
  <c r="N377" i="104" s="1"/>
  <c r="O377" i="104" s="1"/>
  <c r="P377" i="104" s="1"/>
  <c r="Q377" i="104" s="1"/>
  <c r="F386" i="104"/>
  <c r="F359" i="104"/>
  <c r="F352" i="104"/>
  <c r="F345" i="104"/>
  <c r="F338" i="104"/>
  <c r="G295" i="131" s="1"/>
  <c r="F331" i="104"/>
  <c r="G291" i="131" s="1"/>
  <c r="F324" i="104"/>
  <c r="F45" i="107" s="1"/>
  <c r="F310" i="104"/>
  <c r="F303" i="104"/>
  <c r="F296" i="104"/>
  <c r="F41" i="107" s="1"/>
  <c r="F289" i="104"/>
  <c r="F272" i="104"/>
  <c r="F239" i="104"/>
  <c r="G261" i="131" s="1"/>
  <c r="F206" i="104"/>
  <c r="F35" i="107" s="1"/>
  <c r="E208" i="104"/>
  <c r="E226" i="131" s="1"/>
  <c r="E209" i="104"/>
  <c r="E210" i="104"/>
  <c r="G211" i="104"/>
  <c r="H211" i="104" s="1"/>
  <c r="G212" i="104"/>
  <c r="H212" i="104" s="1"/>
  <c r="I212" i="104" s="1"/>
  <c r="J212" i="104" s="1"/>
  <c r="K212" i="104" s="1"/>
  <c r="L212" i="104" s="1"/>
  <c r="M212" i="104" s="1"/>
  <c r="N212" i="104" s="1"/>
  <c r="O212" i="104" s="1"/>
  <c r="P212" i="104" s="1"/>
  <c r="Q212" i="104" s="1"/>
  <c r="G213" i="104"/>
  <c r="H213" i="104" s="1"/>
  <c r="I213" i="104" s="1"/>
  <c r="J213" i="104" s="1"/>
  <c r="K213" i="104" s="1"/>
  <c r="L213" i="104" s="1"/>
  <c r="M213" i="104" s="1"/>
  <c r="N213" i="104" s="1"/>
  <c r="O213" i="104" s="1"/>
  <c r="P213" i="104" s="1"/>
  <c r="Q213" i="104" s="1"/>
  <c r="G214" i="104"/>
  <c r="H214" i="104" s="1"/>
  <c r="I214" i="104" s="1"/>
  <c r="J214" i="104" s="1"/>
  <c r="K214" i="104" s="1"/>
  <c r="L214" i="104" s="1"/>
  <c r="M214" i="104" s="1"/>
  <c r="N214" i="104" s="1"/>
  <c r="O214" i="104" s="1"/>
  <c r="P214" i="104" s="1"/>
  <c r="Q214" i="104" s="1"/>
  <c r="G215" i="104"/>
  <c r="G216" i="104"/>
  <c r="H216" i="104" s="1"/>
  <c r="I216" i="104" s="1"/>
  <c r="J216" i="104" s="1"/>
  <c r="K216" i="104" s="1"/>
  <c r="L216" i="104" s="1"/>
  <c r="M216" i="104" s="1"/>
  <c r="N216" i="104" s="1"/>
  <c r="O216" i="104" s="1"/>
  <c r="P216" i="104" s="1"/>
  <c r="Q216" i="104" s="1"/>
  <c r="G217" i="104"/>
  <c r="H217" i="104" s="1"/>
  <c r="I217" i="104" s="1"/>
  <c r="J217" i="104" s="1"/>
  <c r="K217" i="104" s="1"/>
  <c r="L217" i="104" s="1"/>
  <c r="M217" i="104" s="1"/>
  <c r="N217" i="104" s="1"/>
  <c r="O217" i="104" s="1"/>
  <c r="P217" i="104" s="1"/>
  <c r="Q217" i="104" s="1"/>
  <c r="G218" i="104"/>
  <c r="H218" i="104" s="1"/>
  <c r="I218" i="104" s="1"/>
  <c r="J218" i="104" s="1"/>
  <c r="K218" i="104" s="1"/>
  <c r="L218" i="104" s="1"/>
  <c r="M218" i="104" s="1"/>
  <c r="N218" i="104" s="1"/>
  <c r="O218" i="104" s="1"/>
  <c r="P218" i="104" s="1"/>
  <c r="Q218" i="104" s="1"/>
  <c r="G219" i="104"/>
  <c r="H219" i="104" s="1"/>
  <c r="I219" i="104" s="1"/>
  <c r="J219" i="104" s="1"/>
  <c r="K219" i="104" s="1"/>
  <c r="L219" i="104" s="1"/>
  <c r="M219" i="104" s="1"/>
  <c r="N219" i="104" s="1"/>
  <c r="O219" i="104" s="1"/>
  <c r="P219" i="104" s="1"/>
  <c r="Q219" i="104" s="1"/>
  <c r="G220" i="104"/>
  <c r="H220" i="104" s="1"/>
  <c r="I220" i="104" s="1"/>
  <c r="J220" i="104" s="1"/>
  <c r="K220" i="104" s="1"/>
  <c r="L220" i="104" s="1"/>
  <c r="M220" i="104" s="1"/>
  <c r="N220" i="104" s="1"/>
  <c r="O220" i="104" s="1"/>
  <c r="P220" i="104" s="1"/>
  <c r="Q220" i="104" s="1"/>
  <c r="G221" i="104"/>
  <c r="H221" i="104" s="1"/>
  <c r="I221" i="104" s="1"/>
  <c r="J221" i="104" s="1"/>
  <c r="K221" i="104" s="1"/>
  <c r="L221" i="104" s="1"/>
  <c r="M221" i="104" s="1"/>
  <c r="N221" i="104" s="1"/>
  <c r="O221" i="104" s="1"/>
  <c r="P221" i="104" s="1"/>
  <c r="Q221" i="104" s="1"/>
  <c r="G222" i="104"/>
  <c r="H222" i="104" s="1"/>
  <c r="I222" i="104" s="1"/>
  <c r="J222" i="104" s="1"/>
  <c r="K222" i="104" s="1"/>
  <c r="L222" i="104" s="1"/>
  <c r="M222" i="104" s="1"/>
  <c r="N222" i="104" s="1"/>
  <c r="O222" i="104" s="1"/>
  <c r="P222" i="104" s="1"/>
  <c r="Q222" i="104" s="1"/>
  <c r="G223" i="104"/>
  <c r="G224" i="104"/>
  <c r="H224" i="104" s="1"/>
  <c r="I224" i="104" s="1"/>
  <c r="G225" i="104"/>
  <c r="H225" i="104" s="1"/>
  <c r="I225" i="104" s="1"/>
  <c r="J225" i="104" s="1"/>
  <c r="K225" i="104" s="1"/>
  <c r="L225" i="104" s="1"/>
  <c r="M225" i="104" s="1"/>
  <c r="N225" i="104" s="1"/>
  <c r="O225" i="104" s="1"/>
  <c r="P225" i="104" s="1"/>
  <c r="Q225" i="104" s="1"/>
  <c r="G226" i="104"/>
  <c r="H226" i="104" s="1"/>
  <c r="I226" i="104" s="1"/>
  <c r="J226" i="104" s="1"/>
  <c r="K226" i="104" s="1"/>
  <c r="L226" i="104" s="1"/>
  <c r="M226" i="104" s="1"/>
  <c r="N226" i="104" s="1"/>
  <c r="O226" i="104" s="1"/>
  <c r="P226" i="104" s="1"/>
  <c r="Q226" i="104" s="1"/>
  <c r="G227" i="104"/>
  <c r="H227" i="104" s="1"/>
  <c r="I227" i="104" s="1"/>
  <c r="J227" i="104" s="1"/>
  <c r="K227" i="104" s="1"/>
  <c r="L227" i="104" s="1"/>
  <c r="M227" i="104" s="1"/>
  <c r="N227" i="104" s="1"/>
  <c r="O227" i="104" s="1"/>
  <c r="P227" i="104" s="1"/>
  <c r="Q227" i="104" s="1"/>
  <c r="G228" i="104"/>
  <c r="H228" i="104" s="1"/>
  <c r="I228" i="104" s="1"/>
  <c r="J228" i="104" s="1"/>
  <c r="K228" i="104" s="1"/>
  <c r="L228" i="104" s="1"/>
  <c r="M228" i="104" s="1"/>
  <c r="N228" i="104" s="1"/>
  <c r="O228" i="104" s="1"/>
  <c r="P228" i="104" s="1"/>
  <c r="Q228" i="104" s="1"/>
  <c r="G229" i="104"/>
  <c r="H229" i="104" s="1"/>
  <c r="I229" i="104" s="1"/>
  <c r="J229" i="104" s="1"/>
  <c r="K229" i="104" s="1"/>
  <c r="L229" i="104" s="1"/>
  <c r="M229" i="104" s="1"/>
  <c r="N229" i="104" s="1"/>
  <c r="O229" i="104" s="1"/>
  <c r="P229" i="104" s="1"/>
  <c r="Q229" i="104" s="1"/>
  <c r="G230" i="104"/>
  <c r="H230" i="104" s="1"/>
  <c r="I230" i="104" s="1"/>
  <c r="J230" i="104" s="1"/>
  <c r="K230" i="104" s="1"/>
  <c r="L230" i="104" s="1"/>
  <c r="M230" i="104" s="1"/>
  <c r="N230" i="104" s="1"/>
  <c r="O230" i="104" s="1"/>
  <c r="P230" i="104" s="1"/>
  <c r="Q230" i="104" s="1"/>
  <c r="G231" i="104"/>
  <c r="G232" i="104"/>
  <c r="H232" i="104" s="1"/>
  <c r="I232" i="104" s="1"/>
  <c r="J232" i="104" s="1"/>
  <c r="G233" i="104"/>
  <c r="H233" i="104" s="1"/>
  <c r="G234" i="104"/>
  <c r="H234" i="104" s="1"/>
  <c r="I234" i="104" s="1"/>
  <c r="J234" i="104" s="1"/>
  <c r="K234" i="104" s="1"/>
  <c r="L234" i="104" s="1"/>
  <c r="M234" i="104" s="1"/>
  <c r="N234" i="104" s="1"/>
  <c r="O234" i="104" s="1"/>
  <c r="P234" i="104" s="1"/>
  <c r="Q234" i="104" s="1"/>
  <c r="G235" i="104"/>
  <c r="H235" i="104" s="1"/>
  <c r="G236" i="104"/>
  <c r="H236" i="104" s="1"/>
  <c r="F172" i="104"/>
  <c r="F34" i="107" s="1"/>
  <c r="E174" i="104"/>
  <c r="E175" i="104"/>
  <c r="E176" i="104"/>
  <c r="E82" i="149" s="1"/>
  <c r="F82" i="149" s="1"/>
  <c r="H82" i="149" s="1"/>
  <c r="J82" i="149" s="1"/>
  <c r="L82" i="149" s="1"/>
  <c r="E178" i="104"/>
  <c r="E179" i="104"/>
  <c r="E180" i="104"/>
  <c r="E197" i="131" s="1"/>
  <c r="E181" i="104"/>
  <c r="E86" i="149" s="1"/>
  <c r="F86" i="149" s="1"/>
  <c r="H86" i="149" s="1"/>
  <c r="J86" i="149" s="1"/>
  <c r="L86" i="149" s="1"/>
  <c r="E182" i="104"/>
  <c r="E87" i="149" s="1"/>
  <c r="F87" i="149" s="1"/>
  <c r="H87" i="149" s="1"/>
  <c r="J87" i="149" s="1"/>
  <c r="L87" i="149" s="1"/>
  <c r="G183" i="104"/>
  <c r="H183" i="104" s="1"/>
  <c r="G184" i="104"/>
  <c r="H184" i="104" s="1"/>
  <c r="I184" i="104" s="1"/>
  <c r="J184" i="104" s="1"/>
  <c r="K184" i="104" s="1"/>
  <c r="L184" i="104" s="1"/>
  <c r="M184" i="104" s="1"/>
  <c r="N184" i="104" s="1"/>
  <c r="O184" i="104" s="1"/>
  <c r="P184" i="104" s="1"/>
  <c r="Q184" i="104" s="1"/>
  <c r="G185" i="104"/>
  <c r="H185" i="104" s="1"/>
  <c r="G186" i="104"/>
  <c r="H186" i="104" s="1"/>
  <c r="G187" i="104"/>
  <c r="H187" i="104" s="1"/>
  <c r="G188" i="104"/>
  <c r="H188" i="104" s="1"/>
  <c r="I188" i="104" s="1"/>
  <c r="J188" i="104" s="1"/>
  <c r="K188" i="104" s="1"/>
  <c r="L188" i="104" s="1"/>
  <c r="M188" i="104" s="1"/>
  <c r="N188" i="104" s="1"/>
  <c r="O188" i="104" s="1"/>
  <c r="P188" i="104" s="1"/>
  <c r="Q188" i="104" s="1"/>
  <c r="E188" i="104" s="1"/>
  <c r="G189" i="104"/>
  <c r="H189" i="104" s="1"/>
  <c r="I189" i="104" s="1"/>
  <c r="J189" i="104" s="1"/>
  <c r="K189" i="104" s="1"/>
  <c r="L189" i="104" s="1"/>
  <c r="M189" i="104" s="1"/>
  <c r="N189" i="104" s="1"/>
  <c r="O189" i="104" s="1"/>
  <c r="P189" i="104" s="1"/>
  <c r="Q189" i="104" s="1"/>
  <c r="G190" i="104"/>
  <c r="H190" i="104" s="1"/>
  <c r="I190" i="104" s="1"/>
  <c r="J190" i="104" s="1"/>
  <c r="K190" i="104" s="1"/>
  <c r="L190" i="104" s="1"/>
  <c r="M190" i="104" s="1"/>
  <c r="N190" i="104" s="1"/>
  <c r="O190" i="104" s="1"/>
  <c r="P190" i="104" s="1"/>
  <c r="Q190" i="104" s="1"/>
  <c r="G191" i="104"/>
  <c r="H191" i="104" s="1"/>
  <c r="I191" i="104" s="1"/>
  <c r="J191" i="104" s="1"/>
  <c r="K191" i="104" s="1"/>
  <c r="L191" i="104" s="1"/>
  <c r="M191" i="104" s="1"/>
  <c r="N191" i="104" s="1"/>
  <c r="O191" i="104" s="1"/>
  <c r="P191" i="104" s="1"/>
  <c r="Q191" i="104" s="1"/>
  <c r="G192" i="104"/>
  <c r="H192" i="104" s="1"/>
  <c r="I192" i="104" s="1"/>
  <c r="J192" i="104" s="1"/>
  <c r="K192" i="104" s="1"/>
  <c r="L192" i="104" s="1"/>
  <c r="M192" i="104" s="1"/>
  <c r="N192" i="104" s="1"/>
  <c r="O192" i="104" s="1"/>
  <c r="P192" i="104" s="1"/>
  <c r="Q192" i="104" s="1"/>
  <c r="E192" i="104" s="1"/>
  <c r="G193" i="104"/>
  <c r="H193" i="104"/>
  <c r="I193" i="104" s="1"/>
  <c r="J193" i="104" s="1"/>
  <c r="K193" i="104" s="1"/>
  <c r="L193" i="104" s="1"/>
  <c r="M193" i="104" s="1"/>
  <c r="N193" i="104" s="1"/>
  <c r="O193" i="104" s="1"/>
  <c r="P193" i="104" s="1"/>
  <c r="Q193" i="104" s="1"/>
  <c r="G194" i="104"/>
  <c r="H194" i="104" s="1"/>
  <c r="G195" i="104"/>
  <c r="H195" i="104" s="1"/>
  <c r="I195" i="104" s="1"/>
  <c r="J195" i="104" s="1"/>
  <c r="K195" i="104" s="1"/>
  <c r="L195" i="104" s="1"/>
  <c r="M195" i="104" s="1"/>
  <c r="N195" i="104" s="1"/>
  <c r="O195" i="104" s="1"/>
  <c r="P195" i="104" s="1"/>
  <c r="Q195" i="104" s="1"/>
  <c r="G196" i="104"/>
  <c r="H196" i="104" s="1"/>
  <c r="I196" i="104" s="1"/>
  <c r="J196" i="104" s="1"/>
  <c r="K196" i="104" s="1"/>
  <c r="L196" i="104" s="1"/>
  <c r="M196" i="104" s="1"/>
  <c r="N196" i="104" s="1"/>
  <c r="O196" i="104" s="1"/>
  <c r="P196" i="104" s="1"/>
  <c r="Q196" i="104" s="1"/>
  <c r="G197" i="104"/>
  <c r="H197" i="104" s="1"/>
  <c r="I197" i="104" s="1"/>
  <c r="J197" i="104" s="1"/>
  <c r="K197" i="104" s="1"/>
  <c r="L197" i="104" s="1"/>
  <c r="M197" i="104" s="1"/>
  <c r="N197" i="104" s="1"/>
  <c r="O197" i="104" s="1"/>
  <c r="P197" i="104" s="1"/>
  <c r="Q197" i="104" s="1"/>
  <c r="G198" i="104"/>
  <c r="G199" i="104"/>
  <c r="H199" i="104" s="1"/>
  <c r="I199" i="104" s="1"/>
  <c r="J199" i="104" s="1"/>
  <c r="K199" i="104" s="1"/>
  <c r="L199" i="104" s="1"/>
  <c r="M199" i="104" s="1"/>
  <c r="N199" i="104" s="1"/>
  <c r="O199" i="104" s="1"/>
  <c r="P199" i="104" s="1"/>
  <c r="Q199" i="104" s="1"/>
  <c r="G200" i="104"/>
  <c r="H200" i="104" s="1"/>
  <c r="G201" i="104"/>
  <c r="H201" i="104" s="1"/>
  <c r="I201" i="104" s="1"/>
  <c r="J201" i="104" s="1"/>
  <c r="K201" i="104" s="1"/>
  <c r="L201" i="104" s="1"/>
  <c r="M201" i="104" s="1"/>
  <c r="N201" i="104" s="1"/>
  <c r="O201" i="104" s="1"/>
  <c r="P201" i="104" s="1"/>
  <c r="Q201" i="104" s="1"/>
  <c r="G202" i="104"/>
  <c r="H202" i="104" s="1"/>
  <c r="I202" i="104" s="1"/>
  <c r="J202" i="104" s="1"/>
  <c r="G203" i="104"/>
  <c r="H203" i="104" s="1"/>
  <c r="I203" i="104" s="1"/>
  <c r="J203" i="104" s="1"/>
  <c r="K203" i="104" s="1"/>
  <c r="L203" i="104" s="1"/>
  <c r="M203" i="104" s="1"/>
  <c r="N203" i="104" s="1"/>
  <c r="O203" i="104" s="1"/>
  <c r="P203" i="104" s="1"/>
  <c r="Q203" i="104" s="1"/>
  <c r="F159" i="104"/>
  <c r="G386" i="104"/>
  <c r="G360" i="104"/>
  <c r="G361" i="104"/>
  <c r="H361" i="104" s="1"/>
  <c r="I361" i="104" s="1"/>
  <c r="J361" i="104" s="1"/>
  <c r="K361" i="104" s="1"/>
  <c r="L361" i="104" s="1"/>
  <c r="M361" i="104" s="1"/>
  <c r="N361" i="104" s="1"/>
  <c r="O361" i="104" s="1"/>
  <c r="P361" i="104" s="1"/>
  <c r="G362" i="104"/>
  <c r="H362" i="104" s="1"/>
  <c r="I362" i="104" s="1"/>
  <c r="J362" i="104" s="1"/>
  <c r="K362" i="104" s="1"/>
  <c r="L362" i="104" s="1"/>
  <c r="M362" i="104" s="1"/>
  <c r="N362" i="104" s="1"/>
  <c r="O362" i="104" s="1"/>
  <c r="P362" i="104" s="1"/>
  <c r="G363" i="104"/>
  <c r="H363" i="104" s="1"/>
  <c r="I363" i="104" s="1"/>
  <c r="J363" i="104" s="1"/>
  <c r="K363" i="104" s="1"/>
  <c r="L363" i="104" s="1"/>
  <c r="M363" i="104" s="1"/>
  <c r="N363" i="104" s="1"/>
  <c r="O363" i="104" s="1"/>
  <c r="P363" i="104" s="1"/>
  <c r="G364" i="104"/>
  <c r="G365" i="104"/>
  <c r="G353" i="104"/>
  <c r="H353" i="104" s="1"/>
  <c r="I353" i="104" s="1"/>
  <c r="J353" i="104" s="1"/>
  <c r="K353" i="104" s="1"/>
  <c r="L353" i="104" s="1"/>
  <c r="M353" i="104" s="1"/>
  <c r="G354" i="104"/>
  <c r="H354" i="104" s="1"/>
  <c r="I354" i="104" s="1"/>
  <c r="J354" i="104" s="1"/>
  <c r="G355" i="104"/>
  <c r="H355" i="104" s="1"/>
  <c r="I355" i="104" s="1"/>
  <c r="J355" i="104" s="1"/>
  <c r="K355" i="104" s="1"/>
  <c r="L355" i="104" s="1"/>
  <c r="M355" i="104" s="1"/>
  <c r="N355" i="104" s="1"/>
  <c r="O355" i="104" s="1"/>
  <c r="P355" i="104" s="1"/>
  <c r="Q355" i="104" s="1"/>
  <c r="G356" i="104"/>
  <c r="G357" i="104"/>
  <c r="H357" i="104" s="1"/>
  <c r="I357" i="104" s="1"/>
  <c r="J357" i="104" s="1"/>
  <c r="K357" i="104" s="1"/>
  <c r="L357" i="104" s="1"/>
  <c r="M357" i="104" s="1"/>
  <c r="N357" i="104" s="1"/>
  <c r="G358" i="104"/>
  <c r="H358" i="104" s="1"/>
  <c r="I358" i="104" s="1"/>
  <c r="J358" i="104" s="1"/>
  <c r="K358" i="104" s="1"/>
  <c r="L358" i="104" s="1"/>
  <c r="M358" i="104" s="1"/>
  <c r="N358" i="104" s="1"/>
  <c r="G348" i="104"/>
  <c r="G349" i="104"/>
  <c r="H349" i="104" s="1"/>
  <c r="I349" i="104" s="1"/>
  <c r="J349" i="104" s="1"/>
  <c r="K349" i="104" s="1"/>
  <c r="L349" i="104" s="1"/>
  <c r="M349" i="104" s="1"/>
  <c r="N349" i="104" s="1"/>
  <c r="O349" i="104" s="1"/>
  <c r="P349" i="104" s="1"/>
  <c r="Q349" i="104" s="1"/>
  <c r="E349" i="104" s="1"/>
  <c r="E257" i="149" s="1"/>
  <c r="G350" i="104"/>
  <c r="H350" i="104" s="1"/>
  <c r="I350" i="104" s="1"/>
  <c r="J350" i="104" s="1"/>
  <c r="K350" i="104" s="1"/>
  <c r="L350" i="104" s="1"/>
  <c r="M350" i="104" s="1"/>
  <c r="N350" i="104" s="1"/>
  <c r="O350" i="104" s="1"/>
  <c r="P350" i="104" s="1"/>
  <c r="Q350" i="104" s="1"/>
  <c r="E350" i="104" s="1"/>
  <c r="E258" i="149" s="1"/>
  <c r="G351" i="104"/>
  <c r="H351" i="104" s="1"/>
  <c r="I351" i="104" s="1"/>
  <c r="J351" i="104" s="1"/>
  <c r="K351" i="104" s="1"/>
  <c r="L351" i="104" s="1"/>
  <c r="M351" i="104" s="1"/>
  <c r="N351" i="104" s="1"/>
  <c r="O351" i="104" s="1"/>
  <c r="P351" i="104" s="1"/>
  <c r="E351" i="104" s="1"/>
  <c r="E259" i="149" s="1"/>
  <c r="G343" i="104"/>
  <c r="H343" i="104" s="1"/>
  <c r="I343" i="104" s="1"/>
  <c r="G344" i="104"/>
  <c r="H344" i="104" s="1"/>
  <c r="I344" i="104" s="1"/>
  <c r="J344" i="104" s="1"/>
  <c r="K344" i="104" s="1"/>
  <c r="L344" i="104" s="1"/>
  <c r="M344" i="104" s="1"/>
  <c r="N344" i="104" s="1"/>
  <c r="G335" i="104"/>
  <c r="H335" i="104" s="1"/>
  <c r="G336" i="104"/>
  <c r="H336" i="104" s="1"/>
  <c r="I336" i="104" s="1"/>
  <c r="J336" i="104" s="1"/>
  <c r="K336" i="104" s="1"/>
  <c r="L336" i="104" s="1"/>
  <c r="M336" i="104" s="1"/>
  <c r="N336" i="104" s="1"/>
  <c r="O336" i="104" s="1"/>
  <c r="P336" i="104" s="1"/>
  <c r="Q336" i="104" s="1"/>
  <c r="G337" i="104"/>
  <c r="G327" i="104"/>
  <c r="G328" i="104"/>
  <c r="G329" i="104"/>
  <c r="H329" i="104" s="1"/>
  <c r="G330" i="104"/>
  <c r="H330" i="104" s="1"/>
  <c r="I330" i="104" s="1"/>
  <c r="J330" i="104" s="1"/>
  <c r="K330" i="104" s="1"/>
  <c r="L330" i="104" s="1"/>
  <c r="M330" i="104" s="1"/>
  <c r="N330" i="104" s="1"/>
  <c r="O330" i="104" s="1"/>
  <c r="P330" i="104" s="1"/>
  <c r="G314" i="104"/>
  <c r="H314" i="104" s="1"/>
  <c r="I314" i="104" s="1"/>
  <c r="J314" i="104" s="1"/>
  <c r="K314" i="104" s="1"/>
  <c r="G315" i="104"/>
  <c r="H315" i="104" s="1"/>
  <c r="G316" i="104"/>
  <c r="H316" i="104" s="1"/>
  <c r="I316" i="104" s="1"/>
  <c r="J316" i="104" s="1"/>
  <c r="K316" i="104" s="1"/>
  <c r="L316" i="104" s="1"/>
  <c r="M316" i="104" s="1"/>
  <c r="N316" i="104" s="1"/>
  <c r="O316" i="104" s="1"/>
  <c r="P316" i="104" s="1"/>
  <c r="E316" i="104" s="1"/>
  <c r="E224" i="149" s="1"/>
  <c r="G307" i="104"/>
  <c r="G308" i="104"/>
  <c r="G309" i="104"/>
  <c r="G302" i="104"/>
  <c r="H302" i="104" s="1"/>
  <c r="H296" i="104" s="1"/>
  <c r="G295" i="104"/>
  <c r="G276" i="104"/>
  <c r="H276" i="104" s="1"/>
  <c r="I276" i="104" s="1"/>
  <c r="J276" i="104" s="1"/>
  <c r="K276" i="104" s="1"/>
  <c r="L276" i="104" s="1"/>
  <c r="G277" i="104"/>
  <c r="H277" i="104" s="1"/>
  <c r="G278" i="104"/>
  <c r="G279" i="104"/>
  <c r="H279" i="104" s="1"/>
  <c r="I279" i="104" s="1"/>
  <c r="J279" i="104" s="1"/>
  <c r="K279" i="104" s="1"/>
  <c r="L279" i="104" s="1"/>
  <c r="M279" i="104" s="1"/>
  <c r="N279" i="104" s="1"/>
  <c r="G280" i="104"/>
  <c r="H280" i="104" s="1"/>
  <c r="I280" i="104" s="1"/>
  <c r="J280" i="104" s="1"/>
  <c r="K280" i="104" s="1"/>
  <c r="G245" i="104"/>
  <c r="G246" i="104"/>
  <c r="H246" i="104" s="1"/>
  <c r="I246" i="104" s="1"/>
  <c r="J246" i="104" s="1"/>
  <c r="G247" i="104"/>
  <c r="H247" i="104" s="1"/>
  <c r="I247" i="104" s="1"/>
  <c r="J247" i="104" s="1"/>
  <c r="K247" i="104" s="1"/>
  <c r="L247" i="104" s="1"/>
  <c r="M247" i="104" s="1"/>
  <c r="N247" i="104" s="1"/>
  <c r="O247" i="104" s="1"/>
  <c r="P247" i="104" s="1"/>
  <c r="Q247" i="104" s="1"/>
  <c r="E247" i="104" s="1"/>
  <c r="E156" i="149" s="1"/>
  <c r="G248" i="104"/>
  <c r="H248" i="104" s="1"/>
  <c r="I248" i="104" s="1"/>
  <c r="J248" i="104" s="1"/>
  <c r="K248" i="104" s="1"/>
  <c r="L248" i="104" s="1"/>
  <c r="M248" i="104" s="1"/>
  <c r="N248" i="104" s="1"/>
  <c r="O248" i="104" s="1"/>
  <c r="P248" i="104" s="1"/>
  <c r="Q248" i="104" s="1"/>
  <c r="G249" i="104"/>
  <c r="H249" i="104" s="1"/>
  <c r="I249" i="104" s="1"/>
  <c r="J249" i="104" s="1"/>
  <c r="K249" i="104" s="1"/>
  <c r="L249" i="104" s="1"/>
  <c r="M249" i="104" s="1"/>
  <c r="N249" i="104" s="1"/>
  <c r="O249" i="104" s="1"/>
  <c r="G250" i="104"/>
  <c r="H250" i="104" s="1"/>
  <c r="I250" i="104" s="1"/>
  <c r="J250" i="104" s="1"/>
  <c r="K250" i="104" s="1"/>
  <c r="L250" i="104" s="1"/>
  <c r="M250" i="104" s="1"/>
  <c r="N250" i="104" s="1"/>
  <c r="O250" i="104" s="1"/>
  <c r="G251" i="104"/>
  <c r="H251" i="104" s="1"/>
  <c r="I251" i="104" s="1"/>
  <c r="J251" i="104" s="1"/>
  <c r="K251" i="104" s="1"/>
  <c r="L251" i="104" s="1"/>
  <c r="M251" i="104" s="1"/>
  <c r="N251" i="104" s="1"/>
  <c r="O251" i="104" s="1"/>
  <c r="G252" i="104"/>
  <c r="H252" i="104" s="1"/>
  <c r="I252" i="104" s="1"/>
  <c r="G253" i="104"/>
  <c r="H253" i="104" s="1"/>
  <c r="I253" i="104" s="1"/>
  <c r="J253" i="104" s="1"/>
  <c r="K253" i="104" s="1"/>
  <c r="L253" i="104" s="1"/>
  <c r="M253" i="104" s="1"/>
  <c r="G254" i="104"/>
  <c r="H254" i="104" s="1"/>
  <c r="I254" i="104" s="1"/>
  <c r="G255" i="104"/>
  <c r="H255" i="104" s="1"/>
  <c r="I255" i="104" s="1"/>
  <c r="J255" i="104" s="1"/>
  <c r="K255" i="104" s="1"/>
  <c r="L255" i="104" s="1"/>
  <c r="M255" i="104" s="1"/>
  <c r="N255" i="104" s="1"/>
  <c r="G256" i="104"/>
  <c r="H256" i="104" s="1"/>
  <c r="I256" i="104" s="1"/>
  <c r="J256" i="104" s="1"/>
  <c r="K256" i="104" s="1"/>
  <c r="L256" i="104" s="1"/>
  <c r="G257" i="104"/>
  <c r="H257" i="104" s="1"/>
  <c r="I257" i="104" s="1"/>
  <c r="J257" i="104" s="1"/>
  <c r="K257" i="104" s="1"/>
  <c r="L257" i="104" s="1"/>
  <c r="M257" i="104" s="1"/>
  <c r="N257" i="104" s="1"/>
  <c r="O257" i="104" s="1"/>
  <c r="P257" i="104" s="1"/>
  <c r="Q257" i="104" s="1"/>
  <c r="E257" i="104" s="1"/>
  <c r="E166" i="149" s="1"/>
  <c r="G258" i="104"/>
  <c r="H258" i="104" s="1"/>
  <c r="I258" i="104" s="1"/>
  <c r="J258" i="104" s="1"/>
  <c r="K258" i="104" s="1"/>
  <c r="L258" i="104" s="1"/>
  <c r="M258" i="104" s="1"/>
  <c r="N258" i="104" s="1"/>
  <c r="O258" i="104" s="1"/>
  <c r="G259" i="104"/>
  <c r="H259" i="104" s="1"/>
  <c r="I259" i="104" s="1"/>
  <c r="G260" i="104"/>
  <c r="H260" i="104" s="1"/>
  <c r="G261" i="104"/>
  <c r="H261" i="104" s="1"/>
  <c r="I261" i="104" s="1"/>
  <c r="J261" i="104" s="1"/>
  <c r="K261" i="104" s="1"/>
  <c r="L261" i="104" s="1"/>
  <c r="M261" i="104" s="1"/>
  <c r="N261" i="104" s="1"/>
  <c r="O261" i="104" s="1"/>
  <c r="P261" i="104" s="1"/>
  <c r="G262" i="104"/>
  <c r="G263" i="104"/>
  <c r="G264" i="104"/>
  <c r="H264" i="104" s="1"/>
  <c r="I264" i="104" s="1"/>
  <c r="J264" i="104" s="1"/>
  <c r="G265" i="104"/>
  <c r="H265" i="104" s="1"/>
  <c r="G266" i="104"/>
  <c r="H266" i="104" s="1"/>
  <c r="I266" i="104" s="1"/>
  <c r="J266" i="104" s="1"/>
  <c r="K266" i="104" s="1"/>
  <c r="L266" i="104" s="1"/>
  <c r="M266" i="104" s="1"/>
  <c r="N266" i="104" s="1"/>
  <c r="O266" i="104" s="1"/>
  <c r="G267" i="104"/>
  <c r="H267" i="104" s="1"/>
  <c r="I267" i="104" s="1"/>
  <c r="J267" i="104" s="1"/>
  <c r="K267" i="104" s="1"/>
  <c r="G268" i="104"/>
  <c r="H268" i="104" s="1"/>
  <c r="I268" i="104" s="1"/>
  <c r="G269" i="104"/>
  <c r="H269" i="104" s="1"/>
  <c r="I269" i="104" s="1"/>
  <c r="J269" i="104" s="1"/>
  <c r="K269" i="104" s="1"/>
  <c r="L269" i="104" s="1"/>
  <c r="M269" i="104" s="1"/>
  <c r="N269" i="104" s="1"/>
  <c r="G163" i="104"/>
  <c r="H163" i="104" s="1"/>
  <c r="G164" i="104"/>
  <c r="H164" i="104" s="1"/>
  <c r="I164" i="104" s="1"/>
  <c r="J164" i="104" s="1"/>
  <c r="K164" i="104" s="1"/>
  <c r="L164" i="104" s="1"/>
  <c r="M164" i="104" s="1"/>
  <c r="N164" i="104" s="1"/>
  <c r="O164" i="104" s="1"/>
  <c r="P164" i="104" s="1"/>
  <c r="Q164" i="104" s="1"/>
  <c r="G165" i="104"/>
  <c r="H165" i="104" s="1"/>
  <c r="I165" i="104" s="1"/>
  <c r="J165" i="104" s="1"/>
  <c r="G166" i="104"/>
  <c r="H166" i="104" s="1"/>
  <c r="I166" i="104" s="1"/>
  <c r="J166" i="104" s="1"/>
  <c r="K166" i="104" s="1"/>
  <c r="L166" i="104" s="1"/>
  <c r="M166" i="104" s="1"/>
  <c r="N166" i="104" s="1"/>
  <c r="O166" i="104" s="1"/>
  <c r="P166" i="104" s="1"/>
  <c r="Q166" i="104" s="1"/>
  <c r="G167" i="104"/>
  <c r="H167" i="104" s="1"/>
  <c r="I167" i="104" s="1"/>
  <c r="J167" i="104" s="1"/>
  <c r="K167" i="104" s="1"/>
  <c r="L167" i="104" s="1"/>
  <c r="M167" i="104" s="1"/>
  <c r="N167" i="104" s="1"/>
  <c r="O167" i="104" s="1"/>
  <c r="P167" i="104" s="1"/>
  <c r="H386" i="104"/>
  <c r="H364" i="104"/>
  <c r="I364" i="104" s="1"/>
  <c r="J364" i="104" s="1"/>
  <c r="K364" i="104" s="1"/>
  <c r="L364" i="104" s="1"/>
  <c r="M364" i="104" s="1"/>
  <c r="N364" i="104" s="1"/>
  <c r="O364" i="104" s="1"/>
  <c r="P364" i="104" s="1"/>
  <c r="H365" i="104"/>
  <c r="I365" i="104" s="1"/>
  <c r="J365" i="104" s="1"/>
  <c r="K365" i="104" s="1"/>
  <c r="L365" i="104" s="1"/>
  <c r="M365" i="104" s="1"/>
  <c r="N365" i="104" s="1"/>
  <c r="O365" i="104" s="1"/>
  <c r="H356" i="104"/>
  <c r="I356" i="104" s="1"/>
  <c r="J356" i="104" s="1"/>
  <c r="K356" i="104" s="1"/>
  <c r="L356" i="104" s="1"/>
  <c r="M356" i="104" s="1"/>
  <c r="N356" i="104" s="1"/>
  <c r="O356" i="104" s="1"/>
  <c r="P356" i="104" s="1"/>
  <c r="Q356" i="104" s="1"/>
  <c r="H327" i="104"/>
  <c r="H328" i="104"/>
  <c r="I328" i="104" s="1"/>
  <c r="J328" i="104" s="1"/>
  <c r="K328" i="104" s="1"/>
  <c r="L328" i="104" s="1"/>
  <c r="M328" i="104" s="1"/>
  <c r="N328" i="104" s="1"/>
  <c r="H307" i="104"/>
  <c r="I307" i="104" s="1"/>
  <c r="J307" i="104" s="1"/>
  <c r="H308" i="104"/>
  <c r="I308" i="104" s="1"/>
  <c r="J308" i="104" s="1"/>
  <c r="H309" i="104"/>
  <c r="I309" i="104" s="1"/>
  <c r="J309" i="104" s="1"/>
  <c r="K309" i="104" s="1"/>
  <c r="L309" i="104" s="1"/>
  <c r="M309" i="104" s="1"/>
  <c r="N309" i="104" s="1"/>
  <c r="O309" i="104" s="1"/>
  <c r="P309" i="104" s="1"/>
  <c r="Q309" i="104" s="1"/>
  <c r="H278" i="104"/>
  <c r="I278" i="104" s="1"/>
  <c r="J278" i="104" s="1"/>
  <c r="K278" i="104" s="1"/>
  <c r="L278" i="104" s="1"/>
  <c r="M278" i="104" s="1"/>
  <c r="N278" i="104" s="1"/>
  <c r="O278" i="104" s="1"/>
  <c r="P278" i="104" s="1"/>
  <c r="Q278" i="104" s="1"/>
  <c r="E278" i="104" s="1"/>
  <c r="E189" i="149" s="1"/>
  <c r="H262" i="104"/>
  <c r="I262" i="104" s="1"/>
  <c r="J262" i="104" s="1"/>
  <c r="K262" i="104" s="1"/>
  <c r="L262" i="104" s="1"/>
  <c r="M262" i="104" s="1"/>
  <c r="N262" i="104" s="1"/>
  <c r="O262" i="104" s="1"/>
  <c r="P262" i="104" s="1"/>
  <c r="Q262" i="104" s="1"/>
  <c r="H263" i="104"/>
  <c r="I263" i="104" s="1"/>
  <c r="J263" i="104" s="1"/>
  <c r="K263" i="104" s="1"/>
  <c r="L263" i="104" s="1"/>
  <c r="M263" i="104" s="1"/>
  <c r="N263" i="104" s="1"/>
  <c r="O263" i="104" s="1"/>
  <c r="P263" i="104" s="1"/>
  <c r="Q263" i="104" s="1"/>
  <c r="I386" i="104"/>
  <c r="I260" i="104"/>
  <c r="J260" i="104" s="1"/>
  <c r="K260" i="104" s="1"/>
  <c r="L260" i="104" s="1"/>
  <c r="M260" i="104" s="1"/>
  <c r="J386" i="104"/>
  <c r="K386" i="104"/>
  <c r="L386" i="104"/>
  <c r="M386" i="104"/>
  <c r="N386" i="104"/>
  <c r="N253" i="104"/>
  <c r="O386" i="104"/>
  <c r="O279" i="104"/>
  <c r="P279" i="104" s="1"/>
  <c r="Q279" i="104" s="1"/>
  <c r="E279" i="104" s="1"/>
  <c r="E190" i="149" s="1"/>
  <c r="P386" i="104"/>
  <c r="Q386" i="104"/>
  <c r="N47" i="105" s="1"/>
  <c r="E161" i="104"/>
  <c r="E162" i="104"/>
  <c r="E274" i="104"/>
  <c r="E275" i="104"/>
  <c r="E241" i="104"/>
  <c r="E242" i="104"/>
  <c r="E151" i="149" s="1"/>
  <c r="F151" i="149" s="1"/>
  <c r="E243" i="104"/>
  <c r="E244" i="104"/>
  <c r="E153" i="149" s="1"/>
  <c r="F153" i="149" s="1"/>
  <c r="H153" i="149" s="1"/>
  <c r="J153" i="149" s="1"/>
  <c r="L153" i="149" s="1"/>
  <c r="E290" i="104"/>
  <c r="E198" i="149" s="1"/>
  <c r="F198" i="149" s="1"/>
  <c r="H198" i="149" s="1"/>
  <c r="E291" i="104"/>
  <c r="E292" i="104"/>
  <c r="E293" i="104"/>
  <c r="E201" i="149" s="1"/>
  <c r="F201" i="149" s="1"/>
  <c r="H201" i="149" s="1"/>
  <c r="E294" i="104"/>
  <c r="E297" i="104"/>
  <c r="E205" i="149" s="1"/>
  <c r="F205" i="149" s="1"/>
  <c r="E298" i="104"/>
  <c r="E206" i="149" s="1"/>
  <c r="F206" i="149" s="1"/>
  <c r="H206" i="149" s="1"/>
  <c r="J206" i="149" s="1"/>
  <c r="L206" i="149" s="1"/>
  <c r="E299" i="104"/>
  <c r="E207" i="149" s="1"/>
  <c r="F207" i="149" s="1"/>
  <c r="H207" i="149" s="1"/>
  <c r="J207" i="149" s="1"/>
  <c r="L207" i="149" s="1"/>
  <c r="E300" i="104"/>
  <c r="E208" i="149" s="1"/>
  <c r="F208" i="149" s="1"/>
  <c r="H208" i="149" s="1"/>
  <c r="J208" i="149" s="1"/>
  <c r="L208" i="149" s="1"/>
  <c r="E301" i="104"/>
  <c r="E304" i="104"/>
  <c r="E305" i="104"/>
  <c r="E306" i="104"/>
  <c r="E311" i="104"/>
  <c r="E219" i="149" s="1"/>
  <c r="F219" i="149" s="1"/>
  <c r="H219" i="149" s="1"/>
  <c r="E312" i="104"/>
  <c r="E220" i="149" s="1"/>
  <c r="F220" i="149" s="1"/>
  <c r="H220" i="149" s="1"/>
  <c r="J220" i="149" s="1"/>
  <c r="L220" i="149" s="1"/>
  <c r="E313" i="104"/>
  <c r="E221" i="149" s="1"/>
  <c r="F221" i="149" s="1"/>
  <c r="H221" i="149" s="1"/>
  <c r="J221" i="149" s="1"/>
  <c r="L221" i="149" s="1"/>
  <c r="E318" i="104"/>
  <c r="E319" i="104"/>
  <c r="E320" i="104"/>
  <c r="E228" i="149" s="1"/>
  <c r="G321" i="104"/>
  <c r="H321" i="104" s="1"/>
  <c r="G322" i="104"/>
  <c r="H322" i="104" s="1"/>
  <c r="I322" i="104" s="1"/>
  <c r="J322" i="104" s="1"/>
  <c r="K322" i="104" s="1"/>
  <c r="L322" i="104" s="1"/>
  <c r="M322" i="104" s="1"/>
  <c r="N322" i="104" s="1"/>
  <c r="O322" i="104" s="1"/>
  <c r="P322" i="104" s="1"/>
  <c r="Q322" i="104" s="1"/>
  <c r="G323" i="104"/>
  <c r="H323" i="104" s="1"/>
  <c r="E325" i="104"/>
  <c r="E233" i="149" s="1"/>
  <c r="F233" i="149" s="1"/>
  <c r="E326" i="104"/>
  <c r="E234" i="149" s="1"/>
  <c r="E332" i="104"/>
  <c r="E333" i="104"/>
  <c r="E334" i="104"/>
  <c r="E339" i="104"/>
  <c r="E340" i="104"/>
  <c r="E341" i="104"/>
  <c r="E249" i="149" s="1"/>
  <c r="F249" i="149" s="1"/>
  <c r="H249" i="149" s="1"/>
  <c r="J249" i="149" s="1"/>
  <c r="L249" i="149" s="1"/>
  <c r="E342" i="104"/>
  <c r="E250" i="149" s="1"/>
  <c r="E346" i="104"/>
  <c r="E254" i="149" s="1"/>
  <c r="F254" i="149" s="1"/>
  <c r="H254" i="149" s="1"/>
  <c r="J254" i="149" s="1"/>
  <c r="L254" i="149" s="1"/>
  <c r="E347" i="104"/>
  <c r="E388" i="104"/>
  <c r="E389" i="104"/>
  <c r="E390" i="104"/>
  <c r="E391" i="104"/>
  <c r="E392" i="104"/>
  <c r="E393" i="104"/>
  <c r="E308" i="149" s="1"/>
  <c r="E372" i="104"/>
  <c r="E373" i="104"/>
  <c r="F317" i="104"/>
  <c r="C6" i="104"/>
  <c r="E6" i="104"/>
  <c r="I6" i="104"/>
  <c r="F21" i="104"/>
  <c r="F158" i="104" s="1"/>
  <c r="F171" i="104" s="1"/>
  <c r="G21" i="104"/>
  <c r="G158" i="104" s="1"/>
  <c r="G171" i="104" s="1"/>
  <c r="H21" i="104"/>
  <c r="H158" i="104" s="1"/>
  <c r="H171" i="104" s="1"/>
  <c r="I21" i="104"/>
  <c r="I158" i="104" s="1"/>
  <c r="I171" i="104" s="1"/>
  <c r="J21" i="104"/>
  <c r="J158" i="104" s="1"/>
  <c r="J171" i="104" s="1"/>
  <c r="K21" i="104"/>
  <c r="K158" i="104" s="1"/>
  <c r="K171" i="104" s="1"/>
  <c r="L21" i="104"/>
  <c r="L158" i="104" s="1"/>
  <c r="L171" i="104" s="1"/>
  <c r="M21" i="104"/>
  <c r="M158" i="104" s="1"/>
  <c r="M171" i="104" s="1"/>
  <c r="N21" i="104"/>
  <c r="N158" i="104" s="1"/>
  <c r="N171" i="104" s="1"/>
  <c r="N271" i="104" s="1"/>
  <c r="N285" i="104" s="1"/>
  <c r="N369" i="104" s="1"/>
  <c r="O21" i="104"/>
  <c r="O158" i="104" s="1"/>
  <c r="O171" i="104" s="1"/>
  <c r="O271" i="104" s="1"/>
  <c r="O285" i="104" s="1"/>
  <c r="O369" i="104" s="1"/>
  <c r="P21" i="104"/>
  <c r="P158" i="104" s="1"/>
  <c r="P171" i="104" s="1"/>
  <c r="Q21" i="104"/>
  <c r="Q158" i="104" s="1"/>
  <c r="Q171" i="104" s="1"/>
  <c r="Y19" i="108"/>
  <c r="Z19" i="108" s="1"/>
  <c r="Y20" i="108"/>
  <c r="Z20" i="108" s="1"/>
  <c r="Y21" i="108"/>
  <c r="AA21" i="108" s="1"/>
  <c r="Y22" i="108"/>
  <c r="Z22" i="108" s="1"/>
  <c r="Y23" i="108"/>
  <c r="Z23" i="108"/>
  <c r="Z158" i="108"/>
  <c r="Z157" i="108" s="1"/>
  <c r="Z246" i="108" s="1"/>
  <c r="Z159" i="108"/>
  <c r="Z160" i="108"/>
  <c r="Z161" i="108"/>
  <c r="Z162" i="108"/>
  <c r="Y26" i="108"/>
  <c r="Z26" i="108" s="1"/>
  <c r="Y25" i="108"/>
  <c r="Z25" i="108" s="1"/>
  <c r="Y27" i="108"/>
  <c r="Z27" i="108"/>
  <c r="Y28" i="108"/>
  <c r="Z28" i="108" s="1"/>
  <c r="Y29" i="108"/>
  <c r="AA29" i="108" s="1"/>
  <c r="Y30" i="108"/>
  <c r="Z30" i="108" s="1"/>
  <c r="Y31" i="108"/>
  <c r="Z31" i="108"/>
  <c r="Y32" i="108"/>
  <c r="Z32" i="108" s="1"/>
  <c r="Y33" i="108"/>
  <c r="Z33" i="108" s="1"/>
  <c r="Y34" i="108"/>
  <c r="Z34" i="108"/>
  <c r="Y35" i="108"/>
  <c r="Z35" i="108"/>
  <c r="Y36" i="108"/>
  <c r="Z36" i="108" s="1"/>
  <c r="Y37" i="108"/>
  <c r="AA37" i="108" s="1"/>
  <c r="Y38" i="108"/>
  <c r="Z38" i="108"/>
  <c r="Y39" i="108"/>
  <c r="Z39" i="108"/>
  <c r="Y40" i="108"/>
  <c r="Z40" i="108" s="1"/>
  <c r="Z164" i="108"/>
  <c r="Z165" i="108"/>
  <c r="Z166" i="108"/>
  <c r="Z167" i="108"/>
  <c r="Z168" i="108"/>
  <c r="Z169" i="108"/>
  <c r="Z170" i="108"/>
  <c r="Z171" i="108"/>
  <c r="Z172" i="108"/>
  <c r="Z173" i="108"/>
  <c r="Z163" i="108" s="1"/>
  <c r="Z250" i="108" s="1"/>
  <c r="Z174" i="108"/>
  <c r="Z175" i="108"/>
  <c r="Z176" i="108"/>
  <c r="Z177" i="108"/>
  <c r="Z178" i="108"/>
  <c r="Z179" i="108"/>
  <c r="Y43" i="108"/>
  <c r="Z43" i="108" s="1"/>
  <c r="Y44" i="108"/>
  <c r="Z44" i="108"/>
  <c r="Y45" i="108"/>
  <c r="Z45" i="108"/>
  <c r="Y46" i="108"/>
  <c r="Y47" i="108"/>
  <c r="Z47" i="108" s="1"/>
  <c r="Y48" i="108"/>
  <c r="Z48" i="108"/>
  <c r="Y49" i="108"/>
  <c r="AA49" i="108" s="1"/>
  <c r="Z49" i="108"/>
  <c r="Y50" i="108"/>
  <c r="Y51" i="108"/>
  <c r="Z51" i="108" s="1"/>
  <c r="Y52" i="108"/>
  <c r="Z52" i="108"/>
  <c r="Y53" i="108"/>
  <c r="Z53" i="108"/>
  <c r="Y54" i="108"/>
  <c r="Y55" i="108"/>
  <c r="Z55" i="108" s="1"/>
  <c r="Y56" i="108"/>
  <c r="Z56" i="108"/>
  <c r="Y57" i="108"/>
  <c r="AA57" i="108" s="1"/>
  <c r="Z57" i="108"/>
  <c r="Y58" i="108"/>
  <c r="AA19" i="108"/>
  <c r="I20" i="108"/>
  <c r="J20" i="108" s="1"/>
  <c r="AA20" i="108"/>
  <c r="I21" i="108"/>
  <c r="J21" i="108" s="1"/>
  <c r="AB21" i="108" s="1"/>
  <c r="I22" i="108"/>
  <c r="I23" i="108"/>
  <c r="AA23" i="108"/>
  <c r="I158" i="108"/>
  <c r="I159" i="108"/>
  <c r="AA159" i="108" s="1"/>
  <c r="I160" i="108"/>
  <c r="AA160" i="108"/>
  <c r="I161" i="108"/>
  <c r="J161" i="108" s="1"/>
  <c r="AA161" i="108"/>
  <c r="I162" i="108"/>
  <c r="I27" i="108"/>
  <c r="J27" i="108" s="1"/>
  <c r="AA27" i="108"/>
  <c r="I28" i="108"/>
  <c r="AA28" i="108"/>
  <c r="AA31" i="108"/>
  <c r="AA32" i="108"/>
  <c r="AA33" i="108"/>
  <c r="AA34" i="108"/>
  <c r="AA35" i="108"/>
  <c r="AA36" i="108"/>
  <c r="AA39" i="108"/>
  <c r="AA40" i="108"/>
  <c r="AA164" i="108"/>
  <c r="AA165" i="108"/>
  <c r="AA166" i="108"/>
  <c r="AA167" i="108"/>
  <c r="AA168" i="108"/>
  <c r="AA169" i="108"/>
  <c r="AA170" i="108"/>
  <c r="AA171" i="108"/>
  <c r="AA172" i="108"/>
  <c r="AA173" i="108"/>
  <c r="AA174" i="108"/>
  <c r="AA175" i="108"/>
  <c r="AA176" i="108"/>
  <c r="AA177" i="108"/>
  <c r="AA178" i="108"/>
  <c r="AA179" i="108"/>
  <c r="AA43" i="108"/>
  <c r="I44" i="108"/>
  <c r="J44" i="108" s="1"/>
  <c r="I45" i="108"/>
  <c r="J45" i="108" s="1"/>
  <c r="AA47" i="108"/>
  <c r="AA48" i="108"/>
  <c r="AA51" i="108"/>
  <c r="AA52" i="108"/>
  <c r="AA53" i="108"/>
  <c r="AA55" i="108"/>
  <c r="AA56" i="108"/>
  <c r="AB19" i="108"/>
  <c r="J22" i="108"/>
  <c r="K22" i="108" s="1"/>
  <c r="L22" i="108" s="1"/>
  <c r="M22" i="108" s="1"/>
  <c r="AE22" i="108" s="1"/>
  <c r="AB22" i="108"/>
  <c r="J23" i="108"/>
  <c r="J159" i="108"/>
  <c r="K159" i="108" s="1"/>
  <c r="AB159" i="108"/>
  <c r="J160" i="108"/>
  <c r="AB26" i="108"/>
  <c r="J28" i="108"/>
  <c r="K28" i="108" s="1"/>
  <c r="AB28" i="108"/>
  <c r="AB29" i="108"/>
  <c r="AB30" i="108"/>
  <c r="AB31" i="108"/>
  <c r="AB32" i="108"/>
  <c r="AB33" i="108"/>
  <c r="AB35" i="108"/>
  <c r="AB36" i="108"/>
  <c r="AB37" i="108"/>
  <c r="AB39" i="108"/>
  <c r="AB40" i="108"/>
  <c r="AB164" i="108"/>
  <c r="AB165" i="108"/>
  <c r="AB166" i="108"/>
  <c r="AB167" i="108"/>
  <c r="AB168" i="108"/>
  <c r="AB169" i="108"/>
  <c r="AB170" i="108"/>
  <c r="AB171" i="108"/>
  <c r="AB172" i="108"/>
  <c r="AB173" i="108"/>
  <c r="AB174" i="108"/>
  <c r="AB175" i="108"/>
  <c r="AB176" i="108"/>
  <c r="AB177" i="108"/>
  <c r="AB178" i="108"/>
  <c r="AB179" i="108"/>
  <c r="AB43" i="108"/>
  <c r="AB47" i="108"/>
  <c r="AB48" i="108"/>
  <c r="AB49" i="108"/>
  <c r="AB51" i="108"/>
  <c r="AB52" i="108"/>
  <c r="AB53" i="108"/>
  <c r="AB55" i="108"/>
  <c r="AB56" i="108"/>
  <c r="AB57" i="108"/>
  <c r="AC19" i="108"/>
  <c r="K21" i="108"/>
  <c r="AC29" i="108"/>
  <c r="AC31" i="108"/>
  <c r="AC32" i="108"/>
  <c r="AC33" i="108"/>
  <c r="AC34" i="108"/>
  <c r="AC35" i="108"/>
  <c r="AC36" i="108"/>
  <c r="AC37" i="108"/>
  <c r="AC39" i="108"/>
  <c r="AC40" i="108"/>
  <c r="AC164" i="108"/>
  <c r="AC165" i="108"/>
  <c r="AC166" i="108"/>
  <c r="AC167" i="108"/>
  <c r="AC168" i="108"/>
  <c r="AC169" i="108"/>
  <c r="AC170" i="108"/>
  <c r="AC171" i="108"/>
  <c r="AC172" i="108"/>
  <c r="AC173" i="108"/>
  <c r="AC174" i="108"/>
  <c r="AC175" i="108"/>
  <c r="AC176" i="108"/>
  <c r="AC177" i="108"/>
  <c r="AC178" i="108"/>
  <c r="AC179" i="108"/>
  <c r="AC43" i="108"/>
  <c r="AC47" i="108"/>
  <c r="AC48" i="108"/>
  <c r="AC49" i="108"/>
  <c r="AC51" i="108"/>
  <c r="AC52" i="108"/>
  <c r="AC53" i="108"/>
  <c r="AC55" i="108"/>
  <c r="AC56" i="108"/>
  <c r="AC57" i="108"/>
  <c r="AD19" i="108"/>
  <c r="AD22" i="108"/>
  <c r="AD26" i="108"/>
  <c r="L29" i="108"/>
  <c r="M29" i="108" s="1"/>
  <c r="AE29" i="108" s="1"/>
  <c r="AD29" i="108"/>
  <c r="L30" i="108"/>
  <c r="L31" i="108"/>
  <c r="AD31" i="108" s="1"/>
  <c r="L32" i="108"/>
  <c r="AD32" i="108" s="1"/>
  <c r="L33" i="108"/>
  <c r="AD33" i="108"/>
  <c r="L34" i="108"/>
  <c r="L35" i="108"/>
  <c r="AD35" i="108" s="1"/>
  <c r="L36" i="108"/>
  <c r="AD36" i="108" s="1"/>
  <c r="L37" i="108"/>
  <c r="AD37" i="108"/>
  <c r="L38" i="108"/>
  <c r="L39" i="108"/>
  <c r="AD39" i="108" s="1"/>
  <c r="L40" i="108"/>
  <c r="AD40" i="108" s="1"/>
  <c r="L164" i="108"/>
  <c r="AD164" i="108" s="1"/>
  <c r="L165" i="108"/>
  <c r="AD165" i="108" s="1"/>
  <c r="L166" i="108"/>
  <c r="AD166" i="108" s="1"/>
  <c r="L167" i="108"/>
  <c r="AD167" i="108"/>
  <c r="L168" i="108"/>
  <c r="AD168" i="108" s="1"/>
  <c r="L169" i="108"/>
  <c r="AD169" i="108" s="1"/>
  <c r="L170" i="108"/>
  <c r="AD170" i="108" s="1"/>
  <c r="L171" i="108"/>
  <c r="AD171" i="108" s="1"/>
  <c r="L172" i="108"/>
  <c r="AD172" i="108" s="1"/>
  <c r="L173" i="108"/>
  <c r="AD173" i="108" s="1"/>
  <c r="L174" i="108"/>
  <c r="L175" i="108"/>
  <c r="L176" i="108"/>
  <c r="AD176" i="108" s="1"/>
  <c r="L177" i="108"/>
  <c r="AD177" i="108" s="1"/>
  <c r="L178" i="108"/>
  <c r="AD178" i="108" s="1"/>
  <c r="L179" i="108"/>
  <c r="M179" i="108" s="1"/>
  <c r="AE179" i="108" s="1"/>
  <c r="AD179" i="108"/>
  <c r="AD43" i="108"/>
  <c r="L46" i="108"/>
  <c r="L47" i="108"/>
  <c r="AD47" i="108" s="1"/>
  <c r="L48" i="108"/>
  <c r="AD48" i="108"/>
  <c r="L49" i="108"/>
  <c r="AD49" i="108"/>
  <c r="L50" i="108"/>
  <c r="L51" i="108"/>
  <c r="AD51" i="108" s="1"/>
  <c r="L52" i="108"/>
  <c r="AD52" i="108"/>
  <c r="L53" i="108"/>
  <c r="M53" i="108" s="1"/>
  <c r="AE53" i="108" s="1"/>
  <c r="AD53" i="108"/>
  <c r="L54" i="108"/>
  <c r="L55" i="108"/>
  <c r="AD55" i="108" s="1"/>
  <c r="L56" i="108"/>
  <c r="AD56" i="108" s="1"/>
  <c r="L57" i="108"/>
  <c r="AD57" i="108"/>
  <c r="L58" i="108"/>
  <c r="M58" i="108" s="1"/>
  <c r="AE19" i="108"/>
  <c r="AE26" i="108"/>
  <c r="AE25" i="108"/>
  <c r="M30" i="108"/>
  <c r="N30" i="108" s="1"/>
  <c r="AF30" i="108" s="1"/>
  <c r="M31" i="108"/>
  <c r="N31" i="108" s="1"/>
  <c r="AF31" i="108" s="1"/>
  <c r="AE31" i="108"/>
  <c r="M32" i="108"/>
  <c r="M33" i="108"/>
  <c r="AE33" i="108" s="1"/>
  <c r="M34" i="108"/>
  <c r="N34" i="108" s="1"/>
  <c r="M35" i="108"/>
  <c r="N35" i="108" s="1"/>
  <c r="AF35" i="108" s="1"/>
  <c r="AE35" i="108"/>
  <c r="M36" i="108"/>
  <c r="M37" i="108"/>
  <c r="AE37" i="108" s="1"/>
  <c r="M38" i="108"/>
  <c r="N38" i="108" s="1"/>
  <c r="O38" i="108" s="1"/>
  <c r="P38" i="108" s="1"/>
  <c r="Q38" i="108" s="1"/>
  <c r="R38" i="108" s="1"/>
  <c r="S38" i="108" s="1"/>
  <c r="M39" i="108"/>
  <c r="N39" i="108" s="1"/>
  <c r="AF39" i="108" s="1"/>
  <c r="AE39" i="108"/>
  <c r="M40" i="108"/>
  <c r="M164" i="108"/>
  <c r="N164" i="108" s="1"/>
  <c r="AF164" i="108" s="1"/>
  <c r="M165" i="108"/>
  <c r="N165" i="108" s="1"/>
  <c r="AF165" i="108" s="1"/>
  <c r="M166" i="108"/>
  <c r="M167" i="108"/>
  <c r="AE167" i="108" s="1"/>
  <c r="M168" i="108"/>
  <c r="N168" i="108" s="1"/>
  <c r="AF168" i="108" s="1"/>
  <c r="M169" i="108"/>
  <c r="N169" i="108" s="1"/>
  <c r="AE169" i="108"/>
  <c r="M171" i="108"/>
  <c r="AE171" i="108" s="1"/>
  <c r="M172" i="108"/>
  <c r="N172" i="108" s="1"/>
  <c r="AF172" i="108" s="1"/>
  <c r="M173" i="108"/>
  <c r="N173" i="108" s="1"/>
  <c r="AF173" i="108" s="1"/>
  <c r="AE173" i="108"/>
  <c r="M176" i="108"/>
  <c r="N176" i="108" s="1"/>
  <c r="M177" i="108"/>
  <c r="M178" i="108"/>
  <c r="AE43" i="108"/>
  <c r="M46" i="108"/>
  <c r="N46" i="108" s="1"/>
  <c r="AF46" i="108" s="1"/>
  <c r="M47" i="108"/>
  <c r="N47" i="108" s="1"/>
  <c r="AE47" i="108"/>
  <c r="M48" i="108"/>
  <c r="M49" i="108"/>
  <c r="AE49" i="108" s="1"/>
  <c r="M50" i="108"/>
  <c r="N50" i="108" s="1"/>
  <c r="AF50" i="108" s="1"/>
  <c r="M51" i="108"/>
  <c r="N51" i="108" s="1"/>
  <c r="AF51" i="108" s="1"/>
  <c r="AE51" i="108"/>
  <c r="M52" i="108"/>
  <c r="M54" i="108"/>
  <c r="N54" i="108" s="1"/>
  <c r="O54" i="108" s="1"/>
  <c r="M55" i="108"/>
  <c r="M56" i="108"/>
  <c r="M57" i="108"/>
  <c r="AE57" i="108" s="1"/>
  <c r="AF19" i="108"/>
  <c r="N22" i="108"/>
  <c r="AF25" i="108"/>
  <c r="N29" i="108"/>
  <c r="O29" i="108" s="1"/>
  <c r="AF29" i="108"/>
  <c r="N33" i="108"/>
  <c r="O33" i="108" s="1"/>
  <c r="N37" i="108"/>
  <c r="O37" i="108" s="1"/>
  <c r="N167" i="108"/>
  <c r="N171" i="108"/>
  <c r="O171" i="108" s="1"/>
  <c r="AF171" i="108"/>
  <c r="AF43" i="108"/>
  <c r="N49" i="108"/>
  <c r="N53" i="108"/>
  <c r="O53" i="108" s="1"/>
  <c r="AF53" i="108"/>
  <c r="N57" i="108"/>
  <c r="O57" i="108" s="1"/>
  <c r="AF57" i="108"/>
  <c r="AG19" i="108"/>
  <c r="AG25" i="108"/>
  <c r="O30" i="108"/>
  <c r="P30" i="108" s="1"/>
  <c r="AH30" i="108" s="1"/>
  <c r="AG30" i="108"/>
  <c r="O31" i="108"/>
  <c r="O35" i="108"/>
  <c r="O39" i="108"/>
  <c r="O164" i="108"/>
  <c r="P164" i="108" s="1"/>
  <c r="AH164" i="108" s="1"/>
  <c r="O165" i="108"/>
  <c r="O168" i="108"/>
  <c r="O172" i="108"/>
  <c r="P172" i="108" s="1"/>
  <c r="AH172" i="108" s="1"/>
  <c r="AG172" i="108"/>
  <c r="O173" i="108"/>
  <c r="AG43" i="108"/>
  <c r="O46" i="108"/>
  <c r="P46" i="108" s="1"/>
  <c r="AH46" i="108" s="1"/>
  <c r="O50" i="108"/>
  <c r="AH19" i="108"/>
  <c r="AH26" i="108"/>
  <c r="AH25" i="108"/>
  <c r="AH43" i="108"/>
  <c r="AI19" i="108"/>
  <c r="AI25" i="108"/>
  <c r="Q30" i="108"/>
  <c r="Q172" i="108"/>
  <c r="AI172" i="108" s="1"/>
  <c r="AI43" i="108"/>
  <c r="AJ19" i="108"/>
  <c r="R26" i="108"/>
  <c r="S26" i="108" s="1"/>
  <c r="AK26" i="108" s="1"/>
  <c r="AJ26" i="108"/>
  <c r="AJ25" i="108"/>
  <c r="R172" i="108"/>
  <c r="S172" i="108" s="1"/>
  <c r="AK172" i="108" s="1"/>
  <c r="AJ43" i="108"/>
  <c r="AK19" i="108"/>
  <c r="AK25" i="108"/>
  <c r="AK164" i="108"/>
  <c r="AK43" i="108"/>
  <c r="Y65" i="108"/>
  <c r="Z65" i="108"/>
  <c r="Y66" i="108"/>
  <c r="Z66" i="108" s="1"/>
  <c r="Y67" i="108"/>
  <c r="Z67" i="108"/>
  <c r="Y68" i="108"/>
  <c r="Y69" i="108"/>
  <c r="Z69" i="108" s="1"/>
  <c r="Z184" i="108"/>
  <c r="Z185" i="108"/>
  <c r="Z186" i="108"/>
  <c r="Z187" i="108"/>
  <c r="Z188" i="108"/>
  <c r="Z183" i="108" s="1"/>
  <c r="Z258" i="108" s="1"/>
  <c r="Y71" i="108"/>
  <c r="AC71" i="108" s="1"/>
  <c r="Y72" i="108"/>
  <c r="Z72" i="108" s="1"/>
  <c r="Y73" i="108"/>
  <c r="Z73" i="108"/>
  <c r="Y74" i="108"/>
  <c r="Z74" i="108" s="1"/>
  <c r="Y75" i="108"/>
  <c r="Z75" i="108"/>
  <c r="Y76" i="108"/>
  <c r="Z76" i="108" s="1"/>
  <c r="Y77" i="108"/>
  <c r="Z77" i="108"/>
  <c r="Y78" i="108"/>
  <c r="Z78" i="108" s="1"/>
  <c r="Y79" i="108"/>
  <c r="Z79" i="108"/>
  <c r="Y80" i="108"/>
  <c r="Z80" i="108" s="1"/>
  <c r="Y81" i="108"/>
  <c r="Z81" i="108"/>
  <c r="Y82" i="108"/>
  <c r="Z82" i="108" s="1"/>
  <c r="Y83" i="108"/>
  <c r="Z83" i="108"/>
  <c r="Y84" i="108"/>
  <c r="Z84" i="108" s="1"/>
  <c r="Y85" i="108"/>
  <c r="Y86" i="108"/>
  <c r="Z86" i="108" s="1"/>
  <c r="Z191" i="108"/>
  <c r="Z192" i="108"/>
  <c r="Z193" i="108"/>
  <c r="Z194" i="108"/>
  <c r="Z195" i="108"/>
  <c r="Z196" i="108"/>
  <c r="Z197" i="108"/>
  <c r="Z198" i="108"/>
  <c r="Z199" i="108"/>
  <c r="Z200" i="108"/>
  <c r="Z201" i="108"/>
  <c r="Z202" i="108"/>
  <c r="Z203" i="108"/>
  <c r="Z204" i="108"/>
  <c r="Z205" i="108"/>
  <c r="Z206" i="108"/>
  <c r="Y89" i="108"/>
  <c r="Y90" i="108"/>
  <c r="Z90" i="108" s="1"/>
  <c r="Y91" i="108"/>
  <c r="Z91" i="108"/>
  <c r="Y92" i="108"/>
  <c r="Z92" i="108"/>
  <c r="Y93" i="108"/>
  <c r="Y94" i="108"/>
  <c r="Z94" i="108" s="1"/>
  <c r="Y95" i="108"/>
  <c r="Z95" i="108"/>
  <c r="Y96" i="108"/>
  <c r="Z96" i="108"/>
  <c r="Y97" i="108"/>
  <c r="Y98" i="108"/>
  <c r="Z98" i="108" s="1"/>
  <c r="Y99" i="108"/>
  <c r="Z99" i="108"/>
  <c r="Y100" i="108"/>
  <c r="Z100" i="108"/>
  <c r="Y101" i="108"/>
  <c r="Y102" i="108"/>
  <c r="Z102" i="108" s="1"/>
  <c r="Y103" i="108"/>
  <c r="Z103" i="108"/>
  <c r="Y104" i="108"/>
  <c r="Z104" i="108"/>
  <c r="I66" i="108"/>
  <c r="AA66" i="108"/>
  <c r="I67" i="108"/>
  <c r="J67" i="108" s="1"/>
  <c r="AA67" i="108"/>
  <c r="I68" i="108"/>
  <c r="J68" i="108" s="1"/>
  <c r="K68" i="108" s="1"/>
  <c r="I69" i="108"/>
  <c r="I184" i="108"/>
  <c r="J184" i="108" s="1"/>
  <c r="AA184" i="108"/>
  <c r="I185" i="108"/>
  <c r="I186" i="108"/>
  <c r="AA186" i="108" s="1"/>
  <c r="I187" i="108"/>
  <c r="AA187" i="108"/>
  <c r="I188" i="108"/>
  <c r="J188" i="108" s="1"/>
  <c r="AA188" i="108"/>
  <c r="I72" i="108"/>
  <c r="AA72" i="108"/>
  <c r="I73" i="108"/>
  <c r="J73" i="108" s="1"/>
  <c r="K73" i="108" s="1"/>
  <c r="L73" i="108" s="1"/>
  <c r="M73" i="108" s="1"/>
  <c r="N73" i="108" s="1"/>
  <c r="O73" i="108" s="1"/>
  <c r="P73" i="108" s="1"/>
  <c r="I74" i="108"/>
  <c r="I75" i="108"/>
  <c r="AA75" i="108"/>
  <c r="I76" i="108"/>
  <c r="AA76" i="108"/>
  <c r="I77" i="108"/>
  <c r="J77" i="108" s="1"/>
  <c r="K77" i="108" s="1"/>
  <c r="AA77" i="108"/>
  <c r="I78" i="108"/>
  <c r="I79" i="108"/>
  <c r="AA79" i="108" s="1"/>
  <c r="I80" i="108"/>
  <c r="AA80" i="108"/>
  <c r="I81" i="108"/>
  <c r="J81" i="108" s="1"/>
  <c r="K81" i="108" s="1"/>
  <c r="AA81" i="108"/>
  <c r="I82" i="108"/>
  <c r="I83" i="108"/>
  <c r="AA83" i="108" s="1"/>
  <c r="I84" i="108"/>
  <c r="AA84" i="108"/>
  <c r="I85" i="108"/>
  <c r="J85" i="108" s="1"/>
  <c r="K85" i="108" s="1"/>
  <c r="I86" i="108"/>
  <c r="AA191" i="108"/>
  <c r="AA192" i="108"/>
  <c r="AA193" i="108"/>
  <c r="AA194" i="108"/>
  <c r="AA195" i="108"/>
  <c r="AA196" i="108"/>
  <c r="AA197" i="108"/>
  <c r="AA198" i="108"/>
  <c r="AA199" i="108"/>
  <c r="AA200" i="108"/>
  <c r="AA201" i="108"/>
  <c r="AA202" i="108"/>
  <c r="AA203" i="108"/>
  <c r="AA204" i="108"/>
  <c r="AA205" i="108"/>
  <c r="AA206" i="108"/>
  <c r="AA89" i="108"/>
  <c r="I90" i="108"/>
  <c r="I91" i="108"/>
  <c r="AA91" i="108" s="1"/>
  <c r="I92" i="108"/>
  <c r="AA92" i="108"/>
  <c r="I93" i="108"/>
  <c r="J93" i="108" s="1"/>
  <c r="K93" i="108" s="1"/>
  <c r="AA93" i="108"/>
  <c r="I94" i="108"/>
  <c r="I95" i="108"/>
  <c r="AA95" i="108" s="1"/>
  <c r="I96" i="108"/>
  <c r="AA96" i="108"/>
  <c r="I97" i="108"/>
  <c r="I98" i="108"/>
  <c r="I99" i="108"/>
  <c r="AA99" i="108" s="1"/>
  <c r="I100" i="108"/>
  <c r="AA100" i="108"/>
  <c r="I101" i="108"/>
  <c r="I102" i="108"/>
  <c r="I103" i="108"/>
  <c r="AA103" i="108" s="1"/>
  <c r="I104" i="108"/>
  <c r="AA104" i="108"/>
  <c r="J66" i="108"/>
  <c r="AB66" i="108"/>
  <c r="AB68" i="108"/>
  <c r="J69" i="108"/>
  <c r="K69" i="108" s="1"/>
  <c r="L69" i="108" s="1"/>
  <c r="M69" i="108" s="1"/>
  <c r="J186" i="108"/>
  <c r="J187" i="108"/>
  <c r="AB187" i="108" s="1"/>
  <c r="J72" i="108"/>
  <c r="AB72" i="108" s="1"/>
  <c r="J75" i="108"/>
  <c r="J76" i="108"/>
  <c r="AB76" i="108" s="1"/>
  <c r="J79" i="108"/>
  <c r="J80" i="108"/>
  <c r="AB80" i="108" s="1"/>
  <c r="J83" i="108"/>
  <c r="J84" i="108"/>
  <c r="AB84" i="108" s="1"/>
  <c r="AB191" i="108"/>
  <c r="AB192" i="108"/>
  <c r="AB193" i="108"/>
  <c r="AB194" i="108"/>
  <c r="AB190" i="108" s="1"/>
  <c r="AB262" i="108" s="1"/>
  <c r="AB195" i="108"/>
  <c r="AB196" i="108"/>
  <c r="AB197" i="108"/>
  <c r="AB198" i="108"/>
  <c r="AB199" i="108"/>
  <c r="AB200" i="108"/>
  <c r="AB201" i="108"/>
  <c r="AB202" i="108"/>
  <c r="AB203" i="108"/>
  <c r="AB204" i="108"/>
  <c r="AB205" i="108"/>
  <c r="AB206" i="108"/>
  <c r="J91" i="108"/>
  <c r="J92" i="108"/>
  <c r="AB92" i="108" s="1"/>
  <c r="J95" i="108"/>
  <c r="J96" i="108"/>
  <c r="AB96" i="108" s="1"/>
  <c r="J97" i="108"/>
  <c r="J99" i="108"/>
  <c r="J100" i="108"/>
  <c r="AB100" i="108" s="1"/>
  <c r="J101" i="108"/>
  <c r="J103" i="108"/>
  <c r="J104" i="108"/>
  <c r="AB104" i="108" s="1"/>
  <c r="K66" i="108"/>
  <c r="AC69" i="108"/>
  <c r="K187" i="108"/>
  <c r="K72" i="108"/>
  <c r="K76" i="108"/>
  <c r="K80" i="108"/>
  <c r="K84" i="108"/>
  <c r="AC191" i="108"/>
  <c r="AC192" i="108"/>
  <c r="AC193" i="108"/>
  <c r="AC194" i="108"/>
  <c r="AC195" i="108"/>
  <c r="AC196" i="108"/>
  <c r="AC197" i="108"/>
  <c r="AC198" i="108"/>
  <c r="AC199" i="108"/>
  <c r="AC200" i="108"/>
  <c r="AC201" i="108"/>
  <c r="AC202" i="108"/>
  <c r="AC203" i="108"/>
  <c r="AC204" i="108"/>
  <c r="AC205" i="108"/>
  <c r="AC206" i="108"/>
  <c r="K92" i="108"/>
  <c r="K96" i="108"/>
  <c r="K97" i="108"/>
  <c r="K100" i="108"/>
  <c r="K101" i="108"/>
  <c r="K104" i="108"/>
  <c r="L77" i="108"/>
  <c r="M77" i="108" s="1"/>
  <c r="L81" i="108"/>
  <c r="M81" i="108" s="1"/>
  <c r="N81" i="108" s="1"/>
  <c r="O81" i="108" s="1"/>
  <c r="P81" i="108" s="1"/>
  <c r="AH81" i="108" s="1"/>
  <c r="L85" i="108"/>
  <c r="M85" i="108" s="1"/>
  <c r="N85" i="108" s="1"/>
  <c r="O85" i="108" s="1"/>
  <c r="L191" i="108"/>
  <c r="AD191" i="108"/>
  <c r="L192" i="108"/>
  <c r="L193" i="108"/>
  <c r="AD193" i="108" s="1"/>
  <c r="L194" i="108"/>
  <c r="AD194" i="108"/>
  <c r="L195" i="108"/>
  <c r="AD195" i="108"/>
  <c r="L196" i="108"/>
  <c r="L197" i="108"/>
  <c r="AD197" i="108" s="1"/>
  <c r="L198" i="108"/>
  <c r="AD198" i="108"/>
  <c r="L199" i="108"/>
  <c r="AD199" i="108"/>
  <c r="L200" i="108"/>
  <c r="L201" i="108"/>
  <c r="AD201" i="108" s="1"/>
  <c r="L202" i="108"/>
  <c r="AD202" i="108"/>
  <c r="L203" i="108"/>
  <c r="AD203" i="108"/>
  <c r="L204" i="108"/>
  <c r="L205" i="108"/>
  <c r="AD205" i="108" s="1"/>
  <c r="L206" i="108"/>
  <c r="AD206" i="108"/>
  <c r="L93" i="108"/>
  <c r="M93" i="108" s="1"/>
  <c r="L97" i="108"/>
  <c r="M97" i="108" s="1"/>
  <c r="N97" i="108" s="1"/>
  <c r="O97" i="108" s="1"/>
  <c r="P97" i="108" s="1"/>
  <c r="Q97" i="108" s="1"/>
  <c r="R97" i="108" s="1"/>
  <c r="L101" i="108"/>
  <c r="M101" i="108" s="1"/>
  <c r="N101" i="108" s="1"/>
  <c r="AE81" i="108"/>
  <c r="M191" i="108"/>
  <c r="AE191" i="108"/>
  <c r="M193" i="108"/>
  <c r="M194" i="108"/>
  <c r="AE194" i="108" s="1"/>
  <c r="M195" i="108"/>
  <c r="AE195" i="108"/>
  <c r="M197" i="108"/>
  <c r="M198" i="108"/>
  <c r="AE198" i="108" s="1"/>
  <c r="M199" i="108"/>
  <c r="AE199" i="108"/>
  <c r="M201" i="108"/>
  <c r="M202" i="108"/>
  <c r="AE202" i="108" s="1"/>
  <c r="M203" i="108"/>
  <c r="AE203" i="108"/>
  <c r="M205" i="108"/>
  <c r="M206" i="108"/>
  <c r="AE206" i="108" s="1"/>
  <c r="AE89" i="108"/>
  <c r="N69" i="108"/>
  <c r="O69" i="108" s="1"/>
  <c r="AF71" i="108"/>
  <c r="N191" i="108"/>
  <c r="AF191" i="108" s="1"/>
  <c r="N194" i="108"/>
  <c r="N195" i="108"/>
  <c r="AF195" i="108" s="1"/>
  <c r="N198" i="108"/>
  <c r="N199" i="108"/>
  <c r="AF199" i="108" s="1"/>
  <c r="N202" i="108"/>
  <c r="N203" i="108"/>
  <c r="AF203" i="108" s="1"/>
  <c r="N206" i="108"/>
  <c r="AF206" i="108" s="1"/>
  <c r="AG65" i="108"/>
  <c r="AG69" i="108"/>
  <c r="O191" i="108"/>
  <c r="AG191" i="108" s="1"/>
  <c r="O195" i="108"/>
  <c r="AG195" i="108" s="1"/>
  <c r="O199" i="108"/>
  <c r="AG199" i="108" s="1"/>
  <c r="O203" i="108"/>
  <c r="AG203" i="108"/>
  <c r="O206" i="108"/>
  <c r="AG89" i="108"/>
  <c r="O101" i="108"/>
  <c r="P101" i="108" s="1"/>
  <c r="AH65" i="108"/>
  <c r="P69" i="108"/>
  <c r="Q69" i="108" s="1"/>
  <c r="AH71" i="108"/>
  <c r="P85" i="108"/>
  <c r="P191" i="108"/>
  <c r="AH191" i="108" s="1"/>
  <c r="P195" i="108"/>
  <c r="AH195" i="108" s="1"/>
  <c r="P199" i="108"/>
  <c r="AH199" i="108" s="1"/>
  <c r="P203" i="108"/>
  <c r="AH89" i="108"/>
  <c r="AI65" i="108"/>
  <c r="AI71" i="108"/>
  <c r="Q73" i="108"/>
  <c r="Q81" i="108"/>
  <c r="AI81" i="108" s="1"/>
  <c r="Q85" i="108"/>
  <c r="Q195" i="108"/>
  <c r="R195" i="108" s="1"/>
  <c r="AI195" i="108"/>
  <c r="Q199" i="108"/>
  <c r="R199" i="108" s="1"/>
  <c r="AI199" i="108"/>
  <c r="AI89" i="108"/>
  <c r="Q101" i="108"/>
  <c r="AJ65" i="108"/>
  <c r="AJ71" i="108"/>
  <c r="R73" i="108"/>
  <c r="S73" i="108" s="1"/>
  <c r="AJ73" i="108"/>
  <c r="R81" i="108"/>
  <c r="S81" i="108" s="1"/>
  <c r="AK81" i="108" s="1"/>
  <c r="AJ81" i="108"/>
  <c r="R85" i="108"/>
  <c r="S85" i="108" s="1"/>
  <c r="AJ89" i="108"/>
  <c r="R101" i="108"/>
  <c r="AK65" i="108"/>
  <c r="AK89" i="108"/>
  <c r="Y111" i="108"/>
  <c r="Z111" i="108" s="1"/>
  <c r="Z110" i="108" s="1"/>
  <c r="Z269" i="108" s="1"/>
  <c r="Y113" i="108"/>
  <c r="Z113" i="108" s="1"/>
  <c r="Y112" i="108"/>
  <c r="Z112" i="108" s="1"/>
  <c r="Y114" i="108"/>
  <c r="Z114" i="108"/>
  <c r="Y115" i="108"/>
  <c r="Z115" i="108"/>
  <c r="Z211" i="108"/>
  <c r="Z212" i="108"/>
  <c r="Z213" i="108"/>
  <c r="Z214" i="108"/>
  <c r="Z215" i="108"/>
  <c r="Z210" i="108"/>
  <c r="Z270" i="108" s="1"/>
  <c r="Y117" i="108"/>
  <c r="Z117" i="108" s="1"/>
  <c r="Y118" i="108"/>
  <c r="Z118" i="108"/>
  <c r="Y119" i="108"/>
  <c r="Y120" i="108"/>
  <c r="Z120" i="108" s="1"/>
  <c r="Y121" i="108"/>
  <c r="Z121" i="108" s="1"/>
  <c r="Y122" i="108"/>
  <c r="Z122" i="108"/>
  <c r="Y123" i="108"/>
  <c r="Z123" i="108"/>
  <c r="Y124" i="108"/>
  <c r="Z124" i="108" s="1"/>
  <c r="Y125" i="108"/>
  <c r="Z125" i="108" s="1"/>
  <c r="Y126" i="108"/>
  <c r="Z126" i="108"/>
  <c r="Y127" i="108"/>
  <c r="Z127" i="108" s="1"/>
  <c r="Y128" i="108"/>
  <c r="Z128" i="108" s="1"/>
  <c r="Y129" i="108"/>
  <c r="Z129" i="108" s="1"/>
  <c r="Y130" i="108"/>
  <c r="Z130" i="108"/>
  <c r="Y131" i="108"/>
  <c r="Z131" i="108" s="1"/>
  <c r="Y132" i="108"/>
  <c r="Z132" i="108" s="1"/>
  <c r="Z218" i="108"/>
  <c r="Z219" i="108"/>
  <c r="Z220" i="108"/>
  <c r="Z221" i="108"/>
  <c r="Z222" i="108"/>
  <c r="Z223" i="108"/>
  <c r="Z224" i="108"/>
  <c r="Z225" i="108"/>
  <c r="Z226" i="108"/>
  <c r="Z227" i="108"/>
  <c r="Z228" i="108"/>
  <c r="Z229" i="108"/>
  <c r="Z230" i="108"/>
  <c r="Z231" i="108"/>
  <c r="Z232" i="108"/>
  <c r="Z233" i="108"/>
  <c r="Y135" i="108"/>
  <c r="Y136" i="108"/>
  <c r="Z136" i="108" s="1"/>
  <c r="Y137" i="108"/>
  <c r="Z137" i="108" s="1"/>
  <c r="Y138" i="108"/>
  <c r="Z138" i="108" s="1"/>
  <c r="Y139" i="108"/>
  <c r="Y140" i="108"/>
  <c r="Z140" i="108" s="1"/>
  <c r="Y141" i="108"/>
  <c r="Z141" i="108" s="1"/>
  <c r="Y142" i="108"/>
  <c r="Z142" i="108" s="1"/>
  <c r="Y143" i="108"/>
  <c r="Y144" i="108"/>
  <c r="Z144" i="108" s="1"/>
  <c r="Y145" i="108"/>
  <c r="Z145" i="108" s="1"/>
  <c r="Y146" i="108"/>
  <c r="Z146" i="108" s="1"/>
  <c r="Y147" i="108"/>
  <c r="Y148" i="108"/>
  <c r="Z148" i="108" s="1"/>
  <c r="Y149" i="108"/>
  <c r="Z149" i="108" s="1"/>
  <c r="Y150" i="108"/>
  <c r="Z150" i="108" s="1"/>
  <c r="I113" i="108"/>
  <c r="AA113" i="108" s="1"/>
  <c r="I112" i="108"/>
  <c r="J112" i="108" s="1"/>
  <c r="K112" i="108" s="1"/>
  <c r="AA112" i="108"/>
  <c r="I114" i="108"/>
  <c r="I115" i="108"/>
  <c r="I211" i="108"/>
  <c r="J211" i="108" s="1"/>
  <c r="K211" i="108" s="1"/>
  <c r="I212" i="108"/>
  <c r="AA212" i="108" s="1"/>
  <c r="I213" i="108"/>
  <c r="AA213" i="108" s="1"/>
  <c r="I214" i="108"/>
  <c r="AA214" i="108" s="1"/>
  <c r="I215" i="108"/>
  <c r="J215" i="108" s="1"/>
  <c r="K215" i="108" s="1"/>
  <c r="AA215" i="108"/>
  <c r="AA117" i="108"/>
  <c r="I118" i="108"/>
  <c r="AA118" i="108" s="1"/>
  <c r="I119" i="108"/>
  <c r="J119" i="108" s="1"/>
  <c r="K119" i="108" s="1"/>
  <c r="L119" i="108" s="1"/>
  <c r="M119" i="108" s="1"/>
  <c r="I120" i="108"/>
  <c r="AA120" i="108" s="1"/>
  <c r="I121" i="108"/>
  <c r="AA121" i="108" s="1"/>
  <c r="I122" i="108"/>
  <c r="AA122" i="108" s="1"/>
  <c r="I123" i="108"/>
  <c r="I124" i="108"/>
  <c r="AA124" i="108" s="1"/>
  <c r="I125" i="108"/>
  <c r="AA125" i="108" s="1"/>
  <c r="I126" i="108"/>
  <c r="AA126" i="108" s="1"/>
  <c r="I127" i="108"/>
  <c r="J127" i="108" s="1"/>
  <c r="K127" i="108" s="1"/>
  <c r="L127" i="108" s="1"/>
  <c r="M127" i="108" s="1"/>
  <c r="AA127" i="108"/>
  <c r="I128" i="108"/>
  <c r="I129" i="108"/>
  <c r="AA129" i="108" s="1"/>
  <c r="I130" i="108"/>
  <c r="AA130" i="108" s="1"/>
  <c r="I131" i="108"/>
  <c r="J131" i="108" s="1"/>
  <c r="K131" i="108" s="1"/>
  <c r="L131" i="108" s="1"/>
  <c r="M131" i="108" s="1"/>
  <c r="I132" i="108"/>
  <c r="AA132" i="108" s="1"/>
  <c r="AA218" i="108"/>
  <c r="AA219" i="108"/>
  <c r="AA220" i="108"/>
  <c r="AA221" i="108"/>
  <c r="AA222" i="108"/>
  <c r="AA223" i="108"/>
  <c r="AA224" i="108"/>
  <c r="AA225" i="108"/>
  <c r="AA226" i="108"/>
  <c r="AA227" i="108"/>
  <c r="AA228" i="108"/>
  <c r="AA229" i="108"/>
  <c r="AA230" i="108"/>
  <c r="AA231" i="108"/>
  <c r="AA232" i="108"/>
  <c r="AA233" i="108"/>
  <c r="I135" i="108"/>
  <c r="J135" i="108" s="1"/>
  <c r="K135" i="108" s="1"/>
  <c r="L135" i="108" s="1"/>
  <c r="M135" i="108" s="1"/>
  <c r="N135" i="108" s="1"/>
  <c r="O135" i="108" s="1"/>
  <c r="P135" i="108" s="1"/>
  <c r="Q135" i="108" s="1"/>
  <c r="R135" i="108" s="1"/>
  <c r="S135" i="108" s="1"/>
  <c r="AA135" i="108"/>
  <c r="I136" i="108"/>
  <c r="AA136" i="108" s="1"/>
  <c r="I137" i="108"/>
  <c r="AA137" i="108"/>
  <c r="I138" i="108"/>
  <c r="AA138" i="108"/>
  <c r="I139" i="108"/>
  <c r="J139" i="108" s="1"/>
  <c r="K139" i="108" s="1"/>
  <c r="AA139" i="108"/>
  <c r="I140" i="108"/>
  <c r="AA140" i="108" s="1"/>
  <c r="I141" i="108"/>
  <c r="AA141" i="108"/>
  <c r="I142" i="108"/>
  <c r="I143" i="108"/>
  <c r="AA143" i="108"/>
  <c r="I144" i="108"/>
  <c r="AA144" i="108"/>
  <c r="I145" i="108"/>
  <c r="AA145" i="108"/>
  <c r="I146" i="108"/>
  <c r="I147" i="108"/>
  <c r="J147" i="108" s="1"/>
  <c r="K147" i="108" s="1"/>
  <c r="L147" i="108" s="1"/>
  <c r="M147" i="108" s="1"/>
  <c r="N147" i="108" s="1"/>
  <c r="I148" i="108"/>
  <c r="AA148" i="108" s="1"/>
  <c r="I149" i="108"/>
  <c r="AA149" i="108" s="1"/>
  <c r="I150" i="108"/>
  <c r="AA150" i="108"/>
  <c r="J113" i="108"/>
  <c r="AB113" i="108" s="1"/>
  <c r="AB112" i="108"/>
  <c r="J115" i="108"/>
  <c r="AB211" i="108"/>
  <c r="J212" i="108"/>
  <c r="AB212" i="108" s="1"/>
  <c r="AB210" i="108" s="1"/>
  <c r="J213" i="108"/>
  <c r="AB213" i="108" s="1"/>
  <c r="J214" i="108"/>
  <c r="AB214" i="108" s="1"/>
  <c r="AB215" i="108"/>
  <c r="AB117" i="108"/>
  <c r="J118" i="108"/>
  <c r="AB118" i="108"/>
  <c r="J120" i="108"/>
  <c r="AB120" i="108"/>
  <c r="J121" i="108"/>
  <c r="AB121" i="108"/>
  <c r="J122" i="108"/>
  <c r="AB122" i="108"/>
  <c r="J124" i="108"/>
  <c r="AB124" i="108"/>
  <c r="J125" i="108"/>
  <c r="AB125" i="108"/>
  <c r="J126" i="108"/>
  <c r="AB126" i="108"/>
  <c r="J129" i="108"/>
  <c r="AB129" i="108" s="1"/>
  <c r="J130" i="108"/>
  <c r="AB130" i="108"/>
  <c r="AB131" i="108"/>
  <c r="AB218" i="108"/>
  <c r="AB219" i="108"/>
  <c r="AB220" i="108"/>
  <c r="AB221" i="108"/>
  <c r="AB222" i="108"/>
  <c r="AB223" i="108"/>
  <c r="AB224" i="108"/>
  <c r="AB225" i="108"/>
  <c r="AB226" i="108"/>
  <c r="AB227" i="108"/>
  <c r="AB228" i="108"/>
  <c r="AB229" i="108"/>
  <c r="AB230" i="108"/>
  <c r="AB231" i="108"/>
  <c r="AB232" i="108"/>
  <c r="AB233" i="108"/>
  <c r="J136" i="108"/>
  <c r="AB136" i="108" s="1"/>
  <c r="J137" i="108"/>
  <c r="AB137" i="108"/>
  <c r="J138" i="108"/>
  <c r="J140" i="108"/>
  <c r="AB140" i="108" s="1"/>
  <c r="J141" i="108"/>
  <c r="AB141" i="108" s="1"/>
  <c r="J142" i="108"/>
  <c r="J143" i="108"/>
  <c r="K143" i="108" s="1"/>
  <c r="L143" i="108" s="1"/>
  <c r="M143" i="108" s="1"/>
  <c r="AB143" i="108"/>
  <c r="J144" i="108"/>
  <c r="J145" i="108"/>
  <c r="AB145" i="108" s="1"/>
  <c r="J146" i="108"/>
  <c r="J148" i="108"/>
  <c r="AB148" i="108" s="1"/>
  <c r="J149" i="108"/>
  <c r="AB149" i="108" s="1"/>
  <c r="J150" i="108"/>
  <c r="K113" i="108"/>
  <c r="AC113" i="108" s="1"/>
  <c r="K115" i="108"/>
  <c r="K212" i="108"/>
  <c r="L212" i="108" s="1"/>
  <c r="M212" i="108" s="1"/>
  <c r="K213" i="108"/>
  <c r="AC213" i="108" s="1"/>
  <c r="K214" i="108"/>
  <c r="AC214" i="108" s="1"/>
  <c r="AC117" i="108"/>
  <c r="K118" i="108"/>
  <c r="AC118" i="108" s="1"/>
  <c r="K120" i="108"/>
  <c r="K121" i="108"/>
  <c r="AC121" i="108" s="1"/>
  <c r="K122" i="108"/>
  <c r="AC122" i="108"/>
  <c r="K124" i="108"/>
  <c r="L124" i="108" s="1"/>
  <c r="M124" i="108" s="1"/>
  <c r="AE124" i="108" s="1"/>
  <c r="AC124" i="108"/>
  <c r="K125" i="108"/>
  <c r="AC125" i="108" s="1"/>
  <c r="K126" i="108"/>
  <c r="AC126" i="108" s="1"/>
  <c r="K129" i="108"/>
  <c r="AC129" i="108" s="1"/>
  <c r="K130" i="108"/>
  <c r="AC130" i="108" s="1"/>
  <c r="AC218" i="108"/>
  <c r="AC219" i="108"/>
  <c r="AC220" i="108"/>
  <c r="AC221" i="108"/>
  <c r="AC222" i="108"/>
  <c r="AC223" i="108"/>
  <c r="AC224" i="108"/>
  <c r="AC225" i="108"/>
  <c r="AC226" i="108"/>
  <c r="AC227" i="108"/>
  <c r="AC228" i="108"/>
  <c r="AC229" i="108"/>
  <c r="AC230" i="108"/>
  <c r="AC231" i="108"/>
  <c r="AC232" i="108"/>
  <c r="AC233" i="108"/>
  <c r="K137" i="108"/>
  <c r="AC137" i="108"/>
  <c r="K138" i="108"/>
  <c r="K140" i="108"/>
  <c r="L140" i="108" s="1"/>
  <c r="AC140" i="108"/>
  <c r="K141" i="108"/>
  <c r="AC141" i="108"/>
  <c r="K142" i="108"/>
  <c r="K145" i="108"/>
  <c r="AC145" i="108"/>
  <c r="K146" i="108"/>
  <c r="K149" i="108"/>
  <c r="AC149" i="108"/>
  <c r="K150" i="108"/>
  <c r="L113" i="108"/>
  <c r="AD113" i="108"/>
  <c r="L115" i="108"/>
  <c r="AD115" i="108"/>
  <c r="AD212" i="108"/>
  <c r="L213" i="108"/>
  <c r="AD213" i="108" s="1"/>
  <c r="L214" i="108"/>
  <c r="AD214" i="108" s="1"/>
  <c r="AD117" i="108"/>
  <c r="L118" i="108"/>
  <c r="AD118" i="108"/>
  <c r="L121" i="108"/>
  <c r="AD121" i="108" s="1"/>
  <c r="L122" i="108"/>
  <c r="AD122" i="108"/>
  <c r="AD124" i="108"/>
  <c r="L125" i="108"/>
  <c r="M125" i="108" s="1"/>
  <c r="AE125" i="108" s="1"/>
  <c r="L126" i="108"/>
  <c r="AD126" i="108"/>
  <c r="L129" i="108"/>
  <c r="AD129" i="108" s="1"/>
  <c r="L130" i="108"/>
  <c r="AD130" i="108"/>
  <c r="L218" i="108"/>
  <c r="AD218" i="108" s="1"/>
  <c r="L219" i="108"/>
  <c r="AD219" i="108" s="1"/>
  <c r="L220" i="108"/>
  <c r="AD220" i="108"/>
  <c r="L221" i="108"/>
  <c r="M221" i="108" s="1"/>
  <c r="AE221" i="108" s="1"/>
  <c r="L222" i="108"/>
  <c r="AD222" i="108" s="1"/>
  <c r="L223" i="108"/>
  <c r="AD223" i="108" s="1"/>
  <c r="L224" i="108"/>
  <c r="AD224" i="108"/>
  <c r="L225" i="108"/>
  <c r="M225" i="108" s="1"/>
  <c r="AE225" i="108" s="1"/>
  <c r="AD225" i="108"/>
  <c r="L226" i="108"/>
  <c r="AD226" i="108" s="1"/>
  <c r="L227" i="108"/>
  <c r="AD227" i="108" s="1"/>
  <c r="L228" i="108"/>
  <c r="AD228" i="108"/>
  <c r="L229" i="108"/>
  <c r="AD229" i="108"/>
  <c r="L230" i="108"/>
  <c r="AD230" i="108" s="1"/>
  <c r="L231" i="108"/>
  <c r="AD231" i="108" s="1"/>
  <c r="L232" i="108"/>
  <c r="AD232" i="108"/>
  <c r="L233" i="108"/>
  <c r="AD233" i="108"/>
  <c r="L137" i="108"/>
  <c r="AD137" i="108" s="1"/>
  <c r="L138" i="108"/>
  <c r="L141" i="108"/>
  <c r="AD141" i="108" s="1"/>
  <c r="L142" i="108"/>
  <c r="L145" i="108"/>
  <c r="AD145" i="108" s="1"/>
  <c r="L146" i="108"/>
  <c r="L149" i="108"/>
  <c r="AD149" i="108" s="1"/>
  <c r="L150" i="108"/>
  <c r="M113" i="108"/>
  <c r="AE113" i="108" s="1"/>
  <c r="M115" i="108"/>
  <c r="N115" i="108" s="1"/>
  <c r="AF115" i="108" s="1"/>
  <c r="AE115" i="108"/>
  <c r="M213" i="108"/>
  <c r="N213" i="108" s="1"/>
  <c r="M214" i="108"/>
  <c r="AE214" i="108" s="1"/>
  <c r="AE117" i="108"/>
  <c r="M118" i="108"/>
  <c r="AE118" i="108" s="1"/>
  <c r="M121" i="108"/>
  <c r="AE121" i="108" s="1"/>
  <c r="M122" i="108"/>
  <c r="AE122" i="108" s="1"/>
  <c r="M126" i="108"/>
  <c r="AE126" i="108" s="1"/>
  <c r="M129" i="108"/>
  <c r="AE129" i="108"/>
  <c r="M130" i="108"/>
  <c r="M218" i="108"/>
  <c r="AE218" i="108" s="1"/>
  <c r="M219" i="108"/>
  <c r="AE219" i="108" s="1"/>
  <c r="M220" i="108"/>
  <c r="AE220" i="108" s="1"/>
  <c r="M222" i="108"/>
  <c r="M223" i="108"/>
  <c r="AE223" i="108" s="1"/>
  <c r="M224" i="108"/>
  <c r="AE224" i="108" s="1"/>
  <c r="M226" i="108"/>
  <c r="AE226" i="108" s="1"/>
  <c r="M227" i="108"/>
  <c r="AE227" i="108" s="1"/>
  <c r="M228" i="108"/>
  <c r="AE228" i="108" s="1"/>
  <c r="M229" i="108"/>
  <c r="AE229" i="108"/>
  <c r="M230" i="108"/>
  <c r="AE230" i="108" s="1"/>
  <c r="M231" i="108"/>
  <c r="AE231" i="108" s="1"/>
  <c r="M232" i="108"/>
  <c r="AE232" i="108" s="1"/>
  <c r="M233" i="108"/>
  <c r="AE233" i="108" s="1"/>
  <c r="M137" i="108"/>
  <c r="M138" i="108"/>
  <c r="M141" i="108"/>
  <c r="N141" i="108" s="1"/>
  <c r="AF141" i="108" s="1"/>
  <c r="M142" i="108"/>
  <c r="M145" i="108"/>
  <c r="M146" i="108"/>
  <c r="M149" i="108"/>
  <c r="N149" i="108" s="1"/>
  <c r="AF149" i="108" s="1"/>
  <c r="M150" i="108"/>
  <c r="N113" i="108"/>
  <c r="AF213" i="108"/>
  <c r="N214" i="108"/>
  <c r="O214" i="108" s="1"/>
  <c r="AG214" i="108" s="1"/>
  <c r="AF214" i="108"/>
  <c r="AF117" i="108"/>
  <c r="N119" i="108"/>
  <c r="O119" i="108" s="1"/>
  <c r="P119" i="108" s="1"/>
  <c r="Q119" i="108" s="1"/>
  <c r="N122" i="108"/>
  <c r="AF122" i="108" s="1"/>
  <c r="N124" i="108"/>
  <c r="O124" i="108" s="1"/>
  <c r="AF124" i="108"/>
  <c r="N127" i="108"/>
  <c r="O127" i="108" s="1"/>
  <c r="N129" i="108"/>
  <c r="AF129" i="108" s="1"/>
  <c r="N131" i="108"/>
  <c r="O131" i="108" s="1"/>
  <c r="N218" i="108"/>
  <c r="AF218" i="108" s="1"/>
  <c r="N219" i="108"/>
  <c r="O219" i="108" s="1"/>
  <c r="N220" i="108"/>
  <c r="O220" i="108" s="1"/>
  <c r="AF220" i="108"/>
  <c r="N223" i="108"/>
  <c r="O223" i="108" s="1"/>
  <c r="N224" i="108"/>
  <c r="O224" i="108" s="1"/>
  <c r="AF224" i="108"/>
  <c r="N225" i="108"/>
  <c r="AF225" i="108" s="1"/>
  <c r="N227" i="108"/>
  <c r="O227" i="108" s="1"/>
  <c r="N228" i="108"/>
  <c r="O228" i="108" s="1"/>
  <c r="AF228" i="108"/>
  <c r="N229" i="108"/>
  <c r="AF229" i="108" s="1"/>
  <c r="N230" i="108"/>
  <c r="AF230" i="108" s="1"/>
  <c r="N231" i="108"/>
  <c r="O231" i="108" s="1"/>
  <c r="N232" i="108"/>
  <c r="O232" i="108" s="1"/>
  <c r="AF232" i="108"/>
  <c r="N233" i="108"/>
  <c r="AF233" i="108" s="1"/>
  <c r="N138" i="108"/>
  <c r="AF138" i="108"/>
  <c r="N142" i="108"/>
  <c r="N143" i="108"/>
  <c r="AF143" i="108"/>
  <c r="N146" i="108"/>
  <c r="AF146" i="108"/>
  <c r="N150" i="108"/>
  <c r="AF150" i="108"/>
  <c r="AG111" i="108"/>
  <c r="O115" i="108"/>
  <c r="P115" i="108" s="1"/>
  <c r="Q115" i="108" s="1"/>
  <c r="AG115" i="108"/>
  <c r="O213" i="108"/>
  <c r="P213" i="108" s="1"/>
  <c r="Q213" i="108" s="1"/>
  <c r="AG117" i="108"/>
  <c r="O122" i="108"/>
  <c r="AG122" i="108"/>
  <c r="O129" i="108"/>
  <c r="P129" i="108" s="1"/>
  <c r="Q129" i="108" s="1"/>
  <c r="AG129" i="108"/>
  <c r="O218" i="108"/>
  <c r="AG218" i="108"/>
  <c r="O229" i="108"/>
  <c r="P229" i="108" s="1"/>
  <c r="Q229" i="108" s="1"/>
  <c r="O230" i="108"/>
  <c r="AG230" i="108" s="1"/>
  <c r="O233" i="108"/>
  <c r="P233" i="108" s="1"/>
  <c r="Q233" i="108" s="1"/>
  <c r="AG233" i="108"/>
  <c r="O138" i="108"/>
  <c r="AG138" i="108" s="1"/>
  <c r="O142" i="108"/>
  <c r="O143" i="108"/>
  <c r="P143" i="108" s="1"/>
  <c r="O146" i="108"/>
  <c r="AG146" i="108" s="1"/>
  <c r="O150" i="108"/>
  <c r="AG150" i="108" s="1"/>
  <c r="AH111" i="108"/>
  <c r="AH115" i="108"/>
  <c r="P214" i="108"/>
  <c r="AH214" i="108" s="1"/>
  <c r="AH117" i="108"/>
  <c r="P122" i="108"/>
  <c r="AH122" i="108" s="1"/>
  <c r="AH129" i="108"/>
  <c r="P218" i="108"/>
  <c r="AH218" i="108" s="1"/>
  <c r="P230" i="108"/>
  <c r="AH230" i="108" s="1"/>
  <c r="AH233" i="108"/>
  <c r="P138" i="108"/>
  <c r="AH138" i="108"/>
  <c r="P142" i="108"/>
  <c r="P146" i="108"/>
  <c r="AH146" i="108" s="1"/>
  <c r="P150" i="108"/>
  <c r="AH150" i="108" s="1"/>
  <c r="AI117" i="108"/>
  <c r="Q122" i="108"/>
  <c r="R122" i="108" s="1"/>
  <c r="S122" i="108" s="1"/>
  <c r="AK122" i="108" s="1"/>
  <c r="Q218" i="108"/>
  <c r="R218" i="108" s="1"/>
  <c r="S218" i="108" s="1"/>
  <c r="AK218" i="108" s="1"/>
  <c r="AI218" i="108"/>
  <c r="Q230" i="108"/>
  <c r="R230" i="108" s="1"/>
  <c r="S230" i="108" s="1"/>
  <c r="AK230" i="108" s="1"/>
  <c r="Q138" i="108"/>
  <c r="AI138" i="108" s="1"/>
  <c r="Q142" i="108"/>
  <c r="Q146" i="108"/>
  <c r="AI146" i="108" s="1"/>
  <c r="Q150" i="108"/>
  <c r="AI150" i="108" s="1"/>
  <c r="AJ117" i="108"/>
  <c r="R119" i="108"/>
  <c r="AJ218" i="108"/>
  <c r="R138" i="108"/>
  <c r="S138" i="108" s="1"/>
  <c r="AJ138" i="108"/>
  <c r="R142" i="108"/>
  <c r="S142" i="108" s="1"/>
  <c r="AJ142" i="108"/>
  <c r="R146" i="108"/>
  <c r="S146" i="108" s="1"/>
  <c r="AK146" i="108" s="1"/>
  <c r="R150" i="108"/>
  <c r="S150" i="108" s="1"/>
  <c r="AK150" i="108" s="1"/>
  <c r="AK117" i="108"/>
  <c r="S119" i="108"/>
  <c r="AK138" i="108"/>
  <c r="AK142" i="108"/>
  <c r="AP19" i="108"/>
  <c r="AQ19" i="108"/>
  <c r="AP20" i="108"/>
  <c r="AQ20" i="108"/>
  <c r="AP21" i="108"/>
  <c r="AQ21" i="108"/>
  <c r="AP22" i="108"/>
  <c r="AQ22" i="108" s="1"/>
  <c r="AP23" i="108"/>
  <c r="AQ23" i="108"/>
  <c r="AP26" i="108"/>
  <c r="AQ26" i="108" s="1"/>
  <c r="AP25" i="108"/>
  <c r="AP27" i="108"/>
  <c r="AQ27" i="108" s="1"/>
  <c r="AP28" i="108"/>
  <c r="AQ28" i="108" s="1"/>
  <c r="AP29" i="108"/>
  <c r="AQ29" i="108"/>
  <c r="AP30" i="108"/>
  <c r="AP31" i="108"/>
  <c r="AQ31" i="108" s="1"/>
  <c r="AP32" i="108"/>
  <c r="AQ32" i="108" s="1"/>
  <c r="AP33" i="108"/>
  <c r="AQ33" i="108"/>
  <c r="AP34" i="108"/>
  <c r="AP35" i="108"/>
  <c r="AQ35" i="108" s="1"/>
  <c r="AP36" i="108"/>
  <c r="AQ36" i="108"/>
  <c r="AP37" i="108"/>
  <c r="AQ37" i="108"/>
  <c r="AP38" i="108"/>
  <c r="AP39" i="108"/>
  <c r="AQ39" i="108" s="1"/>
  <c r="AP40" i="108"/>
  <c r="AQ40" i="108"/>
  <c r="AP43" i="108"/>
  <c r="AV43" i="108" s="1"/>
  <c r="AQ43" i="108"/>
  <c r="AP44" i="108"/>
  <c r="AQ44" i="108" s="1"/>
  <c r="AP45" i="108"/>
  <c r="AQ45" i="108"/>
  <c r="AP46" i="108"/>
  <c r="AQ46" i="108"/>
  <c r="AP47" i="108"/>
  <c r="AR47" i="108" s="1"/>
  <c r="AP48" i="108"/>
  <c r="AQ48" i="108"/>
  <c r="AP49" i="108"/>
  <c r="AQ49" i="108"/>
  <c r="AP50" i="108"/>
  <c r="AQ50" i="108"/>
  <c r="AP51" i="108"/>
  <c r="AR51" i="108" s="1"/>
  <c r="AP52" i="108"/>
  <c r="AQ52" i="108" s="1"/>
  <c r="AP53" i="108"/>
  <c r="AQ53" i="108"/>
  <c r="AP54" i="108"/>
  <c r="AQ54" i="108"/>
  <c r="AP55" i="108"/>
  <c r="AR55" i="108" s="1"/>
  <c r="AP56" i="108"/>
  <c r="AQ56" i="108" s="1"/>
  <c r="AP57" i="108"/>
  <c r="AQ57" i="108"/>
  <c r="AP58" i="108"/>
  <c r="AQ58" i="108"/>
  <c r="AP65" i="108"/>
  <c r="AQ65" i="108" s="1"/>
  <c r="AP66" i="108"/>
  <c r="AQ66" i="108" s="1"/>
  <c r="AP67" i="108"/>
  <c r="AQ67" i="108" s="1"/>
  <c r="AP68" i="108"/>
  <c r="AQ68" i="108"/>
  <c r="AP69" i="108"/>
  <c r="AT69" i="108" s="1"/>
  <c r="AP71" i="108"/>
  <c r="AQ71" i="108"/>
  <c r="AP72" i="108"/>
  <c r="AQ72" i="108"/>
  <c r="AP73" i="108"/>
  <c r="AQ73" i="108"/>
  <c r="AP74" i="108"/>
  <c r="AQ74" i="108" s="1"/>
  <c r="AP75" i="108"/>
  <c r="AQ75" i="108"/>
  <c r="AP76" i="108"/>
  <c r="AQ76" i="108"/>
  <c r="AP77" i="108"/>
  <c r="AR77" i="108" s="1"/>
  <c r="AP78" i="108"/>
  <c r="AQ78" i="108"/>
  <c r="AP79" i="108"/>
  <c r="AQ79" i="108"/>
  <c r="AP80" i="108"/>
  <c r="AQ80" i="108"/>
  <c r="AP81" i="108"/>
  <c r="AQ81" i="108" s="1"/>
  <c r="AP82" i="108"/>
  <c r="AQ82" i="108"/>
  <c r="AP83" i="108"/>
  <c r="AQ83" i="108"/>
  <c r="AP84" i="108"/>
  <c r="AQ84" i="108"/>
  <c r="AP85" i="108"/>
  <c r="AR85" i="108" s="1"/>
  <c r="AP86" i="108"/>
  <c r="AQ86" i="108"/>
  <c r="AP89" i="108"/>
  <c r="AQ89" i="108" s="1"/>
  <c r="AP90" i="108"/>
  <c r="AQ90" i="108"/>
  <c r="AP91" i="108"/>
  <c r="AQ91" i="108" s="1"/>
  <c r="AP92" i="108"/>
  <c r="AQ92" i="108" s="1"/>
  <c r="AP93" i="108"/>
  <c r="AQ93" i="108" s="1"/>
  <c r="AP94" i="108"/>
  <c r="AQ94" i="108"/>
  <c r="AP95" i="108"/>
  <c r="AP96" i="108"/>
  <c r="AQ96" i="108" s="1"/>
  <c r="AP97" i="108"/>
  <c r="AQ97" i="108" s="1"/>
  <c r="AP98" i="108"/>
  <c r="AQ98" i="108"/>
  <c r="AP99" i="108"/>
  <c r="AQ99" i="108" s="1"/>
  <c r="AP100" i="108"/>
  <c r="AQ100" i="108" s="1"/>
  <c r="AP101" i="108"/>
  <c r="AQ101" i="108" s="1"/>
  <c r="AP102" i="108"/>
  <c r="AQ102" i="108"/>
  <c r="AP103" i="108"/>
  <c r="AP104" i="108"/>
  <c r="AQ104" i="108"/>
  <c r="AP111" i="108"/>
  <c r="AQ111" i="108"/>
  <c r="AP113" i="108"/>
  <c r="AR113" i="108" s="1"/>
  <c r="AQ113" i="108"/>
  <c r="AQ110" i="108" s="1"/>
  <c r="AP112" i="108"/>
  <c r="AQ112" i="108"/>
  <c r="AP114" i="108"/>
  <c r="AQ114" i="108"/>
  <c r="AP115" i="108"/>
  <c r="AQ115" i="108"/>
  <c r="AP117" i="108"/>
  <c r="AP118" i="108"/>
  <c r="AQ118" i="108" s="1"/>
  <c r="AP119" i="108"/>
  <c r="AQ119" i="108" s="1"/>
  <c r="AP120" i="108"/>
  <c r="AQ120" i="108"/>
  <c r="AP121" i="108"/>
  <c r="AP122" i="108"/>
  <c r="AQ122" i="108" s="1"/>
  <c r="AP123" i="108"/>
  <c r="AQ123" i="108"/>
  <c r="AP124" i="108"/>
  <c r="AQ124" i="108"/>
  <c r="AP125" i="108"/>
  <c r="AP126" i="108"/>
  <c r="AQ126" i="108" s="1"/>
  <c r="AP127" i="108"/>
  <c r="AQ127" i="108"/>
  <c r="AP128" i="108"/>
  <c r="AQ128" i="108"/>
  <c r="AP129" i="108"/>
  <c r="AP130" i="108"/>
  <c r="AQ130" i="108" s="1"/>
  <c r="AP131" i="108"/>
  <c r="AQ131" i="108"/>
  <c r="AP132" i="108"/>
  <c r="AQ132" i="108"/>
  <c r="H183" i="108"/>
  <c r="AQ183" i="108" s="1"/>
  <c r="AP135" i="108"/>
  <c r="AQ135" i="108" s="1"/>
  <c r="AP136" i="108"/>
  <c r="AQ136" i="108"/>
  <c r="AP137" i="108"/>
  <c r="AR137" i="108" s="1"/>
  <c r="AR134" i="108" s="1"/>
  <c r="AP138" i="108"/>
  <c r="AQ138" i="108"/>
  <c r="AP139" i="108"/>
  <c r="AQ139" i="108"/>
  <c r="AP140" i="108"/>
  <c r="AQ140" i="108"/>
  <c r="AP141" i="108"/>
  <c r="AR141" i="108" s="1"/>
  <c r="AP142" i="108"/>
  <c r="AQ142" i="108" s="1"/>
  <c r="AP143" i="108"/>
  <c r="AQ143" i="108"/>
  <c r="AP144" i="108"/>
  <c r="AQ144" i="108"/>
  <c r="AP145" i="108"/>
  <c r="AR145" i="108" s="1"/>
  <c r="AP146" i="108"/>
  <c r="AQ146" i="108" s="1"/>
  <c r="AP147" i="108"/>
  <c r="AQ147" i="108"/>
  <c r="AP148" i="108"/>
  <c r="AQ148" i="108"/>
  <c r="AP149" i="108"/>
  <c r="AR149" i="108" s="1"/>
  <c r="AQ149" i="108"/>
  <c r="AP150" i="108"/>
  <c r="AQ150" i="108"/>
  <c r="H217" i="108"/>
  <c r="AQ217" i="108" s="1"/>
  <c r="H210" i="108"/>
  <c r="AQ210" i="108"/>
  <c r="H190" i="108"/>
  <c r="AQ190" i="108" s="1"/>
  <c r="H163" i="108"/>
  <c r="AQ163" i="108" s="1"/>
  <c r="H157" i="108"/>
  <c r="AQ157" i="108"/>
  <c r="AR19" i="108"/>
  <c r="AR20" i="108"/>
  <c r="AR22" i="108"/>
  <c r="AR23" i="108"/>
  <c r="AR26" i="108"/>
  <c r="AR27" i="108"/>
  <c r="AR28" i="108"/>
  <c r="AR29" i="108"/>
  <c r="AR31" i="108"/>
  <c r="AR32" i="108"/>
  <c r="AR33" i="108"/>
  <c r="AR35" i="108"/>
  <c r="AR36" i="108"/>
  <c r="AR37" i="108"/>
  <c r="AR39" i="108"/>
  <c r="AR40" i="108"/>
  <c r="AR44" i="108"/>
  <c r="AR45" i="108"/>
  <c r="AR46" i="108"/>
  <c r="AR48" i="108"/>
  <c r="AR49" i="108"/>
  <c r="AR50" i="108"/>
  <c r="AR52" i="108"/>
  <c r="AR53" i="108"/>
  <c r="AR54" i="108"/>
  <c r="AR56" i="108"/>
  <c r="AR57" i="108"/>
  <c r="AR58" i="108"/>
  <c r="AR66" i="108"/>
  <c r="AR67" i="108"/>
  <c r="AR68" i="108"/>
  <c r="AR71" i="108"/>
  <c r="AR72" i="108"/>
  <c r="AR73" i="108"/>
  <c r="AR74" i="108"/>
  <c r="AR75" i="108"/>
  <c r="AR76" i="108"/>
  <c r="AR78" i="108"/>
  <c r="AR79" i="108"/>
  <c r="AR80" i="108"/>
  <c r="AR81" i="108"/>
  <c r="AR82" i="108"/>
  <c r="AR83" i="108"/>
  <c r="AR84" i="108"/>
  <c r="AR86" i="108"/>
  <c r="AR89" i="108"/>
  <c r="AR90" i="108"/>
  <c r="AR92" i="108"/>
  <c r="AR93" i="108"/>
  <c r="AR94" i="108"/>
  <c r="AR96" i="108"/>
  <c r="AR97" i="108"/>
  <c r="AR98" i="108"/>
  <c r="AR99" i="108"/>
  <c r="AR100" i="108"/>
  <c r="AR101" i="108"/>
  <c r="AR102" i="108"/>
  <c r="AR104" i="108"/>
  <c r="AR111" i="108"/>
  <c r="AR112" i="108"/>
  <c r="AR115" i="108"/>
  <c r="AR118" i="108"/>
  <c r="AR119" i="108"/>
  <c r="AR120" i="108"/>
  <c r="AR122" i="108"/>
  <c r="AR124" i="108"/>
  <c r="AR126" i="108"/>
  <c r="AR127" i="108"/>
  <c r="AR128" i="108"/>
  <c r="AR130" i="108"/>
  <c r="AR131" i="108"/>
  <c r="AR132" i="108"/>
  <c r="I183" i="108"/>
  <c r="AR183" i="108"/>
  <c r="AR135" i="108"/>
  <c r="AR136" i="108"/>
  <c r="AR138" i="108"/>
  <c r="AR139" i="108"/>
  <c r="AR140" i="108"/>
  <c r="AR142" i="108"/>
  <c r="AR143" i="108"/>
  <c r="AR144" i="108"/>
  <c r="AR146" i="108"/>
  <c r="AR147" i="108"/>
  <c r="AR148" i="108"/>
  <c r="AR150" i="108"/>
  <c r="I217" i="108"/>
  <c r="AR217" i="108" s="1"/>
  <c r="I210" i="108"/>
  <c r="AR210" i="108"/>
  <c r="I190" i="108"/>
  <c r="AR190" i="108"/>
  <c r="I163" i="108"/>
  <c r="AR163" i="108" s="1"/>
  <c r="I157" i="108"/>
  <c r="AR157" i="108" s="1"/>
  <c r="AS19" i="108"/>
  <c r="AS20" i="108"/>
  <c r="AS22" i="108"/>
  <c r="AS23" i="108"/>
  <c r="AS26" i="108"/>
  <c r="AS27" i="108"/>
  <c r="AS28" i="108"/>
  <c r="AS29" i="108"/>
  <c r="AS30" i="108"/>
  <c r="AS31" i="108"/>
  <c r="AS32" i="108"/>
  <c r="AS33" i="108"/>
  <c r="AS35" i="108"/>
  <c r="AS36" i="108"/>
  <c r="AS37" i="108"/>
  <c r="AS38" i="108"/>
  <c r="AS39" i="108"/>
  <c r="AS40" i="108"/>
  <c r="AS44" i="108"/>
  <c r="AS45" i="108"/>
  <c r="AS46" i="108"/>
  <c r="AS47" i="108"/>
  <c r="AS48" i="108"/>
  <c r="AS49" i="108"/>
  <c r="AS50" i="108"/>
  <c r="AS51" i="108"/>
  <c r="AS52" i="108"/>
  <c r="AS53" i="108"/>
  <c r="AS54" i="108"/>
  <c r="AS56" i="108"/>
  <c r="AS57" i="108"/>
  <c r="AS58" i="108"/>
  <c r="AS66" i="108"/>
  <c r="AS67" i="108"/>
  <c r="AS68" i="108"/>
  <c r="AS71" i="108"/>
  <c r="AS72" i="108"/>
  <c r="AS73" i="108"/>
  <c r="AS75" i="108"/>
  <c r="AS76" i="108"/>
  <c r="AS79" i="108"/>
  <c r="AS80" i="108"/>
  <c r="AS81" i="108"/>
  <c r="AS83" i="108"/>
  <c r="AS84" i="108"/>
  <c r="AS89" i="108"/>
  <c r="AS92" i="108"/>
  <c r="AS93" i="108"/>
  <c r="AS96" i="108"/>
  <c r="AS97" i="108"/>
  <c r="AS99" i="108"/>
  <c r="AS100" i="108"/>
  <c r="AS101" i="108"/>
  <c r="AS103" i="108"/>
  <c r="AS104" i="108"/>
  <c r="AS111" i="108"/>
  <c r="AS113" i="108"/>
  <c r="AS112" i="108"/>
  <c r="AS115" i="108"/>
  <c r="AS118" i="108"/>
  <c r="AS119" i="108"/>
  <c r="AS120" i="108"/>
  <c r="AS121" i="108"/>
  <c r="AS122" i="108"/>
  <c r="AS124" i="108"/>
  <c r="AS126" i="108"/>
  <c r="AS127" i="108"/>
  <c r="AS129" i="108"/>
  <c r="AS130" i="108"/>
  <c r="AS131" i="108"/>
  <c r="AS135" i="108"/>
  <c r="AS136" i="108"/>
  <c r="AS137" i="108"/>
  <c r="AS138" i="108"/>
  <c r="AS139" i="108"/>
  <c r="AS140" i="108"/>
  <c r="AS141" i="108"/>
  <c r="AS142" i="108"/>
  <c r="AS143" i="108"/>
  <c r="AS144" i="108"/>
  <c r="AS146" i="108"/>
  <c r="AS147" i="108"/>
  <c r="AS148" i="108"/>
  <c r="AS149" i="108"/>
  <c r="AS150" i="108"/>
  <c r="J217" i="108"/>
  <c r="AS217" i="108" s="1"/>
  <c r="J210" i="108"/>
  <c r="AS210" i="108"/>
  <c r="J190" i="108"/>
  <c r="AS190" i="108"/>
  <c r="J163" i="108"/>
  <c r="AS163" i="108" s="1"/>
  <c r="AT19" i="108"/>
  <c r="AT21" i="108"/>
  <c r="AT22" i="108"/>
  <c r="AT26" i="108"/>
  <c r="AT25" i="108"/>
  <c r="AT28" i="108"/>
  <c r="AT29" i="108"/>
  <c r="AT30" i="108"/>
  <c r="AT31" i="108"/>
  <c r="AT32" i="108"/>
  <c r="AT33" i="108"/>
  <c r="AT35" i="108"/>
  <c r="AT36" i="108"/>
  <c r="AT37" i="108"/>
  <c r="AT38" i="108"/>
  <c r="AT39" i="108"/>
  <c r="AT40" i="108"/>
  <c r="AT46" i="108"/>
  <c r="AT47" i="108"/>
  <c r="AT48" i="108"/>
  <c r="AT49" i="108"/>
  <c r="AT50" i="108"/>
  <c r="AT51" i="108"/>
  <c r="AT52" i="108"/>
  <c r="AT53" i="108"/>
  <c r="AT54" i="108"/>
  <c r="AT56" i="108"/>
  <c r="AT57" i="108"/>
  <c r="AT58" i="108"/>
  <c r="AT66" i="108"/>
  <c r="AT68" i="108"/>
  <c r="AT71" i="108"/>
  <c r="AT72" i="108"/>
  <c r="AT73" i="108"/>
  <c r="AT76" i="108"/>
  <c r="AT77" i="108"/>
  <c r="AT80" i="108"/>
  <c r="AT81" i="108"/>
  <c r="AT84" i="108"/>
  <c r="AT85" i="108"/>
  <c r="AT89" i="108"/>
  <c r="AT92" i="108"/>
  <c r="AT93" i="108"/>
  <c r="AT96" i="108"/>
  <c r="AT97" i="108"/>
  <c r="AT100" i="108"/>
  <c r="AT101" i="108"/>
  <c r="AT104" i="108"/>
  <c r="AT111" i="108"/>
  <c r="AT113" i="108"/>
  <c r="AT112" i="108"/>
  <c r="AT115" i="108"/>
  <c r="AT117" i="108"/>
  <c r="AT118" i="108"/>
  <c r="AT119" i="108"/>
  <c r="AT120" i="108"/>
  <c r="AT121" i="108"/>
  <c r="AT122" i="108"/>
  <c r="AT124" i="108"/>
  <c r="AT125" i="108"/>
  <c r="AT126" i="108"/>
  <c r="AT127" i="108"/>
  <c r="AT129" i="108"/>
  <c r="AT130" i="108"/>
  <c r="AT131" i="108"/>
  <c r="AT135" i="108"/>
  <c r="AT137" i="108"/>
  <c r="AT138" i="108"/>
  <c r="AT139" i="108"/>
  <c r="AT140" i="108"/>
  <c r="AT141" i="108"/>
  <c r="AT142" i="108"/>
  <c r="AT143" i="108"/>
  <c r="AT146" i="108"/>
  <c r="AT147" i="108"/>
  <c r="AT149" i="108"/>
  <c r="AT150" i="108"/>
  <c r="K217" i="108"/>
  <c r="AT217" i="108" s="1"/>
  <c r="K210" i="108"/>
  <c r="AT210" i="108"/>
  <c r="K190" i="108"/>
  <c r="AT190" i="108" s="1"/>
  <c r="K163" i="108"/>
  <c r="AT163" i="108"/>
  <c r="AU19" i="108"/>
  <c r="AU22" i="108"/>
  <c r="AU26" i="108"/>
  <c r="AU25" i="108"/>
  <c r="AU29" i="108"/>
  <c r="AU30" i="108"/>
  <c r="AU31" i="108"/>
  <c r="AU32" i="108"/>
  <c r="AU33" i="108"/>
  <c r="AU34" i="108"/>
  <c r="AU35" i="108"/>
  <c r="AU36" i="108"/>
  <c r="AU37" i="108"/>
  <c r="AU38" i="108"/>
  <c r="AU39" i="108"/>
  <c r="AU40" i="108"/>
  <c r="AU43" i="108"/>
  <c r="AU46" i="108"/>
  <c r="AU47" i="108"/>
  <c r="AU48" i="108"/>
  <c r="AU49" i="108"/>
  <c r="AU50" i="108"/>
  <c r="AU51" i="108"/>
  <c r="AU52" i="108"/>
  <c r="AU53" i="108"/>
  <c r="AU54" i="108"/>
  <c r="AU55" i="108"/>
  <c r="AU56" i="108"/>
  <c r="AU57" i="108"/>
  <c r="AU58" i="108"/>
  <c r="AU65" i="108"/>
  <c r="AU69" i="108"/>
  <c r="AU71" i="108"/>
  <c r="AU73" i="108"/>
  <c r="AU77" i="108"/>
  <c r="AU81" i="108"/>
  <c r="AU85" i="108"/>
  <c r="AU89" i="108"/>
  <c r="AU93" i="108"/>
  <c r="AU97" i="108"/>
  <c r="AU101" i="108"/>
  <c r="AU111" i="108"/>
  <c r="AU113" i="108"/>
  <c r="AU115" i="108"/>
  <c r="AU117" i="108"/>
  <c r="AU118" i="108"/>
  <c r="AU119" i="108"/>
  <c r="AU121" i="108"/>
  <c r="AU122" i="108"/>
  <c r="AU124" i="108"/>
  <c r="AU125" i="108"/>
  <c r="AU126" i="108"/>
  <c r="AU127" i="108"/>
  <c r="AU129" i="108"/>
  <c r="AU130" i="108"/>
  <c r="AU131" i="108"/>
  <c r="AU135" i="108"/>
  <c r="AU137" i="108"/>
  <c r="AU138" i="108"/>
  <c r="AU141" i="108"/>
  <c r="AU142" i="108"/>
  <c r="AU143" i="108"/>
  <c r="AU145" i="108"/>
  <c r="AU146" i="108"/>
  <c r="AU147" i="108"/>
  <c r="AU149" i="108"/>
  <c r="AU150" i="108"/>
  <c r="L217" i="108"/>
  <c r="AU217" i="108"/>
  <c r="L190" i="108"/>
  <c r="AU190" i="108" s="1"/>
  <c r="L163" i="108"/>
  <c r="AU163" i="108" s="1"/>
  <c r="AV19" i="108"/>
  <c r="AV22" i="108"/>
  <c r="AV26" i="108"/>
  <c r="AV25" i="108"/>
  <c r="AV29" i="108"/>
  <c r="AV30" i="108"/>
  <c r="AV31" i="108"/>
  <c r="AV32" i="108"/>
  <c r="AV33" i="108"/>
  <c r="AV34" i="108"/>
  <c r="AV35" i="108"/>
  <c r="AV36" i="108"/>
  <c r="AV37" i="108"/>
  <c r="AV38" i="108"/>
  <c r="AV39" i="108"/>
  <c r="AV40" i="108"/>
  <c r="AV46" i="108"/>
  <c r="AV47" i="108"/>
  <c r="AV48" i="108"/>
  <c r="AV49" i="108"/>
  <c r="AV50" i="108"/>
  <c r="AV51" i="108"/>
  <c r="AV52" i="108"/>
  <c r="AV53" i="108"/>
  <c r="AV54" i="108"/>
  <c r="AV55" i="108"/>
  <c r="AV56" i="108"/>
  <c r="AV57" i="108"/>
  <c r="AV58" i="108"/>
  <c r="AV65" i="108"/>
  <c r="AV69" i="108"/>
  <c r="AV71" i="108"/>
  <c r="AV73" i="108"/>
  <c r="AV77" i="108"/>
  <c r="AV81" i="108"/>
  <c r="AV85" i="108"/>
  <c r="AV89" i="108"/>
  <c r="AV93" i="108"/>
  <c r="AV97" i="108"/>
  <c r="AV101" i="108"/>
  <c r="AV111" i="108"/>
  <c r="AV113" i="108"/>
  <c r="AV115" i="108"/>
  <c r="AV117" i="108"/>
  <c r="AV118" i="108"/>
  <c r="AV119" i="108"/>
  <c r="AV121" i="108"/>
  <c r="AV122" i="108"/>
  <c r="AV124" i="108"/>
  <c r="AV125" i="108"/>
  <c r="AV126" i="108"/>
  <c r="AV127" i="108"/>
  <c r="AV129" i="108"/>
  <c r="AV130" i="108"/>
  <c r="AV131" i="108"/>
  <c r="AV135" i="108"/>
  <c r="AV137" i="108"/>
  <c r="AV138" i="108"/>
  <c r="AV141" i="108"/>
  <c r="AV142" i="108"/>
  <c r="AV143" i="108"/>
  <c r="AV145" i="108"/>
  <c r="AV146" i="108"/>
  <c r="AV147" i="108"/>
  <c r="AV149" i="108"/>
  <c r="AV150" i="108"/>
  <c r="M217" i="108"/>
  <c r="AV217" i="108"/>
  <c r="AW19" i="108"/>
  <c r="AW22" i="108"/>
  <c r="AW26" i="108"/>
  <c r="AW25" i="108"/>
  <c r="AW29" i="108"/>
  <c r="AW30" i="108"/>
  <c r="AW31" i="108"/>
  <c r="AW33" i="108"/>
  <c r="AW34" i="108"/>
  <c r="AW35" i="108"/>
  <c r="AW37" i="108"/>
  <c r="AW38" i="108"/>
  <c r="AW39" i="108"/>
  <c r="AW43" i="108"/>
  <c r="AW46" i="108"/>
  <c r="AW47" i="108"/>
  <c r="AW49" i="108"/>
  <c r="AW50" i="108"/>
  <c r="AW51" i="108"/>
  <c r="AW53" i="108"/>
  <c r="AW54" i="108"/>
  <c r="AW57" i="108"/>
  <c r="AW65" i="108"/>
  <c r="AW69" i="108"/>
  <c r="AW71" i="108"/>
  <c r="AW73" i="108"/>
  <c r="AW81" i="108"/>
  <c r="AW85" i="108"/>
  <c r="AW89" i="108"/>
  <c r="AW97" i="108"/>
  <c r="AW101" i="108"/>
  <c r="AW111" i="108"/>
  <c r="AW113" i="108"/>
  <c r="AW115" i="108"/>
  <c r="AW117" i="108"/>
  <c r="AW119" i="108"/>
  <c r="AW122" i="108"/>
  <c r="AW124" i="108"/>
  <c r="AW127" i="108"/>
  <c r="AW129" i="108"/>
  <c r="AW131" i="108"/>
  <c r="AW135" i="108"/>
  <c r="AW138" i="108"/>
  <c r="AW141" i="108"/>
  <c r="AW142" i="108"/>
  <c r="AW143" i="108"/>
  <c r="AW146" i="108"/>
  <c r="AW147" i="108"/>
  <c r="AW149" i="108"/>
  <c r="AW150" i="108"/>
  <c r="AX19" i="108"/>
  <c r="AX26" i="108"/>
  <c r="AX25" i="108"/>
  <c r="AX29" i="108"/>
  <c r="AX30" i="108"/>
  <c r="AX31" i="108"/>
  <c r="AX33" i="108"/>
  <c r="AX35" i="108"/>
  <c r="AX37" i="108"/>
  <c r="AX38" i="108"/>
  <c r="AX39" i="108"/>
  <c r="AX43" i="108"/>
  <c r="AX46" i="108"/>
  <c r="AX50" i="108"/>
  <c r="AX53" i="108"/>
  <c r="AX54" i="108"/>
  <c r="AX57" i="108"/>
  <c r="AX65" i="108"/>
  <c r="AX69" i="108"/>
  <c r="AX71" i="108"/>
  <c r="AX73" i="108"/>
  <c r="AX81" i="108"/>
  <c r="AX85" i="108"/>
  <c r="AX89" i="108"/>
  <c r="AX97" i="108"/>
  <c r="AX101" i="108"/>
  <c r="AX111" i="108"/>
  <c r="AX115" i="108"/>
  <c r="AX117" i="108"/>
  <c r="AX119" i="108"/>
  <c r="AX122" i="108"/>
  <c r="AX124" i="108"/>
  <c r="AX127" i="108"/>
  <c r="AX129" i="108"/>
  <c r="AX131" i="108"/>
  <c r="AX135" i="108"/>
  <c r="AX138" i="108"/>
  <c r="AX142" i="108"/>
  <c r="AX143" i="108"/>
  <c r="AX146" i="108"/>
  <c r="AX150" i="108"/>
  <c r="AY19" i="108"/>
  <c r="AY26" i="108"/>
  <c r="AY25" i="108"/>
  <c r="AY30" i="108"/>
  <c r="AY38" i="108"/>
  <c r="AY46" i="108"/>
  <c r="AY65" i="108"/>
  <c r="AY69" i="108"/>
  <c r="AY71" i="108"/>
  <c r="AY73" i="108"/>
  <c r="AY81" i="108"/>
  <c r="AY85" i="108"/>
  <c r="AY89" i="108"/>
  <c r="AY97" i="108"/>
  <c r="AY101" i="108"/>
  <c r="AY111" i="108"/>
  <c r="AY115" i="108"/>
  <c r="AY117" i="108"/>
  <c r="AY119" i="108"/>
  <c r="AY122" i="108"/>
  <c r="AY129" i="108"/>
  <c r="AY135" i="108"/>
  <c r="AY138" i="108"/>
  <c r="AY142" i="108"/>
  <c r="AY143" i="108"/>
  <c r="AY146" i="108"/>
  <c r="AY150" i="108"/>
  <c r="AZ19" i="108"/>
  <c r="AZ26" i="108"/>
  <c r="AZ25" i="108"/>
  <c r="AZ30" i="108"/>
  <c r="AZ38" i="108"/>
  <c r="AZ43" i="108"/>
  <c r="AZ65" i="108"/>
  <c r="AZ69" i="108"/>
  <c r="AZ71" i="108"/>
  <c r="AZ73" i="108"/>
  <c r="AZ81" i="108"/>
  <c r="AZ85" i="108"/>
  <c r="AZ89" i="108"/>
  <c r="AZ97" i="108"/>
  <c r="AZ101" i="108"/>
  <c r="AZ111" i="108"/>
  <c r="AZ115" i="108"/>
  <c r="AZ117" i="108"/>
  <c r="AZ119" i="108"/>
  <c r="AZ122" i="108"/>
  <c r="AZ129" i="108"/>
  <c r="AZ135" i="108"/>
  <c r="AZ138" i="108"/>
  <c r="AZ142" i="108"/>
  <c r="AZ146" i="108"/>
  <c r="AZ150" i="108"/>
  <c r="BA19" i="108"/>
  <c r="BA26" i="108"/>
  <c r="BA25" i="108"/>
  <c r="BA38" i="108"/>
  <c r="BA43" i="108"/>
  <c r="BA65" i="108"/>
  <c r="BA71" i="108"/>
  <c r="BA73" i="108"/>
  <c r="BA81" i="108"/>
  <c r="BA85" i="108"/>
  <c r="BA89" i="108"/>
  <c r="BA97" i="108"/>
  <c r="BA101" i="108"/>
  <c r="BA111" i="108"/>
  <c r="BA117" i="108"/>
  <c r="BA119" i="108"/>
  <c r="BA122" i="108"/>
  <c r="BA135" i="108"/>
  <c r="BA138" i="108"/>
  <c r="BA142" i="108"/>
  <c r="BA146" i="108"/>
  <c r="BA150" i="108"/>
  <c r="BB19" i="108"/>
  <c r="BB26" i="108"/>
  <c r="BB25" i="108"/>
  <c r="BB38" i="108"/>
  <c r="BB65" i="108"/>
  <c r="BB71" i="108"/>
  <c r="BB73" i="108"/>
  <c r="BB81" i="108"/>
  <c r="BB85" i="108"/>
  <c r="BB89" i="108"/>
  <c r="BB111" i="108"/>
  <c r="BB117" i="108"/>
  <c r="BB119" i="108"/>
  <c r="BB122" i="108"/>
  <c r="BB135" i="108"/>
  <c r="BB138" i="108"/>
  <c r="BB142" i="108"/>
  <c r="BB146" i="108"/>
  <c r="BB150" i="108"/>
  <c r="D7" i="108"/>
  <c r="B3" i="108"/>
  <c r="H110" i="108"/>
  <c r="Z268" i="108" s="1"/>
  <c r="Z283" i="108" s="1"/>
  <c r="H18" i="108"/>
  <c r="Z244" i="108" s="1"/>
  <c r="H64" i="108"/>
  <c r="Z256" i="108"/>
  <c r="H116" i="108"/>
  <c r="Z272" i="108" s="1"/>
  <c r="H70" i="108"/>
  <c r="Z260" i="108" s="1"/>
  <c r="H24" i="108"/>
  <c r="Z248" i="108" s="1"/>
  <c r="H134" i="108"/>
  <c r="Z276" i="108"/>
  <c r="H88" i="108"/>
  <c r="Z264" i="108"/>
  <c r="H42" i="108"/>
  <c r="Z252" i="108" s="1"/>
  <c r="I110" i="108"/>
  <c r="AA268" i="108"/>
  <c r="I18" i="108"/>
  <c r="AA244" i="108" s="1"/>
  <c r="I64" i="108"/>
  <c r="AA256" i="108" s="1"/>
  <c r="I116" i="108"/>
  <c r="AA272" i="108"/>
  <c r="I70" i="108"/>
  <c r="AA260" i="108"/>
  <c r="I24" i="108"/>
  <c r="AA248" i="108"/>
  <c r="I134" i="108"/>
  <c r="AA276" i="108" s="1"/>
  <c r="I88" i="108"/>
  <c r="AA264" i="108"/>
  <c r="I42" i="108"/>
  <c r="AA252" i="108" s="1"/>
  <c r="J18" i="108"/>
  <c r="AB244" i="108"/>
  <c r="J64" i="108"/>
  <c r="AB256" i="108"/>
  <c r="J24" i="108"/>
  <c r="AB248" i="108"/>
  <c r="G59" i="114" s="1"/>
  <c r="J134" i="108"/>
  <c r="AB276" i="108" s="1"/>
  <c r="J42" i="108"/>
  <c r="AB252" i="108" s="1"/>
  <c r="G64" i="114" s="1"/>
  <c r="Z285" i="108"/>
  <c r="B7" i="108"/>
  <c r="J7" i="108"/>
  <c r="W15" i="108"/>
  <c r="X15" i="108"/>
  <c r="AN15" i="108"/>
  <c r="AO15" i="108"/>
  <c r="H17" i="108"/>
  <c r="Z16" i="108" s="1"/>
  <c r="I17" i="108"/>
  <c r="AA16" i="108" s="1"/>
  <c r="J17" i="108"/>
  <c r="AB16" i="108"/>
  <c r="K17" i="108"/>
  <c r="AC16" i="108"/>
  <c r="L17" i="108"/>
  <c r="M17" i="108"/>
  <c r="AE16" i="108" s="1"/>
  <c r="N17" i="108"/>
  <c r="AF16" i="108"/>
  <c r="O17" i="108"/>
  <c r="AG16" i="108" s="1"/>
  <c r="P17" i="108"/>
  <c r="AH16" i="108" s="1"/>
  <c r="Q17" i="108"/>
  <c r="AI16" i="108" s="1"/>
  <c r="R17" i="108"/>
  <c r="AJ16" i="108"/>
  <c r="S17" i="108"/>
  <c r="AK16" i="108"/>
  <c r="X18" i="108"/>
  <c r="X19" i="108"/>
  <c r="X20" i="108"/>
  <c r="X21" i="108"/>
  <c r="X22" i="108"/>
  <c r="X23" i="108"/>
  <c r="X24" i="108"/>
  <c r="X25" i="108"/>
  <c r="X26" i="108"/>
  <c r="X27" i="108"/>
  <c r="X28" i="108"/>
  <c r="X29" i="108"/>
  <c r="X30" i="108"/>
  <c r="X31" i="108"/>
  <c r="X32" i="108"/>
  <c r="X33" i="108"/>
  <c r="X34" i="108"/>
  <c r="X35" i="108"/>
  <c r="X36" i="108"/>
  <c r="X37" i="108"/>
  <c r="X38" i="108"/>
  <c r="X39" i="108"/>
  <c r="X40" i="108"/>
  <c r="X42" i="108"/>
  <c r="X43" i="108"/>
  <c r="X44" i="108"/>
  <c r="X45" i="108"/>
  <c r="X46" i="108"/>
  <c r="X47" i="108"/>
  <c r="X48" i="108"/>
  <c r="X49" i="108"/>
  <c r="X50" i="108"/>
  <c r="X51" i="108"/>
  <c r="X52" i="108"/>
  <c r="X53" i="108"/>
  <c r="X54" i="108"/>
  <c r="X55" i="108"/>
  <c r="X56" i="108"/>
  <c r="X57" i="108"/>
  <c r="X58" i="108"/>
  <c r="W61" i="108"/>
  <c r="X61" i="108"/>
  <c r="AN61" i="108"/>
  <c r="AO61" i="108"/>
  <c r="H63" i="108"/>
  <c r="H155" i="108" s="1"/>
  <c r="I63" i="108"/>
  <c r="J63" i="108"/>
  <c r="M63" i="108"/>
  <c r="N63" i="108"/>
  <c r="P63" i="108"/>
  <c r="P155" i="108" s="1"/>
  <c r="Q63" i="108"/>
  <c r="R63" i="108"/>
  <c r="X64" i="108"/>
  <c r="X65" i="108"/>
  <c r="X66" i="108"/>
  <c r="X67" i="108"/>
  <c r="X68" i="108"/>
  <c r="X69" i="108"/>
  <c r="X70" i="108"/>
  <c r="X71" i="108"/>
  <c r="X72" i="108"/>
  <c r="X73" i="108"/>
  <c r="X74" i="108"/>
  <c r="X75" i="108"/>
  <c r="X76" i="108"/>
  <c r="X77" i="108"/>
  <c r="X78" i="108"/>
  <c r="X79" i="108"/>
  <c r="X80" i="108"/>
  <c r="X81" i="108"/>
  <c r="X82" i="108"/>
  <c r="X83" i="108"/>
  <c r="X84" i="108"/>
  <c r="X85" i="108"/>
  <c r="X86" i="108"/>
  <c r="X88" i="108"/>
  <c r="X89" i="108"/>
  <c r="X90" i="108"/>
  <c r="X91" i="108"/>
  <c r="X92" i="108"/>
  <c r="X93" i="108"/>
  <c r="X94" i="108"/>
  <c r="X95" i="108"/>
  <c r="X96" i="108"/>
  <c r="X97" i="108"/>
  <c r="X98" i="108"/>
  <c r="X99" i="108"/>
  <c r="X100" i="108"/>
  <c r="X101" i="108"/>
  <c r="X102" i="108"/>
  <c r="X103" i="108"/>
  <c r="X104" i="108"/>
  <c r="W107" i="108"/>
  <c r="X107" i="108"/>
  <c r="AN107" i="108"/>
  <c r="AO107" i="108"/>
  <c r="H109" i="108"/>
  <c r="I109" i="108"/>
  <c r="J109" i="108"/>
  <c r="M109" i="108"/>
  <c r="N109" i="108"/>
  <c r="O109" i="108"/>
  <c r="Q109" i="108"/>
  <c r="R109" i="108"/>
  <c r="X110" i="108"/>
  <c r="X111" i="108"/>
  <c r="X112" i="108"/>
  <c r="X113" i="108"/>
  <c r="X114" i="108"/>
  <c r="X115" i="108"/>
  <c r="X116" i="108"/>
  <c r="X117" i="108"/>
  <c r="X118" i="108"/>
  <c r="X119" i="108"/>
  <c r="X120" i="108"/>
  <c r="X121" i="108"/>
  <c r="X122" i="108"/>
  <c r="X123" i="108"/>
  <c r="X124" i="108"/>
  <c r="X125" i="108"/>
  <c r="X126" i="108"/>
  <c r="X127" i="108"/>
  <c r="X128" i="108"/>
  <c r="X129" i="108"/>
  <c r="X130" i="108"/>
  <c r="X131" i="108"/>
  <c r="X132" i="108"/>
  <c r="X134" i="108"/>
  <c r="X135" i="108"/>
  <c r="X136" i="108"/>
  <c r="X137" i="108"/>
  <c r="X138" i="108"/>
  <c r="X139" i="108"/>
  <c r="X140" i="108"/>
  <c r="X141" i="108"/>
  <c r="X142" i="108"/>
  <c r="X143" i="108"/>
  <c r="X144" i="108"/>
  <c r="X145" i="108"/>
  <c r="X146" i="108"/>
  <c r="X147" i="108"/>
  <c r="X148" i="108"/>
  <c r="X149" i="108"/>
  <c r="X150" i="108"/>
  <c r="W153" i="108"/>
  <c r="X153" i="108"/>
  <c r="AN153" i="108"/>
  <c r="AO153" i="108"/>
  <c r="I155" i="108"/>
  <c r="J155" i="108"/>
  <c r="M155" i="108"/>
  <c r="N155" i="108"/>
  <c r="Q155" i="108"/>
  <c r="R155" i="108"/>
  <c r="X155" i="108"/>
  <c r="Z155" i="108"/>
  <c r="AO155" i="108"/>
  <c r="AA156" i="108"/>
  <c r="AB156" i="108"/>
  <c r="AE156" i="108"/>
  <c r="AI156" i="108"/>
  <c r="AJ156" i="108"/>
  <c r="X157" i="108"/>
  <c r="X158" i="108"/>
  <c r="X159" i="108"/>
  <c r="X160" i="108"/>
  <c r="X161" i="108"/>
  <c r="X162" i="108"/>
  <c r="X163" i="108"/>
  <c r="X164" i="108"/>
  <c r="X165" i="108"/>
  <c r="X166" i="108"/>
  <c r="X167" i="108"/>
  <c r="X168" i="108"/>
  <c r="X169" i="108"/>
  <c r="X170" i="108"/>
  <c r="X171" i="108"/>
  <c r="X172" i="108"/>
  <c r="X173" i="108"/>
  <c r="X174" i="108"/>
  <c r="X175" i="108"/>
  <c r="X176" i="108"/>
  <c r="X177" i="108"/>
  <c r="X178" i="108"/>
  <c r="X179" i="108"/>
  <c r="H181" i="108"/>
  <c r="Z182" i="108" s="1"/>
  <c r="I181" i="108"/>
  <c r="AA182" i="108" s="1"/>
  <c r="J181" i="108"/>
  <c r="M181" i="108"/>
  <c r="Q181" i="108"/>
  <c r="AI182" i="108" s="1"/>
  <c r="R181" i="108"/>
  <c r="X181" i="108"/>
  <c r="AO181" i="108"/>
  <c r="AB182" i="108"/>
  <c r="AE182" i="108"/>
  <c r="AJ182" i="108"/>
  <c r="X183" i="108"/>
  <c r="X184" i="108"/>
  <c r="X185" i="108"/>
  <c r="X186" i="108"/>
  <c r="X187" i="108"/>
  <c r="X188" i="108"/>
  <c r="X190" i="108"/>
  <c r="X191" i="108"/>
  <c r="X192" i="108"/>
  <c r="X193" i="108"/>
  <c r="X194" i="108"/>
  <c r="X195" i="108"/>
  <c r="X196" i="108"/>
  <c r="X197" i="108"/>
  <c r="X198" i="108"/>
  <c r="X199" i="108"/>
  <c r="X200" i="108"/>
  <c r="X201" i="108"/>
  <c r="X202" i="108"/>
  <c r="X203" i="108"/>
  <c r="X204" i="108"/>
  <c r="X205" i="108"/>
  <c r="X206" i="108"/>
  <c r="I208" i="108"/>
  <c r="J208" i="108"/>
  <c r="M208" i="108"/>
  <c r="AE209" i="108" s="1"/>
  <c r="Q208" i="108"/>
  <c r="R208" i="108"/>
  <c r="X208" i="108"/>
  <c r="AO208" i="108"/>
  <c r="X210" i="108"/>
  <c r="AO210" i="108"/>
  <c r="X211" i="108"/>
  <c r="X212" i="108"/>
  <c r="X213" i="108"/>
  <c r="X214" i="108"/>
  <c r="X215" i="108"/>
  <c r="X217" i="108"/>
  <c r="AO217" i="108"/>
  <c r="X218" i="108"/>
  <c r="X219" i="108"/>
  <c r="X220" i="108"/>
  <c r="X221" i="108"/>
  <c r="X222" i="108"/>
  <c r="X223" i="108"/>
  <c r="X224" i="108"/>
  <c r="X225" i="108"/>
  <c r="X226" i="108"/>
  <c r="X227" i="108"/>
  <c r="X228" i="108"/>
  <c r="X229" i="108"/>
  <c r="X230" i="108"/>
  <c r="X231" i="108"/>
  <c r="X232" i="108"/>
  <c r="X233" i="108"/>
  <c r="W236" i="108"/>
  <c r="X236" i="108"/>
  <c r="X243" i="108"/>
  <c r="X244" i="108"/>
  <c r="X248" i="108"/>
  <c r="X255" i="108"/>
  <c r="X256" i="108"/>
  <c r="X260" i="108"/>
  <c r="X267" i="108"/>
  <c r="X268" i="108"/>
  <c r="X272" i="108"/>
  <c r="M279" i="108"/>
  <c r="H281" i="108"/>
  <c r="I282" i="108"/>
  <c r="J282" i="108" s="1"/>
  <c r="K282" i="108" s="1"/>
  <c r="I283" i="108"/>
  <c r="I284" i="108"/>
  <c r="J284" i="108" s="1"/>
  <c r="K284" i="108" s="1"/>
  <c r="L284" i="108" s="1"/>
  <c r="I285" i="108"/>
  <c r="I286" i="108"/>
  <c r="J285" i="108"/>
  <c r="K285" i="108" s="1"/>
  <c r="L285" i="108" s="1"/>
  <c r="M285" i="108" s="1"/>
  <c r="N285" i="108" s="1"/>
  <c r="O285" i="108" s="1"/>
  <c r="P285" i="108" s="1"/>
  <c r="Q285" i="108" s="1"/>
  <c r="R285" i="108" s="1"/>
  <c r="S285" i="108" s="1"/>
  <c r="J286" i="108"/>
  <c r="K286" i="108" s="1"/>
  <c r="L286" i="108" s="1"/>
  <c r="M286" i="108" s="1"/>
  <c r="L282" i="108"/>
  <c r="M284" i="108"/>
  <c r="N284" i="108" s="1"/>
  <c r="O284" i="108" s="1"/>
  <c r="P284" i="108" s="1"/>
  <c r="Q284" i="108" s="1"/>
  <c r="R284" i="108" s="1"/>
  <c r="S284" i="108" s="1"/>
  <c r="N286" i="108"/>
  <c r="O286" i="108" s="1"/>
  <c r="P286" i="108" s="1"/>
  <c r="Q286" i="108" s="1"/>
  <c r="R286" i="108" s="1"/>
  <c r="S286" i="108" s="1"/>
  <c r="D2" i="119"/>
  <c r="G20" i="118"/>
  <c r="F22" i="118"/>
  <c r="F23" i="118"/>
  <c r="F24" i="118"/>
  <c r="F25" i="118"/>
  <c r="F26" i="118"/>
  <c r="F27" i="118"/>
  <c r="F28" i="118"/>
  <c r="F29" i="118"/>
  <c r="F30" i="118"/>
  <c r="F31" i="118"/>
  <c r="F32" i="118"/>
  <c r="F33" i="118"/>
  <c r="F34" i="118"/>
  <c r="F35" i="118"/>
  <c r="F36" i="118"/>
  <c r="F37" i="118"/>
  <c r="F38" i="118"/>
  <c r="F39" i="118"/>
  <c r="F40" i="118"/>
  <c r="F41" i="118"/>
  <c r="F42" i="118"/>
  <c r="F43" i="118"/>
  <c r="F44" i="118"/>
  <c r="F45" i="118"/>
  <c r="F46" i="118"/>
  <c r="F47" i="118"/>
  <c r="F48" i="118"/>
  <c r="F49" i="118"/>
  <c r="F50" i="118"/>
  <c r="G55" i="118"/>
  <c r="G53" i="118" s="1"/>
  <c r="F54" i="118" s="1"/>
  <c r="G63" i="118"/>
  <c r="F63" i="118" s="1"/>
  <c r="G67" i="118"/>
  <c r="F67" i="118" s="1"/>
  <c r="H20" i="118"/>
  <c r="I20" i="118"/>
  <c r="J20" i="118"/>
  <c r="K20" i="118"/>
  <c r="L20" i="118"/>
  <c r="M20" i="118"/>
  <c r="G59" i="118"/>
  <c r="F59" i="118"/>
  <c r="H75" i="118"/>
  <c r="I75" i="118"/>
  <c r="F76" i="118" s="1"/>
  <c r="J75" i="118"/>
  <c r="K75" i="118"/>
  <c r="L75" i="118"/>
  <c r="M75" i="118"/>
  <c r="G75" i="118"/>
  <c r="F77" i="118"/>
  <c r="F78" i="118"/>
  <c r="F79" i="118"/>
  <c r="F80" i="118"/>
  <c r="F81" i="118"/>
  <c r="F82" i="118"/>
  <c r="F83" i="118"/>
  <c r="G16" i="118"/>
  <c r="H16" i="118"/>
  <c r="I16" i="118"/>
  <c r="J16" i="118"/>
  <c r="K16" i="118"/>
  <c r="L16" i="118"/>
  <c r="M16" i="118"/>
  <c r="F56" i="118"/>
  <c r="F57" i="118"/>
  <c r="F58" i="118"/>
  <c r="F60" i="118"/>
  <c r="F61" i="118"/>
  <c r="F62" i="118"/>
  <c r="F64" i="118"/>
  <c r="F65" i="118"/>
  <c r="F66" i="118"/>
  <c r="F68" i="118"/>
  <c r="F69" i="118"/>
  <c r="F70" i="118"/>
  <c r="G155" i="118"/>
  <c r="G148" i="118"/>
  <c r="G141" i="118"/>
  <c r="G134" i="118"/>
  <c r="G127" i="118"/>
  <c r="G120" i="118"/>
  <c r="G113" i="118"/>
  <c r="E55" i="118"/>
  <c r="E60" i="118"/>
  <c r="E61" i="118"/>
  <c r="E62" i="118"/>
  <c r="E63" i="118"/>
  <c r="E67" i="118"/>
  <c r="E3" i="118"/>
  <c r="J13" i="118"/>
  <c r="E188" i="118"/>
  <c r="E189" i="118"/>
  <c r="E190" i="118"/>
  <c r="E191" i="118"/>
  <c r="E192" i="118"/>
  <c r="E193" i="118"/>
  <c r="X142" i="118"/>
  <c r="AB142" i="118"/>
  <c r="Q142" i="118" s="1"/>
  <c r="AB161" i="118"/>
  <c r="Q161" i="118"/>
  <c r="AB160" i="118"/>
  <c r="Q160" i="118"/>
  <c r="AB159" i="118"/>
  <c r="Q159" i="118" s="1"/>
  <c r="AB158" i="118"/>
  <c r="Q158" i="118" s="1"/>
  <c r="AB157" i="118"/>
  <c r="Q157" i="118"/>
  <c r="X156" i="118"/>
  <c r="AB156" i="118"/>
  <c r="Q156" i="118" s="1"/>
  <c r="Q155" i="118"/>
  <c r="AB154" i="118"/>
  <c r="Q154" i="118" s="1"/>
  <c r="AB153" i="118"/>
  <c r="Q153" i="118"/>
  <c r="AB152" i="118"/>
  <c r="Q152" i="118"/>
  <c r="AB151" i="118"/>
  <c r="Q151" i="118"/>
  <c r="X150" i="118"/>
  <c r="AB150" i="118"/>
  <c r="Q150" i="118" s="1"/>
  <c r="X149" i="118"/>
  <c r="AB149" i="118" s="1"/>
  <c r="Q149" i="118" s="1"/>
  <c r="Q148" i="118"/>
  <c r="AB147" i="118"/>
  <c r="Q147" i="118"/>
  <c r="AB146" i="118"/>
  <c r="Q146" i="118" s="1"/>
  <c r="AB145" i="118"/>
  <c r="Q145" i="118"/>
  <c r="AB144" i="118"/>
  <c r="Q144" i="118"/>
  <c r="X143" i="118"/>
  <c r="AB143" i="118"/>
  <c r="Q143" i="118" s="1"/>
  <c r="Q141" i="118"/>
  <c r="AB140" i="118"/>
  <c r="Q140" i="118"/>
  <c r="AB139" i="118"/>
  <c r="Q139" i="118"/>
  <c r="AB138" i="118"/>
  <c r="Q138" i="118"/>
  <c r="AB137" i="118"/>
  <c r="Q137" i="118" s="1"/>
  <c r="AB136" i="118"/>
  <c r="Q136" i="118"/>
  <c r="X135" i="118"/>
  <c r="AB135" i="118" s="1"/>
  <c r="Q135" i="118" s="1"/>
  <c r="Q134" i="118"/>
  <c r="AB133" i="118"/>
  <c r="Q133" i="118" s="1"/>
  <c r="AB132" i="118"/>
  <c r="Q132" i="118"/>
  <c r="AB131" i="118"/>
  <c r="Q131" i="118"/>
  <c r="AB130" i="118"/>
  <c r="Q130" i="118"/>
  <c r="X129" i="118"/>
  <c r="AB129" i="118"/>
  <c r="Q129" i="118" s="1"/>
  <c r="X128" i="118"/>
  <c r="AB128" i="118" s="1"/>
  <c r="Q128" i="118"/>
  <c r="Q127" i="118"/>
  <c r="AB126" i="118"/>
  <c r="Q126" i="118" s="1"/>
  <c r="AB125" i="118"/>
  <c r="Q125" i="118" s="1"/>
  <c r="AB124" i="118"/>
  <c r="Q124" i="118"/>
  <c r="AB123" i="118"/>
  <c r="Q123" i="118"/>
  <c r="AB122" i="118"/>
  <c r="Q122" i="118" s="1"/>
  <c r="X121" i="118"/>
  <c r="AB121" i="118"/>
  <c r="Q121" i="118"/>
  <c r="Q120" i="118"/>
  <c r="AB119" i="118"/>
  <c r="Q119" i="118"/>
  <c r="AB118" i="118"/>
  <c r="Q118" i="118" s="1"/>
  <c r="AB117" i="118"/>
  <c r="Q117" i="118" s="1"/>
  <c r="AB116" i="118"/>
  <c r="Q116" i="118"/>
  <c r="AB115" i="118"/>
  <c r="Q115" i="118"/>
  <c r="X114" i="118"/>
  <c r="AB114" i="118"/>
  <c r="Q114" i="118" s="1"/>
  <c r="Y142" i="118"/>
  <c r="I142" i="118"/>
  <c r="I161" i="118"/>
  <c r="I160" i="118"/>
  <c r="I159" i="118"/>
  <c r="I158" i="118"/>
  <c r="I157" i="118"/>
  <c r="Y156" i="118"/>
  <c r="I156" i="118"/>
  <c r="I154" i="118"/>
  <c r="I153" i="118"/>
  <c r="I152" i="118"/>
  <c r="I151" i="118"/>
  <c r="Y150" i="118"/>
  <c r="I150" i="118"/>
  <c r="Y149" i="118"/>
  <c r="I149" i="118" s="1"/>
  <c r="I147" i="118"/>
  <c r="I146" i="118"/>
  <c r="I145" i="118"/>
  <c r="I144" i="118"/>
  <c r="Y143" i="118"/>
  <c r="I143" i="118"/>
  <c r="I140" i="118"/>
  <c r="I139" i="118"/>
  <c r="I138" i="118"/>
  <c r="I137" i="118"/>
  <c r="I136" i="118"/>
  <c r="Y135" i="118"/>
  <c r="I135" i="118" s="1"/>
  <c r="I133" i="118"/>
  <c r="I132" i="118"/>
  <c r="I131" i="118"/>
  <c r="I130" i="118"/>
  <c r="Y129" i="118"/>
  <c r="I129" i="118"/>
  <c r="Y128" i="118"/>
  <c r="I128" i="118" s="1"/>
  <c r="I126" i="118"/>
  <c r="I125" i="118"/>
  <c r="I124" i="118"/>
  <c r="I123" i="118"/>
  <c r="I122" i="118"/>
  <c r="Y121" i="118"/>
  <c r="I121" i="118"/>
  <c r="I119" i="118"/>
  <c r="I118" i="118"/>
  <c r="I117" i="118"/>
  <c r="I116" i="118"/>
  <c r="I115" i="118"/>
  <c r="Y114" i="118"/>
  <c r="I114" i="118"/>
  <c r="E356" i="118"/>
  <c r="G355" i="118"/>
  <c r="E352" i="118"/>
  <c r="G351" i="118"/>
  <c r="E194" i="118"/>
  <c r="E203" i="118" s="1"/>
  <c r="E197" i="118"/>
  <c r="E198" i="118"/>
  <c r="E199" i="118"/>
  <c r="E200" i="118"/>
  <c r="E201" i="118"/>
  <c r="E202" i="118"/>
  <c r="AA161" i="118"/>
  <c r="P161" i="118"/>
  <c r="AA160" i="118"/>
  <c r="P160" i="118" s="1"/>
  <c r="AA159" i="118"/>
  <c r="P159" i="118"/>
  <c r="AA158" i="118"/>
  <c r="P158" i="118"/>
  <c r="AA157" i="118"/>
  <c r="P157" i="118" s="1"/>
  <c r="W156" i="118"/>
  <c r="AA156" i="118"/>
  <c r="P156" i="118"/>
  <c r="AA154" i="118"/>
  <c r="P154" i="118" s="1"/>
  <c r="AA153" i="118"/>
  <c r="P153" i="118"/>
  <c r="AA152" i="118"/>
  <c r="P152" i="118" s="1"/>
  <c r="AA151" i="118"/>
  <c r="P151" i="118"/>
  <c r="W150" i="118"/>
  <c r="AA150" i="118"/>
  <c r="P150" i="118" s="1"/>
  <c r="W149" i="118"/>
  <c r="AA149" i="118"/>
  <c r="P149" i="118" s="1"/>
  <c r="AA147" i="118"/>
  <c r="P147" i="118"/>
  <c r="AA146" i="118"/>
  <c r="P146" i="118"/>
  <c r="AA145" i="118"/>
  <c r="P145" i="118" s="1"/>
  <c r="AA144" i="118"/>
  <c r="P144" i="118" s="1"/>
  <c r="W143" i="118"/>
  <c r="AA143" i="118"/>
  <c r="P143" i="118"/>
  <c r="W142" i="118"/>
  <c r="AA142" i="118"/>
  <c r="P142" i="118" s="1"/>
  <c r="AA140" i="118"/>
  <c r="P140" i="118" s="1"/>
  <c r="AA139" i="118"/>
  <c r="P139" i="118"/>
  <c r="AA138" i="118"/>
  <c r="P138" i="118"/>
  <c r="AA137" i="118"/>
  <c r="P137" i="118"/>
  <c r="AA136" i="118"/>
  <c r="P136" i="118" s="1"/>
  <c r="W135" i="118"/>
  <c r="AA135" i="118"/>
  <c r="P135" i="118" s="1"/>
  <c r="AA133" i="118"/>
  <c r="P133" i="118"/>
  <c r="AA132" i="118"/>
  <c r="P132" i="118"/>
  <c r="AA131" i="118"/>
  <c r="P131" i="118"/>
  <c r="AA130" i="118"/>
  <c r="P130" i="118" s="1"/>
  <c r="W129" i="118"/>
  <c r="AA129" i="118"/>
  <c r="P129" i="118" s="1"/>
  <c r="W128" i="118"/>
  <c r="AA128" i="118" s="1"/>
  <c r="P128" i="118" s="1"/>
  <c r="AA119" i="118"/>
  <c r="P119" i="118" s="1"/>
  <c r="AA118" i="118"/>
  <c r="P118" i="118" s="1"/>
  <c r="AA117" i="118"/>
  <c r="P117" i="118" s="1"/>
  <c r="AA116" i="118"/>
  <c r="P116" i="118"/>
  <c r="AA115" i="118"/>
  <c r="P115" i="118" s="1"/>
  <c r="AA126" i="118"/>
  <c r="P126" i="118"/>
  <c r="AA125" i="118"/>
  <c r="P125" i="118" s="1"/>
  <c r="AA124" i="118"/>
  <c r="P124" i="118"/>
  <c r="AA123" i="118"/>
  <c r="P123" i="118" s="1"/>
  <c r="AA122" i="118"/>
  <c r="P122" i="118" s="1"/>
  <c r="W121" i="118"/>
  <c r="AA121" i="118"/>
  <c r="P121" i="118" s="1"/>
  <c r="W114" i="118"/>
  <c r="AA114" i="118"/>
  <c r="P114" i="118"/>
  <c r="J161" i="118"/>
  <c r="J160" i="118"/>
  <c r="J159" i="118"/>
  <c r="J158" i="118"/>
  <c r="J157" i="118"/>
  <c r="J156" i="118"/>
  <c r="J154" i="118"/>
  <c r="J153" i="118"/>
  <c r="J152" i="118"/>
  <c r="J151" i="118"/>
  <c r="J150" i="118"/>
  <c r="J149" i="118"/>
  <c r="J147" i="118"/>
  <c r="J146" i="118"/>
  <c r="J145" i="118"/>
  <c r="J144" i="118"/>
  <c r="J143" i="118"/>
  <c r="J142" i="118"/>
  <c r="J140" i="118"/>
  <c r="J139" i="118"/>
  <c r="J138" i="118"/>
  <c r="J137" i="118"/>
  <c r="J136" i="118"/>
  <c r="J135" i="118"/>
  <c r="J133" i="118"/>
  <c r="J132" i="118"/>
  <c r="J131" i="118"/>
  <c r="J130" i="118"/>
  <c r="J129" i="118"/>
  <c r="J128" i="118"/>
  <c r="J126" i="118"/>
  <c r="J125" i="118"/>
  <c r="J124" i="118"/>
  <c r="J123" i="118"/>
  <c r="J122" i="118"/>
  <c r="J121" i="118"/>
  <c r="J119" i="118"/>
  <c r="J118" i="118"/>
  <c r="J117" i="118"/>
  <c r="J116" i="118"/>
  <c r="J115" i="118"/>
  <c r="C6" i="118"/>
  <c r="G164" i="118"/>
  <c r="Y161" i="118"/>
  <c r="Y154" i="118"/>
  <c r="Y147" i="118"/>
  <c r="Y140" i="118"/>
  <c r="Y133" i="118"/>
  <c r="Y126" i="118"/>
  <c r="Y119" i="118"/>
  <c r="P155" i="118"/>
  <c r="P148" i="118"/>
  <c r="P141" i="118"/>
  <c r="P134" i="118"/>
  <c r="P127" i="118"/>
  <c r="P120" i="118"/>
  <c r="X126" i="118"/>
  <c r="W126" i="118"/>
  <c r="H19" i="118"/>
  <c r="I19" i="118"/>
  <c r="I74" i="118"/>
  <c r="J19" i="118"/>
  <c r="J74" i="118" s="1"/>
  <c r="K19" i="118"/>
  <c r="L19" i="118"/>
  <c r="M19" i="118"/>
  <c r="X161" i="118"/>
  <c r="W161" i="118"/>
  <c r="Y115" i="118"/>
  <c r="Y122" i="118"/>
  <c r="F6" i="118"/>
  <c r="I6" i="118"/>
  <c r="G15" i="118"/>
  <c r="I15" i="118"/>
  <c r="G52" i="118"/>
  <c r="F84" i="118"/>
  <c r="F85" i="118"/>
  <c r="F86" i="118"/>
  <c r="F87" i="118"/>
  <c r="F88" i="118"/>
  <c r="F89" i="118"/>
  <c r="F90" i="118"/>
  <c r="F91" i="118"/>
  <c r="F92" i="118"/>
  <c r="F93" i="118"/>
  <c r="F94" i="118"/>
  <c r="F95" i="118"/>
  <c r="F96" i="118"/>
  <c r="F97" i="118"/>
  <c r="F98" i="118"/>
  <c r="F99" i="118"/>
  <c r="F100" i="118"/>
  <c r="F101" i="118"/>
  <c r="F102" i="118"/>
  <c r="F103" i="118"/>
  <c r="F104" i="118"/>
  <c r="F105" i="118"/>
  <c r="J114" i="118"/>
  <c r="M114" i="118"/>
  <c r="M115" i="118"/>
  <c r="W115" i="118"/>
  <c r="X115" i="118"/>
  <c r="M116" i="118"/>
  <c r="W116" i="118"/>
  <c r="X116" i="118"/>
  <c r="Y116" i="118"/>
  <c r="M117" i="118"/>
  <c r="W117" i="118"/>
  <c r="X117" i="118"/>
  <c r="Y117" i="118"/>
  <c r="M118" i="118"/>
  <c r="W118" i="118"/>
  <c r="X118" i="118"/>
  <c r="Y118" i="118"/>
  <c r="M119" i="118"/>
  <c r="W119" i="118"/>
  <c r="X119" i="118"/>
  <c r="M121" i="118"/>
  <c r="M122" i="118"/>
  <c r="W122" i="118"/>
  <c r="X122" i="118"/>
  <c r="M123" i="118"/>
  <c r="W123" i="118"/>
  <c r="X123" i="118"/>
  <c r="Y123" i="118"/>
  <c r="M124" i="118"/>
  <c r="W124" i="118"/>
  <c r="X124" i="118"/>
  <c r="Y124" i="118"/>
  <c r="M125" i="118"/>
  <c r="W125" i="118"/>
  <c r="X125" i="118"/>
  <c r="Y125" i="118"/>
  <c r="M126" i="118"/>
  <c r="M128" i="118"/>
  <c r="M129" i="118"/>
  <c r="M130" i="118"/>
  <c r="W130" i="118"/>
  <c r="X130" i="118"/>
  <c r="Y130" i="118"/>
  <c r="M131" i="118"/>
  <c r="W131" i="118"/>
  <c r="X131" i="118"/>
  <c r="Y131" i="118"/>
  <c r="M132" i="118"/>
  <c r="W132" i="118"/>
  <c r="X132" i="118"/>
  <c r="Y132" i="118"/>
  <c r="M133" i="118"/>
  <c r="W133" i="118"/>
  <c r="X133" i="118"/>
  <c r="M135" i="118"/>
  <c r="M136" i="118"/>
  <c r="W136" i="118"/>
  <c r="X136" i="118"/>
  <c r="Y136" i="118"/>
  <c r="M137" i="118"/>
  <c r="W137" i="118"/>
  <c r="X137" i="118"/>
  <c r="Y137" i="118"/>
  <c r="M138" i="118"/>
  <c r="W138" i="118"/>
  <c r="X138" i="118"/>
  <c r="Y138" i="118"/>
  <c r="M139" i="118"/>
  <c r="W139" i="118"/>
  <c r="X139" i="118"/>
  <c r="Y139" i="118"/>
  <c r="M140" i="118"/>
  <c r="W140" i="118"/>
  <c r="X140" i="118"/>
  <c r="M142" i="118"/>
  <c r="M143" i="118"/>
  <c r="M144" i="118"/>
  <c r="W144" i="118"/>
  <c r="X144" i="118"/>
  <c r="Y144" i="118"/>
  <c r="M145" i="118"/>
  <c r="W145" i="118"/>
  <c r="X145" i="118"/>
  <c r="Y145" i="118"/>
  <c r="M146" i="118"/>
  <c r="W146" i="118"/>
  <c r="X146" i="118"/>
  <c r="Y146" i="118"/>
  <c r="M147" i="118"/>
  <c r="W147" i="118"/>
  <c r="X147" i="118"/>
  <c r="M149" i="118"/>
  <c r="M150" i="118"/>
  <c r="M151" i="118"/>
  <c r="W151" i="118"/>
  <c r="X151" i="118"/>
  <c r="Y151" i="118"/>
  <c r="M152" i="118"/>
  <c r="W152" i="118"/>
  <c r="X152" i="118"/>
  <c r="Y152" i="118"/>
  <c r="M153" i="118"/>
  <c r="W153" i="118"/>
  <c r="X153" i="118"/>
  <c r="Y153" i="118"/>
  <c r="M154" i="118"/>
  <c r="W154" i="118"/>
  <c r="X154" i="118"/>
  <c r="M156" i="118"/>
  <c r="M157" i="118"/>
  <c r="W157" i="118"/>
  <c r="X157" i="118"/>
  <c r="Y157" i="118"/>
  <c r="M158" i="118"/>
  <c r="W158" i="118"/>
  <c r="X158" i="118"/>
  <c r="Y158" i="118"/>
  <c r="M159" i="118"/>
  <c r="W159" i="118"/>
  <c r="X159" i="118"/>
  <c r="Y159" i="118"/>
  <c r="M160" i="118"/>
  <c r="W160" i="118"/>
  <c r="X160" i="118"/>
  <c r="Y160" i="118"/>
  <c r="M161" i="118"/>
  <c r="F24" i="134"/>
  <c r="G31" i="134" s="1"/>
  <c r="F46" i="134"/>
  <c r="F64" i="134"/>
  <c r="F54" i="134"/>
  <c r="B6" i="134"/>
  <c r="E6" i="134"/>
  <c r="H6" i="134"/>
  <c r="D36" i="134"/>
  <c r="D2" i="141"/>
  <c r="F89" i="137"/>
  <c r="G89" i="137"/>
  <c r="H89" i="137"/>
  <c r="I89" i="137" s="1"/>
  <c r="J89" i="137" s="1"/>
  <c r="K89" i="137" s="1"/>
  <c r="L89" i="137" s="1"/>
  <c r="M89" i="137" s="1"/>
  <c r="N89" i="137"/>
  <c r="O89" i="137" s="1"/>
  <c r="P89" i="137" s="1"/>
  <c r="Q89" i="137" s="1"/>
  <c r="H3" i="137" s="1"/>
  <c r="L66" i="137"/>
  <c r="M66" i="137"/>
  <c r="N66" i="137"/>
  <c r="O66" i="137"/>
  <c r="P66" i="137"/>
  <c r="Q66" i="137"/>
  <c r="F70" i="137"/>
  <c r="G70" i="137"/>
  <c r="H70" i="137"/>
  <c r="I70" i="137"/>
  <c r="J70" i="137"/>
  <c r="K70" i="137"/>
  <c r="L70" i="137"/>
  <c r="M70" i="137"/>
  <c r="N70" i="137"/>
  <c r="O70" i="137"/>
  <c r="P70" i="137"/>
  <c r="Q70" i="137"/>
  <c r="F71" i="137"/>
  <c r="G71" i="137"/>
  <c r="H71" i="137"/>
  <c r="I71" i="137"/>
  <c r="J71" i="137"/>
  <c r="K71" i="137"/>
  <c r="L71" i="137"/>
  <c r="M71" i="137"/>
  <c r="N71" i="137"/>
  <c r="O71" i="137"/>
  <c r="P71" i="137"/>
  <c r="Q71" i="137"/>
  <c r="G24" i="137"/>
  <c r="G25" i="137"/>
  <c r="H24" i="137"/>
  <c r="H25" i="137"/>
  <c r="I24" i="137"/>
  <c r="I25" i="137"/>
  <c r="J24" i="137"/>
  <c r="J25" i="137"/>
  <c r="K24" i="137"/>
  <c r="K25" i="137"/>
  <c r="L24" i="137"/>
  <c r="L25" i="137"/>
  <c r="M24" i="137"/>
  <c r="M25" i="137"/>
  <c r="M28" i="137"/>
  <c r="N24" i="137"/>
  <c r="N25" i="137"/>
  <c r="N28" i="137"/>
  <c r="O24" i="137"/>
  <c r="O25" i="137"/>
  <c r="O28" i="137"/>
  <c r="P24" i="137"/>
  <c r="P25" i="137"/>
  <c r="P28" i="137"/>
  <c r="Q24" i="137"/>
  <c r="Q25" i="137"/>
  <c r="Q28" i="137"/>
  <c r="F11" i="137"/>
  <c r="F9" i="137"/>
  <c r="G9" i="137"/>
  <c r="H9" i="137"/>
  <c r="I9" i="137"/>
  <c r="J9" i="137"/>
  <c r="K9" i="137"/>
  <c r="L9" i="137"/>
  <c r="M9" i="137"/>
  <c r="N9" i="137"/>
  <c r="O9" i="137"/>
  <c r="P9" i="137"/>
  <c r="Q9" i="137"/>
  <c r="C6" i="137"/>
  <c r="E6" i="137"/>
  <c r="I6" i="137"/>
  <c r="O69" i="140"/>
  <c r="D41" i="140"/>
  <c r="D14" i="140"/>
  <c r="D76" i="140" s="1"/>
  <c r="E14" i="140"/>
  <c r="E3" i="140" s="1"/>
  <c r="F14" i="140"/>
  <c r="G14" i="140"/>
  <c r="H14" i="140"/>
  <c r="I14" i="140"/>
  <c r="J14" i="140"/>
  <c r="K14" i="140"/>
  <c r="L14" i="140"/>
  <c r="M14" i="140"/>
  <c r="M76" i="140" s="1"/>
  <c r="N14" i="140"/>
  <c r="O14" i="140"/>
  <c r="D93" i="140"/>
  <c r="E93" i="140"/>
  <c r="F93" i="140"/>
  <c r="G93" i="140" s="1"/>
  <c r="H93" i="140" s="1"/>
  <c r="I93" i="140" s="1"/>
  <c r="J93" i="140" s="1"/>
  <c r="K93" i="140" s="1"/>
  <c r="L93" i="140" s="1"/>
  <c r="M93" i="140" s="1"/>
  <c r="N93" i="140" s="1"/>
  <c r="O93" i="140" s="1"/>
  <c r="D80" i="140"/>
  <c r="E80" i="140"/>
  <c r="F80" i="140" s="1"/>
  <c r="G80" i="140" s="1"/>
  <c r="H80" i="140" s="1"/>
  <c r="I80" i="140" s="1"/>
  <c r="J80" i="140" s="1"/>
  <c r="K80" i="140" s="1"/>
  <c r="L80" i="140" s="1"/>
  <c r="M80" i="140" s="1"/>
  <c r="N80" i="140" s="1"/>
  <c r="O80" i="140" s="1"/>
  <c r="D69" i="140"/>
  <c r="E69" i="140"/>
  <c r="F69" i="140"/>
  <c r="G69" i="140"/>
  <c r="H69" i="140"/>
  <c r="I69" i="140"/>
  <c r="J69" i="140"/>
  <c r="K69" i="140"/>
  <c r="L69" i="140"/>
  <c r="M69" i="140"/>
  <c r="N69" i="140"/>
  <c r="C143" i="140"/>
  <c r="C140" i="140"/>
  <c r="C136" i="140"/>
  <c r="C138" i="140"/>
  <c r="C126" i="140"/>
  <c r="C114" i="140"/>
  <c r="C99" i="140"/>
  <c r="C107" i="140"/>
  <c r="C92" i="140"/>
  <c r="C17" i="140"/>
  <c r="C19" i="140"/>
  <c r="C21" i="140"/>
  <c r="C23" i="140"/>
  <c r="C25" i="140"/>
  <c r="C27" i="140"/>
  <c r="F3" i="140"/>
  <c r="G3" i="140"/>
  <c r="H3" i="140"/>
  <c r="J3" i="140"/>
  <c r="K3" i="140"/>
  <c r="N3" i="140"/>
  <c r="O3" i="140"/>
  <c r="I10" i="140"/>
  <c r="D10" i="140"/>
  <c r="C10" i="140"/>
  <c r="C118" i="140"/>
  <c r="C117" i="140"/>
  <c r="C116" i="140"/>
  <c r="C47" i="140"/>
  <c r="O76" i="140"/>
  <c r="N76" i="140"/>
  <c r="K76" i="140"/>
  <c r="J76" i="140"/>
  <c r="H76" i="140"/>
  <c r="G76" i="140"/>
  <c r="F76" i="140"/>
  <c r="D2" i="143"/>
  <c r="C155" i="148"/>
  <c r="C156" i="148"/>
  <c r="C157" i="148"/>
  <c r="C158" i="148"/>
  <c r="C159" i="148"/>
  <c r="D131" i="148"/>
  <c r="D132" i="148"/>
  <c r="J137" i="148"/>
  <c r="K137" i="148" s="1"/>
  <c r="G22" i="151" s="1"/>
  <c r="L137" i="148"/>
  <c r="H22" i="151" s="1"/>
  <c r="D155" i="148"/>
  <c r="D156" i="148"/>
  <c r="D157" i="148"/>
  <c r="D158" i="148"/>
  <c r="D159" i="148"/>
  <c r="E131" i="148"/>
  <c r="E132" i="148"/>
  <c r="M137" i="148"/>
  <c r="I22" i="151" s="1"/>
  <c r="E155" i="148"/>
  <c r="E156" i="148"/>
  <c r="E157" i="148"/>
  <c r="E158" i="148"/>
  <c r="E159" i="148"/>
  <c r="F131" i="148"/>
  <c r="F132" i="148"/>
  <c r="N137" i="148"/>
  <c r="J22" i="151" s="1"/>
  <c r="F155" i="148"/>
  <c r="F156" i="148"/>
  <c r="F157" i="148"/>
  <c r="F158" i="148"/>
  <c r="F159" i="148"/>
  <c r="G131" i="148"/>
  <c r="G132" i="148"/>
  <c r="A260" i="148"/>
  <c r="A261" i="148"/>
  <c r="B261" i="148"/>
  <c r="C261" i="148"/>
  <c r="D261" i="148"/>
  <c r="E261" i="148"/>
  <c r="F261" i="148"/>
  <c r="A268" i="148"/>
  <c r="A270" i="148"/>
  <c r="A271" i="148"/>
  <c r="A272" i="148"/>
  <c r="A273" i="148"/>
  <c r="A275" i="148"/>
  <c r="A277" i="148"/>
  <c r="A279" i="148"/>
  <c r="A280" i="148"/>
  <c r="A281" i="148"/>
  <c r="A282" i="148"/>
  <c r="A283" i="148"/>
  <c r="A284" i="148"/>
  <c r="A285" i="148"/>
  <c r="A287" i="148"/>
  <c r="A288" i="148"/>
  <c r="A289" i="148"/>
  <c r="C289" i="148"/>
  <c r="D289" i="148"/>
  <c r="E289" i="148"/>
  <c r="F289" i="148"/>
  <c r="A302" i="148"/>
  <c r="A304" i="148"/>
  <c r="A306" i="148"/>
  <c r="A309" i="148"/>
  <c r="A310" i="148"/>
  <c r="A311" i="148"/>
  <c r="A312" i="148"/>
  <c r="A316" i="148"/>
  <c r="A318" i="148"/>
  <c r="A321" i="148"/>
  <c r="A322" i="148"/>
  <c r="T54" i="148"/>
  <c r="U54" i="148"/>
  <c r="A179" i="148"/>
  <c r="A181" i="148"/>
  <c r="A182" i="148"/>
  <c r="A183" i="148"/>
  <c r="A185" i="148"/>
  <c r="A210" i="148"/>
  <c r="D223" i="148"/>
  <c r="E223" i="148"/>
  <c r="F223" i="148"/>
  <c r="G223" i="148"/>
  <c r="A225" i="148"/>
  <c r="A227" i="148"/>
  <c r="A229" i="148"/>
  <c r="A231" i="148"/>
  <c r="A233" i="148"/>
  <c r="M29" i="148"/>
  <c r="M20" i="148"/>
  <c r="I12" i="148"/>
  <c r="B131" i="148"/>
  <c r="B132" i="148"/>
  <c r="B134" i="148"/>
  <c r="A130" i="148"/>
  <c r="A133" i="148"/>
  <c r="A134" i="148"/>
  <c r="A135" i="148"/>
  <c r="H126" i="148"/>
  <c r="B109" i="148"/>
  <c r="H109" i="148" s="1"/>
  <c r="B113" i="148"/>
  <c r="B110" i="148"/>
  <c r="H110" i="148" s="1"/>
  <c r="B114" i="148"/>
  <c r="H114" i="148"/>
  <c r="B85" i="148"/>
  <c r="H85" i="148"/>
  <c r="B70" i="148"/>
  <c r="H70" i="148"/>
  <c r="B71" i="148"/>
  <c r="H71" i="148" s="1"/>
  <c r="B66" i="148"/>
  <c r="H66" i="148"/>
  <c r="R54" i="148"/>
  <c r="S54" i="148"/>
  <c r="P55" i="148"/>
  <c r="B56" i="148"/>
  <c r="B57" i="148"/>
  <c r="B58" i="148"/>
  <c r="B59" i="148"/>
  <c r="B60" i="148"/>
  <c r="B62" i="148"/>
  <c r="B64" i="148"/>
  <c r="B65" i="148"/>
  <c r="B67" i="148"/>
  <c r="B69" i="148"/>
  <c r="B73" i="148"/>
  <c r="B74" i="148"/>
  <c r="B75" i="148"/>
  <c r="B76" i="148"/>
  <c r="B77" i="148"/>
  <c r="B79" i="148"/>
  <c r="B81" i="148"/>
  <c r="B87" i="148"/>
  <c r="B100" i="148"/>
  <c r="B102" i="148"/>
  <c r="B104" i="148"/>
  <c r="B106" i="148"/>
  <c r="B108" i="148"/>
  <c r="B112" i="148"/>
  <c r="B116" i="148"/>
  <c r="B117" i="148"/>
  <c r="B118" i="148"/>
  <c r="B119" i="148"/>
  <c r="B55" i="148"/>
  <c r="D55" i="148"/>
  <c r="E55" i="148"/>
  <c r="F55" i="148"/>
  <c r="G55" i="148"/>
  <c r="D75" i="148"/>
  <c r="E75" i="148"/>
  <c r="F75" i="148"/>
  <c r="G75" i="148"/>
  <c r="B24" i="148"/>
  <c r="D188" i="130"/>
  <c r="D270" i="131" s="1"/>
  <c r="B108" i="133" s="1"/>
  <c r="D38" i="151" s="1"/>
  <c r="C33" i="154" s="1"/>
  <c r="A196" i="148" s="1"/>
  <c r="D189" i="130"/>
  <c r="D274" i="131" s="1"/>
  <c r="B109" i="133" s="1"/>
  <c r="D39" i="151" s="1"/>
  <c r="C34" i="154" s="1"/>
  <c r="A197" i="148" s="1"/>
  <c r="D190" i="130"/>
  <c r="D278" i="131" s="1"/>
  <c r="B110" i="133" s="1"/>
  <c r="D40" i="151" s="1"/>
  <c r="C35" i="154" s="1"/>
  <c r="A198" i="148" s="1"/>
  <c r="D191" i="130"/>
  <c r="D192" i="130"/>
  <c r="D193" i="130"/>
  <c r="D290" i="131" s="1"/>
  <c r="B114" i="133" s="1"/>
  <c r="D194" i="130"/>
  <c r="D294" i="131" s="1"/>
  <c r="B115" i="133" s="1"/>
  <c r="D45" i="151" s="1"/>
  <c r="C40" i="154" s="1"/>
  <c r="A203" i="148" s="1"/>
  <c r="D195" i="130"/>
  <c r="D298" i="131" s="1"/>
  <c r="B116" i="133" s="1"/>
  <c r="D46" i="151" s="1"/>
  <c r="C41" i="154" s="1"/>
  <c r="A204" i="148" s="1"/>
  <c r="D196" i="130"/>
  <c r="D302" i="131" s="1"/>
  <c r="B117" i="133" s="1"/>
  <c r="D47" i="151" s="1"/>
  <c r="C42" i="154" s="1"/>
  <c r="A205" i="148" s="1"/>
  <c r="D197" i="130"/>
  <c r="D306" i="131" s="1"/>
  <c r="B118" i="133" s="1"/>
  <c r="D48" i="151" s="1"/>
  <c r="C43" i="154" s="1"/>
  <c r="A206" i="148" s="1"/>
  <c r="L16" i="130"/>
  <c r="H22" i="130"/>
  <c r="F15" i="130"/>
  <c r="G15" i="130" s="1"/>
  <c r="H15" i="130" s="1"/>
  <c r="I15" i="130" s="1"/>
  <c r="J15" i="130" s="1"/>
  <c r="D235" i="130"/>
  <c r="D236" i="130"/>
  <c r="D237" i="130"/>
  <c r="D238" i="130"/>
  <c r="D239" i="130"/>
  <c r="D240" i="130"/>
  <c r="D241" i="130"/>
  <c r="C4" i="130"/>
  <c r="E4" i="130"/>
  <c r="I4" i="130"/>
  <c r="D35" i="130"/>
  <c r="D36" i="130"/>
  <c r="D37" i="130"/>
  <c r="D38" i="130"/>
  <c r="D39" i="130"/>
  <c r="D40" i="130"/>
  <c r="D41" i="130"/>
  <c r="D42" i="130"/>
  <c r="D43" i="130"/>
  <c r="D44" i="130"/>
  <c r="D45" i="130"/>
  <c r="D46" i="130"/>
  <c r="D47" i="130"/>
  <c r="D48" i="130"/>
  <c r="D49" i="130"/>
  <c r="D50" i="130"/>
  <c r="D51" i="130"/>
  <c r="D52" i="130"/>
  <c r="D53" i="130"/>
  <c r="D54" i="130"/>
  <c r="D55" i="130"/>
  <c r="D56" i="130"/>
  <c r="D57" i="130"/>
  <c r="D58" i="130"/>
  <c r="D59" i="130"/>
  <c r="D60" i="130"/>
  <c r="D61" i="130"/>
  <c r="D62" i="130"/>
  <c r="D63" i="130"/>
  <c r="D71" i="130"/>
  <c r="D72" i="130"/>
  <c r="D73" i="130"/>
  <c r="D74" i="130"/>
  <c r="D76" i="130"/>
  <c r="D77" i="130"/>
  <c r="D78" i="130"/>
  <c r="D79" i="130"/>
  <c r="D80" i="130"/>
  <c r="D81" i="130"/>
  <c r="D82" i="130"/>
  <c r="D93" i="130"/>
  <c r="D94" i="130"/>
  <c r="D95" i="130"/>
  <c r="D96" i="130"/>
  <c r="D97" i="130"/>
  <c r="D98" i="130"/>
  <c r="D99" i="130"/>
  <c r="D100" i="130"/>
  <c r="D101" i="130"/>
  <c r="D102" i="130"/>
  <c r="D103" i="130"/>
  <c r="D104" i="130"/>
  <c r="D105" i="130"/>
  <c r="D106" i="130"/>
  <c r="D107" i="130"/>
  <c r="D108" i="130"/>
  <c r="D109" i="130"/>
  <c r="D110" i="130"/>
  <c r="D111" i="130"/>
  <c r="D112" i="130"/>
  <c r="D113" i="130"/>
  <c r="D114" i="130"/>
  <c r="D115" i="130"/>
  <c r="D116" i="130"/>
  <c r="D117" i="130"/>
  <c r="D118" i="130"/>
  <c r="D119" i="130"/>
  <c r="D120" i="130"/>
  <c r="D123" i="130"/>
  <c r="D154" i="130"/>
  <c r="D155" i="130"/>
  <c r="D156" i="130"/>
  <c r="D157" i="130"/>
  <c r="D158" i="130"/>
  <c r="D159" i="130"/>
  <c r="D160" i="130"/>
  <c r="D161" i="130"/>
  <c r="D162" i="130"/>
  <c r="D163" i="130"/>
  <c r="D164" i="130"/>
  <c r="D165" i="130"/>
  <c r="D166" i="130"/>
  <c r="D167" i="130"/>
  <c r="D168" i="130"/>
  <c r="D169" i="130"/>
  <c r="D170" i="130"/>
  <c r="D171" i="130"/>
  <c r="D172" i="130"/>
  <c r="D173" i="130"/>
  <c r="D174" i="130"/>
  <c r="D175" i="130"/>
  <c r="D176" i="130"/>
  <c r="D177" i="130"/>
  <c r="D178" i="130"/>
  <c r="D179" i="130"/>
  <c r="D180" i="130"/>
  <c r="D181" i="130"/>
  <c r="D182" i="130"/>
  <c r="D183" i="130"/>
  <c r="D187" i="130"/>
  <c r="D205" i="130"/>
  <c r="D206" i="130"/>
  <c r="D207" i="130"/>
  <c r="D208" i="130"/>
  <c r="D209" i="130"/>
  <c r="D210" i="130"/>
  <c r="D211" i="130"/>
  <c r="D212" i="130"/>
  <c r="D213" i="130"/>
  <c r="D214" i="130"/>
  <c r="D215" i="130"/>
  <c r="D216" i="130"/>
  <c r="D217" i="130"/>
  <c r="D218" i="130"/>
  <c r="D219" i="130"/>
  <c r="D220" i="130"/>
  <c r="D221" i="130"/>
  <c r="D222" i="130"/>
  <c r="D223" i="130"/>
  <c r="D224" i="130"/>
  <c r="D225" i="130"/>
  <c r="D226" i="130"/>
  <c r="D227" i="130"/>
  <c r="D228" i="130"/>
  <c r="D229" i="130"/>
  <c r="D230" i="130"/>
  <c r="D231" i="130"/>
  <c r="D232" i="130"/>
  <c r="D233" i="130"/>
  <c r="E208" i="144"/>
  <c r="E146" i="144"/>
  <c r="F208" i="144"/>
  <c r="F146" i="144"/>
  <c r="G208" i="144"/>
  <c r="G146" i="144"/>
  <c r="H208" i="144"/>
  <c r="H146" i="144"/>
  <c r="I208" i="144"/>
  <c r="I146" i="144"/>
  <c r="J208" i="144"/>
  <c r="J146" i="144"/>
  <c r="K208" i="144"/>
  <c r="K146" i="144"/>
  <c r="L208" i="144"/>
  <c r="L146" i="144"/>
  <c r="M208" i="144"/>
  <c r="M146" i="144"/>
  <c r="N208" i="144"/>
  <c r="N146" i="144"/>
  <c r="O208" i="144"/>
  <c r="O146" i="144"/>
  <c r="P208" i="144"/>
  <c r="P146" i="144"/>
  <c r="E80" i="144"/>
  <c r="F16" i="137" s="1"/>
  <c r="F82" i="144"/>
  <c r="F83" i="144"/>
  <c r="G83" i="144" s="1"/>
  <c r="H83" i="144" s="1"/>
  <c r="I83" i="144" s="1"/>
  <c r="J83" i="144" s="1"/>
  <c r="K83" i="144" s="1"/>
  <c r="L83" i="144" s="1"/>
  <c r="M83" i="144" s="1"/>
  <c r="N83" i="144" s="1"/>
  <c r="O83" i="144" s="1"/>
  <c r="P83" i="144" s="1"/>
  <c r="F84" i="144"/>
  <c r="F85" i="144"/>
  <c r="F86" i="144"/>
  <c r="G84" i="144"/>
  <c r="H84" i="144" s="1"/>
  <c r="I84" i="144" s="1"/>
  <c r="J84" i="144" s="1"/>
  <c r="G85" i="144"/>
  <c r="G86" i="144"/>
  <c r="H85" i="144"/>
  <c r="I85" i="144" s="1"/>
  <c r="J85" i="144" s="1"/>
  <c r="K85" i="144" s="1"/>
  <c r="L85" i="144" s="1"/>
  <c r="M85" i="144" s="1"/>
  <c r="N85" i="144" s="1"/>
  <c r="O85" i="144" s="1"/>
  <c r="P85" i="144" s="1"/>
  <c r="H86" i="144"/>
  <c r="I86" i="144" s="1"/>
  <c r="J86" i="144" s="1"/>
  <c r="K86" i="144" s="1"/>
  <c r="L86" i="144" s="1"/>
  <c r="M86" i="144" s="1"/>
  <c r="N86" i="144" s="1"/>
  <c r="O86" i="144" s="1"/>
  <c r="P86" i="144" s="1"/>
  <c r="K84" i="144"/>
  <c r="L84" i="144" s="1"/>
  <c r="M84" i="144" s="1"/>
  <c r="N84" i="144" s="1"/>
  <c r="O84" i="144"/>
  <c r="P84" i="144" s="1"/>
  <c r="F165" i="144"/>
  <c r="G165" i="144"/>
  <c r="H165" i="144" s="1"/>
  <c r="E93" i="144"/>
  <c r="F93" i="144"/>
  <c r="G29" i="137" s="1"/>
  <c r="G93" i="144"/>
  <c r="H29" i="137" s="1"/>
  <c r="H93" i="144"/>
  <c r="I29" i="137" s="1"/>
  <c r="I93" i="144"/>
  <c r="J29" i="137" s="1"/>
  <c r="J93" i="144"/>
  <c r="K29" i="137" s="1"/>
  <c r="K93" i="144"/>
  <c r="L29" i="137" s="1"/>
  <c r="L93" i="144"/>
  <c r="M93" i="144"/>
  <c r="N93" i="144"/>
  <c r="O93" i="144"/>
  <c r="P29" i="137" s="1"/>
  <c r="P93" i="144"/>
  <c r="Q29" i="137" s="1"/>
  <c r="E58" i="144"/>
  <c r="F62" i="144"/>
  <c r="G62" i="144" s="1"/>
  <c r="F63" i="144"/>
  <c r="F64" i="144"/>
  <c r="G64" i="144" s="1"/>
  <c r="H64" i="144" s="1"/>
  <c r="I64" i="144" s="1"/>
  <c r="J64" i="144" s="1"/>
  <c r="K64" i="144" s="1"/>
  <c r="L64" i="144" s="1"/>
  <c r="M64" i="144" s="1"/>
  <c r="N64" i="144" s="1"/>
  <c r="O64" i="144" s="1"/>
  <c r="P64" i="144" s="1"/>
  <c r="E136" i="144"/>
  <c r="E201" i="144"/>
  <c r="F136" i="144"/>
  <c r="F201" i="144"/>
  <c r="G136" i="144"/>
  <c r="G201" i="144"/>
  <c r="H136" i="144"/>
  <c r="H201" i="144"/>
  <c r="I136" i="144"/>
  <c r="I201" i="144"/>
  <c r="J136" i="144"/>
  <c r="J201" i="144"/>
  <c r="K136" i="144"/>
  <c r="K201" i="144"/>
  <c r="L136" i="144"/>
  <c r="L201" i="144"/>
  <c r="M136" i="144"/>
  <c r="M201" i="144"/>
  <c r="N136" i="144"/>
  <c r="N201" i="144"/>
  <c r="O136" i="144"/>
  <c r="O201" i="144"/>
  <c r="P136" i="144"/>
  <c r="P201" i="144"/>
  <c r="E226" i="144"/>
  <c r="F72" i="137" s="1"/>
  <c r="F226" i="144"/>
  <c r="G72" i="137" s="1"/>
  <c r="G226" i="144"/>
  <c r="H72" i="137" s="1"/>
  <c r="H226" i="144"/>
  <c r="I72" i="137" s="1"/>
  <c r="I226" i="144"/>
  <c r="J72" i="137" s="1"/>
  <c r="J226" i="144"/>
  <c r="K226" i="144"/>
  <c r="L72" i="137" s="1"/>
  <c r="L226" i="144"/>
  <c r="M72" i="137" s="1"/>
  <c r="M226" i="144"/>
  <c r="N72" i="137" s="1"/>
  <c r="N226" i="144"/>
  <c r="O72" i="137" s="1"/>
  <c r="O226" i="144"/>
  <c r="P72" i="137" s="1"/>
  <c r="P226" i="144"/>
  <c r="Q72" i="137" s="1"/>
  <c r="E187" i="144"/>
  <c r="F57" i="137" s="1"/>
  <c r="F187" i="144"/>
  <c r="G57" i="137" s="1"/>
  <c r="G187" i="144"/>
  <c r="H57" i="137" s="1"/>
  <c r="H187" i="144"/>
  <c r="I57" i="137" s="1"/>
  <c r="I187" i="144"/>
  <c r="J57" i="137" s="1"/>
  <c r="J187" i="144"/>
  <c r="K57" i="137" s="1"/>
  <c r="K187" i="144"/>
  <c r="L57" i="137" s="1"/>
  <c r="L187" i="144"/>
  <c r="M57" i="137" s="1"/>
  <c r="M187" i="144"/>
  <c r="N57" i="137" s="1"/>
  <c r="N187" i="144"/>
  <c r="O57" i="137" s="1"/>
  <c r="O187" i="144"/>
  <c r="P57" i="137" s="1"/>
  <c r="P187" i="144"/>
  <c r="Q57" i="137" s="1"/>
  <c r="E24" i="144"/>
  <c r="D18" i="140" s="1"/>
  <c r="E27" i="144"/>
  <c r="E30" i="144"/>
  <c r="E33" i="144"/>
  <c r="D24" i="140" s="1"/>
  <c r="E36" i="144"/>
  <c r="D26" i="140" s="1"/>
  <c r="E39" i="144"/>
  <c r="D28" i="140" s="1"/>
  <c r="E43" i="144"/>
  <c r="D35" i="140" s="1"/>
  <c r="E46" i="144"/>
  <c r="D37" i="140" s="1"/>
  <c r="E50" i="144"/>
  <c r="D42" i="140" s="1"/>
  <c r="E54" i="144"/>
  <c r="D48" i="140" s="1"/>
  <c r="E194" i="144"/>
  <c r="E195" i="144" s="1"/>
  <c r="E231" i="144"/>
  <c r="E232" i="144"/>
  <c r="D136" i="140" s="1"/>
  <c r="E235" i="144"/>
  <c r="E236" i="144" s="1"/>
  <c r="E239" i="144"/>
  <c r="E240" i="144"/>
  <c r="E243" i="144"/>
  <c r="E244" i="144" s="1"/>
  <c r="E164" i="144"/>
  <c r="F164" i="144"/>
  <c r="G164" i="144"/>
  <c r="E119" i="144"/>
  <c r="D92" i="140" s="1"/>
  <c r="F119" i="144"/>
  <c r="E111" i="144"/>
  <c r="D81" i="140" s="1"/>
  <c r="F111" i="144"/>
  <c r="E81" i="140" s="1"/>
  <c r="P114" i="144"/>
  <c r="O85" i="140" s="1"/>
  <c r="O84" i="140" s="1"/>
  <c r="E114" i="144"/>
  <c r="D85" i="140" s="1"/>
  <c r="D84" i="140" s="1"/>
  <c r="F114" i="144"/>
  <c r="E85" i="140" s="1"/>
  <c r="E84" i="140" s="1"/>
  <c r="G114" i="144"/>
  <c r="F85" i="140" s="1"/>
  <c r="F84" i="140" s="1"/>
  <c r="H114" i="144"/>
  <c r="G85" i="140" s="1"/>
  <c r="G84" i="140" s="1"/>
  <c r="I114" i="144"/>
  <c r="H85" i="140" s="1"/>
  <c r="H84" i="140" s="1"/>
  <c r="J114" i="144"/>
  <c r="I85" i="140" s="1"/>
  <c r="I84" i="140" s="1"/>
  <c r="K114" i="144"/>
  <c r="J85" i="140" s="1"/>
  <c r="J84" i="140" s="1"/>
  <c r="L114" i="144"/>
  <c r="K85" i="140" s="1"/>
  <c r="K84" i="140" s="1"/>
  <c r="M114" i="144"/>
  <c r="L85" i="140" s="1"/>
  <c r="L84" i="140" s="1"/>
  <c r="N114" i="144"/>
  <c r="M85" i="140" s="1"/>
  <c r="M84" i="140" s="1"/>
  <c r="O114" i="144"/>
  <c r="N85" i="140" s="1"/>
  <c r="N84" i="140" s="1"/>
  <c r="J143" i="144"/>
  <c r="F24" i="144"/>
  <c r="F33" i="144"/>
  <c r="F36" i="144"/>
  <c r="E26" i="140" s="1"/>
  <c r="G36" i="144"/>
  <c r="F26" i="140" s="1"/>
  <c r="F39" i="144"/>
  <c r="E28" i="140" s="1"/>
  <c r="G39" i="144"/>
  <c r="F28" i="140" s="1"/>
  <c r="H39" i="144"/>
  <c r="F43" i="144"/>
  <c r="E35" i="140" s="1"/>
  <c r="G43" i="144"/>
  <c r="F35" i="140" s="1"/>
  <c r="H43" i="144"/>
  <c r="G35" i="140" s="1"/>
  <c r="I43" i="144"/>
  <c r="H35" i="140" s="1"/>
  <c r="F46" i="144"/>
  <c r="E37" i="140" s="1"/>
  <c r="D222" i="144"/>
  <c r="E345" i="144"/>
  <c r="E349" i="144" s="1"/>
  <c r="E350" i="144" s="1"/>
  <c r="F350" i="144" s="1"/>
  <c r="F345" i="144"/>
  <c r="F247" i="144"/>
  <c r="F243" i="144"/>
  <c r="F239" i="144"/>
  <c r="F235" i="144"/>
  <c r="D114" i="144"/>
  <c r="D111" i="144"/>
  <c r="E8" i="144"/>
  <c r="F253" i="144" s="1"/>
  <c r="F8" i="144"/>
  <c r="G253" i="144"/>
  <c r="G8" i="144"/>
  <c r="H253" i="144" s="1"/>
  <c r="H8" i="144"/>
  <c r="I253" i="144" s="1"/>
  <c r="I8" i="144"/>
  <c r="J253" i="144" s="1"/>
  <c r="J8" i="144"/>
  <c r="K253" i="144" s="1"/>
  <c r="K8" i="144"/>
  <c r="L253" i="144" s="1"/>
  <c r="L8" i="144"/>
  <c r="M253" i="144" s="1"/>
  <c r="M8" i="144"/>
  <c r="N253" i="144" s="1"/>
  <c r="N8" i="144"/>
  <c r="O253" i="144" s="1"/>
  <c r="O8" i="144"/>
  <c r="P253" i="144" s="1"/>
  <c r="D223" i="144"/>
  <c r="D224" i="144"/>
  <c r="D225" i="144"/>
  <c r="D219" i="144"/>
  <c r="D130" i="144"/>
  <c r="D131" i="144"/>
  <c r="J73" i="144"/>
  <c r="E124" i="144"/>
  <c r="F124" i="144"/>
  <c r="G124" i="144"/>
  <c r="H124" i="144"/>
  <c r="I124" i="144"/>
  <c r="J124" i="144"/>
  <c r="K124" i="144"/>
  <c r="L124" i="144"/>
  <c r="M124" i="144"/>
  <c r="N124" i="144"/>
  <c r="O124" i="144"/>
  <c r="P124" i="144"/>
  <c r="K91" i="144"/>
  <c r="F91" i="144"/>
  <c r="G91" i="144"/>
  <c r="H91" i="144"/>
  <c r="I91" i="144"/>
  <c r="J91" i="144"/>
  <c r="O91" i="144"/>
  <c r="P91" i="144"/>
  <c r="D93" i="144"/>
  <c r="D120" i="144"/>
  <c r="F120" i="144"/>
  <c r="G120" i="144"/>
  <c r="H120" i="144"/>
  <c r="I120" i="144"/>
  <c r="J120" i="144"/>
  <c r="K120" i="144"/>
  <c r="L120" i="144"/>
  <c r="M120" i="144"/>
  <c r="N120" i="144"/>
  <c r="O120" i="144"/>
  <c r="P120" i="144"/>
  <c r="D121" i="144"/>
  <c r="F121" i="144"/>
  <c r="G121" i="144"/>
  <c r="H121" i="144"/>
  <c r="I121" i="144"/>
  <c r="J121" i="144"/>
  <c r="K121" i="144"/>
  <c r="L121" i="144"/>
  <c r="M121" i="144"/>
  <c r="N121" i="144"/>
  <c r="O121" i="144"/>
  <c r="P121" i="144"/>
  <c r="D92" i="144"/>
  <c r="D71" i="144"/>
  <c r="D72" i="144"/>
  <c r="P8" i="144"/>
  <c r="D24" i="144"/>
  <c r="D27" i="144"/>
  <c r="D30" i="144"/>
  <c r="D33" i="144"/>
  <c r="D36" i="144"/>
  <c r="D39" i="144"/>
  <c r="G3" i="144"/>
  <c r="H3" i="144"/>
  <c r="I3" i="144"/>
  <c r="K3" i="144"/>
  <c r="L3" i="144"/>
  <c r="O3" i="144"/>
  <c r="P3" i="144"/>
  <c r="C10" i="144"/>
  <c r="E10" i="144"/>
  <c r="I10" i="144"/>
  <c r="D2" i="156"/>
  <c r="J63" i="147"/>
  <c r="J64" i="147"/>
  <c r="J65" i="147"/>
  <c r="J66" i="147"/>
  <c r="J67" i="147"/>
  <c r="J68" i="147"/>
  <c r="Q68" i="147" s="1"/>
  <c r="J69" i="147"/>
  <c r="J70" i="147"/>
  <c r="J71" i="147"/>
  <c r="J72" i="147"/>
  <c r="J73" i="147"/>
  <c r="J74" i="147"/>
  <c r="J75" i="147"/>
  <c r="J76" i="147"/>
  <c r="J77" i="147"/>
  <c r="J78" i="147"/>
  <c r="J79" i="147"/>
  <c r="J80" i="147"/>
  <c r="J81" i="147"/>
  <c r="J82" i="147"/>
  <c r="J83" i="147"/>
  <c r="J84" i="147"/>
  <c r="J85" i="147"/>
  <c r="J86" i="147"/>
  <c r="J87" i="147"/>
  <c r="J88" i="147"/>
  <c r="J89" i="147"/>
  <c r="J90" i="147"/>
  <c r="J91" i="147"/>
  <c r="H98" i="147"/>
  <c r="H99" i="147"/>
  <c r="H100" i="147"/>
  <c r="H101" i="147"/>
  <c r="H102" i="147"/>
  <c r="H103" i="147"/>
  <c r="K103" i="147" s="1"/>
  <c r="H104" i="147"/>
  <c r="H105" i="147"/>
  <c r="H106" i="147"/>
  <c r="H107" i="147"/>
  <c r="H108" i="147"/>
  <c r="H109" i="147"/>
  <c r="H110" i="147"/>
  <c r="H111" i="147"/>
  <c r="K111" i="147" s="1"/>
  <c r="H112" i="147"/>
  <c r="H113" i="147"/>
  <c r="H114" i="147"/>
  <c r="H115" i="147"/>
  <c r="H116" i="147"/>
  <c r="H117" i="147"/>
  <c r="H118" i="147"/>
  <c r="H119" i="147"/>
  <c r="K119" i="147" s="1"/>
  <c r="H120" i="147"/>
  <c r="H121" i="147"/>
  <c r="H122" i="147"/>
  <c r="H123" i="147"/>
  <c r="H124" i="147"/>
  <c r="H125" i="147"/>
  <c r="H126" i="147"/>
  <c r="D91" i="147"/>
  <c r="V98" i="147"/>
  <c r="V99" i="147"/>
  <c r="V100" i="147"/>
  <c r="V101" i="147"/>
  <c r="Z101" i="147" s="1"/>
  <c r="V102" i="147"/>
  <c r="Z102" i="147" s="1"/>
  <c r="V103" i="147"/>
  <c r="Z103" i="147" s="1"/>
  <c r="V104" i="147"/>
  <c r="V105" i="147"/>
  <c r="V106" i="147"/>
  <c r="V107" i="147"/>
  <c r="V108" i="147"/>
  <c r="V109" i="147"/>
  <c r="Z109" i="147" s="1"/>
  <c r="V110" i="147"/>
  <c r="Z110" i="147" s="1"/>
  <c r="V111" i="147"/>
  <c r="Z111" i="147" s="1"/>
  <c r="V112" i="147"/>
  <c r="V113" i="147"/>
  <c r="V114" i="147"/>
  <c r="V115" i="147"/>
  <c r="V116" i="147"/>
  <c r="V117" i="147"/>
  <c r="Z117" i="147" s="1"/>
  <c r="V118" i="147"/>
  <c r="Z118" i="147" s="1"/>
  <c r="V119" i="147"/>
  <c r="Z119" i="147" s="1"/>
  <c r="V120" i="147"/>
  <c r="V121" i="147"/>
  <c r="V122" i="147"/>
  <c r="V123" i="147"/>
  <c r="V124" i="147"/>
  <c r="V125" i="147"/>
  <c r="Z125" i="147" s="1"/>
  <c r="V126" i="147"/>
  <c r="Z126" i="147" s="1"/>
  <c r="AB63" i="147"/>
  <c r="AB64" i="147"/>
  <c r="AB65" i="147"/>
  <c r="AB66" i="147"/>
  <c r="AB67" i="147"/>
  <c r="AB68" i="147"/>
  <c r="AB69" i="147"/>
  <c r="AB70" i="147"/>
  <c r="AB71" i="147"/>
  <c r="AB72" i="147"/>
  <c r="AB73" i="147"/>
  <c r="AB74" i="147"/>
  <c r="AB75" i="147"/>
  <c r="AB76" i="147"/>
  <c r="AB77" i="147"/>
  <c r="AB78" i="147"/>
  <c r="AB79" i="147"/>
  <c r="AB80" i="147"/>
  <c r="AB81" i="147"/>
  <c r="AB82" i="147"/>
  <c r="AB83" i="147"/>
  <c r="AB84" i="147"/>
  <c r="AB85" i="147"/>
  <c r="AB86" i="147"/>
  <c r="AB87" i="147"/>
  <c r="AB88" i="147"/>
  <c r="AB89" i="147"/>
  <c r="AB90" i="147"/>
  <c r="AB91" i="147"/>
  <c r="Q98" i="147"/>
  <c r="Q99" i="147"/>
  <c r="Q100" i="147"/>
  <c r="Q101" i="147"/>
  <c r="Q102" i="147"/>
  <c r="Q103" i="147"/>
  <c r="Q104" i="147"/>
  <c r="Q105" i="147"/>
  <c r="Q106" i="147"/>
  <c r="Q107" i="147"/>
  <c r="W107" i="147" s="1"/>
  <c r="Q108" i="147"/>
  <c r="W108" i="147" s="1"/>
  <c r="Q109" i="147"/>
  <c r="Q110" i="147"/>
  <c r="Q111" i="147"/>
  <c r="Q112" i="147"/>
  <c r="Q113" i="147"/>
  <c r="Q114" i="147"/>
  <c r="Q115" i="147"/>
  <c r="Q116" i="147"/>
  <c r="W116" i="147" s="1"/>
  <c r="Q117" i="147"/>
  <c r="Q118" i="147"/>
  <c r="Q119" i="147"/>
  <c r="Q120" i="147"/>
  <c r="Q121" i="147"/>
  <c r="Q122" i="147"/>
  <c r="Q123" i="147"/>
  <c r="Q124" i="147"/>
  <c r="Q125" i="147"/>
  <c r="Q126" i="147"/>
  <c r="V63" i="147"/>
  <c r="V64" i="147"/>
  <c r="V65" i="147"/>
  <c r="V66" i="147"/>
  <c r="V67" i="147"/>
  <c r="V68" i="147"/>
  <c r="V69" i="147"/>
  <c r="V70" i="147"/>
  <c r="V71" i="147"/>
  <c r="V72" i="147"/>
  <c r="V73" i="147"/>
  <c r="V74" i="147"/>
  <c r="V75" i="147"/>
  <c r="V76" i="147"/>
  <c r="AC76" i="147" s="1"/>
  <c r="V77" i="147"/>
  <c r="V78" i="147"/>
  <c r="V79" i="147"/>
  <c r="V80" i="147"/>
  <c r="V81" i="147"/>
  <c r="V82" i="147"/>
  <c r="V83" i="147"/>
  <c r="V84" i="147"/>
  <c r="AC84" i="147" s="1"/>
  <c r="V85" i="147"/>
  <c r="AC85" i="147" s="1"/>
  <c r="V86" i="147"/>
  <c r="V87" i="147"/>
  <c r="V88" i="147"/>
  <c r="V89" i="147"/>
  <c r="V90" i="147"/>
  <c r="V91" i="147"/>
  <c r="L98" i="147"/>
  <c r="P98" i="147" s="1"/>
  <c r="L99" i="147"/>
  <c r="L100" i="147"/>
  <c r="L101" i="147"/>
  <c r="L102" i="147"/>
  <c r="L103" i="147"/>
  <c r="L104" i="147"/>
  <c r="L105" i="147"/>
  <c r="P105" i="147" s="1"/>
  <c r="L106" i="147"/>
  <c r="P106" i="147" s="1"/>
  <c r="L107" i="147"/>
  <c r="L108" i="147"/>
  <c r="L109" i="147"/>
  <c r="L110" i="147"/>
  <c r="L111" i="147"/>
  <c r="L112" i="147"/>
  <c r="L113" i="147"/>
  <c r="L114" i="147"/>
  <c r="P114" i="147" s="1"/>
  <c r="L115" i="147"/>
  <c r="L116" i="147"/>
  <c r="L117" i="147"/>
  <c r="L118" i="147"/>
  <c r="L119" i="147"/>
  <c r="L120" i="147"/>
  <c r="L121" i="147"/>
  <c r="L122" i="147"/>
  <c r="P122" i="147" s="1"/>
  <c r="L123" i="147"/>
  <c r="L124" i="147"/>
  <c r="L125" i="147"/>
  <c r="L126" i="147"/>
  <c r="P63" i="147"/>
  <c r="P64" i="147"/>
  <c r="P65" i="147"/>
  <c r="P66" i="147"/>
  <c r="P67" i="147"/>
  <c r="W67" i="147" s="1"/>
  <c r="P68" i="147"/>
  <c r="P69" i="147"/>
  <c r="P70" i="147"/>
  <c r="P71" i="147"/>
  <c r="P72" i="147"/>
  <c r="P73" i="147"/>
  <c r="P74" i="147"/>
  <c r="P75" i="147"/>
  <c r="P76" i="147"/>
  <c r="P77" i="147"/>
  <c r="P78" i="147"/>
  <c r="P79" i="147"/>
  <c r="P80" i="147"/>
  <c r="P81" i="147"/>
  <c r="P82" i="147"/>
  <c r="P83" i="147"/>
  <c r="P84" i="147"/>
  <c r="P85" i="147"/>
  <c r="P86" i="147"/>
  <c r="P87" i="147"/>
  <c r="P88" i="147"/>
  <c r="P89" i="147"/>
  <c r="P90" i="147"/>
  <c r="P91" i="147"/>
  <c r="E68" i="147"/>
  <c r="E69" i="147"/>
  <c r="E70" i="147"/>
  <c r="E71" i="147"/>
  <c r="E72" i="147"/>
  <c r="K72" i="147" s="1"/>
  <c r="E73" i="147"/>
  <c r="K73" i="147" s="1"/>
  <c r="E74" i="147"/>
  <c r="K74" i="147" s="1"/>
  <c r="E75" i="147"/>
  <c r="K75" i="147" s="1"/>
  <c r="E76" i="147"/>
  <c r="E77" i="147"/>
  <c r="E78" i="147"/>
  <c r="E79" i="147"/>
  <c r="E80" i="147"/>
  <c r="E38" i="153" s="1"/>
  <c r="H38" i="153" s="1"/>
  <c r="E81" i="147"/>
  <c r="K81" i="147" s="1"/>
  <c r="E82" i="147"/>
  <c r="K82" i="147" s="1"/>
  <c r="E83" i="147"/>
  <c r="K83" i="147" s="1"/>
  <c r="E84" i="147"/>
  <c r="E85" i="147"/>
  <c r="E86" i="147"/>
  <c r="E87" i="147"/>
  <c r="E88" i="147"/>
  <c r="K88" i="147" s="1"/>
  <c r="E89" i="147"/>
  <c r="K89" i="147" s="1"/>
  <c r="E90" i="147"/>
  <c r="K90" i="147" s="1"/>
  <c r="E65" i="147"/>
  <c r="K65" i="147" s="1"/>
  <c r="E66" i="147"/>
  <c r="E24" i="153" s="1"/>
  <c r="E67" i="147"/>
  <c r="E47" i="147"/>
  <c r="E48" i="147"/>
  <c r="F48" i="147"/>
  <c r="E49" i="147"/>
  <c r="F49" i="147" s="1"/>
  <c r="G49" i="147" s="1"/>
  <c r="H49" i="147" s="1"/>
  <c r="I49" i="147" s="1"/>
  <c r="E50" i="147"/>
  <c r="F50" i="147" s="1"/>
  <c r="G50" i="147" s="1"/>
  <c r="H50" i="147" s="1"/>
  <c r="I50" i="147" s="1"/>
  <c r="E51" i="147"/>
  <c r="F51" i="147"/>
  <c r="G51" i="147" s="1"/>
  <c r="H51" i="147" s="1"/>
  <c r="I51" i="147" s="1"/>
  <c r="E52" i="147"/>
  <c r="F52" i="147"/>
  <c r="G52" i="147" s="1"/>
  <c r="H52" i="147" s="1"/>
  <c r="I52" i="147" s="1"/>
  <c r="E53" i="147"/>
  <c r="F53" i="147" s="1"/>
  <c r="G53" i="147" s="1"/>
  <c r="H53" i="147" s="1"/>
  <c r="I53" i="147" s="1"/>
  <c r="E29" i="147"/>
  <c r="E4" i="147" s="1"/>
  <c r="C15" i="148" s="1"/>
  <c r="E37" i="147"/>
  <c r="F37" i="147" s="1"/>
  <c r="G37" i="147" s="1"/>
  <c r="H37" i="147" s="1"/>
  <c r="I37" i="147" s="1"/>
  <c r="E38" i="147"/>
  <c r="F38" i="147"/>
  <c r="G38" i="147" s="1"/>
  <c r="E43" i="147"/>
  <c r="F43" i="147"/>
  <c r="G43" i="147" s="1"/>
  <c r="H43" i="147" s="1"/>
  <c r="I43" i="147" s="1"/>
  <c r="L97" i="147"/>
  <c r="R97" i="147" s="1"/>
  <c r="K134" i="147"/>
  <c r="M134" i="147" s="1"/>
  <c r="G47" i="147"/>
  <c r="H47" i="147" s="1"/>
  <c r="I47" i="147" s="1"/>
  <c r="H140" i="147"/>
  <c r="K98" i="147"/>
  <c r="K99" i="147"/>
  <c r="K100" i="147"/>
  <c r="K101" i="147"/>
  <c r="K102" i="147"/>
  <c r="K106" i="147"/>
  <c r="K107" i="147"/>
  <c r="K108" i="147"/>
  <c r="K109" i="147"/>
  <c r="K110" i="147"/>
  <c r="K114" i="147"/>
  <c r="K115" i="147"/>
  <c r="K116" i="147"/>
  <c r="K117" i="147"/>
  <c r="K118" i="147"/>
  <c r="K122" i="147"/>
  <c r="K123" i="147"/>
  <c r="K124" i="147"/>
  <c r="K125" i="147"/>
  <c r="K126" i="147"/>
  <c r="H63" i="147"/>
  <c r="N63" i="147" s="1"/>
  <c r="O63" i="147" s="1"/>
  <c r="H64" i="147"/>
  <c r="N64" i="147" s="1"/>
  <c r="O64" i="147" s="1"/>
  <c r="H65" i="147"/>
  <c r="N65" i="147" s="1"/>
  <c r="T65" i="147" s="1"/>
  <c r="Z65" i="147" s="1"/>
  <c r="H66" i="147"/>
  <c r="N66" i="147" s="1"/>
  <c r="H67" i="147"/>
  <c r="N67" i="147" s="1"/>
  <c r="T67" i="147" s="1"/>
  <c r="Z67" i="147" s="1"/>
  <c r="AF67" i="147" s="1"/>
  <c r="AG67" i="147" s="1"/>
  <c r="H68" i="147"/>
  <c r="N68" i="147" s="1"/>
  <c r="H69" i="147"/>
  <c r="N69" i="147" s="1"/>
  <c r="T69" i="147" s="1"/>
  <c r="H70" i="147"/>
  <c r="N70" i="147" s="1"/>
  <c r="H71" i="147"/>
  <c r="N71" i="147" s="1"/>
  <c r="H72" i="147"/>
  <c r="N72" i="147" s="1"/>
  <c r="O72" i="147" s="1"/>
  <c r="H73" i="147"/>
  <c r="N73" i="147" s="1"/>
  <c r="H74" i="147"/>
  <c r="N74" i="147" s="1"/>
  <c r="H75" i="147"/>
  <c r="N75" i="147" s="1"/>
  <c r="T75" i="147" s="1"/>
  <c r="Z75" i="147" s="1"/>
  <c r="AF75" i="147" s="1"/>
  <c r="AG75" i="147" s="1"/>
  <c r="H76" i="147"/>
  <c r="N76" i="147"/>
  <c r="H77" i="147"/>
  <c r="N77" i="147" s="1"/>
  <c r="T77" i="147" s="1"/>
  <c r="H78" i="147"/>
  <c r="N78" i="147" s="1"/>
  <c r="T78" i="147" s="1"/>
  <c r="O78" i="147"/>
  <c r="H79" i="147"/>
  <c r="N79" i="147" s="1"/>
  <c r="O79" i="147" s="1"/>
  <c r="H80" i="147"/>
  <c r="N80" i="147" s="1"/>
  <c r="O80" i="147" s="1"/>
  <c r="H81" i="147"/>
  <c r="N81" i="147" s="1"/>
  <c r="H82" i="147"/>
  <c r="N82" i="147" s="1"/>
  <c r="H83" i="147"/>
  <c r="N83" i="147"/>
  <c r="T83" i="147" s="1"/>
  <c r="Z83" i="147" s="1"/>
  <c r="AF83" i="147" s="1"/>
  <c r="AG83" i="147" s="1"/>
  <c r="H84" i="147"/>
  <c r="N84" i="147" s="1"/>
  <c r="T84" i="147" s="1"/>
  <c r="H85" i="147"/>
  <c r="N85" i="147" s="1"/>
  <c r="T85" i="147" s="1"/>
  <c r="U85" i="147" s="1"/>
  <c r="H86" i="147"/>
  <c r="N86" i="147"/>
  <c r="O86" i="147"/>
  <c r="H87" i="147"/>
  <c r="N87" i="147" s="1"/>
  <c r="H88" i="147"/>
  <c r="N88" i="147" s="1"/>
  <c r="O88" i="147" s="1"/>
  <c r="H89" i="147"/>
  <c r="N89" i="147" s="1"/>
  <c r="H90" i="147"/>
  <c r="N90" i="147" s="1"/>
  <c r="H91" i="147"/>
  <c r="N91" i="147"/>
  <c r="P100" i="147"/>
  <c r="P101" i="147"/>
  <c r="P102" i="147"/>
  <c r="P103" i="147"/>
  <c r="P104" i="147"/>
  <c r="P108" i="147"/>
  <c r="P109" i="147"/>
  <c r="P110" i="147"/>
  <c r="P111" i="147"/>
  <c r="P112" i="147"/>
  <c r="P113" i="147"/>
  <c r="P116" i="147"/>
  <c r="P117" i="147"/>
  <c r="P118" i="147"/>
  <c r="P119" i="147"/>
  <c r="P120" i="147"/>
  <c r="P121" i="147"/>
  <c r="P124" i="147"/>
  <c r="P125" i="147"/>
  <c r="P126" i="147"/>
  <c r="T76" i="147"/>
  <c r="T80" i="147"/>
  <c r="T86" i="147"/>
  <c r="U86" i="147" s="1"/>
  <c r="T91" i="147"/>
  <c r="Z91" i="147" s="1"/>
  <c r="AF91" i="147" s="1"/>
  <c r="AG91" i="147" s="1"/>
  <c r="U98" i="147"/>
  <c r="U99" i="147"/>
  <c r="U100" i="147"/>
  <c r="U102" i="147"/>
  <c r="U103" i="147"/>
  <c r="U104" i="147"/>
  <c r="U105" i="147"/>
  <c r="U106" i="147"/>
  <c r="U107" i="147"/>
  <c r="U108" i="147"/>
  <c r="U110" i="147"/>
  <c r="U111" i="147"/>
  <c r="U112" i="147"/>
  <c r="U113" i="147"/>
  <c r="U114" i="147"/>
  <c r="U115" i="147"/>
  <c r="U116" i="147"/>
  <c r="U118" i="147"/>
  <c r="U119" i="147"/>
  <c r="U120" i="147"/>
  <c r="U121" i="147"/>
  <c r="U122" i="147"/>
  <c r="U123" i="147"/>
  <c r="U124" i="147"/>
  <c r="U126" i="147"/>
  <c r="Z85" i="147"/>
  <c r="AF85" i="147" s="1"/>
  <c r="Z86" i="147"/>
  <c r="AA86" i="147" s="1"/>
  <c r="AB62" i="147"/>
  <c r="Z98" i="147"/>
  <c r="Z99" i="147"/>
  <c r="Z100" i="147"/>
  <c r="Z104" i="147"/>
  <c r="Z105" i="147"/>
  <c r="Z106" i="147"/>
  <c r="Z107" i="147"/>
  <c r="Z108" i="147"/>
  <c r="Z112" i="147"/>
  <c r="Z113" i="147"/>
  <c r="Z114" i="147"/>
  <c r="Z115" i="147"/>
  <c r="Z116" i="147"/>
  <c r="Z120" i="147"/>
  <c r="Z121" i="147"/>
  <c r="Z122" i="147"/>
  <c r="Z123" i="147"/>
  <c r="Z124" i="147"/>
  <c r="AF86" i="147"/>
  <c r="E34" i="147"/>
  <c r="F7" i="155" s="1"/>
  <c r="F17" i="155" s="1"/>
  <c r="F25" i="155" s="1"/>
  <c r="F49" i="155" s="1"/>
  <c r="F31" i="155" s="1"/>
  <c r="F41" i="155" s="1"/>
  <c r="H60" i="147"/>
  <c r="E2" i="147" s="1"/>
  <c r="I140" i="147"/>
  <c r="G140" i="147"/>
  <c r="F140" i="147"/>
  <c r="D63" i="147"/>
  <c r="D64" i="147"/>
  <c r="C22" i="153" s="1"/>
  <c r="D65" i="147"/>
  <c r="C23" i="153" s="1"/>
  <c r="D66" i="147"/>
  <c r="C24" i="153" s="1"/>
  <c r="D67" i="147"/>
  <c r="D68" i="147"/>
  <c r="D69" i="147"/>
  <c r="C27" i="153" s="1"/>
  <c r="D70" i="147"/>
  <c r="C28" i="153" s="1"/>
  <c r="D71" i="147"/>
  <c r="D72" i="147"/>
  <c r="D73" i="147"/>
  <c r="D74" i="147"/>
  <c r="D75" i="147"/>
  <c r="D76" i="147"/>
  <c r="D77" i="147"/>
  <c r="C35" i="153" s="1"/>
  <c r="D78" i="147"/>
  <c r="C36" i="153" s="1"/>
  <c r="D79" i="147"/>
  <c r="D80" i="147"/>
  <c r="D81" i="147"/>
  <c r="D82" i="147"/>
  <c r="D83" i="147"/>
  <c r="D84" i="147"/>
  <c r="D85" i="147"/>
  <c r="C43" i="153" s="1"/>
  <c r="D86" i="147"/>
  <c r="C44" i="153" s="1"/>
  <c r="D87" i="147"/>
  <c r="D88" i="147"/>
  <c r="D89" i="147"/>
  <c r="D90" i="147"/>
  <c r="E10" i="147"/>
  <c r="G63" i="147"/>
  <c r="G64" i="147"/>
  <c r="G65" i="147"/>
  <c r="G66" i="147"/>
  <c r="G67" i="147"/>
  <c r="G68" i="147"/>
  <c r="G69" i="147"/>
  <c r="G70" i="147"/>
  <c r="G71" i="147"/>
  <c r="G72" i="147"/>
  <c r="G73" i="147"/>
  <c r="G74" i="147"/>
  <c r="G75" i="147"/>
  <c r="G76" i="147"/>
  <c r="G77" i="147"/>
  <c r="G78" i="147"/>
  <c r="G79" i="147"/>
  <c r="G80" i="147"/>
  <c r="G81" i="147"/>
  <c r="G82" i="147"/>
  <c r="G83" i="147"/>
  <c r="G84" i="147"/>
  <c r="G85" i="147"/>
  <c r="G86" i="147"/>
  <c r="G87" i="147"/>
  <c r="G88" i="147"/>
  <c r="G89" i="147"/>
  <c r="G90" i="147"/>
  <c r="G91" i="147"/>
  <c r="D47" i="147"/>
  <c r="D48" i="147"/>
  <c r="D49" i="147"/>
  <c r="D50" i="147"/>
  <c r="D51" i="147"/>
  <c r="D52" i="147"/>
  <c r="D53" i="147"/>
  <c r="D37" i="147"/>
  <c r="D38" i="147"/>
  <c r="D39" i="147"/>
  <c r="D40" i="147"/>
  <c r="D41" i="147"/>
  <c r="D42" i="147"/>
  <c r="D43" i="147"/>
  <c r="Q131" i="147"/>
  <c r="N131" i="147"/>
  <c r="H62" i="147"/>
  <c r="G133" i="147" s="1"/>
  <c r="G135" i="147" s="1"/>
  <c r="G131" i="147"/>
  <c r="X97" i="147"/>
  <c r="Y97" i="147"/>
  <c r="S97" i="147"/>
  <c r="T97" i="147" s="1"/>
  <c r="N97" i="147"/>
  <c r="O97" i="147"/>
  <c r="I97" i="147"/>
  <c r="J97" i="147"/>
  <c r="M126" i="147"/>
  <c r="M125" i="147"/>
  <c r="M124" i="147"/>
  <c r="M123" i="147"/>
  <c r="M122" i="147"/>
  <c r="M119" i="147"/>
  <c r="M118" i="147"/>
  <c r="M117" i="147"/>
  <c r="M116" i="147"/>
  <c r="M115" i="147"/>
  <c r="M114" i="147"/>
  <c r="M111" i="147"/>
  <c r="M110" i="147"/>
  <c r="M109" i="147"/>
  <c r="M108" i="147"/>
  <c r="M107" i="147"/>
  <c r="M106" i="147"/>
  <c r="M102" i="147"/>
  <c r="M101" i="147"/>
  <c r="M100" i="147"/>
  <c r="M99" i="147"/>
  <c r="AD62" i="147"/>
  <c r="AE62" i="147"/>
  <c r="X62" i="147"/>
  <c r="Y62" i="147"/>
  <c r="R62" i="147"/>
  <c r="S62" i="147"/>
  <c r="L62" i="147"/>
  <c r="M62" i="147" s="1"/>
  <c r="I67" i="147"/>
  <c r="I68" i="147"/>
  <c r="I69" i="147"/>
  <c r="I70" i="147"/>
  <c r="I71" i="147"/>
  <c r="I72" i="147"/>
  <c r="I73" i="147"/>
  <c r="I74" i="147"/>
  <c r="I75" i="147"/>
  <c r="I77" i="147"/>
  <c r="I78" i="147"/>
  <c r="I79" i="147"/>
  <c r="I80" i="147"/>
  <c r="I82" i="147"/>
  <c r="I83" i="147"/>
  <c r="I84" i="147"/>
  <c r="I86" i="147"/>
  <c r="I87" i="147"/>
  <c r="I88" i="147"/>
  <c r="I89" i="147"/>
  <c r="I90" i="147"/>
  <c r="M98" i="147"/>
  <c r="W126" i="147"/>
  <c r="W124" i="147"/>
  <c r="W123" i="147"/>
  <c r="W122" i="147"/>
  <c r="W121" i="147"/>
  <c r="W120" i="147"/>
  <c r="W119" i="147"/>
  <c r="W118" i="147"/>
  <c r="W115" i="147"/>
  <c r="W114" i="147"/>
  <c r="W113" i="147"/>
  <c r="W112" i="147"/>
  <c r="W111" i="147"/>
  <c r="W110" i="147"/>
  <c r="W106" i="147"/>
  <c r="W105" i="147"/>
  <c r="W104" i="147"/>
  <c r="W103" i="147"/>
  <c r="W102" i="147"/>
  <c r="W100" i="147"/>
  <c r="W99" i="147"/>
  <c r="W98" i="147"/>
  <c r="R126" i="147"/>
  <c r="R125" i="147"/>
  <c r="R124" i="147"/>
  <c r="R122" i="147"/>
  <c r="R121" i="147"/>
  <c r="R120" i="147"/>
  <c r="R119" i="147"/>
  <c r="R118" i="147"/>
  <c r="R117" i="147"/>
  <c r="R116" i="147"/>
  <c r="R114" i="147"/>
  <c r="R113" i="147"/>
  <c r="R112" i="147"/>
  <c r="R111" i="147"/>
  <c r="R110" i="147"/>
  <c r="R109" i="147"/>
  <c r="R108" i="147"/>
  <c r="R106" i="147"/>
  <c r="R105" i="147"/>
  <c r="R104" i="147"/>
  <c r="R103" i="147"/>
  <c r="R102" i="147"/>
  <c r="R101" i="147"/>
  <c r="R100" i="147"/>
  <c r="AC91" i="147"/>
  <c r="AC90" i="147"/>
  <c r="AC89" i="147"/>
  <c r="AC88" i="147"/>
  <c r="AC87" i="147"/>
  <c r="AC86" i="147"/>
  <c r="AC83" i="147"/>
  <c r="AC82" i="147"/>
  <c r="AC81" i="147"/>
  <c r="AC80" i="147"/>
  <c r="AC79" i="147"/>
  <c r="AC78" i="147"/>
  <c r="AC74" i="147"/>
  <c r="AC73" i="147"/>
  <c r="AC72" i="147"/>
  <c r="AC71" i="147"/>
  <c r="AC70" i="147"/>
  <c r="AC68" i="147"/>
  <c r="AC67" i="147"/>
  <c r="AC66" i="147"/>
  <c r="AC65" i="147"/>
  <c r="AC64" i="147"/>
  <c r="AC63" i="147"/>
  <c r="W90" i="147"/>
  <c r="W89" i="147"/>
  <c r="W88" i="147"/>
  <c r="W87" i="147"/>
  <c r="W86" i="147"/>
  <c r="W85" i="147"/>
  <c r="W84" i="147"/>
  <c r="W82" i="147"/>
  <c r="W81" i="147"/>
  <c r="W80" i="147"/>
  <c r="W79" i="147"/>
  <c r="W78" i="147"/>
  <c r="W77" i="147"/>
  <c r="W76" i="147"/>
  <c r="W74" i="147"/>
  <c r="W73" i="147"/>
  <c r="W72" i="147"/>
  <c r="W71" i="147"/>
  <c r="W70" i="147"/>
  <c r="W69" i="147"/>
  <c r="W68" i="147"/>
  <c r="W65" i="147"/>
  <c r="W64" i="147"/>
  <c r="W63" i="147"/>
  <c r="Q90" i="147"/>
  <c r="Q89" i="147"/>
  <c r="Q88" i="147"/>
  <c r="Q87" i="147"/>
  <c r="Q86" i="147"/>
  <c r="Q82" i="147"/>
  <c r="Q81" i="147"/>
  <c r="Q80" i="147"/>
  <c r="Q79" i="147"/>
  <c r="Q78" i="147"/>
  <c r="Q74" i="147"/>
  <c r="Q73" i="147"/>
  <c r="Q72" i="147"/>
  <c r="Q71" i="147"/>
  <c r="Q70" i="147"/>
  <c r="Q66" i="147"/>
  <c r="Q65" i="147"/>
  <c r="Q64" i="147"/>
  <c r="Q63" i="147"/>
  <c r="K87" i="147"/>
  <c r="K86" i="147"/>
  <c r="K85" i="147"/>
  <c r="K84" i="147"/>
  <c r="K79" i="147"/>
  <c r="K78" i="147"/>
  <c r="K77" i="147"/>
  <c r="K76" i="147"/>
  <c r="K71" i="147"/>
  <c r="K70" i="147"/>
  <c r="K69" i="147"/>
  <c r="K68" i="147"/>
  <c r="K67" i="147"/>
  <c r="K66" i="147"/>
  <c r="M29" i="147"/>
  <c r="K29" i="147"/>
  <c r="E21" i="147"/>
  <c r="F63" i="147"/>
  <c r="F65" i="147"/>
  <c r="F67" i="147"/>
  <c r="F68" i="147"/>
  <c r="F69" i="147"/>
  <c r="F70" i="147"/>
  <c r="F71" i="147"/>
  <c r="F72" i="147"/>
  <c r="F73" i="147"/>
  <c r="F74" i="147"/>
  <c r="F75" i="147"/>
  <c r="F76" i="147"/>
  <c r="F77" i="147"/>
  <c r="F78" i="147"/>
  <c r="F79" i="147"/>
  <c r="F80" i="147"/>
  <c r="F81" i="147"/>
  <c r="F82" i="147"/>
  <c r="F83" i="147"/>
  <c r="F84" i="147"/>
  <c r="F85" i="147"/>
  <c r="F86" i="147"/>
  <c r="F87" i="147"/>
  <c r="F88" i="147"/>
  <c r="F89" i="147"/>
  <c r="F90" i="147"/>
  <c r="F91" i="147"/>
  <c r="C10" i="147"/>
  <c r="I10" i="147"/>
  <c r="E292" i="149"/>
  <c r="F292" i="149" s="1"/>
  <c r="E293" i="149"/>
  <c r="H293" i="149" s="1"/>
  <c r="F293" i="149"/>
  <c r="E294" i="149"/>
  <c r="E295" i="149"/>
  <c r="L295" i="149" s="1"/>
  <c r="E296" i="149"/>
  <c r="L296" i="149" s="1"/>
  <c r="F283" i="149"/>
  <c r="E21" i="149"/>
  <c r="G21" i="149" s="1"/>
  <c r="E18" i="148" s="1"/>
  <c r="E65" i="149"/>
  <c r="F65" i="149" s="1"/>
  <c r="E66" i="149"/>
  <c r="H66" i="149" s="1"/>
  <c r="E185" i="149"/>
  <c r="F185" i="149"/>
  <c r="E186" i="149"/>
  <c r="J186" i="149" s="1"/>
  <c r="E30" i="149"/>
  <c r="E80" i="149"/>
  <c r="F80" i="149" s="1"/>
  <c r="H80" i="149" s="1"/>
  <c r="E81" i="149"/>
  <c r="F81" i="149" s="1"/>
  <c r="E83" i="149"/>
  <c r="F83" i="149" s="1"/>
  <c r="H83" i="149" s="1"/>
  <c r="J83" i="149" s="1"/>
  <c r="L83" i="149" s="1"/>
  <c r="E84" i="149"/>
  <c r="F84" i="149" s="1"/>
  <c r="H84" i="149" s="1"/>
  <c r="J84" i="149" s="1"/>
  <c r="L84" i="149" s="1"/>
  <c r="E85" i="149"/>
  <c r="F85" i="149" s="1"/>
  <c r="H85" i="149" s="1"/>
  <c r="J85" i="149" s="1"/>
  <c r="L85" i="149" s="1"/>
  <c r="E116" i="149"/>
  <c r="F116" i="149" s="1"/>
  <c r="H116" i="149" s="1"/>
  <c r="J116" i="149" s="1"/>
  <c r="L116" i="149" s="1"/>
  <c r="E117" i="149"/>
  <c r="F117" i="149" s="1"/>
  <c r="H117" i="149" s="1"/>
  <c r="J117" i="149" s="1"/>
  <c r="L117" i="149" s="1"/>
  <c r="G118" i="149"/>
  <c r="G119" i="149"/>
  <c r="E150" i="149"/>
  <c r="F150" i="149" s="1"/>
  <c r="H150" i="149" s="1"/>
  <c r="J150" i="149" s="1"/>
  <c r="L150" i="149" s="1"/>
  <c r="E152" i="149"/>
  <c r="G154" i="149"/>
  <c r="G155" i="149"/>
  <c r="G156" i="149" s="1"/>
  <c r="E199" i="149"/>
  <c r="F199" i="149" s="1"/>
  <c r="H199" i="149" s="1"/>
  <c r="J199" i="149" s="1"/>
  <c r="L199" i="149" s="1"/>
  <c r="E200" i="149"/>
  <c r="G200" i="149"/>
  <c r="G201" i="149"/>
  <c r="G202" i="149" s="1"/>
  <c r="E202" i="149"/>
  <c r="E209" i="149"/>
  <c r="F209" i="149" s="1"/>
  <c r="H209" i="149" s="1"/>
  <c r="E212" i="149"/>
  <c r="F212" i="149" s="1"/>
  <c r="E213" i="149"/>
  <c r="F213" i="149" s="1"/>
  <c r="H213" i="149" s="1"/>
  <c r="J213" i="149" s="1"/>
  <c r="L213" i="149" s="1"/>
  <c r="E214" i="149"/>
  <c r="G214" i="149"/>
  <c r="G215" i="149"/>
  <c r="G216" i="149"/>
  <c r="G222" i="149"/>
  <c r="G223" i="149"/>
  <c r="E226" i="149"/>
  <c r="F226" i="149" s="1"/>
  <c r="H226" i="149" s="1"/>
  <c r="E227" i="149"/>
  <c r="G227" i="149"/>
  <c r="G234" i="149"/>
  <c r="G235" i="149"/>
  <c r="G236" i="149" s="1"/>
  <c r="E240" i="149"/>
  <c r="F240" i="149" s="1"/>
  <c r="H240" i="149" s="1"/>
  <c r="J240" i="149" s="1"/>
  <c r="L240" i="149" s="1"/>
  <c r="E241" i="149"/>
  <c r="F241" i="149"/>
  <c r="H241" i="149" s="1"/>
  <c r="J241" i="149" s="1"/>
  <c r="L241" i="149" s="1"/>
  <c r="E242" i="149"/>
  <c r="F242" i="149" s="1"/>
  <c r="G244" i="149"/>
  <c r="G245" i="149"/>
  <c r="E247" i="149"/>
  <c r="F247" i="149" s="1"/>
  <c r="H247" i="149" s="1"/>
  <c r="J247" i="149" s="1"/>
  <c r="L247" i="149" s="1"/>
  <c r="E248" i="149"/>
  <c r="F248" i="149" s="1"/>
  <c r="H248" i="149" s="1"/>
  <c r="J248" i="149" s="1"/>
  <c r="L248" i="149" s="1"/>
  <c r="G250" i="149"/>
  <c r="E255" i="149"/>
  <c r="G255" i="149"/>
  <c r="G256" i="149"/>
  <c r="G257" i="149" s="1"/>
  <c r="G262" i="149"/>
  <c r="G263" i="149" s="1"/>
  <c r="G269" i="149"/>
  <c r="E303" i="149"/>
  <c r="E304" i="149"/>
  <c r="F304" i="149" s="1"/>
  <c r="E305" i="149"/>
  <c r="F305" i="149" s="1"/>
  <c r="E306" i="149"/>
  <c r="G306" i="149"/>
  <c r="G307" i="149" s="1"/>
  <c r="E307" i="149"/>
  <c r="H292" i="149"/>
  <c r="I283" i="149"/>
  <c r="H283" i="149"/>
  <c r="H65" i="149"/>
  <c r="I118" i="149"/>
  <c r="I119" i="149" s="1"/>
  <c r="I154" i="149"/>
  <c r="H185" i="149"/>
  <c r="I200" i="149"/>
  <c r="I201" i="149"/>
  <c r="I202" i="149" s="1"/>
  <c r="I214" i="149"/>
  <c r="I215" i="149" s="1"/>
  <c r="I222" i="149"/>
  <c r="I223" i="149"/>
  <c r="I224" i="149"/>
  <c r="I227" i="149"/>
  <c r="I228" i="149"/>
  <c r="I229" i="149"/>
  <c r="I230" i="149" s="1"/>
  <c r="I234" i="149"/>
  <c r="I235" i="149" s="1"/>
  <c r="I244" i="149"/>
  <c r="I250" i="149"/>
  <c r="I251" i="149"/>
  <c r="I252" i="149" s="1"/>
  <c r="I255" i="149"/>
  <c r="I256" i="149"/>
  <c r="I262" i="149"/>
  <c r="I269" i="149"/>
  <c r="I270" i="149"/>
  <c r="I303" i="149"/>
  <c r="I304" i="149" s="1"/>
  <c r="J65" i="149"/>
  <c r="J66" i="149"/>
  <c r="K118" i="149"/>
  <c r="K119" i="149"/>
  <c r="K120" i="149"/>
  <c r="K154" i="149"/>
  <c r="K155" i="149"/>
  <c r="K156" i="149" s="1"/>
  <c r="J185" i="149"/>
  <c r="K200" i="149"/>
  <c r="K201" i="149"/>
  <c r="J209" i="149"/>
  <c r="L209" i="149" s="1"/>
  <c r="K214" i="149"/>
  <c r="K215" i="149"/>
  <c r="K222" i="149"/>
  <c r="K234" i="149"/>
  <c r="K244" i="149"/>
  <c r="K250" i="149"/>
  <c r="K251" i="149"/>
  <c r="K255" i="149"/>
  <c r="K262" i="149"/>
  <c r="K263" i="149"/>
  <c r="K264" i="149"/>
  <c r="K265" i="149"/>
  <c r="K266" i="149" s="1"/>
  <c r="K269" i="149"/>
  <c r="K270" i="149"/>
  <c r="K271" i="149" s="1"/>
  <c r="K283" i="149"/>
  <c r="J292" i="149"/>
  <c r="K303" i="149"/>
  <c r="K227" i="149"/>
  <c r="L65" i="149"/>
  <c r="M118" i="149"/>
  <c r="M154" i="149"/>
  <c r="M155" i="149"/>
  <c r="M156" i="149"/>
  <c r="L185" i="149"/>
  <c r="M200" i="149"/>
  <c r="M201" i="149" s="1"/>
  <c r="M214" i="149"/>
  <c r="M215" i="149"/>
  <c r="M216" i="149"/>
  <c r="M217" i="149"/>
  <c r="M222" i="149"/>
  <c r="M223" i="149"/>
  <c r="M224" i="149" s="1"/>
  <c r="M234" i="149"/>
  <c r="M235" i="149"/>
  <c r="M236" i="149" s="1"/>
  <c r="M244" i="149"/>
  <c r="M250" i="149"/>
  <c r="M251" i="149"/>
  <c r="M252" i="149"/>
  <c r="M255" i="149"/>
  <c r="M256" i="149"/>
  <c r="M257" i="149"/>
  <c r="M258" i="149" s="1"/>
  <c r="M262" i="149"/>
  <c r="M263" i="149" s="1"/>
  <c r="M269" i="149"/>
  <c r="M270" i="149"/>
  <c r="M271" i="149"/>
  <c r="L292" i="149"/>
  <c r="L293" i="149"/>
  <c r="M303" i="149"/>
  <c r="M304" i="149"/>
  <c r="M305" i="149" s="1"/>
  <c r="M227" i="149"/>
  <c r="M228" i="149"/>
  <c r="M229" i="149"/>
  <c r="M230" i="149" s="1"/>
  <c r="E20" i="149"/>
  <c r="D4" i="149"/>
  <c r="D8" i="149"/>
  <c r="D7" i="149"/>
  <c r="D6" i="149"/>
  <c r="D5" i="149"/>
  <c r="D2" i="149"/>
  <c r="D315" i="149"/>
  <c r="D316" i="149"/>
  <c r="D317" i="149"/>
  <c r="D303" i="149"/>
  <c r="D304" i="149"/>
  <c r="D305" i="149"/>
  <c r="D306" i="149"/>
  <c r="D307" i="149"/>
  <c r="D308" i="149"/>
  <c r="D292" i="149"/>
  <c r="D293" i="149"/>
  <c r="D294" i="149"/>
  <c r="D295" i="149"/>
  <c r="D296" i="149"/>
  <c r="D285" i="149"/>
  <c r="D286" i="149"/>
  <c r="D287" i="149"/>
  <c r="D288" i="149"/>
  <c r="D197" i="149"/>
  <c r="D198" i="149"/>
  <c r="D199" i="149"/>
  <c r="D200" i="149"/>
  <c r="D201" i="149"/>
  <c r="D202" i="149"/>
  <c r="D203" i="149"/>
  <c r="D204" i="149"/>
  <c r="D205" i="149"/>
  <c r="D206" i="149"/>
  <c r="D207" i="149"/>
  <c r="D208" i="149"/>
  <c r="D209" i="149"/>
  <c r="D210" i="149"/>
  <c r="D211" i="149"/>
  <c r="D212" i="149"/>
  <c r="D213" i="149"/>
  <c r="D214" i="149"/>
  <c r="D215" i="149"/>
  <c r="D216" i="149"/>
  <c r="D217" i="149"/>
  <c r="D218" i="149"/>
  <c r="D219" i="149"/>
  <c r="D220" i="149"/>
  <c r="D221" i="149"/>
  <c r="D222" i="149"/>
  <c r="D223" i="149"/>
  <c r="D224" i="149"/>
  <c r="D225" i="149"/>
  <c r="D226" i="149"/>
  <c r="D227" i="149"/>
  <c r="D228" i="149"/>
  <c r="D229" i="149"/>
  <c r="D230" i="149"/>
  <c r="D231" i="149"/>
  <c r="D232" i="149"/>
  <c r="D233" i="149"/>
  <c r="D234" i="149"/>
  <c r="D235" i="149"/>
  <c r="D236" i="149"/>
  <c r="D237" i="149"/>
  <c r="D238" i="149"/>
  <c r="D239" i="149"/>
  <c r="D240" i="149"/>
  <c r="D241" i="149"/>
  <c r="D242" i="149"/>
  <c r="D243" i="149"/>
  <c r="D244" i="149"/>
  <c r="D245" i="149"/>
  <c r="D246" i="149"/>
  <c r="D247" i="149"/>
  <c r="D248" i="149"/>
  <c r="D249" i="149"/>
  <c r="D250" i="149"/>
  <c r="D251" i="149"/>
  <c r="D252" i="149"/>
  <c r="D253" i="149"/>
  <c r="D254" i="149"/>
  <c r="D255" i="149"/>
  <c r="D256" i="149"/>
  <c r="D257" i="149"/>
  <c r="D258" i="149"/>
  <c r="D259" i="149"/>
  <c r="D260" i="149"/>
  <c r="D261" i="149"/>
  <c r="D262" i="149"/>
  <c r="D263" i="149"/>
  <c r="D264" i="149"/>
  <c r="D265" i="149"/>
  <c r="D266" i="149"/>
  <c r="D267" i="149"/>
  <c r="D268" i="149"/>
  <c r="D269" i="149"/>
  <c r="D270" i="149"/>
  <c r="D271" i="149"/>
  <c r="D272" i="149"/>
  <c r="D273" i="149"/>
  <c r="D150" i="149"/>
  <c r="D151" i="149"/>
  <c r="D152" i="149"/>
  <c r="D153" i="149"/>
  <c r="D154" i="149"/>
  <c r="D155" i="149"/>
  <c r="D156" i="149"/>
  <c r="D157" i="149"/>
  <c r="D158" i="149"/>
  <c r="D159" i="149"/>
  <c r="D160" i="149"/>
  <c r="D161" i="149"/>
  <c r="D162" i="149"/>
  <c r="D163" i="149"/>
  <c r="D164" i="149"/>
  <c r="D165" i="149"/>
  <c r="D166" i="149"/>
  <c r="D167" i="149"/>
  <c r="D168" i="149"/>
  <c r="D169" i="149"/>
  <c r="D170" i="149"/>
  <c r="D171" i="149"/>
  <c r="D172" i="149"/>
  <c r="D173" i="149"/>
  <c r="D174" i="149"/>
  <c r="D175" i="149"/>
  <c r="D176" i="149"/>
  <c r="D177" i="149"/>
  <c r="D178" i="149"/>
  <c r="D115" i="149"/>
  <c r="D116" i="149"/>
  <c r="D117" i="149"/>
  <c r="D118" i="149"/>
  <c r="D119" i="149"/>
  <c r="D120" i="149"/>
  <c r="D121" i="149"/>
  <c r="D122" i="149"/>
  <c r="D123" i="149"/>
  <c r="D124" i="149"/>
  <c r="D125" i="149"/>
  <c r="D126" i="149"/>
  <c r="D127" i="149"/>
  <c r="D128" i="149"/>
  <c r="D129" i="149"/>
  <c r="D130" i="149"/>
  <c r="D131" i="149"/>
  <c r="D132" i="149"/>
  <c r="D133" i="149"/>
  <c r="D134" i="149"/>
  <c r="D135" i="149"/>
  <c r="D136" i="149"/>
  <c r="D137" i="149"/>
  <c r="D138" i="149"/>
  <c r="D139" i="149"/>
  <c r="D140" i="149"/>
  <c r="D141" i="149"/>
  <c r="D142" i="149"/>
  <c r="D143" i="149"/>
  <c r="D65" i="149"/>
  <c r="D66" i="149"/>
  <c r="D67" i="149"/>
  <c r="D68" i="149"/>
  <c r="D69" i="149"/>
  <c r="D70" i="149"/>
  <c r="D71" i="149"/>
  <c r="D185" i="149"/>
  <c r="D186" i="149"/>
  <c r="D187" i="149"/>
  <c r="D188" i="149"/>
  <c r="D189" i="149"/>
  <c r="D190" i="149"/>
  <c r="D191" i="149"/>
  <c r="D80" i="149"/>
  <c r="D81" i="149"/>
  <c r="D82" i="149"/>
  <c r="D83" i="149"/>
  <c r="D84" i="149"/>
  <c r="D85" i="149"/>
  <c r="D86" i="149"/>
  <c r="D87" i="149"/>
  <c r="D88" i="149"/>
  <c r="D89" i="149"/>
  <c r="D90" i="149"/>
  <c r="D91" i="149"/>
  <c r="D92" i="149"/>
  <c r="D93" i="149"/>
  <c r="D94" i="149"/>
  <c r="D95" i="149"/>
  <c r="D96" i="149"/>
  <c r="D97" i="149"/>
  <c r="D98" i="149"/>
  <c r="D99" i="149"/>
  <c r="D100" i="149"/>
  <c r="D101" i="149"/>
  <c r="D102" i="149"/>
  <c r="D103" i="149"/>
  <c r="D104" i="149"/>
  <c r="D105" i="149"/>
  <c r="D106" i="149"/>
  <c r="D107" i="149"/>
  <c r="D108" i="149"/>
  <c r="D31" i="149"/>
  <c r="D32" i="149"/>
  <c r="D33" i="149"/>
  <c r="D34" i="149"/>
  <c r="D35" i="149"/>
  <c r="D36" i="149"/>
  <c r="D37" i="149"/>
  <c r="D38" i="149"/>
  <c r="D39" i="149"/>
  <c r="D40" i="149"/>
  <c r="D41" i="149"/>
  <c r="D42" i="149"/>
  <c r="D43" i="149"/>
  <c r="D44" i="149"/>
  <c r="D45" i="149"/>
  <c r="D46" i="149"/>
  <c r="D47" i="149"/>
  <c r="D48" i="149"/>
  <c r="D49" i="149"/>
  <c r="D50" i="149"/>
  <c r="D51" i="149"/>
  <c r="D52" i="149"/>
  <c r="D53" i="149"/>
  <c r="D54" i="149"/>
  <c r="D55" i="149"/>
  <c r="D56" i="149"/>
  <c r="D57" i="149"/>
  <c r="D58" i="149"/>
  <c r="C11" i="149"/>
  <c r="E11" i="149"/>
  <c r="I11" i="149"/>
  <c r="F328" i="149"/>
  <c r="F329" i="149" s="1"/>
  <c r="G328" i="149"/>
  <c r="G329" i="149" s="1"/>
  <c r="H328" i="149"/>
  <c r="H329" i="149" s="1"/>
  <c r="I328" i="149"/>
  <c r="I329" i="149" s="1"/>
  <c r="B2" i="112"/>
  <c r="D2" i="112"/>
  <c r="K79" i="112"/>
  <c r="F83" i="112"/>
  <c r="G83" i="112"/>
  <c r="G95" i="112" s="1"/>
  <c r="H83" i="112"/>
  <c r="H95" i="112" s="1"/>
  <c r="I83" i="112"/>
  <c r="I95" i="112" s="1"/>
  <c r="J83" i="112"/>
  <c r="J95" i="112" s="1"/>
  <c r="K83" i="112"/>
  <c r="L83" i="112"/>
  <c r="M83" i="112"/>
  <c r="N83" i="112"/>
  <c r="O83" i="112"/>
  <c r="O95" i="112" s="1"/>
  <c r="P83" i="112"/>
  <c r="P95" i="112" s="1"/>
  <c r="Q83" i="112"/>
  <c r="Q95" i="112" s="1"/>
  <c r="F95" i="112"/>
  <c r="K95" i="112"/>
  <c r="L95" i="112"/>
  <c r="M95" i="112"/>
  <c r="N95" i="112"/>
  <c r="D11" i="112"/>
  <c r="E11" i="112"/>
  <c r="F11" i="112"/>
  <c r="G11" i="112"/>
  <c r="H11" i="112"/>
  <c r="I11" i="112"/>
  <c r="J11" i="112"/>
  <c r="K11" i="112"/>
  <c r="L11" i="112"/>
  <c r="M11" i="112"/>
  <c r="N11" i="112"/>
  <c r="O11" i="112"/>
  <c r="P11" i="112"/>
  <c r="B4" i="155"/>
  <c r="E4" i="155"/>
  <c r="C2" i="109"/>
  <c r="I2" i="109"/>
  <c r="F7" i="109"/>
  <c r="G7" i="109"/>
  <c r="H7" i="109"/>
  <c r="I7" i="109"/>
  <c r="J7" i="109"/>
  <c r="K7" i="109"/>
  <c r="L7" i="109"/>
  <c r="M7" i="109"/>
  <c r="N7" i="109"/>
  <c r="O7" i="109"/>
  <c r="P7" i="109"/>
  <c r="Q7" i="109"/>
  <c r="C25" i="109"/>
  <c r="P6" i="128"/>
  <c r="L19" i="128"/>
  <c r="L18" i="128"/>
  <c r="L17" i="128"/>
  <c r="L16" i="128"/>
  <c r="L15" i="128"/>
  <c r="L14" i="128"/>
  <c r="L13" i="128"/>
  <c r="L12" i="128"/>
  <c r="L11" i="128"/>
  <c r="L10" i="128"/>
  <c r="L9" i="128"/>
  <c r="L8" i="128"/>
  <c r="Q14" i="128" s="1"/>
  <c r="L7" i="128"/>
  <c r="L6" i="128"/>
  <c r="L5" i="128"/>
  <c r="Q11" i="128" s="1"/>
  <c r="P7" i="128"/>
  <c r="P8" i="128"/>
  <c r="P9" i="128"/>
  <c r="P10" i="128"/>
  <c r="P11" i="128"/>
  <c r="P12" i="128"/>
  <c r="P13" i="128"/>
  <c r="P14" i="128"/>
  <c r="P15" i="128"/>
  <c r="E11" i="128"/>
  <c r="E10" i="128"/>
  <c r="E9" i="128"/>
  <c r="E8" i="128"/>
  <c r="E7" i="128"/>
  <c r="E6" i="128"/>
  <c r="C6" i="128"/>
  <c r="E17" i="128"/>
  <c r="E16" i="128"/>
  <c r="E15" i="128"/>
  <c r="E14" i="128"/>
  <c r="E13" i="128"/>
  <c r="F12" i="128" s="1"/>
  <c r="G189" i="118" s="1"/>
  <c r="E12" i="128"/>
  <c r="E23" i="128"/>
  <c r="E22" i="128"/>
  <c r="E21" i="128"/>
  <c r="E20" i="128"/>
  <c r="E19" i="128"/>
  <c r="E18" i="128"/>
  <c r="C18" i="128"/>
  <c r="E29" i="128"/>
  <c r="E28" i="128"/>
  <c r="E27" i="128"/>
  <c r="E26" i="128"/>
  <c r="E25" i="128"/>
  <c r="E24" i="128"/>
  <c r="C24" i="128"/>
  <c r="E35" i="128"/>
  <c r="E34" i="128"/>
  <c r="E33" i="128"/>
  <c r="E32" i="128"/>
  <c r="E31" i="128"/>
  <c r="E30" i="128"/>
  <c r="C30" i="128"/>
  <c r="E41" i="128"/>
  <c r="E40" i="128"/>
  <c r="E39" i="128"/>
  <c r="E38" i="128"/>
  <c r="E37" i="128"/>
  <c r="E36" i="128"/>
  <c r="C37" i="128"/>
  <c r="E47" i="128"/>
  <c r="E46" i="128"/>
  <c r="E45" i="128"/>
  <c r="E44" i="128"/>
  <c r="E43" i="128"/>
  <c r="E42" i="128"/>
  <c r="C42" i="128"/>
  <c r="M5" i="128"/>
  <c r="M6" i="128"/>
  <c r="M7" i="128"/>
  <c r="M8" i="128"/>
  <c r="M9" i="128"/>
  <c r="M10" i="128"/>
  <c r="M11" i="128"/>
  <c r="M13" i="128"/>
  <c r="M14" i="128"/>
  <c r="M15" i="128"/>
  <c r="M16" i="128"/>
  <c r="M17" i="128"/>
  <c r="M18" i="128"/>
  <c r="M19" i="128"/>
  <c r="Q7" i="128"/>
  <c r="Q8" i="128"/>
  <c r="Q15" i="128"/>
  <c r="P16" i="128"/>
  <c r="P17" i="128"/>
  <c r="P18" i="128"/>
  <c r="P19" i="128"/>
  <c r="B65" i="128"/>
  <c r="Q19" i="128"/>
  <c r="P20" i="128"/>
  <c r="B66" i="128" s="1"/>
  <c r="Q20" i="128"/>
  <c r="B52" i="128"/>
  <c r="B53" i="128"/>
  <c r="H53" i="128"/>
  <c r="B54" i="128"/>
  <c r="B56" i="128"/>
  <c r="B57" i="128"/>
  <c r="B60" i="128"/>
  <c r="B61" i="128"/>
  <c r="F53" i="128"/>
  <c r="G53" i="128"/>
  <c r="C12" i="128"/>
  <c r="G12" i="128"/>
  <c r="G198" i="118" s="1"/>
  <c r="C19" i="128"/>
  <c r="C31" i="128"/>
  <c r="C36" i="128"/>
  <c r="C11" i="128"/>
  <c r="C17" i="128"/>
  <c r="C13" i="128"/>
  <c r="C47" i="128"/>
  <c r="C7" i="128"/>
  <c r="J5" i="128"/>
  <c r="B6" i="128"/>
  <c r="J6" i="128"/>
  <c r="J14" i="128" s="1"/>
  <c r="B7" i="128"/>
  <c r="J7" i="128"/>
  <c r="B8" i="128"/>
  <c r="C8" i="128"/>
  <c r="J8" i="128"/>
  <c r="J16" i="128" s="1"/>
  <c r="B9" i="128"/>
  <c r="C9" i="128"/>
  <c r="J9" i="128"/>
  <c r="B10" i="128"/>
  <c r="C10" i="128"/>
  <c r="J10" i="128"/>
  <c r="B11" i="128"/>
  <c r="J11" i="128"/>
  <c r="B12" i="128"/>
  <c r="B13" i="128"/>
  <c r="J13" i="128"/>
  <c r="B14" i="128"/>
  <c r="C14" i="128"/>
  <c r="B15" i="128"/>
  <c r="C15" i="128"/>
  <c r="J15" i="128"/>
  <c r="B16" i="128"/>
  <c r="C16" i="128"/>
  <c r="B17" i="128"/>
  <c r="J17" i="128"/>
  <c r="B18" i="128"/>
  <c r="J18" i="128"/>
  <c r="B19" i="128"/>
  <c r="J19" i="128"/>
  <c r="B20" i="128"/>
  <c r="C20" i="128"/>
  <c r="B21" i="128"/>
  <c r="C21" i="128"/>
  <c r="B22" i="128"/>
  <c r="C22" i="128"/>
  <c r="B23" i="128"/>
  <c r="C23" i="128"/>
  <c r="B24" i="128"/>
  <c r="B25" i="128"/>
  <c r="C25" i="128"/>
  <c r="B26" i="128"/>
  <c r="C26" i="128"/>
  <c r="B27" i="128"/>
  <c r="C27" i="128"/>
  <c r="B28" i="128"/>
  <c r="C28" i="128"/>
  <c r="B29" i="128"/>
  <c r="C29" i="128"/>
  <c r="B30" i="128"/>
  <c r="B31" i="128"/>
  <c r="B32" i="128"/>
  <c r="C32" i="128"/>
  <c r="B33" i="128"/>
  <c r="C33" i="128"/>
  <c r="B34" i="128"/>
  <c r="C34" i="128"/>
  <c r="B35" i="128"/>
  <c r="C35" i="128"/>
  <c r="B36" i="128"/>
  <c r="B37" i="128"/>
  <c r="B38" i="128"/>
  <c r="C38" i="128"/>
  <c r="B39" i="128"/>
  <c r="C39" i="128"/>
  <c r="B40" i="128"/>
  <c r="C40" i="128"/>
  <c r="B41" i="128"/>
  <c r="C41" i="128"/>
  <c r="B42" i="128"/>
  <c r="B43" i="128"/>
  <c r="C43" i="128"/>
  <c r="B44" i="128"/>
  <c r="C44" i="128"/>
  <c r="B45" i="128"/>
  <c r="C45" i="128"/>
  <c r="B46" i="128"/>
  <c r="C46" i="128"/>
  <c r="B47" i="128"/>
  <c r="D51" i="128"/>
  <c r="E51" i="128"/>
  <c r="F51" i="128" s="1"/>
  <c r="G51" i="128" s="1"/>
  <c r="H51" i="128" s="1"/>
  <c r="E20" i="93"/>
  <c r="E328" i="93" s="1"/>
  <c r="B2" i="93"/>
  <c r="F195" i="93"/>
  <c r="G195" i="93"/>
  <c r="H195" i="93"/>
  <c r="I195" i="93"/>
  <c r="J195" i="93"/>
  <c r="K195" i="93"/>
  <c r="L195" i="93"/>
  <c r="M195" i="93"/>
  <c r="N195" i="93"/>
  <c r="O195" i="93"/>
  <c r="P195" i="93"/>
  <c r="E166" i="93"/>
  <c r="E219" i="93"/>
  <c r="F166" i="93"/>
  <c r="F219" i="93" s="1"/>
  <c r="G166" i="93"/>
  <c r="G219" i="93" s="1"/>
  <c r="H166" i="93"/>
  <c r="H219" i="93"/>
  <c r="I166" i="93"/>
  <c r="I219" i="93"/>
  <c r="J166" i="93"/>
  <c r="J219" i="93" s="1"/>
  <c r="K166" i="93"/>
  <c r="K219" i="93" s="1"/>
  <c r="L166" i="93"/>
  <c r="L219" i="93"/>
  <c r="M166" i="93"/>
  <c r="M219" i="93"/>
  <c r="N166" i="93"/>
  <c r="N219" i="93" s="1"/>
  <c r="O166" i="93"/>
  <c r="O219" i="93" s="1"/>
  <c r="P166" i="93"/>
  <c r="P219" i="93"/>
  <c r="Q219" i="93"/>
  <c r="R219" i="93"/>
  <c r="C168" i="93"/>
  <c r="R168" i="93"/>
  <c r="C169" i="93"/>
  <c r="C170" i="93"/>
  <c r="C171" i="93"/>
  <c r="C172" i="93"/>
  <c r="Q164" i="93"/>
  <c r="F99" i="93"/>
  <c r="G99" i="93"/>
  <c r="H99" i="93"/>
  <c r="I99" i="93"/>
  <c r="J99" i="93"/>
  <c r="K99" i="93"/>
  <c r="L99" i="93"/>
  <c r="M99" i="93"/>
  <c r="N99" i="93"/>
  <c r="O99" i="93"/>
  <c r="P99" i="93"/>
  <c r="Q79" i="93"/>
  <c r="E81" i="93"/>
  <c r="F81" i="93"/>
  <c r="G81" i="93"/>
  <c r="G131" i="93" s="1"/>
  <c r="H81" i="93"/>
  <c r="I81" i="93"/>
  <c r="J81" i="93"/>
  <c r="K81" i="93"/>
  <c r="L81" i="93"/>
  <c r="L89" i="93" s="1"/>
  <c r="M81" i="93"/>
  <c r="N81" i="93"/>
  <c r="N131" i="93" s="1"/>
  <c r="O81" i="93"/>
  <c r="O131" i="93" s="1"/>
  <c r="P81" i="93"/>
  <c r="E89" i="93"/>
  <c r="F89" i="93"/>
  <c r="H89" i="93"/>
  <c r="K89" i="93"/>
  <c r="M89" i="93"/>
  <c r="N89" i="93"/>
  <c r="O89" i="93"/>
  <c r="P89" i="93"/>
  <c r="Q89" i="93"/>
  <c r="E131" i="93"/>
  <c r="F131" i="93"/>
  <c r="H131" i="93"/>
  <c r="K131" i="93"/>
  <c r="M131" i="93"/>
  <c r="P131" i="93"/>
  <c r="Q131" i="93"/>
  <c r="D2" i="93"/>
  <c r="H2" i="93"/>
  <c r="Q16" i="93"/>
  <c r="E18" i="93"/>
  <c r="F18" i="93"/>
  <c r="G18" i="93"/>
  <c r="H18" i="93"/>
  <c r="I18" i="93"/>
  <c r="J18" i="93"/>
  <c r="K18" i="93"/>
  <c r="L18" i="93"/>
  <c r="M18" i="93"/>
  <c r="N18" i="93"/>
  <c r="O18" i="93"/>
  <c r="P18" i="93"/>
  <c r="E21" i="93"/>
  <c r="E22" i="93"/>
  <c r="E23" i="93"/>
  <c r="E24" i="93"/>
  <c r="E25" i="93"/>
  <c r="E26" i="93"/>
  <c r="E27" i="93"/>
  <c r="E28" i="93"/>
  <c r="E29" i="93"/>
  <c r="E30" i="93"/>
  <c r="E31" i="93"/>
  <c r="E32" i="93"/>
  <c r="E33" i="93"/>
  <c r="E34" i="93"/>
  <c r="E35" i="93"/>
  <c r="E36" i="93"/>
  <c r="E37" i="93"/>
  <c r="E38" i="93"/>
  <c r="E39" i="93"/>
  <c r="E40" i="93"/>
  <c r="E41" i="93"/>
  <c r="E42" i="93"/>
  <c r="E43" i="93"/>
  <c r="E44" i="93"/>
  <c r="E45" i="93"/>
  <c r="E46" i="93"/>
  <c r="E47" i="93"/>
  <c r="E48" i="93"/>
  <c r="E49"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G21" i="93"/>
  <c r="G22" i="93"/>
  <c r="G23" i="93"/>
  <c r="G24" i="93"/>
  <c r="G25" i="93"/>
  <c r="G26" i="93"/>
  <c r="G27" i="93"/>
  <c r="G28" i="93"/>
  <c r="G29" i="93"/>
  <c r="G30" i="93"/>
  <c r="G31" i="93"/>
  <c r="G32" i="93"/>
  <c r="G33" i="93"/>
  <c r="G34" i="93"/>
  <c r="G35" i="93"/>
  <c r="G36" i="93"/>
  <c r="G37" i="93"/>
  <c r="G38" i="93"/>
  <c r="G39" i="93"/>
  <c r="G40" i="93"/>
  <c r="G41" i="93"/>
  <c r="G42" i="93"/>
  <c r="G43" i="93"/>
  <c r="G44" i="93"/>
  <c r="G45" i="93"/>
  <c r="G46" i="93"/>
  <c r="G47" i="93"/>
  <c r="G48" i="93"/>
  <c r="G49" i="93"/>
  <c r="H21" i="93"/>
  <c r="H22" i="93"/>
  <c r="H23" i="93"/>
  <c r="H24" i="93"/>
  <c r="H25" i="93"/>
  <c r="H26" i="93"/>
  <c r="H27" i="93"/>
  <c r="H28" i="93"/>
  <c r="H29" i="93"/>
  <c r="H30" i="93"/>
  <c r="H31" i="93"/>
  <c r="H32" i="93"/>
  <c r="H33" i="93"/>
  <c r="H34" i="93"/>
  <c r="H35" i="93"/>
  <c r="H36" i="93"/>
  <c r="H37" i="93"/>
  <c r="H38" i="93"/>
  <c r="Q38" i="93" s="1"/>
  <c r="H39" i="93"/>
  <c r="H40" i="93"/>
  <c r="H41" i="93"/>
  <c r="H42" i="93"/>
  <c r="H43" i="93"/>
  <c r="H44" i="93"/>
  <c r="H45" i="93"/>
  <c r="H46" i="93"/>
  <c r="H47" i="93"/>
  <c r="H48" i="93"/>
  <c r="I21" i="93"/>
  <c r="I22" i="93"/>
  <c r="I23" i="93"/>
  <c r="I24" i="93"/>
  <c r="I25" i="93"/>
  <c r="I26" i="93"/>
  <c r="I27" i="93"/>
  <c r="I28" i="93"/>
  <c r="I29" i="93"/>
  <c r="I30" i="93"/>
  <c r="I31" i="93"/>
  <c r="I32" i="93"/>
  <c r="I33" i="93"/>
  <c r="I34" i="93"/>
  <c r="I35" i="93"/>
  <c r="I36" i="93"/>
  <c r="I37" i="93"/>
  <c r="I38" i="93"/>
  <c r="I39" i="93"/>
  <c r="I40" i="93"/>
  <c r="I41" i="93"/>
  <c r="I42" i="93"/>
  <c r="I43" i="93"/>
  <c r="I44" i="93"/>
  <c r="I45" i="93"/>
  <c r="I46" i="93"/>
  <c r="I47" i="93"/>
  <c r="I48" i="93"/>
  <c r="J21" i="93"/>
  <c r="J22" i="93"/>
  <c r="J23" i="93"/>
  <c r="J24" i="93"/>
  <c r="J25" i="93"/>
  <c r="J26" i="93"/>
  <c r="J27" i="93"/>
  <c r="J28" i="93"/>
  <c r="J29" i="93"/>
  <c r="J30" i="93"/>
  <c r="J31" i="93"/>
  <c r="J32" i="93"/>
  <c r="J33" i="93"/>
  <c r="J34" i="93"/>
  <c r="J35" i="93"/>
  <c r="J36" i="93"/>
  <c r="J37" i="93"/>
  <c r="J38" i="93"/>
  <c r="J39" i="93"/>
  <c r="J40" i="93"/>
  <c r="J41" i="93"/>
  <c r="J42" i="93"/>
  <c r="J43" i="93"/>
  <c r="J44" i="93"/>
  <c r="J45" i="93"/>
  <c r="J46" i="93"/>
  <c r="J47" i="93"/>
  <c r="J48" i="93"/>
  <c r="K21" i="93"/>
  <c r="K22" i="93"/>
  <c r="K23" i="93"/>
  <c r="K24" i="93"/>
  <c r="K25" i="93"/>
  <c r="K26" i="93"/>
  <c r="K27" i="93"/>
  <c r="K28" i="93"/>
  <c r="K29" i="93"/>
  <c r="K30" i="93"/>
  <c r="K31" i="93"/>
  <c r="K32" i="93"/>
  <c r="K33" i="93"/>
  <c r="K34" i="93"/>
  <c r="K35" i="93"/>
  <c r="K36" i="93"/>
  <c r="K37" i="93"/>
  <c r="K38" i="93"/>
  <c r="K39" i="93"/>
  <c r="K40" i="93"/>
  <c r="K41" i="93"/>
  <c r="K42" i="93"/>
  <c r="K43" i="93"/>
  <c r="K44" i="93"/>
  <c r="K45" i="93"/>
  <c r="K46" i="93"/>
  <c r="K47" i="93"/>
  <c r="K48" i="93"/>
  <c r="L21" i="93"/>
  <c r="L22" i="93"/>
  <c r="L23" i="93"/>
  <c r="L24" i="93"/>
  <c r="L25" i="93"/>
  <c r="L26" i="93"/>
  <c r="L27" i="93"/>
  <c r="L28" i="93"/>
  <c r="L29" i="93"/>
  <c r="L30" i="93"/>
  <c r="L31" i="93"/>
  <c r="L32" i="93"/>
  <c r="L33" i="93"/>
  <c r="L34" i="93"/>
  <c r="L35" i="93"/>
  <c r="L36" i="93"/>
  <c r="L37" i="93"/>
  <c r="L38" i="93"/>
  <c r="L39" i="93"/>
  <c r="L40" i="93"/>
  <c r="L41" i="93"/>
  <c r="L42" i="93"/>
  <c r="L43" i="93"/>
  <c r="L44" i="93"/>
  <c r="L45" i="93"/>
  <c r="L46" i="93"/>
  <c r="L47" i="93"/>
  <c r="L48" i="93"/>
  <c r="M21" i="93"/>
  <c r="M22" i="93"/>
  <c r="M23" i="93"/>
  <c r="M24" i="93"/>
  <c r="M25" i="93"/>
  <c r="M26" i="93"/>
  <c r="M27" i="93"/>
  <c r="M28" i="93"/>
  <c r="M29" i="93"/>
  <c r="M30" i="93"/>
  <c r="M31" i="93"/>
  <c r="M32" i="93"/>
  <c r="M33" i="93"/>
  <c r="M34" i="93"/>
  <c r="M35" i="93"/>
  <c r="M36" i="93"/>
  <c r="M37" i="93"/>
  <c r="M38" i="93"/>
  <c r="M39" i="93"/>
  <c r="M40" i="93"/>
  <c r="M41" i="93"/>
  <c r="M42" i="93"/>
  <c r="M43" i="93"/>
  <c r="M44" i="93"/>
  <c r="M45" i="93"/>
  <c r="M46" i="93"/>
  <c r="M47" i="93"/>
  <c r="M48" i="93"/>
  <c r="N21" i="93"/>
  <c r="N22" i="93"/>
  <c r="N23" i="93"/>
  <c r="N24" i="93"/>
  <c r="N25" i="93"/>
  <c r="N26" i="93"/>
  <c r="N27" i="93"/>
  <c r="N28" i="93"/>
  <c r="N29" i="93"/>
  <c r="N30" i="93"/>
  <c r="N31" i="93"/>
  <c r="N32" i="93"/>
  <c r="N33" i="93"/>
  <c r="N34" i="93"/>
  <c r="N35" i="93"/>
  <c r="N36" i="93"/>
  <c r="N37" i="93"/>
  <c r="N38" i="93"/>
  <c r="N39" i="93"/>
  <c r="N40" i="93"/>
  <c r="N41" i="93"/>
  <c r="N42" i="93"/>
  <c r="N43" i="93"/>
  <c r="N44" i="93"/>
  <c r="N45" i="93"/>
  <c r="N46" i="93"/>
  <c r="N47" i="93"/>
  <c r="N48" i="93"/>
  <c r="O21" i="93"/>
  <c r="O22" i="93"/>
  <c r="O23" i="93"/>
  <c r="O24" i="93"/>
  <c r="O25" i="93"/>
  <c r="O26" i="93"/>
  <c r="O27" i="93"/>
  <c r="O28" i="93"/>
  <c r="O29" i="93"/>
  <c r="O30" i="93"/>
  <c r="O31" i="93"/>
  <c r="O32" i="93"/>
  <c r="O33" i="93"/>
  <c r="O34" i="93"/>
  <c r="O35" i="93"/>
  <c r="O36" i="93"/>
  <c r="O37" i="93"/>
  <c r="O38" i="93"/>
  <c r="O39" i="93"/>
  <c r="O40" i="93"/>
  <c r="O41" i="93"/>
  <c r="O42" i="93"/>
  <c r="O43" i="93"/>
  <c r="O44" i="93"/>
  <c r="O45" i="93"/>
  <c r="O46" i="93"/>
  <c r="O47" i="93"/>
  <c r="O48" i="93"/>
  <c r="P21" i="93"/>
  <c r="P22" i="93"/>
  <c r="P23" i="93"/>
  <c r="P24" i="93"/>
  <c r="P25" i="93"/>
  <c r="P26" i="93"/>
  <c r="P27" i="93"/>
  <c r="P28" i="93"/>
  <c r="P29" i="93"/>
  <c r="P30" i="93"/>
  <c r="P31" i="93"/>
  <c r="P32" i="93"/>
  <c r="P33" i="93"/>
  <c r="P34" i="93"/>
  <c r="P35" i="93"/>
  <c r="P36" i="93"/>
  <c r="P37" i="93"/>
  <c r="P38" i="93"/>
  <c r="P39" i="93"/>
  <c r="P40" i="93"/>
  <c r="P41" i="93"/>
  <c r="P42" i="93"/>
  <c r="P43" i="93"/>
  <c r="P44" i="93"/>
  <c r="P45" i="93"/>
  <c r="P46" i="93"/>
  <c r="P47" i="93"/>
  <c r="P48" i="93"/>
  <c r="C21" i="93"/>
  <c r="C22" i="93"/>
  <c r="C23" i="93"/>
  <c r="C24" i="93"/>
  <c r="C25" i="93"/>
  <c r="C26" i="93"/>
  <c r="C27" i="93"/>
  <c r="C28" i="93"/>
  <c r="C29" i="93"/>
  <c r="C30" i="93"/>
  <c r="C31" i="93"/>
  <c r="C32" i="93"/>
  <c r="C33" i="93"/>
  <c r="C34" i="93"/>
  <c r="C35" i="93"/>
  <c r="C36" i="93"/>
  <c r="C37" i="93"/>
  <c r="C38" i="93"/>
  <c r="C39" i="93"/>
  <c r="C40" i="93"/>
  <c r="C41" i="93"/>
  <c r="C42" i="93"/>
  <c r="C43" i="93"/>
  <c r="C44" i="93"/>
  <c r="C45" i="93"/>
  <c r="C46" i="93"/>
  <c r="C47" i="93"/>
  <c r="C48" i="93"/>
  <c r="C49" i="93"/>
  <c r="E68" i="152"/>
  <c r="F68" i="152"/>
  <c r="G68" i="152"/>
  <c r="H68" i="152"/>
  <c r="D94" i="152"/>
  <c r="E94" i="152" s="1"/>
  <c r="F94" i="152" s="1"/>
  <c r="G94" i="152" s="1"/>
  <c r="H94" i="152" s="1"/>
  <c r="E79" i="152"/>
  <c r="D80" i="152"/>
  <c r="E80" i="152"/>
  <c r="F80" i="152" s="1"/>
  <c r="G80" i="152" s="1"/>
  <c r="F79" i="152"/>
  <c r="G79" i="152"/>
  <c r="H79" i="152"/>
  <c r="H80" i="152"/>
  <c r="C146" i="152"/>
  <c r="C134" i="152"/>
  <c r="C133" i="152"/>
  <c r="C132" i="152"/>
  <c r="C131" i="152"/>
  <c r="C130" i="152"/>
  <c r="C129" i="152"/>
  <c r="C124" i="152"/>
  <c r="C123" i="152"/>
  <c r="C122" i="152"/>
  <c r="C121" i="152"/>
  <c r="C120" i="152"/>
  <c r="C111" i="152"/>
  <c r="C110" i="152"/>
  <c r="C109" i="152"/>
  <c r="C105" i="152"/>
  <c r="C104" i="152"/>
  <c r="C103" i="152"/>
  <c r="C102" i="152"/>
  <c r="D105" i="152"/>
  <c r="D104" i="152"/>
  <c r="D103" i="152"/>
  <c r="D102" i="152"/>
  <c r="D111" i="152"/>
  <c r="D110" i="152"/>
  <c r="D109" i="152"/>
  <c r="C9" i="152"/>
  <c r="C16" i="152"/>
  <c r="C18" i="152"/>
  <c r="C20" i="152"/>
  <c r="C22" i="152"/>
  <c r="C24" i="152"/>
  <c r="C26" i="152"/>
  <c r="C46" i="152"/>
  <c r="C93" i="152"/>
  <c r="C100" i="152"/>
  <c r="C108" i="152"/>
  <c r="C115" i="152"/>
  <c r="C117" i="152"/>
  <c r="C118" i="152"/>
  <c r="C119" i="152"/>
  <c r="C127" i="152"/>
  <c r="C137" i="152"/>
  <c r="C139" i="152"/>
  <c r="C141" i="152"/>
  <c r="C144" i="152"/>
  <c r="D120" i="152"/>
  <c r="D121" i="152"/>
  <c r="D122" i="152"/>
  <c r="D123" i="152"/>
  <c r="D124" i="152"/>
  <c r="D129" i="152"/>
  <c r="D130" i="152"/>
  <c r="D131" i="152"/>
  <c r="D132" i="152"/>
  <c r="D133" i="152"/>
  <c r="D134" i="152"/>
  <c r="D146" i="152"/>
  <c r="D68" i="152"/>
  <c r="D9" i="152"/>
  <c r="E92" i="152"/>
  <c r="F92" i="152" s="1"/>
  <c r="G92" i="152" s="1"/>
  <c r="H92" i="152" s="1"/>
  <c r="D84" i="152"/>
  <c r="D86" i="152"/>
  <c r="E86" i="152"/>
  <c r="F86" i="152"/>
  <c r="G86" i="152" s="1"/>
  <c r="H86" i="152" s="1"/>
  <c r="H2" i="114"/>
  <c r="B2" i="114"/>
  <c r="D2" i="114"/>
  <c r="Q14" i="114"/>
  <c r="E16" i="114"/>
  <c r="E41" i="114" s="1"/>
  <c r="F16" i="114"/>
  <c r="G16" i="114"/>
  <c r="H16" i="114"/>
  <c r="H49" i="114" s="1"/>
  <c r="I16" i="114"/>
  <c r="I41" i="114" s="1"/>
  <c r="J16" i="114"/>
  <c r="K16" i="114"/>
  <c r="L16" i="114"/>
  <c r="M16" i="114"/>
  <c r="N16" i="114"/>
  <c r="O16" i="114"/>
  <c r="P16" i="114"/>
  <c r="P49" i="114" s="1"/>
  <c r="E26" i="114"/>
  <c r="E28" i="114"/>
  <c r="F41" i="114"/>
  <c r="G41" i="114"/>
  <c r="H41" i="114"/>
  <c r="K41" i="114"/>
  <c r="L41" i="114"/>
  <c r="N41" i="114"/>
  <c r="O41" i="114"/>
  <c r="P41" i="114"/>
  <c r="Q41" i="114"/>
  <c r="Q47" i="114"/>
  <c r="E49" i="114"/>
  <c r="F49" i="114"/>
  <c r="G49" i="114"/>
  <c r="I49" i="114"/>
  <c r="K49" i="114"/>
  <c r="L49" i="114"/>
  <c r="N49" i="114"/>
  <c r="O49" i="114"/>
  <c r="Q49" i="114"/>
  <c r="R49" i="114"/>
  <c r="E54" i="114"/>
  <c r="E59" i="114"/>
  <c r="E64" i="114"/>
  <c r="F54" i="114"/>
  <c r="F59" i="114"/>
  <c r="G54" i="114"/>
  <c r="C55" i="114"/>
  <c r="C56" i="114"/>
  <c r="C61" i="114" s="1"/>
  <c r="E56" i="114"/>
  <c r="C60" i="114"/>
  <c r="E61" i="114"/>
  <c r="C62" i="114"/>
  <c r="C65" i="114"/>
  <c r="E70" i="114"/>
  <c r="E75" i="114"/>
  <c r="E80" i="114"/>
  <c r="F70" i="114"/>
  <c r="F75" i="114"/>
  <c r="F80" i="114"/>
  <c r="G70" i="114"/>
  <c r="C71" i="114"/>
  <c r="C76" i="114" s="1"/>
  <c r="C72" i="114"/>
  <c r="E72" i="114"/>
  <c r="C77" i="114"/>
  <c r="G77" i="114"/>
  <c r="C78" i="114"/>
  <c r="C81" i="114"/>
  <c r="E88" i="114"/>
  <c r="E98" i="114"/>
  <c r="F88" i="114"/>
  <c r="F93" i="114"/>
  <c r="F98" i="114"/>
  <c r="G98" i="114"/>
  <c r="C89" i="114"/>
  <c r="C90" i="114"/>
  <c r="C95" i="114" s="1"/>
  <c r="E90" i="114"/>
  <c r="C94" i="114"/>
  <c r="C96" i="114"/>
  <c r="C99" i="114"/>
  <c r="C12" i="105"/>
  <c r="F18" i="107" s="1"/>
  <c r="D18" i="107" s="1"/>
  <c r="E18" i="150" s="1"/>
  <c r="K18" i="150" s="1"/>
  <c r="C13" i="105"/>
  <c r="D13" i="105" s="1"/>
  <c r="E13" i="105" s="1"/>
  <c r="F13" i="105" s="1"/>
  <c r="C10" i="105"/>
  <c r="C61" i="105"/>
  <c r="C24" i="148" s="1"/>
  <c r="C47" i="105"/>
  <c r="C39" i="105"/>
  <c r="D47" i="105"/>
  <c r="E47" i="105"/>
  <c r="F47" i="105"/>
  <c r="G47" i="105"/>
  <c r="H47" i="105"/>
  <c r="I47" i="105"/>
  <c r="J47" i="105"/>
  <c r="K47" i="105"/>
  <c r="L47" i="105"/>
  <c r="M47" i="105"/>
  <c r="C24" i="105"/>
  <c r="C25" i="105"/>
  <c r="C26" i="105"/>
  <c r="B24" i="105"/>
  <c r="B26" i="105"/>
  <c r="D5" i="133"/>
  <c r="D6" i="133"/>
  <c r="D7" i="133"/>
  <c r="D8" i="133"/>
  <c r="D9" i="133"/>
  <c r="D10" i="133"/>
  <c r="D11" i="133"/>
  <c r="F157" i="133"/>
  <c r="G68" i="137" s="1"/>
  <c r="F55" i="146" s="1"/>
  <c r="G157" i="133"/>
  <c r="H68" i="137" s="1"/>
  <c r="G55" i="146" s="1"/>
  <c r="I157" i="133"/>
  <c r="J68" i="137" s="1"/>
  <c r="I55" i="146" s="1"/>
  <c r="J157" i="133"/>
  <c r="K68" i="137" s="1"/>
  <c r="J55" i="146" s="1"/>
  <c r="L157" i="133"/>
  <c r="M68" i="137" s="1"/>
  <c r="L55" i="146" s="1"/>
  <c r="M157" i="133"/>
  <c r="N68" i="137" s="1"/>
  <c r="M55" i="146" s="1"/>
  <c r="O157" i="133"/>
  <c r="P68" i="137" s="1"/>
  <c r="O55" i="146" s="1"/>
  <c r="P157" i="133"/>
  <c r="Q68" i="137" s="1"/>
  <c r="P55" i="146" s="1"/>
  <c r="E157" i="133"/>
  <c r="F68" i="137" s="1"/>
  <c r="C121" i="133"/>
  <c r="R89" i="133"/>
  <c r="R90" i="133"/>
  <c r="R91" i="133"/>
  <c r="R92" i="133"/>
  <c r="R93" i="133"/>
  <c r="R94" i="133"/>
  <c r="R95" i="133"/>
  <c r="C101" i="133"/>
  <c r="D67" i="133"/>
  <c r="C102" i="133"/>
  <c r="D68" i="133"/>
  <c r="C103" i="133"/>
  <c r="E103" i="133" s="1"/>
  <c r="D69" i="133"/>
  <c r="C104" i="133"/>
  <c r="E104" i="133" s="1"/>
  <c r="F104" i="133"/>
  <c r="G41" i="137" s="1"/>
  <c r="F29" i="146" s="1"/>
  <c r="D70" i="133"/>
  <c r="C105" i="133"/>
  <c r="D71" i="133"/>
  <c r="C106" i="133"/>
  <c r="D72" i="133"/>
  <c r="C107" i="133"/>
  <c r="D73" i="133"/>
  <c r="C108" i="133"/>
  <c r="D74" i="133"/>
  <c r="C109" i="133"/>
  <c r="D75" i="133"/>
  <c r="C110" i="133"/>
  <c r="D76" i="133"/>
  <c r="C111" i="133"/>
  <c r="E111" i="133" s="1"/>
  <c r="F111" i="133"/>
  <c r="G48" i="137" s="1"/>
  <c r="F36" i="146" s="1"/>
  <c r="C112" i="133"/>
  <c r="D78" i="133"/>
  <c r="D113" i="133" s="1"/>
  <c r="C113" i="133"/>
  <c r="D79" i="133"/>
  <c r="C114" i="133"/>
  <c r="D80" i="133"/>
  <c r="C115" i="133"/>
  <c r="D81" i="133"/>
  <c r="C116" i="133"/>
  <c r="D82" i="133"/>
  <c r="D83" i="133"/>
  <c r="C117" i="133"/>
  <c r="C118" i="133"/>
  <c r="C119" i="133"/>
  <c r="E142" i="133"/>
  <c r="W142" i="133" s="1"/>
  <c r="F142" i="133"/>
  <c r="G142" i="133"/>
  <c r="H142" i="133"/>
  <c r="I142" i="133"/>
  <c r="J142" i="133"/>
  <c r="D156" i="133"/>
  <c r="D102" i="133"/>
  <c r="D103" i="133"/>
  <c r="D105" i="133"/>
  <c r="D107" i="133"/>
  <c r="D108" i="133"/>
  <c r="D109" i="133"/>
  <c r="D110" i="133"/>
  <c r="D115" i="133"/>
  <c r="D117" i="133"/>
  <c r="D84" i="133"/>
  <c r="D119" i="133"/>
  <c r="D85" i="133"/>
  <c r="D120" i="133" s="1"/>
  <c r="D112" i="133"/>
  <c r="D142" i="133"/>
  <c r="E54" i="133"/>
  <c r="F24" i="137" s="1"/>
  <c r="E55" i="133"/>
  <c r="E56" i="133"/>
  <c r="E50" i="133"/>
  <c r="E51" i="133"/>
  <c r="E52" i="133"/>
  <c r="E53" i="133"/>
  <c r="F28" i="137" s="1"/>
  <c r="F50" i="133"/>
  <c r="F51" i="133"/>
  <c r="F52" i="133"/>
  <c r="F53" i="133" s="1"/>
  <c r="G28" i="137" s="1"/>
  <c r="G50" i="133"/>
  <c r="G51" i="133"/>
  <c r="G52" i="133"/>
  <c r="G53" i="133"/>
  <c r="H28" i="137" s="1"/>
  <c r="H50" i="133"/>
  <c r="H51" i="133"/>
  <c r="H52" i="133"/>
  <c r="H53" i="133" s="1"/>
  <c r="I28" i="137" s="1"/>
  <c r="I50" i="133"/>
  <c r="I51" i="133"/>
  <c r="I52" i="133"/>
  <c r="I53" i="133"/>
  <c r="J28" i="137" s="1"/>
  <c r="J50" i="133"/>
  <c r="J51" i="133"/>
  <c r="J52" i="133"/>
  <c r="J53" i="133" s="1"/>
  <c r="K28" i="137" s="1"/>
  <c r="K50" i="133"/>
  <c r="K51" i="133"/>
  <c r="K52" i="133"/>
  <c r="K53" i="133"/>
  <c r="L28" i="137" s="1"/>
  <c r="E153" i="133"/>
  <c r="F153" i="133"/>
  <c r="G153" i="133"/>
  <c r="I153" i="133"/>
  <c r="J153" i="133"/>
  <c r="L153" i="133"/>
  <c r="M153" i="133"/>
  <c r="O153" i="133"/>
  <c r="P153" i="133"/>
  <c r="E151" i="133"/>
  <c r="F151" i="133"/>
  <c r="G151" i="133"/>
  <c r="I151" i="133"/>
  <c r="J151" i="133"/>
  <c r="L151" i="133"/>
  <c r="M151" i="133"/>
  <c r="O151" i="133"/>
  <c r="P151" i="133"/>
  <c r="S117" i="133"/>
  <c r="V116" i="133"/>
  <c r="T114" i="133"/>
  <c r="Q114" i="133"/>
  <c r="U111" i="133"/>
  <c r="U108" i="133"/>
  <c r="R108" i="133"/>
  <c r="U105" i="133"/>
  <c r="R105" i="133"/>
  <c r="S102" i="133"/>
  <c r="U101" i="133"/>
  <c r="B102" i="133"/>
  <c r="P56" i="148" s="1"/>
  <c r="B103" i="133"/>
  <c r="B105" i="133"/>
  <c r="P59" i="148" s="1"/>
  <c r="B106" i="133"/>
  <c r="P60" i="148" s="1"/>
  <c r="B107" i="133"/>
  <c r="B119" i="133"/>
  <c r="P73" i="148" s="1"/>
  <c r="B120" i="133"/>
  <c r="P74" i="148" s="1"/>
  <c r="B121" i="133"/>
  <c r="P75" i="148" s="1"/>
  <c r="W25" i="133"/>
  <c r="E59" i="133"/>
  <c r="D2" i="133"/>
  <c r="C48" i="133"/>
  <c r="C49" i="133"/>
  <c r="B66" i="133"/>
  <c r="B67" i="133"/>
  <c r="B70" i="133"/>
  <c r="B71" i="133"/>
  <c r="B84" i="133"/>
  <c r="B85" i="133"/>
  <c r="E100" i="133"/>
  <c r="F100" i="133"/>
  <c r="G100" i="133"/>
  <c r="H100" i="133"/>
  <c r="I100" i="133"/>
  <c r="J100" i="133"/>
  <c r="K100" i="133"/>
  <c r="L100" i="133"/>
  <c r="M100" i="133"/>
  <c r="N100" i="133"/>
  <c r="O100" i="133"/>
  <c r="P100" i="133"/>
  <c r="R121" i="133"/>
  <c r="B139" i="133"/>
  <c r="B140" i="133"/>
  <c r="B141" i="133"/>
  <c r="B148" i="133"/>
  <c r="B150" i="133"/>
  <c r="B152" i="133"/>
  <c r="B156" i="133"/>
  <c r="B157" i="133"/>
  <c r="D157" i="133"/>
  <c r="B158" i="133"/>
  <c r="W158" i="133"/>
  <c r="E57" i="146"/>
  <c r="E58" i="146"/>
  <c r="F57" i="146"/>
  <c r="F58" i="146"/>
  <c r="G57" i="146"/>
  <c r="G58" i="146"/>
  <c r="H57" i="146"/>
  <c r="H58" i="146"/>
  <c r="I57" i="146"/>
  <c r="I58" i="146"/>
  <c r="J57" i="146"/>
  <c r="J58" i="146"/>
  <c r="K53" i="146"/>
  <c r="K57" i="146"/>
  <c r="K58" i="146"/>
  <c r="L53" i="146"/>
  <c r="L57" i="146"/>
  <c r="L58" i="146"/>
  <c r="M53" i="146"/>
  <c r="M57" i="146"/>
  <c r="M58" i="146"/>
  <c r="N53" i="146"/>
  <c r="N57" i="146"/>
  <c r="N58" i="146"/>
  <c r="O53" i="146"/>
  <c r="O57" i="146"/>
  <c r="O58" i="146"/>
  <c r="P53" i="146"/>
  <c r="P57" i="146"/>
  <c r="P58" i="146"/>
  <c r="Q58" i="146"/>
  <c r="Q57" i="146"/>
  <c r="E16" i="146"/>
  <c r="E100" i="146" s="1"/>
  <c r="E122" i="146" s="1"/>
  <c r="F16" i="146"/>
  <c r="F100" i="146"/>
  <c r="F122" i="146"/>
  <c r="F209" i="146" s="1"/>
  <c r="G16" i="146"/>
  <c r="G100" i="146" s="1"/>
  <c r="G122" i="146" s="1"/>
  <c r="H16" i="146"/>
  <c r="H100" i="146"/>
  <c r="H122" i="146"/>
  <c r="H194" i="146" s="1"/>
  <c r="H209" i="146"/>
  <c r="I16" i="146"/>
  <c r="I100" i="146" s="1"/>
  <c r="I122" i="146" s="1"/>
  <c r="J16" i="146"/>
  <c r="J100" i="146"/>
  <c r="J122" i="146"/>
  <c r="J209" i="146"/>
  <c r="K16" i="146"/>
  <c r="K100" i="146" s="1"/>
  <c r="K122" i="146" s="1"/>
  <c r="L16" i="146"/>
  <c r="L100" i="146"/>
  <c r="L122" i="146"/>
  <c r="L174" i="146" s="1"/>
  <c r="L209" i="146"/>
  <c r="M16" i="146"/>
  <c r="M100" i="146" s="1"/>
  <c r="M122" i="146" s="1"/>
  <c r="N16" i="146"/>
  <c r="N100" i="146"/>
  <c r="N122" i="146"/>
  <c r="N209" i="146"/>
  <c r="O16" i="146"/>
  <c r="O100" i="146" s="1"/>
  <c r="O122" i="146" s="1"/>
  <c r="P16" i="146"/>
  <c r="P100" i="146"/>
  <c r="P122" i="146"/>
  <c r="P194" i="146" s="1"/>
  <c r="L194" i="146"/>
  <c r="G174" i="146"/>
  <c r="H174" i="146"/>
  <c r="P174" i="146"/>
  <c r="C126" i="146"/>
  <c r="C211" i="146" s="1"/>
  <c r="D211" i="146"/>
  <c r="C127" i="146"/>
  <c r="C212" i="146"/>
  <c r="D212" i="146"/>
  <c r="C128" i="146"/>
  <c r="C213" i="146" s="1"/>
  <c r="D213" i="146"/>
  <c r="D189" i="146"/>
  <c r="D209" i="146" s="1"/>
  <c r="C132" i="146"/>
  <c r="C204" i="146"/>
  <c r="C133" i="146"/>
  <c r="C205" i="146"/>
  <c r="C137" i="146"/>
  <c r="C198" i="146" s="1"/>
  <c r="C138" i="146"/>
  <c r="C199" i="146" s="1"/>
  <c r="C200" i="146"/>
  <c r="D186" i="146"/>
  <c r="D187" i="146"/>
  <c r="D188" i="146"/>
  <c r="C107" i="146"/>
  <c r="C189" i="146" s="1"/>
  <c r="C108" i="146"/>
  <c r="C190" i="146" s="1"/>
  <c r="D190" i="146"/>
  <c r="D178" i="146"/>
  <c r="C113" i="146"/>
  <c r="C179" i="146"/>
  <c r="D179" i="146"/>
  <c r="C180" i="146"/>
  <c r="D180" i="146"/>
  <c r="C115" i="146"/>
  <c r="C181" i="146"/>
  <c r="D181" i="146"/>
  <c r="C116" i="146"/>
  <c r="C182" i="146"/>
  <c r="D182" i="146"/>
  <c r="C218" i="146"/>
  <c r="D194" i="146"/>
  <c r="P172" i="146"/>
  <c r="B2" i="146"/>
  <c r="C172" i="146" s="1"/>
  <c r="C144" i="146"/>
  <c r="D122" i="146"/>
  <c r="Q122" i="146"/>
  <c r="C118" i="146"/>
  <c r="C112" i="146"/>
  <c r="C105" i="146"/>
  <c r="C110" i="146"/>
  <c r="C106" i="146"/>
  <c r="C104" i="146"/>
  <c r="C102" i="146"/>
  <c r="Q98" i="146"/>
  <c r="E68" i="146"/>
  <c r="F68" i="146"/>
  <c r="G68" i="146"/>
  <c r="H68" i="146"/>
  <c r="I68" i="146"/>
  <c r="J68" i="146"/>
  <c r="K68" i="146"/>
  <c r="L68" i="146"/>
  <c r="M68" i="146"/>
  <c r="N68" i="146"/>
  <c r="O68" i="146"/>
  <c r="P68" i="146"/>
  <c r="C64" i="146"/>
  <c r="C60" i="146"/>
  <c r="C49" i="146"/>
  <c r="C50" i="146"/>
  <c r="C51" i="146"/>
  <c r="C52" i="146"/>
  <c r="C53" i="146"/>
  <c r="C54" i="146"/>
  <c r="C55" i="146"/>
  <c r="C56" i="146"/>
  <c r="C57" i="146"/>
  <c r="C58" i="146"/>
  <c r="C59" i="146"/>
  <c r="C24" i="146"/>
  <c r="C25" i="146"/>
  <c r="C26" i="146"/>
  <c r="C27" i="146"/>
  <c r="C28" i="146"/>
  <c r="C29" i="146"/>
  <c r="C30" i="146"/>
  <c r="C31" i="146"/>
  <c r="C32" i="146"/>
  <c r="C44" i="146"/>
  <c r="C45" i="146"/>
  <c r="D2" i="146"/>
  <c r="H2" i="146"/>
  <c r="C14" i="146"/>
  <c r="Q14" i="146"/>
  <c r="F59" i="146"/>
  <c r="G59" i="146"/>
  <c r="H59" i="146"/>
  <c r="I59" i="146"/>
  <c r="K59" i="146"/>
  <c r="L59" i="146"/>
  <c r="M59" i="146"/>
  <c r="N59" i="146"/>
  <c r="O59" i="146"/>
  <c r="P59" i="146"/>
  <c r="F45" i="146"/>
  <c r="G45" i="146"/>
  <c r="H45" i="146"/>
  <c r="I45" i="146"/>
  <c r="J45" i="146"/>
  <c r="K45" i="146"/>
  <c r="L45" i="146"/>
  <c r="M45" i="146"/>
  <c r="N45" i="146"/>
  <c r="O45" i="146"/>
  <c r="P45" i="146"/>
  <c r="E45" i="146"/>
  <c r="E59" i="146"/>
  <c r="P127" i="146"/>
  <c r="P212" i="146"/>
  <c r="O127" i="146"/>
  <c r="O212" i="146"/>
  <c r="N127" i="146"/>
  <c r="N212" i="146" s="1"/>
  <c r="M127" i="146"/>
  <c r="M212" i="146" s="1"/>
  <c r="L127" i="146"/>
  <c r="L212" i="146"/>
  <c r="K127" i="146"/>
  <c r="K212" i="146"/>
  <c r="J127" i="146"/>
  <c r="J212" i="146" s="1"/>
  <c r="I127" i="146"/>
  <c r="I212" i="146" s="1"/>
  <c r="H127" i="146"/>
  <c r="H212" i="146"/>
  <c r="G127" i="146"/>
  <c r="G212" i="146"/>
  <c r="F127" i="146"/>
  <c r="F212" i="146" s="1"/>
  <c r="E127" i="146"/>
  <c r="E212" i="146" s="1"/>
  <c r="E55" i="146"/>
  <c r="M50" i="153"/>
  <c r="M51" i="153"/>
  <c r="M52" i="153"/>
  <c r="M53" i="153"/>
  <c r="M54" i="153"/>
  <c r="M55" i="153"/>
  <c r="M56" i="153"/>
  <c r="M57" i="153"/>
  <c r="M58" i="153"/>
  <c r="M59" i="153"/>
  <c r="M60" i="153"/>
  <c r="M61" i="153"/>
  <c r="M62" i="153"/>
  <c r="M63" i="153"/>
  <c r="M64" i="153"/>
  <c r="M65" i="153"/>
  <c r="M66" i="153"/>
  <c r="M67" i="153"/>
  <c r="M68" i="153"/>
  <c r="M69" i="153"/>
  <c r="M70" i="153"/>
  <c r="M71" i="153"/>
  <c r="M72" i="153"/>
  <c r="M73" i="153"/>
  <c r="M74" i="153"/>
  <c r="M75" i="153"/>
  <c r="M76" i="153"/>
  <c r="M77" i="153"/>
  <c r="M78" i="153"/>
  <c r="M21" i="153"/>
  <c r="M22" i="153"/>
  <c r="M23" i="153"/>
  <c r="M24" i="153"/>
  <c r="M25" i="153"/>
  <c r="M26" i="153"/>
  <c r="M27" i="153"/>
  <c r="M28" i="153"/>
  <c r="M29" i="153"/>
  <c r="M30" i="153"/>
  <c r="M31" i="153"/>
  <c r="M32" i="153"/>
  <c r="M33" i="153"/>
  <c r="M34" i="153"/>
  <c r="M35" i="153"/>
  <c r="M36" i="153"/>
  <c r="M37" i="153"/>
  <c r="M38" i="153"/>
  <c r="M39" i="153"/>
  <c r="M40" i="153"/>
  <c r="M41" i="153"/>
  <c r="M42" i="153"/>
  <c r="M43" i="153"/>
  <c r="M44" i="153"/>
  <c r="M45" i="153"/>
  <c r="M46" i="153"/>
  <c r="M47" i="153"/>
  <c r="M48" i="153"/>
  <c r="M49" i="153"/>
  <c r="K50" i="153"/>
  <c r="K51" i="153"/>
  <c r="K52" i="153"/>
  <c r="N52" i="153" s="1"/>
  <c r="K53" i="153"/>
  <c r="N53" i="153" s="1"/>
  <c r="K54" i="153"/>
  <c r="N54" i="153" s="1"/>
  <c r="K55" i="153"/>
  <c r="N55" i="153" s="1"/>
  <c r="K56" i="153"/>
  <c r="K57" i="153"/>
  <c r="K58" i="153"/>
  <c r="K59" i="153"/>
  <c r="K60" i="153"/>
  <c r="N60" i="153" s="1"/>
  <c r="K61" i="153"/>
  <c r="N61" i="153" s="1"/>
  <c r="K62" i="153"/>
  <c r="N62" i="153" s="1"/>
  <c r="K63" i="153"/>
  <c r="N63" i="153" s="1"/>
  <c r="K64" i="153"/>
  <c r="K65" i="153"/>
  <c r="K66" i="153"/>
  <c r="K67" i="153"/>
  <c r="K68" i="153"/>
  <c r="N68" i="153" s="1"/>
  <c r="K69" i="153"/>
  <c r="N69" i="153" s="1"/>
  <c r="K70" i="153"/>
  <c r="N70" i="153" s="1"/>
  <c r="K71" i="153"/>
  <c r="N71" i="153" s="1"/>
  <c r="K72" i="153"/>
  <c r="K73" i="153"/>
  <c r="K74" i="153"/>
  <c r="K75" i="153"/>
  <c r="K76" i="153"/>
  <c r="N76" i="153" s="1"/>
  <c r="K77" i="153"/>
  <c r="N77" i="153" s="1"/>
  <c r="K78" i="153"/>
  <c r="N78" i="153" s="1"/>
  <c r="K21" i="153"/>
  <c r="K22" i="153"/>
  <c r="K23" i="153"/>
  <c r="K24" i="153"/>
  <c r="K25" i="153"/>
  <c r="K26" i="153"/>
  <c r="K27" i="153"/>
  <c r="K28" i="153"/>
  <c r="N28" i="153" s="1"/>
  <c r="K29" i="153"/>
  <c r="N29" i="153" s="1"/>
  <c r="K30" i="153"/>
  <c r="K31" i="153"/>
  <c r="K32" i="153"/>
  <c r="K33" i="153"/>
  <c r="K34" i="153"/>
  <c r="K35" i="153"/>
  <c r="K36" i="153"/>
  <c r="N36" i="153" s="1"/>
  <c r="K37" i="153"/>
  <c r="N37" i="153" s="1"/>
  <c r="K38" i="153"/>
  <c r="K39" i="153"/>
  <c r="K40" i="153"/>
  <c r="K41" i="153"/>
  <c r="K42" i="153"/>
  <c r="K43" i="153"/>
  <c r="K44" i="153"/>
  <c r="N44" i="153" s="1"/>
  <c r="K45" i="153"/>
  <c r="N45" i="153" s="1"/>
  <c r="K46" i="153"/>
  <c r="K47" i="153"/>
  <c r="K48" i="153"/>
  <c r="K49" i="153"/>
  <c r="I50" i="153"/>
  <c r="L50" i="153" s="1"/>
  <c r="I51" i="153"/>
  <c r="L51" i="153" s="1"/>
  <c r="I52" i="153"/>
  <c r="L52" i="153" s="1"/>
  <c r="I53" i="153"/>
  <c r="L53" i="153" s="1"/>
  <c r="I54" i="153"/>
  <c r="I55" i="153"/>
  <c r="I56" i="153"/>
  <c r="I57" i="153"/>
  <c r="I58" i="153"/>
  <c r="L58" i="153" s="1"/>
  <c r="I59" i="153"/>
  <c r="L59" i="153" s="1"/>
  <c r="I60" i="153"/>
  <c r="L60" i="153" s="1"/>
  <c r="I61" i="153"/>
  <c r="L61" i="153" s="1"/>
  <c r="I62" i="153"/>
  <c r="I63" i="153"/>
  <c r="I64" i="153"/>
  <c r="I65" i="153"/>
  <c r="I66" i="153"/>
  <c r="L66" i="153" s="1"/>
  <c r="I67" i="153"/>
  <c r="L67" i="153" s="1"/>
  <c r="I68" i="153"/>
  <c r="L68" i="153" s="1"/>
  <c r="I69" i="153"/>
  <c r="L69" i="153" s="1"/>
  <c r="I70" i="153"/>
  <c r="I71" i="153"/>
  <c r="I72" i="153"/>
  <c r="I73" i="153"/>
  <c r="I74" i="153"/>
  <c r="L74" i="153" s="1"/>
  <c r="I75" i="153"/>
  <c r="L75" i="153" s="1"/>
  <c r="I76" i="153"/>
  <c r="L76" i="153" s="1"/>
  <c r="I77" i="153"/>
  <c r="L77" i="153" s="1"/>
  <c r="I78" i="153"/>
  <c r="I21" i="153"/>
  <c r="I22" i="153"/>
  <c r="I23" i="153"/>
  <c r="I24" i="153"/>
  <c r="I25" i="153"/>
  <c r="L25" i="153" s="1"/>
  <c r="I26" i="153"/>
  <c r="L26" i="153" s="1"/>
  <c r="I27" i="153"/>
  <c r="L27" i="153" s="1"/>
  <c r="I28" i="153"/>
  <c r="I29" i="153"/>
  <c r="I30" i="153"/>
  <c r="I31" i="153"/>
  <c r="I32" i="153"/>
  <c r="I33" i="153"/>
  <c r="L33" i="153" s="1"/>
  <c r="I34" i="153"/>
  <c r="L34" i="153" s="1"/>
  <c r="I35" i="153"/>
  <c r="L35" i="153" s="1"/>
  <c r="I36" i="153"/>
  <c r="I37" i="153"/>
  <c r="I38" i="153"/>
  <c r="I39" i="153"/>
  <c r="I40" i="153"/>
  <c r="I41" i="153"/>
  <c r="L41" i="153" s="1"/>
  <c r="I42" i="153"/>
  <c r="L42" i="153" s="1"/>
  <c r="I43" i="153"/>
  <c r="L43" i="153" s="1"/>
  <c r="I44" i="153"/>
  <c r="I45" i="153"/>
  <c r="I46" i="153"/>
  <c r="I47" i="153"/>
  <c r="I48" i="153"/>
  <c r="I49" i="153"/>
  <c r="L49" i="153" s="1"/>
  <c r="G50" i="153"/>
  <c r="G51" i="153"/>
  <c r="J51" i="153" s="1"/>
  <c r="G52" i="153"/>
  <c r="G53" i="153"/>
  <c r="G54" i="153"/>
  <c r="G55" i="153"/>
  <c r="G56" i="153"/>
  <c r="J56" i="153" s="1"/>
  <c r="G57" i="153"/>
  <c r="G58" i="153"/>
  <c r="G59" i="153"/>
  <c r="J59" i="153" s="1"/>
  <c r="G60" i="153"/>
  <c r="G61" i="153"/>
  <c r="G62" i="153"/>
  <c r="G63" i="153"/>
  <c r="G64" i="153"/>
  <c r="J64" i="153" s="1"/>
  <c r="G65" i="153"/>
  <c r="G66" i="153"/>
  <c r="G67" i="153"/>
  <c r="J67" i="153" s="1"/>
  <c r="G68" i="153"/>
  <c r="G69" i="153"/>
  <c r="G70" i="153"/>
  <c r="G71" i="153"/>
  <c r="G72" i="153"/>
  <c r="J72" i="153" s="1"/>
  <c r="G73" i="153"/>
  <c r="G74" i="153"/>
  <c r="G75" i="153"/>
  <c r="J75" i="153" s="1"/>
  <c r="G76" i="153"/>
  <c r="G77" i="153"/>
  <c r="G78" i="153"/>
  <c r="G21" i="153"/>
  <c r="G22" i="153"/>
  <c r="J22" i="153" s="1"/>
  <c r="G23" i="153"/>
  <c r="J23" i="153" s="1"/>
  <c r="G24" i="153"/>
  <c r="J24" i="153" s="1"/>
  <c r="G25" i="153"/>
  <c r="J25" i="153" s="1"/>
  <c r="G26" i="153"/>
  <c r="G27" i="153"/>
  <c r="G28" i="153"/>
  <c r="G29" i="153"/>
  <c r="G30" i="153"/>
  <c r="J30" i="153" s="1"/>
  <c r="G31" i="153"/>
  <c r="J31" i="153" s="1"/>
  <c r="G32" i="153"/>
  <c r="J32" i="153" s="1"/>
  <c r="G33" i="153"/>
  <c r="J33" i="153" s="1"/>
  <c r="G34" i="153"/>
  <c r="G35" i="153"/>
  <c r="G36" i="153"/>
  <c r="G37" i="153"/>
  <c r="G38" i="153"/>
  <c r="J38" i="153" s="1"/>
  <c r="G39" i="153"/>
  <c r="J39" i="153" s="1"/>
  <c r="G40" i="153"/>
  <c r="J40" i="153" s="1"/>
  <c r="G41" i="153"/>
  <c r="G42" i="153"/>
  <c r="G43" i="153"/>
  <c r="G44" i="153"/>
  <c r="G45" i="153"/>
  <c r="G46" i="153"/>
  <c r="J46" i="153" s="1"/>
  <c r="G47" i="153"/>
  <c r="J47" i="153" s="1"/>
  <c r="G48" i="153"/>
  <c r="J48" i="153" s="1"/>
  <c r="G49" i="153"/>
  <c r="J49" i="153" s="1"/>
  <c r="N75" i="153"/>
  <c r="N74" i="153"/>
  <c r="N73" i="153"/>
  <c r="N72" i="153"/>
  <c r="N67" i="153"/>
  <c r="N66" i="153"/>
  <c r="N65" i="153"/>
  <c r="N64" i="153"/>
  <c r="N59" i="153"/>
  <c r="N58" i="153"/>
  <c r="N57" i="153"/>
  <c r="N56" i="153"/>
  <c r="N51" i="153"/>
  <c r="N50" i="153"/>
  <c r="U79" i="153"/>
  <c r="N49" i="153"/>
  <c r="N48" i="153"/>
  <c r="N47" i="153"/>
  <c r="N46" i="153"/>
  <c r="N43" i="153"/>
  <c r="N42" i="153"/>
  <c r="N41" i="153"/>
  <c r="N40" i="153"/>
  <c r="N39" i="153"/>
  <c r="N38" i="153"/>
  <c r="N35" i="153"/>
  <c r="N34" i="153"/>
  <c r="N33" i="153"/>
  <c r="N32" i="153"/>
  <c r="N31" i="153"/>
  <c r="N30" i="153"/>
  <c r="N27" i="153"/>
  <c r="N26" i="153"/>
  <c r="N25" i="153"/>
  <c r="N24" i="153"/>
  <c r="N23" i="153"/>
  <c r="N22" i="153"/>
  <c r="L78" i="153"/>
  <c r="L73" i="153"/>
  <c r="L72" i="153"/>
  <c r="L71" i="153"/>
  <c r="L70" i="153"/>
  <c r="L65" i="153"/>
  <c r="L64" i="153"/>
  <c r="L63" i="153"/>
  <c r="L62" i="153"/>
  <c r="L57" i="153"/>
  <c r="L56" i="153"/>
  <c r="L55" i="153"/>
  <c r="L54" i="153"/>
  <c r="L48" i="153"/>
  <c r="L47" i="153"/>
  <c r="L46" i="153"/>
  <c r="L45" i="153"/>
  <c r="L44" i="153"/>
  <c r="L40" i="153"/>
  <c r="L39" i="153"/>
  <c r="L38" i="153"/>
  <c r="L37" i="153"/>
  <c r="L36" i="153"/>
  <c r="L32" i="153"/>
  <c r="L31" i="153"/>
  <c r="L30" i="153"/>
  <c r="L29" i="153"/>
  <c r="L28" i="153"/>
  <c r="L24" i="153"/>
  <c r="L23" i="153"/>
  <c r="L22" i="153"/>
  <c r="L21" i="153"/>
  <c r="J78" i="153"/>
  <c r="J77" i="153"/>
  <c r="J76" i="153"/>
  <c r="J74" i="153"/>
  <c r="J73" i="153"/>
  <c r="J71" i="153"/>
  <c r="J70" i="153"/>
  <c r="J69" i="153"/>
  <c r="J68" i="153"/>
  <c r="J66" i="153"/>
  <c r="J65" i="153"/>
  <c r="J63" i="153"/>
  <c r="J62" i="153"/>
  <c r="J61" i="153"/>
  <c r="J60" i="153"/>
  <c r="J58" i="153"/>
  <c r="J57" i="153"/>
  <c r="J55" i="153"/>
  <c r="J54" i="153"/>
  <c r="J53" i="153"/>
  <c r="J52" i="153"/>
  <c r="J50" i="153"/>
  <c r="J45" i="153"/>
  <c r="J44" i="153"/>
  <c r="J43" i="153"/>
  <c r="J42" i="153"/>
  <c r="J41" i="153"/>
  <c r="J37" i="153"/>
  <c r="J36" i="153"/>
  <c r="J35" i="153"/>
  <c r="J34" i="153"/>
  <c r="J29" i="153"/>
  <c r="J28" i="153"/>
  <c r="J27" i="153"/>
  <c r="J26" i="153"/>
  <c r="J21" i="153"/>
  <c r="E26" i="153"/>
  <c r="H26" i="153" s="1"/>
  <c r="E27" i="153"/>
  <c r="H27" i="153" s="1"/>
  <c r="E28" i="153"/>
  <c r="E29" i="153"/>
  <c r="E32" i="153"/>
  <c r="H32" i="153" s="1"/>
  <c r="E33" i="153"/>
  <c r="H33" i="153" s="1"/>
  <c r="E34" i="153"/>
  <c r="H34" i="153" s="1"/>
  <c r="E35" i="153"/>
  <c r="H35" i="153" s="1"/>
  <c r="E36" i="153"/>
  <c r="E37" i="153"/>
  <c r="E40" i="153"/>
  <c r="H40" i="153" s="1"/>
  <c r="E41" i="153"/>
  <c r="H41" i="153" s="1"/>
  <c r="E42" i="153"/>
  <c r="H42" i="153" s="1"/>
  <c r="E43" i="153"/>
  <c r="H43" i="153" s="1"/>
  <c r="E44" i="153"/>
  <c r="E45" i="153"/>
  <c r="E48" i="153"/>
  <c r="H48" i="153" s="1"/>
  <c r="E23" i="153"/>
  <c r="E25" i="153"/>
  <c r="H25" i="153" s="1"/>
  <c r="H78" i="153"/>
  <c r="H77" i="153"/>
  <c r="H76" i="153"/>
  <c r="H75" i="153"/>
  <c r="H74" i="153"/>
  <c r="H73" i="153"/>
  <c r="H72" i="153"/>
  <c r="H71" i="153"/>
  <c r="H70" i="153"/>
  <c r="H69" i="153"/>
  <c r="H68" i="153"/>
  <c r="H67" i="153"/>
  <c r="H66" i="153"/>
  <c r="H65" i="153"/>
  <c r="H64" i="153"/>
  <c r="H63" i="153"/>
  <c r="H62" i="153"/>
  <c r="H61" i="153"/>
  <c r="H60" i="153"/>
  <c r="H59" i="153"/>
  <c r="H58" i="153"/>
  <c r="H57" i="153"/>
  <c r="H56" i="153"/>
  <c r="H55" i="153"/>
  <c r="H54" i="153"/>
  <c r="H53" i="153"/>
  <c r="H52" i="153"/>
  <c r="H51" i="153"/>
  <c r="H50" i="153"/>
  <c r="H45" i="153"/>
  <c r="H44" i="153"/>
  <c r="H37" i="153"/>
  <c r="H36" i="153"/>
  <c r="H29" i="153"/>
  <c r="H28" i="153"/>
  <c r="C50" i="153"/>
  <c r="C51" i="153"/>
  <c r="C52" i="153"/>
  <c r="C53" i="153"/>
  <c r="C54" i="153"/>
  <c r="C55" i="153"/>
  <c r="C56" i="153"/>
  <c r="C57" i="153"/>
  <c r="C58" i="153"/>
  <c r="C59" i="153"/>
  <c r="C60" i="153"/>
  <c r="C61" i="153"/>
  <c r="C62" i="153"/>
  <c r="C63" i="153"/>
  <c r="C64" i="153"/>
  <c r="C65" i="153"/>
  <c r="C66" i="153"/>
  <c r="C67" i="153"/>
  <c r="C68" i="153"/>
  <c r="C69" i="153"/>
  <c r="C70" i="153"/>
  <c r="C71" i="153"/>
  <c r="C72" i="153"/>
  <c r="C73" i="153"/>
  <c r="C74" i="153"/>
  <c r="C75" i="153"/>
  <c r="C76" i="153"/>
  <c r="C77" i="153"/>
  <c r="C78" i="153"/>
  <c r="X79" i="153"/>
  <c r="Z79" i="153"/>
  <c r="AB79" i="153"/>
  <c r="C195" i="153"/>
  <c r="A262" i="148" s="1"/>
  <c r="C196" i="153"/>
  <c r="A263" i="148" s="1"/>
  <c r="C197" i="153"/>
  <c r="A264" i="148" s="1"/>
  <c r="C198" i="153"/>
  <c r="A265" i="148" s="1"/>
  <c r="C199" i="153"/>
  <c r="A266" i="148" s="1"/>
  <c r="P126" i="153"/>
  <c r="M126" i="153"/>
  <c r="J126" i="153"/>
  <c r="Q126" i="153"/>
  <c r="N126" i="153"/>
  <c r="K126" i="153"/>
  <c r="C21" i="153"/>
  <c r="C25" i="153"/>
  <c r="C26" i="153"/>
  <c r="C29" i="153"/>
  <c r="C30" i="153"/>
  <c r="C31" i="153"/>
  <c r="C32" i="153"/>
  <c r="C33" i="153"/>
  <c r="C34" i="153"/>
  <c r="C37" i="153"/>
  <c r="C38" i="153"/>
  <c r="C39" i="153"/>
  <c r="C40" i="153"/>
  <c r="C41" i="153"/>
  <c r="C42" i="153"/>
  <c r="C45" i="153"/>
  <c r="C46" i="153"/>
  <c r="C47" i="153"/>
  <c r="C48" i="153"/>
  <c r="C49" i="153"/>
  <c r="B2" i="153"/>
  <c r="C16" i="153" s="1"/>
  <c r="D2" i="153"/>
  <c r="M52" i="154"/>
  <c r="G215" i="148" s="1"/>
  <c r="M53" i="154"/>
  <c r="G216" i="148" s="1"/>
  <c r="M59" i="154"/>
  <c r="G222" i="148" s="1"/>
  <c r="M45" i="154"/>
  <c r="G208" i="148" s="1"/>
  <c r="K52" i="154"/>
  <c r="F215" i="148" s="1"/>
  <c r="K53" i="154"/>
  <c r="F216" i="148" s="1"/>
  <c r="K59" i="154"/>
  <c r="F222" i="148" s="1"/>
  <c r="K45" i="154"/>
  <c r="F208" i="148" s="1"/>
  <c r="I52" i="154"/>
  <c r="E215" i="148" s="1"/>
  <c r="I53" i="154"/>
  <c r="E216" i="148" s="1"/>
  <c r="I59" i="154"/>
  <c r="E222" i="148" s="1"/>
  <c r="I45" i="154"/>
  <c r="E208" i="148" s="1"/>
  <c r="G53" i="154"/>
  <c r="D216" i="148" s="1"/>
  <c r="G59" i="154"/>
  <c r="D222" i="148" s="1"/>
  <c r="G45" i="154"/>
  <c r="D208" i="148" s="1"/>
  <c r="C24" i="154"/>
  <c r="A187" i="148" s="1"/>
  <c r="C25" i="154"/>
  <c r="A188" i="148" s="1"/>
  <c r="C44" i="154"/>
  <c r="A207" i="148" s="1"/>
  <c r="C45" i="154"/>
  <c r="A208" i="148" s="1"/>
  <c r="C49" i="154"/>
  <c r="A212" i="148" s="1"/>
  <c r="C50" i="154"/>
  <c r="A213" i="148" s="1"/>
  <c r="C51" i="154"/>
  <c r="A214" i="148" s="1"/>
  <c r="C52" i="154"/>
  <c r="A215" i="148" s="1"/>
  <c r="C53" i="154"/>
  <c r="A216" i="148" s="1"/>
  <c r="C54" i="154"/>
  <c r="A217" i="148" s="1"/>
  <c r="C55" i="154"/>
  <c r="A218" i="148" s="1"/>
  <c r="C56" i="154"/>
  <c r="A219" i="148" s="1"/>
  <c r="C57" i="154"/>
  <c r="A220" i="148" s="1"/>
  <c r="C58" i="154"/>
  <c r="A221" i="148" s="1"/>
  <c r="C59" i="154"/>
  <c r="A222" i="148" s="1"/>
  <c r="C60" i="154"/>
  <c r="A223" i="148" s="1"/>
  <c r="C2" i="154"/>
  <c r="C14" i="154" s="1"/>
  <c r="D2" i="154"/>
  <c r="C103" i="154"/>
  <c r="C105" i="154"/>
  <c r="C106" i="154"/>
  <c r="C107" i="154"/>
  <c r="C108" i="154"/>
  <c r="C109" i="154"/>
  <c r="C111" i="154"/>
  <c r="C113" i="154"/>
  <c r="C114" i="154"/>
  <c r="C180" i="154" s="1"/>
  <c r="C116" i="154"/>
  <c r="C117" i="154"/>
  <c r="C183" i="154" s="1"/>
  <c r="C119" i="154"/>
  <c r="D123" i="154"/>
  <c r="C127" i="154"/>
  <c r="C128" i="154"/>
  <c r="C129" i="154"/>
  <c r="C133" i="154"/>
  <c r="C134" i="154"/>
  <c r="C138" i="154"/>
  <c r="C199" i="154" s="1"/>
  <c r="C139" i="154"/>
  <c r="C200" i="154" s="1"/>
  <c r="C145" i="154"/>
  <c r="D179" i="154"/>
  <c r="D180" i="154"/>
  <c r="C181" i="154"/>
  <c r="D181" i="154"/>
  <c r="C182" i="154"/>
  <c r="D182" i="154"/>
  <c r="D183" i="154"/>
  <c r="D187" i="154"/>
  <c r="D188" i="154"/>
  <c r="D189" i="154"/>
  <c r="C190" i="154"/>
  <c r="D190" i="154"/>
  <c r="D210" i="154" s="1"/>
  <c r="C191" i="154"/>
  <c r="D191" i="154"/>
  <c r="D195" i="154"/>
  <c r="C201" i="154"/>
  <c r="C205" i="154"/>
  <c r="C206" i="154"/>
  <c r="C212" i="154"/>
  <c r="D212" i="154"/>
  <c r="C213" i="154"/>
  <c r="D213" i="154"/>
  <c r="C214" i="154"/>
  <c r="D214" i="154"/>
  <c r="C219" i="154"/>
  <c r="E128" i="154"/>
  <c r="E213" i="154" s="1"/>
  <c r="D2" i="159"/>
  <c r="E17" i="157"/>
  <c r="E23" i="157" s="1"/>
  <c r="E43" i="157" s="1"/>
  <c r="C45" i="157"/>
  <c r="D45" i="157"/>
  <c r="J45" i="157"/>
  <c r="C46" i="157"/>
  <c r="D46" i="157"/>
  <c r="J46" i="157"/>
  <c r="C47" i="157"/>
  <c r="D47" i="157"/>
  <c r="J47" i="157"/>
  <c r="C48" i="157"/>
  <c r="D48" i="157"/>
  <c r="J48" i="157"/>
  <c r="C49" i="157"/>
  <c r="D49" i="157"/>
  <c r="J49" i="157"/>
  <c r="C50" i="157"/>
  <c r="D50" i="157"/>
  <c r="J50" i="157"/>
  <c r="C51" i="157"/>
  <c r="D51" i="157"/>
  <c r="J51" i="157"/>
  <c r="C52" i="157"/>
  <c r="D52" i="157"/>
  <c r="J52" i="157"/>
  <c r="C53" i="157"/>
  <c r="D53" i="157"/>
  <c r="J53" i="157"/>
  <c r="C54" i="157"/>
  <c r="D54" i="157"/>
  <c r="J54" i="157"/>
  <c r="C55" i="157"/>
  <c r="D55" i="157"/>
  <c r="J55" i="157"/>
  <c r="C56" i="157"/>
  <c r="D56" i="157"/>
  <c r="J56" i="157"/>
  <c r="C57" i="157"/>
  <c r="D57" i="157"/>
  <c r="J57" i="157"/>
  <c r="C58" i="157"/>
  <c r="D58" i="157"/>
  <c r="J58" i="157"/>
  <c r="C59" i="157"/>
  <c r="D59" i="157"/>
  <c r="J59" i="157"/>
  <c r="C60" i="157"/>
  <c r="D60" i="157"/>
  <c r="J60" i="157"/>
  <c r="C61" i="157"/>
  <c r="D61" i="157"/>
  <c r="J61" i="157"/>
  <c r="C62" i="157"/>
  <c r="D62" i="157"/>
  <c r="J62" i="157"/>
  <c r="C43" i="157"/>
  <c r="C36" i="157"/>
  <c r="D36" i="157"/>
  <c r="E36" i="157"/>
  <c r="C37" i="157"/>
  <c r="D37" i="157"/>
  <c r="E37" i="157"/>
  <c r="C38" i="157"/>
  <c r="D38" i="157"/>
  <c r="E38" i="157"/>
  <c r="C39" i="157"/>
  <c r="D39" i="157"/>
  <c r="E39" i="157"/>
  <c r="C40" i="157"/>
  <c r="D40" i="157"/>
  <c r="E40" i="157"/>
  <c r="C41" i="157"/>
  <c r="D41" i="157"/>
  <c r="E41" i="157"/>
  <c r="C34" i="157"/>
  <c r="C25" i="157"/>
  <c r="D25" i="157"/>
  <c r="C26" i="157"/>
  <c r="D26" i="157"/>
  <c r="C27" i="157"/>
  <c r="D27" i="157"/>
  <c r="C28" i="157"/>
  <c r="D28" i="157"/>
  <c r="C29" i="157"/>
  <c r="D29" i="157"/>
  <c r="C30" i="157"/>
  <c r="D30" i="157"/>
  <c r="C31" i="157"/>
  <c r="D31" i="157"/>
  <c r="C32" i="157"/>
  <c r="D32" i="157"/>
  <c r="C23" i="157"/>
  <c r="D20" i="157"/>
  <c r="C21" i="157"/>
  <c r="C19" i="157"/>
  <c r="B2" i="157"/>
  <c r="C15" i="157" s="1"/>
  <c r="D2" i="157"/>
  <c r="E162" i="158"/>
  <c r="E163" i="158"/>
  <c r="E164" i="158"/>
  <c r="E145" i="158"/>
  <c r="E156" i="158" s="1"/>
  <c r="E146" i="158"/>
  <c r="E147" i="158"/>
  <c r="E148" i="158"/>
  <c r="E149" i="158"/>
  <c r="E150" i="158"/>
  <c r="E151" i="158"/>
  <c r="E152" i="158"/>
  <c r="E153" i="158"/>
  <c r="E154" i="158"/>
  <c r="C164" i="158"/>
  <c r="C163" i="158"/>
  <c r="C162" i="158"/>
  <c r="G151" i="158"/>
  <c r="C145" i="158"/>
  <c r="C146" i="158"/>
  <c r="C147" i="158"/>
  <c r="C148" i="158"/>
  <c r="C149" i="158"/>
  <c r="C150" i="158"/>
  <c r="C151" i="158"/>
  <c r="C152" i="158"/>
  <c r="C153" i="158"/>
  <c r="C154" i="158"/>
  <c r="E72" i="158"/>
  <c r="E73" i="158"/>
  <c r="E70" i="158" s="1"/>
  <c r="E74" i="158"/>
  <c r="E75" i="158"/>
  <c r="E76" i="158"/>
  <c r="E77" i="158"/>
  <c r="E78" i="158"/>
  <c r="E54" i="158"/>
  <c r="E55" i="158"/>
  <c r="E56" i="158"/>
  <c r="E57" i="158"/>
  <c r="E58" i="158"/>
  <c r="E59" i="158"/>
  <c r="E60" i="158"/>
  <c r="E61" i="158"/>
  <c r="E62" i="158"/>
  <c r="E63" i="158"/>
  <c r="E64" i="158"/>
  <c r="E65" i="158"/>
  <c r="E66" i="158"/>
  <c r="E67" i="158"/>
  <c r="E68" i="158"/>
  <c r="E20" i="158"/>
  <c r="E21" i="158"/>
  <c r="E22" i="158"/>
  <c r="E23" i="158"/>
  <c r="E24" i="158"/>
  <c r="E25" i="158"/>
  <c r="E26" i="158"/>
  <c r="E27" i="158"/>
  <c r="E28" i="158"/>
  <c r="E29" i="158"/>
  <c r="E30" i="158"/>
  <c r="E31" i="158"/>
  <c r="E32" i="158"/>
  <c r="E33" i="158"/>
  <c r="E34" i="158"/>
  <c r="E35" i="158"/>
  <c r="E36" i="158"/>
  <c r="E37" i="158"/>
  <c r="E38" i="158"/>
  <c r="E39" i="158"/>
  <c r="E40" i="158"/>
  <c r="E41" i="158"/>
  <c r="E42" i="158"/>
  <c r="E43" i="158"/>
  <c r="E44" i="158"/>
  <c r="E45" i="158"/>
  <c r="E46" i="158"/>
  <c r="E47" i="158"/>
  <c r="E48" i="158"/>
  <c r="E129" i="158"/>
  <c r="E122" i="158"/>
  <c r="E115" i="158"/>
  <c r="E108" i="158"/>
  <c r="E94" i="158"/>
  <c r="E87" i="158"/>
  <c r="B2" i="158"/>
  <c r="C141" i="158" s="1"/>
  <c r="F88" i="158"/>
  <c r="F89" i="158"/>
  <c r="F90" i="158"/>
  <c r="F91" i="158"/>
  <c r="F92" i="158"/>
  <c r="F93" i="158"/>
  <c r="F95" i="158"/>
  <c r="F96" i="158"/>
  <c r="F97" i="158"/>
  <c r="F98" i="158"/>
  <c r="F99" i="158"/>
  <c r="F100" i="158"/>
  <c r="F102" i="158"/>
  <c r="F103" i="158"/>
  <c r="F104" i="158"/>
  <c r="F105" i="158"/>
  <c r="F106" i="158"/>
  <c r="F107" i="158"/>
  <c r="F109" i="158"/>
  <c r="F110" i="158"/>
  <c r="F111" i="158"/>
  <c r="F112" i="158"/>
  <c r="F113" i="158"/>
  <c r="F114" i="158"/>
  <c r="F116" i="158"/>
  <c r="F117" i="158"/>
  <c r="F118" i="158"/>
  <c r="F119" i="158"/>
  <c r="F120" i="158"/>
  <c r="F121" i="158"/>
  <c r="F123" i="158"/>
  <c r="F124" i="158"/>
  <c r="F125" i="158"/>
  <c r="F126" i="158"/>
  <c r="F127" i="158"/>
  <c r="F128" i="158"/>
  <c r="F130" i="158"/>
  <c r="F131" i="158"/>
  <c r="F132" i="158"/>
  <c r="F133" i="158"/>
  <c r="F134" i="158"/>
  <c r="F135" i="158"/>
  <c r="F136" i="158"/>
  <c r="E88" i="158"/>
  <c r="E89" i="158"/>
  <c r="E90" i="158"/>
  <c r="E91" i="158"/>
  <c r="E92" i="158"/>
  <c r="E93" i="158"/>
  <c r="E95" i="158"/>
  <c r="E96" i="158"/>
  <c r="E97" i="158"/>
  <c r="E98" i="158"/>
  <c r="E99" i="158"/>
  <c r="E100" i="158"/>
  <c r="E102" i="158"/>
  <c r="E103" i="158"/>
  <c r="E104" i="158"/>
  <c r="E105" i="158"/>
  <c r="E106" i="158"/>
  <c r="E107" i="158"/>
  <c r="E109" i="158"/>
  <c r="E110" i="158"/>
  <c r="E111" i="158"/>
  <c r="E112" i="158"/>
  <c r="E113" i="158"/>
  <c r="E114" i="158"/>
  <c r="E116" i="158"/>
  <c r="E117" i="158"/>
  <c r="E118" i="158"/>
  <c r="E119" i="158"/>
  <c r="E120" i="158"/>
  <c r="E121" i="158"/>
  <c r="E123" i="158"/>
  <c r="E124" i="158"/>
  <c r="E125" i="158"/>
  <c r="E126" i="158"/>
  <c r="E127" i="158"/>
  <c r="E128" i="158"/>
  <c r="E130" i="158"/>
  <c r="E131" i="158"/>
  <c r="E132" i="158"/>
  <c r="E133" i="158"/>
  <c r="E134" i="158"/>
  <c r="E135" i="158"/>
  <c r="E136" i="158"/>
  <c r="C87" i="158"/>
  <c r="C88" i="158"/>
  <c r="C89" i="158"/>
  <c r="C90" i="158"/>
  <c r="C91" i="158"/>
  <c r="C92" i="158"/>
  <c r="C93" i="158"/>
  <c r="C94" i="158"/>
  <c r="C95" i="158"/>
  <c r="C96" i="158"/>
  <c r="C97" i="158"/>
  <c r="C98" i="158"/>
  <c r="C99" i="158"/>
  <c r="C100" i="158"/>
  <c r="C101" i="158"/>
  <c r="C102" i="158"/>
  <c r="C103" i="158"/>
  <c r="C104" i="158"/>
  <c r="C105" i="158"/>
  <c r="C106" i="158"/>
  <c r="C107" i="158"/>
  <c r="C108" i="158"/>
  <c r="C109" i="158"/>
  <c r="C110" i="158"/>
  <c r="C111" i="158"/>
  <c r="C112" i="158"/>
  <c r="C113" i="158"/>
  <c r="C114" i="158"/>
  <c r="C115" i="158"/>
  <c r="C116" i="158"/>
  <c r="C117" i="158"/>
  <c r="C118" i="158"/>
  <c r="C119" i="158"/>
  <c r="C120" i="158"/>
  <c r="C121" i="158"/>
  <c r="C122" i="158"/>
  <c r="C123" i="158"/>
  <c r="C124" i="158"/>
  <c r="C125" i="158"/>
  <c r="C126" i="158"/>
  <c r="C127" i="158"/>
  <c r="C128" i="158"/>
  <c r="C129" i="158"/>
  <c r="C130" i="158"/>
  <c r="C131" i="158"/>
  <c r="C132" i="158"/>
  <c r="C133" i="158"/>
  <c r="C134" i="158"/>
  <c r="C135" i="158"/>
  <c r="C136" i="158"/>
  <c r="C53" i="158"/>
  <c r="C54" i="158"/>
  <c r="C55" i="158"/>
  <c r="C56" i="158"/>
  <c r="C57" i="158"/>
  <c r="C58" i="158"/>
  <c r="C59" i="158"/>
  <c r="C60" i="158"/>
  <c r="C61" i="158"/>
  <c r="C62" i="158"/>
  <c r="C63" i="158"/>
  <c r="C64" i="158"/>
  <c r="C65" i="158"/>
  <c r="C66" i="158"/>
  <c r="C67" i="158"/>
  <c r="C68" i="158"/>
  <c r="C20" i="158"/>
  <c r="C21" i="158"/>
  <c r="C22" i="158"/>
  <c r="C23" i="158"/>
  <c r="C24" i="158"/>
  <c r="C25" i="158"/>
  <c r="C26" i="158"/>
  <c r="C27" i="158"/>
  <c r="C28" i="158"/>
  <c r="C29" i="158"/>
  <c r="C30" i="158"/>
  <c r="C31" i="158"/>
  <c r="C32" i="158"/>
  <c r="C33" i="158"/>
  <c r="C34" i="158"/>
  <c r="C35" i="158"/>
  <c r="C36" i="158"/>
  <c r="C37" i="158"/>
  <c r="C38" i="158"/>
  <c r="C39" i="158"/>
  <c r="C40" i="158"/>
  <c r="C41" i="158"/>
  <c r="C42" i="158"/>
  <c r="C43" i="158"/>
  <c r="C44" i="158"/>
  <c r="C45" i="158"/>
  <c r="C46" i="158"/>
  <c r="C47" i="158"/>
  <c r="C48" i="158"/>
  <c r="C70" i="158"/>
  <c r="C72" i="158"/>
  <c r="C73" i="158"/>
  <c r="C74" i="158"/>
  <c r="C75" i="158"/>
  <c r="C76" i="158"/>
  <c r="C77" i="158"/>
  <c r="C78" i="158"/>
  <c r="C18" i="158"/>
  <c r="C52" i="158"/>
  <c r="D2" i="158"/>
  <c r="D5" i="132"/>
  <c r="D6" i="132"/>
  <c r="D7" i="132"/>
  <c r="D8" i="132"/>
  <c r="D9" i="132"/>
  <c r="D10" i="132"/>
  <c r="D12" i="132"/>
  <c r="D13" i="132"/>
  <c r="D14" i="132"/>
  <c r="D15" i="132"/>
  <c r="D16" i="132"/>
  <c r="D17" i="132"/>
  <c r="D19" i="132"/>
  <c r="E19" i="132" s="1"/>
  <c r="F19" i="132" s="1"/>
  <c r="D20" i="132"/>
  <c r="D21" i="132"/>
  <c r="D22" i="132"/>
  <c r="D23" i="132"/>
  <c r="D24" i="132"/>
  <c r="D26" i="132"/>
  <c r="E26" i="132" s="1"/>
  <c r="F26" i="132" s="1"/>
  <c r="D27" i="132"/>
  <c r="D28" i="132"/>
  <c r="D29" i="132"/>
  <c r="D30" i="132"/>
  <c r="D31" i="132"/>
  <c r="D33" i="132"/>
  <c r="D34" i="132"/>
  <c r="D35" i="132"/>
  <c r="D36" i="132"/>
  <c r="D37" i="132"/>
  <c r="D38" i="132"/>
  <c r="D40" i="132"/>
  <c r="E40" i="132" s="1"/>
  <c r="F40" i="132" s="1"/>
  <c r="D41" i="132"/>
  <c r="D42" i="132"/>
  <c r="D43" i="132"/>
  <c r="D44" i="132"/>
  <c r="D45" i="132"/>
  <c r="D47" i="132"/>
  <c r="D48" i="132"/>
  <c r="D49" i="132"/>
  <c r="D50" i="132"/>
  <c r="D51" i="132"/>
  <c r="D52" i="132"/>
  <c r="G4" i="132"/>
  <c r="G5" i="132" s="1"/>
  <c r="G6" i="132"/>
  <c r="G7" i="132"/>
  <c r="G8" i="132"/>
  <c r="G9" i="132"/>
  <c r="G10" i="132"/>
  <c r="G12" i="132"/>
  <c r="G13" i="132"/>
  <c r="G14" i="132"/>
  <c r="G15" i="132"/>
  <c r="G16" i="132"/>
  <c r="G17" i="132"/>
  <c r="G19" i="132"/>
  <c r="G20" i="132"/>
  <c r="G21" i="132"/>
  <c r="G22" i="132"/>
  <c r="G23" i="132"/>
  <c r="G24" i="132"/>
  <c r="G26" i="132"/>
  <c r="G27" i="132"/>
  <c r="G28" i="132"/>
  <c r="G29" i="132"/>
  <c r="G30" i="132"/>
  <c r="G31" i="132"/>
  <c r="G33" i="132"/>
  <c r="G34" i="132"/>
  <c r="G35" i="132"/>
  <c r="G36" i="132"/>
  <c r="G37" i="132"/>
  <c r="G38" i="132"/>
  <c r="G40" i="132"/>
  <c r="H40" i="132" s="1"/>
  <c r="I40" i="132" s="1"/>
  <c r="G41" i="132"/>
  <c r="G42" i="132"/>
  <c r="G43" i="132"/>
  <c r="G44" i="132"/>
  <c r="G45" i="132"/>
  <c r="G47" i="132"/>
  <c r="G48" i="132"/>
  <c r="G49" i="132"/>
  <c r="G50" i="132"/>
  <c r="G51" i="132"/>
  <c r="G52" i="132"/>
  <c r="J4" i="132"/>
  <c r="J12" i="132" s="1"/>
  <c r="J30" i="132"/>
  <c r="J31" i="132"/>
  <c r="K31" i="132" s="1"/>
  <c r="J40" i="132"/>
  <c r="J41" i="132"/>
  <c r="K77" i="132"/>
  <c r="X103" i="132" s="1"/>
  <c r="Z103" i="132" s="1"/>
  <c r="J77" i="132"/>
  <c r="R103" i="132"/>
  <c r="T103" i="132"/>
  <c r="C116" i="132"/>
  <c r="G116" i="132" s="1"/>
  <c r="AC116" i="132" s="1"/>
  <c r="AJ116" i="132" s="1"/>
  <c r="AV116" i="132"/>
  <c r="BH116" i="132" s="1"/>
  <c r="I116" i="132" s="1"/>
  <c r="C117" i="132"/>
  <c r="AV117" i="132" s="1"/>
  <c r="BH117" i="132" s="1"/>
  <c r="I117" i="132" s="1"/>
  <c r="C118" i="132"/>
  <c r="AV118" i="132"/>
  <c r="C119" i="132"/>
  <c r="AV119" i="132" s="1"/>
  <c r="C120" i="132"/>
  <c r="AV120" i="132"/>
  <c r="C121" i="132"/>
  <c r="AV121" i="132" s="1"/>
  <c r="C158" i="132"/>
  <c r="C159" i="132"/>
  <c r="AV159" i="132" s="1"/>
  <c r="C160" i="132"/>
  <c r="C161" i="132"/>
  <c r="AV161" i="132" s="1"/>
  <c r="C162" i="132"/>
  <c r="C163" i="132"/>
  <c r="AV163" i="132" s="1"/>
  <c r="BH163" i="132" s="1"/>
  <c r="I163" i="132" s="1"/>
  <c r="C151" i="132"/>
  <c r="AV151" i="132" s="1"/>
  <c r="C152" i="132"/>
  <c r="AV152" i="132" s="1"/>
  <c r="BH152" i="132" s="1"/>
  <c r="I152" i="132" s="1"/>
  <c r="C153" i="132"/>
  <c r="AV153" i="132" s="1"/>
  <c r="C154" i="132"/>
  <c r="C155" i="132"/>
  <c r="AV155" i="132" s="1"/>
  <c r="C156" i="132"/>
  <c r="AV156" i="132" s="1"/>
  <c r="C144" i="132"/>
  <c r="F144" i="132" s="1"/>
  <c r="H144" i="132" s="1"/>
  <c r="C145" i="132"/>
  <c r="AV145" i="132"/>
  <c r="AW145" i="132" s="1"/>
  <c r="C146" i="132"/>
  <c r="AV146" i="132"/>
  <c r="BH146" i="132" s="1"/>
  <c r="I146" i="132" s="1"/>
  <c r="C147" i="132"/>
  <c r="AV147" i="132"/>
  <c r="AW147" i="132" s="1"/>
  <c r="BI147" i="132" s="1"/>
  <c r="J147" i="132" s="1"/>
  <c r="BH147" i="132"/>
  <c r="I147" i="132" s="1"/>
  <c r="C148" i="132"/>
  <c r="AV148" i="132"/>
  <c r="BH148" i="132" s="1"/>
  <c r="I148" i="132" s="1"/>
  <c r="C149" i="132"/>
  <c r="AV149" i="132"/>
  <c r="AW149" i="132" s="1"/>
  <c r="BH149" i="132"/>
  <c r="I149" i="132" s="1"/>
  <c r="C137" i="132"/>
  <c r="AV137" i="132" s="1"/>
  <c r="C138" i="132"/>
  <c r="AV138" i="132"/>
  <c r="C139" i="132"/>
  <c r="AV139" i="132" s="1"/>
  <c r="C140" i="132"/>
  <c r="AV140" i="132" s="1"/>
  <c r="C141" i="132"/>
  <c r="AV141" i="132" s="1"/>
  <c r="C142" i="132"/>
  <c r="AV142" i="132" s="1"/>
  <c r="C130" i="132"/>
  <c r="AV130" i="132" s="1"/>
  <c r="BH130" i="132" s="1"/>
  <c r="C131" i="132"/>
  <c r="AV131" i="132" s="1"/>
  <c r="AW131" i="132" s="1"/>
  <c r="C132" i="132"/>
  <c r="AV132" i="132" s="1"/>
  <c r="BH132" i="132" s="1"/>
  <c r="I132" i="132" s="1"/>
  <c r="C133" i="132"/>
  <c r="AV133" i="132" s="1"/>
  <c r="AW133" i="132" s="1"/>
  <c r="BI133" i="132" s="1"/>
  <c r="J133" i="132" s="1"/>
  <c r="BH133" i="132"/>
  <c r="I133" i="132"/>
  <c r="C134" i="132"/>
  <c r="AV134" i="132" s="1"/>
  <c r="C135" i="132"/>
  <c r="AV135" i="132" s="1"/>
  <c r="AW135" i="132" s="1"/>
  <c r="C123" i="132"/>
  <c r="AV123" i="132" s="1"/>
  <c r="C124" i="132"/>
  <c r="AV124" i="132"/>
  <c r="AW124" i="132" s="1"/>
  <c r="BH124" i="132"/>
  <c r="I124" i="132" s="1"/>
  <c r="C125" i="132"/>
  <c r="AV125" i="132" s="1"/>
  <c r="C126" i="132"/>
  <c r="AV126" i="132"/>
  <c r="AW126" i="132" s="1"/>
  <c r="AX126" i="132" s="1"/>
  <c r="BJ126" i="132" s="1"/>
  <c r="K126" i="132" s="1"/>
  <c r="BH126" i="132"/>
  <c r="I126" i="132" s="1"/>
  <c r="C127" i="132"/>
  <c r="AV127" i="132" s="1"/>
  <c r="C128" i="132"/>
  <c r="AV128" i="132"/>
  <c r="AW128" i="132" s="1"/>
  <c r="BH128" i="132"/>
  <c r="I128" i="132" s="1"/>
  <c r="AW116" i="132"/>
  <c r="BI116" i="132" s="1"/>
  <c r="J116" i="132" s="1"/>
  <c r="AW117" i="132"/>
  <c r="AW163" i="132"/>
  <c r="AX163" i="132" s="1"/>
  <c r="AW152" i="132"/>
  <c r="AW146" i="132"/>
  <c r="AW148" i="132"/>
  <c r="BI148" i="132"/>
  <c r="J148" i="132" s="1"/>
  <c r="BI126" i="132"/>
  <c r="J126" i="132"/>
  <c r="AX116" i="132"/>
  <c r="BJ116" i="132" s="1"/>
  <c r="K116" i="132" s="1"/>
  <c r="AX147" i="132"/>
  <c r="AX148" i="132"/>
  <c r="BJ148" i="132"/>
  <c r="K148" i="132" s="1"/>
  <c r="AX133" i="132"/>
  <c r="AY116" i="132"/>
  <c r="AZ116" i="132" s="1"/>
  <c r="BK116" i="132"/>
  <c r="L116" i="132" s="1"/>
  <c r="AY148" i="132"/>
  <c r="AY126" i="132"/>
  <c r="N67" i="132"/>
  <c r="N77" i="132"/>
  <c r="O67" i="132"/>
  <c r="O77" i="132"/>
  <c r="R67" i="132"/>
  <c r="R68" i="132"/>
  <c r="R77" i="132"/>
  <c r="S67" i="132"/>
  <c r="S68" i="132"/>
  <c r="S77" i="132"/>
  <c r="V67" i="132"/>
  <c r="V68" i="132"/>
  <c r="V69" i="132"/>
  <c r="V77" i="132"/>
  <c r="W67" i="132"/>
  <c r="W68" i="132"/>
  <c r="W69" i="132"/>
  <c r="W77" i="132"/>
  <c r="Z67" i="132"/>
  <c r="Z68" i="132"/>
  <c r="Z69" i="132"/>
  <c r="Z70" i="132"/>
  <c r="Z77" i="132"/>
  <c r="AA67" i="132"/>
  <c r="AA68" i="132"/>
  <c r="AA69" i="132"/>
  <c r="AA70" i="132"/>
  <c r="AA77" i="132"/>
  <c r="C5" i="132"/>
  <c r="C228" i="132" s="1"/>
  <c r="C6" i="132"/>
  <c r="C229" i="132"/>
  <c r="F229" i="132" s="1"/>
  <c r="C7" i="132"/>
  <c r="C230" i="132" s="1"/>
  <c r="C8" i="132"/>
  <c r="C231" i="132" s="1"/>
  <c r="F231" i="132" s="1"/>
  <c r="C9" i="132"/>
  <c r="C232" i="132" s="1"/>
  <c r="F232" i="132" s="1"/>
  <c r="C10" i="132"/>
  <c r="C233" i="132"/>
  <c r="F233" i="132"/>
  <c r="C12" i="132"/>
  <c r="C235" i="132"/>
  <c r="F235" i="132" s="1"/>
  <c r="C13" i="132"/>
  <c r="C236" i="132" s="1"/>
  <c r="F236" i="132" s="1"/>
  <c r="C14" i="132"/>
  <c r="C237" i="132" s="1"/>
  <c r="F237" i="132" s="1"/>
  <c r="C15" i="132"/>
  <c r="C238" i="132" s="1"/>
  <c r="F238" i="132" s="1"/>
  <c r="C16" i="132"/>
  <c r="C239" i="132"/>
  <c r="F239" i="132"/>
  <c r="C17" i="132"/>
  <c r="C240" i="132" s="1"/>
  <c r="C19" i="132"/>
  <c r="C242" i="132" s="1"/>
  <c r="F242" i="132" s="1"/>
  <c r="F241" i="132" s="1"/>
  <c r="K15" i="128" s="1"/>
  <c r="C20" i="132"/>
  <c r="C243" i="132" s="1"/>
  <c r="F243" i="132" s="1"/>
  <c r="D243" i="132"/>
  <c r="E243" i="132"/>
  <c r="K243" i="132"/>
  <c r="L243" i="132"/>
  <c r="G243" i="132"/>
  <c r="C21" i="132"/>
  <c r="C244" i="132" s="1"/>
  <c r="F244" i="132" s="1"/>
  <c r="C22" i="132"/>
  <c r="C245" i="132"/>
  <c r="F245" i="132" s="1"/>
  <c r="C23" i="132"/>
  <c r="C246" i="132" s="1"/>
  <c r="F246" i="132"/>
  <c r="C24" i="132"/>
  <c r="C247" i="132"/>
  <c r="F247" i="132" s="1"/>
  <c r="C26" i="132"/>
  <c r="C249" i="132" s="1"/>
  <c r="C27" i="132"/>
  <c r="C250" i="132" s="1"/>
  <c r="F250" i="132"/>
  <c r="C28" i="132"/>
  <c r="C251" i="132"/>
  <c r="C29" i="132"/>
  <c r="C252" i="132"/>
  <c r="F252" i="132"/>
  <c r="C30" i="132"/>
  <c r="C253" i="132"/>
  <c r="F253" i="132"/>
  <c r="C31" i="132"/>
  <c r="C33" i="132"/>
  <c r="C256" i="132" s="1"/>
  <c r="Q256" i="132" s="1"/>
  <c r="C34" i="132"/>
  <c r="B34" i="132" s="1"/>
  <c r="B257" i="132" s="1"/>
  <c r="C257" i="132"/>
  <c r="C35" i="132"/>
  <c r="C258" i="132"/>
  <c r="F258" i="132"/>
  <c r="C36" i="132"/>
  <c r="C259" i="132"/>
  <c r="F259" i="132"/>
  <c r="C37" i="132"/>
  <c r="C38" i="132"/>
  <c r="C261" i="132"/>
  <c r="F261" i="132" s="1"/>
  <c r="C40" i="132"/>
  <c r="B40" i="132" s="1"/>
  <c r="B263" i="132" s="1"/>
  <c r="D263" i="132"/>
  <c r="E263" i="132"/>
  <c r="G263" i="132"/>
  <c r="C41" i="132"/>
  <c r="C42" i="132"/>
  <c r="C265" i="132"/>
  <c r="F265" i="132" s="1"/>
  <c r="C43" i="132"/>
  <c r="C266" i="132"/>
  <c r="F266" i="132" s="1"/>
  <c r="C44" i="132"/>
  <c r="C267" i="132" s="1"/>
  <c r="C45" i="132"/>
  <c r="C268" i="132" s="1"/>
  <c r="F268" i="132" s="1"/>
  <c r="C47" i="132"/>
  <c r="C270" i="132" s="1"/>
  <c r="F270" i="132" s="1"/>
  <c r="C48" i="132"/>
  <c r="C271" i="132"/>
  <c r="F271" i="132" s="1"/>
  <c r="C49" i="132"/>
  <c r="C272" i="132"/>
  <c r="F272" i="132"/>
  <c r="C50" i="132"/>
  <c r="C273" i="132" s="1"/>
  <c r="C51" i="132"/>
  <c r="C274" i="132" s="1"/>
  <c r="F274" i="132" s="1"/>
  <c r="C52" i="132"/>
  <c r="B52" i="132" s="1"/>
  <c r="B275" i="132" s="1"/>
  <c r="C275" i="132"/>
  <c r="K30" i="132"/>
  <c r="L30" i="132" s="1"/>
  <c r="K41" i="132"/>
  <c r="L41" i="132"/>
  <c r="G152" i="132"/>
  <c r="AF152" i="132" s="1"/>
  <c r="AC152" i="132"/>
  <c r="AJ152" i="132"/>
  <c r="AD152" i="132"/>
  <c r="AK152" i="132" s="1"/>
  <c r="AD116" i="132"/>
  <c r="AE152" i="132"/>
  <c r="AE116" i="132"/>
  <c r="F152" i="132"/>
  <c r="H152" i="132" s="1"/>
  <c r="Z152" i="132" s="1"/>
  <c r="AF116" i="132"/>
  <c r="AG116" i="132"/>
  <c r="AH116" i="132"/>
  <c r="AI116" i="132"/>
  <c r="G158" i="132"/>
  <c r="AC158" i="132" s="1"/>
  <c r="AJ158" i="132" s="1"/>
  <c r="F158" i="132"/>
  <c r="H158" i="132" s="1"/>
  <c r="F151" i="132"/>
  <c r="H151" i="132" s="1"/>
  <c r="G145" i="132"/>
  <c r="AD145" i="132" s="1"/>
  <c r="F145" i="132"/>
  <c r="H145" i="132"/>
  <c r="AC145" i="132"/>
  <c r="AJ145" i="132"/>
  <c r="AE145" i="132"/>
  <c r="AG145" i="132"/>
  <c r="H173" i="132"/>
  <c r="I173" i="132"/>
  <c r="J173" i="132" s="1"/>
  <c r="D235" i="132"/>
  <c r="E235" i="132"/>
  <c r="G235" i="132"/>
  <c r="D249" i="132"/>
  <c r="E249" i="132"/>
  <c r="D264" i="132"/>
  <c r="G264" i="132" s="1"/>
  <c r="AA93" i="132"/>
  <c r="AA94" i="132"/>
  <c r="AA95" i="132"/>
  <c r="AA96" i="132"/>
  <c r="AA97" i="132"/>
  <c r="AA98" i="132"/>
  <c r="AA99" i="132"/>
  <c r="AA100" i="132"/>
  <c r="AA101" i="132"/>
  <c r="AA102" i="132"/>
  <c r="AA103" i="132"/>
  <c r="U93" i="132"/>
  <c r="U94" i="132"/>
  <c r="U95" i="132"/>
  <c r="U96" i="132"/>
  <c r="U97" i="132"/>
  <c r="U98" i="132"/>
  <c r="U99" i="132"/>
  <c r="U100" i="132"/>
  <c r="U101" i="132"/>
  <c r="U102" i="132"/>
  <c r="U103" i="132"/>
  <c r="AB93" i="132"/>
  <c r="AB94" i="132"/>
  <c r="AB95" i="132"/>
  <c r="AB96" i="132"/>
  <c r="AB97" i="132"/>
  <c r="AB98" i="132"/>
  <c r="AB99" i="132"/>
  <c r="AB100" i="132"/>
  <c r="AB101" i="132"/>
  <c r="AB102" i="132"/>
  <c r="AB103" i="132"/>
  <c r="V93" i="132"/>
  <c r="V94" i="132"/>
  <c r="V95" i="132"/>
  <c r="V96" i="132"/>
  <c r="V97" i="132"/>
  <c r="V98" i="132"/>
  <c r="V99" i="132"/>
  <c r="V100" i="132"/>
  <c r="V101" i="132"/>
  <c r="V102" i="132"/>
  <c r="V103" i="132"/>
  <c r="Y93" i="132"/>
  <c r="Y94" i="132"/>
  <c r="Y95" i="132"/>
  <c r="Y96" i="132"/>
  <c r="Y97" i="132"/>
  <c r="Y98" i="132"/>
  <c r="Y99" i="132"/>
  <c r="Y100" i="132"/>
  <c r="Y101" i="132"/>
  <c r="Y102" i="132"/>
  <c r="Y103" i="132"/>
  <c r="S93" i="132"/>
  <c r="S94" i="132"/>
  <c r="S95" i="132"/>
  <c r="S96" i="132"/>
  <c r="S97" i="132"/>
  <c r="S98" i="132"/>
  <c r="S99" i="132"/>
  <c r="S100" i="132"/>
  <c r="S101" i="132"/>
  <c r="S102" i="132"/>
  <c r="S103" i="132"/>
  <c r="AD158" i="132"/>
  <c r="AE158" i="132"/>
  <c r="AF158" i="132"/>
  <c r="AG158" i="132"/>
  <c r="AG152" i="132"/>
  <c r="AH158" i="132"/>
  <c r="AH152" i="132"/>
  <c r="AI158" i="132"/>
  <c r="AI152" i="132"/>
  <c r="AI145" i="132"/>
  <c r="D270" i="132"/>
  <c r="E270" i="132"/>
  <c r="H270" i="132" s="1"/>
  <c r="M270" i="132"/>
  <c r="E228" i="132"/>
  <c r="J228" i="132" s="1"/>
  <c r="D228" i="132"/>
  <c r="G228" i="132" s="1"/>
  <c r="H228" i="132"/>
  <c r="I228" i="132"/>
  <c r="P228" i="132"/>
  <c r="Q228" i="132"/>
  <c r="E275" i="132"/>
  <c r="D275" i="132"/>
  <c r="P275" i="132"/>
  <c r="E274" i="132"/>
  <c r="L274" i="132" s="1"/>
  <c r="D274" i="132"/>
  <c r="K274" i="132"/>
  <c r="E273" i="132"/>
  <c r="N273" i="132" s="1"/>
  <c r="D273" i="132"/>
  <c r="P273" i="132"/>
  <c r="O273" i="132"/>
  <c r="H273" i="132"/>
  <c r="E272" i="132"/>
  <c r="D272" i="132"/>
  <c r="L272" i="132"/>
  <c r="K272" i="132"/>
  <c r="E271" i="132"/>
  <c r="N271" i="132" s="1"/>
  <c r="D271" i="132"/>
  <c r="P271" i="132"/>
  <c r="O271" i="132"/>
  <c r="K271" i="132"/>
  <c r="I271" i="132"/>
  <c r="H271" i="132"/>
  <c r="E268" i="132"/>
  <c r="D268" i="132"/>
  <c r="E267" i="132"/>
  <c r="N267" i="132" s="1"/>
  <c r="D267" i="132"/>
  <c r="P267" i="132"/>
  <c r="O267" i="132"/>
  <c r="H267" i="132"/>
  <c r="E266" i="132"/>
  <c r="D266" i="132"/>
  <c r="E265" i="132"/>
  <c r="N265" i="132" s="1"/>
  <c r="D265" i="132"/>
  <c r="P265" i="132"/>
  <c r="O265" i="132"/>
  <c r="K265" i="132"/>
  <c r="I265" i="132"/>
  <c r="H265" i="132"/>
  <c r="E264" i="132"/>
  <c r="E261" i="132"/>
  <c r="D261" i="132"/>
  <c r="Q261" i="132"/>
  <c r="P261" i="132"/>
  <c r="O261" i="132"/>
  <c r="N261" i="132"/>
  <c r="M261" i="132"/>
  <c r="L261" i="132"/>
  <c r="K261" i="132"/>
  <c r="J261" i="132"/>
  <c r="I261" i="132"/>
  <c r="H261" i="132"/>
  <c r="E260" i="132"/>
  <c r="D260" i="132"/>
  <c r="E259" i="132"/>
  <c r="D259" i="132"/>
  <c r="Q259" i="132"/>
  <c r="P259" i="132"/>
  <c r="O259" i="132"/>
  <c r="N259" i="132"/>
  <c r="M259" i="132"/>
  <c r="L259" i="132"/>
  <c r="K259" i="132"/>
  <c r="J259" i="132"/>
  <c r="I259" i="132"/>
  <c r="H259" i="132"/>
  <c r="E258" i="132"/>
  <c r="O258" i="132" s="1"/>
  <c r="D258" i="132"/>
  <c r="M258" i="132" s="1"/>
  <c r="Q258" i="132"/>
  <c r="P258" i="132"/>
  <c r="L258" i="132"/>
  <c r="J258" i="132"/>
  <c r="I258" i="132"/>
  <c r="H258" i="132"/>
  <c r="E257" i="132"/>
  <c r="D257" i="132"/>
  <c r="M257" i="132"/>
  <c r="L257" i="132"/>
  <c r="E256" i="132"/>
  <c r="D256" i="132"/>
  <c r="E254" i="132"/>
  <c r="D254" i="132"/>
  <c r="E253" i="132"/>
  <c r="O253" i="132" s="1"/>
  <c r="D253" i="132"/>
  <c r="M253" i="132" s="1"/>
  <c r="Q253" i="132"/>
  <c r="P253" i="132"/>
  <c r="L253" i="132"/>
  <c r="J253" i="132"/>
  <c r="I253" i="132"/>
  <c r="H253" i="132"/>
  <c r="E252" i="132"/>
  <c r="J252" i="132" s="1"/>
  <c r="D252" i="132"/>
  <c r="Q252" i="132"/>
  <c r="P252" i="132"/>
  <c r="O252" i="132"/>
  <c r="N252" i="132"/>
  <c r="M252" i="132"/>
  <c r="L252" i="132"/>
  <c r="K252" i="132"/>
  <c r="I252" i="132"/>
  <c r="H252" i="132"/>
  <c r="E251" i="132"/>
  <c r="O251" i="132" s="1"/>
  <c r="D251" i="132"/>
  <c r="M251" i="132" s="1"/>
  <c r="Q251" i="132"/>
  <c r="P251" i="132"/>
  <c r="I251" i="132"/>
  <c r="H251" i="132"/>
  <c r="E250" i="132"/>
  <c r="J250" i="132" s="1"/>
  <c r="D250" i="132"/>
  <c r="Q250" i="132"/>
  <c r="P250" i="132"/>
  <c r="O250" i="132"/>
  <c r="N250" i="132"/>
  <c r="M250" i="132"/>
  <c r="L250" i="132"/>
  <c r="K250" i="132"/>
  <c r="I250" i="132"/>
  <c r="H250" i="132"/>
  <c r="E247" i="132"/>
  <c r="D247" i="132"/>
  <c r="L247" i="132" s="1"/>
  <c r="Q247" i="132"/>
  <c r="O247" i="132"/>
  <c r="N247" i="132"/>
  <c r="M247" i="132"/>
  <c r="J247" i="132"/>
  <c r="I247" i="132"/>
  <c r="E246" i="132"/>
  <c r="D246" i="132"/>
  <c r="Q246" i="132" s="1"/>
  <c r="I246" i="132"/>
  <c r="E245" i="132"/>
  <c r="D245" i="132"/>
  <c r="L245" i="132" s="1"/>
  <c r="Q245" i="132"/>
  <c r="O245" i="132"/>
  <c r="N245" i="132"/>
  <c r="M245" i="132"/>
  <c r="J245" i="132"/>
  <c r="I245" i="132"/>
  <c r="E244" i="132"/>
  <c r="D244" i="132"/>
  <c r="Q243" i="132"/>
  <c r="P243" i="132"/>
  <c r="O243" i="132"/>
  <c r="N243" i="132"/>
  <c r="M243" i="132"/>
  <c r="E242" i="132"/>
  <c r="J242" i="132" s="1"/>
  <c r="D242" i="132"/>
  <c r="G242" i="132" s="1"/>
  <c r="K242" i="132"/>
  <c r="E240" i="132"/>
  <c r="D240" i="132"/>
  <c r="K240" i="132" s="1"/>
  <c r="O240" i="132"/>
  <c r="N240" i="132"/>
  <c r="E239" i="132"/>
  <c r="J239" i="132" s="1"/>
  <c r="D239" i="132"/>
  <c r="K239" i="132" s="1"/>
  <c r="E238" i="132"/>
  <c r="M238" i="132" s="1"/>
  <c r="D238" i="132"/>
  <c r="G238" i="132" s="1"/>
  <c r="O238" i="132"/>
  <c r="N238" i="132"/>
  <c r="J238" i="132"/>
  <c r="E237" i="132"/>
  <c r="K237" i="132" s="1"/>
  <c r="D237" i="132"/>
  <c r="G237" i="132" s="1"/>
  <c r="E236" i="132"/>
  <c r="M236" i="132" s="1"/>
  <c r="D236" i="132"/>
  <c r="K236" i="132" s="1"/>
  <c r="O236" i="132"/>
  <c r="N236" i="132"/>
  <c r="J236" i="132"/>
  <c r="E233" i="132"/>
  <c r="K233" i="132" s="1"/>
  <c r="D233" i="132"/>
  <c r="G233" i="132" s="1"/>
  <c r="J233" i="132"/>
  <c r="E232" i="132"/>
  <c r="M232" i="132" s="1"/>
  <c r="D232" i="132"/>
  <c r="K232" i="132" s="1"/>
  <c r="O232" i="132"/>
  <c r="N232" i="132"/>
  <c r="J232" i="132"/>
  <c r="E231" i="132"/>
  <c r="D231" i="132"/>
  <c r="G231" i="132" s="1"/>
  <c r="K231" i="132"/>
  <c r="J231" i="132"/>
  <c r="E230" i="132"/>
  <c r="M230" i="132" s="1"/>
  <c r="D230" i="132"/>
  <c r="E229" i="132"/>
  <c r="D229" i="132"/>
  <c r="K229" i="132"/>
  <c r="J229" i="132"/>
  <c r="G275" i="132"/>
  <c r="G274" i="132"/>
  <c r="G273" i="132"/>
  <c r="G272" i="132"/>
  <c r="G271" i="132"/>
  <c r="G268" i="132"/>
  <c r="G267" i="132"/>
  <c r="G266" i="132"/>
  <c r="G265" i="132"/>
  <c r="G261" i="132"/>
  <c r="G260" i="132"/>
  <c r="G259" i="132"/>
  <c r="G258" i="132"/>
  <c r="G257" i="132"/>
  <c r="G256" i="132"/>
  <c r="G254" i="132"/>
  <c r="G253" i="132"/>
  <c r="G252" i="132"/>
  <c r="G251" i="132"/>
  <c r="G250" i="132"/>
  <c r="G247" i="132"/>
  <c r="G245" i="132"/>
  <c r="G240" i="132"/>
  <c r="G239" i="132"/>
  <c r="G230" i="132"/>
  <c r="G229" i="132"/>
  <c r="G123" i="132"/>
  <c r="AE123" i="132" s="1"/>
  <c r="AC123" i="132"/>
  <c r="AJ123" i="132" s="1"/>
  <c r="F123" i="132"/>
  <c r="H123" i="132"/>
  <c r="AD123" i="132"/>
  <c r="AK123" i="132" s="1"/>
  <c r="B173" i="132"/>
  <c r="B172" i="132"/>
  <c r="I115" i="132"/>
  <c r="J169" i="132"/>
  <c r="J115" i="132"/>
  <c r="K169" i="132" s="1"/>
  <c r="K115" i="132"/>
  <c r="L169" i="132"/>
  <c r="L115" i="132"/>
  <c r="M169" i="132" s="1"/>
  <c r="M115" i="132"/>
  <c r="N169" i="132"/>
  <c r="N115" i="132"/>
  <c r="O115" i="132"/>
  <c r="P169" i="132"/>
  <c r="P115" i="132"/>
  <c r="Q169" i="132" s="1"/>
  <c r="Q115" i="132"/>
  <c r="R169" i="132"/>
  <c r="R115" i="132"/>
  <c r="S169" i="132" s="1"/>
  <c r="S115" i="132"/>
  <c r="T169" i="132"/>
  <c r="T115" i="132"/>
  <c r="U169" i="132" s="1"/>
  <c r="G163" i="132"/>
  <c r="AC163" i="132" s="1"/>
  <c r="AJ163" i="132" s="1"/>
  <c r="F163" i="132"/>
  <c r="H163" i="132"/>
  <c r="G137" i="132"/>
  <c r="AC137" i="132" s="1"/>
  <c r="AJ137" i="132" s="1"/>
  <c r="F137" i="132"/>
  <c r="H137" i="132" s="1"/>
  <c r="G131" i="132"/>
  <c r="G124" i="132"/>
  <c r="AC124" i="132"/>
  <c r="AJ124" i="132" s="1"/>
  <c r="G128" i="132"/>
  <c r="AD128" i="132" s="1"/>
  <c r="AC128" i="132"/>
  <c r="AJ128" i="132" s="1"/>
  <c r="G121" i="132"/>
  <c r="AC121" i="132" s="1"/>
  <c r="AJ121" i="132" s="1"/>
  <c r="AD124" i="132"/>
  <c r="AD121" i="132"/>
  <c r="AK121" i="132" s="1"/>
  <c r="F131" i="132"/>
  <c r="H131" i="132" s="1"/>
  <c r="Z131" i="132" s="1"/>
  <c r="F124" i="132"/>
  <c r="H124" i="132" s="1"/>
  <c r="AE124" i="132"/>
  <c r="AE128" i="132"/>
  <c r="AE121" i="132"/>
  <c r="AF123" i="132"/>
  <c r="AF128" i="132"/>
  <c r="AF121" i="132"/>
  <c r="AG123" i="132"/>
  <c r="AG128" i="132"/>
  <c r="AG121" i="132"/>
  <c r="AH123" i="132"/>
  <c r="AH128" i="132"/>
  <c r="AH121" i="132"/>
  <c r="AI123" i="132"/>
  <c r="AI128" i="132"/>
  <c r="AI121" i="132"/>
  <c r="F159" i="132"/>
  <c r="H159" i="132"/>
  <c r="W159" i="132"/>
  <c r="F160" i="132"/>
  <c r="H160" i="132"/>
  <c r="Z160" i="132" s="1"/>
  <c r="W160" i="132"/>
  <c r="F161" i="132"/>
  <c r="H161" i="132"/>
  <c r="W161" i="132"/>
  <c r="W152" i="132"/>
  <c r="F153" i="132"/>
  <c r="H153" i="132" s="1"/>
  <c r="F154" i="132"/>
  <c r="H154" i="132"/>
  <c r="W154" i="132"/>
  <c r="F155" i="132"/>
  <c r="H155" i="132" s="1"/>
  <c r="F156" i="132"/>
  <c r="H156" i="132"/>
  <c r="W156" i="132"/>
  <c r="W145" i="132"/>
  <c r="F146" i="132"/>
  <c r="H146" i="132"/>
  <c r="W146" i="132"/>
  <c r="F147" i="132"/>
  <c r="H147" i="132"/>
  <c r="W147" i="132"/>
  <c r="F148" i="132"/>
  <c r="H148" i="132"/>
  <c r="Z148" i="132" s="1"/>
  <c r="F149" i="132"/>
  <c r="H149" i="132" s="1"/>
  <c r="F138" i="132"/>
  <c r="H138" i="132" s="1"/>
  <c r="F139" i="132"/>
  <c r="H139" i="132"/>
  <c r="W139" i="132"/>
  <c r="F140" i="132"/>
  <c r="H140" i="132" s="1"/>
  <c r="F141" i="132"/>
  <c r="H141" i="132"/>
  <c r="W141" i="132"/>
  <c r="F142" i="132"/>
  <c r="H142" i="132" s="1"/>
  <c r="W142" i="132" s="1"/>
  <c r="W131" i="132"/>
  <c r="F132" i="132"/>
  <c r="H132" i="132"/>
  <c r="W132" i="132"/>
  <c r="F133" i="132"/>
  <c r="H133" i="132"/>
  <c r="F134" i="132"/>
  <c r="H134" i="132" s="1"/>
  <c r="W134" i="132" s="1"/>
  <c r="F135" i="132"/>
  <c r="H135" i="132"/>
  <c r="W135" i="132"/>
  <c r="F125" i="132"/>
  <c r="H125" i="132"/>
  <c r="F126" i="132"/>
  <c r="H126" i="132"/>
  <c r="W126" i="132" s="1"/>
  <c r="F127" i="132"/>
  <c r="H127" i="132" s="1"/>
  <c r="F128" i="132"/>
  <c r="H128" i="132"/>
  <c r="W128" i="132" s="1"/>
  <c r="F117" i="132"/>
  <c r="H117" i="132" s="1"/>
  <c r="F118" i="132"/>
  <c r="H118" i="132"/>
  <c r="Z118" i="132" s="1"/>
  <c r="F119" i="132"/>
  <c r="H119" i="132" s="1"/>
  <c r="F120" i="132"/>
  <c r="H120" i="132"/>
  <c r="W120" i="132"/>
  <c r="F121" i="132"/>
  <c r="H121" i="132" s="1"/>
  <c r="AD163" i="132"/>
  <c r="AK163" i="132" s="1"/>
  <c r="AE163" i="132"/>
  <c r="AF163" i="132"/>
  <c r="AG163" i="132"/>
  <c r="AH163" i="132"/>
  <c r="AI163" i="132"/>
  <c r="D262" i="132"/>
  <c r="E262" i="132"/>
  <c r="D269" i="132"/>
  <c r="E269" i="132"/>
  <c r="B226" i="132"/>
  <c r="C226" i="132"/>
  <c r="B5" i="132"/>
  <c r="B228" i="132"/>
  <c r="B6" i="132"/>
  <c r="B229" i="132"/>
  <c r="B7" i="132"/>
  <c r="B230" i="132"/>
  <c r="B8" i="132"/>
  <c r="B231" i="132"/>
  <c r="B9" i="132"/>
  <c r="B232" i="132"/>
  <c r="B10" i="132"/>
  <c r="B233" i="132"/>
  <c r="B234" i="132"/>
  <c r="B12" i="132"/>
  <c r="B235" i="132" s="1"/>
  <c r="B13" i="132"/>
  <c r="B236" i="132"/>
  <c r="B14" i="132"/>
  <c r="B237" i="132" s="1"/>
  <c r="B15" i="132"/>
  <c r="B238" i="132" s="1"/>
  <c r="B16" i="132"/>
  <c r="B239" i="132" s="1"/>
  <c r="B17" i="132"/>
  <c r="B240" i="132"/>
  <c r="B241" i="132"/>
  <c r="B19" i="132"/>
  <c r="B242" i="132" s="1"/>
  <c r="B20" i="132"/>
  <c r="B243" i="132"/>
  <c r="B21" i="132"/>
  <c r="B244" i="132"/>
  <c r="B22" i="132"/>
  <c r="B245" i="132"/>
  <c r="B23" i="132"/>
  <c r="B246" i="132"/>
  <c r="B24" i="132"/>
  <c r="B247" i="132"/>
  <c r="B248" i="132"/>
  <c r="B27" i="132"/>
  <c r="B250" i="132" s="1"/>
  <c r="B28" i="132"/>
  <c r="B251" i="132"/>
  <c r="B29" i="132"/>
  <c r="B252" i="132" s="1"/>
  <c r="B30" i="132"/>
  <c r="B253" i="132"/>
  <c r="B31" i="132"/>
  <c r="B254" i="132" s="1"/>
  <c r="B255" i="132"/>
  <c r="B33" i="132"/>
  <c r="B256" i="132" s="1"/>
  <c r="B35" i="132"/>
  <c r="B258" i="132"/>
  <c r="B36" i="132"/>
  <c r="B259" i="132"/>
  <c r="B38" i="132"/>
  <c r="B261" i="132"/>
  <c r="B262" i="132"/>
  <c r="C262" i="132"/>
  <c r="B42" i="132"/>
  <c r="B265" i="132"/>
  <c r="B43" i="132"/>
  <c r="B266" i="132"/>
  <c r="B44" i="132"/>
  <c r="B267" i="132" s="1"/>
  <c r="B45" i="132"/>
  <c r="B268" i="132"/>
  <c r="B269" i="132"/>
  <c r="C269" i="132"/>
  <c r="B48" i="132"/>
  <c r="B271" i="132" s="1"/>
  <c r="B49" i="132"/>
  <c r="B272" i="132"/>
  <c r="B50" i="132"/>
  <c r="B273" i="132"/>
  <c r="B51" i="132"/>
  <c r="B274" i="132"/>
  <c r="B279" i="132"/>
  <c r="E5" i="132"/>
  <c r="F5" i="132" s="1"/>
  <c r="E6" i="132"/>
  <c r="F6" i="132"/>
  <c r="E7" i="132"/>
  <c r="F7" i="132" s="1"/>
  <c r="E8" i="132"/>
  <c r="F8" i="132"/>
  <c r="E9" i="132"/>
  <c r="F9" i="132" s="1"/>
  <c r="E10" i="132"/>
  <c r="F10" i="132"/>
  <c r="E12" i="132"/>
  <c r="F12" i="132" s="1"/>
  <c r="E13" i="132"/>
  <c r="F13" i="132"/>
  <c r="E14" i="132"/>
  <c r="F14" i="132" s="1"/>
  <c r="E15" i="132"/>
  <c r="F15" i="132"/>
  <c r="E16" i="132"/>
  <c r="F16" i="132" s="1"/>
  <c r="E17" i="132"/>
  <c r="F17" i="132"/>
  <c r="E20" i="132"/>
  <c r="F20" i="132"/>
  <c r="E21" i="132"/>
  <c r="F21" i="132" s="1"/>
  <c r="E22" i="132"/>
  <c r="F22" i="132"/>
  <c r="E23" i="132"/>
  <c r="F23" i="132" s="1"/>
  <c r="E24" i="132"/>
  <c r="F24" i="132"/>
  <c r="E27" i="132"/>
  <c r="F27" i="132"/>
  <c r="E28" i="132"/>
  <c r="F28" i="132" s="1"/>
  <c r="E29" i="132"/>
  <c r="F29" i="132"/>
  <c r="E30" i="132"/>
  <c r="F30" i="132" s="1"/>
  <c r="E31" i="132"/>
  <c r="F31" i="132"/>
  <c r="E33" i="132"/>
  <c r="F33" i="132" s="1"/>
  <c r="E34" i="132"/>
  <c r="F34" i="132"/>
  <c r="E35" i="132"/>
  <c r="F35" i="132" s="1"/>
  <c r="E36" i="132"/>
  <c r="F36" i="132"/>
  <c r="E37" i="132"/>
  <c r="F37" i="132" s="1"/>
  <c r="E38" i="132"/>
  <c r="F38" i="132"/>
  <c r="E41" i="132"/>
  <c r="F41" i="132"/>
  <c r="E42" i="132"/>
  <c r="F42" i="132" s="1"/>
  <c r="E43" i="132"/>
  <c r="F43" i="132"/>
  <c r="E44" i="132"/>
  <c r="F44" i="132" s="1"/>
  <c r="E45" i="132"/>
  <c r="F45" i="132"/>
  <c r="E47" i="132"/>
  <c r="F47" i="132" s="1"/>
  <c r="E48" i="132"/>
  <c r="F48" i="132"/>
  <c r="E49" i="132"/>
  <c r="F49" i="132" s="1"/>
  <c r="E50" i="132"/>
  <c r="F50" i="132" s="1"/>
  <c r="E51" i="132"/>
  <c r="F51" i="132" s="1"/>
  <c r="E52" i="132"/>
  <c r="F52" i="132"/>
  <c r="AE67" i="132"/>
  <c r="AE68" i="132"/>
  <c r="AE69" i="132"/>
  <c r="AE70" i="132"/>
  <c r="AE71" i="132"/>
  <c r="AE77" i="132"/>
  <c r="G117" i="132"/>
  <c r="AF117" i="132" s="1"/>
  <c r="AC117" i="132"/>
  <c r="AJ117" i="132" s="1"/>
  <c r="H5" i="132"/>
  <c r="I5" i="132" s="1"/>
  <c r="H6" i="132"/>
  <c r="I6" i="132"/>
  <c r="H8" i="132"/>
  <c r="I8" i="132"/>
  <c r="H9" i="132"/>
  <c r="I9" i="132" s="1"/>
  <c r="H10" i="132"/>
  <c r="I10" i="132"/>
  <c r="H12" i="132"/>
  <c r="I12" i="132"/>
  <c r="H13" i="132"/>
  <c r="I13" i="132"/>
  <c r="H14" i="132"/>
  <c r="I14" i="132" s="1"/>
  <c r="H15" i="132"/>
  <c r="I15" i="132"/>
  <c r="H17" i="132"/>
  <c r="I17" i="132"/>
  <c r="H19" i="132"/>
  <c r="I19" i="132" s="1"/>
  <c r="H20" i="132"/>
  <c r="I20" i="132"/>
  <c r="H21" i="132"/>
  <c r="I21" i="132"/>
  <c r="H22" i="132"/>
  <c r="I22" i="132" s="1"/>
  <c r="H23" i="132"/>
  <c r="I23" i="132" s="1"/>
  <c r="H24" i="132"/>
  <c r="I24" i="132"/>
  <c r="H27" i="132"/>
  <c r="I27" i="132"/>
  <c r="H28" i="132"/>
  <c r="I28" i="132" s="1"/>
  <c r="H29" i="132"/>
  <c r="I29" i="132"/>
  <c r="H30" i="132"/>
  <c r="I30" i="132"/>
  <c r="H31" i="132"/>
  <c r="I31" i="132"/>
  <c r="H33" i="132"/>
  <c r="I33" i="132" s="1"/>
  <c r="H34" i="132"/>
  <c r="I34" i="132"/>
  <c r="H36" i="132"/>
  <c r="I36" i="132"/>
  <c r="H37" i="132"/>
  <c r="I37" i="132" s="1"/>
  <c r="H38" i="132"/>
  <c r="I38" i="132"/>
  <c r="H41" i="132"/>
  <c r="I41" i="132" s="1"/>
  <c r="H42" i="132"/>
  <c r="I42" i="132" s="1"/>
  <c r="H43" i="132"/>
  <c r="I43" i="132"/>
  <c r="H45" i="132"/>
  <c r="I45" i="132"/>
  <c r="H47" i="132"/>
  <c r="I47" i="132" s="1"/>
  <c r="H48" i="132"/>
  <c r="I48" i="132"/>
  <c r="H49" i="132"/>
  <c r="I49" i="132"/>
  <c r="H50" i="132"/>
  <c r="I50" i="132"/>
  <c r="H51" i="132"/>
  <c r="I51" i="132" s="1"/>
  <c r="H52" i="132"/>
  <c r="I52" i="132"/>
  <c r="AD117" i="132"/>
  <c r="AE117" i="132"/>
  <c r="AG117" i="132"/>
  <c r="AH117" i="132"/>
  <c r="AI117" i="132"/>
  <c r="AD67" i="132"/>
  <c r="AD68" i="132"/>
  <c r="AD69" i="132"/>
  <c r="AD70" i="132"/>
  <c r="AD71" i="132"/>
  <c r="H77" i="132"/>
  <c r="I77" i="132"/>
  <c r="L77" i="132"/>
  <c r="M77" i="132"/>
  <c r="P77" i="132"/>
  <c r="Q77" i="132"/>
  <c r="T77" i="132"/>
  <c r="U77" i="132"/>
  <c r="X77" i="132"/>
  <c r="Y77" i="132"/>
  <c r="AB77" i="132"/>
  <c r="AC77" i="132"/>
  <c r="AD77" i="132"/>
  <c r="H82" i="132"/>
  <c r="I82" i="132" s="1"/>
  <c r="J82" i="132" s="1"/>
  <c r="K82" i="132" s="1"/>
  <c r="AC115" i="132"/>
  <c r="AD115" i="132"/>
  <c r="AE115" i="132"/>
  <c r="AF115" i="132"/>
  <c r="AG115" i="132"/>
  <c r="AH115" i="132"/>
  <c r="AI115" i="132"/>
  <c r="AJ115" i="132"/>
  <c r="AK115" i="132"/>
  <c r="AL115" i="132"/>
  <c r="AM115" i="132"/>
  <c r="AN115" i="132"/>
  <c r="AP115" i="132"/>
  <c r="AQ115" i="132"/>
  <c r="AR115" i="132"/>
  <c r="AS115" i="132"/>
  <c r="AT115" i="132"/>
  <c r="AU115" i="132"/>
  <c r="AW115" i="132"/>
  <c r="AX115" i="132"/>
  <c r="AY115" i="132"/>
  <c r="AZ115" i="132" s="1"/>
  <c r="BA115" i="132" s="1"/>
  <c r="BB115" i="132"/>
  <c r="BC115" i="132" s="1"/>
  <c r="BD115" i="132" s="1"/>
  <c r="BE115" i="132" s="1"/>
  <c r="BF115" i="132" s="1"/>
  <c r="BG115" i="132" s="1"/>
  <c r="BI115" i="132"/>
  <c r="BJ115" i="132"/>
  <c r="BK115" i="132"/>
  <c r="BL115" i="132"/>
  <c r="BM115" i="132" s="1"/>
  <c r="BN115" i="132" s="1"/>
  <c r="BO115" i="132" s="1"/>
  <c r="BP115" i="132" s="1"/>
  <c r="BQ115" i="132" s="1"/>
  <c r="BR115" i="132" s="1"/>
  <c r="BS115" i="132" s="1"/>
  <c r="B116" i="132"/>
  <c r="B117" i="132"/>
  <c r="B118" i="132"/>
  <c r="G118" i="132"/>
  <c r="AC118" i="132"/>
  <c r="AD118" i="132"/>
  <c r="AE118" i="132"/>
  <c r="AF118" i="132"/>
  <c r="AG118" i="132"/>
  <c r="AH118" i="132"/>
  <c r="AI118" i="132"/>
  <c r="AJ118" i="132"/>
  <c r="B119" i="132"/>
  <c r="G119" i="132"/>
  <c r="AC119" i="132" s="1"/>
  <c r="AF119" i="132"/>
  <c r="AI119" i="132"/>
  <c r="AJ119" i="132"/>
  <c r="B120" i="132"/>
  <c r="G120" i="132"/>
  <c r="Z120" i="132"/>
  <c r="AC120" i="132"/>
  <c r="AJ120" i="132" s="1"/>
  <c r="AD120" i="132"/>
  <c r="AE120" i="132"/>
  <c r="AF120" i="132"/>
  <c r="AG120" i="132"/>
  <c r="AH120" i="132"/>
  <c r="AI120" i="132"/>
  <c r="B121" i="132"/>
  <c r="G122" i="132"/>
  <c r="B123" i="132"/>
  <c r="B124" i="132"/>
  <c r="AF124" i="132"/>
  <c r="AG124" i="132"/>
  <c r="AH124" i="132"/>
  <c r="AI124" i="132"/>
  <c r="B125" i="132"/>
  <c r="G125" i="132"/>
  <c r="AG125" i="132" s="1"/>
  <c r="AF125" i="132"/>
  <c r="B126" i="132"/>
  <c r="G126" i="132"/>
  <c r="Z126" i="132"/>
  <c r="B127" i="132"/>
  <c r="G127" i="132"/>
  <c r="AC127" i="132"/>
  <c r="AJ127" i="132" s="1"/>
  <c r="AD127" i="132"/>
  <c r="AK127" i="132" s="1"/>
  <c r="AE127" i="132"/>
  <c r="AF127" i="132"/>
  <c r="AG127" i="132"/>
  <c r="AH127" i="132"/>
  <c r="AI127" i="132"/>
  <c r="AL127" i="132"/>
  <c r="B128" i="132"/>
  <c r="Z128" i="132"/>
  <c r="G129" i="132"/>
  <c r="B130" i="132"/>
  <c r="B131" i="132"/>
  <c r="AH131" i="132"/>
  <c r="AI131" i="132"/>
  <c r="B132" i="132"/>
  <c r="G132" i="132"/>
  <c r="AD132" i="132" s="1"/>
  <c r="Z132" i="132"/>
  <c r="AC132" i="132"/>
  <c r="AF132" i="132"/>
  <c r="AG132" i="132"/>
  <c r="AI132" i="132"/>
  <c r="AJ132" i="132"/>
  <c r="B133" i="132"/>
  <c r="G133" i="132"/>
  <c r="AC133" i="132" s="1"/>
  <c r="AF133" i="132"/>
  <c r="AH133" i="132"/>
  <c r="AI133" i="132"/>
  <c r="AJ133" i="132"/>
  <c r="B134" i="132"/>
  <c r="G134" i="132"/>
  <c r="AC134" i="132" s="1"/>
  <c r="AJ134" i="132" s="1"/>
  <c r="Z134" i="132"/>
  <c r="AD134" i="132"/>
  <c r="AE134" i="132"/>
  <c r="AF134" i="132"/>
  <c r="AG134" i="132"/>
  <c r="AH134" i="132"/>
  <c r="AI134" i="132"/>
  <c r="B135" i="132"/>
  <c r="G135" i="132"/>
  <c r="AI135" i="132" s="1"/>
  <c r="Z135" i="132"/>
  <c r="AD135" i="132"/>
  <c r="AF135" i="132"/>
  <c r="AG135" i="132"/>
  <c r="AH135" i="132"/>
  <c r="G136" i="132"/>
  <c r="B137" i="132"/>
  <c r="B138" i="132"/>
  <c r="G138" i="132"/>
  <c r="AC138" i="132"/>
  <c r="AJ138" i="132" s="1"/>
  <c r="AD138" i="132"/>
  <c r="AE138" i="132"/>
  <c r="AF138" i="132"/>
  <c r="AG138" i="132"/>
  <c r="AH138" i="132"/>
  <c r="AI138" i="132"/>
  <c r="B139" i="132"/>
  <c r="G139" i="132"/>
  <c r="Z139" i="132"/>
  <c r="AC139" i="132"/>
  <c r="AJ139" i="132" s="1"/>
  <c r="AD139" i="132"/>
  <c r="AE139" i="132"/>
  <c r="AF139" i="132"/>
  <c r="AG139" i="132"/>
  <c r="AH139" i="132"/>
  <c r="AI139" i="132"/>
  <c r="AK139" i="132"/>
  <c r="B140" i="132"/>
  <c r="G140" i="132"/>
  <c r="AD140" i="132" s="1"/>
  <c r="AC140" i="132"/>
  <c r="AJ140" i="132" s="1"/>
  <c r="AF140" i="132"/>
  <c r="AG140" i="132"/>
  <c r="AH140" i="132"/>
  <c r="AI140" i="132"/>
  <c r="B141" i="132"/>
  <c r="G141" i="132"/>
  <c r="AC141" i="132" s="1"/>
  <c r="Z141" i="132"/>
  <c r="AF141" i="132"/>
  <c r="AI141" i="132"/>
  <c r="AJ141" i="132"/>
  <c r="B142" i="132"/>
  <c r="G142" i="132"/>
  <c r="AC142" i="132" s="1"/>
  <c r="AJ142" i="132" s="1"/>
  <c r="Z142" i="132"/>
  <c r="AD142" i="132"/>
  <c r="AK142" i="132" s="1"/>
  <c r="AE142" i="132"/>
  <c r="AL142" i="132" s="1"/>
  <c r="AF142" i="132"/>
  <c r="AG142" i="132"/>
  <c r="AH142" i="132"/>
  <c r="AI142" i="132"/>
  <c r="G143" i="132"/>
  <c r="B144" i="132"/>
  <c r="B145" i="132"/>
  <c r="Z145" i="132"/>
  <c r="B146" i="132"/>
  <c r="G146" i="132"/>
  <c r="AC146" i="132" s="1"/>
  <c r="AJ146" i="132" s="1"/>
  <c r="Z146" i="132"/>
  <c r="AE146" i="132"/>
  <c r="AF146" i="132"/>
  <c r="AG146" i="132"/>
  <c r="AH146" i="132"/>
  <c r="AI146" i="132"/>
  <c r="B147" i="132"/>
  <c r="G147" i="132"/>
  <c r="AI147" i="132" s="1"/>
  <c r="Z147" i="132"/>
  <c r="AD147" i="132"/>
  <c r="AF147" i="132"/>
  <c r="AG147" i="132"/>
  <c r="AH147" i="132"/>
  <c r="B148" i="132"/>
  <c r="G148" i="132"/>
  <c r="AF148" i="132"/>
  <c r="AG148" i="132"/>
  <c r="B149" i="132"/>
  <c r="G149" i="132"/>
  <c r="AE149" i="132" s="1"/>
  <c r="G150" i="132"/>
  <c r="B151" i="132"/>
  <c r="B152" i="132"/>
  <c r="B153" i="132"/>
  <c r="G153" i="132"/>
  <c r="AE153" i="132"/>
  <c r="B154" i="132"/>
  <c r="G154" i="132"/>
  <c r="AG154" i="132" s="1"/>
  <c r="Z154" i="132"/>
  <c r="AC154" i="132"/>
  <c r="AJ154" i="132" s="1"/>
  <c r="AD154" i="132"/>
  <c r="AE154" i="132"/>
  <c r="AF154" i="132"/>
  <c r="AH154" i="132"/>
  <c r="AI154" i="132"/>
  <c r="B155" i="132"/>
  <c r="G155" i="132"/>
  <c r="AC155" i="132"/>
  <c r="AJ155" i="132" s="1"/>
  <c r="AD155" i="132"/>
  <c r="AE155" i="132"/>
  <c r="AF155" i="132"/>
  <c r="AG155" i="132"/>
  <c r="AH155" i="132"/>
  <c r="AI155" i="132"/>
  <c r="AK155" i="132"/>
  <c r="AL155" i="132" s="1"/>
  <c r="B156" i="132"/>
  <c r="G156" i="132"/>
  <c r="AD156" i="132" s="1"/>
  <c r="Z156" i="132"/>
  <c r="AC156" i="132"/>
  <c r="AF156" i="132"/>
  <c r="AG156" i="132"/>
  <c r="AI156" i="132"/>
  <c r="AJ156" i="132"/>
  <c r="AK156" i="132" s="1"/>
  <c r="G157" i="132"/>
  <c r="B158" i="132"/>
  <c r="B159" i="132"/>
  <c r="G159" i="132"/>
  <c r="AI159" i="132" s="1"/>
  <c r="Z159" i="132"/>
  <c r="AD159" i="132"/>
  <c r="AF159" i="132"/>
  <c r="AG159" i="132"/>
  <c r="AH159" i="132"/>
  <c r="B160" i="132"/>
  <c r="G160" i="132"/>
  <c r="AG160" i="132" s="1"/>
  <c r="AF160" i="132"/>
  <c r="B161" i="132"/>
  <c r="G161" i="132"/>
  <c r="Z161" i="132"/>
  <c r="B162" i="132"/>
  <c r="B163" i="132"/>
  <c r="G164" i="132"/>
  <c r="F9" i="107"/>
  <c r="E83" i="93" s="1"/>
  <c r="G9" i="107"/>
  <c r="F83" i="93" s="1"/>
  <c r="H9" i="107"/>
  <c r="G83" i="93" s="1"/>
  <c r="F40" i="107"/>
  <c r="F42" i="107"/>
  <c r="F43" i="107"/>
  <c r="F44" i="107"/>
  <c r="F48" i="107"/>
  <c r="F49" i="107"/>
  <c r="F50" i="107"/>
  <c r="F28" i="107"/>
  <c r="F62" i="107"/>
  <c r="E126" i="93" s="1"/>
  <c r="F66" i="107"/>
  <c r="E128" i="93" s="1"/>
  <c r="F67" i="107"/>
  <c r="G66" i="107"/>
  <c r="F128" i="93" s="1"/>
  <c r="G67" i="107"/>
  <c r="H66" i="107"/>
  <c r="G128" i="93" s="1"/>
  <c r="H67" i="107"/>
  <c r="I66" i="107"/>
  <c r="H128" i="93" s="1"/>
  <c r="I67" i="107"/>
  <c r="J66" i="107"/>
  <c r="I128" i="93" s="1"/>
  <c r="J67" i="107"/>
  <c r="K66" i="107"/>
  <c r="J128" i="93" s="1"/>
  <c r="K67" i="107"/>
  <c r="L66" i="107"/>
  <c r="K128" i="93" s="1"/>
  <c r="L67" i="107"/>
  <c r="M66" i="107"/>
  <c r="L128" i="93" s="1"/>
  <c r="M67" i="107"/>
  <c r="N66" i="107"/>
  <c r="M128" i="93" s="1"/>
  <c r="N67" i="107"/>
  <c r="O66" i="107"/>
  <c r="N128" i="93" s="1"/>
  <c r="O67" i="107"/>
  <c r="P66" i="107"/>
  <c r="O128" i="93" s="1"/>
  <c r="P67" i="107"/>
  <c r="Q66" i="107"/>
  <c r="P128" i="93" s="1"/>
  <c r="Q67" i="107"/>
  <c r="C40" i="107"/>
  <c r="C223" i="153" s="1"/>
  <c r="A290" i="148" s="1"/>
  <c r="C41" i="107"/>
  <c r="C224" i="153" s="1"/>
  <c r="A291" i="148" s="1"/>
  <c r="C42" i="107"/>
  <c r="C43" i="107"/>
  <c r="C44" i="107"/>
  <c r="C141" i="153" s="1"/>
  <c r="C45" i="107"/>
  <c r="C46" i="107"/>
  <c r="C47" i="107"/>
  <c r="C48" i="107"/>
  <c r="C231" i="153" s="1"/>
  <c r="A298" i="148" s="1"/>
  <c r="C49" i="107"/>
  <c r="C232" i="153" s="1"/>
  <c r="A299" i="148" s="1"/>
  <c r="C50" i="107"/>
  <c r="C2" i="107"/>
  <c r="E2" i="107"/>
  <c r="I2" i="107"/>
  <c r="F7" i="107"/>
  <c r="G7" i="107"/>
  <c r="G15" i="107" s="1"/>
  <c r="G54" i="107" s="1"/>
  <c r="G69" i="107" s="1"/>
  <c r="H7" i="107"/>
  <c r="H15" i="107" s="1"/>
  <c r="H54" i="107" s="1"/>
  <c r="I7" i="107"/>
  <c r="J7" i="107"/>
  <c r="K7" i="107"/>
  <c r="K15" i="107" s="1"/>
  <c r="K54" i="107" s="1"/>
  <c r="K69" i="107" s="1"/>
  <c r="L7" i="107"/>
  <c r="L15" i="107" s="1"/>
  <c r="L54" i="107" s="1"/>
  <c r="L69" i="107" s="1"/>
  <c r="M7" i="107"/>
  <c r="N7" i="107"/>
  <c r="O7" i="107"/>
  <c r="O15" i="107" s="1"/>
  <c r="O54" i="107" s="1"/>
  <c r="O69" i="107" s="1"/>
  <c r="P7" i="107"/>
  <c r="P15" i="107" s="1"/>
  <c r="P54" i="107" s="1"/>
  <c r="P69" i="107" s="1"/>
  <c r="Q7" i="107"/>
  <c r="D15" i="107"/>
  <c r="D54" i="107" s="1"/>
  <c r="D69" i="107" s="1"/>
  <c r="F15" i="107"/>
  <c r="I15" i="107"/>
  <c r="I54" i="107" s="1"/>
  <c r="I69" i="107" s="1"/>
  <c r="J15" i="107"/>
  <c r="J54" i="107" s="1"/>
  <c r="J69" i="107" s="1"/>
  <c r="M15" i="107"/>
  <c r="N15" i="107"/>
  <c r="Q15" i="107"/>
  <c r="C34" i="107"/>
  <c r="C35" i="107"/>
  <c r="C36" i="107"/>
  <c r="E54" i="107"/>
  <c r="F54" i="107"/>
  <c r="F69" i="107" s="1"/>
  <c r="M54" i="107"/>
  <c r="N54" i="107"/>
  <c r="N69" i="107" s="1"/>
  <c r="Q54" i="107"/>
  <c r="E69" i="107"/>
  <c r="H69" i="107"/>
  <c r="M69" i="107"/>
  <c r="Q69" i="107"/>
  <c r="E2" i="150"/>
  <c r="C50" i="150"/>
  <c r="B98" i="148" s="1"/>
  <c r="H98" i="148" s="1"/>
  <c r="C49" i="150"/>
  <c r="B97" i="148" s="1"/>
  <c r="H97" i="148" s="1"/>
  <c r="C48" i="150"/>
  <c r="B96" i="148" s="1"/>
  <c r="H96" i="148" s="1"/>
  <c r="C47" i="150"/>
  <c r="B95" i="148" s="1"/>
  <c r="H95" i="148" s="1"/>
  <c r="C46" i="150"/>
  <c r="B94" i="148" s="1"/>
  <c r="H94" i="148" s="1"/>
  <c r="C45" i="150"/>
  <c r="B93" i="148" s="1"/>
  <c r="H93" i="148" s="1"/>
  <c r="C44" i="150"/>
  <c r="B92" i="148" s="1"/>
  <c r="H92" i="148" s="1"/>
  <c r="C43" i="150"/>
  <c r="B91" i="148" s="1"/>
  <c r="H91" i="148" s="1"/>
  <c r="C42" i="150"/>
  <c r="B90" i="148" s="1"/>
  <c r="H90" i="148" s="1"/>
  <c r="C41" i="150"/>
  <c r="B89" i="148" s="1"/>
  <c r="H89" i="148" s="1"/>
  <c r="C40" i="150"/>
  <c r="B88" i="148" s="1"/>
  <c r="H88" i="148" s="1"/>
  <c r="C36" i="150"/>
  <c r="B84" i="148" s="1"/>
  <c r="H84" i="148" s="1"/>
  <c r="C35" i="150"/>
  <c r="B83" i="148" s="1"/>
  <c r="H83" i="148" s="1"/>
  <c r="C34" i="150"/>
  <c r="B82" i="148" s="1"/>
  <c r="H82" i="148" s="1"/>
  <c r="Z28" i="150"/>
  <c r="U28" i="150"/>
  <c r="P28" i="150"/>
  <c r="E7" i="150"/>
  <c r="E15" i="150" s="1"/>
  <c r="C2" i="150"/>
  <c r="D111" i="138"/>
  <c r="K111" i="138" s="1"/>
  <c r="C111" i="138"/>
  <c r="B111" i="138"/>
  <c r="D112" i="138"/>
  <c r="O112" i="138" s="1"/>
  <c r="D113" i="138"/>
  <c r="O113" i="138"/>
  <c r="D114" i="138"/>
  <c r="D115" i="138"/>
  <c r="O115" i="138"/>
  <c r="E20" i="138"/>
  <c r="H28" i="138"/>
  <c r="D59" i="138" s="1"/>
  <c r="C59" i="138"/>
  <c r="B59" i="138"/>
  <c r="E21" i="138"/>
  <c r="H29" i="138" s="1"/>
  <c r="D60" i="138" s="1"/>
  <c r="C60" i="138"/>
  <c r="B60" i="138"/>
  <c r="E22" i="138"/>
  <c r="H30" i="138" s="1"/>
  <c r="D61" i="138" s="1"/>
  <c r="H61" i="138" s="1"/>
  <c r="C61" i="138"/>
  <c r="B61" i="138"/>
  <c r="E23" i="138"/>
  <c r="H31" i="138" s="1"/>
  <c r="D62" i="138" s="1"/>
  <c r="C62" i="138"/>
  <c r="B62" i="138"/>
  <c r="E24" i="138"/>
  <c r="H32" i="138"/>
  <c r="D63" i="138" s="1"/>
  <c r="C63" i="138"/>
  <c r="B63" i="138"/>
  <c r="M63" i="138"/>
  <c r="O63" i="138"/>
  <c r="AA112" i="138"/>
  <c r="AA113" i="138"/>
  <c r="AA115" i="138"/>
  <c r="W112" i="138"/>
  <c r="W113" i="138"/>
  <c r="W115" i="138"/>
  <c r="S112" i="138"/>
  <c r="S113" i="138"/>
  <c r="S115" i="138"/>
  <c r="D198" i="138"/>
  <c r="D146" i="148" s="1"/>
  <c r="D199" i="138"/>
  <c r="D147" i="148" s="1"/>
  <c r="D200" i="138"/>
  <c r="D148" i="148" s="1"/>
  <c r="D201" i="138"/>
  <c r="D149" i="148" s="1"/>
  <c r="D202" i="138"/>
  <c r="F198" i="138"/>
  <c r="F146" i="148" s="1"/>
  <c r="H198" i="138"/>
  <c r="F199" i="138"/>
  <c r="F147" i="148" s="1"/>
  <c r="F200" i="138"/>
  <c r="F148" i="148" s="1"/>
  <c r="F201" i="138"/>
  <c r="F149" i="148" s="1"/>
  <c r="H201" i="138"/>
  <c r="F202" i="138"/>
  <c r="F150" i="148" s="1"/>
  <c r="E198" i="138"/>
  <c r="E146" i="148" s="1"/>
  <c r="E199" i="138"/>
  <c r="E147" i="148" s="1"/>
  <c r="E200" i="138"/>
  <c r="E201" i="138"/>
  <c r="E149" i="148" s="1"/>
  <c r="E202" i="138"/>
  <c r="E150" i="148" s="1"/>
  <c r="D13" i="138"/>
  <c r="P13" i="138" s="1"/>
  <c r="E284" i="149" s="1"/>
  <c r="E13" i="138"/>
  <c r="F13" i="138"/>
  <c r="G13" i="138"/>
  <c r="H13" i="138"/>
  <c r="I13" i="138"/>
  <c r="J13" i="138"/>
  <c r="K13" i="138"/>
  <c r="L13" i="138"/>
  <c r="M13" i="138"/>
  <c r="N13" i="138"/>
  <c r="O13" i="138"/>
  <c r="G36" i="138"/>
  <c r="C46" i="138"/>
  <c r="G37" i="138"/>
  <c r="C47" i="138" s="1"/>
  <c r="G38" i="138"/>
  <c r="C48" i="138" s="1"/>
  <c r="G39" i="138"/>
  <c r="C49" i="138" s="1"/>
  <c r="G40" i="138"/>
  <c r="C50" i="138" s="1"/>
  <c r="H20" i="138"/>
  <c r="H21" i="138"/>
  <c r="H25" i="138" s="1"/>
  <c r="D6" i="138" s="1"/>
  <c r="H22" i="138"/>
  <c r="H23" i="138"/>
  <c r="H24" i="138"/>
  <c r="H36" i="138"/>
  <c r="H37" i="138"/>
  <c r="H38" i="138"/>
  <c r="H39" i="138"/>
  <c r="H40" i="138"/>
  <c r="G20" i="138"/>
  <c r="C28" i="138" s="1"/>
  <c r="E28" i="138"/>
  <c r="F28" i="138"/>
  <c r="G21" i="138"/>
  <c r="C29" i="138" s="1"/>
  <c r="E29" i="138"/>
  <c r="F29" i="138"/>
  <c r="G22" i="138"/>
  <c r="C30" i="138" s="1"/>
  <c r="E30" i="138"/>
  <c r="F30" i="138"/>
  <c r="G23" i="138"/>
  <c r="C31" i="138" s="1"/>
  <c r="E31" i="138"/>
  <c r="F31" i="138"/>
  <c r="G24" i="138"/>
  <c r="C32" i="138" s="1"/>
  <c r="E32" i="138"/>
  <c r="F32" i="138"/>
  <c r="Z91" i="138"/>
  <c r="Z92" i="138"/>
  <c r="Z93" i="138"/>
  <c r="Z94" i="138"/>
  <c r="Z95" i="138"/>
  <c r="Z96" i="138"/>
  <c r="D207" i="138"/>
  <c r="D208" i="138"/>
  <c r="AA91" i="138"/>
  <c r="AA92" i="138"/>
  <c r="AA93" i="138"/>
  <c r="AA94" i="138"/>
  <c r="AA95" i="138"/>
  <c r="AA96" i="138"/>
  <c r="E207" i="138"/>
  <c r="E208" i="138"/>
  <c r="AB91" i="138"/>
  <c r="AB92" i="138"/>
  <c r="AB93" i="138"/>
  <c r="AB94" i="138"/>
  <c r="AB95" i="138"/>
  <c r="AB96" i="138"/>
  <c r="F207" i="138"/>
  <c r="F208" i="138"/>
  <c r="G207" i="138"/>
  <c r="G208" i="138"/>
  <c r="H207" i="138"/>
  <c r="H208" i="138"/>
  <c r="I207" i="138"/>
  <c r="I208" i="138"/>
  <c r="J207" i="138"/>
  <c r="J208" i="138"/>
  <c r="K207" i="138"/>
  <c r="K208" i="138"/>
  <c r="L207" i="138"/>
  <c r="L208" i="138"/>
  <c r="M207" i="138"/>
  <c r="M208" i="138"/>
  <c r="N207" i="138"/>
  <c r="N208" i="138"/>
  <c r="Y91" i="138"/>
  <c r="Y92" i="138"/>
  <c r="Y93" i="138"/>
  <c r="Y94" i="138"/>
  <c r="Y95" i="138"/>
  <c r="Y96" i="138"/>
  <c r="O207" i="138"/>
  <c r="O208" i="138"/>
  <c r="F115" i="138"/>
  <c r="F113" i="138"/>
  <c r="AD113" i="138" s="1"/>
  <c r="B161" i="138"/>
  <c r="C161" i="138"/>
  <c r="F112" i="138"/>
  <c r="Z112" i="138" s="1"/>
  <c r="B160" i="138"/>
  <c r="C160" i="138"/>
  <c r="D160" i="138"/>
  <c r="E160" i="138"/>
  <c r="G111" i="138"/>
  <c r="Z113" i="138"/>
  <c r="V113" i="138"/>
  <c r="B112" i="138"/>
  <c r="M112" i="138" s="1"/>
  <c r="C115" i="138"/>
  <c r="B115" i="138"/>
  <c r="AE112" i="138"/>
  <c r="AE113" i="138"/>
  <c r="AE114" i="138"/>
  <c r="AE115" i="138"/>
  <c r="C112" i="138"/>
  <c r="D161" i="138"/>
  <c r="E164" i="138"/>
  <c r="G115" i="138"/>
  <c r="AI117" i="138" s="1"/>
  <c r="B114" i="138"/>
  <c r="E163" i="138"/>
  <c r="G114" i="138"/>
  <c r="AJ116" i="138"/>
  <c r="B113" i="138"/>
  <c r="E162" i="138" s="1"/>
  <c r="G113" i="138" s="1"/>
  <c r="AH117" i="138"/>
  <c r="AH115" i="138"/>
  <c r="R115" i="138"/>
  <c r="N115" i="138"/>
  <c r="N113" i="138"/>
  <c r="J115" i="138"/>
  <c r="K112" i="138"/>
  <c r="X139" i="138" s="1"/>
  <c r="K115" i="138"/>
  <c r="B164" i="138"/>
  <c r="D164" i="138"/>
  <c r="B163" i="138"/>
  <c r="D163" i="138"/>
  <c r="B162" i="138"/>
  <c r="D162" i="138" s="1"/>
  <c r="AC115" i="138"/>
  <c r="C114" i="138"/>
  <c r="C113" i="138"/>
  <c r="Y115" i="138"/>
  <c r="U115" i="138"/>
  <c r="Q115" i="138"/>
  <c r="M115" i="138"/>
  <c r="I115" i="138"/>
  <c r="C164" i="138"/>
  <c r="C163" i="138"/>
  <c r="C162" i="138"/>
  <c r="K113" i="138"/>
  <c r="X140" i="138" s="1"/>
  <c r="X142" i="138"/>
  <c r="R142" i="138"/>
  <c r="Q138" i="138"/>
  <c r="Q139" i="138"/>
  <c r="Q140" i="138"/>
  <c r="Q141" i="138"/>
  <c r="Q142" i="138"/>
  <c r="T91" i="138"/>
  <c r="T92" i="138"/>
  <c r="T93" i="138"/>
  <c r="T94" i="138"/>
  <c r="T95" i="138"/>
  <c r="T96" i="138"/>
  <c r="U91" i="138"/>
  <c r="U92" i="138"/>
  <c r="U93" i="138"/>
  <c r="U94" i="138"/>
  <c r="U95" i="138"/>
  <c r="U96" i="138"/>
  <c r="V91" i="138"/>
  <c r="V92" i="138"/>
  <c r="V93" i="138"/>
  <c r="V94" i="138"/>
  <c r="V95" i="138"/>
  <c r="V96" i="138"/>
  <c r="S91" i="138"/>
  <c r="S92" i="138"/>
  <c r="S93" i="138"/>
  <c r="S94" i="138"/>
  <c r="S95" i="138"/>
  <c r="S96" i="138"/>
  <c r="H63" i="138"/>
  <c r="B196" i="138"/>
  <c r="B144" i="148" s="1"/>
  <c r="B197" i="138"/>
  <c r="B145" i="148" s="1"/>
  <c r="D197" i="138"/>
  <c r="D145" i="148" s="1"/>
  <c r="E197" i="138"/>
  <c r="E145" i="148" s="1"/>
  <c r="F197" i="138"/>
  <c r="F145" i="148" s="1"/>
  <c r="B198" i="138"/>
  <c r="B146" i="148" s="1"/>
  <c r="B199" i="138"/>
  <c r="B147" i="148" s="1"/>
  <c r="B200" i="138"/>
  <c r="B148" i="148" s="1"/>
  <c r="B201" i="138"/>
  <c r="B149" i="148" s="1"/>
  <c r="B202" i="138"/>
  <c r="B150" i="148" s="1"/>
  <c r="I61" i="138"/>
  <c r="K61" i="138" s="1"/>
  <c r="X88" i="138" s="1"/>
  <c r="I63" i="138"/>
  <c r="K63" i="138"/>
  <c r="X90" i="138" s="1"/>
  <c r="D4" i="138"/>
  <c r="E4" i="138"/>
  <c r="F4" i="138"/>
  <c r="G4" i="138"/>
  <c r="H4" i="138"/>
  <c r="I4" i="138"/>
  <c r="J4" i="138"/>
  <c r="K4" i="138"/>
  <c r="L4" i="138"/>
  <c r="M4" i="138"/>
  <c r="N4" i="138"/>
  <c r="O4" i="138"/>
  <c r="B18" i="138"/>
  <c r="B19" i="138"/>
  <c r="D19" i="138"/>
  <c r="E19" i="138"/>
  <c r="F19" i="138"/>
  <c r="G19" i="138"/>
  <c r="H19" i="138"/>
  <c r="B20" i="138"/>
  <c r="D20" i="138"/>
  <c r="F20" i="138"/>
  <c r="B21" i="138"/>
  <c r="D21" i="138"/>
  <c r="F21" i="138"/>
  <c r="B22" i="138"/>
  <c r="D22" i="138"/>
  <c r="F22" i="138"/>
  <c r="B23" i="138"/>
  <c r="D23" i="138"/>
  <c r="F23" i="138"/>
  <c r="B24" i="138"/>
  <c r="D24" i="138"/>
  <c r="F24" i="138"/>
  <c r="C27" i="138"/>
  <c r="D27" i="138"/>
  <c r="E27" i="138"/>
  <c r="F27" i="138"/>
  <c r="B34" i="138"/>
  <c r="B35" i="138"/>
  <c r="D35" i="138"/>
  <c r="E35" i="138"/>
  <c r="F35" i="138"/>
  <c r="G35" i="138"/>
  <c r="H35" i="138"/>
  <c r="B36" i="138"/>
  <c r="D36" i="138"/>
  <c r="E36" i="138"/>
  <c r="F36" i="138"/>
  <c r="B37" i="138"/>
  <c r="D37" i="138"/>
  <c r="E37" i="138"/>
  <c r="F37" i="138"/>
  <c r="B38" i="138"/>
  <c r="D38" i="138"/>
  <c r="E38" i="138"/>
  <c r="F38" i="138"/>
  <c r="B39" i="138"/>
  <c r="D39" i="138"/>
  <c r="E39" i="138"/>
  <c r="F39" i="138"/>
  <c r="B40" i="138"/>
  <c r="D40" i="138"/>
  <c r="E40" i="138"/>
  <c r="F40" i="138"/>
  <c r="C45" i="138"/>
  <c r="D45" i="138"/>
  <c r="E45" i="138"/>
  <c r="F45" i="138"/>
  <c r="R71" i="138"/>
  <c r="S71" i="138"/>
  <c r="V71" i="138"/>
  <c r="W71" i="138"/>
  <c r="Z71" i="138"/>
  <c r="AA71" i="138"/>
  <c r="AD71" i="138"/>
  <c r="AE71" i="138"/>
  <c r="H75" i="138"/>
  <c r="R91" i="138"/>
  <c r="X91" i="138"/>
  <c r="R92" i="138"/>
  <c r="X92" i="138"/>
  <c r="R93" i="138"/>
  <c r="X93" i="138"/>
  <c r="R94" i="138"/>
  <c r="X94" i="138"/>
  <c r="R95" i="138"/>
  <c r="X95" i="138"/>
  <c r="R96" i="138"/>
  <c r="X96" i="138"/>
  <c r="H127" i="138"/>
  <c r="I127" i="138"/>
  <c r="J127" i="138"/>
  <c r="K127" i="138"/>
  <c r="F335" i="131"/>
  <c r="I493" i="131"/>
  <c r="F149" i="131"/>
  <c r="F378" i="131"/>
  <c r="E348" i="131"/>
  <c r="E349" i="131"/>
  <c r="E350" i="131"/>
  <c r="E351" i="131"/>
  <c r="E352" i="131"/>
  <c r="E353" i="131"/>
  <c r="E354" i="131"/>
  <c r="E355" i="131"/>
  <c r="E356" i="131"/>
  <c r="E357" i="131"/>
  <c r="E358" i="131"/>
  <c r="E359" i="131"/>
  <c r="E360" i="131"/>
  <c r="E361" i="131"/>
  <c r="E362" i="131"/>
  <c r="E363" i="131"/>
  <c r="E364" i="131"/>
  <c r="E365" i="131"/>
  <c r="E366" i="131"/>
  <c r="E367" i="131"/>
  <c r="E368" i="131"/>
  <c r="E369" i="131"/>
  <c r="E370" i="131"/>
  <c r="E371" i="131"/>
  <c r="E372" i="131"/>
  <c r="E373" i="131"/>
  <c r="E374" i="131"/>
  <c r="E375" i="131"/>
  <c r="E376" i="131"/>
  <c r="E342" i="131"/>
  <c r="E343" i="131"/>
  <c r="F67" i="131"/>
  <c r="E88"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I492" i="131"/>
  <c r="G32" i="130" s="1"/>
  <c r="G315" i="131"/>
  <c r="G307" i="131"/>
  <c r="G303" i="131"/>
  <c r="G299" i="131"/>
  <c r="G283" i="131"/>
  <c r="G279" i="131"/>
  <c r="G271" i="131"/>
  <c r="E227" i="131"/>
  <c r="E228" i="131"/>
  <c r="G222" i="131"/>
  <c r="E192" i="131"/>
  <c r="E193" i="131"/>
  <c r="E194" i="131"/>
  <c r="E195" i="131"/>
  <c r="E196" i="131"/>
  <c r="E199" i="131"/>
  <c r="E153" i="131"/>
  <c r="E155" i="131"/>
  <c r="G378" i="131"/>
  <c r="G335" i="131"/>
  <c r="H315" i="131"/>
  <c r="H378" i="131"/>
  <c r="E378" i="131" s="1"/>
  <c r="H335" i="131"/>
  <c r="E335" i="131" s="1"/>
  <c r="I315" i="131"/>
  <c r="I378" i="131"/>
  <c r="I335" i="131"/>
  <c r="J315" i="131"/>
  <c r="J378" i="131"/>
  <c r="J335" i="131"/>
  <c r="K315" i="131"/>
  <c r="K378" i="131"/>
  <c r="K335" i="131"/>
  <c r="L315" i="131"/>
  <c r="L378" i="131"/>
  <c r="L335" i="131"/>
  <c r="M315" i="131"/>
  <c r="N315" i="131"/>
  <c r="O315" i="131"/>
  <c r="P315" i="131"/>
  <c r="Q315" i="131"/>
  <c r="G141" i="131"/>
  <c r="H141" i="131"/>
  <c r="I141" i="131"/>
  <c r="J141" i="131"/>
  <c r="K141" i="131"/>
  <c r="L141" i="131"/>
  <c r="M141" i="131"/>
  <c r="N141" i="131"/>
  <c r="O141" i="131"/>
  <c r="P141" i="131"/>
  <c r="Q141" i="131"/>
  <c r="R141" i="131"/>
  <c r="G130" i="131"/>
  <c r="H435" i="131"/>
  <c r="Q82" i="148" s="1"/>
  <c r="F457" i="131"/>
  <c r="F454" i="131"/>
  <c r="D282" i="131"/>
  <c r="B111" i="133" s="1"/>
  <c r="D286" i="131"/>
  <c r="B113" i="133" s="1"/>
  <c r="D191" i="131"/>
  <c r="B104" i="133" s="1"/>
  <c r="G66" i="131"/>
  <c r="H66" i="131"/>
  <c r="G394" i="131" s="1"/>
  <c r="I66" i="131"/>
  <c r="G2" i="133" s="1"/>
  <c r="J66" i="131"/>
  <c r="H2" i="133" s="1"/>
  <c r="K66" i="131"/>
  <c r="I2" i="133" s="1"/>
  <c r="L66" i="131"/>
  <c r="J2" i="133" s="1"/>
  <c r="M66" i="131"/>
  <c r="K2" i="133" s="1"/>
  <c r="N66" i="131"/>
  <c r="L2" i="133" s="1"/>
  <c r="O66" i="131"/>
  <c r="P66" i="131"/>
  <c r="O394" i="131" s="1"/>
  <c r="Q66" i="131"/>
  <c r="O2" i="133" s="1"/>
  <c r="R66" i="131"/>
  <c r="P2" i="133" s="1"/>
  <c r="D86" i="131"/>
  <c r="D87" i="131"/>
  <c r="D88" i="131"/>
  <c r="D89" i="131"/>
  <c r="D90" i="131"/>
  <c r="D91" i="131"/>
  <c r="D92" i="131"/>
  <c r="D93" i="131"/>
  <c r="D94" i="131"/>
  <c r="D95" i="131"/>
  <c r="D96" i="131"/>
  <c r="D97" i="131"/>
  <c r="D98" i="131"/>
  <c r="D99" i="131"/>
  <c r="D100" i="131"/>
  <c r="D101" i="131"/>
  <c r="D102" i="131"/>
  <c r="D103" i="131"/>
  <c r="D104" i="131"/>
  <c r="D105" i="131"/>
  <c r="D106" i="131"/>
  <c r="D107" i="131"/>
  <c r="D108" i="131"/>
  <c r="D109" i="131"/>
  <c r="D110" i="131"/>
  <c r="D111" i="131"/>
  <c r="D112" i="131"/>
  <c r="D113" i="131"/>
  <c r="D114" i="131"/>
  <c r="D123" i="131"/>
  <c r="E123" i="131"/>
  <c r="D124" i="131"/>
  <c r="E124" i="131"/>
  <c r="D125" i="131"/>
  <c r="D126" i="131"/>
  <c r="D127" i="131"/>
  <c r="D128" i="131"/>
  <c r="D129" i="131"/>
  <c r="E129" i="131"/>
  <c r="D134" i="131"/>
  <c r="E134" i="131"/>
  <c r="D135" i="131"/>
  <c r="E135" i="131"/>
  <c r="D136" i="131"/>
  <c r="E136" i="131"/>
  <c r="D137" i="131"/>
  <c r="E137" i="131"/>
  <c r="D138" i="131"/>
  <c r="E138" i="131"/>
  <c r="D139" i="131"/>
  <c r="E139" i="131"/>
  <c r="D140" i="131"/>
  <c r="E140" i="131"/>
  <c r="D154" i="131"/>
  <c r="D155" i="131"/>
  <c r="D156" i="131"/>
  <c r="D157" i="131"/>
  <c r="D158" i="131"/>
  <c r="D159" i="131"/>
  <c r="D160" i="131"/>
  <c r="D161" i="131"/>
  <c r="D162" i="131"/>
  <c r="D163" i="131"/>
  <c r="D164" i="131"/>
  <c r="D165" i="131"/>
  <c r="D166" i="131"/>
  <c r="D167" i="131"/>
  <c r="D168" i="131"/>
  <c r="D169" i="131"/>
  <c r="D170" i="131"/>
  <c r="D171" i="131"/>
  <c r="D172" i="131"/>
  <c r="D173" i="131"/>
  <c r="D174" i="131"/>
  <c r="D175" i="131"/>
  <c r="D176" i="131"/>
  <c r="D177" i="131"/>
  <c r="D178" i="131"/>
  <c r="D179" i="131"/>
  <c r="D180" i="131"/>
  <c r="D181" i="131"/>
  <c r="D192" i="131"/>
  <c r="D193" i="131"/>
  <c r="D194" i="131"/>
  <c r="D195" i="131"/>
  <c r="D196" i="131"/>
  <c r="D197" i="131"/>
  <c r="D198" i="131"/>
  <c r="D199" i="131"/>
  <c r="D200" i="131"/>
  <c r="D201" i="131"/>
  <c r="D202" i="131"/>
  <c r="D203" i="131"/>
  <c r="D204" i="131"/>
  <c r="D205" i="131"/>
  <c r="D206" i="131"/>
  <c r="D207" i="131"/>
  <c r="D208" i="131"/>
  <c r="D209" i="131"/>
  <c r="D210" i="131"/>
  <c r="D211" i="131"/>
  <c r="D212" i="131"/>
  <c r="D213" i="131"/>
  <c r="D214" i="131"/>
  <c r="D215" i="131"/>
  <c r="D216" i="131"/>
  <c r="D217" i="131"/>
  <c r="D218" i="131"/>
  <c r="D219" i="131"/>
  <c r="D220" i="131"/>
  <c r="D226" i="131"/>
  <c r="D227" i="131"/>
  <c r="D228" i="131"/>
  <c r="D229" i="131"/>
  <c r="D230" i="131"/>
  <c r="D231" i="131"/>
  <c r="D232" i="131"/>
  <c r="D233" i="131"/>
  <c r="D234" i="131"/>
  <c r="D235" i="131"/>
  <c r="D236" i="131"/>
  <c r="D237" i="131"/>
  <c r="D238" i="131"/>
  <c r="D239" i="131"/>
  <c r="D240" i="131"/>
  <c r="D241" i="131"/>
  <c r="D242" i="131"/>
  <c r="D243" i="131"/>
  <c r="D244" i="131"/>
  <c r="D245" i="131"/>
  <c r="D246" i="131"/>
  <c r="D247" i="131"/>
  <c r="D248" i="131"/>
  <c r="D249" i="131"/>
  <c r="D250" i="131"/>
  <c r="D251" i="131"/>
  <c r="D252" i="131"/>
  <c r="D253" i="131"/>
  <c r="D254" i="131"/>
  <c r="D269" i="131"/>
  <c r="F319" i="131"/>
  <c r="D340" i="131"/>
  <c r="D342" i="131"/>
  <c r="I342" i="131"/>
  <c r="D343" i="131"/>
  <c r="I343" i="131"/>
  <c r="D348" i="131"/>
  <c r="D349" i="131"/>
  <c r="D350" i="131"/>
  <c r="D351" i="131"/>
  <c r="D352" i="131"/>
  <c r="D353" i="131"/>
  <c r="D354" i="131"/>
  <c r="D355" i="131"/>
  <c r="D356" i="131"/>
  <c r="D357" i="131"/>
  <c r="D358" i="131"/>
  <c r="D359" i="131"/>
  <c r="D360" i="131"/>
  <c r="D361" i="131"/>
  <c r="D362" i="131"/>
  <c r="D363" i="131"/>
  <c r="D364" i="131"/>
  <c r="D365" i="131"/>
  <c r="D366" i="131"/>
  <c r="D367" i="131"/>
  <c r="D368" i="131"/>
  <c r="D369" i="131"/>
  <c r="D370" i="131"/>
  <c r="D371" i="131"/>
  <c r="D372" i="131"/>
  <c r="D373" i="131"/>
  <c r="D374" i="131"/>
  <c r="D375" i="131"/>
  <c r="D376" i="131"/>
  <c r="H383" i="131"/>
  <c r="I383" i="131"/>
  <c r="J383" i="131"/>
  <c r="K383" i="131"/>
  <c r="L383" i="131"/>
  <c r="P383" i="131"/>
  <c r="Q383" i="131"/>
  <c r="F394" i="131"/>
  <c r="H394" i="131"/>
  <c r="I394" i="131"/>
  <c r="J394" i="131"/>
  <c r="K394" i="131"/>
  <c r="L394" i="131"/>
  <c r="M394" i="131"/>
  <c r="N394" i="131"/>
  <c r="P394" i="131"/>
  <c r="Q394" i="131"/>
  <c r="D395" i="131"/>
  <c r="D399" i="131"/>
  <c r="D403" i="131"/>
  <c r="D407" i="131"/>
  <c r="D411" i="131"/>
  <c r="D415" i="131"/>
  <c r="D419" i="131"/>
  <c r="F441" i="131"/>
  <c r="F82" i="151"/>
  <c r="I17" i="151"/>
  <c r="F9" i="151"/>
  <c r="D13" i="152" s="1"/>
  <c r="J17" i="151"/>
  <c r="H17" i="151"/>
  <c r="G17" i="151"/>
  <c r="G82" i="151"/>
  <c r="H82" i="151"/>
  <c r="F128" i="152" s="1"/>
  <c r="I82" i="151"/>
  <c r="J82" i="151"/>
  <c r="D31" i="151"/>
  <c r="C26" i="154" s="1"/>
  <c r="A189" i="148" s="1"/>
  <c r="D32" i="151"/>
  <c r="C27" i="154" s="1"/>
  <c r="A190" i="148" s="1"/>
  <c r="D33" i="151"/>
  <c r="C28" i="154" s="1"/>
  <c r="A191" i="148" s="1"/>
  <c r="D34" i="151"/>
  <c r="C29" i="154" s="1"/>
  <c r="A192" i="148" s="1"/>
  <c r="D35" i="151"/>
  <c r="C30" i="154" s="1"/>
  <c r="A193" i="148" s="1"/>
  <c r="D36" i="151"/>
  <c r="C31" i="154" s="1"/>
  <c r="A194" i="148" s="1"/>
  <c r="D37" i="151"/>
  <c r="C32" i="154" s="1"/>
  <c r="A195" i="148" s="1"/>
  <c r="F97" i="151"/>
  <c r="E97" i="151"/>
  <c r="C97" i="151"/>
  <c r="F96" i="151"/>
  <c r="E96" i="151"/>
  <c r="C96" i="151"/>
  <c r="F95" i="151"/>
  <c r="E95" i="151"/>
  <c r="C95" i="151"/>
  <c r="F94" i="151"/>
  <c r="E94" i="151"/>
  <c r="C94" i="151"/>
  <c r="F93" i="151"/>
  <c r="E93" i="151"/>
  <c r="C93" i="151"/>
  <c r="E6" i="151"/>
  <c r="F11" i="151"/>
  <c r="B6" i="151"/>
  <c r="G64" i="151"/>
  <c r="G58" i="154" s="1"/>
  <c r="D221" i="148" s="1"/>
  <c r="I64" i="151"/>
  <c r="K58" i="154" s="1"/>
  <c r="F221" i="148" s="1"/>
  <c r="J64" i="151"/>
  <c r="M58" i="154" s="1"/>
  <c r="G221" i="148" s="1"/>
  <c r="H64" i="151"/>
  <c r="I58" i="154" s="1"/>
  <c r="E221" i="148" s="1"/>
  <c r="D41" i="151"/>
  <c r="C36" i="154" s="1"/>
  <c r="A199" i="148" s="1"/>
  <c r="F227" i="149" l="1"/>
  <c r="H227" i="149" s="1"/>
  <c r="F214" i="149"/>
  <c r="H214" i="149" s="1"/>
  <c r="F255" i="149"/>
  <c r="H255" i="149" s="1"/>
  <c r="G296" i="104"/>
  <c r="E301" i="149"/>
  <c r="B2" i="159"/>
  <c r="C173" i="154"/>
  <c r="B2" i="143"/>
  <c r="B2" i="141"/>
  <c r="B2" i="119"/>
  <c r="Z158" i="132"/>
  <c r="W158" i="132"/>
  <c r="AD137" i="132"/>
  <c r="B26" i="132"/>
  <c r="B249" i="132" s="1"/>
  <c r="G163" i="118"/>
  <c r="E24" i="104"/>
  <c r="C98" i="146"/>
  <c r="E87" i="131"/>
  <c r="Z71" i="108"/>
  <c r="F446" i="131"/>
  <c r="F447" i="131" s="1"/>
  <c r="G275" i="131"/>
  <c r="G33" i="134"/>
  <c r="G153" i="158" s="1"/>
  <c r="D79" i="140"/>
  <c r="E79" i="140" s="1"/>
  <c r="F79" i="140" s="1"/>
  <c r="G32" i="134"/>
  <c r="G152" i="158" s="1"/>
  <c r="G30" i="134"/>
  <c r="G150" i="158" s="1"/>
  <c r="G27" i="134"/>
  <c r="G147" i="158" s="1"/>
  <c r="G25" i="134"/>
  <c r="G145" i="158" s="1"/>
  <c r="G3" i="134"/>
  <c r="AI137" i="132"/>
  <c r="AG137" i="132"/>
  <c r="AE137" i="132"/>
  <c r="AH137" i="132"/>
  <c r="AF137" i="132"/>
  <c r="G56" i="132"/>
  <c r="I59" i="132" s="1"/>
  <c r="C68" i="132" s="1"/>
  <c r="F249" i="132"/>
  <c r="O249" i="132"/>
  <c r="AK137" i="132"/>
  <c r="G144" i="132"/>
  <c r="H256" i="132"/>
  <c r="I256" i="132"/>
  <c r="AB104" i="132"/>
  <c r="I102" i="132" s="1"/>
  <c r="M256" i="132"/>
  <c r="O256" i="132"/>
  <c r="P256" i="132"/>
  <c r="V104" i="132"/>
  <c r="F96" i="132" s="1"/>
  <c r="E101" i="158"/>
  <c r="E138" i="158" s="1"/>
  <c r="U104" i="132"/>
  <c r="I95" i="132" s="1"/>
  <c r="F130" i="132"/>
  <c r="H130" i="132" s="1"/>
  <c r="G130" i="132"/>
  <c r="AG130" i="132" s="1"/>
  <c r="G165" i="118"/>
  <c r="D56" i="132"/>
  <c r="F59" i="132" s="1"/>
  <c r="C67" i="132" s="1"/>
  <c r="Z271" i="108"/>
  <c r="E91" i="114" s="1"/>
  <c r="E89" i="114"/>
  <c r="AD71" i="108"/>
  <c r="AB71" i="108"/>
  <c r="AE71" i="108"/>
  <c r="AG71" i="108"/>
  <c r="AA71" i="108"/>
  <c r="AK71" i="108"/>
  <c r="BB43" i="108"/>
  <c r="AT43" i="108"/>
  <c r="AY43" i="108"/>
  <c r="AG26" i="108"/>
  <c r="AF26" i="108"/>
  <c r="AA26" i="108"/>
  <c r="AI26" i="108"/>
  <c r="AC26" i="108"/>
  <c r="AA289" i="108"/>
  <c r="F38" i="114" s="1"/>
  <c r="F64" i="114"/>
  <c r="E31" i="149"/>
  <c r="F31" i="149" s="1"/>
  <c r="H31" i="149" s="1"/>
  <c r="J31" i="149" s="1"/>
  <c r="L31" i="149" s="1"/>
  <c r="O71" i="147"/>
  <c r="T71" i="147"/>
  <c r="T89" i="147"/>
  <c r="Z89" i="147" s="1"/>
  <c r="AA89" i="147" s="1"/>
  <c r="O89" i="147"/>
  <c r="T73" i="147"/>
  <c r="Z73" i="147" s="1"/>
  <c r="AF73" i="147" s="1"/>
  <c r="AG73" i="147" s="1"/>
  <c r="O73" i="147"/>
  <c r="T68" i="147"/>
  <c r="U68" i="147" s="1"/>
  <c r="O68" i="147"/>
  <c r="T81" i="147"/>
  <c r="Z81" i="147" s="1"/>
  <c r="O81" i="147"/>
  <c r="AA75" i="147"/>
  <c r="K80" i="147"/>
  <c r="E47" i="153"/>
  <c r="H47" i="153" s="1"/>
  <c r="E39" i="153"/>
  <c r="H39" i="153" s="1"/>
  <c r="E31" i="153"/>
  <c r="H31" i="153" s="1"/>
  <c r="AA83" i="147"/>
  <c r="E46" i="153"/>
  <c r="H46" i="153" s="1"/>
  <c r="E30" i="153"/>
  <c r="H30" i="153" s="1"/>
  <c r="T88" i="147"/>
  <c r="E45" i="147"/>
  <c r="T64" i="147"/>
  <c r="Q43" i="93"/>
  <c r="Q35" i="93"/>
  <c r="Q27" i="93"/>
  <c r="Q44" i="93"/>
  <c r="Q36" i="93"/>
  <c r="Q28" i="93"/>
  <c r="Q46" i="93"/>
  <c r="Q30" i="93"/>
  <c r="AG86" i="147"/>
  <c r="L58" i="103"/>
  <c r="G10" i="107"/>
  <c r="F84" i="93" s="1"/>
  <c r="F169" i="93" s="1"/>
  <c r="E85" i="152"/>
  <c r="E84" i="152" s="1"/>
  <c r="H128" i="154" s="1"/>
  <c r="H213" i="154" s="1"/>
  <c r="F10" i="107"/>
  <c r="E84" i="93" s="1"/>
  <c r="E64" i="147"/>
  <c r="G59" i="103"/>
  <c r="J59" i="103" s="1"/>
  <c r="I65" i="147" s="1"/>
  <c r="Q22" i="93"/>
  <c r="E63" i="147"/>
  <c r="F328" i="93"/>
  <c r="G328" i="93" s="1"/>
  <c r="E86" i="131"/>
  <c r="E89" i="131"/>
  <c r="H10" i="107"/>
  <c r="G84" i="93" s="1"/>
  <c r="G169" i="93" s="1"/>
  <c r="H41" i="107"/>
  <c r="G197" i="93" s="1"/>
  <c r="I275" i="131"/>
  <c r="E43" i="104"/>
  <c r="J255" i="149"/>
  <c r="G324" i="104"/>
  <c r="H287" i="131" s="1"/>
  <c r="F286" i="104"/>
  <c r="C29" i="105" s="1"/>
  <c r="G345" i="104"/>
  <c r="F190" i="149"/>
  <c r="L190" i="149"/>
  <c r="J190" i="149"/>
  <c r="H190" i="149"/>
  <c r="G271" i="104"/>
  <c r="G285" i="104" s="1"/>
  <c r="G369" i="104" s="1"/>
  <c r="G205" i="104"/>
  <c r="G238" i="104" s="1"/>
  <c r="E209" i="131"/>
  <c r="E97" i="149"/>
  <c r="F97" i="149" s="1"/>
  <c r="H97" i="149" s="1"/>
  <c r="J97" i="149" s="1"/>
  <c r="L97" i="149" s="1"/>
  <c r="F271" i="104"/>
  <c r="F285" i="104" s="1"/>
  <c r="F369" i="104" s="1"/>
  <c r="F205" i="104"/>
  <c r="F238" i="104" s="1"/>
  <c r="M205" i="104"/>
  <c r="M238" i="104" s="1"/>
  <c r="M271" i="104"/>
  <c r="M285" i="104" s="1"/>
  <c r="M369" i="104" s="1"/>
  <c r="L186" i="149"/>
  <c r="F303" i="149"/>
  <c r="F186" i="149"/>
  <c r="F296" i="149"/>
  <c r="G206" i="104"/>
  <c r="H256" i="131" s="1"/>
  <c r="J201" i="149"/>
  <c r="E88" i="104"/>
  <c r="R315" i="131"/>
  <c r="E198" i="131"/>
  <c r="F47" i="107"/>
  <c r="E115" i="149"/>
  <c r="F115" i="149" s="1"/>
  <c r="G338" i="104"/>
  <c r="H186" i="149"/>
  <c r="G287" i="131"/>
  <c r="F46" i="107"/>
  <c r="J296" i="149"/>
  <c r="F200" i="149"/>
  <c r="H200" i="149" s="1"/>
  <c r="J200" i="149" s="1"/>
  <c r="L200" i="149" s="1"/>
  <c r="F36" i="107"/>
  <c r="O205" i="104"/>
  <c r="O238" i="104" s="1"/>
  <c r="G256" i="131"/>
  <c r="H296" i="149"/>
  <c r="F234" i="149"/>
  <c r="H234" i="149" s="1"/>
  <c r="J234" i="149" s="1"/>
  <c r="L234" i="149" s="1"/>
  <c r="G303" i="104"/>
  <c r="E156" i="131"/>
  <c r="G60" i="103"/>
  <c r="J60" i="103" s="1"/>
  <c r="I66" i="147" s="1"/>
  <c r="J259" i="104"/>
  <c r="K259" i="104" s="1"/>
  <c r="L259" i="104" s="1"/>
  <c r="M259" i="104" s="1"/>
  <c r="N259" i="104" s="1"/>
  <c r="O259" i="104" s="1"/>
  <c r="P259" i="104" s="1"/>
  <c r="Q259" i="104" s="1"/>
  <c r="F189" i="149"/>
  <c r="L189" i="149"/>
  <c r="H189" i="149"/>
  <c r="J189" i="149"/>
  <c r="Q362" i="104"/>
  <c r="E362" i="104" s="1"/>
  <c r="E270" i="149" s="1"/>
  <c r="L141" i="104"/>
  <c r="M141" i="104" s="1"/>
  <c r="N141" i="104" s="1"/>
  <c r="O141" i="104" s="1"/>
  <c r="P141" i="104" s="1"/>
  <c r="Q141" i="104" s="1"/>
  <c r="K308" i="104"/>
  <c r="L308" i="104" s="1"/>
  <c r="M308" i="104" s="1"/>
  <c r="N308" i="104" s="1"/>
  <c r="O308" i="104" s="1"/>
  <c r="P308" i="104" s="1"/>
  <c r="Q308" i="104" s="1"/>
  <c r="I338" i="104"/>
  <c r="J343" i="104"/>
  <c r="K343" i="104" s="1"/>
  <c r="I146" i="104"/>
  <c r="J146" i="104" s="1"/>
  <c r="K146" i="104" s="1"/>
  <c r="L146" i="104" s="1"/>
  <c r="M146" i="104" s="1"/>
  <c r="N146" i="104" s="1"/>
  <c r="O146" i="104" s="1"/>
  <c r="P146" i="104" s="1"/>
  <c r="Q146" i="104" s="1"/>
  <c r="G42" i="107"/>
  <c r="F112" i="93" s="1"/>
  <c r="H279" i="131"/>
  <c r="K142" i="104"/>
  <c r="L142" i="104" s="1"/>
  <c r="M142" i="104" s="1"/>
  <c r="N142" i="104" s="1"/>
  <c r="O142" i="104" s="1"/>
  <c r="P142" i="104" s="1"/>
  <c r="Q142" i="104" s="1"/>
  <c r="K149" i="104"/>
  <c r="L149" i="104" s="1"/>
  <c r="M149" i="104" s="1"/>
  <c r="N149" i="104" s="1"/>
  <c r="O149" i="104" s="1"/>
  <c r="P149" i="104" s="1"/>
  <c r="Q149" i="104" s="1"/>
  <c r="E263" i="104"/>
  <c r="E172" i="149" s="1"/>
  <c r="E205" i="131"/>
  <c r="E93" i="149"/>
  <c r="F93" i="149" s="1"/>
  <c r="H93" i="149" s="1"/>
  <c r="J93" i="149" s="1"/>
  <c r="L93" i="149" s="1"/>
  <c r="Q136" i="104"/>
  <c r="E136" i="104" s="1"/>
  <c r="E315" i="131"/>
  <c r="J295" i="149"/>
  <c r="J214" i="149"/>
  <c r="L214" i="149" s="1"/>
  <c r="E164" i="104"/>
  <c r="E68" i="149" s="1"/>
  <c r="H68" i="149" s="1"/>
  <c r="I302" i="104"/>
  <c r="E99" i="104"/>
  <c r="E330" i="104"/>
  <c r="E238" i="149" s="1"/>
  <c r="H352" i="104"/>
  <c r="E196" i="104"/>
  <c r="E134" i="104"/>
  <c r="L66" i="149"/>
  <c r="G272" i="104"/>
  <c r="H295" i="149"/>
  <c r="F66" i="149"/>
  <c r="F295" i="149"/>
  <c r="I352" i="104"/>
  <c r="G172" i="104"/>
  <c r="E150" i="104"/>
  <c r="E356" i="104"/>
  <c r="E264" i="149" s="1"/>
  <c r="E355" i="104"/>
  <c r="E263" i="149" s="1"/>
  <c r="E322" i="104"/>
  <c r="E230" i="149" s="1"/>
  <c r="E309" i="104"/>
  <c r="E217" i="149" s="1"/>
  <c r="E262" i="104"/>
  <c r="E171" i="149" s="1"/>
  <c r="E387" i="104"/>
  <c r="E190" i="104"/>
  <c r="E106" i="104"/>
  <c r="E68" i="150"/>
  <c r="C191" i="153"/>
  <c r="C106" i="153"/>
  <c r="H60" i="138"/>
  <c r="J60" i="138" s="1"/>
  <c r="R87" i="138" s="1"/>
  <c r="I60" i="138"/>
  <c r="K60" i="138" s="1"/>
  <c r="X87" i="138" s="1"/>
  <c r="L60" i="138"/>
  <c r="N60" i="138" s="1"/>
  <c r="J266" i="132"/>
  <c r="Q266" i="132"/>
  <c r="I266" i="132"/>
  <c r="P266" i="132"/>
  <c r="H266" i="132"/>
  <c r="O266" i="132"/>
  <c r="N266" i="132"/>
  <c r="M266" i="132"/>
  <c r="L266" i="132"/>
  <c r="K266" i="132"/>
  <c r="AK128" i="132"/>
  <c r="W163" i="132"/>
  <c r="Z163" i="132"/>
  <c r="Z123" i="132"/>
  <c r="W123" i="132"/>
  <c r="BH138" i="132"/>
  <c r="I138" i="132" s="1"/>
  <c r="AW138" i="132"/>
  <c r="J63" i="138"/>
  <c r="R90" i="138" s="1"/>
  <c r="K123" i="138"/>
  <c r="G129" i="138" s="1"/>
  <c r="X138" i="138"/>
  <c r="AG153" i="132"/>
  <c r="AH153" i="132"/>
  <c r="AI153" i="132"/>
  <c r="AC153" i="132"/>
  <c r="AJ153" i="132" s="1"/>
  <c r="AD153" i="132"/>
  <c r="AF153" i="132"/>
  <c r="AM127" i="132"/>
  <c r="W127" i="132"/>
  <c r="Z127" i="132"/>
  <c r="W138" i="132"/>
  <c r="Z138" i="132"/>
  <c r="O235" i="132"/>
  <c r="F275" i="132"/>
  <c r="K275" i="132"/>
  <c r="Q275" i="132"/>
  <c r="I275" i="132"/>
  <c r="O275" i="132"/>
  <c r="H275" i="132"/>
  <c r="F458" i="131"/>
  <c r="F438" i="131"/>
  <c r="W121" i="132"/>
  <c r="Z121" i="132"/>
  <c r="D75" i="152"/>
  <c r="E158" i="153"/>
  <c r="E18" i="153"/>
  <c r="E246" i="153"/>
  <c r="B316" i="148" s="1"/>
  <c r="E108" i="153"/>
  <c r="E193" i="153"/>
  <c r="B260" i="148" s="1"/>
  <c r="D66" i="107"/>
  <c r="E65" i="150" s="1"/>
  <c r="AG161" i="132"/>
  <c r="AH161" i="132"/>
  <c r="AI161" i="132"/>
  <c r="AC161" i="132"/>
  <c r="AJ161" i="132" s="1"/>
  <c r="AD161" i="132"/>
  <c r="AK161" i="132" s="1"/>
  <c r="AE161" i="132"/>
  <c r="AF161" i="132"/>
  <c r="Z133" i="132"/>
  <c r="W133" i="132"/>
  <c r="M244" i="132"/>
  <c r="G244" i="132"/>
  <c r="K244" i="132"/>
  <c r="Q244" i="132"/>
  <c r="J244" i="132"/>
  <c r="I244" i="132"/>
  <c r="BH120" i="132"/>
  <c r="I120" i="132" s="1"/>
  <c r="AW120" i="132"/>
  <c r="D150" i="148"/>
  <c r="H202" i="138"/>
  <c r="D196" i="138"/>
  <c r="D203" i="138"/>
  <c r="AK132" i="132"/>
  <c r="BI124" i="132"/>
  <c r="J124" i="132" s="1"/>
  <c r="AX124" i="132"/>
  <c r="AW139" i="132"/>
  <c r="BH139" i="132"/>
  <c r="I139" i="132" s="1"/>
  <c r="AG144" i="132"/>
  <c r="AD144" i="132"/>
  <c r="AC144" i="132"/>
  <c r="AJ144" i="132" s="1"/>
  <c r="AI144" i="132"/>
  <c r="AF144" i="132"/>
  <c r="AH144" i="132"/>
  <c r="AE144" i="132"/>
  <c r="AK117" i="132"/>
  <c r="H128" i="152"/>
  <c r="M69" i="154"/>
  <c r="G231" i="148" s="1"/>
  <c r="C51" i="137"/>
  <c r="C39" i="146" s="1"/>
  <c r="P68" i="148"/>
  <c r="B79" i="133"/>
  <c r="D44" i="151"/>
  <c r="C39" i="154" s="1"/>
  <c r="A202" i="148" s="1"/>
  <c r="L76" i="138"/>
  <c r="H62" i="138"/>
  <c r="J62" i="138" s="1"/>
  <c r="R89" i="138" s="1"/>
  <c r="O114" i="138"/>
  <c r="F114" i="138"/>
  <c r="Q114" i="138"/>
  <c r="M114" i="138"/>
  <c r="U114" i="138"/>
  <c r="Y114" i="138"/>
  <c r="AC114" i="138"/>
  <c r="K114" i="138"/>
  <c r="X141" i="138" s="1"/>
  <c r="AA114" i="138"/>
  <c r="S114" i="138"/>
  <c r="I114" i="138"/>
  <c r="W114" i="138"/>
  <c r="C116" i="93"/>
  <c r="C202" i="93"/>
  <c r="C229" i="153"/>
  <c r="A296" i="148" s="1"/>
  <c r="C143" i="153"/>
  <c r="L129" i="93"/>
  <c r="L217" i="93" s="1"/>
  <c r="J55" i="105"/>
  <c r="AM155" i="132"/>
  <c r="P244" i="132"/>
  <c r="H249" i="132"/>
  <c r="AB113" i="138"/>
  <c r="H113" i="138"/>
  <c r="Q113" i="138"/>
  <c r="M113" i="138"/>
  <c r="U113" i="138"/>
  <c r="P113" i="138"/>
  <c r="L113" i="138"/>
  <c r="Y113" i="138"/>
  <c r="T113" i="138"/>
  <c r="AC113" i="138"/>
  <c r="X113" i="138"/>
  <c r="I113" i="138"/>
  <c r="E141" i="131"/>
  <c r="AL139" i="132"/>
  <c r="N2" i="133"/>
  <c r="O383" i="131"/>
  <c r="F2" i="133"/>
  <c r="G383" i="131"/>
  <c r="C50" i="137"/>
  <c r="C38" i="146" s="1"/>
  <c r="P67" i="148"/>
  <c r="B78" i="133"/>
  <c r="D43" i="151"/>
  <c r="C38" i="154" s="1"/>
  <c r="A201" i="148" s="1"/>
  <c r="I216" i="93"/>
  <c r="AM142" i="132"/>
  <c r="AG126" i="132"/>
  <c r="AH126" i="132"/>
  <c r="AI126" i="132"/>
  <c r="AC126" i="132"/>
  <c r="AJ126" i="132" s="1"/>
  <c r="AD126" i="132"/>
  <c r="AK126" i="132" s="1"/>
  <c r="AE126" i="132"/>
  <c r="AF126" i="132"/>
  <c r="W125" i="132"/>
  <c r="Z125" i="132"/>
  <c r="M249" i="132"/>
  <c r="I249" i="132"/>
  <c r="J249" i="132"/>
  <c r="K249" i="132"/>
  <c r="Q249" i="132"/>
  <c r="L249" i="132"/>
  <c r="P249" i="132"/>
  <c r="G249" i="132"/>
  <c r="N249" i="132"/>
  <c r="O194" i="146"/>
  <c r="O209" i="146"/>
  <c r="O174" i="146"/>
  <c r="M59" i="138"/>
  <c r="O59" i="138"/>
  <c r="H59" i="138"/>
  <c r="J59" i="138" s="1"/>
  <c r="I59" i="138"/>
  <c r="K59" i="138" s="1"/>
  <c r="L59" i="138"/>
  <c r="N59" i="138" s="1"/>
  <c r="N71" i="138" s="1"/>
  <c r="H76" i="138" s="1"/>
  <c r="G128" i="152"/>
  <c r="K69" i="154"/>
  <c r="F231" i="148" s="1"/>
  <c r="M2" i="133"/>
  <c r="N383" i="131"/>
  <c r="E2" i="133"/>
  <c r="F383" i="131"/>
  <c r="F455" i="131"/>
  <c r="F456" i="131" s="1"/>
  <c r="I347" i="131"/>
  <c r="I349" i="131" s="1"/>
  <c r="J379" i="131" s="1"/>
  <c r="J380" i="131" s="1"/>
  <c r="H141" i="133" s="1"/>
  <c r="I66" i="137" s="1"/>
  <c r="H53" i="146" s="1"/>
  <c r="G67" i="130"/>
  <c r="G86" i="130"/>
  <c r="AC112" i="138"/>
  <c r="L128" i="138"/>
  <c r="Q112" i="138"/>
  <c r="E161" i="138"/>
  <c r="G112" i="138" s="1"/>
  <c r="I112" i="138"/>
  <c r="U112" i="138"/>
  <c r="Y112" i="138"/>
  <c r="L62" i="138"/>
  <c r="G129" i="93"/>
  <c r="G217" i="93" s="1"/>
  <c r="E55" i="105"/>
  <c r="D67" i="107"/>
  <c r="E66" i="150" s="1"/>
  <c r="E195" i="93"/>
  <c r="Q195" i="93" s="1"/>
  <c r="E99" i="93"/>
  <c r="Q99" i="93" s="1"/>
  <c r="D28" i="107"/>
  <c r="E28" i="150" s="1"/>
  <c r="E203" i="93"/>
  <c r="E117" i="93"/>
  <c r="AK140" i="132"/>
  <c r="AK118" i="132"/>
  <c r="F58" i="132"/>
  <c r="W117" i="132"/>
  <c r="Z117" i="132"/>
  <c r="Z153" i="132"/>
  <c r="W153" i="132"/>
  <c r="J268" i="132"/>
  <c r="Q268" i="132"/>
  <c r="I268" i="132"/>
  <c r="P268" i="132"/>
  <c r="H268" i="132"/>
  <c r="O268" i="132"/>
  <c r="N268" i="132"/>
  <c r="M268" i="132"/>
  <c r="L268" i="132"/>
  <c r="K268" i="132"/>
  <c r="C263" i="132"/>
  <c r="I199" i="118"/>
  <c r="N15" i="128"/>
  <c r="F230" i="132"/>
  <c r="J230" i="132"/>
  <c r="O230" i="132"/>
  <c r="N230" i="132"/>
  <c r="AW121" i="132"/>
  <c r="BH121" i="132"/>
  <c r="I121" i="132" s="1"/>
  <c r="AK116" i="132"/>
  <c r="K40" i="132"/>
  <c r="L40" i="132" s="1"/>
  <c r="L216" i="93"/>
  <c r="F240" i="132"/>
  <c r="F234" i="132" s="1"/>
  <c r="K14" i="128" s="1"/>
  <c r="J240" i="132"/>
  <c r="E128" i="152"/>
  <c r="G69" i="154"/>
  <c r="D231" i="148" s="1"/>
  <c r="C134" i="148"/>
  <c r="E69" i="154"/>
  <c r="C231" i="148" s="1"/>
  <c r="P58" i="148"/>
  <c r="B69" i="133"/>
  <c r="C47" i="137"/>
  <c r="C35" i="146" s="1"/>
  <c r="P64" i="148"/>
  <c r="B75" i="133"/>
  <c r="J61" i="138"/>
  <c r="R88" i="138" s="1"/>
  <c r="L63" i="138"/>
  <c r="N63" i="138" s="1"/>
  <c r="X112" i="138"/>
  <c r="H112" i="138"/>
  <c r="AF149" i="132"/>
  <c r="B47" i="132"/>
  <c r="B270" i="132" s="1"/>
  <c r="AL128" i="132"/>
  <c r="AK124" i="132"/>
  <c r="J237" i="132"/>
  <c r="M240" i="132"/>
  <c r="J246" i="132"/>
  <c r="Y104" i="132"/>
  <c r="O99" i="132" s="1"/>
  <c r="H235" i="132"/>
  <c r="C264" i="132"/>
  <c r="F264" i="132" s="1"/>
  <c r="B41" i="132"/>
  <c r="B264" i="132" s="1"/>
  <c r="F257" i="132"/>
  <c r="K257" i="132"/>
  <c r="J257" i="132"/>
  <c r="Q257" i="132"/>
  <c r="I257" i="132"/>
  <c r="P257" i="132"/>
  <c r="H257" i="132"/>
  <c r="O257" i="132"/>
  <c r="N257" i="132"/>
  <c r="F228" i="132"/>
  <c r="M228" i="132"/>
  <c r="O228" i="132"/>
  <c r="AD130" i="132"/>
  <c r="K12" i="132"/>
  <c r="L12" i="132" s="1"/>
  <c r="C83" i="158"/>
  <c r="C14" i="158"/>
  <c r="AD112" i="138"/>
  <c r="V112" i="138"/>
  <c r="T112" i="138"/>
  <c r="AB112" i="138"/>
  <c r="AL121" i="132"/>
  <c r="O270" i="132"/>
  <c r="P270" i="132"/>
  <c r="Q270" i="132"/>
  <c r="J270" i="132"/>
  <c r="G270" i="132"/>
  <c r="L270" i="132"/>
  <c r="AV162" i="132"/>
  <c r="G162" i="132"/>
  <c r="C166" i="132"/>
  <c r="F162" i="132"/>
  <c r="H162" i="132" s="1"/>
  <c r="N82" i="151"/>
  <c r="F2" i="151" s="1"/>
  <c r="C55" i="137"/>
  <c r="C43" i="146" s="1"/>
  <c r="P72" i="148"/>
  <c r="B83" i="133"/>
  <c r="C46" i="137"/>
  <c r="C34" i="146" s="1"/>
  <c r="P63" i="148"/>
  <c r="B74" i="133"/>
  <c r="F37" i="130"/>
  <c r="F88" i="131" s="1"/>
  <c r="G88" i="131" s="1"/>
  <c r="F46" i="130"/>
  <c r="F97" i="131" s="1"/>
  <c r="G97" i="131" s="1"/>
  <c r="F54" i="130"/>
  <c r="F105" i="131" s="1"/>
  <c r="G105" i="131" s="1"/>
  <c r="F62" i="130"/>
  <c r="F113" i="131" s="1"/>
  <c r="G113" i="131" s="1"/>
  <c r="F35" i="130"/>
  <c r="F86" i="131" s="1"/>
  <c r="F47" i="130"/>
  <c r="F98" i="131" s="1"/>
  <c r="G98" i="131" s="1"/>
  <c r="F55" i="130"/>
  <c r="F106" i="131" s="1"/>
  <c r="G106" i="131" s="1"/>
  <c r="F63" i="130"/>
  <c r="F114" i="131" s="1"/>
  <c r="F36" i="130"/>
  <c r="F87" i="131" s="1"/>
  <c r="G87" i="131" s="1"/>
  <c r="F48" i="130"/>
  <c r="F99" i="131" s="1"/>
  <c r="G99" i="131" s="1"/>
  <c r="F56" i="130"/>
  <c r="F107" i="131" s="1"/>
  <c r="G107" i="131" s="1"/>
  <c r="F41" i="130"/>
  <c r="F92" i="131" s="1"/>
  <c r="G92" i="131" s="1"/>
  <c r="F49" i="130"/>
  <c r="F100" i="131" s="1"/>
  <c r="G100" i="131" s="1"/>
  <c r="F57" i="130"/>
  <c r="F108" i="131" s="1"/>
  <c r="G108" i="131" s="1"/>
  <c r="F42" i="130"/>
  <c r="F93" i="131" s="1"/>
  <c r="G93" i="131" s="1"/>
  <c r="F50" i="130"/>
  <c r="F101" i="131" s="1"/>
  <c r="G101" i="131" s="1"/>
  <c r="F58" i="130"/>
  <c r="F109" i="131" s="1"/>
  <c r="G109" i="131" s="1"/>
  <c r="F51" i="130"/>
  <c r="F102" i="131" s="1"/>
  <c r="G102" i="131" s="1"/>
  <c r="F52" i="130"/>
  <c r="F103" i="131" s="1"/>
  <c r="G103" i="131" s="1"/>
  <c r="F40" i="130"/>
  <c r="F91" i="131" s="1"/>
  <c r="G91" i="131" s="1"/>
  <c r="F53" i="130"/>
  <c r="F104" i="131" s="1"/>
  <c r="G104" i="131" s="1"/>
  <c r="F39" i="130"/>
  <c r="F90" i="131" s="1"/>
  <c r="G90" i="131" s="1"/>
  <c r="F59" i="130"/>
  <c r="F110" i="131" s="1"/>
  <c r="G110" i="131" s="1"/>
  <c r="F38" i="130"/>
  <c r="F89" i="131" s="1"/>
  <c r="G89" i="131" s="1"/>
  <c r="F60" i="130"/>
  <c r="F111" i="131" s="1"/>
  <c r="G111" i="131" s="1"/>
  <c r="F44" i="130"/>
  <c r="F95" i="131" s="1"/>
  <c r="G95" i="131" s="1"/>
  <c r="F45" i="130"/>
  <c r="F96" i="131" s="1"/>
  <c r="G96" i="131" s="1"/>
  <c r="F61" i="130"/>
  <c r="F112" i="131" s="1"/>
  <c r="G112" i="131" s="1"/>
  <c r="F43" i="130"/>
  <c r="F94" i="131" s="1"/>
  <c r="G94" i="131" s="1"/>
  <c r="I62" i="138"/>
  <c r="K62" i="138" s="1"/>
  <c r="X89" i="138" s="1"/>
  <c r="N62" i="138"/>
  <c r="R113" i="138"/>
  <c r="AI115" i="138"/>
  <c r="AJ115" i="138"/>
  <c r="J113" i="138"/>
  <c r="R140" i="138" s="1"/>
  <c r="P112" i="138"/>
  <c r="E175" i="148"/>
  <c r="F175" i="148"/>
  <c r="D175" i="148"/>
  <c r="M61" i="138"/>
  <c r="AH148" i="132"/>
  <c r="AI148" i="132"/>
  <c r="AC148" i="132"/>
  <c r="AJ148" i="132" s="1"/>
  <c r="AD148" i="132"/>
  <c r="AK148" i="132" s="1"/>
  <c r="AE148" i="132"/>
  <c r="AK138" i="132"/>
  <c r="W119" i="132"/>
  <c r="Z119" i="132"/>
  <c r="W140" i="132"/>
  <c r="Z140" i="132"/>
  <c r="Z149" i="132"/>
  <c r="W149" i="132"/>
  <c r="W155" i="132"/>
  <c r="Z155" i="132"/>
  <c r="AC131" i="132"/>
  <c r="AJ131" i="132" s="1"/>
  <c r="AE131" i="132"/>
  <c r="AF131" i="132"/>
  <c r="AD131" i="132"/>
  <c r="AK131" i="132" s="1"/>
  <c r="AG131" i="132"/>
  <c r="AL123" i="132"/>
  <c r="Q229" i="132"/>
  <c r="I229" i="132"/>
  <c r="P229" i="132"/>
  <c r="H229" i="132"/>
  <c r="O229" i="132"/>
  <c r="N229" i="132"/>
  <c r="M229" i="132"/>
  <c r="L229" i="132"/>
  <c r="Q231" i="132"/>
  <c r="I231" i="132"/>
  <c r="P231" i="132"/>
  <c r="H231" i="132"/>
  <c r="O231" i="132"/>
  <c r="N231" i="132"/>
  <c r="M231" i="132"/>
  <c r="L231" i="132"/>
  <c r="O260" i="132"/>
  <c r="J272" i="132"/>
  <c r="Q272" i="132"/>
  <c r="I272" i="132"/>
  <c r="P272" i="132"/>
  <c r="H272" i="132"/>
  <c r="O272" i="132"/>
  <c r="N272" i="132"/>
  <c r="M272" i="132"/>
  <c r="AA104" i="132"/>
  <c r="I235" i="132"/>
  <c r="Q235" i="132"/>
  <c r="J235" i="132"/>
  <c r="P235" i="132"/>
  <c r="K235" i="132"/>
  <c r="M235" i="132"/>
  <c r="L235" i="132"/>
  <c r="N235" i="132"/>
  <c r="D118" i="140"/>
  <c r="K173" i="132"/>
  <c r="AK145" i="132"/>
  <c r="F273" i="132"/>
  <c r="F269" i="132" s="1"/>
  <c r="K273" i="132"/>
  <c r="I273" i="132"/>
  <c r="C260" i="132"/>
  <c r="M260" i="132" s="1"/>
  <c r="B37" i="132"/>
  <c r="B260" i="132" s="1"/>
  <c r="BH134" i="132"/>
  <c r="I134" i="132" s="1"/>
  <c r="AW134" i="132"/>
  <c r="N21" i="153"/>
  <c r="K20" i="153"/>
  <c r="N20" i="153" s="1"/>
  <c r="G284" i="149"/>
  <c r="N284" i="149"/>
  <c r="C201" i="93"/>
  <c r="C115" i="93"/>
  <c r="C228" i="153"/>
  <c r="A295" i="148" s="1"/>
  <c r="C142" i="153"/>
  <c r="N275" i="132"/>
  <c r="C54" i="137"/>
  <c r="C42" i="146" s="1"/>
  <c r="P71" i="148"/>
  <c r="B82" i="133"/>
  <c r="C45" i="137"/>
  <c r="C33" i="146" s="1"/>
  <c r="P62" i="148"/>
  <c r="B73" i="133"/>
  <c r="N111" i="138"/>
  <c r="AJ113" i="138"/>
  <c r="AI113" i="138"/>
  <c r="R111" i="138"/>
  <c r="AH113" i="138"/>
  <c r="J111" i="138"/>
  <c r="E148" i="148"/>
  <c r="F203" i="138"/>
  <c r="F151" i="148" s="1"/>
  <c r="O61" i="138"/>
  <c r="O129" i="93"/>
  <c r="O217" i="93" s="1"/>
  <c r="M55" i="105"/>
  <c r="AG149" i="132"/>
  <c r="AH149" i="132"/>
  <c r="AI149" i="132"/>
  <c r="AC149" i="132"/>
  <c r="AJ149" i="132" s="1"/>
  <c r="AD149" i="132"/>
  <c r="AK149" i="132" s="1"/>
  <c r="AL117" i="132"/>
  <c r="AL163" i="132"/>
  <c r="W118" i="132"/>
  <c r="W148" i="132"/>
  <c r="O169" i="132"/>
  <c r="AO115" i="132"/>
  <c r="Q233" i="132"/>
  <c r="I233" i="132"/>
  <c r="P233" i="132"/>
  <c r="H233" i="132"/>
  <c r="O233" i="132"/>
  <c r="N233" i="132"/>
  <c r="M233" i="132"/>
  <c r="L233" i="132"/>
  <c r="G246" i="132"/>
  <c r="M246" i="132"/>
  <c r="K246" i="132"/>
  <c r="Q264" i="132"/>
  <c r="I264" i="132"/>
  <c r="P264" i="132"/>
  <c r="H264" i="132"/>
  <c r="O264" i="132"/>
  <c r="N264" i="132"/>
  <c r="M264" i="132"/>
  <c r="L264" i="132"/>
  <c r="J274" i="132"/>
  <c r="Q274" i="132"/>
  <c r="I274" i="132"/>
  <c r="P274" i="132"/>
  <c r="H274" i="132"/>
  <c r="O274" i="132"/>
  <c r="N274" i="132"/>
  <c r="M274" i="132"/>
  <c r="F267" i="132"/>
  <c r="K267" i="132"/>
  <c r="I267" i="132"/>
  <c r="L256" i="132"/>
  <c r="F256" i="132"/>
  <c r="J256" i="132"/>
  <c r="F251" i="132"/>
  <c r="L251" i="132"/>
  <c r="J251" i="132"/>
  <c r="BH142" i="132"/>
  <c r="I142" i="132" s="1"/>
  <c r="AW142" i="132"/>
  <c r="H44" i="132"/>
  <c r="I44" i="132"/>
  <c r="H35" i="132"/>
  <c r="I35" i="132"/>
  <c r="H26" i="132"/>
  <c r="I26" i="132" s="1"/>
  <c r="H16" i="132"/>
  <c r="I16" i="132"/>
  <c r="H7" i="132"/>
  <c r="I7" i="132"/>
  <c r="I69" i="154"/>
  <c r="E231" i="148" s="1"/>
  <c r="M20" i="153"/>
  <c r="C48" i="137"/>
  <c r="C36" i="146" s="1"/>
  <c r="P65" i="148"/>
  <c r="B76" i="133"/>
  <c r="M383" i="131"/>
  <c r="C53" i="137"/>
  <c r="C41" i="146" s="1"/>
  <c r="P70" i="148"/>
  <c r="B81" i="133"/>
  <c r="R114" i="138"/>
  <c r="AI116" i="138"/>
  <c r="J114" i="138"/>
  <c r="R141" i="138" s="1"/>
  <c r="N114" i="138"/>
  <c r="AH116" i="138"/>
  <c r="L112" i="138"/>
  <c r="AD115" i="138"/>
  <c r="P115" i="138"/>
  <c r="L115" i="138"/>
  <c r="H115" i="138"/>
  <c r="T115" i="138"/>
  <c r="X115" i="138"/>
  <c r="AB115" i="138"/>
  <c r="Z115" i="138"/>
  <c r="V115" i="138"/>
  <c r="D46" i="138"/>
  <c r="E46" i="138"/>
  <c r="F46" i="138"/>
  <c r="G46" i="138" s="1"/>
  <c r="E111" i="138" s="1"/>
  <c r="AB111" i="138"/>
  <c r="X111" i="138"/>
  <c r="M111" i="138"/>
  <c r="Y111" i="138"/>
  <c r="U111" i="138"/>
  <c r="Q111" i="138"/>
  <c r="L111" i="138"/>
  <c r="AC111" i="138"/>
  <c r="T111" i="138"/>
  <c r="I111" i="138"/>
  <c r="AO142" i="132"/>
  <c r="AP142" i="132" s="1"/>
  <c r="AQ142" i="132" s="1"/>
  <c r="AR142" i="132" s="1"/>
  <c r="AS142" i="132" s="1"/>
  <c r="AK134" i="132"/>
  <c r="AM128" i="132"/>
  <c r="W124" i="132"/>
  <c r="Z124" i="132"/>
  <c r="Q237" i="132"/>
  <c r="I237" i="132"/>
  <c r="P237" i="132"/>
  <c r="H237" i="132"/>
  <c r="O237" i="132"/>
  <c r="N237" i="132"/>
  <c r="M237" i="132"/>
  <c r="L237" i="132"/>
  <c r="P246" i="132"/>
  <c r="F102" i="132"/>
  <c r="O102" i="132"/>
  <c r="C254" i="132"/>
  <c r="C56" i="132"/>
  <c r="AW125" i="132"/>
  <c r="BH125" i="132"/>
  <c r="I125" i="132" s="1"/>
  <c r="AW153" i="132"/>
  <c r="BH153" i="132"/>
  <c r="I153" i="132" s="1"/>
  <c r="O62" i="138"/>
  <c r="C52" i="137"/>
  <c r="C40" i="146" s="1"/>
  <c r="P69" i="148"/>
  <c r="B80" i="133"/>
  <c r="L61" i="138"/>
  <c r="N61" i="138" s="1"/>
  <c r="H41" i="138"/>
  <c r="D7" i="138" s="1"/>
  <c r="M62" i="138"/>
  <c r="M60" i="138"/>
  <c r="O60" i="138" s="1"/>
  <c r="O111" i="138"/>
  <c r="O123" i="138" s="1"/>
  <c r="H129" i="138" s="1"/>
  <c r="D38" i="148" s="1"/>
  <c r="AA111" i="138"/>
  <c r="AA123" i="138" s="1"/>
  <c r="K129" i="138" s="1"/>
  <c r="G38" i="148" s="1"/>
  <c r="G42" i="148" s="1"/>
  <c r="G48" i="148" s="1"/>
  <c r="W111" i="138"/>
  <c r="W123" i="138" s="1"/>
  <c r="J129" i="138" s="1"/>
  <c r="F38" i="148" s="1"/>
  <c r="F42" i="148" s="1"/>
  <c r="F48" i="148" s="1"/>
  <c r="S111" i="138"/>
  <c r="S123" i="138" s="1"/>
  <c r="I129" i="138" s="1"/>
  <c r="E38" i="148" s="1"/>
  <c r="E42" i="148" s="1"/>
  <c r="E48" i="148" s="1"/>
  <c r="F111" i="138"/>
  <c r="H111" i="138" s="1"/>
  <c r="AE111" i="138"/>
  <c r="AE123" i="138" s="1"/>
  <c r="E204" i="93"/>
  <c r="E118" i="93"/>
  <c r="E196" i="93"/>
  <c r="E110" i="93"/>
  <c r="AH160" i="132"/>
  <c r="AI160" i="132"/>
  <c r="AC160" i="132"/>
  <c r="AJ160" i="132" s="1"/>
  <c r="AD160" i="132"/>
  <c r="AE160" i="132"/>
  <c r="AK154" i="132"/>
  <c r="AN142" i="132"/>
  <c r="AH125" i="132"/>
  <c r="AI125" i="132"/>
  <c r="AC125" i="132"/>
  <c r="AJ125" i="132" s="1"/>
  <c r="AD125" i="132"/>
  <c r="AK125" i="132" s="1"/>
  <c r="AE125" i="132"/>
  <c r="AK120" i="132"/>
  <c r="K230" i="132"/>
  <c r="Q239" i="132"/>
  <c r="I239" i="132"/>
  <c r="P239" i="132"/>
  <c r="H239" i="132"/>
  <c r="O239" i="132"/>
  <c r="N239" i="132"/>
  <c r="M239" i="132"/>
  <c r="L239" i="132"/>
  <c r="Q242" i="132"/>
  <c r="I242" i="132"/>
  <c r="P242" i="132"/>
  <c r="H242" i="132"/>
  <c r="O242" i="132"/>
  <c r="N242" i="132"/>
  <c r="M242" i="132"/>
  <c r="L242" i="132"/>
  <c r="N270" i="132"/>
  <c r="S104" i="132"/>
  <c r="O93" i="132" s="1"/>
  <c r="AK158" i="132"/>
  <c r="AL152" i="132"/>
  <c r="L31" i="132"/>
  <c r="BJ147" i="132"/>
  <c r="K147" i="132" s="1"/>
  <c r="AY147" i="132"/>
  <c r="BH140" i="132"/>
  <c r="I140" i="132" s="1"/>
  <c r="AW140" i="132"/>
  <c r="D32" i="138"/>
  <c r="G32" i="138" s="1"/>
  <c r="E63" i="138" s="1"/>
  <c r="D31" i="138"/>
  <c r="G31" i="138" s="1"/>
  <c r="E62" i="138" s="1"/>
  <c r="D30" i="138"/>
  <c r="G30" i="138" s="1"/>
  <c r="E61" i="138" s="1"/>
  <c r="D29" i="138"/>
  <c r="G29" i="138" s="1"/>
  <c r="E60" i="138" s="1"/>
  <c r="D28" i="138"/>
  <c r="G28" i="138" s="1"/>
  <c r="E59" i="138" s="1"/>
  <c r="F50" i="138"/>
  <c r="F49" i="138"/>
  <c r="F48" i="138"/>
  <c r="F47" i="138"/>
  <c r="C173" i="148"/>
  <c r="D173" i="148"/>
  <c r="H200" i="138"/>
  <c r="E167" i="148"/>
  <c r="D167" i="148"/>
  <c r="F167" i="148"/>
  <c r="C200" i="93"/>
  <c r="C114" i="93"/>
  <c r="C227" i="153"/>
  <c r="A294" i="148" s="1"/>
  <c r="B112" i="133"/>
  <c r="O216" i="93"/>
  <c r="J129" i="93"/>
  <c r="J217" i="93" s="1"/>
  <c r="H55" i="105"/>
  <c r="G216" i="93"/>
  <c r="E191" i="93"/>
  <c r="E109" i="93"/>
  <c r="E169" i="93"/>
  <c r="AH141" i="132"/>
  <c r="AH119" i="132"/>
  <c r="H230" i="132"/>
  <c r="P230" i="132"/>
  <c r="H232" i="132"/>
  <c r="P232" i="132"/>
  <c r="H236" i="132"/>
  <c r="P236" i="132"/>
  <c r="H238" i="132"/>
  <c r="P238" i="132"/>
  <c r="H240" i="132"/>
  <c r="P240" i="132"/>
  <c r="Q265" i="132"/>
  <c r="Q267" i="132"/>
  <c r="Q271" i="132"/>
  <c r="Q273" i="132"/>
  <c r="H243" i="132"/>
  <c r="I243" i="132"/>
  <c r="J243" i="132"/>
  <c r="BK148" i="132"/>
  <c r="L148" i="132" s="1"/>
  <c r="AZ148" i="132"/>
  <c r="AX128" i="132"/>
  <c r="BI128" i="132"/>
  <c r="J128" i="132" s="1"/>
  <c r="AW161" i="132"/>
  <c r="BH161" i="132"/>
  <c r="I161" i="132" s="1"/>
  <c r="E50" i="138"/>
  <c r="E49" i="138"/>
  <c r="E48" i="138"/>
  <c r="E47" i="138"/>
  <c r="F172" i="148"/>
  <c r="C172" i="148"/>
  <c r="C199" i="93"/>
  <c r="C113" i="93"/>
  <c r="C140" i="153"/>
  <c r="C226" i="153"/>
  <c r="A293" i="148" s="1"/>
  <c r="M129" i="93"/>
  <c r="M217" i="93" s="1"/>
  <c r="K55" i="105"/>
  <c r="J216" i="93"/>
  <c r="E129" i="93"/>
  <c r="C55" i="105"/>
  <c r="E108" i="93"/>
  <c r="E115" i="93"/>
  <c r="E201" i="93"/>
  <c r="AE159" i="132"/>
  <c r="AH156" i="132"/>
  <c r="AE147" i="132"/>
  <c r="AG141" i="132"/>
  <c r="AE135" i="132"/>
  <c r="AG133" i="132"/>
  <c r="AH132" i="132"/>
  <c r="AG119" i="132"/>
  <c r="G232" i="132"/>
  <c r="I230" i="132"/>
  <c r="Q230" i="132"/>
  <c r="I232" i="132"/>
  <c r="Q232" i="132"/>
  <c r="I236" i="132"/>
  <c r="Q236" i="132"/>
  <c r="I238" i="132"/>
  <c r="Q238" i="132"/>
  <c r="I240" i="132"/>
  <c r="Q240" i="132"/>
  <c r="L244" i="132"/>
  <c r="H245" i="132"/>
  <c r="P245" i="132"/>
  <c r="L246" i="132"/>
  <c r="H247" i="132"/>
  <c r="P247" i="132"/>
  <c r="K251" i="132"/>
  <c r="K253" i="132"/>
  <c r="K256" i="132"/>
  <c r="K258" i="132"/>
  <c r="K260" i="132"/>
  <c r="J265" i="132"/>
  <c r="J267" i="132"/>
  <c r="J271" i="132"/>
  <c r="J273" i="132"/>
  <c r="J275" i="132"/>
  <c r="N228" i="132"/>
  <c r="K270" i="132"/>
  <c r="AW132" i="132"/>
  <c r="BH137" i="132"/>
  <c r="I137" i="132" s="1"/>
  <c r="AW137" i="132"/>
  <c r="AV160" i="132"/>
  <c r="BH119" i="132"/>
  <c r="I119" i="132" s="1"/>
  <c r="AW119" i="132"/>
  <c r="J22" i="132"/>
  <c r="G13" i="105"/>
  <c r="AJ117" i="138"/>
  <c r="D50" i="138"/>
  <c r="D49" i="138"/>
  <c r="D48" i="138"/>
  <c r="D47" i="138"/>
  <c r="G47" i="138" s="1"/>
  <c r="E112" i="138" s="1"/>
  <c r="H199" i="138"/>
  <c r="H203" i="138" s="1"/>
  <c r="C165" i="148"/>
  <c r="D165" i="148"/>
  <c r="C120" i="93"/>
  <c r="C206" i="93"/>
  <c r="C147" i="153"/>
  <c r="C233" i="153"/>
  <c r="A300" i="148" s="1"/>
  <c r="C112" i="93"/>
  <c r="C198" i="93"/>
  <c r="C139" i="153"/>
  <c r="C225" i="153"/>
  <c r="A292" i="148" s="1"/>
  <c r="N55" i="105"/>
  <c r="P129" i="93"/>
  <c r="P217" i="93" s="1"/>
  <c r="M216" i="93"/>
  <c r="F55" i="105"/>
  <c r="H129" i="93"/>
  <c r="H217" i="93" s="1"/>
  <c r="Q128" i="93"/>
  <c r="Q216" i="93" s="1"/>
  <c r="E216" i="93"/>
  <c r="F25" i="109"/>
  <c r="E104" i="93"/>
  <c r="E114" i="93"/>
  <c r="E200" i="93"/>
  <c r="E77" i="133"/>
  <c r="F11" i="107"/>
  <c r="BK126" i="132"/>
  <c r="L126" i="132" s="1"/>
  <c r="AZ126" i="132"/>
  <c r="BJ133" i="132"/>
  <c r="K133" i="132" s="1"/>
  <c r="AY133" i="132"/>
  <c r="BI152" i="132"/>
  <c r="J152" i="132" s="1"/>
  <c r="AX152" i="132"/>
  <c r="AW127" i="132"/>
  <c r="BH127" i="132"/>
  <c r="I127" i="132" s="1"/>
  <c r="BH123" i="132"/>
  <c r="I123" i="132" s="1"/>
  <c r="AW123" i="132"/>
  <c r="BH156" i="132"/>
  <c r="I156" i="132" s="1"/>
  <c r="AW156" i="132"/>
  <c r="BH151" i="132"/>
  <c r="BH118" i="132"/>
  <c r="I118" i="132" s="1"/>
  <c r="I122" i="132" s="1"/>
  <c r="F396" i="131" s="1"/>
  <c r="AW118" i="132"/>
  <c r="J21" i="132"/>
  <c r="I20" i="153"/>
  <c r="L20" i="153" s="1"/>
  <c r="C164" i="148"/>
  <c r="F164" i="148"/>
  <c r="C119" i="93"/>
  <c r="C205" i="93"/>
  <c r="C146" i="153"/>
  <c r="C111" i="93"/>
  <c r="C197" i="93"/>
  <c r="C138" i="153"/>
  <c r="P216" i="93"/>
  <c r="K129" i="93"/>
  <c r="K217" i="93" s="1"/>
  <c r="I55" i="105"/>
  <c r="H216" i="93"/>
  <c r="E214" i="93"/>
  <c r="E113" i="93"/>
  <c r="E199" i="93"/>
  <c r="G168" i="93"/>
  <c r="AC159" i="132"/>
  <c r="AJ159" i="132" s="1"/>
  <c r="AC147" i="132"/>
  <c r="AJ147" i="132" s="1"/>
  <c r="AD146" i="132"/>
  <c r="AK146" i="132" s="1"/>
  <c r="AE141" i="132"/>
  <c r="AC135" i="132"/>
  <c r="AJ135" i="132" s="1"/>
  <c r="AE133" i="132"/>
  <c r="AE119" i="132"/>
  <c r="G236" i="132"/>
  <c r="K238" i="132"/>
  <c r="N244" i="132"/>
  <c r="N246" i="132"/>
  <c r="L265" i="132"/>
  <c r="L267" i="132"/>
  <c r="L271" i="132"/>
  <c r="L273" i="132"/>
  <c r="L275" i="132"/>
  <c r="L228" i="132"/>
  <c r="I270" i="132"/>
  <c r="AH145" i="132"/>
  <c r="AF145" i="132"/>
  <c r="BA116" i="132"/>
  <c r="BL116" i="132"/>
  <c r="M116" i="132" s="1"/>
  <c r="AW141" i="132"/>
  <c r="BH141" i="132"/>
  <c r="I141" i="132" s="1"/>
  <c r="BI149" i="132"/>
  <c r="J149" i="132" s="1"/>
  <c r="AX149" i="132"/>
  <c r="AW159" i="132"/>
  <c r="BH159" i="132"/>
  <c r="I159" i="132" s="1"/>
  <c r="J50" i="132"/>
  <c r="J13" i="132"/>
  <c r="E18" i="158"/>
  <c r="E166" i="158"/>
  <c r="E168" i="158" s="1"/>
  <c r="C118" i="93"/>
  <c r="C204" i="93"/>
  <c r="C145" i="153"/>
  <c r="C110" i="93"/>
  <c r="C196" i="93"/>
  <c r="C137" i="153"/>
  <c r="N129" i="93"/>
  <c r="N217" i="93" s="1"/>
  <c r="L55" i="105"/>
  <c r="K216" i="93"/>
  <c r="F129" i="93"/>
  <c r="F217" i="93" s="1"/>
  <c r="D55" i="105"/>
  <c r="E120" i="93"/>
  <c r="E206" i="93"/>
  <c r="E112" i="93"/>
  <c r="E198" i="93"/>
  <c r="F168" i="93"/>
  <c r="AE156" i="132"/>
  <c r="AL156" i="132" s="1"/>
  <c r="AM156" i="132" s="1"/>
  <c r="AD141" i="132"/>
  <c r="AK141" i="132" s="1"/>
  <c r="AE140" i="132"/>
  <c r="AL140" i="132" s="1"/>
  <c r="AD133" i="132"/>
  <c r="AK133" i="132" s="1"/>
  <c r="AE132" i="132"/>
  <c r="AL132" i="132" s="1"/>
  <c r="AM132" i="132" s="1"/>
  <c r="AD119" i="132"/>
  <c r="AK119" i="132" s="1"/>
  <c r="L230" i="132"/>
  <c r="L232" i="132"/>
  <c r="L236" i="132"/>
  <c r="L238" i="132"/>
  <c r="L240" i="132"/>
  <c r="O244" i="132"/>
  <c r="K245" i="132"/>
  <c r="O246" i="132"/>
  <c r="K247" i="132"/>
  <c r="N251" i="132"/>
  <c r="N253" i="132"/>
  <c r="N256" i="132"/>
  <c r="N258" i="132"/>
  <c r="N260" i="132"/>
  <c r="M265" i="132"/>
  <c r="M267" i="132"/>
  <c r="M271" i="132"/>
  <c r="M273" i="132"/>
  <c r="M275" i="132"/>
  <c r="K228" i="132"/>
  <c r="BI146" i="132"/>
  <c r="J146" i="132" s="1"/>
  <c r="AX146" i="132"/>
  <c r="BI163" i="132"/>
  <c r="J163" i="132" s="1"/>
  <c r="BI117" i="132"/>
  <c r="J117" i="132" s="1"/>
  <c r="AX117" i="132"/>
  <c r="BH135" i="132"/>
  <c r="I135" i="132" s="1"/>
  <c r="BH131" i="132"/>
  <c r="I131" i="132" s="1"/>
  <c r="BH145" i="132"/>
  <c r="I145" i="132" s="1"/>
  <c r="AW155" i="132"/>
  <c r="BH155" i="132"/>
  <c r="I155" i="132" s="1"/>
  <c r="AV158" i="132"/>
  <c r="J49" i="132"/>
  <c r="D176" i="148"/>
  <c r="E176" i="148"/>
  <c r="F176" i="148"/>
  <c r="C117" i="93"/>
  <c r="C203" i="93"/>
  <c r="C230" i="153"/>
  <c r="A297" i="148" s="1"/>
  <c r="C144" i="153"/>
  <c r="N216" i="93"/>
  <c r="I129" i="93"/>
  <c r="I217" i="93" s="1"/>
  <c r="G55" i="105"/>
  <c r="F216" i="93"/>
  <c r="E205" i="93"/>
  <c r="E119" i="93"/>
  <c r="E197" i="93"/>
  <c r="E111" i="93"/>
  <c r="E85" i="93"/>
  <c r="E170" i="93" s="1"/>
  <c r="E168" i="93"/>
  <c r="H244" i="132"/>
  <c r="H246" i="132"/>
  <c r="AY163" i="132"/>
  <c r="BJ163" i="132"/>
  <c r="K163" i="132" s="1"/>
  <c r="BI135" i="132"/>
  <c r="J135" i="132" s="1"/>
  <c r="AX135" i="132"/>
  <c r="AX131" i="132"/>
  <c r="BI131" i="132"/>
  <c r="J131" i="132" s="1"/>
  <c r="AX145" i="132"/>
  <c r="BI145" i="132"/>
  <c r="J145" i="132" s="1"/>
  <c r="AV154" i="132"/>
  <c r="J5" i="132"/>
  <c r="J14" i="132"/>
  <c r="J23" i="132"/>
  <c r="J33" i="132"/>
  <c r="J42" i="132"/>
  <c r="J51" i="132"/>
  <c r="J6" i="132"/>
  <c r="J15" i="132"/>
  <c r="J24" i="132"/>
  <c r="J34" i="132"/>
  <c r="J43" i="132"/>
  <c r="J52" i="132"/>
  <c r="J7" i="132"/>
  <c r="J16" i="132"/>
  <c r="J26" i="132"/>
  <c r="J35" i="132"/>
  <c r="J44" i="132"/>
  <c r="M4" i="132"/>
  <c r="J8" i="132"/>
  <c r="J17" i="132"/>
  <c r="J27" i="132"/>
  <c r="J36" i="132"/>
  <c r="J45" i="132"/>
  <c r="J9" i="132"/>
  <c r="J19" i="132"/>
  <c r="J28" i="132"/>
  <c r="J37" i="132"/>
  <c r="J47" i="132"/>
  <c r="J10" i="132"/>
  <c r="J20" i="132"/>
  <c r="J29" i="132"/>
  <c r="J38" i="132"/>
  <c r="J48" i="132"/>
  <c r="V115" i="133"/>
  <c r="U115" i="133"/>
  <c r="S115" i="133"/>
  <c r="R115" i="133"/>
  <c r="E115" i="133"/>
  <c r="T115" i="133"/>
  <c r="F48" i="137"/>
  <c r="R107" i="133"/>
  <c r="E107" i="133"/>
  <c r="V107" i="133"/>
  <c r="U107" i="133"/>
  <c r="T107" i="133"/>
  <c r="S107" i="133"/>
  <c r="D104" i="133"/>
  <c r="E194" i="146"/>
  <c r="E209" i="146"/>
  <c r="E174" i="146"/>
  <c r="V119" i="133"/>
  <c r="Q119" i="133"/>
  <c r="R119" i="133"/>
  <c r="S119" i="133"/>
  <c r="T119" i="133"/>
  <c r="U119" i="133"/>
  <c r="F40" i="137"/>
  <c r="K272" i="149"/>
  <c r="K252" i="149"/>
  <c r="Z286" i="108"/>
  <c r="E32" i="114" s="1"/>
  <c r="E93" i="114"/>
  <c r="AV144" i="132"/>
  <c r="F116" i="132"/>
  <c r="H116" i="132" s="1"/>
  <c r="N194" i="146"/>
  <c r="N174" i="146"/>
  <c r="K174" i="146"/>
  <c r="K209" i="146"/>
  <c r="D111" i="133"/>
  <c r="G52" i="114"/>
  <c r="G20" i="153"/>
  <c r="J20" i="153" s="1"/>
  <c r="K194" i="146"/>
  <c r="M157" i="149"/>
  <c r="G151" i="132"/>
  <c r="C99" i="154"/>
  <c r="H23" i="153"/>
  <c r="P209" i="146"/>
  <c r="J174" i="146"/>
  <c r="J194" i="146"/>
  <c r="G194" i="146"/>
  <c r="G209" i="146"/>
  <c r="E28" i="137"/>
  <c r="F21" i="151" s="1"/>
  <c r="D100" i="140"/>
  <c r="E100" i="140" s="1"/>
  <c r="F100" i="140" s="1"/>
  <c r="G100" i="140" s="1"/>
  <c r="H100" i="140" s="1"/>
  <c r="I100" i="140" s="1"/>
  <c r="J100" i="140" s="1"/>
  <c r="K100" i="140" s="1"/>
  <c r="L100" i="140" s="1"/>
  <c r="M100" i="140" s="1"/>
  <c r="N100" i="140" s="1"/>
  <c r="O100" i="140" s="1"/>
  <c r="D101" i="152" s="1"/>
  <c r="E101" i="152" s="1"/>
  <c r="F101" i="152" s="1"/>
  <c r="G101" i="152" s="1"/>
  <c r="H101" i="152" s="1"/>
  <c r="H24" i="153"/>
  <c r="Q45" i="146"/>
  <c r="M194" i="146"/>
  <c r="M209" i="146"/>
  <c r="M174" i="146"/>
  <c r="I89" i="93"/>
  <c r="I131" i="93"/>
  <c r="F194" i="146"/>
  <c r="F174" i="146"/>
  <c r="T118" i="133"/>
  <c r="R117" i="133"/>
  <c r="S114" i="133"/>
  <c r="T111" i="133"/>
  <c r="T105" i="133"/>
  <c r="S118" i="133"/>
  <c r="Q117" i="133"/>
  <c r="R114" i="133"/>
  <c r="S111" i="133"/>
  <c r="S105" i="133"/>
  <c r="Q118" i="133"/>
  <c r="U116" i="133"/>
  <c r="V113" i="133"/>
  <c r="U110" i="133"/>
  <c r="V104" i="133"/>
  <c r="V117" i="133"/>
  <c r="T116" i="133"/>
  <c r="U113" i="133"/>
  <c r="T110" i="133"/>
  <c r="U104" i="133"/>
  <c r="S116" i="133"/>
  <c r="T113" i="133"/>
  <c r="S110" i="133"/>
  <c r="T104" i="133"/>
  <c r="R101" i="133"/>
  <c r="U121" i="133"/>
  <c r="V118" i="133"/>
  <c r="R116" i="133"/>
  <c r="S113" i="133"/>
  <c r="R110" i="133"/>
  <c r="S104" i="133"/>
  <c r="U118" i="133"/>
  <c r="Q116" i="133"/>
  <c r="R113" i="133"/>
  <c r="Q110" i="133"/>
  <c r="R118" i="133"/>
  <c r="T112" i="133"/>
  <c r="T109" i="133"/>
  <c r="U106" i="133"/>
  <c r="U117" i="133"/>
  <c r="V114" i="133"/>
  <c r="Q112" i="133"/>
  <c r="Q109" i="133"/>
  <c r="R106" i="133"/>
  <c r="U102" i="133"/>
  <c r="T117" i="133"/>
  <c r="U114" i="133"/>
  <c r="V111" i="133"/>
  <c r="V108" i="133"/>
  <c r="V105" i="133"/>
  <c r="T102" i="133"/>
  <c r="I174" i="146"/>
  <c r="I209" i="146"/>
  <c r="I194" i="146"/>
  <c r="V110" i="133"/>
  <c r="F41" i="137"/>
  <c r="M41" i="114"/>
  <c r="M49" i="114"/>
  <c r="P61" i="148"/>
  <c r="B72" i="133"/>
  <c r="E106" i="133"/>
  <c r="V106" i="133"/>
  <c r="T106" i="133"/>
  <c r="S106" i="133"/>
  <c r="E52" i="128"/>
  <c r="H52" i="128"/>
  <c r="F52" i="128"/>
  <c r="G52" i="128"/>
  <c r="G24" i="128"/>
  <c r="G200" i="118" s="1"/>
  <c r="F24" i="128"/>
  <c r="M272" i="149"/>
  <c r="K228" i="149"/>
  <c r="J227" i="149"/>
  <c r="L227" i="149" s="1"/>
  <c r="B86" i="133"/>
  <c r="D114" i="133"/>
  <c r="U103" i="133"/>
  <c r="T103" i="133"/>
  <c r="R103" i="133"/>
  <c r="F86" i="114"/>
  <c r="F52" i="114"/>
  <c r="J49" i="114"/>
  <c r="J41" i="114"/>
  <c r="C14" i="114"/>
  <c r="C47" i="114"/>
  <c r="F30" i="128"/>
  <c r="G30" i="128"/>
  <c r="G201" i="118" s="1"/>
  <c r="S103" i="133"/>
  <c r="E113" i="133"/>
  <c r="V109" i="133"/>
  <c r="U109" i="133"/>
  <c r="S109" i="133"/>
  <c r="R109" i="133"/>
  <c r="E105" i="133"/>
  <c r="P57" i="148"/>
  <c r="B68" i="133"/>
  <c r="V103" i="133"/>
  <c r="D118" i="133"/>
  <c r="D106" i="133"/>
  <c r="R102" i="133"/>
  <c r="E102" i="133"/>
  <c r="V102" i="133"/>
  <c r="F68" i="114"/>
  <c r="Q41" i="93"/>
  <c r="Q33" i="93"/>
  <c r="Q25" i="93"/>
  <c r="F25" i="137"/>
  <c r="E25" i="137" s="1"/>
  <c r="F18" i="151" s="1"/>
  <c r="E58" i="133"/>
  <c r="D116" i="133"/>
  <c r="V112" i="133"/>
  <c r="U112" i="133"/>
  <c r="S112" i="133"/>
  <c r="R112" i="133"/>
  <c r="T108" i="133"/>
  <c r="S108" i="133"/>
  <c r="Q108" i="133"/>
  <c r="C120" i="133"/>
  <c r="C17" i="148"/>
  <c r="E52" i="114"/>
  <c r="H205" i="149"/>
  <c r="E101" i="133"/>
  <c r="V101" i="133"/>
  <c r="T101" i="133"/>
  <c r="S101" i="133"/>
  <c r="E121" i="133"/>
  <c r="S121" i="133"/>
  <c r="T121" i="133"/>
  <c r="V121" i="133"/>
  <c r="D12" i="133"/>
  <c r="J89" i="93"/>
  <c r="J131" i="93"/>
  <c r="C164" i="93"/>
  <c r="C79" i="93"/>
  <c r="C16" i="93"/>
  <c r="Q85" i="147"/>
  <c r="O85" i="147"/>
  <c r="Q77" i="147"/>
  <c r="O77" i="147"/>
  <c r="Q69" i="147"/>
  <c r="O69" i="147"/>
  <c r="J62" i="147"/>
  <c r="D114" i="140"/>
  <c r="F195" i="144"/>
  <c r="G36" i="128"/>
  <c r="G202" i="118" s="1"/>
  <c r="F36" i="128"/>
  <c r="M121" i="147"/>
  <c r="K121" i="147"/>
  <c r="M113" i="147"/>
  <c r="K113" i="147"/>
  <c r="M105" i="147"/>
  <c r="K105" i="147"/>
  <c r="E24" i="137"/>
  <c r="F17" i="151" s="1"/>
  <c r="E68" i="114"/>
  <c r="F42" i="128"/>
  <c r="G42" i="128"/>
  <c r="G203" i="118" s="1"/>
  <c r="O90" i="147"/>
  <c r="T90" i="147"/>
  <c r="Z90" i="147" s="1"/>
  <c r="H12" i="128"/>
  <c r="F2" i="147"/>
  <c r="E2" i="149"/>
  <c r="I257" i="149"/>
  <c r="U80" i="147"/>
  <c r="Z80" i="147"/>
  <c r="AA65" i="147"/>
  <c r="AF65" i="147"/>
  <c r="AG65" i="147" s="1"/>
  <c r="K72" i="137"/>
  <c r="J59" i="146" s="1"/>
  <c r="Q59" i="146" s="1"/>
  <c r="E247" i="144"/>
  <c r="E248" i="144" s="1"/>
  <c r="E215" i="144"/>
  <c r="E216" i="144" s="1"/>
  <c r="B64" i="128"/>
  <c r="Q18" i="128"/>
  <c r="K6" i="128"/>
  <c r="N6" i="128" s="1"/>
  <c r="Q48" i="93"/>
  <c r="Q40" i="93"/>
  <c r="Q32" i="93"/>
  <c r="Q24" i="93"/>
  <c r="Q45" i="93"/>
  <c r="Q37" i="93"/>
  <c r="Q29" i="93"/>
  <c r="Q21" i="93"/>
  <c r="Q42" i="93"/>
  <c r="Q34" i="93"/>
  <c r="Q26" i="93"/>
  <c r="Q47" i="93"/>
  <c r="Q39" i="93"/>
  <c r="Q31" i="93"/>
  <c r="Q23" i="93"/>
  <c r="B63" i="128"/>
  <c r="Q17" i="128"/>
  <c r="F18" i="128"/>
  <c r="G18" i="128"/>
  <c r="G199" i="118" s="1"/>
  <c r="C79" i="112"/>
  <c r="C43" i="112"/>
  <c r="L255" i="149"/>
  <c r="F152" i="149"/>
  <c r="H152" i="149" s="1"/>
  <c r="J152" i="149" s="1"/>
  <c r="L152" i="149" s="1"/>
  <c r="B62" i="128"/>
  <c r="Q16" i="128"/>
  <c r="Q9" i="128"/>
  <c r="B55" i="128"/>
  <c r="M259" i="149"/>
  <c r="K223" i="149"/>
  <c r="H242" i="149"/>
  <c r="J242" i="149" s="1"/>
  <c r="L242" i="149" s="1"/>
  <c r="H151" i="149"/>
  <c r="T79" i="147"/>
  <c r="T70" i="147"/>
  <c r="O70" i="147"/>
  <c r="O65" i="147"/>
  <c r="M120" i="147"/>
  <c r="K120" i="147"/>
  <c r="M112" i="147"/>
  <c r="K112" i="147"/>
  <c r="M104" i="147"/>
  <c r="H97" i="147"/>
  <c r="K104" i="147"/>
  <c r="K97" i="147" s="1"/>
  <c r="I134" i="147" s="1"/>
  <c r="Q84" i="147"/>
  <c r="O84" i="147"/>
  <c r="Q76" i="147"/>
  <c r="O76" i="147"/>
  <c r="M231" i="149"/>
  <c r="M306" i="149"/>
  <c r="M237" i="149"/>
  <c r="I271" i="149"/>
  <c r="F30" i="149"/>
  <c r="AF62" i="147"/>
  <c r="S133" i="147" s="1"/>
  <c r="Q133" i="147"/>
  <c r="U88" i="147"/>
  <c r="Z88" i="147"/>
  <c r="O74" i="147"/>
  <c r="T74" i="147"/>
  <c r="Z74" i="147" s="1"/>
  <c r="U69" i="147"/>
  <c r="Z69" i="147"/>
  <c r="AF69" i="147" s="1"/>
  <c r="F45" i="147"/>
  <c r="G48" i="147"/>
  <c r="W91" i="147"/>
  <c r="U91" i="147"/>
  <c r="W83" i="147"/>
  <c r="U83" i="147"/>
  <c r="W75" i="147"/>
  <c r="U75" i="147"/>
  <c r="P123" i="147"/>
  <c r="R123" i="147"/>
  <c r="P115" i="147"/>
  <c r="R115" i="147"/>
  <c r="P107" i="147"/>
  <c r="P97" i="147" s="1"/>
  <c r="L134" i="147" s="1"/>
  <c r="R107" i="147"/>
  <c r="P99" i="147"/>
  <c r="R99" i="147"/>
  <c r="AC77" i="147"/>
  <c r="AC69" i="147"/>
  <c r="U125" i="147"/>
  <c r="W125" i="147"/>
  <c r="U117" i="147"/>
  <c r="W117" i="147"/>
  <c r="U109" i="147"/>
  <c r="W109" i="147"/>
  <c r="U101" i="147"/>
  <c r="U97" i="147" s="1"/>
  <c r="O134" i="147" s="1"/>
  <c r="W101" i="147"/>
  <c r="Q97" i="147"/>
  <c r="G28" i="140"/>
  <c r="I39" i="144"/>
  <c r="D22" i="140"/>
  <c r="F30" i="144"/>
  <c r="G54" i="128"/>
  <c r="H54" i="128"/>
  <c r="F294" i="149"/>
  <c r="H294" i="149"/>
  <c r="L294" i="149"/>
  <c r="L290" i="149" s="1"/>
  <c r="J294" i="149"/>
  <c r="E290" i="149"/>
  <c r="D143" i="140"/>
  <c r="F244" i="144"/>
  <c r="M29" i="137"/>
  <c r="L91" i="144"/>
  <c r="E66" i="144"/>
  <c r="E324" i="149" s="1"/>
  <c r="E27" i="149"/>
  <c r="E62" i="149" s="1"/>
  <c r="E77" i="149" s="1"/>
  <c r="K304" i="149"/>
  <c r="J283" i="149"/>
  <c r="M283" i="149"/>
  <c r="L283" i="149" s="1"/>
  <c r="K256" i="149"/>
  <c r="K216" i="149"/>
  <c r="K202" i="149"/>
  <c r="J226" i="149"/>
  <c r="F156" i="149"/>
  <c r="G157" i="149"/>
  <c r="AF89" i="147"/>
  <c r="AG89" i="147" s="1"/>
  <c r="AA73" i="147"/>
  <c r="Z71" i="147"/>
  <c r="U71" i="147"/>
  <c r="O87" i="147"/>
  <c r="T87" i="147"/>
  <c r="Z78" i="147"/>
  <c r="U78" i="147"/>
  <c r="H38" i="147"/>
  <c r="D140" i="140"/>
  <c r="F240" i="144"/>
  <c r="G63" i="144"/>
  <c r="H63" i="144" s="1"/>
  <c r="I63" i="144" s="1"/>
  <c r="J63" i="144" s="1"/>
  <c r="K63" i="144" s="1"/>
  <c r="L63" i="144" s="1"/>
  <c r="M63" i="144" s="1"/>
  <c r="N63" i="144" s="1"/>
  <c r="O63" i="144" s="1"/>
  <c r="P63" i="144" s="1"/>
  <c r="F58" i="144"/>
  <c r="F6" i="128"/>
  <c r="G6" i="128"/>
  <c r="B59" i="128"/>
  <c r="Q13" i="128"/>
  <c r="H233" i="149"/>
  <c r="H115" i="149"/>
  <c r="H81" i="149"/>
  <c r="J81" i="149" s="1"/>
  <c r="L81" i="149" s="1"/>
  <c r="F21" i="149"/>
  <c r="D18" i="148" s="1"/>
  <c r="H21" i="149"/>
  <c r="F18" i="148" s="1"/>
  <c r="I21" i="149"/>
  <c r="G18" i="148" s="1"/>
  <c r="O82" i="147"/>
  <c r="T82" i="147"/>
  <c r="Z82" i="147" s="1"/>
  <c r="U77" i="147"/>
  <c r="Z77" i="147"/>
  <c r="AF77" i="147" s="1"/>
  <c r="AG77" i="147" s="1"/>
  <c r="H62" i="144"/>
  <c r="L131" i="93"/>
  <c r="G89" i="93"/>
  <c r="B58" i="128"/>
  <c r="Q12" i="128"/>
  <c r="Q10" i="128"/>
  <c r="M264" i="149"/>
  <c r="L201" i="149"/>
  <c r="M202" i="149"/>
  <c r="K235" i="149"/>
  <c r="J219" i="149"/>
  <c r="G120" i="149"/>
  <c r="Z97" i="147"/>
  <c r="R134" i="147" s="1"/>
  <c r="AA85" i="147"/>
  <c r="U67" i="147"/>
  <c r="E18" i="140"/>
  <c r="G24" i="144"/>
  <c r="E153" i="144"/>
  <c r="E154" i="144" s="1"/>
  <c r="H303" i="149"/>
  <c r="I203" i="149"/>
  <c r="F68" i="149"/>
  <c r="U76" i="147"/>
  <c r="Z76" i="147"/>
  <c r="U90" i="147"/>
  <c r="Q91" i="147"/>
  <c r="O91" i="147"/>
  <c r="Q83" i="147"/>
  <c r="O83" i="147"/>
  <c r="Q75" i="147"/>
  <c r="O75" i="147"/>
  <c r="Q67" i="147"/>
  <c r="O67" i="147"/>
  <c r="E24" i="140"/>
  <c r="G33" i="144"/>
  <c r="F50" i="144"/>
  <c r="D20" i="140"/>
  <c r="D19" i="140" s="1"/>
  <c r="E19" i="140" s="1"/>
  <c r="F19" i="140" s="1"/>
  <c r="G19" i="140" s="1"/>
  <c r="H19" i="140" s="1"/>
  <c r="I19" i="140" s="1"/>
  <c r="J19" i="140" s="1"/>
  <c r="K19" i="140" s="1"/>
  <c r="L19" i="140" s="1"/>
  <c r="M19" i="140" s="1"/>
  <c r="N19" i="140" s="1"/>
  <c r="O19" i="140" s="1"/>
  <c r="D18" i="152" s="1"/>
  <c r="E18" i="152" s="1"/>
  <c r="F18" i="152" s="1"/>
  <c r="G18" i="152" s="1"/>
  <c r="H18" i="152" s="1"/>
  <c r="F27" i="144"/>
  <c r="F80" i="144"/>
  <c r="G82" i="144"/>
  <c r="K121" i="149"/>
  <c r="H304" i="149"/>
  <c r="I305" i="149"/>
  <c r="I236" i="149"/>
  <c r="G270" i="149"/>
  <c r="F257" i="149"/>
  <c r="G258" i="149"/>
  <c r="U64" i="147"/>
  <c r="Z64" i="147"/>
  <c r="U89" i="147"/>
  <c r="U81" i="147"/>
  <c r="U73" i="147"/>
  <c r="U65" i="147"/>
  <c r="P62" i="147"/>
  <c r="AA91" i="147"/>
  <c r="AA67" i="147"/>
  <c r="V62" i="147"/>
  <c r="AG85" i="147"/>
  <c r="AG69" i="147"/>
  <c r="E92" i="140"/>
  <c r="G119" i="144"/>
  <c r="H164" i="144"/>
  <c r="I165" i="144"/>
  <c r="M119" i="149"/>
  <c r="J293" i="149"/>
  <c r="J198" i="149"/>
  <c r="I263" i="149"/>
  <c r="I216" i="149"/>
  <c r="I120" i="149"/>
  <c r="F263" i="149"/>
  <c r="G264" i="149"/>
  <c r="F250" i="149"/>
  <c r="G251" i="149"/>
  <c r="G237" i="149"/>
  <c r="G224" i="149"/>
  <c r="F224" i="149" s="1"/>
  <c r="H224" i="149" s="1"/>
  <c r="F202" i="149"/>
  <c r="H202" i="149" s="1"/>
  <c r="G203" i="149"/>
  <c r="W66" i="147"/>
  <c r="R98" i="147"/>
  <c r="U84" i="147"/>
  <c r="Z84" i="147"/>
  <c r="D138" i="140"/>
  <c r="F236" i="144"/>
  <c r="F166" i="148"/>
  <c r="F174" i="148"/>
  <c r="E166" i="148"/>
  <c r="E174" i="148"/>
  <c r="D174" i="148"/>
  <c r="D166" i="148"/>
  <c r="C175" i="148"/>
  <c r="C167" i="148"/>
  <c r="K157" i="149"/>
  <c r="I155" i="149"/>
  <c r="J80" i="149"/>
  <c r="F306" i="149"/>
  <c r="AC75" i="147"/>
  <c r="M103" i="147"/>
  <c r="V97" i="147"/>
  <c r="Q134" i="147" s="1"/>
  <c r="S134" i="147" s="1"/>
  <c r="T63" i="147"/>
  <c r="T72" i="147"/>
  <c r="O29" i="137"/>
  <c r="N91" i="144"/>
  <c r="I231" i="149"/>
  <c r="F307" i="149"/>
  <c r="G308" i="149"/>
  <c r="F308" i="149" s="1"/>
  <c r="G217" i="149"/>
  <c r="F217" i="149" s="1"/>
  <c r="H212" i="149"/>
  <c r="O66" i="147"/>
  <c r="T66" i="147"/>
  <c r="Z66" i="147" s="1"/>
  <c r="N29" i="137"/>
  <c r="M91" i="144"/>
  <c r="F29" i="137"/>
  <c r="E97" i="144"/>
  <c r="E98" i="144" s="1"/>
  <c r="E91" i="144"/>
  <c r="G46" i="144"/>
  <c r="J43" i="144"/>
  <c r="H36" i="144"/>
  <c r="G111" i="144"/>
  <c r="F232" i="144"/>
  <c r="E57" i="137"/>
  <c r="F50" i="151" s="1"/>
  <c r="E45" i="154" s="1"/>
  <c r="C208" i="148" s="1"/>
  <c r="L3" i="140"/>
  <c r="M3" i="144" s="1"/>
  <c r="L76" i="140"/>
  <c r="G228" i="149"/>
  <c r="F54" i="144"/>
  <c r="E72" i="137"/>
  <c r="F65" i="151" s="1"/>
  <c r="E59" i="154" s="1"/>
  <c r="C222" i="148" s="1"/>
  <c r="C176" i="148"/>
  <c r="C168" i="148"/>
  <c r="F165" i="148"/>
  <c r="F173" i="148"/>
  <c r="E165" i="148"/>
  <c r="E173" i="148"/>
  <c r="C166" i="148"/>
  <c r="E164" i="148"/>
  <c r="E172" i="148"/>
  <c r="D164" i="148"/>
  <c r="D172" i="148"/>
  <c r="D170" i="148" s="1"/>
  <c r="E136" i="148" s="1"/>
  <c r="C174" i="148"/>
  <c r="L15" i="118"/>
  <c r="L74" i="118"/>
  <c r="I76" i="140"/>
  <c r="I3" i="140"/>
  <c r="J3" i="144" s="1"/>
  <c r="AI209" i="108"/>
  <c r="Q279" i="108"/>
  <c r="E76" i="140"/>
  <c r="E71" i="137"/>
  <c r="F64" i="151" s="1"/>
  <c r="E58" i="154" s="1"/>
  <c r="C221" i="148" s="1"/>
  <c r="D40" i="140"/>
  <c r="E106" i="146" s="1"/>
  <c r="E188" i="146" s="1"/>
  <c r="E41" i="140"/>
  <c r="H15" i="118"/>
  <c r="H74" i="118"/>
  <c r="M3" i="140"/>
  <c r="N3" i="144" s="1"/>
  <c r="AH156" i="108"/>
  <c r="P208" i="108"/>
  <c r="P181" i="108"/>
  <c r="AH182" i="108" s="1"/>
  <c r="M74" i="118"/>
  <c r="M15" i="118"/>
  <c r="AA283" i="108"/>
  <c r="F26" i="114" s="1"/>
  <c r="F18" i="114" s="1"/>
  <c r="AB270" i="108"/>
  <c r="G90" i="114" s="1"/>
  <c r="E174" i="118"/>
  <c r="F174" i="118" s="1"/>
  <c r="K74" i="118"/>
  <c r="K15" i="118"/>
  <c r="AD16" i="108"/>
  <c r="L63" i="108"/>
  <c r="L155" i="108" s="1"/>
  <c r="L109" i="108"/>
  <c r="W89" i="137"/>
  <c r="H2" i="137" s="1"/>
  <c r="Z156" i="108"/>
  <c r="H208" i="108"/>
  <c r="F55" i="118"/>
  <c r="P109" i="108"/>
  <c r="K63" i="108"/>
  <c r="K155" i="108" s="1"/>
  <c r="K109" i="108"/>
  <c r="E70" i="137"/>
  <c r="F63" i="151" s="1"/>
  <c r="E57" i="154" s="1"/>
  <c r="C220" i="148" s="1"/>
  <c r="E172" i="118"/>
  <c r="AJ209" i="108"/>
  <c r="R279" i="108"/>
  <c r="AF156" i="108"/>
  <c r="N208" i="108"/>
  <c r="N181" i="108"/>
  <c r="AF182" i="108" s="1"/>
  <c r="G36" i="134"/>
  <c r="J15" i="118"/>
  <c r="F21" i="118"/>
  <c r="AB209" i="108"/>
  <c r="J279" i="108"/>
  <c r="O63" i="108"/>
  <c r="O155" i="108" s="1"/>
  <c r="AA286" i="108"/>
  <c r="F32" i="114" s="1"/>
  <c r="G26" i="134"/>
  <c r="G146" i="158" s="1"/>
  <c r="G34" i="134"/>
  <c r="G154" i="158" s="1"/>
  <c r="E173" i="118"/>
  <c r="F173" i="118" s="1"/>
  <c r="G111" i="118"/>
  <c r="AA209" i="108"/>
  <c r="I279" i="108"/>
  <c r="G29" i="134"/>
  <c r="G149" i="158" s="1"/>
  <c r="F17" i="118"/>
  <c r="M282" i="108"/>
  <c r="I281" i="108"/>
  <c r="J283" i="108"/>
  <c r="Z289" i="108"/>
  <c r="E38" i="114" s="1"/>
  <c r="G28" i="134"/>
  <c r="G148" i="158" s="1"/>
  <c r="S63" i="108"/>
  <c r="S155" i="108" s="1"/>
  <c r="S109" i="108"/>
  <c r="M140" i="108"/>
  <c r="AU140" i="108"/>
  <c r="AD140" i="108"/>
  <c r="AS145" i="108"/>
  <c r="AS134" i="108" s="1"/>
  <c r="AS55" i="108"/>
  <c r="AQ145" i="108"/>
  <c r="AQ55" i="108"/>
  <c r="AJ150" i="108"/>
  <c r="O149" i="108"/>
  <c r="R229" i="108"/>
  <c r="AI229" i="108"/>
  <c r="AE137" i="108"/>
  <c r="N137" i="108"/>
  <c r="AE217" i="108"/>
  <c r="AE274" i="108" s="1"/>
  <c r="O147" i="108"/>
  <c r="AF147" i="108"/>
  <c r="AE205" i="108"/>
  <c r="N205" i="108"/>
  <c r="AD204" i="108"/>
  <c r="M204" i="108"/>
  <c r="O49" i="108"/>
  <c r="AF49" i="108"/>
  <c r="AQ125" i="108"/>
  <c r="AR125" i="108"/>
  <c r="AQ34" i="108"/>
  <c r="AS34" i="108"/>
  <c r="AR34" i="108"/>
  <c r="P228" i="108"/>
  <c r="AG228" i="108"/>
  <c r="P220" i="108"/>
  <c r="AG220" i="108"/>
  <c r="P127" i="108"/>
  <c r="AG127" i="108"/>
  <c r="AA128" i="108"/>
  <c r="J128" i="108"/>
  <c r="AB103" i="108"/>
  <c r="K103" i="108"/>
  <c r="G70" i="103"/>
  <c r="J70" i="103" s="1"/>
  <c r="I76" i="147" s="1"/>
  <c r="L70" i="103"/>
  <c r="J57" i="103"/>
  <c r="AS91" i="108"/>
  <c r="AQ103" i="108"/>
  <c r="AR103" i="108"/>
  <c r="AR21" i="108"/>
  <c r="AR18" i="108" s="1"/>
  <c r="AS21" i="108"/>
  <c r="AS18" i="108" s="1"/>
  <c r="AJ146" i="108"/>
  <c r="AH229" i="108"/>
  <c r="AH213" i="108"/>
  <c r="O225" i="108"/>
  <c r="R129" i="108"/>
  <c r="AI129" i="108"/>
  <c r="P227" i="108"/>
  <c r="AG227" i="108"/>
  <c r="P219" i="108"/>
  <c r="AG219" i="108"/>
  <c r="N125" i="108"/>
  <c r="AE130" i="108"/>
  <c r="N130" i="108"/>
  <c r="AC135" i="108"/>
  <c r="AC212" i="108"/>
  <c r="AA217" i="108"/>
  <c r="AA274" i="108" s="1"/>
  <c r="Z135" i="108"/>
  <c r="AE135" i="108"/>
  <c r="AD135" i="108"/>
  <c r="AK135" i="108"/>
  <c r="AJ135" i="108"/>
  <c r="AI135" i="108"/>
  <c r="AB135" i="108"/>
  <c r="AH135" i="108"/>
  <c r="AG135" i="108"/>
  <c r="AF135" i="108"/>
  <c r="K165" i="104"/>
  <c r="L165" i="104" s="1"/>
  <c r="M165" i="104" s="1"/>
  <c r="N165" i="104" s="1"/>
  <c r="O165" i="104" s="1"/>
  <c r="P165" i="104" s="1"/>
  <c r="Q165" i="104" s="1"/>
  <c r="I265" i="104"/>
  <c r="J265" i="104" s="1"/>
  <c r="K265" i="104" s="1"/>
  <c r="L265" i="104" s="1"/>
  <c r="M265" i="104" s="1"/>
  <c r="N265" i="104" s="1"/>
  <c r="O265" i="104" s="1"/>
  <c r="P265" i="104" s="1"/>
  <c r="Q265" i="104" s="1"/>
  <c r="J254" i="104"/>
  <c r="K254" i="104" s="1"/>
  <c r="L254" i="104" s="1"/>
  <c r="M254" i="104" s="1"/>
  <c r="N254" i="104" s="1"/>
  <c r="O254" i="104" s="1"/>
  <c r="P254" i="104" s="1"/>
  <c r="Q254" i="104" s="1"/>
  <c r="I277" i="104"/>
  <c r="I329" i="104"/>
  <c r="J329" i="104" s="1"/>
  <c r="K329" i="104" s="1"/>
  <c r="L329" i="104" s="1"/>
  <c r="M329" i="104" s="1"/>
  <c r="N329" i="104" s="1"/>
  <c r="O329" i="104" s="1"/>
  <c r="P329" i="104" s="1"/>
  <c r="Q329" i="104" s="1"/>
  <c r="J268" i="104"/>
  <c r="K268" i="104" s="1"/>
  <c r="L268" i="104" s="1"/>
  <c r="M268" i="104" s="1"/>
  <c r="N268" i="104" s="1"/>
  <c r="O268" i="104" s="1"/>
  <c r="P268" i="104" s="1"/>
  <c r="Q268" i="104" s="1"/>
  <c r="J252" i="104"/>
  <c r="K252" i="104" s="1"/>
  <c r="L252" i="104" s="1"/>
  <c r="M252" i="104" s="1"/>
  <c r="N252" i="104" s="1"/>
  <c r="O252" i="104" s="1"/>
  <c r="P252" i="104" s="1"/>
  <c r="Q252" i="104" s="1"/>
  <c r="AT145" i="108"/>
  <c r="AT55" i="108"/>
  <c r="AS65" i="108"/>
  <c r="AR110" i="108"/>
  <c r="AR65" i="108"/>
  <c r="AQ134" i="108"/>
  <c r="AQ129" i="108"/>
  <c r="AR129" i="108"/>
  <c r="AQ38" i="108"/>
  <c r="AR38" i="108"/>
  <c r="AQ25" i="108"/>
  <c r="AS25" i="108"/>
  <c r="AR25" i="108"/>
  <c r="AQ18" i="108"/>
  <c r="AJ230" i="108"/>
  <c r="AI230" i="108"/>
  <c r="AG213" i="108"/>
  <c r="AE145" i="108"/>
  <c r="N145" i="108"/>
  <c r="AD125" i="108"/>
  <c r="N212" i="108"/>
  <c r="AE212" i="108"/>
  <c r="AE142" i="108"/>
  <c r="AD142" i="108"/>
  <c r="AC142" i="108"/>
  <c r="AB142" i="108"/>
  <c r="AI142" i="108"/>
  <c r="AH142" i="108"/>
  <c r="AA142" i="108"/>
  <c r="AA134" i="108" s="1"/>
  <c r="AA277" i="108" s="1"/>
  <c r="AG142" i="108"/>
  <c r="AF142" i="108"/>
  <c r="S97" i="108"/>
  <c r="BB97" i="108" s="1"/>
  <c r="AJ97" i="108"/>
  <c r="L267" i="104"/>
  <c r="M267" i="104" s="1"/>
  <c r="N267" i="104" s="1"/>
  <c r="O267" i="104" s="1"/>
  <c r="P267" i="104" s="1"/>
  <c r="Q267" i="104" s="1"/>
  <c r="K246" i="104"/>
  <c r="L246" i="104" s="1"/>
  <c r="M246" i="104" s="1"/>
  <c r="N246" i="104" s="1"/>
  <c r="O246" i="104" s="1"/>
  <c r="P246" i="104" s="1"/>
  <c r="Q246" i="104" s="1"/>
  <c r="AQ117" i="108"/>
  <c r="AR117" i="108"/>
  <c r="AQ95" i="108"/>
  <c r="AR95" i="108"/>
  <c r="AQ88" i="108"/>
  <c r="AQ69" i="108"/>
  <c r="AQ64" i="108" s="1"/>
  <c r="AR69" i="108"/>
  <c r="R213" i="108"/>
  <c r="AI213" i="108"/>
  <c r="P232" i="108"/>
  <c r="AG232" i="108"/>
  <c r="P124" i="108"/>
  <c r="AG124" i="108"/>
  <c r="AB144" i="108"/>
  <c r="K144" i="108"/>
  <c r="AE119" i="108"/>
  <c r="AD119" i="108"/>
  <c r="AC119" i="108"/>
  <c r="Z119" i="108"/>
  <c r="AJ119" i="108"/>
  <c r="AI119" i="108"/>
  <c r="AH119" i="108"/>
  <c r="AA119" i="108"/>
  <c r="AA116" i="108" s="1"/>
  <c r="AA273" i="108" s="1"/>
  <c r="AB119" i="108"/>
  <c r="AG119" i="108"/>
  <c r="AF119" i="108"/>
  <c r="S101" i="108"/>
  <c r="BB101" i="108" s="1"/>
  <c r="AJ101" i="108"/>
  <c r="AH203" i="108"/>
  <c r="Q203" i="108"/>
  <c r="AS125" i="108"/>
  <c r="AS117" i="108"/>
  <c r="Q214" i="108"/>
  <c r="Q143" i="108"/>
  <c r="AH143" i="108"/>
  <c r="R233" i="108"/>
  <c r="AI233" i="108"/>
  <c r="P231" i="108"/>
  <c r="AG231" i="108"/>
  <c r="P224" i="108"/>
  <c r="AG224" i="108"/>
  <c r="AE222" i="108"/>
  <c r="N222" i="108"/>
  <c r="L120" i="108"/>
  <c r="AC120" i="108"/>
  <c r="L139" i="108"/>
  <c r="AC139" i="108"/>
  <c r="AC111" i="108"/>
  <c r="AB111" i="108"/>
  <c r="AA111" i="108"/>
  <c r="AD111" i="108"/>
  <c r="AE111" i="108"/>
  <c r="AK111" i="108"/>
  <c r="AJ111" i="108"/>
  <c r="AI111" i="108"/>
  <c r="Q191" i="108"/>
  <c r="AD85" i="108"/>
  <c r="AC85" i="108"/>
  <c r="AG85" i="108"/>
  <c r="AB85" i="108"/>
  <c r="AF85" i="108"/>
  <c r="Z85" i="108"/>
  <c r="AI85" i="108"/>
  <c r="AE85" i="108"/>
  <c r="AA85" i="108"/>
  <c r="AH85" i="108"/>
  <c r="AK85" i="108"/>
  <c r="AJ85" i="108"/>
  <c r="Z64" i="108"/>
  <c r="AT65" i="108"/>
  <c r="AS95" i="108"/>
  <c r="AR70" i="108"/>
  <c r="AQ30" i="108"/>
  <c r="AR30" i="108"/>
  <c r="R115" i="108"/>
  <c r="AI115" i="108"/>
  <c r="P223" i="108"/>
  <c r="AG223" i="108"/>
  <c r="P131" i="108"/>
  <c r="AG131" i="108"/>
  <c r="N121" i="108"/>
  <c r="AF113" i="108"/>
  <c r="O113" i="108"/>
  <c r="AA114" i="108"/>
  <c r="AR114" i="108"/>
  <c r="J114" i="108"/>
  <c r="AT34" i="108"/>
  <c r="AS85" i="108"/>
  <c r="AS77" i="108"/>
  <c r="AS69" i="108"/>
  <c r="AR91" i="108"/>
  <c r="AR88" i="108" s="1"/>
  <c r="AQ141" i="108"/>
  <c r="AQ137" i="108"/>
  <c r="AQ121" i="108"/>
  <c r="AR121" i="108"/>
  <c r="AQ85" i="108"/>
  <c r="AQ77" i="108"/>
  <c r="AQ70" i="108" s="1"/>
  <c r="AQ51" i="108"/>
  <c r="AQ42" i="108" s="1"/>
  <c r="AQ47" i="108"/>
  <c r="AS43" i="108"/>
  <c r="AS42" i="108" s="1"/>
  <c r="AR43" i="108"/>
  <c r="AR42" i="108" s="1"/>
  <c r="AK119" i="108"/>
  <c r="AJ122" i="108"/>
  <c r="AI122" i="108"/>
  <c r="O141" i="108"/>
  <c r="AG229" i="108"/>
  <c r="N221" i="108"/>
  <c r="AF111" i="108"/>
  <c r="AD221" i="108"/>
  <c r="J123" i="108"/>
  <c r="AR123" i="108"/>
  <c r="AG206" i="108"/>
  <c r="P206" i="108"/>
  <c r="AF198" i="108"/>
  <c r="O198" i="108"/>
  <c r="N77" i="108"/>
  <c r="AE77" i="108"/>
  <c r="AB217" i="108"/>
  <c r="AB274" i="108" s="1"/>
  <c r="L215" i="108"/>
  <c r="AC215" i="108"/>
  <c r="Z147" i="108"/>
  <c r="AE147" i="108"/>
  <c r="AD147" i="108"/>
  <c r="Z217" i="108"/>
  <c r="S199" i="108"/>
  <c r="AK199" i="108" s="1"/>
  <c r="AJ199" i="108"/>
  <c r="Y199" i="108" s="1"/>
  <c r="Z97" i="108"/>
  <c r="AD97" i="108"/>
  <c r="AC97" i="108"/>
  <c r="AB97" i="108"/>
  <c r="AF97" i="108"/>
  <c r="AA97" i="108"/>
  <c r="AI97" i="108"/>
  <c r="AH97" i="108"/>
  <c r="AE97" i="108"/>
  <c r="AG97" i="108"/>
  <c r="AK97" i="108"/>
  <c r="AD73" i="108"/>
  <c r="AC73" i="108"/>
  <c r="AG73" i="108"/>
  <c r="AB73" i="108"/>
  <c r="AF73" i="108"/>
  <c r="AI73" i="108"/>
  <c r="AH73" i="108"/>
  <c r="AE73" i="108"/>
  <c r="AK73" i="108"/>
  <c r="N55" i="108"/>
  <c r="AE55" i="108"/>
  <c r="O253" i="104"/>
  <c r="P253" i="104" s="1"/>
  <c r="Q253" i="104" s="1"/>
  <c r="L280" i="104"/>
  <c r="M280" i="104" s="1"/>
  <c r="N280" i="104" s="1"/>
  <c r="O280" i="104" s="1"/>
  <c r="P280" i="104" s="1"/>
  <c r="Q280" i="104" s="1"/>
  <c r="K264" i="104"/>
  <c r="L264" i="104" s="1"/>
  <c r="M264" i="104" s="1"/>
  <c r="N264" i="104" s="1"/>
  <c r="O264" i="104" s="1"/>
  <c r="P264" i="104" s="1"/>
  <c r="Q264" i="104" s="1"/>
  <c r="AG143" i="108"/>
  <c r="AF231" i="108"/>
  <c r="AF227" i="108"/>
  <c r="AF223" i="108"/>
  <c r="AF219" i="108"/>
  <c r="AF131" i="108"/>
  <c r="AF127" i="108"/>
  <c r="AE149" i="108"/>
  <c r="AE141" i="108"/>
  <c r="AA147" i="108"/>
  <c r="L112" i="108"/>
  <c r="AC112" i="108"/>
  <c r="Z116" i="108"/>
  <c r="AC115" i="108"/>
  <c r="AB115" i="108"/>
  <c r="AA115" i="108"/>
  <c r="AC187" i="108"/>
  <c r="L187" i="108"/>
  <c r="AG165" i="108"/>
  <c r="P165" i="108"/>
  <c r="P54" i="108"/>
  <c r="AG54" i="108"/>
  <c r="AF47" i="108"/>
  <c r="O47" i="108"/>
  <c r="AC143" i="108"/>
  <c r="AC217" i="108"/>
  <c r="AC274" i="108" s="1"/>
  <c r="AB147" i="108"/>
  <c r="AE146" i="108"/>
  <c r="AD146" i="108"/>
  <c r="AC146" i="108"/>
  <c r="AB146" i="108"/>
  <c r="Z139" i="108"/>
  <c r="AE127" i="108"/>
  <c r="AD127" i="108"/>
  <c r="AC127" i="108"/>
  <c r="N93" i="108"/>
  <c r="AE93" i="108"/>
  <c r="AC190" i="108"/>
  <c r="AC262" i="108" s="1"/>
  <c r="H77" i="114" s="1"/>
  <c r="AB83" i="108"/>
  <c r="K83" i="108"/>
  <c r="AA78" i="108"/>
  <c r="J78" i="108"/>
  <c r="AA73" i="108"/>
  <c r="K67" i="108"/>
  <c r="AB67" i="108"/>
  <c r="Z101" i="108"/>
  <c r="AD101" i="108"/>
  <c r="AC101" i="108"/>
  <c r="AB101" i="108"/>
  <c r="AF101" i="108"/>
  <c r="AI101" i="108"/>
  <c r="AH101" i="108"/>
  <c r="AG101" i="108"/>
  <c r="AI30" i="108"/>
  <c r="R30" i="108"/>
  <c r="AE40" i="108"/>
  <c r="N40" i="108"/>
  <c r="AF34" i="108"/>
  <c r="O34" i="108"/>
  <c r="AD217" i="108"/>
  <c r="AD274" i="108" s="1"/>
  <c r="K148" i="108"/>
  <c r="AA146" i="108"/>
  <c r="AA131" i="108"/>
  <c r="S195" i="108"/>
  <c r="AK195" i="108" s="1"/>
  <c r="AJ195" i="108"/>
  <c r="AH69" i="108"/>
  <c r="AC84" i="108"/>
  <c r="L84" i="108"/>
  <c r="O167" i="108"/>
  <c r="AF167" i="108"/>
  <c r="N226" i="108"/>
  <c r="N126" i="108"/>
  <c r="N118" i="108"/>
  <c r="AE213" i="108"/>
  <c r="AC147" i="108"/>
  <c r="AB139" i="108"/>
  <c r="AB127" i="108"/>
  <c r="AA211" i="108"/>
  <c r="AA210" i="108" s="1"/>
  <c r="AE138" i="108"/>
  <c r="AD138" i="108"/>
  <c r="AC138" i="108"/>
  <c r="AB138" i="108"/>
  <c r="AE131" i="108"/>
  <c r="AD131" i="108"/>
  <c r="AC131" i="108"/>
  <c r="R69" i="108"/>
  <c r="AI69" i="108"/>
  <c r="AE101" i="108"/>
  <c r="AE193" i="108"/>
  <c r="N193" i="108"/>
  <c r="AA102" i="108"/>
  <c r="J102" i="108"/>
  <c r="AA82" i="108"/>
  <c r="J82" i="108"/>
  <c r="Q46" i="108"/>
  <c r="K136" i="108"/>
  <c r="J132" i="108"/>
  <c r="AA123" i="108"/>
  <c r="L211" i="108"/>
  <c r="AC211" i="108"/>
  <c r="AE150" i="108"/>
  <c r="AD150" i="108"/>
  <c r="AC150" i="108"/>
  <c r="AB150" i="108"/>
  <c r="Z143" i="108"/>
  <c r="AE143" i="108"/>
  <c r="AD143" i="108"/>
  <c r="AC100" i="108"/>
  <c r="L100" i="108"/>
  <c r="AB95" i="108"/>
  <c r="K95" i="108"/>
  <c r="AA101" i="108"/>
  <c r="AA90" i="108"/>
  <c r="J90" i="108"/>
  <c r="AA190" i="108"/>
  <c r="AA262" i="108" s="1"/>
  <c r="F77" i="114" s="1"/>
  <c r="AD192" i="108"/>
  <c r="M192" i="108"/>
  <c r="AC96" i="108"/>
  <c r="L96" i="108"/>
  <c r="AC80" i="108"/>
  <c r="L80" i="108"/>
  <c r="AB91" i="108"/>
  <c r="K91" i="108"/>
  <c r="AB79" i="108"/>
  <c r="K79" i="108"/>
  <c r="AA185" i="108"/>
  <c r="J185" i="108"/>
  <c r="Z190" i="108"/>
  <c r="AB65" i="108"/>
  <c r="AF65" i="108"/>
  <c r="AA65" i="108"/>
  <c r="AE65" i="108"/>
  <c r="AD65" i="108"/>
  <c r="AE197" i="108"/>
  <c r="N197" i="108"/>
  <c r="AB99" i="108"/>
  <c r="K99" i="108"/>
  <c r="AA94" i="108"/>
  <c r="AA88" i="108" s="1"/>
  <c r="AA265" i="108" s="1"/>
  <c r="F81" i="114" s="1"/>
  <c r="J94" i="108"/>
  <c r="AA86" i="108"/>
  <c r="J86" i="108"/>
  <c r="Z89" i="108"/>
  <c r="AD89" i="108"/>
  <c r="AC89" i="108"/>
  <c r="AB89" i="108"/>
  <c r="AF89" i="108"/>
  <c r="AD77" i="108"/>
  <c r="AC77" i="108"/>
  <c r="AB77" i="108"/>
  <c r="AF77" i="108"/>
  <c r="Z70" i="108"/>
  <c r="AF33" i="108"/>
  <c r="O22" i="108"/>
  <c r="AF22" i="108"/>
  <c r="AF169" i="108"/>
  <c r="O169" i="108"/>
  <c r="AF194" i="108"/>
  <c r="O194" i="108"/>
  <c r="AD196" i="108"/>
  <c r="M196" i="108"/>
  <c r="AC104" i="108"/>
  <c r="L104" i="108"/>
  <c r="AC92" i="108"/>
  <c r="L92" i="108"/>
  <c r="AC76" i="108"/>
  <c r="L76" i="108"/>
  <c r="AC66" i="108"/>
  <c r="L66" i="108"/>
  <c r="AB186" i="108"/>
  <c r="K186" i="108"/>
  <c r="K184" i="108"/>
  <c r="AB184" i="108"/>
  <c r="AB69" i="108"/>
  <c r="AF69" i="108"/>
  <c r="AA69" i="108"/>
  <c r="AE69" i="108"/>
  <c r="AD69" i="108"/>
  <c r="P33" i="108"/>
  <c r="AG33" i="108"/>
  <c r="N177" i="108"/>
  <c r="AE177" i="108"/>
  <c r="L205" i="104"/>
  <c r="L238" i="104" s="1"/>
  <c r="L271" i="104"/>
  <c r="L285" i="104" s="1"/>
  <c r="L369" i="104" s="1"/>
  <c r="AC65" i="108"/>
  <c r="AB75" i="108"/>
  <c r="K75" i="108"/>
  <c r="AA98" i="108"/>
  <c r="J98" i="108"/>
  <c r="Z93" i="108"/>
  <c r="AD93" i="108"/>
  <c r="AC93" i="108"/>
  <c r="AB93" i="108"/>
  <c r="AF93" i="108"/>
  <c r="AD81" i="108"/>
  <c r="AC81" i="108"/>
  <c r="AG81" i="108"/>
  <c r="AB81" i="108"/>
  <c r="AF81" i="108"/>
  <c r="AA68" i="108"/>
  <c r="AG50" i="108"/>
  <c r="P50" i="108"/>
  <c r="AF176" i="108"/>
  <c r="O176" i="108"/>
  <c r="AD38" i="108"/>
  <c r="AA38" i="108"/>
  <c r="AC38" i="108"/>
  <c r="AI38" i="108"/>
  <c r="AF38" i="108"/>
  <c r="AH38" i="108"/>
  <c r="AB38" i="108"/>
  <c r="AE38" i="108"/>
  <c r="AG38" i="108"/>
  <c r="AK38" i="108"/>
  <c r="AJ38" i="108"/>
  <c r="AF202" i="108"/>
  <c r="O202" i="108"/>
  <c r="AE201" i="108"/>
  <c r="N201" i="108"/>
  <c r="AD200" i="108"/>
  <c r="M200" i="108"/>
  <c r="AC72" i="108"/>
  <c r="L72" i="108"/>
  <c r="AA74" i="108"/>
  <c r="AA70" i="108" s="1"/>
  <c r="AA261" i="108" s="1"/>
  <c r="J74" i="108"/>
  <c r="K188" i="108"/>
  <c r="AB188" i="108"/>
  <c r="L68" i="108"/>
  <c r="AC68" i="108"/>
  <c r="P168" i="108"/>
  <c r="AG168" i="108"/>
  <c r="AD174" i="108"/>
  <c r="M174" i="108"/>
  <c r="Z68" i="108"/>
  <c r="AJ172" i="108"/>
  <c r="AG46" i="108"/>
  <c r="AG164" i="108"/>
  <c r="AG31" i="108"/>
  <c r="P31" i="108"/>
  <c r="P57" i="108"/>
  <c r="AG57" i="108"/>
  <c r="AE52" i="108"/>
  <c r="N52" i="108"/>
  <c r="AE32" i="108"/>
  <c r="N32" i="108"/>
  <c r="AA18" i="108"/>
  <c r="P365" i="104"/>
  <c r="Q365" i="104" s="1"/>
  <c r="O328" i="104"/>
  <c r="P328" i="104" s="1"/>
  <c r="Q328" i="104" s="1"/>
  <c r="I374" i="104"/>
  <c r="J374" i="104" s="1"/>
  <c r="K374" i="104" s="1"/>
  <c r="L374" i="104" s="1"/>
  <c r="M374" i="104" s="1"/>
  <c r="N374" i="104" s="1"/>
  <c r="O374" i="104" s="1"/>
  <c r="P374" i="104" s="1"/>
  <c r="Q374" i="104" s="1"/>
  <c r="AG173" i="108"/>
  <c r="P173" i="108"/>
  <c r="AB20" i="108"/>
  <c r="AB18" i="108" s="1"/>
  <c r="K20" i="108"/>
  <c r="Z54" i="108"/>
  <c r="AA54" i="108"/>
  <c r="AC54" i="108"/>
  <c r="AD54" i="108"/>
  <c r="AB54" i="108"/>
  <c r="AF54" i="108"/>
  <c r="AE54" i="108"/>
  <c r="O344" i="104"/>
  <c r="P344" i="104" s="1"/>
  <c r="E344" i="104" s="1"/>
  <c r="E252" i="149" s="1"/>
  <c r="Q164" i="108"/>
  <c r="AG39" i="108"/>
  <c r="P39" i="108"/>
  <c r="P29" i="108"/>
  <c r="AG29" i="108"/>
  <c r="AE166" i="108"/>
  <c r="N166" i="108"/>
  <c r="P266" i="104"/>
  <c r="Q266" i="104" s="1"/>
  <c r="P53" i="108"/>
  <c r="AG53" i="108"/>
  <c r="P171" i="108"/>
  <c r="AG171" i="108"/>
  <c r="AF37" i="108"/>
  <c r="AE165" i="108"/>
  <c r="AE36" i="108"/>
  <c r="N36" i="108"/>
  <c r="AD58" i="108"/>
  <c r="AB27" i="108"/>
  <c r="K27" i="108"/>
  <c r="AA158" i="108"/>
  <c r="J158" i="108"/>
  <c r="H205" i="104"/>
  <c r="H238" i="104" s="1"/>
  <c r="H271" i="104"/>
  <c r="H285" i="104" s="1"/>
  <c r="H369" i="104" s="1"/>
  <c r="E336" i="104"/>
  <c r="E244" i="149" s="1"/>
  <c r="F244" i="149" s="1"/>
  <c r="H244" i="149" s="1"/>
  <c r="J244" i="149" s="1"/>
  <c r="L244" i="149" s="1"/>
  <c r="P251" i="104"/>
  <c r="Q251" i="104" s="1"/>
  <c r="M256" i="104"/>
  <c r="N256" i="104" s="1"/>
  <c r="O256" i="104" s="1"/>
  <c r="P256" i="104" s="1"/>
  <c r="Q256" i="104" s="1"/>
  <c r="O51" i="108"/>
  <c r="P37" i="108"/>
  <c r="AG37" i="108"/>
  <c r="AE56" i="108"/>
  <c r="N56" i="108"/>
  <c r="AE178" i="108"/>
  <c r="N178" i="108"/>
  <c r="N58" i="108"/>
  <c r="AE58" i="108"/>
  <c r="AD175" i="108"/>
  <c r="M175" i="108"/>
  <c r="AB160" i="108"/>
  <c r="K160" i="108"/>
  <c r="AA45" i="108"/>
  <c r="K205" i="104"/>
  <c r="K238" i="104" s="1"/>
  <c r="K271" i="104"/>
  <c r="K285" i="104" s="1"/>
  <c r="K369" i="104" s="1"/>
  <c r="Q364" i="104"/>
  <c r="E364" i="104" s="1"/>
  <c r="E272" i="149" s="1"/>
  <c r="O255" i="104"/>
  <c r="P255" i="104" s="1"/>
  <c r="Q255" i="104" s="1"/>
  <c r="AG35" i="108"/>
  <c r="P35" i="108"/>
  <c r="N179" i="108"/>
  <c r="AE48" i="108"/>
  <c r="N48" i="108"/>
  <c r="M170" i="108"/>
  <c r="AB45" i="108"/>
  <c r="K45" i="108"/>
  <c r="J205" i="104"/>
  <c r="J238" i="104" s="1"/>
  <c r="J271" i="104"/>
  <c r="J285" i="104" s="1"/>
  <c r="J369" i="104" s="1"/>
  <c r="Q167" i="104"/>
  <c r="E167" i="104" s="1"/>
  <c r="E71" i="149" s="1"/>
  <c r="Q363" i="104"/>
  <c r="E363" i="104" s="1"/>
  <c r="E271" i="149" s="1"/>
  <c r="AE50" i="108"/>
  <c r="AE46" i="108"/>
  <c r="AE176" i="108"/>
  <c r="AE172" i="108"/>
  <c r="Y172" i="108" s="1"/>
  <c r="AE168" i="108"/>
  <c r="AE164" i="108"/>
  <c r="AE34" i="108"/>
  <c r="AE30" i="108"/>
  <c r="AC163" i="108"/>
  <c r="AC250" i="108" s="1"/>
  <c r="H61" i="114" s="1"/>
  <c r="AC21" i="108"/>
  <c r="L21" i="108"/>
  <c r="AC159" i="108"/>
  <c r="L159" i="108"/>
  <c r="AB44" i="108"/>
  <c r="K44" i="108"/>
  <c r="AA163" i="108"/>
  <c r="Z58" i="108"/>
  <c r="Z42" i="108" s="1"/>
  <c r="AB58" i="108"/>
  <c r="AA58" i="108"/>
  <c r="AC58" i="108"/>
  <c r="AB25" i="108"/>
  <c r="AD25" i="108"/>
  <c r="AA25" i="108"/>
  <c r="AC25" i="108"/>
  <c r="Q205" i="104"/>
  <c r="Q238" i="104" s="1"/>
  <c r="Q271" i="104"/>
  <c r="Q285" i="104" s="1"/>
  <c r="Q369" i="104" s="1"/>
  <c r="I205" i="104"/>
  <c r="I238" i="104" s="1"/>
  <c r="I271" i="104"/>
  <c r="I285" i="104" s="1"/>
  <c r="I369" i="104" s="1"/>
  <c r="I323" i="104"/>
  <c r="J323" i="104" s="1"/>
  <c r="K323" i="104" s="1"/>
  <c r="L323" i="104" s="1"/>
  <c r="M323" i="104" s="1"/>
  <c r="N323" i="104" s="1"/>
  <c r="O323" i="104" s="1"/>
  <c r="P323" i="104" s="1"/>
  <c r="H317" i="104"/>
  <c r="H44" i="107" s="1"/>
  <c r="I321" i="104"/>
  <c r="Q261" i="104"/>
  <c r="E261" i="104" s="1"/>
  <c r="E170" i="149" s="1"/>
  <c r="AB23" i="108"/>
  <c r="K23" i="108"/>
  <c r="AA162" i="108"/>
  <c r="J162" i="108"/>
  <c r="P205" i="104"/>
  <c r="P238" i="104" s="1"/>
  <c r="P271" i="104"/>
  <c r="P285" i="104" s="1"/>
  <c r="P369" i="104" s="1"/>
  <c r="AC28" i="108"/>
  <c r="L28" i="108"/>
  <c r="Z46" i="108"/>
  <c r="AA46" i="108"/>
  <c r="AC46" i="108"/>
  <c r="AD46" i="108"/>
  <c r="AB46" i="108"/>
  <c r="AB42" i="108" s="1"/>
  <c r="AB253" i="108" s="1"/>
  <c r="G65" i="114" s="1"/>
  <c r="AD30" i="108"/>
  <c r="AA30" i="108"/>
  <c r="AC30" i="108"/>
  <c r="AA22" i="108"/>
  <c r="AC22" i="108"/>
  <c r="Q361" i="104"/>
  <c r="E361" i="104" s="1"/>
  <c r="E269" i="149" s="1"/>
  <c r="F269" i="149" s="1"/>
  <c r="H269" i="149" s="1"/>
  <c r="J269" i="149" s="1"/>
  <c r="L269" i="149" s="1"/>
  <c r="P250" i="104"/>
  <c r="Q250" i="104" s="1"/>
  <c r="E250" i="104"/>
  <c r="E159" i="149" s="1"/>
  <c r="O269" i="104"/>
  <c r="P269" i="104" s="1"/>
  <c r="Q269" i="104" s="1"/>
  <c r="N260" i="104"/>
  <c r="O260" i="104" s="1"/>
  <c r="P260" i="104" s="1"/>
  <c r="Q260" i="104" s="1"/>
  <c r="AB163" i="108"/>
  <c r="AB250" i="108" s="1"/>
  <c r="G61" i="114" s="1"/>
  <c r="AB161" i="108"/>
  <c r="K161" i="108"/>
  <c r="P249" i="104"/>
  <c r="Q249" i="104" s="1"/>
  <c r="E249" i="104" s="1"/>
  <c r="E158" i="149" s="1"/>
  <c r="O358" i="104"/>
  <c r="P358" i="104" s="1"/>
  <c r="N353" i="104"/>
  <c r="Z50" i="108"/>
  <c r="AB50" i="108"/>
  <c r="AD50" i="108"/>
  <c r="AA50" i="108"/>
  <c r="AC50" i="108"/>
  <c r="AD34" i="108"/>
  <c r="AB34" i="108"/>
  <c r="N205" i="104"/>
  <c r="N238" i="104" s="1"/>
  <c r="O357" i="104"/>
  <c r="P357" i="104" s="1"/>
  <c r="Q357" i="104" s="1"/>
  <c r="P258" i="104"/>
  <c r="Q258" i="104" s="1"/>
  <c r="AA44" i="108"/>
  <c r="Z37" i="108"/>
  <c r="Z29" i="108"/>
  <c r="Z24" i="108" s="1"/>
  <c r="Z21" i="108"/>
  <c r="Z18" i="108" s="1"/>
  <c r="L314" i="104"/>
  <c r="J352" i="104"/>
  <c r="K354" i="104"/>
  <c r="I186" i="104"/>
  <c r="J186" i="104" s="1"/>
  <c r="K186" i="104" s="1"/>
  <c r="L186" i="104" s="1"/>
  <c r="M186" i="104" s="1"/>
  <c r="N186" i="104" s="1"/>
  <c r="O186" i="104" s="1"/>
  <c r="P186" i="104" s="1"/>
  <c r="Q186" i="104" s="1"/>
  <c r="J154" i="104"/>
  <c r="K154" i="104" s="1"/>
  <c r="L154" i="104" s="1"/>
  <c r="M154" i="104" s="1"/>
  <c r="N154" i="104" s="1"/>
  <c r="O154" i="104" s="1"/>
  <c r="P154" i="104" s="1"/>
  <c r="Q154" i="104" s="1"/>
  <c r="H337" i="104"/>
  <c r="H331" i="104" s="1"/>
  <c r="G331" i="104"/>
  <c r="I200" i="104"/>
  <c r="J200" i="104" s="1"/>
  <c r="K200" i="104" s="1"/>
  <c r="L200" i="104" s="1"/>
  <c r="M200" i="104" s="1"/>
  <c r="N200" i="104" s="1"/>
  <c r="O200" i="104" s="1"/>
  <c r="P200" i="104" s="1"/>
  <c r="Q200" i="104" s="1"/>
  <c r="G317" i="104"/>
  <c r="G44" i="107" s="1"/>
  <c r="M276" i="104"/>
  <c r="G289" i="104"/>
  <c r="H295" i="104"/>
  <c r="H310" i="104"/>
  <c r="I315" i="104"/>
  <c r="I310" i="104" s="1"/>
  <c r="E248" i="104"/>
  <c r="E157" i="149" s="1"/>
  <c r="E166" i="104"/>
  <c r="E70" i="149" s="1"/>
  <c r="G239" i="104"/>
  <c r="H245" i="104"/>
  <c r="G310" i="104"/>
  <c r="K202" i="104"/>
  <c r="L202" i="104" s="1"/>
  <c r="M202" i="104" s="1"/>
  <c r="N202" i="104" s="1"/>
  <c r="O202" i="104" s="1"/>
  <c r="P202" i="104" s="1"/>
  <c r="Q202" i="104" s="1"/>
  <c r="J303" i="104"/>
  <c r="H272" i="104"/>
  <c r="I335" i="104"/>
  <c r="I194" i="104"/>
  <c r="J194" i="104" s="1"/>
  <c r="K194" i="104" s="1"/>
  <c r="L194" i="104" s="1"/>
  <c r="M194" i="104" s="1"/>
  <c r="N194" i="104" s="1"/>
  <c r="O194" i="104" s="1"/>
  <c r="P194" i="104" s="1"/>
  <c r="Q194" i="104" s="1"/>
  <c r="K232" i="104"/>
  <c r="L232" i="104" s="1"/>
  <c r="M232" i="104" s="1"/>
  <c r="N232" i="104" s="1"/>
  <c r="O232" i="104" s="1"/>
  <c r="P232" i="104" s="1"/>
  <c r="Q232" i="104" s="1"/>
  <c r="E213" i="104"/>
  <c r="J145" i="104"/>
  <c r="K145" i="104" s="1"/>
  <c r="L145" i="104" s="1"/>
  <c r="M145" i="104" s="1"/>
  <c r="N145" i="104" s="1"/>
  <c r="O145" i="104" s="1"/>
  <c r="P145" i="104" s="1"/>
  <c r="Q145" i="104" s="1"/>
  <c r="H324" i="104"/>
  <c r="H360" i="104"/>
  <c r="G359" i="104"/>
  <c r="E184" i="104"/>
  <c r="E221" i="104"/>
  <c r="I135" i="104"/>
  <c r="J135" i="104" s="1"/>
  <c r="K135" i="104" s="1"/>
  <c r="L135" i="104" s="1"/>
  <c r="M135" i="104" s="1"/>
  <c r="N135" i="104" s="1"/>
  <c r="O135" i="104" s="1"/>
  <c r="P135" i="104" s="1"/>
  <c r="Q135" i="104" s="1"/>
  <c r="H98" i="103"/>
  <c r="I98" i="103" s="1"/>
  <c r="J98" i="103" s="1"/>
  <c r="K98" i="103" s="1"/>
  <c r="L98" i="103" s="1"/>
  <c r="M98" i="103" s="1"/>
  <c r="N98" i="103" s="1"/>
  <c r="O98" i="103" s="1"/>
  <c r="P98" i="103" s="1"/>
  <c r="Q98" i="103" s="1"/>
  <c r="K307" i="104"/>
  <c r="I303" i="104"/>
  <c r="H338" i="104"/>
  <c r="I163" i="104"/>
  <c r="H159" i="104"/>
  <c r="H303" i="104"/>
  <c r="G352" i="104"/>
  <c r="E229" i="104"/>
  <c r="G159" i="104"/>
  <c r="I211" i="104"/>
  <c r="I144" i="104"/>
  <c r="J144" i="104" s="1"/>
  <c r="K144" i="104" s="1"/>
  <c r="L144" i="104" s="1"/>
  <c r="M144" i="104" s="1"/>
  <c r="N144" i="104" s="1"/>
  <c r="O144" i="104" s="1"/>
  <c r="P144" i="104" s="1"/>
  <c r="Q144" i="104" s="1"/>
  <c r="H198" i="104"/>
  <c r="H172" i="104" s="1"/>
  <c r="I236" i="104"/>
  <c r="J236" i="104" s="1"/>
  <c r="K236" i="104" s="1"/>
  <c r="L236" i="104" s="1"/>
  <c r="M236" i="104" s="1"/>
  <c r="N236" i="104" s="1"/>
  <c r="O236" i="104" s="1"/>
  <c r="P236" i="104" s="1"/>
  <c r="Q236" i="104" s="1"/>
  <c r="E97" i="103"/>
  <c r="H97" i="103"/>
  <c r="I97" i="103" s="1"/>
  <c r="J97" i="103" s="1"/>
  <c r="K97" i="103" s="1"/>
  <c r="L97" i="103" s="1"/>
  <c r="M97" i="103" s="1"/>
  <c r="N97" i="103" s="1"/>
  <c r="O97" i="103" s="1"/>
  <c r="P97" i="103" s="1"/>
  <c r="Q97" i="103" s="1"/>
  <c r="E84" i="104"/>
  <c r="E82" i="104" s="1"/>
  <c r="G79" i="103"/>
  <c r="J79" i="103" s="1"/>
  <c r="I85" i="147" s="1"/>
  <c r="L79" i="103"/>
  <c r="E203" i="104"/>
  <c r="E201" i="104"/>
  <c r="E199" i="104"/>
  <c r="E197" i="104"/>
  <c r="E195" i="104"/>
  <c r="E193" i="104"/>
  <c r="E191" i="104"/>
  <c r="E189" i="104"/>
  <c r="H231" i="104"/>
  <c r="I231" i="104" s="1"/>
  <c r="J231" i="104" s="1"/>
  <c r="K231" i="104" s="1"/>
  <c r="L231" i="104" s="1"/>
  <c r="M231" i="104" s="1"/>
  <c r="N231" i="104" s="1"/>
  <c r="O231" i="104" s="1"/>
  <c r="P231" i="104" s="1"/>
  <c r="Q231" i="104" s="1"/>
  <c r="H223" i="104"/>
  <c r="I223" i="104" s="1"/>
  <c r="J223" i="104" s="1"/>
  <c r="K223" i="104" s="1"/>
  <c r="L223" i="104" s="1"/>
  <c r="M223" i="104" s="1"/>
  <c r="N223" i="104" s="1"/>
  <c r="O223" i="104" s="1"/>
  <c r="P223" i="104" s="1"/>
  <c r="Q223" i="104" s="1"/>
  <c r="H215" i="104"/>
  <c r="I215" i="104" s="1"/>
  <c r="J215" i="104" s="1"/>
  <c r="K215" i="104" s="1"/>
  <c r="L215" i="104" s="1"/>
  <c r="M215" i="104" s="1"/>
  <c r="N215" i="104" s="1"/>
  <c r="O215" i="104" s="1"/>
  <c r="P215" i="104" s="1"/>
  <c r="Q215" i="104" s="1"/>
  <c r="I187" i="104"/>
  <c r="J187" i="104" s="1"/>
  <c r="K187" i="104" s="1"/>
  <c r="L187" i="104" s="1"/>
  <c r="M187" i="104" s="1"/>
  <c r="N187" i="104" s="1"/>
  <c r="O187" i="104" s="1"/>
  <c r="P187" i="104" s="1"/>
  <c r="Q187" i="104" s="1"/>
  <c r="I185" i="104"/>
  <c r="J185" i="104" s="1"/>
  <c r="K185" i="104" s="1"/>
  <c r="L185" i="104" s="1"/>
  <c r="M185" i="104" s="1"/>
  <c r="N185" i="104" s="1"/>
  <c r="O185" i="104" s="1"/>
  <c r="P185" i="104" s="1"/>
  <c r="Q185" i="104" s="1"/>
  <c r="I183" i="104"/>
  <c r="E230" i="104"/>
  <c r="E222" i="104"/>
  <c r="E214" i="104"/>
  <c r="I153" i="104"/>
  <c r="J153" i="104" s="1"/>
  <c r="K153" i="104" s="1"/>
  <c r="L153" i="104" s="1"/>
  <c r="M153" i="104" s="1"/>
  <c r="N153" i="104" s="1"/>
  <c r="O153" i="104" s="1"/>
  <c r="P153" i="104" s="1"/>
  <c r="Q153" i="104" s="1"/>
  <c r="I137" i="104"/>
  <c r="J137" i="104" s="1"/>
  <c r="K137" i="104" s="1"/>
  <c r="L137" i="104" s="1"/>
  <c r="M137" i="104" s="1"/>
  <c r="N137" i="104" s="1"/>
  <c r="O137" i="104" s="1"/>
  <c r="P137" i="104" s="1"/>
  <c r="Q137" i="104" s="1"/>
  <c r="E138" i="104"/>
  <c r="I235" i="104"/>
  <c r="J235" i="104" s="1"/>
  <c r="K235" i="104" s="1"/>
  <c r="L235" i="104" s="1"/>
  <c r="M235" i="104" s="1"/>
  <c r="N235" i="104" s="1"/>
  <c r="O235" i="104" s="1"/>
  <c r="P235" i="104" s="1"/>
  <c r="Q235" i="104" s="1"/>
  <c r="I233" i="104"/>
  <c r="J233" i="104" s="1"/>
  <c r="K233" i="104" s="1"/>
  <c r="L233" i="104" s="1"/>
  <c r="M233" i="104" s="1"/>
  <c r="N233" i="104" s="1"/>
  <c r="O233" i="104" s="1"/>
  <c r="P233" i="104" s="1"/>
  <c r="Q233" i="104" s="1"/>
  <c r="I152" i="104"/>
  <c r="J152" i="104" s="1"/>
  <c r="K152" i="104" s="1"/>
  <c r="L152" i="104" s="1"/>
  <c r="M152" i="104" s="1"/>
  <c r="N152" i="104" s="1"/>
  <c r="O152" i="104" s="1"/>
  <c r="P152" i="104" s="1"/>
  <c r="Q152" i="104" s="1"/>
  <c r="E151" i="104"/>
  <c r="E143" i="104"/>
  <c r="I327" i="104"/>
  <c r="H348" i="104"/>
  <c r="E234" i="104"/>
  <c r="E133" i="104"/>
  <c r="G22" i="104"/>
  <c r="H96" i="103"/>
  <c r="I96" i="103" s="1"/>
  <c r="J96" i="103" s="1"/>
  <c r="K96" i="103" s="1"/>
  <c r="L96" i="103" s="1"/>
  <c r="M96" i="103" s="1"/>
  <c r="N96" i="103" s="1"/>
  <c r="O96" i="103" s="1"/>
  <c r="P96" i="103" s="1"/>
  <c r="Q96" i="103" s="1"/>
  <c r="E228" i="104"/>
  <c r="E227" i="104"/>
  <c r="E220" i="104"/>
  <c r="E219" i="104"/>
  <c r="E212" i="104"/>
  <c r="E156" i="104"/>
  <c r="E148" i="104"/>
  <c r="E140" i="104"/>
  <c r="H95" i="103"/>
  <c r="I47" i="103"/>
  <c r="E119" i="104"/>
  <c r="I55" i="103"/>
  <c r="E226" i="104"/>
  <c r="E225" i="104"/>
  <c r="J224" i="104"/>
  <c r="K224" i="104" s="1"/>
  <c r="L224" i="104" s="1"/>
  <c r="M224" i="104" s="1"/>
  <c r="N224" i="104" s="1"/>
  <c r="O224" i="104" s="1"/>
  <c r="P224" i="104" s="1"/>
  <c r="Q224" i="104" s="1"/>
  <c r="E218" i="104"/>
  <c r="E217" i="104"/>
  <c r="E377" i="104"/>
  <c r="E288" i="149" s="1"/>
  <c r="G288" i="149" s="1"/>
  <c r="H155" i="104"/>
  <c r="I155" i="104" s="1"/>
  <c r="J155" i="104" s="1"/>
  <c r="K155" i="104" s="1"/>
  <c r="L155" i="104" s="1"/>
  <c r="M155" i="104" s="1"/>
  <c r="N155" i="104" s="1"/>
  <c r="O155" i="104" s="1"/>
  <c r="P155" i="104" s="1"/>
  <c r="Q155" i="104" s="1"/>
  <c r="H147" i="104"/>
  <c r="I147" i="104" s="1"/>
  <c r="J147" i="104" s="1"/>
  <c r="K147" i="104" s="1"/>
  <c r="L147" i="104" s="1"/>
  <c r="M147" i="104" s="1"/>
  <c r="N147" i="104" s="1"/>
  <c r="O147" i="104" s="1"/>
  <c r="P147" i="104" s="1"/>
  <c r="Q147" i="104" s="1"/>
  <c r="H139" i="104"/>
  <c r="I139" i="104" s="1"/>
  <c r="J139" i="104" s="1"/>
  <c r="K139" i="104" s="1"/>
  <c r="L139" i="104" s="1"/>
  <c r="M139" i="104" s="1"/>
  <c r="N139" i="104" s="1"/>
  <c r="O139" i="104" s="1"/>
  <c r="P139" i="104" s="1"/>
  <c r="Q139" i="104" s="1"/>
  <c r="E376" i="104"/>
  <c r="E287" i="149" s="1"/>
  <c r="G287" i="149" s="1"/>
  <c r="G75" i="103"/>
  <c r="J75" i="103" s="1"/>
  <c r="I81" i="147" s="1"/>
  <c r="E216" i="104"/>
  <c r="E375" i="104"/>
  <c r="E286" i="149" s="1"/>
  <c r="G286" i="149" s="1"/>
  <c r="G91" i="103"/>
  <c r="E258" i="104" l="1"/>
  <c r="E167" i="149" s="1"/>
  <c r="E365" i="104"/>
  <c r="E273" i="149" s="1"/>
  <c r="E260" i="104"/>
  <c r="E169" i="149" s="1"/>
  <c r="E253" i="104"/>
  <c r="E162" i="149" s="1"/>
  <c r="F39" i="107"/>
  <c r="G41" i="107"/>
  <c r="H275" i="131"/>
  <c r="E187" i="104"/>
  <c r="E92" i="149" s="1"/>
  <c r="F92" i="149" s="1"/>
  <c r="H92" i="149" s="1"/>
  <c r="J92" i="149" s="1"/>
  <c r="L92" i="149" s="1"/>
  <c r="G45" i="107"/>
  <c r="F201" i="93" s="1"/>
  <c r="E202" i="93"/>
  <c r="E116" i="93"/>
  <c r="E78" i="140"/>
  <c r="AE130" i="132"/>
  <c r="AH130" i="132"/>
  <c r="AF130" i="132"/>
  <c r="AI130" i="132"/>
  <c r="AL137" i="132"/>
  <c r="F85" i="152"/>
  <c r="F84" i="152" s="1"/>
  <c r="K128" i="154" s="1"/>
  <c r="K213" i="154" s="1"/>
  <c r="G111" i="93"/>
  <c r="D78" i="140"/>
  <c r="E126" i="146" s="1"/>
  <c r="E211" i="146" s="1"/>
  <c r="AM137" i="132"/>
  <c r="AN137" i="132" s="1"/>
  <c r="AO137" i="132" s="1"/>
  <c r="AP137" i="132" s="1"/>
  <c r="AQ137" i="132" s="1"/>
  <c r="AR137" i="132" s="1"/>
  <c r="AS137" i="132" s="1"/>
  <c r="AT137" i="132" s="1"/>
  <c r="B68" i="132"/>
  <c r="E95" i="132"/>
  <c r="M95" i="132"/>
  <c r="G95" i="132"/>
  <c r="K95" i="132"/>
  <c r="O95" i="132"/>
  <c r="O96" i="132"/>
  <c r="B67" i="132"/>
  <c r="X67" i="132" s="1"/>
  <c r="L96" i="132"/>
  <c r="I96" i="132"/>
  <c r="L102" i="132"/>
  <c r="AC130" i="132"/>
  <c r="AJ130" i="132" s="1"/>
  <c r="G11" i="107"/>
  <c r="O62" i="147"/>
  <c r="I133" i="147" s="1"/>
  <c r="I135" i="147" s="1"/>
  <c r="Z68" i="147"/>
  <c r="AF68" i="147" s="1"/>
  <c r="AG68" i="147" s="1"/>
  <c r="U74" i="147"/>
  <c r="G37" i="107"/>
  <c r="AA69" i="147"/>
  <c r="F85" i="93"/>
  <c r="F170" i="93" s="1"/>
  <c r="AA81" i="147"/>
  <c r="AF81" i="147"/>
  <c r="AG81" i="147" s="1"/>
  <c r="K64" i="147"/>
  <c r="E22" i="153"/>
  <c r="H22" i="153" s="1"/>
  <c r="H11" i="107"/>
  <c r="H23" i="107" s="1"/>
  <c r="G86" i="131"/>
  <c r="G380" i="104"/>
  <c r="E21" i="153"/>
  <c r="H21" i="153" s="1"/>
  <c r="K63" i="147"/>
  <c r="E264" i="104"/>
  <c r="E173" i="149" s="1"/>
  <c r="J290" i="149"/>
  <c r="F115" i="93"/>
  <c r="G48" i="107"/>
  <c r="H299" i="131"/>
  <c r="J338" i="104"/>
  <c r="J47" i="107" s="1"/>
  <c r="E268" i="104"/>
  <c r="E177" i="149" s="1"/>
  <c r="F301" i="149"/>
  <c r="H66" i="150" s="1"/>
  <c r="D114" i="148" s="1"/>
  <c r="H290" i="149"/>
  <c r="G35" i="107"/>
  <c r="F108" i="93" s="1"/>
  <c r="F190" i="93" s="1"/>
  <c r="E255" i="104"/>
  <c r="E164" i="149" s="1"/>
  <c r="D25" i="105"/>
  <c r="E202" i="104"/>
  <c r="D153" i="131"/>
  <c r="F290" i="149"/>
  <c r="G47" i="107"/>
  <c r="H295" i="131"/>
  <c r="H22" i="104"/>
  <c r="F198" i="93"/>
  <c r="G85" i="93"/>
  <c r="G170" i="93" s="1"/>
  <c r="E161" i="131"/>
  <c r="E38" i="149"/>
  <c r="F38" i="149" s="1"/>
  <c r="H38" i="149" s="1"/>
  <c r="J38" i="149" s="1"/>
  <c r="L38" i="149" s="1"/>
  <c r="E233" i="104"/>
  <c r="E251" i="131" s="1"/>
  <c r="E252" i="104"/>
  <c r="E161" i="149" s="1"/>
  <c r="E265" i="104"/>
  <c r="E174" i="149" s="1"/>
  <c r="I303" i="131"/>
  <c r="H49" i="107"/>
  <c r="E223" i="104"/>
  <c r="E130" i="149" s="1"/>
  <c r="H379" i="131"/>
  <c r="H380" i="131" s="1"/>
  <c r="F141" i="133" s="1"/>
  <c r="G66" i="137" s="1"/>
  <c r="F53" i="146" s="1"/>
  <c r="E235" i="104"/>
  <c r="E253" i="131" s="1"/>
  <c r="E323" i="104"/>
  <c r="E231" i="149" s="1"/>
  <c r="E256" i="104"/>
  <c r="E165" i="149" s="1"/>
  <c r="E374" i="104"/>
  <c r="K338" i="104"/>
  <c r="L343" i="104"/>
  <c r="E139" i="104"/>
  <c r="E164" i="131" s="1"/>
  <c r="E185" i="104"/>
  <c r="E202" i="131" s="1"/>
  <c r="E231" i="104"/>
  <c r="E138" i="149" s="1"/>
  <c r="E152" i="104"/>
  <c r="E54" i="149" s="1"/>
  <c r="F54" i="149" s="1"/>
  <c r="H54" i="149" s="1"/>
  <c r="J54" i="149" s="1"/>
  <c r="L54" i="149" s="1"/>
  <c r="E357" i="104"/>
  <c r="E265" i="149" s="1"/>
  <c r="I296" i="104"/>
  <c r="J302" i="104"/>
  <c r="E146" i="104"/>
  <c r="I47" i="107"/>
  <c r="J295" i="131"/>
  <c r="F95" i="93"/>
  <c r="F187" i="93" s="1"/>
  <c r="H266" i="131"/>
  <c r="J68" i="149"/>
  <c r="L68" i="149"/>
  <c r="E308" i="104"/>
  <c r="E216" i="149" s="1"/>
  <c r="F216" i="149" s="1"/>
  <c r="E254" i="104"/>
  <c r="E163" i="149" s="1"/>
  <c r="E95" i="149"/>
  <c r="F95" i="149" s="1"/>
  <c r="H95" i="149" s="1"/>
  <c r="J95" i="149" s="1"/>
  <c r="L95" i="149" s="1"/>
  <c r="E207" i="131"/>
  <c r="D24" i="105"/>
  <c r="G34" i="107"/>
  <c r="H222" i="131"/>
  <c r="E36" i="149"/>
  <c r="F36" i="149" s="1"/>
  <c r="H36" i="149" s="1"/>
  <c r="J36" i="149" s="1"/>
  <c r="L36" i="149" s="1"/>
  <c r="E159" i="131"/>
  <c r="E149" i="104"/>
  <c r="E141" i="104"/>
  <c r="E259" i="104"/>
  <c r="E168" i="149" s="1"/>
  <c r="E175" i="131"/>
  <c r="E52" i="149"/>
  <c r="F52" i="149" s="1"/>
  <c r="H52" i="149" s="1"/>
  <c r="J52" i="149" s="1"/>
  <c r="L52" i="149" s="1"/>
  <c r="E215" i="104"/>
  <c r="E122" i="149" s="1"/>
  <c r="E144" i="104"/>
  <c r="E269" i="104"/>
  <c r="E178" i="149" s="1"/>
  <c r="J303" i="131"/>
  <c r="I49" i="107"/>
  <c r="E101" i="149"/>
  <c r="F101" i="149" s="1"/>
  <c r="H101" i="149" s="1"/>
  <c r="J101" i="149" s="1"/>
  <c r="L101" i="149" s="1"/>
  <c r="E213" i="131"/>
  <c r="E142" i="104"/>
  <c r="AA263" i="108"/>
  <c r="F78" i="114" s="1"/>
  <c r="F76" i="114"/>
  <c r="Z88" i="138"/>
  <c r="AA88" i="138"/>
  <c r="AB88" i="138"/>
  <c r="U88" i="138"/>
  <c r="T88" i="138"/>
  <c r="V88" i="138"/>
  <c r="S88" i="138"/>
  <c r="Y88" i="138"/>
  <c r="D32" i="148"/>
  <c r="AN132" i="132"/>
  <c r="AA86" i="138"/>
  <c r="Z86" i="138"/>
  <c r="AB86" i="138"/>
  <c r="Y86" i="138"/>
  <c r="S86" i="138"/>
  <c r="T86" i="138"/>
  <c r="U86" i="138"/>
  <c r="V86" i="138"/>
  <c r="J71" i="149"/>
  <c r="H71" i="149"/>
  <c r="F71" i="149"/>
  <c r="L71" i="149"/>
  <c r="Z87" i="138"/>
  <c r="AA87" i="138"/>
  <c r="AB87" i="138"/>
  <c r="S87" i="138"/>
  <c r="Y87" i="138"/>
  <c r="T87" i="138"/>
  <c r="U87" i="138"/>
  <c r="V87" i="138"/>
  <c r="AA275" i="108"/>
  <c r="F94" i="114"/>
  <c r="AN156" i="132"/>
  <c r="Y89" i="138"/>
  <c r="Z89" i="138"/>
  <c r="AA89" i="138"/>
  <c r="AB89" i="138"/>
  <c r="S89" i="138"/>
  <c r="T89" i="138"/>
  <c r="U89" i="138"/>
  <c r="V89" i="138"/>
  <c r="X86" i="138"/>
  <c r="X97" i="138" s="1"/>
  <c r="K71" i="138"/>
  <c r="G77" i="138" s="1"/>
  <c r="Y90" i="138"/>
  <c r="Z90" i="138"/>
  <c r="AA90" i="138"/>
  <c r="S90" i="138"/>
  <c r="T90" i="138"/>
  <c r="V90" i="138"/>
  <c r="AB90" i="138"/>
  <c r="U90" i="138"/>
  <c r="J71" i="138"/>
  <c r="G76" i="138" s="1"/>
  <c r="R86" i="138"/>
  <c r="R97" i="138" s="1"/>
  <c r="D92" i="130"/>
  <c r="Z245" i="108"/>
  <c r="Z17" i="108"/>
  <c r="AR16" i="108" s="1"/>
  <c r="Z249" i="108"/>
  <c r="Z253" i="108"/>
  <c r="E65" i="114" s="1"/>
  <c r="AQ63" i="108"/>
  <c r="F99" i="114"/>
  <c r="Z138" i="138"/>
  <c r="AB138" i="138"/>
  <c r="Y138" i="138"/>
  <c r="S138" i="138"/>
  <c r="T138" i="138"/>
  <c r="AA138" i="138"/>
  <c r="U138" i="138"/>
  <c r="V138" i="138"/>
  <c r="I58" i="132"/>
  <c r="K19" i="128"/>
  <c r="I198" i="118"/>
  <c r="N14" i="128"/>
  <c r="E135" i="104"/>
  <c r="E145" i="104"/>
  <c r="H46" i="107"/>
  <c r="I291" i="131"/>
  <c r="G43" i="107"/>
  <c r="H283" i="131"/>
  <c r="H289" i="104"/>
  <c r="I295" i="104"/>
  <c r="I337" i="104"/>
  <c r="J337" i="104" s="1"/>
  <c r="K337" i="104" s="1"/>
  <c r="L337" i="104" s="1"/>
  <c r="M337" i="104" s="1"/>
  <c r="N337" i="104" s="1"/>
  <c r="O337" i="104" s="1"/>
  <c r="P337" i="104" s="1"/>
  <c r="L354" i="104"/>
  <c r="O48" i="108"/>
  <c r="AF48" i="108"/>
  <c r="AW48" i="108"/>
  <c r="AH37" i="108"/>
  <c r="Q37" i="108"/>
  <c r="AY37" i="108"/>
  <c r="E266" i="104"/>
  <c r="E175" i="149" s="1"/>
  <c r="AC188" i="108"/>
  <c r="L188" i="108"/>
  <c r="P176" i="108"/>
  <c r="AG176" i="108"/>
  <c r="K98" i="108"/>
  <c r="AB98" i="108"/>
  <c r="AS98" i="108"/>
  <c r="AG22" i="108"/>
  <c r="P22" i="108"/>
  <c r="AX22" i="108"/>
  <c r="K94" i="108"/>
  <c r="AS94" i="108"/>
  <c r="AB94" i="108"/>
  <c r="AC136" i="108"/>
  <c r="L136" i="108"/>
  <c r="AT136" i="108"/>
  <c r="AT134" i="108" s="1"/>
  <c r="K134" i="108"/>
  <c r="AC276" i="108" s="1"/>
  <c r="O193" i="108"/>
  <c r="AF193" i="108"/>
  <c r="I95" i="114"/>
  <c r="AG47" i="108"/>
  <c r="P47" i="108"/>
  <c r="AX47" i="108"/>
  <c r="Q206" i="108"/>
  <c r="AH206" i="108"/>
  <c r="Z257" i="108"/>
  <c r="M139" i="108"/>
  <c r="AU139" i="108"/>
  <c r="Q231" i="108"/>
  <c r="AH231" i="108"/>
  <c r="S213" i="108"/>
  <c r="AK213" i="108" s="1"/>
  <c r="AJ213" i="108"/>
  <c r="E246" i="104"/>
  <c r="E155" i="149" s="1"/>
  <c r="F155" i="149" s="1"/>
  <c r="H155" i="149" s="1"/>
  <c r="J155" i="149" s="1"/>
  <c r="L155" i="149" s="1"/>
  <c r="J277" i="104"/>
  <c r="I272" i="104"/>
  <c r="Z134" i="108"/>
  <c r="Q219" i="108"/>
  <c r="AH219" i="108"/>
  <c r="J95" i="114"/>
  <c r="AE140" i="108"/>
  <c r="AV140" i="108"/>
  <c r="N140" i="108"/>
  <c r="K181" i="108"/>
  <c r="AC182" i="108" s="1"/>
  <c r="K208" i="108"/>
  <c r="AC156" i="108"/>
  <c r="E136" i="140"/>
  <c r="G232" i="144"/>
  <c r="H250" i="149"/>
  <c r="H305" i="149"/>
  <c r="I306" i="149"/>
  <c r="E42" i="140"/>
  <c r="G50" i="144"/>
  <c r="L226" i="149"/>
  <c r="E22" i="140"/>
  <c r="G30" i="144"/>
  <c r="W97" i="147"/>
  <c r="N134" i="147"/>
  <c r="P134" i="147" s="1"/>
  <c r="I272" i="149"/>
  <c r="G193" i="118"/>
  <c r="H36" i="128"/>
  <c r="K229" i="149"/>
  <c r="E28" i="146"/>
  <c r="F44" i="137"/>
  <c r="K48" i="132"/>
  <c r="L48" i="132"/>
  <c r="K19" i="132"/>
  <c r="L19" i="132" s="1"/>
  <c r="K44" i="132"/>
  <c r="L44" i="132" s="1"/>
  <c r="K24" i="132"/>
  <c r="L24" i="132"/>
  <c r="J56" i="132"/>
  <c r="K5" i="132"/>
  <c r="L5" i="132" s="1"/>
  <c r="BJ131" i="132"/>
  <c r="K131" i="132" s="1"/>
  <c r="AY131" i="132"/>
  <c r="BI155" i="132"/>
  <c r="J155" i="132" s="1"/>
  <c r="AX155" i="132"/>
  <c r="AX137" i="132"/>
  <c r="BI137" i="132"/>
  <c r="J137" i="132" s="1"/>
  <c r="C49" i="137"/>
  <c r="C37" i="146" s="1"/>
  <c r="P66" i="148"/>
  <c r="B77" i="133"/>
  <c r="D42" i="151"/>
  <c r="C37" i="154" s="1"/>
  <c r="A200" i="148" s="1"/>
  <c r="F284" i="149"/>
  <c r="I284" i="149"/>
  <c r="AM149" i="132"/>
  <c r="AY124" i="132"/>
  <c r="BJ124" i="132"/>
  <c r="K124" i="132" s="1"/>
  <c r="E155" i="153"/>
  <c r="K65" i="150"/>
  <c r="AL149" i="132"/>
  <c r="C38" i="148"/>
  <c r="F134" i="138"/>
  <c r="M129" i="138"/>
  <c r="E127" i="149"/>
  <c r="E238" i="131"/>
  <c r="J211" i="104"/>
  <c r="I206" i="104"/>
  <c r="E134" i="149"/>
  <c r="E245" i="131"/>
  <c r="J183" i="104"/>
  <c r="G23" i="107"/>
  <c r="J49" i="107"/>
  <c r="K303" i="131"/>
  <c r="O353" i="104"/>
  <c r="AD21" i="108"/>
  <c r="M21" i="108"/>
  <c r="AU21" i="108"/>
  <c r="Q173" i="108"/>
  <c r="AH173" i="108"/>
  <c r="Q57" i="108"/>
  <c r="AH57" i="108"/>
  <c r="AY57" i="108"/>
  <c r="AE174" i="108"/>
  <c r="N174" i="108"/>
  <c r="K74" i="108"/>
  <c r="AB74" i="108"/>
  <c r="AS74" i="108"/>
  <c r="J70" i="108"/>
  <c r="AB260" i="108" s="1"/>
  <c r="G75" i="114" s="1"/>
  <c r="AF177" i="108"/>
  <c r="O177" i="108"/>
  <c r="M76" i="108"/>
  <c r="AD76" i="108"/>
  <c r="AU76" i="108"/>
  <c r="AG194" i="108"/>
  <c r="P194" i="108"/>
  <c r="L79" i="108"/>
  <c r="AC79" i="108"/>
  <c r="AT79" i="108"/>
  <c r="N192" i="108"/>
  <c r="AE192" i="108"/>
  <c r="M190" i="108"/>
  <c r="AV190" i="108" s="1"/>
  <c r="M100" i="108"/>
  <c r="AD100" i="108"/>
  <c r="AU100" i="108"/>
  <c r="R46" i="108"/>
  <c r="AI46" i="108"/>
  <c r="AZ46" i="108"/>
  <c r="P34" i="108"/>
  <c r="AG34" i="108"/>
  <c r="AX34" i="108"/>
  <c r="AC67" i="108"/>
  <c r="L67" i="108"/>
  <c r="AT67" i="108"/>
  <c r="K64" i="108"/>
  <c r="AC256" i="108" s="1"/>
  <c r="H70" i="114" s="1"/>
  <c r="O93" i="108"/>
  <c r="AW93" i="108"/>
  <c r="AG141" i="108"/>
  <c r="AX141" i="108"/>
  <c r="P141" i="108"/>
  <c r="AG113" i="108"/>
  <c r="P113" i="108"/>
  <c r="AX113" i="108"/>
  <c r="S115" i="108"/>
  <c r="AJ115" i="108"/>
  <c r="BA115" i="108"/>
  <c r="R203" i="108"/>
  <c r="AI203" i="108"/>
  <c r="L144" i="108"/>
  <c r="AC144" i="108"/>
  <c r="AT144" i="108"/>
  <c r="AF212" i="108"/>
  <c r="O212" i="108"/>
  <c r="F95" i="114"/>
  <c r="P49" i="108"/>
  <c r="AG49" i="108"/>
  <c r="AX49" i="108"/>
  <c r="AF137" i="108"/>
  <c r="O137" i="108"/>
  <c r="AW137" i="108"/>
  <c r="K283" i="108"/>
  <c r="J281" i="108"/>
  <c r="E48" i="140"/>
  <c r="G54" i="144"/>
  <c r="F81" i="140"/>
  <c r="H111" i="144"/>
  <c r="K158" i="149"/>
  <c r="F264" i="149"/>
  <c r="G265" i="149"/>
  <c r="L198" i="149"/>
  <c r="F92" i="140"/>
  <c r="H119" i="144"/>
  <c r="W62" i="147"/>
  <c r="K133" i="147"/>
  <c r="K135" i="147" s="1"/>
  <c r="T62" i="147"/>
  <c r="M133" i="147" s="1"/>
  <c r="F24" i="140"/>
  <c r="H33" i="144"/>
  <c r="G121" i="149"/>
  <c r="M203" i="149"/>
  <c r="E140" i="140"/>
  <c r="G240" i="144"/>
  <c r="J304" i="149"/>
  <c r="L304" i="149" s="1"/>
  <c r="K305" i="149"/>
  <c r="E143" i="140"/>
  <c r="G244" i="144"/>
  <c r="AA88" i="147"/>
  <c r="AF88" i="147"/>
  <c r="AG88" i="147" s="1"/>
  <c r="M97" i="147"/>
  <c r="H134" i="147"/>
  <c r="J134" i="147" s="1"/>
  <c r="Z70" i="147"/>
  <c r="U70" i="147"/>
  <c r="AA80" i="147"/>
  <c r="AF80" i="147"/>
  <c r="AG80" i="147" s="1"/>
  <c r="Q62" i="147"/>
  <c r="N62" i="147"/>
  <c r="J133" i="147" s="1"/>
  <c r="H133" i="147"/>
  <c r="H135" i="147" s="1"/>
  <c r="G192" i="118"/>
  <c r="H30" i="128"/>
  <c r="AH151" i="132"/>
  <c r="AE151" i="132"/>
  <c r="AG151" i="132"/>
  <c r="AC151" i="132"/>
  <c r="AJ151" i="132" s="1"/>
  <c r="AW151" i="132" s="1"/>
  <c r="BI151" i="132" s="1"/>
  <c r="AD151" i="132"/>
  <c r="AI151" i="132"/>
  <c r="AF151" i="132"/>
  <c r="K38" i="132"/>
  <c r="L38" i="132"/>
  <c r="L9" i="132"/>
  <c r="K9" i="132"/>
  <c r="K35" i="132"/>
  <c r="L35" i="132"/>
  <c r="K15" i="132"/>
  <c r="L15" i="132" s="1"/>
  <c r="AY135" i="132"/>
  <c r="BJ135" i="132"/>
  <c r="K135" i="132" s="1"/>
  <c r="AM145" i="132"/>
  <c r="AL141" i="132"/>
  <c r="K21" i="132"/>
  <c r="L21" i="132"/>
  <c r="AZ133" i="132"/>
  <c r="BK133" i="132"/>
  <c r="L133" i="132" s="1"/>
  <c r="I143" i="132"/>
  <c r="F408" i="131" s="1"/>
  <c r="BJ128" i="132"/>
  <c r="K128" i="132" s="1"/>
  <c r="AY128" i="132"/>
  <c r="C279" i="132"/>
  <c r="H381" i="104"/>
  <c r="H380" i="104"/>
  <c r="H37" i="107"/>
  <c r="AM123" i="132"/>
  <c r="AM163" i="132"/>
  <c r="Z162" i="132"/>
  <c r="W162" i="132"/>
  <c r="R112" i="138"/>
  <c r="AH114" i="138"/>
  <c r="AI114" i="138"/>
  <c r="J112" i="138"/>
  <c r="R139" i="138" s="1"/>
  <c r="N112" i="138"/>
  <c r="AJ114" i="138"/>
  <c r="AM140" i="132"/>
  <c r="D168" i="148"/>
  <c r="E168" i="148"/>
  <c r="E162" i="148" s="1"/>
  <c r="F168" i="148"/>
  <c r="F162" i="148" s="1"/>
  <c r="E64" i="154"/>
  <c r="E101" i="154"/>
  <c r="E123" i="154" s="1"/>
  <c r="E16" i="154"/>
  <c r="E210" i="154"/>
  <c r="E195" i="154"/>
  <c r="E175" i="154"/>
  <c r="F442" i="131"/>
  <c r="F439" i="131"/>
  <c r="F440" i="131" s="1"/>
  <c r="D148" i="133" s="1"/>
  <c r="BI138" i="132"/>
  <c r="J138" i="132" s="1"/>
  <c r="AX138" i="132"/>
  <c r="E141" i="149"/>
  <c r="E252" i="131"/>
  <c r="E98" i="149"/>
  <c r="F98" i="149" s="1"/>
  <c r="H98" i="149" s="1"/>
  <c r="J98" i="149" s="1"/>
  <c r="L98" i="149" s="1"/>
  <c r="E210" i="131"/>
  <c r="I324" i="104"/>
  <c r="J327" i="104"/>
  <c r="E24" i="105"/>
  <c r="H34" i="107"/>
  <c r="I222" i="131"/>
  <c r="E128" i="149"/>
  <c r="E239" i="131"/>
  <c r="E120" i="149"/>
  <c r="F120" i="149" s="1"/>
  <c r="H120" i="149" s="1"/>
  <c r="J120" i="149" s="1"/>
  <c r="E231" i="131"/>
  <c r="D26" i="105"/>
  <c r="G36" i="107"/>
  <c r="H261" i="131"/>
  <c r="M314" i="104"/>
  <c r="E358" i="104"/>
  <c r="E266" i="149" s="1"/>
  <c r="O179" i="108"/>
  <c r="AF179" i="108"/>
  <c r="AF58" i="108"/>
  <c r="O58" i="108"/>
  <c r="AW58" i="108"/>
  <c r="AG51" i="108"/>
  <c r="P51" i="108"/>
  <c r="AX51" i="108"/>
  <c r="AB158" i="108"/>
  <c r="AB157" i="108" s="1"/>
  <c r="K158" i="108"/>
  <c r="J157" i="108"/>
  <c r="AS157" i="108" s="1"/>
  <c r="AI164" i="108"/>
  <c r="R164" i="108"/>
  <c r="Q31" i="108"/>
  <c r="AH31" i="108"/>
  <c r="AY31" i="108"/>
  <c r="AG202" i="108"/>
  <c r="P202" i="108"/>
  <c r="AH50" i="108"/>
  <c r="Q50" i="108"/>
  <c r="AY50" i="108"/>
  <c r="L75" i="108"/>
  <c r="AC75" i="108"/>
  <c r="AT75" i="108"/>
  <c r="L99" i="108"/>
  <c r="AT99" i="108"/>
  <c r="AC99" i="108"/>
  <c r="AA64" i="108"/>
  <c r="O118" i="108"/>
  <c r="AF118" i="108"/>
  <c r="AW118" i="108"/>
  <c r="Y195" i="108"/>
  <c r="E280" i="104"/>
  <c r="E191" i="149" s="1"/>
  <c r="M215" i="108"/>
  <c r="AD215" i="108"/>
  <c r="M120" i="108"/>
  <c r="AD120" i="108"/>
  <c r="AU120" i="108"/>
  <c r="S233" i="108"/>
  <c r="AK233" i="108" s="1"/>
  <c r="AJ233" i="108"/>
  <c r="E267" i="104"/>
  <c r="E176" i="149" s="1"/>
  <c r="AB134" i="108"/>
  <c r="AB277" i="108" s="1"/>
  <c r="Q227" i="108"/>
  <c r="AH227" i="108"/>
  <c r="Q127" i="108"/>
  <c r="AH127" i="108"/>
  <c r="AY127" i="108"/>
  <c r="N204" i="108"/>
  <c r="AE204" i="108"/>
  <c r="G185" i="118"/>
  <c r="H172" i="132"/>
  <c r="I172" i="132" s="1"/>
  <c r="J172" i="132" s="1"/>
  <c r="W166" i="118"/>
  <c r="F172" i="118"/>
  <c r="C20" i="105"/>
  <c r="F24" i="107"/>
  <c r="E53" i="158"/>
  <c r="E340" i="131"/>
  <c r="L208" i="108"/>
  <c r="L181" i="108"/>
  <c r="AD182" i="108" s="1"/>
  <c r="AD156" i="108"/>
  <c r="F228" i="149"/>
  <c r="G229" i="149"/>
  <c r="G26" i="140"/>
  <c r="I36" i="144"/>
  <c r="U72" i="147"/>
  <c r="Z72" i="147"/>
  <c r="L80" i="149"/>
  <c r="G259" i="149"/>
  <c r="F259" i="149" s="1"/>
  <c r="H259" i="149" s="1"/>
  <c r="J259" i="149" s="1"/>
  <c r="L259" i="149" s="1"/>
  <c r="F258" i="149"/>
  <c r="K122" i="149"/>
  <c r="AF76" i="147"/>
  <c r="AG76" i="147" s="1"/>
  <c r="AA76" i="147"/>
  <c r="AA82" i="147"/>
  <c r="AF82" i="147"/>
  <c r="AG82" i="147" s="1"/>
  <c r="AA71" i="147"/>
  <c r="AF71" i="147"/>
  <c r="AG71" i="147" s="1"/>
  <c r="J303" i="149"/>
  <c r="H28" i="140"/>
  <c r="J39" i="144"/>
  <c r="Z79" i="147"/>
  <c r="U79" i="147"/>
  <c r="AA90" i="147"/>
  <c r="AF90" i="147"/>
  <c r="AG90" i="147" s="1"/>
  <c r="M273" i="149"/>
  <c r="M158" i="149"/>
  <c r="K29" i="132"/>
  <c r="L29" i="132"/>
  <c r="K45" i="132"/>
  <c r="L45" i="132"/>
  <c r="K26" i="132"/>
  <c r="L26" i="132" s="1"/>
  <c r="K6" i="132"/>
  <c r="L6" i="132"/>
  <c r="BH154" i="132"/>
  <c r="I154" i="132" s="1"/>
  <c r="AW154" i="132"/>
  <c r="BI141" i="132"/>
  <c r="J141" i="132" s="1"/>
  <c r="AX141" i="132"/>
  <c r="BI118" i="132"/>
  <c r="J118" i="132" s="1"/>
  <c r="J122" i="132" s="1"/>
  <c r="G396" i="131" s="1"/>
  <c r="AX118" i="132"/>
  <c r="E186" i="93"/>
  <c r="H13" i="105"/>
  <c r="BI132" i="132"/>
  <c r="J132" i="132" s="1"/>
  <c r="AX132" i="132"/>
  <c r="AO132" i="132"/>
  <c r="AP132" i="132" s="1"/>
  <c r="AQ132" i="132" s="1"/>
  <c r="AL125" i="132"/>
  <c r="AK160" i="132"/>
  <c r="K254" i="132"/>
  <c r="F254" i="132"/>
  <c r="F248" i="132" s="1"/>
  <c r="K16" i="128" s="1"/>
  <c r="J254" i="132"/>
  <c r="Q254" i="132"/>
  <c r="I254" i="132"/>
  <c r="P254" i="132"/>
  <c r="H254" i="132"/>
  <c r="O254" i="132"/>
  <c r="N254" i="132"/>
  <c r="M254" i="132"/>
  <c r="L254" i="132"/>
  <c r="H68" i="132"/>
  <c r="J68" i="132" s="1"/>
  <c r="R94" i="132" s="1"/>
  <c r="T94" i="132" s="1"/>
  <c r="I68" i="132"/>
  <c r="K68" i="132" s="1"/>
  <c r="X94" i="132" s="1"/>
  <c r="Z94" i="132" s="1"/>
  <c r="M68" i="132"/>
  <c r="O68" i="132" s="1"/>
  <c r="U68" i="132"/>
  <c r="X68" i="132"/>
  <c r="Y68" i="132"/>
  <c r="AB68" i="132"/>
  <c r="AC68" i="132"/>
  <c r="L68" i="132"/>
  <c r="N68" i="132" s="1"/>
  <c r="P68" i="132"/>
  <c r="Q68" i="132"/>
  <c r="T68" i="132"/>
  <c r="N123" i="138"/>
  <c r="H128" i="138" s="1"/>
  <c r="AM152" i="132"/>
  <c r="AL148" i="132"/>
  <c r="H170" i="132"/>
  <c r="E156" i="153"/>
  <c r="K66" i="150"/>
  <c r="AL126" i="132"/>
  <c r="AT142" i="132"/>
  <c r="AU142" i="132" s="1"/>
  <c r="R378" i="131"/>
  <c r="AL161" i="132"/>
  <c r="G466" i="131"/>
  <c r="AM117" i="132"/>
  <c r="AK153" i="132"/>
  <c r="AN155" i="132"/>
  <c r="H239" i="104"/>
  <c r="I245" i="104"/>
  <c r="O22" i="104"/>
  <c r="AH35" i="108"/>
  <c r="Q35" i="108"/>
  <c r="AY35" i="108"/>
  <c r="O178" i="108"/>
  <c r="AF178" i="108"/>
  <c r="AA157" i="108"/>
  <c r="O166" i="108"/>
  <c r="AF166" i="108"/>
  <c r="AA245" i="108"/>
  <c r="M72" i="108"/>
  <c r="AD72" i="108"/>
  <c r="AU72" i="108"/>
  <c r="AH33" i="108"/>
  <c r="Q33" i="108"/>
  <c r="AY33" i="108"/>
  <c r="M92" i="108"/>
  <c r="AD92" i="108"/>
  <c r="AU92" i="108"/>
  <c r="Z261" i="108"/>
  <c r="L91" i="108"/>
  <c r="AC91" i="108"/>
  <c r="AT91" i="108"/>
  <c r="O126" i="108"/>
  <c r="AF126" i="108"/>
  <c r="AW126" i="108"/>
  <c r="O40" i="108"/>
  <c r="AF40" i="108"/>
  <c r="AW40" i="108"/>
  <c r="K78" i="108"/>
  <c r="AB78" i="108"/>
  <c r="AS78" i="108"/>
  <c r="Q54" i="108"/>
  <c r="AY54" i="108"/>
  <c r="Z273" i="108"/>
  <c r="Z109" i="108"/>
  <c r="AB288" i="108"/>
  <c r="G34" i="114" s="1"/>
  <c r="G95" i="114"/>
  <c r="K123" i="108"/>
  <c r="AS123" i="108"/>
  <c r="AS116" i="108" s="1"/>
  <c r="J116" i="108"/>
  <c r="AB272" i="108" s="1"/>
  <c r="AF121" i="108"/>
  <c r="AW121" i="108"/>
  <c r="O121" i="108"/>
  <c r="O222" i="108"/>
  <c r="AF222" i="108"/>
  <c r="L103" i="108"/>
  <c r="AC103" i="108"/>
  <c r="AT103" i="108"/>
  <c r="N282" i="108"/>
  <c r="I35" i="140"/>
  <c r="K43" i="144"/>
  <c r="AA66" i="147"/>
  <c r="AF66" i="147"/>
  <c r="AG66" i="147" s="1"/>
  <c r="U63" i="147"/>
  <c r="Z63" i="147"/>
  <c r="E138" i="140"/>
  <c r="G236" i="144"/>
  <c r="I121" i="149"/>
  <c r="M120" i="149"/>
  <c r="D99" i="140"/>
  <c r="F154" i="144"/>
  <c r="J115" i="149"/>
  <c r="J202" i="149"/>
  <c r="L202" i="149" s="1"/>
  <c r="K203" i="149"/>
  <c r="AA68" i="147"/>
  <c r="AA77" i="147"/>
  <c r="H48" i="147"/>
  <c r="G45" i="147"/>
  <c r="Q135" i="147"/>
  <c r="M238" i="149"/>
  <c r="F39" i="137"/>
  <c r="K273" i="149"/>
  <c r="K20" i="132"/>
  <c r="L20" i="132" s="1"/>
  <c r="K36" i="132"/>
  <c r="L36" i="132"/>
  <c r="K16" i="132"/>
  <c r="L16" i="132" s="1"/>
  <c r="K51" i="132"/>
  <c r="L51" i="132" s="1"/>
  <c r="K49" i="132"/>
  <c r="L49" i="132" s="1"/>
  <c r="AS156" i="132"/>
  <c r="AT156" i="132" s="1"/>
  <c r="K13" i="132"/>
  <c r="L13" i="132"/>
  <c r="AX123" i="132"/>
  <c r="BI123" i="132"/>
  <c r="J123" i="132" s="1"/>
  <c r="K22" i="132"/>
  <c r="L22" i="132" s="1"/>
  <c r="BA148" i="132"/>
  <c r="BL148" i="132"/>
  <c r="M148" i="132" s="1"/>
  <c r="AX140" i="132"/>
  <c r="BI140" i="132"/>
  <c r="J140" i="132" s="1"/>
  <c r="AL158" i="132"/>
  <c r="AX142" i="132"/>
  <c r="BI142" i="132"/>
  <c r="J142" i="132" s="1"/>
  <c r="AO149" i="132"/>
  <c r="AP149" i="132" s="1"/>
  <c r="AQ149" i="132" s="1"/>
  <c r="AR149" i="132" s="1"/>
  <c r="AX134" i="132"/>
  <c r="BI134" i="132"/>
  <c r="J134" i="132" s="1"/>
  <c r="AF162" i="132"/>
  <c r="AG162" i="132"/>
  <c r="AH162" i="132"/>
  <c r="AI162" i="132"/>
  <c r="AC162" i="132"/>
  <c r="AJ162" i="132" s="1"/>
  <c r="AE162" i="132"/>
  <c r="AD162" i="132"/>
  <c r="AK162" i="132" s="1"/>
  <c r="AL124" i="132"/>
  <c r="AK135" i="132"/>
  <c r="F133" i="138"/>
  <c r="AM139" i="132"/>
  <c r="F142" i="131"/>
  <c r="I48" i="148" s="1"/>
  <c r="AR132" i="132"/>
  <c r="AS132" i="132" s="1"/>
  <c r="AT132" i="132" s="1"/>
  <c r="F55" i="103"/>
  <c r="F62" i="147"/>
  <c r="E23" i="147" s="1"/>
  <c r="F23" i="147" s="1"/>
  <c r="H23" i="147" s="1"/>
  <c r="J23" i="147" s="1"/>
  <c r="L23" i="147" s="1"/>
  <c r="F288" i="149"/>
  <c r="I288" i="149"/>
  <c r="K22" i="104"/>
  <c r="E155" i="104"/>
  <c r="E96" i="103"/>
  <c r="E106" i="149"/>
  <c r="F106" i="149" s="1"/>
  <c r="H106" i="149" s="1"/>
  <c r="J106" i="149" s="1"/>
  <c r="L106" i="149" s="1"/>
  <c r="E218" i="131"/>
  <c r="N22" i="104"/>
  <c r="G50" i="107"/>
  <c r="H307" i="131"/>
  <c r="E232" i="104"/>
  <c r="J70" i="149"/>
  <c r="F70" i="149"/>
  <c r="H70" i="149"/>
  <c r="L70" i="149"/>
  <c r="F200" i="93"/>
  <c r="F114" i="93"/>
  <c r="F77" i="133"/>
  <c r="F112" i="133" s="1"/>
  <c r="G49" i="137" s="1"/>
  <c r="F37" i="146" s="1"/>
  <c r="AB162" i="108"/>
  <c r="K162" i="108"/>
  <c r="I317" i="104"/>
  <c r="I44" i="107" s="1"/>
  <c r="J321" i="104"/>
  <c r="AA250" i="108"/>
  <c r="F61" i="114" s="1"/>
  <c r="AC45" i="108"/>
  <c r="L45" i="108"/>
  <c r="AT45" i="108"/>
  <c r="L27" i="108"/>
  <c r="AC27" i="108"/>
  <c r="AC24" i="108" s="1"/>
  <c r="AC249" i="108" s="1"/>
  <c r="AT27" i="108"/>
  <c r="AT24" i="108" s="1"/>
  <c r="K24" i="108"/>
  <c r="AC248" i="108" s="1"/>
  <c r="H59" i="114" s="1"/>
  <c r="AH171" i="108"/>
  <c r="Q171" i="108"/>
  <c r="E285" i="149"/>
  <c r="G285" i="149" s="1"/>
  <c r="E283" i="149"/>
  <c r="O32" i="108"/>
  <c r="AF32" i="108"/>
  <c r="AW32" i="108"/>
  <c r="AH168" i="108"/>
  <c r="Q168" i="108"/>
  <c r="AC64" i="108"/>
  <c r="AC184" i="108"/>
  <c r="L184" i="108"/>
  <c r="K183" i="108"/>
  <c r="AT183" i="108" s="1"/>
  <c r="AD190" i="108"/>
  <c r="AD262" i="108" s="1"/>
  <c r="I77" i="114" s="1"/>
  <c r="AB64" i="108"/>
  <c r="K90" i="108"/>
  <c r="AB90" i="108"/>
  <c r="AS90" i="108"/>
  <c r="J88" i="108"/>
  <c r="AB264" i="108" s="1"/>
  <c r="AC210" i="108"/>
  <c r="K82" i="108"/>
  <c r="AB82" i="108"/>
  <c r="AS82" i="108"/>
  <c r="AJ69" i="108"/>
  <c r="S69" i="108"/>
  <c r="BA69" i="108"/>
  <c r="AA270" i="108"/>
  <c r="F90" i="114" s="1"/>
  <c r="AA208" i="108"/>
  <c r="O226" i="108"/>
  <c r="AF226" i="108"/>
  <c r="AH165" i="108"/>
  <c r="Q165" i="108"/>
  <c r="AA110" i="108"/>
  <c r="R143" i="108"/>
  <c r="AI143" i="108"/>
  <c r="AZ143" i="108"/>
  <c r="Q124" i="108"/>
  <c r="AH124" i="108"/>
  <c r="AY124" i="108"/>
  <c r="AF145" i="108"/>
  <c r="O145" i="108"/>
  <c r="AW145" i="108"/>
  <c r="AR24" i="108"/>
  <c r="AR17" i="108" s="1"/>
  <c r="AR64" i="108"/>
  <c r="AR63" i="108" s="1"/>
  <c r="O130" i="108"/>
  <c r="AF130" i="108"/>
  <c r="AW130" i="108"/>
  <c r="S129" i="108"/>
  <c r="AJ129" i="108"/>
  <c r="BA129" i="108"/>
  <c r="Q220" i="108"/>
  <c r="AH220" i="108"/>
  <c r="AF205" i="108"/>
  <c r="O205" i="108"/>
  <c r="S229" i="108"/>
  <c r="AK229" i="108" s="1"/>
  <c r="AJ229" i="108"/>
  <c r="H279" i="108"/>
  <c r="Z209" i="108"/>
  <c r="AB208" i="108"/>
  <c r="F37" i="140"/>
  <c r="H46" i="144"/>
  <c r="I156" i="149"/>
  <c r="F270" i="149"/>
  <c r="H270" i="149" s="1"/>
  <c r="J270" i="149" s="1"/>
  <c r="L270" i="149" s="1"/>
  <c r="G271" i="149"/>
  <c r="G80" i="144"/>
  <c r="H82" i="144"/>
  <c r="F18" i="140"/>
  <c r="H24" i="144"/>
  <c r="I38" i="147"/>
  <c r="K217" i="149"/>
  <c r="E112" i="149"/>
  <c r="E147" i="149" s="1"/>
  <c r="E182" i="149" s="1"/>
  <c r="E195" i="149" s="1"/>
  <c r="E280" i="149"/>
  <c r="E300" i="149" s="1"/>
  <c r="E312" i="149" s="1"/>
  <c r="J48" i="148"/>
  <c r="H65" i="150"/>
  <c r="J151" i="149"/>
  <c r="D126" i="140"/>
  <c r="F216" i="144"/>
  <c r="H257" i="149"/>
  <c r="I258" i="149"/>
  <c r="J205" i="149"/>
  <c r="E18" i="114"/>
  <c r="G191" i="118"/>
  <c r="H24" i="128"/>
  <c r="F43" i="137"/>
  <c r="F52" i="137"/>
  <c r="K10" i="132"/>
  <c r="L10" i="132"/>
  <c r="K27" i="132"/>
  <c r="L27" i="132" s="1"/>
  <c r="K7" i="132"/>
  <c r="L7" i="132"/>
  <c r="L42" i="132"/>
  <c r="K42" i="132"/>
  <c r="BJ145" i="132"/>
  <c r="K145" i="132" s="1"/>
  <c r="AY145" i="132"/>
  <c r="BK163" i="132"/>
  <c r="L163" i="132" s="1"/>
  <c r="AZ163" i="132"/>
  <c r="AY117" i="132"/>
  <c r="BJ117" i="132"/>
  <c r="K117" i="132" s="1"/>
  <c r="K50" i="132"/>
  <c r="L50" i="132"/>
  <c r="C162" i="148"/>
  <c r="I129" i="132"/>
  <c r="F400" i="131" s="1"/>
  <c r="BA126" i="132"/>
  <c r="BL126" i="132"/>
  <c r="M126" i="132" s="1"/>
  <c r="Z139" i="138"/>
  <c r="AA139" i="138"/>
  <c r="AB139" i="138"/>
  <c r="Y139" i="138"/>
  <c r="U139" i="138"/>
  <c r="T139" i="138"/>
  <c r="V139" i="138"/>
  <c r="S139" i="138"/>
  <c r="AX119" i="132"/>
  <c r="BI119" i="132"/>
  <c r="J119" i="132" s="1"/>
  <c r="AL135" i="132"/>
  <c r="E190" i="93"/>
  <c r="C170" i="148"/>
  <c r="D136" i="148" s="1"/>
  <c r="AN149" i="132"/>
  <c r="AM131" i="132"/>
  <c r="AN131" i="132" s="1"/>
  <c r="J264" i="132"/>
  <c r="O71" i="138"/>
  <c r="H77" i="138" s="1"/>
  <c r="D33" i="148" s="1"/>
  <c r="D42" i="148" s="1"/>
  <c r="D48" i="148" s="1"/>
  <c r="AL145" i="132"/>
  <c r="H114" i="138"/>
  <c r="AD114" i="138"/>
  <c r="P114" i="138"/>
  <c r="L114" i="138"/>
  <c r="T114" i="138"/>
  <c r="Z114" i="138"/>
  <c r="V114" i="138"/>
  <c r="X114" i="138"/>
  <c r="AB114" i="138"/>
  <c r="AK144" i="132"/>
  <c r="AN127" i="132"/>
  <c r="W129" i="132"/>
  <c r="E20" i="105"/>
  <c r="H24" i="107"/>
  <c r="I183" i="131"/>
  <c r="J22" i="104"/>
  <c r="E40" i="149"/>
  <c r="F40" i="149" s="1"/>
  <c r="H40" i="149" s="1"/>
  <c r="J40" i="149" s="1"/>
  <c r="L40" i="149" s="1"/>
  <c r="E163" i="131"/>
  <c r="I287" i="149"/>
  <c r="F287" i="149"/>
  <c r="E104" i="149"/>
  <c r="F104" i="149" s="1"/>
  <c r="H104" i="149" s="1"/>
  <c r="J104" i="149" s="1"/>
  <c r="L104" i="149" s="1"/>
  <c r="E216" i="131"/>
  <c r="I42" i="107"/>
  <c r="J279" i="131"/>
  <c r="J42" i="107"/>
  <c r="K279" i="131"/>
  <c r="M22" i="104"/>
  <c r="I22" i="104"/>
  <c r="E121" i="149"/>
  <c r="E232" i="131"/>
  <c r="E108" i="149"/>
  <c r="F108" i="149" s="1"/>
  <c r="H108" i="149" s="1"/>
  <c r="J108" i="149" s="1"/>
  <c r="L108" i="149" s="1"/>
  <c r="E220" i="131"/>
  <c r="E136" i="149"/>
  <c r="E247" i="131"/>
  <c r="K303" i="104"/>
  <c r="L307" i="104"/>
  <c r="H359" i="104"/>
  <c r="I360" i="104"/>
  <c r="E236" i="104"/>
  <c r="E194" i="104"/>
  <c r="E200" i="104"/>
  <c r="G114" i="93"/>
  <c r="G200" i="93"/>
  <c r="G77" i="133"/>
  <c r="G112" i="133" s="1"/>
  <c r="H49" i="137" s="1"/>
  <c r="G37" i="146" s="1"/>
  <c r="AA24" i="108"/>
  <c r="AA249" i="108" s="1"/>
  <c r="AA287" i="108" s="1"/>
  <c r="F33" i="114" s="1"/>
  <c r="AC44" i="108"/>
  <c r="AC42" i="108" s="1"/>
  <c r="AC253" i="108" s="1"/>
  <c r="H65" i="114" s="1"/>
  <c r="L44" i="108"/>
  <c r="AT44" i="108"/>
  <c r="AT42" i="108" s="1"/>
  <c r="K42" i="108"/>
  <c r="AC252" i="108" s="1"/>
  <c r="H64" i="114" s="1"/>
  <c r="AC160" i="108"/>
  <c r="L160" i="108"/>
  <c r="O56" i="108"/>
  <c r="AF56" i="108"/>
  <c r="AW56" i="108"/>
  <c r="E251" i="104"/>
  <c r="E160" i="149" s="1"/>
  <c r="L20" i="108"/>
  <c r="AC20" i="108"/>
  <c r="AT20" i="108"/>
  <c r="AT18" i="108" s="1"/>
  <c r="K18" i="108"/>
  <c r="AC244" i="108" s="1"/>
  <c r="H54" i="114" s="1"/>
  <c r="N200" i="108"/>
  <c r="AE200" i="108"/>
  <c r="L186" i="108"/>
  <c r="AC186" i="108"/>
  <c r="M104" i="108"/>
  <c r="AD104" i="108"/>
  <c r="AU104" i="108"/>
  <c r="AG169" i="108"/>
  <c r="P169" i="108"/>
  <c r="Z88" i="108"/>
  <c r="O197" i="108"/>
  <c r="AF197" i="108"/>
  <c r="Z262" i="108"/>
  <c r="E77" i="114" s="1"/>
  <c r="Z181" i="108"/>
  <c r="M80" i="108"/>
  <c r="AD80" i="108"/>
  <c r="AU80" i="108"/>
  <c r="M211" i="108"/>
  <c r="AD211" i="108"/>
  <c r="AD210" i="108" s="1"/>
  <c r="L210" i="108"/>
  <c r="AU210" i="108" s="1"/>
  <c r="S30" i="108"/>
  <c r="AJ30" i="108"/>
  <c r="BA30" i="108"/>
  <c r="L83" i="108"/>
  <c r="AC83" i="108"/>
  <c r="AT83" i="108"/>
  <c r="M112" i="108"/>
  <c r="AD112" i="108"/>
  <c r="AU112" i="108"/>
  <c r="Z274" i="108"/>
  <c r="Z208" i="108"/>
  <c r="O77" i="108"/>
  <c r="AW77" i="108"/>
  <c r="Q131" i="108"/>
  <c r="AH131" i="108"/>
  <c r="AY131" i="108"/>
  <c r="R214" i="108"/>
  <c r="AI214" i="108"/>
  <c r="AS24" i="108"/>
  <c r="AS17" i="108" s="1"/>
  <c r="E329" i="104"/>
  <c r="E237" i="149" s="1"/>
  <c r="F237" i="149" s="1"/>
  <c r="E165" i="104"/>
  <c r="E69" i="149" s="1"/>
  <c r="P225" i="108"/>
  <c r="AG225" i="108"/>
  <c r="AG149" i="108"/>
  <c r="P149" i="108"/>
  <c r="AX149" i="108"/>
  <c r="S181" i="108"/>
  <c r="AK182" i="108" s="1"/>
  <c r="S208" i="108"/>
  <c r="AK156" i="108"/>
  <c r="F18" i="118"/>
  <c r="K18" i="118"/>
  <c r="G18" i="118"/>
  <c r="E52" i="158"/>
  <c r="E50" i="158" s="1"/>
  <c r="E80" i="158" s="1"/>
  <c r="H171" i="132"/>
  <c r="I171" i="132" s="1"/>
  <c r="J171" i="132" s="1"/>
  <c r="F41" i="140"/>
  <c r="E40" i="140"/>
  <c r="F106" i="146" s="1"/>
  <c r="F188" i="146" s="1"/>
  <c r="F126" i="146"/>
  <c r="F211" i="146" s="1"/>
  <c r="J212" i="149"/>
  <c r="AF84" i="147"/>
  <c r="AG84" i="147" s="1"/>
  <c r="AA84" i="147"/>
  <c r="G238" i="149"/>
  <c r="F238" i="149" s="1"/>
  <c r="H216" i="149"/>
  <c r="J216" i="149" s="1"/>
  <c r="L216" i="149" s="1"/>
  <c r="I217" i="149"/>
  <c r="H217" i="149" s="1"/>
  <c r="G16" i="137"/>
  <c r="U66" i="147"/>
  <c r="L219" i="149"/>
  <c r="M265" i="149"/>
  <c r="I62" i="144"/>
  <c r="H58" i="144"/>
  <c r="J233" i="149"/>
  <c r="G197" i="118"/>
  <c r="G196" i="118" s="1"/>
  <c r="G48" i="128"/>
  <c r="C57" i="132" s="1"/>
  <c r="K257" i="149"/>
  <c r="D144" i="140"/>
  <c r="F248" i="144"/>
  <c r="F50" i="137"/>
  <c r="Z116" i="132"/>
  <c r="W116" i="132"/>
  <c r="E36" i="146"/>
  <c r="L47" i="132"/>
  <c r="K47" i="132"/>
  <c r="K17" i="132"/>
  <c r="L17" i="132"/>
  <c r="K52" i="132"/>
  <c r="L52" i="132" s="1"/>
  <c r="K33" i="132"/>
  <c r="L33" i="132" s="1"/>
  <c r="BM116" i="132"/>
  <c r="N116" i="132" s="1"/>
  <c r="BB116" i="132"/>
  <c r="G48" i="138"/>
  <c r="E113" i="138" s="1"/>
  <c r="F170" i="148"/>
  <c r="G136" i="148" s="1"/>
  <c r="BI161" i="132"/>
  <c r="J161" i="132" s="1"/>
  <c r="AX161" i="132"/>
  <c r="BI153" i="132"/>
  <c r="J153" i="132" s="1"/>
  <c r="AX153" i="132"/>
  <c r="AL134" i="132"/>
  <c r="R138" i="138"/>
  <c r="E118" i="140"/>
  <c r="L173" i="132"/>
  <c r="AL131" i="132"/>
  <c r="BH162" i="132"/>
  <c r="I162" i="132" s="1"/>
  <c r="AW162" i="132"/>
  <c r="AM121" i="132"/>
  <c r="F227" i="132"/>
  <c r="K13" i="128" s="1"/>
  <c r="AL116" i="132"/>
  <c r="K264" i="132"/>
  <c r="F206" i="130"/>
  <c r="F349" i="131" s="1"/>
  <c r="G349" i="131" s="1"/>
  <c r="F214" i="130"/>
  <c r="F357" i="131" s="1"/>
  <c r="G357" i="131" s="1"/>
  <c r="F222" i="130"/>
  <c r="F365" i="131" s="1"/>
  <c r="G365" i="131" s="1"/>
  <c r="F230" i="130"/>
  <c r="F373" i="131" s="1"/>
  <c r="G373" i="131" s="1"/>
  <c r="F193" i="130"/>
  <c r="G290" i="131" s="1"/>
  <c r="F154" i="130"/>
  <c r="F226" i="131" s="1"/>
  <c r="G226" i="131" s="1"/>
  <c r="F162" i="130"/>
  <c r="F234" i="131" s="1"/>
  <c r="F170" i="130"/>
  <c r="F242" i="131" s="1"/>
  <c r="F178" i="130"/>
  <c r="F250" i="131" s="1"/>
  <c r="F126" i="130"/>
  <c r="F194" i="131" s="1"/>
  <c r="G194" i="131" s="1"/>
  <c r="F135" i="130"/>
  <c r="F203" i="131" s="1"/>
  <c r="F143" i="130"/>
  <c r="F211" i="131" s="1"/>
  <c r="F151" i="130"/>
  <c r="F219" i="131" s="1"/>
  <c r="F97" i="130"/>
  <c r="F158" i="131" s="1"/>
  <c r="F105" i="130"/>
  <c r="F166" i="131" s="1"/>
  <c r="F113" i="130"/>
  <c r="F174" i="131" s="1"/>
  <c r="F200" i="130"/>
  <c r="E383" i="131" s="1"/>
  <c r="I124" i="148" s="1"/>
  <c r="G238" i="130"/>
  <c r="E407" i="131" s="1"/>
  <c r="F207" i="130"/>
  <c r="F350" i="131" s="1"/>
  <c r="G350" i="131" s="1"/>
  <c r="F215" i="130"/>
  <c r="F358" i="131" s="1"/>
  <c r="G358" i="131" s="1"/>
  <c r="F223" i="130"/>
  <c r="F366" i="131" s="1"/>
  <c r="G366" i="131" s="1"/>
  <c r="F231" i="130"/>
  <c r="F374" i="131" s="1"/>
  <c r="G374" i="131" s="1"/>
  <c r="F192" i="130"/>
  <c r="G286" i="131" s="1"/>
  <c r="F155" i="130"/>
  <c r="F227" i="131" s="1"/>
  <c r="G227" i="131" s="1"/>
  <c r="F163" i="130"/>
  <c r="F235" i="131" s="1"/>
  <c r="F171" i="130"/>
  <c r="F243" i="131" s="1"/>
  <c r="F179" i="130"/>
  <c r="F251" i="131" s="1"/>
  <c r="F127" i="130"/>
  <c r="F195" i="131" s="1"/>
  <c r="G195" i="131" s="1"/>
  <c r="F136" i="130"/>
  <c r="F204" i="131" s="1"/>
  <c r="F144" i="130"/>
  <c r="F212" i="131" s="1"/>
  <c r="F152" i="130"/>
  <c r="F220" i="131" s="1"/>
  <c r="F98" i="130"/>
  <c r="F159" i="131" s="1"/>
  <c r="G159" i="131" s="1"/>
  <c r="F106" i="130"/>
  <c r="F167" i="131" s="1"/>
  <c r="F114" i="130"/>
  <c r="F175" i="131" s="1"/>
  <c r="G235" i="130"/>
  <c r="E395" i="131" s="1"/>
  <c r="F397" i="131" s="1"/>
  <c r="G239" i="130"/>
  <c r="E411" i="131" s="1"/>
  <c r="F208" i="130"/>
  <c r="F351" i="131" s="1"/>
  <c r="G351" i="131" s="1"/>
  <c r="F216" i="130"/>
  <c r="F359" i="131" s="1"/>
  <c r="G359" i="131" s="1"/>
  <c r="F224" i="130"/>
  <c r="F367" i="131" s="1"/>
  <c r="G367" i="131" s="1"/>
  <c r="F232" i="130"/>
  <c r="F375" i="131" s="1"/>
  <c r="G375" i="131" s="1"/>
  <c r="F199" i="130"/>
  <c r="G310" i="131" s="1"/>
  <c r="I110" i="148" s="1"/>
  <c r="F191" i="130"/>
  <c r="G282" i="131" s="1"/>
  <c r="F156" i="130"/>
  <c r="F228" i="131" s="1"/>
  <c r="G228" i="131" s="1"/>
  <c r="F164" i="130"/>
  <c r="F236" i="131" s="1"/>
  <c r="F172" i="130"/>
  <c r="F244" i="131" s="1"/>
  <c r="F180" i="130"/>
  <c r="F252" i="131" s="1"/>
  <c r="F130" i="130"/>
  <c r="F198" i="131" s="1"/>
  <c r="G198" i="131" s="1"/>
  <c r="F137" i="130"/>
  <c r="F205" i="131" s="1"/>
  <c r="G205" i="131" s="1"/>
  <c r="F145" i="130"/>
  <c r="F213" i="131" s="1"/>
  <c r="F122" i="130"/>
  <c r="F186" i="131" s="1"/>
  <c r="I70" i="148" s="1"/>
  <c r="F99" i="130"/>
  <c r="F160" i="131" s="1"/>
  <c r="F107" i="130"/>
  <c r="F168" i="131" s="1"/>
  <c r="F115" i="130"/>
  <c r="F176" i="131" s="1"/>
  <c r="G240" i="130"/>
  <c r="E415" i="131" s="1"/>
  <c r="F209" i="130"/>
  <c r="F352" i="131" s="1"/>
  <c r="G352" i="131" s="1"/>
  <c r="F217" i="130"/>
  <c r="F360" i="131" s="1"/>
  <c r="G360" i="131" s="1"/>
  <c r="F225" i="130"/>
  <c r="F368" i="131" s="1"/>
  <c r="G368" i="131" s="1"/>
  <c r="F233" i="130"/>
  <c r="F376" i="131" s="1"/>
  <c r="G376" i="131" s="1"/>
  <c r="F203" i="130"/>
  <c r="G314" i="131" s="1"/>
  <c r="F190" i="130"/>
  <c r="G278" i="131" s="1"/>
  <c r="F157" i="130"/>
  <c r="F229" i="131" s="1"/>
  <c r="F165" i="130"/>
  <c r="F237" i="131" s="1"/>
  <c r="F173" i="130"/>
  <c r="F245" i="131" s="1"/>
  <c r="F181" i="130"/>
  <c r="F253" i="131" s="1"/>
  <c r="F129" i="130"/>
  <c r="F197" i="131" s="1"/>
  <c r="G197" i="131" s="1"/>
  <c r="F138" i="130"/>
  <c r="F206" i="131" s="1"/>
  <c r="F146" i="130"/>
  <c r="F214" i="131" s="1"/>
  <c r="F92" i="130"/>
  <c r="F153" i="131" s="1"/>
  <c r="G153" i="131" s="1"/>
  <c r="F100" i="130"/>
  <c r="F161" i="131" s="1"/>
  <c r="F108" i="130"/>
  <c r="F169" i="131" s="1"/>
  <c r="F116" i="130"/>
  <c r="F177" i="131" s="1"/>
  <c r="G241" i="130"/>
  <c r="E419" i="131" s="1"/>
  <c r="F210" i="130"/>
  <c r="F353" i="131" s="1"/>
  <c r="G353" i="131" s="1"/>
  <c r="F218" i="130"/>
  <c r="F361" i="131" s="1"/>
  <c r="G361" i="131" s="1"/>
  <c r="F226" i="130"/>
  <c r="F369" i="131" s="1"/>
  <c r="G369" i="131" s="1"/>
  <c r="F197" i="130"/>
  <c r="G306" i="131" s="1"/>
  <c r="F189" i="130"/>
  <c r="G274" i="131" s="1"/>
  <c r="F158" i="130"/>
  <c r="F230" i="131" s="1"/>
  <c r="F166" i="130"/>
  <c r="F238" i="131" s="1"/>
  <c r="F174" i="130"/>
  <c r="F246" i="131" s="1"/>
  <c r="F182" i="130"/>
  <c r="F254" i="131" s="1"/>
  <c r="F128" i="130"/>
  <c r="F196" i="131" s="1"/>
  <c r="G196" i="131" s="1"/>
  <c r="F139" i="130"/>
  <c r="F207" i="131" s="1"/>
  <c r="G207" i="131" s="1"/>
  <c r="F147" i="130"/>
  <c r="F215" i="131" s="1"/>
  <c r="F94" i="130"/>
  <c r="F155" i="131" s="1"/>
  <c r="G155" i="131" s="1"/>
  <c r="F101" i="130"/>
  <c r="F162" i="131" s="1"/>
  <c r="F109" i="130"/>
  <c r="F170" i="131" s="1"/>
  <c r="F117" i="130"/>
  <c r="F178" i="131" s="1"/>
  <c r="F201" i="130"/>
  <c r="F205" i="130"/>
  <c r="F348" i="131" s="1"/>
  <c r="G348" i="131" s="1"/>
  <c r="F228" i="130"/>
  <c r="F371" i="131" s="1"/>
  <c r="G371" i="131" s="1"/>
  <c r="F194" i="130"/>
  <c r="G294" i="131" s="1"/>
  <c r="F168" i="130"/>
  <c r="F240" i="131" s="1"/>
  <c r="F132" i="130"/>
  <c r="F200" i="131" s="1"/>
  <c r="F150" i="130"/>
  <c r="F218" i="131" s="1"/>
  <c r="F111" i="130"/>
  <c r="F172" i="131" s="1"/>
  <c r="F211" i="130"/>
  <c r="F354" i="131" s="1"/>
  <c r="G354" i="131" s="1"/>
  <c r="F229" i="130"/>
  <c r="F372" i="131" s="1"/>
  <c r="G372" i="131" s="1"/>
  <c r="F188" i="130"/>
  <c r="G270" i="131" s="1"/>
  <c r="F169" i="130"/>
  <c r="F241" i="131" s="1"/>
  <c r="F133" i="130"/>
  <c r="F201" i="131" s="1"/>
  <c r="F93" i="130"/>
  <c r="F154" i="131" s="1"/>
  <c r="G154" i="131" s="1"/>
  <c r="F112" i="130"/>
  <c r="F173" i="131" s="1"/>
  <c r="G236" i="130"/>
  <c r="E399" i="131" s="1"/>
  <c r="F212" i="130"/>
  <c r="F355" i="131" s="1"/>
  <c r="G355" i="131" s="1"/>
  <c r="F186" i="130"/>
  <c r="F264" i="131" s="1"/>
  <c r="F175" i="130"/>
  <c r="F247" i="131" s="1"/>
  <c r="F134" i="130"/>
  <c r="F202" i="131" s="1"/>
  <c r="F95" i="130"/>
  <c r="F156" i="131" s="1"/>
  <c r="G156" i="131" s="1"/>
  <c r="F118" i="130"/>
  <c r="F179" i="131" s="1"/>
  <c r="G237" i="130"/>
  <c r="E403" i="131" s="1"/>
  <c r="F213" i="130"/>
  <c r="F356" i="131" s="1"/>
  <c r="G356" i="131" s="1"/>
  <c r="F184" i="130"/>
  <c r="F259" i="131" s="1"/>
  <c r="F176" i="130"/>
  <c r="F248" i="131" s="1"/>
  <c r="F140" i="130"/>
  <c r="F208" i="131" s="1"/>
  <c r="F96" i="130"/>
  <c r="F157" i="131" s="1"/>
  <c r="F119" i="130"/>
  <c r="F180" i="131" s="1"/>
  <c r="F219" i="130"/>
  <c r="F362" i="131" s="1"/>
  <c r="G362" i="131" s="1"/>
  <c r="F159" i="130"/>
  <c r="F231" i="131" s="1"/>
  <c r="F177" i="130"/>
  <c r="F249" i="131" s="1"/>
  <c r="F141" i="130"/>
  <c r="F209" i="131" s="1"/>
  <c r="G209" i="131" s="1"/>
  <c r="F102" i="130"/>
  <c r="F163" i="131" s="1"/>
  <c r="F120" i="130"/>
  <c r="F181" i="131" s="1"/>
  <c r="F125" i="130"/>
  <c r="F193" i="131" s="1"/>
  <c r="G193" i="131" s="1"/>
  <c r="F110" i="130"/>
  <c r="F171" i="131" s="1"/>
  <c r="F124" i="130"/>
  <c r="F192" i="131" s="1"/>
  <c r="G192" i="131" s="1"/>
  <c r="F131" i="130"/>
  <c r="F199" i="131" s="1"/>
  <c r="G199" i="131" s="1"/>
  <c r="F90" i="130"/>
  <c r="F196" i="130"/>
  <c r="G302" i="131" s="1"/>
  <c r="F142" i="130"/>
  <c r="F210" i="131" s="1"/>
  <c r="F220" i="130"/>
  <c r="F363" i="131" s="1"/>
  <c r="G363" i="131" s="1"/>
  <c r="F195" i="130"/>
  <c r="G298" i="131" s="1"/>
  <c r="F148" i="130"/>
  <c r="F216" i="131" s="1"/>
  <c r="F221" i="130"/>
  <c r="F364" i="131" s="1"/>
  <c r="G364" i="131" s="1"/>
  <c r="F160" i="130"/>
  <c r="F232" i="131" s="1"/>
  <c r="F149" i="130"/>
  <c r="F217" i="131" s="1"/>
  <c r="F103" i="130"/>
  <c r="F164" i="131" s="1"/>
  <c r="F104" i="130"/>
  <c r="F165" i="131" s="1"/>
  <c r="F227" i="130"/>
  <c r="F370" i="131" s="1"/>
  <c r="G370" i="131" s="1"/>
  <c r="F161" i="130"/>
  <c r="F233" i="131" s="1"/>
  <c r="F167" i="130"/>
  <c r="F239" i="131" s="1"/>
  <c r="F340" i="131"/>
  <c r="F342" i="131" s="1"/>
  <c r="Z129" i="132"/>
  <c r="H345" i="104"/>
  <c r="I348" i="104"/>
  <c r="E100" i="149"/>
  <c r="F100" i="149" s="1"/>
  <c r="H100" i="149" s="1"/>
  <c r="J100" i="149" s="1"/>
  <c r="L100" i="149" s="1"/>
  <c r="E212" i="131"/>
  <c r="E135" i="149"/>
  <c r="E246" i="131"/>
  <c r="I198" i="104"/>
  <c r="J198" i="104" s="1"/>
  <c r="K198" i="104" s="1"/>
  <c r="L198" i="104" s="1"/>
  <c r="M198" i="104" s="1"/>
  <c r="N198" i="104" s="1"/>
  <c r="O198" i="104" s="1"/>
  <c r="P198" i="104" s="1"/>
  <c r="Q198" i="104" s="1"/>
  <c r="E124" i="149"/>
  <c r="E235" i="131"/>
  <c r="E147" i="104"/>
  <c r="E50" i="149"/>
  <c r="F50" i="149" s="1"/>
  <c r="H50" i="149" s="1"/>
  <c r="J50" i="149" s="1"/>
  <c r="L50" i="149" s="1"/>
  <c r="E173" i="131"/>
  <c r="E45" i="149"/>
  <c r="F45" i="149" s="1"/>
  <c r="H45" i="149" s="1"/>
  <c r="J45" i="149" s="1"/>
  <c r="L45" i="149" s="1"/>
  <c r="E168" i="131"/>
  <c r="E154" i="104"/>
  <c r="D20" i="105"/>
  <c r="G24" i="107"/>
  <c r="H183" i="131"/>
  <c r="E137" i="104"/>
  <c r="E46" i="149"/>
  <c r="F46" i="149" s="1"/>
  <c r="H46" i="149" s="1"/>
  <c r="J46" i="149" s="1"/>
  <c r="L46" i="149" s="1"/>
  <c r="E169" i="131"/>
  <c r="G49" i="107"/>
  <c r="H303" i="131"/>
  <c r="J315" i="104"/>
  <c r="AC23" i="108"/>
  <c r="L23" i="108"/>
  <c r="AT23" i="108"/>
  <c r="AH53" i="108"/>
  <c r="Q53" i="108"/>
  <c r="AY53" i="108"/>
  <c r="AH29" i="108"/>
  <c r="Q29" i="108"/>
  <c r="AY29" i="108"/>
  <c r="AH54" i="108"/>
  <c r="AB245" i="108"/>
  <c r="E224" i="104"/>
  <c r="O52" i="108"/>
  <c r="AF52" i="108"/>
  <c r="AW52" i="108"/>
  <c r="AD68" i="108"/>
  <c r="AU68" i="108"/>
  <c r="M68" i="108"/>
  <c r="K86" i="108"/>
  <c r="AB86" i="108"/>
  <c r="AS86" i="108"/>
  <c r="K185" i="108"/>
  <c r="AB185" i="108"/>
  <c r="J183" i="108"/>
  <c r="AS183" i="108" s="1"/>
  <c r="K102" i="108"/>
  <c r="AS102" i="108"/>
  <c r="AB102" i="108"/>
  <c r="AB88" i="108" s="1"/>
  <c r="AB265" i="108" s="1"/>
  <c r="G81" i="114" s="1"/>
  <c r="P167" i="108"/>
  <c r="AG167" i="108"/>
  <c r="AB123" i="108"/>
  <c r="AB116" i="108" s="1"/>
  <c r="AD139" i="108"/>
  <c r="AC288" i="108"/>
  <c r="H34" i="114" s="1"/>
  <c r="H95" i="114"/>
  <c r="M187" i="108"/>
  <c r="AD187" i="108"/>
  <c r="AG198" i="108"/>
  <c r="P198" i="108"/>
  <c r="AF221" i="108"/>
  <c r="AF217" i="108" s="1"/>
  <c r="N217" i="108"/>
  <c r="AW217" i="108" s="1"/>
  <c r="O221" i="108"/>
  <c r="K114" i="108"/>
  <c r="AB114" i="108"/>
  <c r="AB110" i="108" s="1"/>
  <c r="AS114" i="108"/>
  <c r="AS110" i="108" s="1"/>
  <c r="J110" i="108"/>
  <c r="AB268" i="108" s="1"/>
  <c r="R191" i="108"/>
  <c r="AI191" i="108"/>
  <c r="Q224" i="108"/>
  <c r="AH224" i="108"/>
  <c r="Q232" i="108"/>
  <c r="AH232" i="108"/>
  <c r="AR116" i="108"/>
  <c r="AQ24" i="108"/>
  <c r="AS64" i="108"/>
  <c r="AF125" i="108"/>
  <c r="O125" i="108"/>
  <c r="AW125" i="108"/>
  <c r="Q228" i="108"/>
  <c r="AH228" i="108"/>
  <c r="AF209" i="108"/>
  <c r="N279" i="108"/>
  <c r="D162" i="148"/>
  <c r="G79" i="140"/>
  <c r="F78" i="140"/>
  <c r="D65" i="140"/>
  <c r="F98" i="144"/>
  <c r="Z62" i="147"/>
  <c r="P133" i="147" s="1"/>
  <c r="AC62" i="147"/>
  <c r="N133" i="147"/>
  <c r="N135" i="147" s="1"/>
  <c r="AF64" i="147"/>
  <c r="AG64" i="147" s="1"/>
  <c r="AA64" i="147"/>
  <c r="I237" i="149"/>
  <c r="E20" i="140"/>
  <c r="G27" i="144"/>
  <c r="G58" i="144"/>
  <c r="G188" i="118"/>
  <c r="F48" i="128"/>
  <c r="D166" i="132" s="1"/>
  <c r="H6" i="128"/>
  <c r="AA78" i="147"/>
  <c r="AF78" i="147"/>
  <c r="AG78" i="147" s="1"/>
  <c r="F157" i="149"/>
  <c r="G158" i="149"/>
  <c r="H30" i="149"/>
  <c r="M307" i="149"/>
  <c r="H55" i="128"/>
  <c r="G190" i="118"/>
  <c r="H18" i="128"/>
  <c r="F139" i="147"/>
  <c r="F34" i="147"/>
  <c r="J95" i="147"/>
  <c r="J131" i="147" s="1"/>
  <c r="G2" i="147"/>
  <c r="F21" i="147"/>
  <c r="N60" i="147"/>
  <c r="F2" i="149"/>
  <c r="G91" i="151" s="1"/>
  <c r="F20" i="149"/>
  <c r="G194" i="118"/>
  <c r="H42" i="128"/>
  <c r="F37" i="137"/>
  <c r="Q120" i="133"/>
  <c r="S120" i="133"/>
  <c r="S132" i="133" s="1"/>
  <c r="T120" i="133"/>
  <c r="T132" i="133" s="1"/>
  <c r="R120" i="133"/>
  <c r="U120" i="133"/>
  <c r="U132" i="133" s="1"/>
  <c r="V120" i="133"/>
  <c r="V132" i="133" s="1"/>
  <c r="BH144" i="132"/>
  <c r="I144" i="132" s="1"/>
  <c r="AW144" i="132"/>
  <c r="L37" i="132"/>
  <c r="K37" i="132"/>
  <c r="K8" i="132"/>
  <c r="L8" i="132"/>
  <c r="K43" i="132"/>
  <c r="L43" i="132" s="1"/>
  <c r="K23" i="132"/>
  <c r="L23" i="132" s="1"/>
  <c r="BH158" i="132"/>
  <c r="I158" i="132" s="1"/>
  <c r="AW158" i="132"/>
  <c r="BI159" i="132"/>
  <c r="J159" i="132" s="1"/>
  <c r="AX159" i="132"/>
  <c r="AL119" i="132"/>
  <c r="AX156" i="132"/>
  <c r="BI156" i="132"/>
  <c r="J156" i="132" s="1"/>
  <c r="BI127" i="132"/>
  <c r="J127" i="132" s="1"/>
  <c r="AX127" i="132"/>
  <c r="F381" i="104"/>
  <c r="F380" i="104"/>
  <c r="Z236" i="108"/>
  <c r="C7" i="105"/>
  <c r="F37" i="107"/>
  <c r="F23" i="107"/>
  <c r="F325" i="131"/>
  <c r="G117" i="131"/>
  <c r="G49" i="138"/>
  <c r="E114" i="138" s="1"/>
  <c r="AL154" i="132"/>
  <c r="AD111" i="138"/>
  <c r="AD123" i="138" s="1"/>
  <c r="Z111" i="138"/>
  <c r="Z123" i="138" s="1"/>
  <c r="K128" i="138" s="1"/>
  <c r="V111" i="138"/>
  <c r="V123" i="138" s="1"/>
  <c r="J128" i="138" s="1"/>
  <c r="P111" i="138"/>
  <c r="AL146" i="132"/>
  <c r="F260" i="132"/>
  <c r="F255" i="132" s="1"/>
  <c r="K17" i="128" s="1"/>
  <c r="L260" i="132"/>
  <c r="J260" i="132"/>
  <c r="H260" i="132"/>
  <c r="Q260" i="132"/>
  <c r="P260" i="132"/>
  <c r="I260" i="132"/>
  <c r="Y67" i="132"/>
  <c r="K263" i="132"/>
  <c r="H263" i="132"/>
  <c r="Q263" i="132"/>
  <c r="I263" i="132"/>
  <c r="P263" i="132"/>
  <c r="J263" i="132"/>
  <c r="O263" i="132"/>
  <c r="N263" i="132"/>
  <c r="M263" i="132"/>
  <c r="F263" i="132"/>
  <c r="F262" i="132" s="1"/>
  <c r="K18" i="128" s="1"/>
  <c r="L263" i="132"/>
  <c r="AL118" i="132"/>
  <c r="E126" i="153"/>
  <c r="K28" i="150"/>
  <c r="E222" i="153"/>
  <c r="B289" i="148" s="1"/>
  <c r="F77" i="130"/>
  <c r="F135" i="131" s="1"/>
  <c r="F78" i="130"/>
  <c r="F136" i="131" s="1"/>
  <c r="F79" i="130"/>
  <c r="F137" i="131" s="1"/>
  <c r="F71" i="130"/>
  <c r="F123" i="131" s="1"/>
  <c r="F80" i="130"/>
  <c r="F138" i="131" s="1"/>
  <c r="F72" i="130"/>
  <c r="F124" i="131" s="1"/>
  <c r="F81" i="130"/>
  <c r="F139" i="131" s="1"/>
  <c r="F82" i="130"/>
  <c r="F140" i="131" s="1"/>
  <c r="F73" i="130"/>
  <c r="F125" i="131" s="1"/>
  <c r="F74" i="130"/>
  <c r="F126" i="131" s="1"/>
  <c r="F76" i="130"/>
  <c r="F134" i="131" s="1"/>
  <c r="D151" i="148"/>
  <c r="L203" i="138"/>
  <c r="E128" i="148" s="1"/>
  <c r="E203" i="138"/>
  <c r="E123" i="149"/>
  <c r="E234" i="131"/>
  <c r="I159" i="104"/>
  <c r="J163" i="104"/>
  <c r="G286" i="104"/>
  <c r="G40" i="107"/>
  <c r="H271" i="131"/>
  <c r="E42" i="149"/>
  <c r="F42" i="149" s="1"/>
  <c r="H42" i="149" s="1"/>
  <c r="J42" i="149" s="1"/>
  <c r="L42" i="149" s="1"/>
  <c r="E165" i="131"/>
  <c r="E102" i="149"/>
  <c r="F102" i="149" s="1"/>
  <c r="H102" i="149" s="1"/>
  <c r="J102" i="149" s="1"/>
  <c r="L102" i="149" s="1"/>
  <c r="E214" i="131"/>
  <c r="G214" i="131" s="1"/>
  <c r="H47" i="107"/>
  <c r="I295" i="131"/>
  <c r="K352" i="104"/>
  <c r="E89" i="149"/>
  <c r="F89" i="149" s="1"/>
  <c r="H89" i="149" s="1"/>
  <c r="J89" i="149" s="1"/>
  <c r="L89" i="149" s="1"/>
  <c r="E201" i="131"/>
  <c r="N276" i="104"/>
  <c r="E125" i="149"/>
  <c r="E236" i="131"/>
  <c r="E58" i="149"/>
  <c r="F58" i="149" s="1"/>
  <c r="H58" i="149" s="1"/>
  <c r="J58" i="149" s="1"/>
  <c r="L58" i="149" s="1"/>
  <c r="E181" i="131"/>
  <c r="E53" i="149"/>
  <c r="F53" i="149" s="1"/>
  <c r="H53" i="149" s="1"/>
  <c r="J53" i="149" s="1"/>
  <c r="L53" i="149" s="1"/>
  <c r="E176" i="131"/>
  <c r="J47" i="103"/>
  <c r="I17" i="103"/>
  <c r="H49" i="93"/>
  <c r="G62" i="107"/>
  <c r="H130" i="131"/>
  <c r="E132" i="149"/>
  <c r="E243" i="131"/>
  <c r="H91" i="103"/>
  <c r="I95" i="103"/>
  <c r="E119" i="149"/>
  <c r="F119" i="149" s="1"/>
  <c r="H119" i="149" s="1"/>
  <c r="J119" i="149" s="1"/>
  <c r="L119" i="149" s="1"/>
  <c r="E230" i="131"/>
  <c r="E129" i="149"/>
  <c r="E240" i="131"/>
  <c r="E94" i="149"/>
  <c r="F94" i="149" s="1"/>
  <c r="H94" i="149" s="1"/>
  <c r="J94" i="149" s="1"/>
  <c r="L94" i="149" s="1"/>
  <c r="E206" i="131"/>
  <c r="E41" i="147"/>
  <c r="F41" i="147" s="1"/>
  <c r="G41" i="147" s="1"/>
  <c r="H41" i="147" s="1"/>
  <c r="I41" i="147" s="1"/>
  <c r="E127" i="131"/>
  <c r="I43" i="107"/>
  <c r="J283" i="131"/>
  <c r="E107" i="149"/>
  <c r="F107" i="149" s="1"/>
  <c r="H107" i="149" s="1"/>
  <c r="J107" i="149" s="1"/>
  <c r="L107" i="149" s="1"/>
  <c r="E219" i="131"/>
  <c r="I286" i="149"/>
  <c r="F286" i="149"/>
  <c r="E133" i="149"/>
  <c r="E244" i="131"/>
  <c r="E126" i="149"/>
  <c r="E237" i="131"/>
  <c r="E35" i="149"/>
  <c r="F35" i="149" s="1"/>
  <c r="H35" i="149" s="1"/>
  <c r="J35" i="149" s="1"/>
  <c r="L35" i="149" s="1"/>
  <c r="E158" i="131"/>
  <c r="E137" i="149"/>
  <c r="E248" i="131"/>
  <c r="E153" i="104"/>
  <c r="E96" i="149"/>
  <c r="F96" i="149" s="1"/>
  <c r="H96" i="149" s="1"/>
  <c r="J96" i="149" s="1"/>
  <c r="L96" i="149" s="1"/>
  <c r="E208" i="131"/>
  <c r="L22" i="104"/>
  <c r="H206" i="104"/>
  <c r="H42" i="107"/>
  <c r="I279" i="131"/>
  <c r="E98" i="103"/>
  <c r="H45" i="107"/>
  <c r="I287" i="131"/>
  <c r="J335" i="104"/>
  <c r="H43" i="107"/>
  <c r="I283" i="131"/>
  <c r="G46" i="107"/>
  <c r="H291" i="131"/>
  <c r="E186" i="104"/>
  <c r="AA42" i="108"/>
  <c r="AA253" i="108" s="1"/>
  <c r="F65" i="114" s="1"/>
  <c r="L161" i="108"/>
  <c r="AC161" i="108"/>
  <c r="AD28" i="108"/>
  <c r="M28" i="108"/>
  <c r="AU28" i="108"/>
  <c r="AB24" i="108"/>
  <c r="AB249" i="108" s="1"/>
  <c r="M159" i="108"/>
  <c r="AD159" i="108"/>
  <c r="AE170" i="108"/>
  <c r="N170" i="108"/>
  <c r="M163" i="108"/>
  <c r="AV163" i="108" s="1"/>
  <c r="AE175" i="108"/>
  <c r="N175" i="108"/>
  <c r="N163" i="108" s="1"/>
  <c r="AW163" i="108" s="1"/>
  <c r="O36" i="108"/>
  <c r="AF36" i="108"/>
  <c r="AW36" i="108"/>
  <c r="AH39" i="108"/>
  <c r="Q39" i="108"/>
  <c r="AY39" i="108"/>
  <c r="AD163" i="108"/>
  <c r="AD250" i="108" s="1"/>
  <c r="I61" i="114" s="1"/>
  <c r="E328" i="104"/>
  <c r="E236" i="149" s="1"/>
  <c r="F236" i="149" s="1"/>
  <c r="H236" i="149" s="1"/>
  <c r="O201" i="108"/>
  <c r="AF201" i="108"/>
  <c r="M66" i="108"/>
  <c r="AD66" i="108"/>
  <c r="AU66" i="108"/>
  <c r="L64" i="108"/>
  <c r="AD256" i="108" s="1"/>
  <c r="I70" i="114" s="1"/>
  <c r="N196" i="108"/>
  <c r="AE196" i="108"/>
  <c r="AA183" i="108"/>
  <c r="M96" i="108"/>
  <c r="AD96" i="108"/>
  <c r="AU96" i="108"/>
  <c r="L95" i="108"/>
  <c r="AC95" i="108"/>
  <c r="AT95" i="108"/>
  <c r="AB132" i="108"/>
  <c r="K132" i="108"/>
  <c r="AS132" i="108"/>
  <c r="M84" i="108"/>
  <c r="AD84" i="108"/>
  <c r="AU84" i="108"/>
  <c r="AC148" i="108"/>
  <c r="AC134" i="108" s="1"/>
  <c r="AC277" i="108" s="1"/>
  <c r="L148" i="108"/>
  <c r="AT148" i="108"/>
  <c r="AK101" i="108"/>
  <c r="AF55" i="108"/>
  <c r="O55" i="108"/>
  <c r="AW55" i="108"/>
  <c r="Q223" i="108"/>
  <c r="AH223" i="108"/>
  <c r="AT64" i="108"/>
  <c r="AQ116" i="108"/>
  <c r="I63" i="147"/>
  <c r="K128" i="108"/>
  <c r="AB128" i="108"/>
  <c r="AS128" i="108"/>
  <c r="P147" i="108"/>
  <c r="AG147" i="108"/>
  <c r="AX147" i="108"/>
  <c r="AG156" i="108"/>
  <c r="O208" i="108"/>
  <c r="O181" i="108"/>
  <c r="AG182" i="108" s="1"/>
  <c r="AH209" i="108"/>
  <c r="P279" i="108"/>
  <c r="E170" i="148"/>
  <c r="F136" i="148" s="1"/>
  <c r="E29" i="137"/>
  <c r="F22" i="151" s="1"/>
  <c r="G252" i="149"/>
  <c r="F252" i="149" s="1"/>
  <c r="H252" i="149" s="1"/>
  <c r="J252" i="149" s="1"/>
  <c r="L252" i="149" s="1"/>
  <c r="H263" i="149"/>
  <c r="J263" i="149" s="1"/>
  <c r="L263" i="149" s="1"/>
  <c r="I264" i="149"/>
  <c r="I164" i="144"/>
  <c r="J165" i="144"/>
  <c r="U82" i="147"/>
  <c r="K236" i="149"/>
  <c r="D39" i="105"/>
  <c r="Z87" i="147"/>
  <c r="U87" i="147"/>
  <c r="AA74" i="147"/>
  <c r="AF74" i="147"/>
  <c r="AG74" i="147" s="1"/>
  <c r="K224" i="149"/>
  <c r="J224" i="149" s="1"/>
  <c r="L224" i="149" s="1"/>
  <c r="E114" i="140"/>
  <c r="G195" i="144"/>
  <c r="F42" i="137"/>
  <c r="E29" i="146"/>
  <c r="E86" i="114"/>
  <c r="K28" i="132"/>
  <c r="L28" i="132" s="1"/>
  <c r="M10" i="132"/>
  <c r="M20" i="132"/>
  <c r="M29" i="132"/>
  <c r="M38" i="132"/>
  <c r="M48" i="132"/>
  <c r="M12" i="132"/>
  <c r="M21" i="132"/>
  <c r="M30" i="132"/>
  <c r="M40" i="132"/>
  <c r="M49" i="132"/>
  <c r="M13" i="132"/>
  <c r="M22" i="132"/>
  <c r="M31" i="132"/>
  <c r="M41" i="132"/>
  <c r="M50" i="132"/>
  <c r="M5" i="132"/>
  <c r="M14" i="132"/>
  <c r="M23" i="132"/>
  <c r="M33" i="132"/>
  <c r="M42" i="132"/>
  <c r="M51" i="132"/>
  <c r="M6" i="132"/>
  <c r="M15" i="132"/>
  <c r="M24" i="132"/>
  <c r="M34" i="132"/>
  <c r="M43" i="132"/>
  <c r="M52" i="132"/>
  <c r="M7" i="132"/>
  <c r="M16" i="132"/>
  <c r="M26" i="132"/>
  <c r="M35" i="132"/>
  <c r="M44" i="132"/>
  <c r="P4" i="132"/>
  <c r="M19" i="132"/>
  <c r="M27" i="132"/>
  <c r="M28" i="132"/>
  <c r="M36" i="132"/>
  <c r="M37" i="132"/>
  <c r="M8" i="132"/>
  <c r="M45" i="132"/>
  <c r="M9" i="132"/>
  <c r="M17" i="132"/>
  <c r="M47" i="132"/>
  <c r="K34" i="132"/>
  <c r="L34" i="132"/>
  <c r="L14" i="132"/>
  <c r="K14" i="132"/>
  <c r="AY146" i="132"/>
  <c r="BJ146" i="132"/>
  <c r="K146" i="132" s="1"/>
  <c r="AY149" i="132"/>
  <c r="BJ149" i="132"/>
  <c r="K149" i="132" s="1"/>
  <c r="AL133" i="132"/>
  <c r="AY152" i="132"/>
  <c r="BJ152" i="132"/>
  <c r="K152" i="132" s="1"/>
  <c r="E112" i="133"/>
  <c r="G50" i="138"/>
  <c r="E115" i="138" s="1"/>
  <c r="BH160" i="132"/>
  <c r="I160" i="132" s="1"/>
  <c r="AW160" i="132"/>
  <c r="AO156" i="132"/>
  <c r="AP156" i="132" s="1"/>
  <c r="AQ156" i="132" s="1"/>
  <c r="AR156" i="132" s="1"/>
  <c r="Q129" i="93"/>
  <c r="Q217" i="93" s="1"/>
  <c r="E217" i="93"/>
  <c r="AZ147" i="132"/>
  <c r="BK147" i="132"/>
  <c r="L147" i="132" s="1"/>
  <c r="F34" i="109"/>
  <c r="BI125" i="132"/>
  <c r="J125" i="132" s="1"/>
  <c r="AX125" i="132"/>
  <c r="AL120" i="132"/>
  <c r="AK159" i="132"/>
  <c r="AL159" i="132" s="1"/>
  <c r="R123" i="138"/>
  <c r="I128" i="138" s="1"/>
  <c r="K101" i="132"/>
  <c r="E101" i="132"/>
  <c r="G101" i="132"/>
  <c r="O101" i="132"/>
  <c r="I101" i="132"/>
  <c r="M101" i="132"/>
  <c r="AU137" i="132"/>
  <c r="AL138" i="132"/>
  <c r="AK147" i="132"/>
  <c r="AL147" i="132" s="1"/>
  <c r="AX121" i="132"/>
  <c r="BI121" i="132"/>
  <c r="J121" i="132" s="1"/>
  <c r="AN128" i="132"/>
  <c r="L379" i="131"/>
  <c r="L380" i="131" s="1"/>
  <c r="J141" i="133" s="1"/>
  <c r="K66" i="137" s="1"/>
  <c r="J53" i="146" s="1"/>
  <c r="F379" i="131"/>
  <c r="I379" i="131"/>
  <c r="I380" i="131" s="1"/>
  <c r="G141" i="133" s="1"/>
  <c r="H66" i="137" s="1"/>
  <c r="G53" i="146" s="1"/>
  <c r="G379" i="131"/>
  <c r="G380" i="131" s="1"/>
  <c r="E141" i="133" s="1"/>
  <c r="F66" i="137" s="1"/>
  <c r="K379" i="131"/>
  <c r="K380" i="131" s="1"/>
  <c r="I141" i="133" s="1"/>
  <c r="J66" i="137" s="1"/>
  <c r="I53" i="146" s="1"/>
  <c r="G460" i="131"/>
  <c r="F81" i="138"/>
  <c r="AL144" i="132"/>
  <c r="AM144" i="132" s="1"/>
  <c r="BI139" i="132"/>
  <c r="J139" i="132" s="1"/>
  <c r="AX139" i="132"/>
  <c r="D206" i="138"/>
  <c r="BI120" i="132"/>
  <c r="J120" i="132" s="1"/>
  <c r="AX120" i="132"/>
  <c r="N335" i="131"/>
  <c r="X149" i="138"/>
  <c r="F197" i="93" l="1"/>
  <c r="F111" i="93"/>
  <c r="E204" i="131"/>
  <c r="G85" i="152"/>
  <c r="I117" i="131"/>
  <c r="G173" i="131"/>
  <c r="AC67" i="132"/>
  <c r="AB67" i="132"/>
  <c r="I151" i="132"/>
  <c r="I157" i="132" s="1"/>
  <c r="F416" i="131" s="1"/>
  <c r="F417" i="131" s="1"/>
  <c r="M67" i="132"/>
  <c r="L67" i="132"/>
  <c r="I67" i="132"/>
  <c r="K67" i="132" s="1"/>
  <c r="X93" i="132" s="1"/>
  <c r="AK151" i="132"/>
  <c r="AX151" i="132" s="1"/>
  <c r="U67" i="132"/>
  <c r="T67" i="132"/>
  <c r="P67" i="132"/>
  <c r="H67" i="132"/>
  <c r="J67" i="132" s="1"/>
  <c r="R93" i="132" s="1"/>
  <c r="Q67" i="132"/>
  <c r="H5" i="128"/>
  <c r="I130" i="132"/>
  <c r="I136" i="132" s="1"/>
  <c r="F404" i="131" s="1"/>
  <c r="AW130" i="132"/>
  <c r="AK130" i="132"/>
  <c r="AR236" i="108"/>
  <c r="U62" i="147"/>
  <c r="L133" i="147" s="1"/>
  <c r="L135" i="147" s="1"/>
  <c r="AB236" i="108"/>
  <c r="F43" i="114"/>
  <c r="H117" i="131"/>
  <c r="G324" i="131" s="1"/>
  <c r="AA236" i="108"/>
  <c r="G381" i="104"/>
  <c r="G177" i="93"/>
  <c r="G94" i="93"/>
  <c r="H22" i="107"/>
  <c r="H15" i="109" s="1"/>
  <c r="I188" i="131"/>
  <c r="E177" i="131"/>
  <c r="G177" i="131" s="1"/>
  <c r="G169" i="131"/>
  <c r="G164" i="131"/>
  <c r="F118" i="93"/>
  <c r="F204" i="93"/>
  <c r="G237" i="131"/>
  <c r="E140" i="149"/>
  <c r="E233" i="131"/>
  <c r="G233" i="131" s="1"/>
  <c r="P66" i="150"/>
  <c r="G158" i="131"/>
  <c r="G230" i="131"/>
  <c r="K295" i="131"/>
  <c r="G156" i="153"/>
  <c r="K156" i="153" s="1"/>
  <c r="G212" i="131"/>
  <c r="G213" i="131"/>
  <c r="K56" i="148"/>
  <c r="J49" i="148" s="1"/>
  <c r="G20" i="151" s="1"/>
  <c r="E90" i="149"/>
  <c r="F90" i="149" s="1"/>
  <c r="H90" i="149" s="1"/>
  <c r="J90" i="149" s="1"/>
  <c r="L90" i="149" s="1"/>
  <c r="E142" i="149"/>
  <c r="G248" i="131"/>
  <c r="G206" i="131"/>
  <c r="G168" i="131"/>
  <c r="E198" i="104"/>
  <c r="E103" i="149" s="1"/>
  <c r="F103" i="149" s="1"/>
  <c r="H103" i="149" s="1"/>
  <c r="J103" i="149" s="1"/>
  <c r="L103" i="149" s="1"/>
  <c r="H258" i="149"/>
  <c r="G243" i="131"/>
  <c r="E249" i="131"/>
  <c r="G249" i="131" s="1"/>
  <c r="F203" i="93"/>
  <c r="F117" i="93"/>
  <c r="G175" i="131"/>
  <c r="E41" i="149"/>
  <c r="F41" i="149" s="1"/>
  <c r="H41" i="149" s="1"/>
  <c r="J41" i="149" s="1"/>
  <c r="L41" i="149" s="1"/>
  <c r="G161" i="131"/>
  <c r="G176" i="131"/>
  <c r="E174" i="131"/>
  <c r="E51" i="149"/>
  <c r="F51" i="149" s="1"/>
  <c r="H51" i="149" s="1"/>
  <c r="J51" i="149" s="1"/>
  <c r="L51" i="149" s="1"/>
  <c r="E171" i="131"/>
  <c r="G171" i="131" s="1"/>
  <c r="E48" i="149"/>
  <c r="F48" i="149" s="1"/>
  <c r="H48" i="149" s="1"/>
  <c r="J48" i="149" s="1"/>
  <c r="L48" i="149" s="1"/>
  <c r="M343" i="104"/>
  <c r="L338" i="104"/>
  <c r="G205" i="93"/>
  <c r="G119" i="93"/>
  <c r="G219" i="131"/>
  <c r="G240" i="131"/>
  <c r="G201" i="131"/>
  <c r="G216" i="131"/>
  <c r="G252" i="131"/>
  <c r="J296" i="104"/>
  <c r="K302" i="104"/>
  <c r="L295" i="131"/>
  <c r="L296" i="131" s="1"/>
  <c r="L297" i="131" s="1"/>
  <c r="J80" i="133" s="1"/>
  <c r="K115" i="133" s="1"/>
  <c r="L52" i="137" s="1"/>
  <c r="K40" i="146" s="1"/>
  <c r="K47" i="107"/>
  <c r="H203" i="93"/>
  <c r="H117" i="93"/>
  <c r="E241" i="131"/>
  <c r="J217" i="149"/>
  <c r="L217" i="149" s="1"/>
  <c r="G204" i="131"/>
  <c r="J275" i="131"/>
  <c r="J276" i="131" s="1"/>
  <c r="J277" i="131" s="1"/>
  <c r="H74" i="133" s="1"/>
  <c r="H109" i="133" s="1"/>
  <c r="I46" i="137" s="1"/>
  <c r="H34" i="146" s="1"/>
  <c r="I41" i="107"/>
  <c r="E166" i="131"/>
  <c r="G166" i="131" s="1"/>
  <c r="E43" i="149"/>
  <c r="F43" i="149" s="1"/>
  <c r="H43" i="149" s="1"/>
  <c r="J43" i="149" s="1"/>
  <c r="L43" i="149" s="1"/>
  <c r="G174" i="131"/>
  <c r="E44" i="149"/>
  <c r="F44" i="149" s="1"/>
  <c r="H44" i="149" s="1"/>
  <c r="J44" i="149" s="1"/>
  <c r="L44" i="149" s="1"/>
  <c r="E167" i="131"/>
  <c r="G167" i="131" s="1"/>
  <c r="G25" i="109"/>
  <c r="F104" i="93"/>
  <c r="F186" i="93" s="1"/>
  <c r="I331" i="104"/>
  <c r="I46" i="107" s="1"/>
  <c r="G244" i="131"/>
  <c r="G163" i="131"/>
  <c r="H205" i="93"/>
  <c r="H119" i="93"/>
  <c r="G235" i="131"/>
  <c r="E337" i="104"/>
  <c r="E245" i="149" s="1"/>
  <c r="F245" i="149" s="1"/>
  <c r="H245" i="149" s="1"/>
  <c r="J245" i="149" s="1"/>
  <c r="L245" i="149" s="1"/>
  <c r="G397" i="131"/>
  <c r="G398" i="131" s="1"/>
  <c r="I201" i="118"/>
  <c r="N17" i="128"/>
  <c r="L58" i="132"/>
  <c r="I200" i="118"/>
  <c r="N16" i="128"/>
  <c r="AB269" i="108"/>
  <c r="AB284" i="108" s="1"/>
  <c r="G27" i="114" s="1"/>
  <c r="AB109" i="108"/>
  <c r="AO131" i="132"/>
  <c r="AP131" i="132" s="1"/>
  <c r="AQ131" i="132" s="1"/>
  <c r="AR131" i="132" s="1"/>
  <c r="AM147" i="132"/>
  <c r="AF274" i="108"/>
  <c r="AB273" i="108"/>
  <c r="F398" i="131"/>
  <c r="AM159" i="132"/>
  <c r="H99" i="114"/>
  <c r="AN144" i="132"/>
  <c r="AC251" i="108"/>
  <c r="H62" i="114" s="1"/>
  <c r="H60" i="114"/>
  <c r="C33" i="148"/>
  <c r="C42" i="148" s="1"/>
  <c r="F82" i="138"/>
  <c r="M77" i="138"/>
  <c r="T97" i="138"/>
  <c r="N12" i="132"/>
  <c r="O12" i="132" s="1"/>
  <c r="J164" i="144"/>
  <c r="K165" i="144"/>
  <c r="AB251" i="108"/>
  <c r="G62" i="114" s="1"/>
  <c r="G60" i="114"/>
  <c r="AQ237" i="108"/>
  <c r="Z237" i="108"/>
  <c r="Z238" i="108" s="1"/>
  <c r="D36" i="140"/>
  <c r="E36" i="140" s="1"/>
  <c r="F36" i="140" s="1"/>
  <c r="G36" i="140" s="1"/>
  <c r="H36" i="140" s="1"/>
  <c r="I36" i="140" s="1"/>
  <c r="J36" i="140" s="1"/>
  <c r="K36" i="140" s="1"/>
  <c r="L36" i="140" s="1"/>
  <c r="M36" i="140" s="1"/>
  <c r="N36" i="140" s="1"/>
  <c r="O36" i="140" s="1"/>
  <c r="D35" i="152" s="1"/>
  <c r="E35" i="152" s="1"/>
  <c r="F35" i="152" s="1"/>
  <c r="G35" i="152" s="1"/>
  <c r="H35" i="152" s="1"/>
  <c r="K11" i="128"/>
  <c r="N11" i="128" s="1"/>
  <c r="P125" i="108"/>
  <c r="AG125" i="108"/>
  <c r="AX125" i="108"/>
  <c r="I95" i="148"/>
  <c r="G296" i="131"/>
  <c r="J296" i="131"/>
  <c r="J297" i="131" s="1"/>
  <c r="H80" i="133" s="1"/>
  <c r="I115" i="133" s="1"/>
  <c r="J52" i="137" s="1"/>
  <c r="I40" i="146" s="1"/>
  <c r="H296" i="131"/>
  <c r="H297" i="131" s="1"/>
  <c r="F80" i="133" s="1"/>
  <c r="G115" i="133" s="1"/>
  <c r="H52" i="137" s="1"/>
  <c r="G40" i="146" s="1"/>
  <c r="S214" i="108"/>
  <c r="AK214" i="108" s="1"/>
  <c r="AJ214" i="108"/>
  <c r="AO127" i="132"/>
  <c r="AP127" i="132" s="1"/>
  <c r="AQ127" i="132" s="1"/>
  <c r="AR127" i="132" s="1"/>
  <c r="AS127" i="132" s="1"/>
  <c r="AT127" i="132" s="1"/>
  <c r="AU127" i="132"/>
  <c r="I82" i="144"/>
  <c r="H80" i="144"/>
  <c r="L90" i="108"/>
  <c r="AC90" i="108"/>
  <c r="AT90" i="108"/>
  <c r="K88" i="108"/>
  <c r="AC264" i="108" s="1"/>
  <c r="H80" i="114" s="1"/>
  <c r="AI168" i="108"/>
  <c r="R168" i="108"/>
  <c r="J317" i="104"/>
  <c r="J44" i="107" s="1"/>
  <c r="K321" i="104"/>
  <c r="E27" i="146"/>
  <c r="AY141" i="132"/>
  <c r="BJ141" i="132"/>
  <c r="K141" i="132" s="1"/>
  <c r="N215" i="108"/>
  <c r="AE215" i="108"/>
  <c r="G104" i="93"/>
  <c r="H25" i="109"/>
  <c r="P212" i="108"/>
  <c r="AG212" i="108"/>
  <c r="D27" i="140"/>
  <c r="E27" i="140" s="1"/>
  <c r="F27" i="140" s="1"/>
  <c r="G27" i="140" s="1"/>
  <c r="H27" i="140" s="1"/>
  <c r="I27" i="140" s="1"/>
  <c r="J27" i="140" s="1"/>
  <c r="K27" i="140" s="1"/>
  <c r="L27" i="140" s="1"/>
  <c r="M27" i="140" s="1"/>
  <c r="N27" i="140" s="1"/>
  <c r="O27" i="140" s="1"/>
  <c r="D26" i="152" s="1"/>
  <c r="E26" i="152" s="1"/>
  <c r="F26" i="152" s="1"/>
  <c r="G26" i="152" s="1"/>
  <c r="H26" i="152" s="1"/>
  <c r="K10" i="128"/>
  <c r="N10" i="128" s="1"/>
  <c r="G116" i="93"/>
  <c r="G202" i="93"/>
  <c r="S149" i="138"/>
  <c r="O138" i="138" s="1"/>
  <c r="F85" i="137"/>
  <c r="F88" i="137" s="1"/>
  <c r="D209" i="138"/>
  <c r="BJ125" i="132"/>
  <c r="K125" i="132" s="1"/>
  <c r="AY125" i="132"/>
  <c r="N51" i="132"/>
  <c r="O51" i="132"/>
  <c r="M95" i="108"/>
  <c r="AD95" i="108"/>
  <c r="AU95" i="108"/>
  <c r="H292" i="131"/>
  <c r="H293" i="131" s="1"/>
  <c r="F79" i="133" s="1"/>
  <c r="F114" i="133" s="1"/>
  <c r="G51" i="137" s="1"/>
  <c r="F39" i="146" s="1"/>
  <c r="G115" i="93"/>
  <c r="G201" i="93"/>
  <c r="E55" i="149"/>
  <c r="F55" i="149" s="1"/>
  <c r="H55" i="149" s="1"/>
  <c r="J55" i="149" s="1"/>
  <c r="L55" i="149" s="1"/>
  <c r="E178" i="131"/>
  <c r="G178" i="131" s="1"/>
  <c r="G236" i="131"/>
  <c r="H272" i="131"/>
  <c r="H273" i="131" s="1"/>
  <c r="F73" i="133" s="1"/>
  <c r="F108" i="133" s="1"/>
  <c r="G45" i="137" s="1"/>
  <c r="F33" i="146" s="1"/>
  <c r="Q138" i="131"/>
  <c r="J138" i="131"/>
  <c r="R138" i="131"/>
  <c r="K138" i="131"/>
  <c r="S138" i="131"/>
  <c r="L138" i="131"/>
  <c r="M138" i="131"/>
  <c r="N138" i="131"/>
  <c r="H138" i="131"/>
  <c r="I138" i="131"/>
  <c r="P138" i="131"/>
  <c r="O138" i="131"/>
  <c r="F37" i="148"/>
  <c r="F41" i="148" s="1"/>
  <c r="J130" i="138"/>
  <c r="F39" i="148" s="1"/>
  <c r="Z141" i="138"/>
  <c r="Y141" i="138"/>
  <c r="AA141" i="138"/>
  <c r="AB141" i="138"/>
  <c r="S141" i="138"/>
  <c r="V141" i="138"/>
  <c r="T141" i="138"/>
  <c r="U141" i="138"/>
  <c r="F66" i="144"/>
  <c r="F170" i="144" s="1"/>
  <c r="F27" i="149"/>
  <c r="F62" i="149" s="1"/>
  <c r="F77" i="149" s="1"/>
  <c r="H7" i="150"/>
  <c r="H79" i="140"/>
  <c r="N187" i="108"/>
  <c r="AE187" i="108"/>
  <c r="L86" i="108"/>
  <c r="AC86" i="108"/>
  <c r="AT86" i="108"/>
  <c r="G241" i="131"/>
  <c r="I88" i="148"/>
  <c r="G272" i="131"/>
  <c r="I114" i="148"/>
  <c r="K114" i="148" s="1"/>
  <c r="V74" i="148" s="1"/>
  <c r="K316" i="131"/>
  <c r="R316" i="131"/>
  <c r="M316" i="131"/>
  <c r="I316" i="131"/>
  <c r="H316" i="131"/>
  <c r="O316" i="131"/>
  <c r="P316" i="131"/>
  <c r="Q316" i="131"/>
  <c r="G316" i="131"/>
  <c r="J316" i="131"/>
  <c r="N316" i="131"/>
  <c r="L316" i="131"/>
  <c r="BC116" i="132"/>
  <c r="BN116" i="132"/>
  <c r="O116" i="132" s="1"/>
  <c r="Z122" i="132"/>
  <c r="AK209" i="108"/>
  <c r="S279" i="108"/>
  <c r="M83" i="108"/>
  <c r="AD83" i="108"/>
  <c r="AU83" i="108"/>
  <c r="Z265" i="108"/>
  <c r="E81" i="114" s="1"/>
  <c r="AD44" i="108"/>
  <c r="M44" i="108"/>
  <c r="AU44" i="108"/>
  <c r="L42" i="108"/>
  <c r="AD252" i="108" s="1"/>
  <c r="I64" i="114" s="1"/>
  <c r="F20" i="105"/>
  <c r="J183" i="131"/>
  <c r="I24" i="107"/>
  <c r="BK117" i="132"/>
  <c r="L117" i="132" s="1"/>
  <c r="AZ117" i="132"/>
  <c r="E40" i="146"/>
  <c r="D113" i="148"/>
  <c r="G243" i="153" s="1"/>
  <c r="C311" i="148" s="1"/>
  <c r="G155" i="153"/>
  <c r="H16" i="137"/>
  <c r="R220" i="108"/>
  <c r="AI220" i="108"/>
  <c r="AB257" i="108"/>
  <c r="AI171" i="108"/>
  <c r="R171" i="108"/>
  <c r="M45" i="108"/>
  <c r="AD45" i="108"/>
  <c r="AU45" i="108"/>
  <c r="H114" i="93"/>
  <c r="H200" i="93"/>
  <c r="H77" i="133"/>
  <c r="H112" i="133" s="1"/>
  <c r="I49" i="137" s="1"/>
  <c r="H37" i="146" s="1"/>
  <c r="E139" i="149"/>
  <c r="E250" i="131"/>
  <c r="G250" i="131" s="1"/>
  <c r="G62" i="147"/>
  <c r="E24" i="147" s="1"/>
  <c r="F24" i="147" s="1"/>
  <c r="H24" i="147" s="1"/>
  <c r="J24" i="147" s="1"/>
  <c r="L24" i="147" s="1"/>
  <c r="F238" i="112"/>
  <c r="AN139" i="132"/>
  <c r="L123" i="108"/>
  <c r="AT123" i="108"/>
  <c r="K116" i="108"/>
  <c r="AC272" i="108" s="1"/>
  <c r="AC123" i="108"/>
  <c r="AG126" i="108"/>
  <c r="P126" i="108"/>
  <c r="AX126" i="108"/>
  <c r="AI35" i="108"/>
  <c r="R35" i="108"/>
  <c r="AZ35" i="108"/>
  <c r="E26" i="105"/>
  <c r="H36" i="107"/>
  <c r="I261" i="131"/>
  <c r="AM125" i="132"/>
  <c r="H228" i="149"/>
  <c r="AI127" i="108"/>
  <c r="R127" i="108"/>
  <c r="AZ127" i="108"/>
  <c r="H191" i="149"/>
  <c r="J191" i="149"/>
  <c r="L191" i="149"/>
  <c r="F191" i="149"/>
  <c r="AI31" i="108"/>
  <c r="R31" i="108"/>
  <c r="AZ31" i="108"/>
  <c r="K296" i="131"/>
  <c r="K297" i="131"/>
  <c r="I80" i="133" s="1"/>
  <c r="J115" i="133" s="1"/>
  <c r="K52" i="137" s="1"/>
  <c r="J40" i="146" s="1"/>
  <c r="AZ128" i="132"/>
  <c r="BK128" i="132"/>
  <c r="L128" i="132" s="1"/>
  <c r="G122" i="149"/>
  <c r="F121" i="149"/>
  <c r="G81" i="140"/>
  <c r="G78" i="140" s="1"/>
  <c r="I111" i="144"/>
  <c r="N100" i="108"/>
  <c r="AE100" i="108"/>
  <c r="AV100" i="108"/>
  <c r="R57" i="108"/>
  <c r="AI57" i="108"/>
  <c r="AZ57" i="108"/>
  <c r="P353" i="104"/>
  <c r="G245" i="131"/>
  <c r="C155" i="138"/>
  <c r="G134" i="138"/>
  <c r="H134" i="138" s="1"/>
  <c r="I134" i="138" s="1"/>
  <c r="J134" i="138" s="1"/>
  <c r="K134" i="138" s="1"/>
  <c r="AY155" i="132"/>
  <c r="BJ155" i="132"/>
  <c r="K155" i="132" s="1"/>
  <c r="I273" i="149"/>
  <c r="J250" i="149"/>
  <c r="AC209" i="108"/>
  <c r="K279" i="108"/>
  <c r="N139" i="108"/>
  <c r="AV139" i="108"/>
  <c r="AE139" i="108"/>
  <c r="Q47" i="108"/>
  <c r="AH47" i="108"/>
  <c r="AY47" i="108"/>
  <c r="M136" i="108"/>
  <c r="AD136" i="108"/>
  <c r="AU136" i="108"/>
  <c r="L134" i="108"/>
  <c r="AD276" i="108" s="1"/>
  <c r="E47" i="149"/>
  <c r="F47" i="149" s="1"/>
  <c r="H47" i="149" s="1"/>
  <c r="J47" i="149" s="1"/>
  <c r="L47" i="149" s="1"/>
  <c r="E170" i="131"/>
  <c r="G170" i="131" s="1"/>
  <c r="G253" i="131"/>
  <c r="F96" i="114"/>
  <c r="S97" i="138"/>
  <c r="O86" i="138" s="1"/>
  <c r="H78" i="138"/>
  <c r="D34" i="148" s="1"/>
  <c r="R29" i="108"/>
  <c r="AI29" i="108"/>
  <c r="AZ29" i="108"/>
  <c r="AM124" i="132"/>
  <c r="R54" i="108"/>
  <c r="AI54" i="108"/>
  <c r="AZ54" i="108"/>
  <c r="Z263" i="108"/>
  <c r="E78" i="114" s="1"/>
  <c r="E76" i="114"/>
  <c r="G230" i="149"/>
  <c r="AA257" i="108"/>
  <c r="AA63" i="108"/>
  <c r="M75" i="108"/>
  <c r="AD75" i="108"/>
  <c r="AU75" i="108"/>
  <c r="P179" i="108"/>
  <c r="AG179" i="108"/>
  <c r="AN123" i="132"/>
  <c r="G92" i="140"/>
  <c r="I119" i="144"/>
  <c r="AG137" i="108"/>
  <c r="AX137" i="108"/>
  <c r="P137" i="108"/>
  <c r="K183" i="104"/>
  <c r="J172" i="104"/>
  <c r="H155" i="153"/>
  <c r="E243" i="153"/>
  <c r="B311" i="148" s="1"/>
  <c r="BJ137" i="132"/>
  <c r="K137" i="132" s="1"/>
  <c r="AY137" i="132"/>
  <c r="K277" i="104"/>
  <c r="J272" i="104"/>
  <c r="AH22" i="108"/>
  <c r="Q22" i="108"/>
  <c r="AY22" i="108"/>
  <c r="AH176" i="108"/>
  <c r="Q176" i="108"/>
  <c r="F49" i="137"/>
  <c r="N36" i="132"/>
  <c r="O36" i="132" s="1"/>
  <c r="N31" i="132"/>
  <c r="O31" i="132" s="1"/>
  <c r="F380" i="131"/>
  <c r="E379" i="131"/>
  <c r="F405" i="131"/>
  <c r="N28" i="132"/>
  <c r="O28" i="132"/>
  <c r="N7" i="132"/>
  <c r="O7" i="132"/>
  <c r="N42" i="132"/>
  <c r="O42" i="132"/>
  <c r="N22" i="132"/>
  <c r="O22" i="132"/>
  <c r="N38" i="132"/>
  <c r="O38" i="132"/>
  <c r="F114" i="140"/>
  <c r="H195" i="144"/>
  <c r="H264" i="149"/>
  <c r="J264" i="149" s="1"/>
  <c r="L264" i="149" s="1"/>
  <c r="I265" i="149"/>
  <c r="AQ109" i="108"/>
  <c r="AG55" i="108"/>
  <c r="P55" i="108"/>
  <c r="AX55" i="108"/>
  <c r="AE28" i="108"/>
  <c r="N28" i="108"/>
  <c r="AV28" i="108"/>
  <c r="F202" i="93"/>
  <c r="F116" i="93"/>
  <c r="E42" i="147"/>
  <c r="F42" i="147" s="1"/>
  <c r="G42" i="147" s="1"/>
  <c r="H42" i="147" s="1"/>
  <c r="I42" i="147" s="1"/>
  <c r="E128" i="131"/>
  <c r="K49" i="107"/>
  <c r="L303" i="131"/>
  <c r="F196" i="93"/>
  <c r="F110" i="93"/>
  <c r="G39" i="107"/>
  <c r="K123" i="131"/>
  <c r="O123" i="131"/>
  <c r="S123" i="131"/>
  <c r="H123" i="131"/>
  <c r="J123" i="131"/>
  <c r="N123" i="131"/>
  <c r="R123" i="131"/>
  <c r="I123" i="131"/>
  <c r="M123" i="131"/>
  <c r="Q123" i="131"/>
  <c r="L123" i="131"/>
  <c r="P123" i="131"/>
  <c r="AM118" i="132"/>
  <c r="G37" i="148"/>
  <c r="G41" i="148" s="1"/>
  <c r="K130" i="138"/>
  <c r="G39" i="148" s="1"/>
  <c r="F324" i="131"/>
  <c r="G64" i="154"/>
  <c r="G16" i="154"/>
  <c r="H101" i="154" s="1"/>
  <c r="H123" i="154" s="1"/>
  <c r="D21" i="140"/>
  <c r="E21" i="140" s="1"/>
  <c r="F21" i="140" s="1"/>
  <c r="G21" i="140" s="1"/>
  <c r="H21" i="140" s="1"/>
  <c r="I21" i="140" s="1"/>
  <c r="J21" i="140" s="1"/>
  <c r="K21" i="140" s="1"/>
  <c r="L21" i="140" s="1"/>
  <c r="M21" i="140" s="1"/>
  <c r="N21" i="140" s="1"/>
  <c r="O21" i="140" s="1"/>
  <c r="D20" i="152" s="1"/>
  <c r="E20" i="152" s="1"/>
  <c r="F20" i="152" s="1"/>
  <c r="G20" i="152" s="1"/>
  <c r="H20" i="152" s="1"/>
  <c r="K7" i="128"/>
  <c r="N7" i="128" s="1"/>
  <c r="J30" i="149"/>
  <c r="D17" i="140"/>
  <c r="G187" i="118"/>
  <c r="G204" i="118" s="1"/>
  <c r="B253" i="148" s="1"/>
  <c r="E9" i="155" s="1"/>
  <c r="K5" i="128"/>
  <c r="R224" i="108"/>
  <c r="AI224" i="108"/>
  <c r="L114" i="108"/>
  <c r="AC114" i="108"/>
  <c r="AC110" i="108" s="1"/>
  <c r="AT114" i="108"/>
  <c r="AT110" i="108" s="1"/>
  <c r="K110" i="108"/>
  <c r="AC268" i="108" s="1"/>
  <c r="L102" i="108"/>
  <c r="AC102" i="108"/>
  <c r="AT102" i="108"/>
  <c r="AG52" i="108"/>
  <c r="P52" i="108"/>
  <c r="AX52" i="108"/>
  <c r="AD23" i="108"/>
  <c r="M23" i="108"/>
  <c r="AU23" i="108"/>
  <c r="E39" i="149"/>
  <c r="F39" i="149" s="1"/>
  <c r="H39" i="149" s="1"/>
  <c r="J39" i="149" s="1"/>
  <c r="L39" i="149" s="1"/>
  <c r="E162" i="131"/>
  <c r="G162" i="131" s="1"/>
  <c r="I85" i="148"/>
  <c r="H267" i="131"/>
  <c r="H268" i="131" s="1"/>
  <c r="F72" i="133" s="1"/>
  <c r="G107" i="133" s="1"/>
  <c r="H44" i="137" s="1"/>
  <c r="G32" i="146" s="1"/>
  <c r="I348" i="131"/>
  <c r="I91" i="148"/>
  <c r="G284" i="131"/>
  <c r="I197" i="118"/>
  <c r="N13" i="128"/>
  <c r="AS131" i="132"/>
  <c r="AT131" i="132" s="1"/>
  <c r="AU131" i="132" s="1"/>
  <c r="G41" i="140"/>
  <c r="J69" i="149"/>
  <c r="F69" i="149"/>
  <c r="H69" i="149"/>
  <c r="L69" i="149"/>
  <c r="Z288" i="108"/>
  <c r="E34" i="114" s="1"/>
  <c r="E95" i="114"/>
  <c r="AH169" i="108"/>
  <c r="Q169" i="108"/>
  <c r="O200" i="108"/>
  <c r="AF200" i="108"/>
  <c r="AG56" i="108"/>
  <c r="P56" i="108"/>
  <c r="AX56" i="108"/>
  <c r="E105" i="149"/>
  <c r="F105" i="149" s="1"/>
  <c r="H105" i="149" s="1"/>
  <c r="J105" i="149" s="1"/>
  <c r="L105" i="149" s="1"/>
  <c r="E217" i="131"/>
  <c r="G217" i="131" s="1"/>
  <c r="K42" i="107"/>
  <c r="L279" i="131"/>
  <c r="G179" i="93"/>
  <c r="G107" i="93"/>
  <c r="AM135" i="132"/>
  <c r="G272" i="149"/>
  <c r="F271" i="149"/>
  <c r="H271" i="149" s="1"/>
  <c r="J271" i="149" s="1"/>
  <c r="L271" i="149" s="1"/>
  <c r="AG226" i="108"/>
  <c r="P226" i="108"/>
  <c r="AC162" i="108"/>
  <c r="L162" i="108"/>
  <c r="H308" i="131"/>
  <c r="H309" i="131" s="1"/>
  <c r="F83" i="133" s="1"/>
  <c r="F118" i="133" s="1"/>
  <c r="G55" i="137" s="1"/>
  <c r="F43" i="146" s="1"/>
  <c r="BJ134" i="132"/>
  <c r="K134" i="132" s="1"/>
  <c r="AY134" i="132"/>
  <c r="AM158" i="132"/>
  <c r="H121" i="149"/>
  <c r="J121" i="149" s="1"/>
  <c r="I122" i="149"/>
  <c r="M103" i="108"/>
  <c r="AD103" i="108"/>
  <c r="AU103" i="108"/>
  <c r="AG222" i="108"/>
  <c r="P222" i="108"/>
  <c r="AG166" i="108"/>
  <c r="P166" i="108"/>
  <c r="AO155" i="132"/>
  <c r="AP155" i="132" s="1"/>
  <c r="AQ155" i="132" s="1"/>
  <c r="AR155" i="132" s="1"/>
  <c r="AS155" i="132" s="1"/>
  <c r="AT155" i="132" s="1"/>
  <c r="AU155" i="132" s="1"/>
  <c r="E152" i="133"/>
  <c r="AA79" i="147"/>
  <c r="AF79" i="147"/>
  <c r="AG79" i="147" s="1"/>
  <c r="F170" i="118"/>
  <c r="E176" i="118"/>
  <c r="I2" i="118"/>
  <c r="R50" i="108"/>
  <c r="AI50" i="108"/>
  <c r="AZ50" i="108"/>
  <c r="Q51" i="108"/>
  <c r="AH51" i="108"/>
  <c r="AY51" i="108"/>
  <c r="N314" i="104"/>
  <c r="I117" i="93"/>
  <c r="I203" i="93"/>
  <c r="AY138" i="132"/>
  <c r="BJ138" i="132"/>
  <c r="K138" i="132" s="1"/>
  <c r="BK135" i="132"/>
  <c r="L135" i="132" s="1"/>
  <c r="AZ135" i="132"/>
  <c r="AK115" i="108"/>
  <c r="BB115" i="108"/>
  <c r="AH34" i="108"/>
  <c r="Q34" i="108"/>
  <c r="AY34" i="108"/>
  <c r="Q194" i="108"/>
  <c r="AH194" i="108"/>
  <c r="AS70" i="108"/>
  <c r="E32" i="146"/>
  <c r="AD188" i="108"/>
  <c r="M188" i="108"/>
  <c r="E37" i="149"/>
  <c r="F37" i="149" s="1"/>
  <c r="H37" i="149" s="1"/>
  <c r="J37" i="149" s="1"/>
  <c r="L37" i="149" s="1"/>
  <c r="E160" i="131"/>
  <c r="G160" i="131" s="1"/>
  <c r="Z247" i="108"/>
  <c r="Z284" i="108"/>
  <c r="E27" i="114" s="1"/>
  <c r="E55" i="114"/>
  <c r="Y97" i="138"/>
  <c r="O92" i="138" s="1"/>
  <c r="E66" i="137"/>
  <c r="F59" i="151" s="1"/>
  <c r="E53" i="154" s="1"/>
  <c r="C216" i="148" s="1"/>
  <c r="E53" i="146"/>
  <c r="Q53" i="146" s="1"/>
  <c r="N26" i="132"/>
  <c r="O26" i="132" s="1"/>
  <c r="O196" i="108"/>
  <c r="AF196" i="108"/>
  <c r="BM148" i="132"/>
  <c r="N148" i="132" s="1"/>
  <c r="BB148" i="132"/>
  <c r="I239" i="104"/>
  <c r="J245" i="104"/>
  <c r="AM148" i="132"/>
  <c r="I13" i="105"/>
  <c r="M159" i="149"/>
  <c r="AB246" i="108"/>
  <c r="AB155" i="108"/>
  <c r="BL133" i="132"/>
  <c r="M133" i="132" s="1"/>
  <c r="BA133" i="132"/>
  <c r="J135" i="147"/>
  <c r="F140" i="140"/>
  <c r="H240" i="144"/>
  <c r="K230" i="149"/>
  <c r="BK149" i="132"/>
  <c r="L149" i="132" s="1"/>
  <c r="AZ149" i="132"/>
  <c r="N16" i="132"/>
  <c r="O16" i="132"/>
  <c r="N48" i="132"/>
  <c r="O48" i="132"/>
  <c r="BJ139" i="132"/>
  <c r="K139" i="132" s="1"/>
  <c r="AY139" i="132"/>
  <c r="AM138" i="132"/>
  <c r="N47" i="132"/>
  <c r="O47" i="132" s="1"/>
  <c r="N27" i="132"/>
  <c r="O27" i="132"/>
  <c r="N52" i="132"/>
  <c r="O52" i="132"/>
  <c r="N33" i="132"/>
  <c r="O33" i="132" s="1"/>
  <c r="N13" i="132"/>
  <c r="O13" i="132"/>
  <c r="N29" i="132"/>
  <c r="O29" i="132"/>
  <c r="AG209" i="108"/>
  <c r="O279" i="108"/>
  <c r="L128" i="108"/>
  <c r="AC128" i="108"/>
  <c r="AT128" i="108"/>
  <c r="N84" i="108"/>
  <c r="AE84" i="108"/>
  <c r="AV84" i="108"/>
  <c r="AI39" i="108"/>
  <c r="R39" i="108"/>
  <c r="AZ39" i="108"/>
  <c r="O170" i="108"/>
  <c r="O163" i="108" s="1"/>
  <c r="AX163" i="108" s="1"/>
  <c r="AF170" i="108"/>
  <c r="AF163" i="108" s="1"/>
  <c r="AF250" i="108" s="1"/>
  <c r="K61" i="114" s="1"/>
  <c r="I284" i="131"/>
  <c r="I285" i="131" s="1"/>
  <c r="G76" i="133" s="1"/>
  <c r="I111" i="133" s="1"/>
  <c r="J48" i="137" s="1"/>
  <c r="I36" i="146" s="1"/>
  <c r="I280" i="131"/>
  <c r="I281" i="131" s="1"/>
  <c r="G75" i="133" s="1"/>
  <c r="G110" i="133" s="1"/>
  <c r="H47" i="137" s="1"/>
  <c r="G35" i="146" s="1"/>
  <c r="I91" i="103"/>
  <c r="J95" i="103"/>
  <c r="L125" i="131" s="1"/>
  <c r="H20" i="93"/>
  <c r="I9" i="107"/>
  <c r="I296" i="131"/>
  <c r="I297" i="131" s="1"/>
  <c r="G80" i="133" s="1"/>
  <c r="H115" i="133" s="1"/>
  <c r="I52" i="137" s="1"/>
  <c r="H40" i="146" s="1"/>
  <c r="D29" i="105"/>
  <c r="L134" i="131"/>
  <c r="P134" i="131"/>
  <c r="J134" i="131"/>
  <c r="N134" i="131"/>
  <c r="H134" i="131"/>
  <c r="K134" i="131"/>
  <c r="O134" i="131"/>
  <c r="S134" i="131"/>
  <c r="R134" i="131"/>
  <c r="M134" i="131"/>
  <c r="Q134" i="131"/>
  <c r="I134" i="131"/>
  <c r="J137" i="131"/>
  <c r="R137" i="131"/>
  <c r="K137" i="131"/>
  <c r="S137" i="131"/>
  <c r="O137" i="131"/>
  <c r="L137" i="131"/>
  <c r="M137" i="131"/>
  <c r="I137" i="131"/>
  <c r="N137" i="131"/>
  <c r="H137" i="131"/>
  <c r="Q137" i="131"/>
  <c r="P137" i="131"/>
  <c r="AY127" i="132"/>
  <c r="BJ127" i="132"/>
  <c r="K127" i="132" s="1"/>
  <c r="BI158" i="132"/>
  <c r="J158" i="132" s="1"/>
  <c r="AX158" i="132"/>
  <c r="P135" i="147"/>
  <c r="P221" i="108"/>
  <c r="AG221" i="108"/>
  <c r="O217" i="108"/>
  <c r="AX217" i="108" s="1"/>
  <c r="E131" i="149"/>
  <c r="E242" i="131"/>
  <c r="G242" i="131" s="1"/>
  <c r="R53" i="108"/>
  <c r="AI53" i="108"/>
  <c r="AZ53" i="108"/>
  <c r="G246" i="131"/>
  <c r="I345" i="104"/>
  <c r="J348" i="104"/>
  <c r="I97" i="148"/>
  <c r="I304" i="131"/>
  <c r="I305" i="131" s="1"/>
  <c r="G82" i="133" s="1"/>
  <c r="G117" i="133" s="1"/>
  <c r="H54" i="137" s="1"/>
  <c r="G42" i="146" s="1"/>
  <c r="J304" i="131"/>
  <c r="J305" i="131" s="1"/>
  <c r="H82" i="133" s="1"/>
  <c r="H117" i="133" s="1"/>
  <c r="I54" i="137" s="1"/>
  <c r="H42" i="146" s="1"/>
  <c r="G304" i="131"/>
  <c r="I84" i="148"/>
  <c r="G262" i="131"/>
  <c r="F118" i="140"/>
  <c r="M173" i="132"/>
  <c r="E38" i="146"/>
  <c r="L233" i="149"/>
  <c r="D116" i="140"/>
  <c r="K171" i="132"/>
  <c r="N80" i="108"/>
  <c r="AE80" i="108"/>
  <c r="AV80" i="108"/>
  <c r="H52" i="114"/>
  <c r="AD160" i="108"/>
  <c r="M160" i="108"/>
  <c r="AA251" i="108"/>
  <c r="F62" i="114" s="1"/>
  <c r="F60" i="114"/>
  <c r="E99" i="149"/>
  <c r="F99" i="149" s="1"/>
  <c r="H99" i="149" s="1"/>
  <c r="J99" i="149" s="1"/>
  <c r="L99" i="149" s="1"/>
  <c r="E211" i="131"/>
  <c r="G211" i="131" s="1"/>
  <c r="G247" i="131"/>
  <c r="J20" i="105"/>
  <c r="M24" i="107"/>
  <c r="N183" i="131"/>
  <c r="H287" i="149"/>
  <c r="K287" i="149"/>
  <c r="D130" i="148"/>
  <c r="BA163" i="132"/>
  <c r="BL163" i="132"/>
  <c r="M163" i="132" s="1"/>
  <c r="E31" i="146"/>
  <c r="AJ143" i="108"/>
  <c r="S143" i="108"/>
  <c r="BA143" i="108"/>
  <c r="L82" i="108"/>
  <c r="AC82" i="108"/>
  <c r="AT82" i="108"/>
  <c r="F206" i="93"/>
  <c r="F120" i="93"/>
  <c r="E40" i="147"/>
  <c r="F40" i="147" s="1"/>
  <c r="G40" i="147" s="1"/>
  <c r="H40" i="147" s="1"/>
  <c r="I40" i="147" s="1"/>
  <c r="E126" i="131"/>
  <c r="S135" i="147"/>
  <c r="J35" i="140"/>
  <c r="L43" i="144"/>
  <c r="L78" i="108"/>
  <c r="AC78" i="108"/>
  <c r="AT78" i="108"/>
  <c r="N92" i="108"/>
  <c r="AE92" i="108"/>
  <c r="AV92" i="108"/>
  <c r="Q22" i="104"/>
  <c r="P22" i="104"/>
  <c r="E244" i="153"/>
  <c r="B312" i="148" s="1"/>
  <c r="H156" i="153"/>
  <c r="AN152" i="132"/>
  <c r="I28" i="140"/>
  <c r="K39" i="144"/>
  <c r="D117" i="140"/>
  <c r="K172" i="132"/>
  <c r="M99" i="108"/>
  <c r="AD99" i="108"/>
  <c r="AU99" i="108"/>
  <c r="G231" i="131"/>
  <c r="J324" i="104"/>
  <c r="K327" i="104"/>
  <c r="AM141" i="132"/>
  <c r="H85" i="152"/>
  <c r="H84" i="152" s="1"/>
  <c r="Q128" i="154" s="1"/>
  <c r="Q213" i="154" s="1"/>
  <c r="G84" i="152"/>
  <c r="N128" i="154" s="1"/>
  <c r="N213" i="154" s="1"/>
  <c r="G24" i="140"/>
  <c r="I33" i="144"/>
  <c r="F48" i="140"/>
  <c r="H54" i="144"/>
  <c r="P93" i="108"/>
  <c r="AG93" i="108"/>
  <c r="AX93" i="108"/>
  <c r="AE190" i="108"/>
  <c r="AB70" i="108"/>
  <c r="AI173" i="108"/>
  <c r="R173" i="108"/>
  <c r="K304" i="131"/>
  <c r="K305" i="131" s="1"/>
  <c r="I82" i="133" s="1"/>
  <c r="I117" i="133" s="1"/>
  <c r="J54" i="137" s="1"/>
  <c r="I42" i="146" s="1"/>
  <c r="F25" i="105"/>
  <c r="I35" i="107"/>
  <c r="J256" i="131"/>
  <c r="AS149" i="132"/>
  <c r="AT149" i="132" s="1"/>
  <c r="AU149" i="132" s="1"/>
  <c r="BK124" i="132"/>
  <c r="L124" i="132" s="1"/>
  <c r="AZ124" i="132"/>
  <c r="AZ131" i="132"/>
  <c r="BK131" i="132"/>
  <c r="L131" i="132" s="1"/>
  <c r="Z63" i="108"/>
  <c r="AG48" i="108"/>
  <c r="P48" i="108"/>
  <c r="AX48" i="108"/>
  <c r="I289" i="104"/>
  <c r="J295" i="104"/>
  <c r="I189" i="131"/>
  <c r="I190" i="131" s="1"/>
  <c r="G68" i="133" s="1"/>
  <c r="H103" i="133" s="1"/>
  <c r="I40" i="137" s="1"/>
  <c r="H28" i="146" s="1"/>
  <c r="C32" i="148"/>
  <c r="G78" i="138"/>
  <c r="C34" i="148" s="1"/>
  <c r="M76" i="138"/>
  <c r="AU156" i="132"/>
  <c r="AB97" i="138"/>
  <c r="Z97" i="138"/>
  <c r="D93" i="138" s="1"/>
  <c r="N37" i="132"/>
  <c r="O37" i="132" s="1"/>
  <c r="I288" i="131"/>
  <c r="I289" i="131" s="1"/>
  <c r="G78" i="133" s="1"/>
  <c r="H113" i="133" s="1"/>
  <c r="I50" i="137" s="1"/>
  <c r="H38" i="146" s="1"/>
  <c r="H199" i="93"/>
  <c r="H113" i="93"/>
  <c r="I98" i="148"/>
  <c r="G308" i="131"/>
  <c r="AG197" i="108"/>
  <c r="P197" i="108"/>
  <c r="N17" i="132"/>
  <c r="O17" i="132"/>
  <c r="N20" i="132"/>
  <c r="O20" i="132" s="1"/>
  <c r="J236" i="149"/>
  <c r="L236" i="149" s="1"/>
  <c r="K237" i="149"/>
  <c r="H286" i="149"/>
  <c r="K286" i="149"/>
  <c r="AI131" i="108"/>
  <c r="R131" i="108"/>
  <c r="AZ131" i="108"/>
  <c r="AA269" i="108"/>
  <c r="AA109" i="108"/>
  <c r="K48" i="148"/>
  <c r="L56" i="148" s="1"/>
  <c r="K49" i="148" s="1"/>
  <c r="H20" i="151" s="1"/>
  <c r="M65" i="150"/>
  <c r="L20" i="105"/>
  <c r="O24" i="107"/>
  <c r="P183" i="131"/>
  <c r="D37" i="148"/>
  <c r="D41" i="148" s="1"/>
  <c r="H130" i="138"/>
  <c r="D39" i="148" s="1"/>
  <c r="AJ164" i="108"/>
  <c r="AN145" i="132"/>
  <c r="O192" i="108"/>
  <c r="AF192" i="108"/>
  <c r="N190" i="108"/>
  <c r="AW190" i="108" s="1"/>
  <c r="AI219" i="108"/>
  <c r="R219" i="108"/>
  <c r="H286" i="104"/>
  <c r="E29" i="105" s="1"/>
  <c r="H40" i="107"/>
  <c r="I271" i="131"/>
  <c r="N9" i="132"/>
  <c r="O9" i="132" s="1"/>
  <c r="E95" i="93"/>
  <c r="F33" i="107"/>
  <c r="G266" i="131"/>
  <c r="F27" i="109"/>
  <c r="BI144" i="132"/>
  <c r="J144" i="132" s="1"/>
  <c r="J150" i="132" s="1"/>
  <c r="G412" i="131" s="1"/>
  <c r="G413" i="131" s="1"/>
  <c r="G414" i="131" s="1"/>
  <c r="AX144" i="132"/>
  <c r="AR238" i="108"/>
  <c r="H454" i="131" s="1"/>
  <c r="H438" i="131"/>
  <c r="L185" i="108"/>
  <c r="AC185" i="108"/>
  <c r="AE68" i="108"/>
  <c r="N68" i="108"/>
  <c r="AV68" i="108"/>
  <c r="AB247" i="108"/>
  <c r="G55" i="114"/>
  <c r="K315" i="104"/>
  <c r="J310" i="104"/>
  <c r="I93" i="148"/>
  <c r="G288" i="131"/>
  <c r="H288" i="131"/>
  <c r="H289" i="131" s="1"/>
  <c r="F78" i="133" s="1"/>
  <c r="G113" i="133" s="1"/>
  <c r="H50" i="137" s="1"/>
  <c r="G38" i="146" s="1"/>
  <c r="AN121" i="132"/>
  <c r="J123" i="138"/>
  <c r="G128" i="138" s="1"/>
  <c r="E144" i="140"/>
  <c r="G248" i="144"/>
  <c r="F39" i="105"/>
  <c r="AR109" i="108"/>
  <c r="AC18" i="108"/>
  <c r="G220" i="131"/>
  <c r="I112" i="93"/>
  <c r="I198" i="93"/>
  <c r="AZ145" i="132"/>
  <c r="BK145" i="132"/>
  <c r="L145" i="132" s="1"/>
  <c r="D23" i="140"/>
  <c r="E23" i="140" s="1"/>
  <c r="F23" i="140" s="1"/>
  <c r="G23" i="140" s="1"/>
  <c r="H23" i="140" s="1"/>
  <c r="I23" i="140" s="1"/>
  <c r="J23" i="140" s="1"/>
  <c r="K23" i="140" s="1"/>
  <c r="L23" i="140" s="1"/>
  <c r="M23" i="140" s="1"/>
  <c r="N23" i="140" s="1"/>
  <c r="O23" i="140" s="1"/>
  <c r="D22" i="152" s="1"/>
  <c r="E22" i="152" s="1"/>
  <c r="F22" i="152" s="1"/>
  <c r="G22" i="152" s="1"/>
  <c r="H22" i="152" s="1"/>
  <c r="K8" i="128"/>
  <c r="N8" i="128" s="1"/>
  <c r="E126" i="140"/>
  <c r="G216" i="144"/>
  <c r="AQ236" i="108"/>
  <c r="G80" i="114"/>
  <c r="G68" i="114" s="1"/>
  <c r="AB289" i="108"/>
  <c r="G38" i="114" s="1"/>
  <c r="AD184" i="108"/>
  <c r="M184" i="108"/>
  <c r="L183" i="108"/>
  <c r="AU183" i="108" s="1"/>
  <c r="AG32" i="108"/>
  <c r="P32" i="108"/>
  <c r="AX32" i="108"/>
  <c r="G218" i="131"/>
  <c r="H20" i="105"/>
  <c r="K24" i="107"/>
  <c r="L183" i="131"/>
  <c r="AL162" i="132"/>
  <c r="BJ142" i="132"/>
  <c r="K142" i="132" s="1"/>
  <c r="AY142" i="132"/>
  <c r="BJ140" i="132"/>
  <c r="K140" i="132" s="1"/>
  <c r="AY140" i="132"/>
  <c r="I48" i="147"/>
  <c r="I45" i="147" s="1"/>
  <c r="H45" i="147"/>
  <c r="L115" i="149"/>
  <c r="O282" i="108"/>
  <c r="AB183" i="108"/>
  <c r="N72" i="108"/>
  <c r="AE72" i="108"/>
  <c r="AV72" i="108"/>
  <c r="AA246" i="108"/>
  <c r="AA155" i="108"/>
  <c r="G202" i="131"/>
  <c r="AN117" i="132"/>
  <c r="L303" i="149"/>
  <c r="K123" i="149"/>
  <c r="G340" i="131"/>
  <c r="I340" i="131"/>
  <c r="AB290" i="108"/>
  <c r="G39" i="114" s="1"/>
  <c r="AB281" i="108"/>
  <c r="E33" i="105" s="1"/>
  <c r="G99" i="114"/>
  <c r="AE120" i="108"/>
  <c r="N120" i="108"/>
  <c r="AV120" i="108"/>
  <c r="AG58" i="108"/>
  <c r="P58" i="108"/>
  <c r="AX58" i="108"/>
  <c r="H262" i="131"/>
  <c r="H263" i="131" s="1"/>
  <c r="F71" i="133" s="1"/>
  <c r="G106" i="133" s="1"/>
  <c r="H43" i="137" s="1"/>
  <c r="G31" i="146" s="1"/>
  <c r="G239" i="131"/>
  <c r="I45" i="107"/>
  <c r="J287" i="131"/>
  <c r="AM126" i="132"/>
  <c r="Z164" i="132"/>
  <c r="G95" i="93"/>
  <c r="G187" i="93" s="1"/>
  <c r="I266" i="131"/>
  <c r="C280" i="132"/>
  <c r="F409" i="131"/>
  <c r="O174" i="108"/>
  <c r="AF174" i="108"/>
  <c r="F94" i="93"/>
  <c r="F93" i="93" s="1"/>
  <c r="F177" i="93"/>
  <c r="H188" i="131"/>
  <c r="G22" i="107"/>
  <c r="G15" i="109" s="1"/>
  <c r="G238" i="131"/>
  <c r="F22" i="140"/>
  <c r="H30" i="144"/>
  <c r="F136" i="140"/>
  <c r="H232" i="144"/>
  <c r="Z277" i="108"/>
  <c r="Z259" i="108"/>
  <c r="E71" i="114"/>
  <c r="H284" i="131"/>
  <c r="H285" i="131" s="1"/>
  <c r="F76" i="133" s="1"/>
  <c r="H111" i="133" s="1"/>
  <c r="I48" i="137" s="1"/>
  <c r="H36" i="146" s="1"/>
  <c r="F277" i="132"/>
  <c r="AA290" i="108"/>
  <c r="F39" i="114" s="1"/>
  <c r="AA97" i="138"/>
  <c r="Z142" i="138"/>
  <c r="Y142" i="138"/>
  <c r="AA142" i="138"/>
  <c r="AB142" i="138"/>
  <c r="U142" i="138"/>
  <c r="U149" i="138" s="1"/>
  <c r="S142" i="138"/>
  <c r="V142" i="138"/>
  <c r="T142" i="138"/>
  <c r="N6" i="132"/>
  <c r="O6" i="132" s="1"/>
  <c r="F126" i="93"/>
  <c r="G325" i="131"/>
  <c r="D7" i="105"/>
  <c r="J124" i="131"/>
  <c r="R124" i="131"/>
  <c r="K124" i="131"/>
  <c r="S124" i="131"/>
  <c r="L124" i="131"/>
  <c r="H124" i="131"/>
  <c r="M124" i="131"/>
  <c r="O124" i="131"/>
  <c r="I124" i="131"/>
  <c r="N124" i="131"/>
  <c r="Q124" i="131"/>
  <c r="P124" i="131"/>
  <c r="G126" i="146"/>
  <c r="G211" i="146" s="1"/>
  <c r="I96" i="148"/>
  <c r="H300" i="131"/>
  <c r="H301" i="131" s="1"/>
  <c r="F81" i="133" s="1"/>
  <c r="F116" i="133" s="1"/>
  <c r="G53" i="137" s="1"/>
  <c r="F41" i="146" s="1"/>
  <c r="G300" i="131"/>
  <c r="I90" i="148"/>
  <c r="H280" i="131"/>
  <c r="H281" i="131" s="1"/>
  <c r="F75" i="133" s="1"/>
  <c r="F110" i="133" s="1"/>
  <c r="G47" i="137" s="1"/>
  <c r="F35" i="146" s="1"/>
  <c r="G280" i="131"/>
  <c r="BJ153" i="132"/>
  <c r="K153" i="132" s="1"/>
  <c r="AY153" i="132"/>
  <c r="W122" i="132"/>
  <c r="M186" i="108"/>
  <c r="AD186" i="108"/>
  <c r="L303" i="104"/>
  <c r="M307" i="104"/>
  <c r="R124" i="108"/>
  <c r="AI124" i="108"/>
  <c r="AZ124" i="108"/>
  <c r="M121" i="149"/>
  <c r="L120" i="149"/>
  <c r="AY120" i="132"/>
  <c r="BJ120" i="132"/>
  <c r="K120" i="132" s="1"/>
  <c r="BK152" i="132"/>
  <c r="L152" i="132" s="1"/>
  <c r="AZ152" i="132"/>
  <c r="N19" i="132"/>
  <c r="O19" i="132" s="1"/>
  <c r="N23" i="132"/>
  <c r="O23" i="132"/>
  <c r="N96" i="108"/>
  <c r="AE96" i="108"/>
  <c r="AV96" i="108"/>
  <c r="K47" i="103"/>
  <c r="J17" i="103"/>
  <c r="I49" i="93"/>
  <c r="I202" i="118"/>
  <c r="N18" i="128"/>
  <c r="E39" i="105"/>
  <c r="AB17" i="108"/>
  <c r="AT16" i="108" s="1"/>
  <c r="F107" i="93"/>
  <c r="F179" i="93"/>
  <c r="Z140" i="138"/>
  <c r="Z149" i="138" s="1"/>
  <c r="Y140" i="138"/>
  <c r="Y149" i="138" s="1"/>
  <c r="O144" i="138" s="1"/>
  <c r="AA140" i="138"/>
  <c r="AB140" i="138"/>
  <c r="AB149" i="138" s="1"/>
  <c r="V140" i="138"/>
  <c r="T140" i="138"/>
  <c r="S140" i="138"/>
  <c r="U140" i="138"/>
  <c r="K20" i="105"/>
  <c r="N24" i="107"/>
  <c r="O183" i="131"/>
  <c r="M91" i="108"/>
  <c r="AD91" i="108"/>
  <c r="AU91" i="108"/>
  <c r="AL153" i="132"/>
  <c r="AA72" i="147"/>
  <c r="AF72" i="147"/>
  <c r="AG72" i="147" s="1"/>
  <c r="D47" i="140"/>
  <c r="K12" i="128"/>
  <c r="Q6" i="128" s="1"/>
  <c r="AI227" i="108"/>
  <c r="R227" i="108"/>
  <c r="AN140" i="132"/>
  <c r="F143" i="140"/>
  <c r="H244" i="144"/>
  <c r="H68" i="114"/>
  <c r="K284" i="149"/>
  <c r="H284" i="149"/>
  <c r="F42" i="140"/>
  <c r="F40" i="140" s="1"/>
  <c r="G106" i="146" s="1"/>
  <c r="G188" i="146" s="1"/>
  <c r="H50" i="144"/>
  <c r="O140" i="108"/>
  <c r="AF140" i="108"/>
  <c r="AW140" i="108"/>
  <c r="AD288" i="108"/>
  <c r="I34" i="114" s="1"/>
  <c r="V149" i="138"/>
  <c r="N34" i="132"/>
  <c r="O34" i="132"/>
  <c r="N40" i="132"/>
  <c r="O40" i="132" s="1"/>
  <c r="AA87" i="147"/>
  <c r="AF87" i="147"/>
  <c r="AG87" i="147" s="1"/>
  <c r="L132" i="108"/>
  <c r="AC132" i="108"/>
  <c r="AT132" i="108"/>
  <c r="AD161" i="108"/>
  <c r="M161" i="108"/>
  <c r="I135" i="131"/>
  <c r="L135" i="131"/>
  <c r="M135" i="131"/>
  <c r="Q135" i="131"/>
  <c r="N135" i="131"/>
  <c r="O135" i="131"/>
  <c r="P135" i="131"/>
  <c r="H135" i="131"/>
  <c r="R135" i="131"/>
  <c r="S135" i="131"/>
  <c r="K135" i="131"/>
  <c r="J135" i="131"/>
  <c r="AM146" i="132"/>
  <c r="F20" i="140"/>
  <c r="H27" i="144"/>
  <c r="BJ121" i="132"/>
  <c r="K121" i="132" s="1"/>
  <c r="AY121" i="132"/>
  <c r="N45" i="132"/>
  <c r="O45" i="132" s="1"/>
  <c r="N30" i="132"/>
  <c r="O30" i="132" s="1"/>
  <c r="E151" i="148"/>
  <c r="O8" i="138"/>
  <c r="BJ156" i="132"/>
  <c r="K156" i="132" s="1"/>
  <c r="AY156" i="132"/>
  <c r="I150" i="132"/>
  <c r="F412" i="131" s="1"/>
  <c r="E25" i="146"/>
  <c r="E65" i="140"/>
  <c r="G98" i="144"/>
  <c r="R228" i="108"/>
  <c r="AI228" i="108"/>
  <c r="S191" i="108"/>
  <c r="AJ191" i="108"/>
  <c r="Q198" i="108"/>
  <c r="AH198" i="108"/>
  <c r="H304" i="131"/>
  <c r="H305" i="131" s="1"/>
  <c r="F82" i="133" s="1"/>
  <c r="F117" i="133" s="1"/>
  <c r="G54" i="137" s="1"/>
  <c r="F42" i="146" s="1"/>
  <c r="G342" i="131"/>
  <c r="H342" i="131" s="1"/>
  <c r="F343" i="131"/>
  <c r="G343" i="131" s="1"/>
  <c r="H343" i="131" s="1"/>
  <c r="AM116" i="132"/>
  <c r="AX162" i="132"/>
  <c r="BI162" i="132"/>
  <c r="J162" i="132" s="1"/>
  <c r="R149" i="138"/>
  <c r="I58" i="144"/>
  <c r="J62" i="144"/>
  <c r="L212" i="149"/>
  <c r="N112" i="108"/>
  <c r="AE112" i="108"/>
  <c r="AV112" i="108"/>
  <c r="N104" i="108"/>
  <c r="AE104" i="108"/>
  <c r="AV104" i="108"/>
  <c r="AD20" i="108"/>
  <c r="AD18" i="108" s="1"/>
  <c r="M20" i="108"/>
  <c r="AU20" i="108"/>
  <c r="AU18" i="108" s="1"/>
  <c r="L18" i="108"/>
  <c r="AD244" i="108" s="1"/>
  <c r="I54" i="114" s="1"/>
  <c r="J360" i="104"/>
  <c r="I359" i="104"/>
  <c r="J280" i="131"/>
  <c r="J281" i="131" s="1"/>
  <c r="H75" i="133" s="1"/>
  <c r="H110" i="133" s="1"/>
  <c r="I47" i="137" s="1"/>
  <c r="H35" i="146" s="1"/>
  <c r="G20" i="105"/>
  <c r="J24" i="107"/>
  <c r="K183" i="131"/>
  <c r="BM126" i="132"/>
  <c r="N126" i="132" s="1"/>
  <c r="BB126" i="132"/>
  <c r="E43" i="114"/>
  <c r="E44" i="114" s="1"/>
  <c r="F44" i="114" s="1"/>
  <c r="G18" i="140"/>
  <c r="I24" i="144"/>
  <c r="P205" i="108"/>
  <c r="AG205" i="108"/>
  <c r="AS88" i="108"/>
  <c r="AS236" i="108" s="1"/>
  <c r="AC183" i="108"/>
  <c r="AD27" i="108"/>
  <c r="AD24" i="108" s="1"/>
  <c r="AD249" i="108" s="1"/>
  <c r="M27" i="108"/>
  <c r="AU27" i="108"/>
  <c r="AU24" i="108" s="1"/>
  <c r="L24" i="108"/>
  <c r="AD248" i="108" s="1"/>
  <c r="I59" i="114" s="1"/>
  <c r="H288" i="149"/>
  <c r="K288" i="149"/>
  <c r="J129" i="132"/>
  <c r="G400" i="131" s="1"/>
  <c r="G401" i="131" s="1"/>
  <c r="G402" i="131" s="1"/>
  <c r="E99" i="140"/>
  <c r="G154" i="144"/>
  <c r="AQ17" i="108"/>
  <c r="Z275" i="108"/>
  <c r="Z287" i="108"/>
  <c r="E33" i="114" s="1"/>
  <c r="E94" i="114"/>
  <c r="AG40" i="108"/>
  <c r="P40" i="108"/>
  <c r="AX40" i="108"/>
  <c r="AA17" i="108"/>
  <c r="AS16" i="108" s="1"/>
  <c r="AY132" i="132"/>
  <c r="BJ132" i="132"/>
  <c r="K132" i="132" s="1"/>
  <c r="AX154" i="132"/>
  <c r="BI154" i="132"/>
  <c r="J154" i="132" s="1"/>
  <c r="H26" i="140"/>
  <c r="J36" i="144"/>
  <c r="AF204" i="108"/>
  <c r="O204" i="108"/>
  <c r="AG118" i="108"/>
  <c r="P118" i="108"/>
  <c r="AX118" i="108"/>
  <c r="F191" i="93"/>
  <c r="F109" i="93"/>
  <c r="G33" i="107"/>
  <c r="G27" i="109"/>
  <c r="G210" i="131"/>
  <c r="AN163" i="132"/>
  <c r="D25" i="140"/>
  <c r="E25" i="140" s="1"/>
  <c r="F25" i="140" s="1"/>
  <c r="G25" i="140" s="1"/>
  <c r="H25" i="140" s="1"/>
  <c r="I25" i="140" s="1"/>
  <c r="J25" i="140" s="1"/>
  <c r="K25" i="140" s="1"/>
  <c r="L25" i="140" s="1"/>
  <c r="M25" i="140" s="1"/>
  <c r="N25" i="140" s="1"/>
  <c r="O25" i="140" s="1"/>
  <c r="D24" i="152" s="1"/>
  <c r="E24" i="152" s="1"/>
  <c r="F24" i="152" s="1"/>
  <c r="G24" i="152" s="1"/>
  <c r="H24" i="152" s="1"/>
  <c r="K9" i="128"/>
  <c r="N9" i="128" s="1"/>
  <c r="J305" i="149"/>
  <c r="L305" i="149" s="1"/>
  <c r="K306" i="149"/>
  <c r="M135" i="147"/>
  <c r="K281" i="108"/>
  <c r="L283" i="108"/>
  <c r="AA288" i="108"/>
  <c r="F34" i="114" s="1"/>
  <c r="F30" i="114" s="1"/>
  <c r="S203" i="108"/>
  <c r="AK203" i="108" s="1"/>
  <c r="AJ203" i="108"/>
  <c r="Y203" i="108" s="1"/>
  <c r="Q141" i="108"/>
  <c r="AH141" i="108"/>
  <c r="AY141" i="108"/>
  <c r="AD67" i="108"/>
  <c r="AD64" i="108" s="1"/>
  <c r="M67" i="108"/>
  <c r="AU67" i="108"/>
  <c r="AU64" i="108" s="1"/>
  <c r="S46" i="108"/>
  <c r="AJ46" i="108"/>
  <c r="BA46" i="108"/>
  <c r="N76" i="108"/>
  <c r="AE76" i="108"/>
  <c r="AV76" i="108"/>
  <c r="I307" i="149"/>
  <c r="H306" i="149"/>
  <c r="AG193" i="108"/>
  <c r="P193" i="108"/>
  <c r="L94" i="108"/>
  <c r="AC94" i="108"/>
  <c r="AT94" i="108"/>
  <c r="L98" i="108"/>
  <c r="AC98" i="108"/>
  <c r="AT98" i="108"/>
  <c r="R37" i="108"/>
  <c r="AI37" i="108"/>
  <c r="AZ37" i="108"/>
  <c r="F113" i="93"/>
  <c r="F199" i="93"/>
  <c r="I203" i="118"/>
  <c r="N19" i="128"/>
  <c r="AA149" i="138"/>
  <c r="AA281" i="108"/>
  <c r="D33" i="105" s="1"/>
  <c r="V97" i="138"/>
  <c r="N41" i="132"/>
  <c r="O41" i="132"/>
  <c r="O175" i="108"/>
  <c r="AF175" i="108"/>
  <c r="E91" i="149"/>
  <c r="F91" i="149" s="1"/>
  <c r="H91" i="149" s="1"/>
  <c r="J91" i="149" s="1"/>
  <c r="L91" i="149" s="1"/>
  <c r="E203" i="131"/>
  <c r="G203" i="131" s="1"/>
  <c r="BJ159" i="132"/>
  <c r="K159" i="132" s="1"/>
  <c r="AY159" i="132"/>
  <c r="M308" i="149"/>
  <c r="AS109" i="108"/>
  <c r="Q225" i="108"/>
  <c r="AH225" i="108"/>
  <c r="N211" i="108"/>
  <c r="AE211" i="108"/>
  <c r="AE210" i="108" s="1"/>
  <c r="M210" i="108"/>
  <c r="AV210" i="108" s="1"/>
  <c r="AO128" i="132"/>
  <c r="AP128" i="132" s="1"/>
  <c r="AQ128" i="132" s="1"/>
  <c r="AR128" i="132" s="1"/>
  <c r="AS128" i="132" s="1"/>
  <c r="AT128" i="132" s="1"/>
  <c r="AU128" i="132" s="1"/>
  <c r="N43" i="132"/>
  <c r="O43" i="132"/>
  <c r="N49" i="132"/>
  <c r="O49" i="132"/>
  <c r="N66" i="108"/>
  <c r="AE66" i="108"/>
  <c r="AV66" i="108"/>
  <c r="M64" i="108"/>
  <c r="AE256" i="108" s="1"/>
  <c r="J70" i="114" s="1"/>
  <c r="G199" i="93"/>
  <c r="G113" i="93"/>
  <c r="G198" i="93"/>
  <c r="G112" i="93"/>
  <c r="H62" i="107"/>
  <c r="I130" i="131"/>
  <c r="H324" i="131" s="1"/>
  <c r="G117" i="93"/>
  <c r="G203" i="93"/>
  <c r="I126" i="131"/>
  <c r="P126" i="131"/>
  <c r="Q126" i="131"/>
  <c r="J126" i="131"/>
  <c r="R126" i="131"/>
  <c r="M126" i="131"/>
  <c r="K126" i="131"/>
  <c r="S126" i="131"/>
  <c r="L126" i="131"/>
  <c r="H126" i="131"/>
  <c r="N126" i="131"/>
  <c r="O126" i="131"/>
  <c r="K136" i="131"/>
  <c r="S136" i="131"/>
  <c r="L136" i="131"/>
  <c r="I136" i="131"/>
  <c r="M136" i="131"/>
  <c r="P136" i="131"/>
  <c r="N136" i="131"/>
  <c r="O136" i="131"/>
  <c r="H136" i="131"/>
  <c r="R136" i="131"/>
  <c r="Q136" i="131"/>
  <c r="J136" i="131"/>
  <c r="AM154" i="132"/>
  <c r="E94" i="93"/>
  <c r="E177" i="93"/>
  <c r="F22" i="107"/>
  <c r="G188" i="131"/>
  <c r="I164" i="132"/>
  <c r="F158" i="149"/>
  <c r="G159" i="149"/>
  <c r="E49" i="149"/>
  <c r="F49" i="149" s="1"/>
  <c r="H49" i="149" s="1"/>
  <c r="J49" i="149" s="1"/>
  <c r="L49" i="149" s="1"/>
  <c r="E172" i="131"/>
  <c r="G172" i="131" s="1"/>
  <c r="H48" i="107"/>
  <c r="I299" i="131"/>
  <c r="F147" i="131"/>
  <c r="G334" i="131"/>
  <c r="Q149" i="108"/>
  <c r="AH149" i="108"/>
  <c r="AY149" i="108"/>
  <c r="AK30" i="108"/>
  <c r="BB30" i="108"/>
  <c r="AT17" i="108"/>
  <c r="E143" i="149"/>
  <c r="E254" i="131"/>
  <c r="G254" i="131" s="1"/>
  <c r="K280" i="131"/>
  <c r="K281" i="131" s="1"/>
  <c r="I75" i="133" s="1"/>
  <c r="I110" i="133" s="1"/>
  <c r="J47" i="137" s="1"/>
  <c r="I35" i="146" s="1"/>
  <c r="BJ119" i="132"/>
  <c r="K119" i="132" s="1"/>
  <c r="AY119" i="132"/>
  <c r="H156" i="149"/>
  <c r="J156" i="149" s="1"/>
  <c r="L156" i="149" s="1"/>
  <c r="I157" i="149"/>
  <c r="AK129" i="108"/>
  <c r="BB129" i="108"/>
  <c r="AG145" i="108"/>
  <c r="P145" i="108"/>
  <c r="AX145" i="108"/>
  <c r="AC270" i="108"/>
  <c r="H90" i="114" s="1"/>
  <c r="AC208" i="108"/>
  <c r="E57" i="149"/>
  <c r="F57" i="149" s="1"/>
  <c r="H57" i="149" s="1"/>
  <c r="J57" i="149" s="1"/>
  <c r="L57" i="149" s="1"/>
  <c r="E180" i="131"/>
  <c r="G180" i="131" s="1"/>
  <c r="C154" i="138"/>
  <c r="G133" i="138"/>
  <c r="F135" i="138"/>
  <c r="C156" i="138" s="1"/>
  <c r="F138" i="140"/>
  <c r="H236" i="144"/>
  <c r="P121" i="108"/>
  <c r="AG121" i="108"/>
  <c r="AX121" i="108"/>
  <c r="BJ118" i="132"/>
  <c r="K118" i="132" s="1"/>
  <c r="K122" i="132" s="1"/>
  <c r="H396" i="131" s="1"/>
  <c r="AY118" i="132"/>
  <c r="AD209" i="108"/>
  <c r="L279" i="108"/>
  <c r="Q202" i="108"/>
  <c r="AH202" i="108"/>
  <c r="W164" i="132"/>
  <c r="G266" i="149"/>
  <c r="F266" i="149" s="1"/>
  <c r="F265" i="149"/>
  <c r="AH49" i="108"/>
  <c r="Q49" i="108"/>
  <c r="AY49" i="108"/>
  <c r="M144" i="108"/>
  <c r="AD144" i="108"/>
  <c r="AU144" i="108"/>
  <c r="AH113" i="108"/>
  <c r="Q113" i="108"/>
  <c r="AY113" i="108"/>
  <c r="L74" i="108"/>
  <c r="AC74" i="108"/>
  <c r="AC70" i="108" s="1"/>
  <c r="AC261" i="108" s="1"/>
  <c r="AT74" i="108"/>
  <c r="K70" i="108"/>
  <c r="AC260" i="108" s="1"/>
  <c r="H75" i="114" s="1"/>
  <c r="I119" i="93"/>
  <c r="I205" i="93"/>
  <c r="K211" i="104"/>
  <c r="J206" i="104"/>
  <c r="C239" i="148"/>
  <c r="G244" i="153"/>
  <c r="C312" i="148" s="1"/>
  <c r="E37" i="148"/>
  <c r="E41" i="148" s="1"/>
  <c r="I130" i="138"/>
  <c r="E39" i="148" s="1"/>
  <c r="BK146" i="132"/>
  <c r="L146" i="132" s="1"/>
  <c r="AZ146" i="132"/>
  <c r="P7" i="132"/>
  <c r="P16" i="132"/>
  <c r="P26" i="132"/>
  <c r="P35" i="132"/>
  <c r="P44" i="132"/>
  <c r="S4" i="132"/>
  <c r="P8" i="132"/>
  <c r="P17" i="132"/>
  <c r="P27" i="132"/>
  <c r="P36" i="132"/>
  <c r="P45" i="132"/>
  <c r="P9" i="132"/>
  <c r="P19" i="132"/>
  <c r="P28" i="132"/>
  <c r="P37" i="132"/>
  <c r="P47" i="132"/>
  <c r="P10" i="132"/>
  <c r="P20" i="132"/>
  <c r="P29" i="132"/>
  <c r="P38" i="132"/>
  <c r="P48" i="132"/>
  <c r="P12" i="132"/>
  <c r="P21" i="132"/>
  <c r="P30" i="132"/>
  <c r="P40" i="132"/>
  <c r="P49" i="132"/>
  <c r="P13" i="132"/>
  <c r="P22" i="132"/>
  <c r="P31" i="132"/>
  <c r="P41" i="132"/>
  <c r="P50" i="132"/>
  <c r="P34" i="132"/>
  <c r="P5" i="132"/>
  <c r="P42" i="132"/>
  <c r="P6" i="132"/>
  <c r="P43" i="132"/>
  <c r="P14" i="132"/>
  <c r="P51" i="132"/>
  <c r="P15" i="132"/>
  <c r="P52" i="132"/>
  <c r="P23" i="132"/>
  <c r="P33" i="132"/>
  <c r="P24" i="132"/>
  <c r="N14" i="132"/>
  <c r="O14" i="132" s="1"/>
  <c r="N10" i="132"/>
  <c r="O10" i="132"/>
  <c r="E25" i="105"/>
  <c r="H35" i="107"/>
  <c r="I256" i="131"/>
  <c r="K163" i="104"/>
  <c r="J159" i="104"/>
  <c r="F127" i="131"/>
  <c r="J125" i="131"/>
  <c r="K125" i="131"/>
  <c r="F128" i="131"/>
  <c r="H125" i="131"/>
  <c r="F129" i="131"/>
  <c r="I125" i="131"/>
  <c r="H2" i="147"/>
  <c r="H21" i="147"/>
  <c r="G2" i="149"/>
  <c r="H91" i="151" s="1"/>
  <c r="G20" i="149"/>
  <c r="F83" i="138"/>
  <c r="C104" i="138" s="1"/>
  <c r="G81" i="138"/>
  <c r="C102" i="138"/>
  <c r="E150" i="133"/>
  <c r="AX160" i="132"/>
  <c r="BI160" i="132"/>
  <c r="J160" i="132" s="1"/>
  <c r="N44" i="132"/>
  <c r="O44" i="132" s="1"/>
  <c r="N24" i="132"/>
  <c r="O24" i="132"/>
  <c r="M56" i="132"/>
  <c r="N5" i="132"/>
  <c r="O5" i="132"/>
  <c r="AA258" i="108"/>
  <c r="F72" i="114" s="1"/>
  <c r="AA181" i="108"/>
  <c r="AG201" i="108"/>
  <c r="P201" i="108"/>
  <c r="I20" i="105"/>
  <c r="L24" i="107"/>
  <c r="M183" i="131"/>
  <c r="O140" i="131"/>
  <c r="L140" i="131"/>
  <c r="P140" i="131"/>
  <c r="H140" i="131"/>
  <c r="I140" i="131"/>
  <c r="Q140" i="131"/>
  <c r="J140" i="131"/>
  <c r="R140" i="131"/>
  <c r="K140" i="131"/>
  <c r="S140" i="131"/>
  <c r="N140" i="131"/>
  <c r="M140" i="131"/>
  <c r="AM120" i="132"/>
  <c r="BL147" i="132"/>
  <c r="M147" i="132" s="1"/>
  <c r="BA147" i="132"/>
  <c r="AM133" i="132"/>
  <c r="N8" i="132"/>
  <c r="O8" i="132"/>
  <c r="N35" i="132"/>
  <c r="O35" i="132"/>
  <c r="N15" i="132"/>
  <c r="O15" i="132"/>
  <c r="N50" i="132"/>
  <c r="O50" i="132"/>
  <c r="N21" i="132"/>
  <c r="O21" i="132"/>
  <c r="E30" i="146"/>
  <c r="Q147" i="108"/>
  <c r="AH147" i="108"/>
  <c r="AY147" i="108"/>
  <c r="AI223" i="108"/>
  <c r="R223" i="108"/>
  <c r="M148" i="108"/>
  <c r="AD148" i="108"/>
  <c r="AU148" i="108"/>
  <c r="AG36" i="108"/>
  <c r="P36" i="108"/>
  <c r="AX36" i="108"/>
  <c r="AE159" i="108"/>
  <c r="N159" i="108"/>
  <c r="J331" i="104"/>
  <c r="K335" i="104"/>
  <c r="G208" i="131"/>
  <c r="J284" i="131"/>
  <c r="J285" i="131" s="1"/>
  <c r="H76" i="133" s="1"/>
  <c r="J111" i="133" s="1"/>
  <c r="K48" i="137" s="1"/>
  <c r="J36" i="146" s="1"/>
  <c r="G251" i="131"/>
  <c r="G181" i="131"/>
  <c r="O276" i="104"/>
  <c r="G165" i="131"/>
  <c r="G234" i="131"/>
  <c r="I139" i="131"/>
  <c r="P139" i="131"/>
  <c r="H139" i="131"/>
  <c r="Q139" i="131"/>
  <c r="J139" i="131"/>
  <c r="R139" i="131"/>
  <c r="K139" i="131"/>
  <c r="S139" i="131"/>
  <c r="M139" i="131"/>
  <c r="L139" i="131"/>
  <c r="O139" i="131"/>
  <c r="N139" i="131"/>
  <c r="AM119" i="132"/>
  <c r="G7" i="155"/>
  <c r="G9" i="151"/>
  <c r="E13" i="152" s="1"/>
  <c r="H237" i="149"/>
  <c r="I238" i="149"/>
  <c r="H238" i="149" s="1"/>
  <c r="R232" i="108"/>
  <c r="AI232" i="108"/>
  <c r="AB283" i="108"/>
  <c r="G26" i="114" s="1"/>
  <c r="G88" i="114"/>
  <c r="AH167" i="108"/>
  <c r="Q167" i="108"/>
  <c r="AE163" i="108"/>
  <c r="AE250" i="108" s="1"/>
  <c r="J61" i="114" s="1"/>
  <c r="F205" i="93"/>
  <c r="F119" i="93"/>
  <c r="E56" i="149"/>
  <c r="F56" i="149" s="1"/>
  <c r="H56" i="149" s="1"/>
  <c r="J56" i="149" s="1"/>
  <c r="L56" i="149" s="1"/>
  <c r="E179" i="131"/>
  <c r="G179" i="131" s="1"/>
  <c r="I89" i="148"/>
  <c r="H276" i="131"/>
  <c r="H277" i="131" s="1"/>
  <c r="F74" i="133" s="1"/>
  <c r="F109" i="133" s="1"/>
  <c r="G46" i="137" s="1"/>
  <c r="F34" i="146" s="1"/>
  <c r="I276" i="131"/>
  <c r="I277" i="131" s="1"/>
  <c r="G74" i="133" s="1"/>
  <c r="G109" i="133" s="1"/>
  <c r="H46" i="137" s="1"/>
  <c r="G34" i="146" s="1"/>
  <c r="G276" i="131"/>
  <c r="I94" i="148"/>
  <c r="G292" i="131"/>
  <c r="AM134" i="132"/>
  <c r="AY161" i="132"/>
  <c r="BJ161" i="132"/>
  <c r="K161" i="132" s="1"/>
  <c r="J257" i="149"/>
  <c r="L257" i="149" s="1"/>
  <c r="K258" i="149"/>
  <c r="P77" i="108"/>
  <c r="AX77" i="108"/>
  <c r="AG77" i="108"/>
  <c r="AD270" i="108"/>
  <c r="I90" i="114" s="1"/>
  <c r="AD208" i="108"/>
  <c r="H50" i="107"/>
  <c r="I307" i="131"/>
  <c r="G232" i="131"/>
  <c r="H198" i="93"/>
  <c r="H112" i="93"/>
  <c r="F401" i="131"/>
  <c r="L205" i="149"/>
  <c r="L151" i="149"/>
  <c r="I46" i="144"/>
  <c r="G37" i="140"/>
  <c r="AG130" i="108"/>
  <c r="AX130" i="108"/>
  <c r="P130" i="108"/>
  <c r="AI165" i="108"/>
  <c r="R165" i="108"/>
  <c r="AK69" i="108"/>
  <c r="BB69" i="108"/>
  <c r="AC257" i="108"/>
  <c r="F285" i="149"/>
  <c r="I285" i="149"/>
  <c r="BJ123" i="132"/>
  <c r="K123" i="132" s="1"/>
  <c r="AY123" i="132"/>
  <c r="AA63" i="147"/>
  <c r="AF63" i="147"/>
  <c r="AG63" i="147" s="1"/>
  <c r="AB286" i="108"/>
  <c r="G32" i="114" s="1"/>
  <c r="G93" i="114"/>
  <c r="R33" i="108"/>
  <c r="AI33" i="108"/>
  <c r="AZ33" i="108"/>
  <c r="AA247" i="108"/>
  <c r="AA284" i="108"/>
  <c r="F27" i="114" s="1"/>
  <c r="F55" i="114"/>
  <c r="AG178" i="108"/>
  <c r="P178" i="108"/>
  <c r="E107" i="93"/>
  <c r="E179" i="93"/>
  <c r="AC158" i="108"/>
  <c r="AC157" i="108" s="1"/>
  <c r="L158" i="108"/>
  <c r="K157" i="108"/>
  <c r="AT157" i="108" s="1"/>
  <c r="AM161" i="132"/>
  <c r="AS237" i="108"/>
  <c r="I445" i="131" s="1"/>
  <c r="AB237" i="108"/>
  <c r="AB238" i="108" s="1"/>
  <c r="H27" i="107" s="1"/>
  <c r="AL160" i="132"/>
  <c r="AA70" i="147"/>
  <c r="AF70" i="147"/>
  <c r="AG70" i="147" s="1"/>
  <c r="K159" i="149"/>
  <c r="M79" i="108"/>
  <c r="AD79" i="108"/>
  <c r="AU79" i="108"/>
  <c r="AG177" i="108"/>
  <c r="P177" i="108"/>
  <c r="N21" i="108"/>
  <c r="AE21" i="108"/>
  <c r="AV21" i="108"/>
  <c r="I172" i="104"/>
  <c r="J143" i="132"/>
  <c r="G408" i="131" s="1"/>
  <c r="G409" i="131" s="1"/>
  <c r="G410" i="131" s="1"/>
  <c r="L59" i="132"/>
  <c r="C69" i="132" s="1"/>
  <c r="B69" i="132"/>
  <c r="AI231" i="108"/>
  <c r="R231" i="108"/>
  <c r="R206" i="108"/>
  <c r="AI206" i="108"/>
  <c r="AC289" i="108"/>
  <c r="H38" i="114" s="1"/>
  <c r="H98" i="114"/>
  <c r="M354" i="104"/>
  <c r="L352" i="104"/>
  <c r="I292" i="131"/>
  <c r="I293" i="131" s="1"/>
  <c r="G79" i="133" s="1"/>
  <c r="G114" i="133" s="1"/>
  <c r="H51" i="137" s="1"/>
  <c r="G39" i="146" s="1"/>
  <c r="T149" i="138"/>
  <c r="Z251" i="108"/>
  <c r="E62" i="114" s="1"/>
  <c r="E60" i="114"/>
  <c r="U97" i="138"/>
  <c r="AU132" i="132"/>
  <c r="E23" i="104" l="1"/>
  <c r="AY151" i="132"/>
  <c r="AZ151" i="132" s="1"/>
  <c r="BJ151" i="132"/>
  <c r="AL151" i="132"/>
  <c r="AM151" i="132" s="1"/>
  <c r="AN151" i="132" s="1"/>
  <c r="AO151" i="132" s="1"/>
  <c r="AP151" i="132" s="1"/>
  <c r="AQ151" i="132" s="1"/>
  <c r="AR151" i="132" s="1"/>
  <c r="AS151" i="132" s="1"/>
  <c r="AT151" i="132" s="1"/>
  <c r="AU151" i="132" s="1"/>
  <c r="J151" i="132"/>
  <c r="J157" i="132" s="1"/>
  <c r="G416" i="131" s="1"/>
  <c r="G417" i="131" s="1"/>
  <c r="G418" i="131" s="1"/>
  <c r="AL130" i="132"/>
  <c r="AX130" i="132"/>
  <c r="BI130" i="132"/>
  <c r="J130" i="132" s="1"/>
  <c r="J136" i="132" s="1"/>
  <c r="G404" i="131" s="1"/>
  <c r="G405" i="131" s="1"/>
  <c r="G406" i="131" s="1"/>
  <c r="AR237" i="108"/>
  <c r="H445" i="131" s="1"/>
  <c r="H446" i="131" s="1"/>
  <c r="H447" i="131" s="1"/>
  <c r="F86" i="133" s="1"/>
  <c r="AA237" i="108"/>
  <c r="AA238" i="108" s="1"/>
  <c r="G27" i="107" s="1"/>
  <c r="J258" i="149"/>
  <c r="L258" i="149" s="1"/>
  <c r="E215" i="131"/>
  <c r="G215" i="131" s="1"/>
  <c r="J291" i="131"/>
  <c r="G93" i="93"/>
  <c r="G138" i="131"/>
  <c r="M338" i="104"/>
  <c r="N343" i="104"/>
  <c r="G135" i="131"/>
  <c r="E132" i="104"/>
  <c r="J117" i="93"/>
  <c r="J203" i="93"/>
  <c r="H197" i="93"/>
  <c r="H111" i="93"/>
  <c r="L302" i="104"/>
  <c r="K296" i="104"/>
  <c r="G137" i="131"/>
  <c r="K275" i="131"/>
  <c r="K276" i="131" s="1"/>
  <c r="K277" i="131" s="1"/>
  <c r="I74" i="133" s="1"/>
  <c r="I109" i="133" s="1"/>
  <c r="J46" i="137" s="1"/>
  <c r="I34" i="146" s="1"/>
  <c r="J41" i="107"/>
  <c r="L47" i="107"/>
  <c r="M295" i="131"/>
  <c r="AD257" i="108"/>
  <c r="H397" i="131"/>
  <c r="G121" i="133"/>
  <c r="H37" i="137" s="1"/>
  <c r="G25" i="146" s="1"/>
  <c r="H126" i="146"/>
  <c r="H211" i="146" s="1"/>
  <c r="F145" i="138"/>
  <c r="I145" i="138"/>
  <c r="K145" i="138"/>
  <c r="L145" i="138"/>
  <c r="M145" i="138"/>
  <c r="N145" i="138"/>
  <c r="N148" i="138" s="1"/>
  <c r="D145" i="138"/>
  <c r="D148" i="138" s="1"/>
  <c r="D155" i="138" s="1"/>
  <c r="G145" i="138"/>
  <c r="H145" i="138"/>
  <c r="H148" i="138" s="1"/>
  <c r="J145" i="138"/>
  <c r="J148" i="138" s="1"/>
  <c r="O145" i="138"/>
  <c r="O148" i="138" s="1"/>
  <c r="E145" i="138"/>
  <c r="AS238" i="108"/>
  <c r="I454" i="131" s="1"/>
  <c r="I438" i="131"/>
  <c r="F27" i="107"/>
  <c r="G140" i="138"/>
  <c r="E140" i="138"/>
  <c r="O140" i="138"/>
  <c r="M140" i="138"/>
  <c r="I140" i="138"/>
  <c r="K140" i="138"/>
  <c r="L147" i="138"/>
  <c r="I147" i="138"/>
  <c r="O147" i="138"/>
  <c r="F147" i="138"/>
  <c r="S165" i="108"/>
  <c r="AJ165" i="108"/>
  <c r="S232" i="108"/>
  <c r="AK232" i="108" s="1"/>
  <c r="AJ232" i="108"/>
  <c r="H157" i="149"/>
  <c r="J157" i="149" s="1"/>
  <c r="L157" i="149" s="1"/>
  <c r="I158" i="149"/>
  <c r="D46" i="140"/>
  <c r="E107" i="146" s="1"/>
  <c r="E189" i="146" s="1"/>
  <c r="E47" i="140"/>
  <c r="AQ238" i="108"/>
  <c r="G438" i="131"/>
  <c r="AJ206" i="108"/>
  <c r="S206" i="108"/>
  <c r="AK206" i="108" s="1"/>
  <c r="K160" i="149"/>
  <c r="AD158" i="108"/>
  <c r="M158" i="108"/>
  <c r="L157" i="108"/>
  <c r="AU157" i="108" s="1"/>
  <c r="L335" i="104"/>
  <c r="K331" i="104"/>
  <c r="O58" i="132"/>
  <c r="Q33" i="132"/>
  <c r="R33" i="132"/>
  <c r="Q49" i="132"/>
  <c r="R49" i="132"/>
  <c r="Q36" i="132"/>
  <c r="R36" i="132" s="1"/>
  <c r="AE144" i="108"/>
  <c r="AV144" i="108"/>
  <c r="N144" i="108"/>
  <c r="O21" i="108"/>
  <c r="AF21" i="108"/>
  <c r="AW21" i="108"/>
  <c r="AN161" i="132"/>
  <c r="AC246" i="108"/>
  <c r="AC155" i="108"/>
  <c r="AH178" i="108"/>
  <c r="Q178" i="108"/>
  <c r="G206" i="93"/>
  <c r="G120" i="93"/>
  <c r="AI167" i="108"/>
  <c r="R167" i="108"/>
  <c r="E2" i="152"/>
  <c r="E75" i="152"/>
  <c r="G18" i="153"/>
  <c r="G108" i="153"/>
  <c r="J108" i="153" s="1"/>
  <c r="M108" i="153" s="1"/>
  <c r="P108" i="153" s="1"/>
  <c r="G246" i="153"/>
  <c r="G158" i="153"/>
  <c r="J158" i="153" s="1"/>
  <c r="M158" i="153" s="1"/>
  <c r="P158" i="153" s="1"/>
  <c r="G193" i="153"/>
  <c r="J46" i="107"/>
  <c r="K291" i="131"/>
  <c r="AE148" i="108"/>
  <c r="AV148" i="108"/>
  <c r="N148" i="108"/>
  <c r="AN120" i="132"/>
  <c r="K179" i="93"/>
  <c r="K107" i="93"/>
  <c r="M129" i="131"/>
  <c r="J129" i="131"/>
  <c r="N129" i="131"/>
  <c r="O129" i="131"/>
  <c r="R129" i="131"/>
  <c r="P129" i="131"/>
  <c r="Q129" i="131"/>
  <c r="I129" i="131"/>
  <c r="S129" i="131"/>
  <c r="L129" i="131"/>
  <c r="K129" i="131"/>
  <c r="H129" i="131"/>
  <c r="Q23" i="132"/>
  <c r="R23" i="132"/>
  <c r="P56" i="132"/>
  <c r="Q5" i="132"/>
  <c r="R5" i="132"/>
  <c r="Q40" i="132"/>
  <c r="R40" i="132" s="1"/>
  <c r="Q10" i="132"/>
  <c r="R10" i="132"/>
  <c r="Q27" i="132"/>
  <c r="R27" i="132" s="1"/>
  <c r="Q7" i="132"/>
  <c r="R7" i="132" s="1"/>
  <c r="AC263" i="108"/>
  <c r="H78" i="114" s="1"/>
  <c r="H76" i="114"/>
  <c r="G118" i="93"/>
  <c r="G204" i="93"/>
  <c r="I166" i="132"/>
  <c r="J170" i="132" s="1"/>
  <c r="F420" i="131"/>
  <c r="S37" i="108"/>
  <c r="AJ37" i="108"/>
  <c r="BA37" i="108"/>
  <c r="AK46" i="108"/>
  <c r="BB46" i="108"/>
  <c r="P204" i="108"/>
  <c r="AG204" i="108"/>
  <c r="AF104" i="108"/>
  <c r="O104" i="108"/>
  <c r="AW104" i="108"/>
  <c r="BJ162" i="132"/>
  <c r="K162" i="132" s="1"/>
  <c r="AY162" i="132"/>
  <c r="AZ156" i="132"/>
  <c r="BK156" i="132"/>
  <c r="L156" i="132" s="1"/>
  <c r="AO140" i="132"/>
  <c r="AP140" i="132" s="1"/>
  <c r="AQ140" i="132" s="1"/>
  <c r="AR140" i="132" s="1"/>
  <c r="AS140" i="132" s="1"/>
  <c r="AT140" i="132" s="1"/>
  <c r="AU140" i="132" s="1"/>
  <c r="AM153" i="132"/>
  <c r="M107" i="93"/>
  <c r="M179" i="93"/>
  <c r="AF96" i="108"/>
  <c r="O96" i="108"/>
  <c r="AW96" i="108"/>
  <c r="BK120" i="132"/>
  <c r="L120" i="132" s="1"/>
  <c r="AZ120" i="132"/>
  <c r="F344" i="131"/>
  <c r="H340" i="131"/>
  <c r="F345" i="131" s="1"/>
  <c r="D140" i="133" s="1"/>
  <c r="W140" i="133" s="1"/>
  <c r="X140" i="133" s="1"/>
  <c r="AB258" i="108"/>
  <c r="G72" i="114" s="1"/>
  <c r="AB181" i="108"/>
  <c r="BK140" i="132"/>
  <c r="L140" i="132" s="1"/>
  <c r="AZ140" i="132"/>
  <c r="N184" i="108"/>
  <c r="AE184" i="108"/>
  <c r="L315" i="104"/>
  <c r="K310" i="104"/>
  <c r="AD185" i="108"/>
  <c r="M185" i="108"/>
  <c r="M183" i="108" s="1"/>
  <c r="AV183" i="108" s="1"/>
  <c r="E113" i="148"/>
  <c r="J243" i="153" s="1"/>
  <c r="D311" i="148" s="1"/>
  <c r="J155" i="153"/>
  <c r="J286" i="149"/>
  <c r="M286" i="149"/>
  <c r="L286" i="149" s="1"/>
  <c r="Q197" i="108"/>
  <c r="AH197" i="108"/>
  <c r="Q48" i="108"/>
  <c r="AH48" i="108"/>
  <c r="AY48" i="108"/>
  <c r="H24" i="140"/>
  <c r="J33" i="144"/>
  <c r="N20" i="105"/>
  <c r="R183" i="131"/>
  <c r="Q24" i="107"/>
  <c r="K35" i="140"/>
  <c r="M43" i="144"/>
  <c r="AD82" i="108"/>
  <c r="M82" i="108"/>
  <c r="AU82" i="108"/>
  <c r="D133" i="148"/>
  <c r="D134" i="148" s="1"/>
  <c r="G78" i="151"/>
  <c r="P142" i="131"/>
  <c r="P143" i="131" s="1"/>
  <c r="N49" i="133" s="1"/>
  <c r="I142" i="131"/>
  <c r="I143" i="131" s="1"/>
  <c r="G49" i="133" s="1"/>
  <c r="AN148" i="132"/>
  <c r="E24" i="114"/>
  <c r="AE103" i="108"/>
  <c r="N103" i="108"/>
  <c r="AV103" i="108"/>
  <c r="F272" i="149"/>
  <c r="H272" i="149" s="1"/>
  <c r="J272" i="149" s="1"/>
  <c r="L272" i="149" s="1"/>
  <c r="G273" i="149"/>
  <c r="F273" i="149" s="1"/>
  <c r="J198" i="93"/>
  <c r="J112" i="93"/>
  <c r="AI169" i="108"/>
  <c r="R169" i="108"/>
  <c r="H41" i="140"/>
  <c r="G285" i="131"/>
  <c r="AE23" i="108"/>
  <c r="N23" i="108"/>
  <c r="AV23" i="108"/>
  <c r="AC283" i="108"/>
  <c r="H26" i="114" s="1"/>
  <c r="H88" i="114"/>
  <c r="H86" i="114" s="1"/>
  <c r="N5" i="128"/>
  <c r="N20" i="128" s="1"/>
  <c r="Q22" i="128"/>
  <c r="AN118" i="132"/>
  <c r="Q55" i="108"/>
  <c r="AH55" i="108"/>
  <c r="AY55" i="108"/>
  <c r="AU134" i="108"/>
  <c r="O139" i="108"/>
  <c r="AF139" i="108"/>
  <c r="AW139" i="108"/>
  <c r="BK155" i="132"/>
  <c r="L155" i="132" s="1"/>
  <c r="AZ155" i="132"/>
  <c r="AJ57" i="108"/>
  <c r="S57" i="108"/>
  <c r="BA57" i="108"/>
  <c r="AJ127" i="108"/>
  <c r="S127" i="108"/>
  <c r="BA127" i="108"/>
  <c r="I262" i="131"/>
  <c r="I263" i="131" s="1"/>
  <c r="G71" i="133" s="1"/>
  <c r="H106" i="133" s="1"/>
  <c r="I43" i="137" s="1"/>
  <c r="H31" i="146" s="1"/>
  <c r="AH126" i="108"/>
  <c r="Q126" i="108"/>
  <c r="AY126" i="108"/>
  <c r="AO139" i="132"/>
  <c r="AP139" i="132" s="1"/>
  <c r="AQ139" i="132" s="1"/>
  <c r="AR139" i="132" s="1"/>
  <c r="AS139" i="132" s="1"/>
  <c r="AT139" i="132" s="1"/>
  <c r="AU139" i="132" s="1"/>
  <c r="H107" i="93"/>
  <c r="H179" i="93"/>
  <c r="AD42" i="108"/>
  <c r="E316" i="131"/>
  <c r="G317" i="131"/>
  <c r="K317" i="131"/>
  <c r="G297" i="131"/>
  <c r="D139" i="138"/>
  <c r="D142" i="138" s="1"/>
  <c r="F139" i="138"/>
  <c r="F142" i="138" s="1"/>
  <c r="L139" i="138"/>
  <c r="N139" i="138"/>
  <c r="N142" i="138" s="1"/>
  <c r="E139" i="138"/>
  <c r="E142" i="138" s="1"/>
  <c r="H139" i="138"/>
  <c r="H142" i="138" s="1"/>
  <c r="J139" i="138"/>
  <c r="J142" i="138" s="1"/>
  <c r="O139" i="138"/>
  <c r="M139" i="138"/>
  <c r="K139" i="138"/>
  <c r="K142" i="138" s="1"/>
  <c r="G139" i="138"/>
  <c r="G142" i="138" s="1"/>
  <c r="I139" i="138"/>
  <c r="Q38" i="132"/>
  <c r="R38" i="132" s="1"/>
  <c r="AZ118" i="132"/>
  <c r="BK118" i="132"/>
  <c r="L118" i="132" s="1"/>
  <c r="AD251" i="108"/>
  <c r="I62" i="114" s="1"/>
  <c r="I60" i="114"/>
  <c r="AH177" i="108"/>
  <c r="Q177" i="108"/>
  <c r="G17" i="155"/>
  <c r="G25" i="155" s="1"/>
  <c r="G49" i="155" s="1"/>
  <c r="G31" i="155" s="1"/>
  <c r="G41" i="155" s="1"/>
  <c r="F17" i="157"/>
  <c r="O159" i="108"/>
  <c r="AF159" i="108"/>
  <c r="B70" i="132"/>
  <c r="O59" i="132"/>
  <c r="C70" i="132" s="1"/>
  <c r="Q47" i="132"/>
  <c r="R47" i="132" s="1"/>
  <c r="G60" i="151"/>
  <c r="G54" i="154" s="1"/>
  <c r="D217" i="148" s="1"/>
  <c r="AD74" i="108"/>
  <c r="M74" i="108"/>
  <c r="AU74" i="108"/>
  <c r="L70" i="108"/>
  <c r="AD260" i="108" s="1"/>
  <c r="I75" i="114" s="1"/>
  <c r="R49" i="108"/>
  <c r="AI49" i="108"/>
  <c r="AZ49" i="108"/>
  <c r="R202" i="108"/>
  <c r="AI202" i="108"/>
  <c r="G189" i="131"/>
  <c r="P175" i="108"/>
  <c r="AG175" i="108"/>
  <c r="F99" i="140"/>
  <c r="H154" i="144"/>
  <c r="Q205" i="108"/>
  <c r="AH205" i="108"/>
  <c r="AN116" i="132"/>
  <c r="S228" i="108"/>
  <c r="AK228" i="108" s="1"/>
  <c r="AJ228" i="108"/>
  <c r="M132" i="108"/>
  <c r="AD132" i="108"/>
  <c r="AU132" i="108"/>
  <c r="AE186" i="108"/>
  <c r="N186" i="108"/>
  <c r="G301" i="131"/>
  <c r="G22" i="140"/>
  <c r="I30" i="144"/>
  <c r="AG174" i="108"/>
  <c r="P174" i="108"/>
  <c r="K124" i="149"/>
  <c r="AD183" i="108"/>
  <c r="C37" i="148"/>
  <c r="C41" i="148" s="1"/>
  <c r="C43" i="148" s="1"/>
  <c r="M128" i="138"/>
  <c r="N128" i="138" s="1"/>
  <c r="G130" i="138"/>
  <c r="C39" i="148" s="1"/>
  <c r="H439" i="131"/>
  <c r="H440" i="131" s="1"/>
  <c r="F148" i="133" s="1"/>
  <c r="G36" i="137" s="1"/>
  <c r="E187" i="93"/>
  <c r="AJ219" i="108"/>
  <c r="S219" i="108"/>
  <c r="Y164" i="108"/>
  <c r="AB261" i="108"/>
  <c r="AG217" i="108"/>
  <c r="BK127" i="132"/>
  <c r="L127" i="132" s="1"/>
  <c r="AZ127" i="132"/>
  <c r="L142" i="131"/>
  <c r="L143" i="131" s="1"/>
  <c r="J49" i="133" s="1"/>
  <c r="O142" i="131"/>
  <c r="O143" i="131" s="1"/>
  <c r="M49" i="133" s="1"/>
  <c r="K231" i="149"/>
  <c r="AG196" i="108"/>
  <c r="P196" i="108"/>
  <c r="Z243" i="108"/>
  <c r="E57" i="114"/>
  <c r="AI34" i="108"/>
  <c r="R34" i="108"/>
  <c r="AZ34" i="108"/>
  <c r="S50" i="108"/>
  <c r="AJ50" i="108"/>
  <c r="BA50" i="108"/>
  <c r="I123" i="149"/>
  <c r="H92" i="140"/>
  <c r="J119" i="144"/>
  <c r="AD134" i="108"/>
  <c r="F122" i="149"/>
  <c r="H122" i="149" s="1"/>
  <c r="J122" i="149" s="1"/>
  <c r="G123" i="149"/>
  <c r="S31" i="108"/>
  <c r="AJ31" i="108"/>
  <c r="BA31" i="108"/>
  <c r="G109" i="93"/>
  <c r="G191" i="93"/>
  <c r="S220" i="108"/>
  <c r="AK220" i="108" s="1"/>
  <c r="AJ220" i="108"/>
  <c r="BA117" i="132"/>
  <c r="BL117" i="132"/>
  <c r="M117" i="132" s="1"/>
  <c r="Q317" i="131"/>
  <c r="AF187" i="108"/>
  <c r="O187" i="108"/>
  <c r="F43" i="148"/>
  <c r="I55" i="151"/>
  <c r="AZ125" i="132"/>
  <c r="BK125" i="132"/>
  <c r="L125" i="132" s="1"/>
  <c r="G186" i="93"/>
  <c r="AE79" i="108"/>
  <c r="N79" i="108"/>
  <c r="AV79" i="108"/>
  <c r="AZ123" i="132"/>
  <c r="BK123" i="132"/>
  <c r="L123" i="132" s="1"/>
  <c r="L129" i="132" s="1"/>
  <c r="I400" i="131" s="1"/>
  <c r="I401" i="131" s="1"/>
  <c r="I402" i="131" s="1"/>
  <c r="BK161" i="132"/>
  <c r="L161" i="132" s="1"/>
  <c r="AZ161" i="132"/>
  <c r="H81" i="138"/>
  <c r="E93" i="93"/>
  <c r="N161" i="108"/>
  <c r="AE161" i="108"/>
  <c r="J288" i="131"/>
  <c r="J289" i="131" s="1"/>
  <c r="H78" i="133" s="1"/>
  <c r="I113" i="133" s="1"/>
  <c r="J50" i="137" s="1"/>
  <c r="I38" i="146" s="1"/>
  <c r="H71" i="114"/>
  <c r="G86" i="114"/>
  <c r="AN119" i="132"/>
  <c r="G140" i="131"/>
  <c r="Q201" i="108"/>
  <c r="AH201" i="108"/>
  <c r="I64" i="154"/>
  <c r="I16" i="154"/>
  <c r="K101" i="154" s="1"/>
  <c r="K123" i="154" s="1"/>
  <c r="Q15" i="132"/>
  <c r="R15" i="132" s="1"/>
  <c r="Q50" i="132"/>
  <c r="R50" i="132" s="1"/>
  <c r="Q21" i="132"/>
  <c r="R21" i="132"/>
  <c r="Q37" i="132"/>
  <c r="R37" i="132" s="1"/>
  <c r="Q8" i="132"/>
  <c r="R8" i="132" s="1"/>
  <c r="G25" i="105"/>
  <c r="J35" i="107"/>
  <c r="K256" i="131"/>
  <c r="AF66" i="108"/>
  <c r="O66" i="108"/>
  <c r="AW66" i="108"/>
  <c r="N64" i="108"/>
  <c r="AF256" i="108" s="1"/>
  <c r="K70" i="114" s="1"/>
  <c r="AE270" i="108"/>
  <c r="J90" i="114" s="1"/>
  <c r="AE208" i="108"/>
  <c r="I308" i="149"/>
  <c r="H308" i="149" s="1"/>
  <c r="H307" i="149"/>
  <c r="N67" i="108"/>
  <c r="AE67" i="108"/>
  <c r="AE64" i="108" s="1"/>
  <c r="AV67" i="108"/>
  <c r="AV64" i="108" s="1"/>
  <c r="M283" i="108"/>
  <c r="L281" i="108"/>
  <c r="I26" i="140"/>
  <c r="K36" i="144"/>
  <c r="H18" i="140"/>
  <c r="J24" i="144"/>
  <c r="I179" i="93"/>
  <c r="I107" i="93"/>
  <c r="I52" i="114"/>
  <c r="F65" i="140"/>
  <c r="H98" i="144"/>
  <c r="AZ121" i="132"/>
  <c r="BK121" i="132"/>
  <c r="L121" i="132" s="1"/>
  <c r="I141" i="138"/>
  <c r="L141" i="138"/>
  <c r="F141" i="138"/>
  <c r="O141" i="138"/>
  <c r="J284" i="149"/>
  <c r="M284" i="149"/>
  <c r="L284" i="149" s="1"/>
  <c r="AJ227" i="108"/>
  <c r="S227" i="108"/>
  <c r="AK227" i="108" s="1"/>
  <c r="M122" i="149"/>
  <c r="L121" i="149"/>
  <c r="O120" i="108"/>
  <c r="AF120" i="108"/>
  <c r="AW120" i="108"/>
  <c r="P282" i="108"/>
  <c r="AZ142" i="132"/>
  <c r="BK142" i="132"/>
  <c r="L142" i="132" s="1"/>
  <c r="AC245" i="108"/>
  <c r="AC17" i="108"/>
  <c r="AU16" i="108" s="1"/>
  <c r="H455" i="131"/>
  <c r="J237" i="149"/>
  <c r="L237" i="149" s="1"/>
  <c r="K238" i="149"/>
  <c r="J238" i="149" s="1"/>
  <c r="L238" i="149" s="1"/>
  <c r="G309" i="131"/>
  <c r="AE262" i="108"/>
  <c r="AU152" i="132"/>
  <c r="AO152" i="132"/>
  <c r="AP152" i="132" s="1"/>
  <c r="AQ152" i="132" s="1"/>
  <c r="AR152" i="132" s="1"/>
  <c r="AS152" i="132" s="1"/>
  <c r="AT152" i="132" s="1"/>
  <c r="AK143" i="108"/>
  <c r="BB143" i="108"/>
  <c r="G118" i="140"/>
  <c r="N173" i="132"/>
  <c r="J345" i="104"/>
  <c r="K348" i="104"/>
  <c r="Q221" i="108"/>
  <c r="AH221" i="108"/>
  <c r="P217" i="108"/>
  <c r="AY217" i="108" s="1"/>
  <c r="Q142" i="131"/>
  <c r="Q143" i="131" s="1"/>
  <c r="O49" i="133" s="1"/>
  <c r="K142" i="131"/>
  <c r="K143" i="131" s="1"/>
  <c r="I49" i="133" s="1"/>
  <c r="K245" i="104"/>
  <c r="J239" i="104"/>
  <c r="O314" i="104"/>
  <c r="AH166" i="108"/>
  <c r="Q166" i="108"/>
  <c r="P163" i="108"/>
  <c r="AY163" i="108" s="1"/>
  <c r="AN135" i="132"/>
  <c r="AC269" i="108"/>
  <c r="D16" i="140"/>
  <c r="E17" i="140"/>
  <c r="G123" i="131"/>
  <c r="L304" i="131"/>
  <c r="L305" i="131" s="1"/>
  <c r="J82" i="133" s="1"/>
  <c r="J117" i="133" s="1"/>
  <c r="K54" i="137" s="1"/>
  <c r="J42" i="146" s="1"/>
  <c r="R22" i="108"/>
  <c r="AI22" i="108"/>
  <c r="AZ22" i="108"/>
  <c r="AE75" i="108"/>
  <c r="N75" i="108"/>
  <c r="AV75" i="108"/>
  <c r="AV136" i="108"/>
  <c r="AE136" i="108"/>
  <c r="AE134" i="108" s="1"/>
  <c r="AE277" i="108" s="1"/>
  <c r="N136" i="108"/>
  <c r="M134" i="108"/>
  <c r="AE276" i="108" s="1"/>
  <c r="AC116" i="108"/>
  <c r="O18" i="112"/>
  <c r="G18" i="112"/>
  <c r="F236" i="112"/>
  <c r="F237" i="112" s="1"/>
  <c r="N18" i="112"/>
  <c r="F18" i="112"/>
  <c r="M18" i="112"/>
  <c r="E18" i="112"/>
  <c r="L18" i="112"/>
  <c r="D18" i="112"/>
  <c r="D46" i="112" s="1"/>
  <c r="K18" i="112"/>
  <c r="P18" i="112"/>
  <c r="J18" i="112"/>
  <c r="I18" i="112"/>
  <c r="H18" i="112"/>
  <c r="P317" i="131"/>
  <c r="G273" i="131"/>
  <c r="T93" i="132"/>
  <c r="AT88" i="108"/>
  <c r="G445" i="131"/>
  <c r="O87" i="138"/>
  <c r="I87" i="138"/>
  <c r="K87" i="138"/>
  <c r="M87" i="138"/>
  <c r="N87" i="138"/>
  <c r="N90" i="138" s="1"/>
  <c r="N16" i="138" s="1"/>
  <c r="O145" i="133" s="1"/>
  <c r="P62" i="137" s="1"/>
  <c r="E87" i="138"/>
  <c r="F87" i="138"/>
  <c r="G87" i="138"/>
  <c r="L87" i="138"/>
  <c r="J87" i="138"/>
  <c r="J90" i="138" s="1"/>
  <c r="J16" i="138" s="1"/>
  <c r="K145" i="133" s="1"/>
  <c r="L62" i="137" s="1"/>
  <c r="D87" i="138"/>
  <c r="D90" i="138" s="1"/>
  <c r="H87" i="138"/>
  <c r="H90" i="138" s="1"/>
  <c r="H16" i="138" s="1"/>
  <c r="I145" i="133" s="1"/>
  <c r="J62" i="137" s="1"/>
  <c r="R147" i="108"/>
  <c r="AI147" i="108"/>
  <c r="AZ147" i="108"/>
  <c r="Q35" i="132"/>
  <c r="R35" i="132" s="1"/>
  <c r="I336" i="131"/>
  <c r="I337" i="131" s="1"/>
  <c r="G139" i="133" s="1"/>
  <c r="J336" i="131"/>
  <c r="J337" i="131" s="1"/>
  <c r="H139" i="133" s="1"/>
  <c r="H336" i="131"/>
  <c r="H337" i="131" s="1"/>
  <c r="F139" i="133" s="1"/>
  <c r="G336" i="131"/>
  <c r="L336" i="131"/>
  <c r="L337" i="131" s="1"/>
  <c r="J139" i="133" s="1"/>
  <c r="K336" i="131"/>
  <c r="K337" i="131" s="1"/>
  <c r="I139" i="133" s="1"/>
  <c r="F336" i="131"/>
  <c r="F337" i="131" s="1"/>
  <c r="D139" i="133" s="1"/>
  <c r="M288" i="149"/>
  <c r="L288" i="149" s="1"/>
  <c r="J288" i="149"/>
  <c r="L49" i="107"/>
  <c r="M303" i="131"/>
  <c r="Q52" i="132"/>
  <c r="R52" i="132"/>
  <c r="Q30" i="132"/>
  <c r="R30" i="132" s="1"/>
  <c r="BA146" i="132"/>
  <c r="BL146" i="132"/>
  <c r="M146" i="132" s="1"/>
  <c r="Q145" i="108"/>
  <c r="AH145" i="108"/>
  <c r="AY145" i="108"/>
  <c r="N354" i="104"/>
  <c r="M352" i="104"/>
  <c r="L69" i="132"/>
  <c r="N69" i="132" s="1"/>
  <c r="Q69" i="132"/>
  <c r="S69" i="132" s="1"/>
  <c r="H69" i="132"/>
  <c r="J69" i="132" s="1"/>
  <c r="P69" i="132"/>
  <c r="R69" i="132" s="1"/>
  <c r="X69" i="132"/>
  <c r="Y69" i="132"/>
  <c r="AB69" i="132"/>
  <c r="I69" i="132"/>
  <c r="K69" i="132" s="1"/>
  <c r="AC69" i="132"/>
  <c r="M69" i="132"/>
  <c r="O69" i="132" s="1"/>
  <c r="T69" i="132"/>
  <c r="U69" i="132"/>
  <c r="H37" i="140"/>
  <c r="J46" i="144"/>
  <c r="AN133" i="132"/>
  <c r="F69" i="137"/>
  <c r="T60" i="147"/>
  <c r="O95" i="147"/>
  <c r="M131" i="147" s="1"/>
  <c r="Q51" i="132"/>
  <c r="R51" i="132" s="1"/>
  <c r="Q41" i="132"/>
  <c r="R41" i="132"/>
  <c r="Q12" i="132"/>
  <c r="R12" i="132"/>
  <c r="Q28" i="132"/>
  <c r="R28" i="132"/>
  <c r="S13" i="132"/>
  <c r="S22" i="132"/>
  <c r="S31" i="132"/>
  <c r="S41" i="132"/>
  <c r="S50" i="132"/>
  <c r="S5" i="132"/>
  <c r="S14" i="132"/>
  <c r="S23" i="132"/>
  <c r="S33" i="132"/>
  <c r="S42" i="132"/>
  <c r="S51" i="132"/>
  <c r="S6" i="132"/>
  <c r="S15" i="132"/>
  <c r="S24" i="132"/>
  <c r="S34" i="132"/>
  <c r="S43" i="132"/>
  <c r="S52" i="132"/>
  <c r="S7" i="132"/>
  <c r="S16" i="132"/>
  <c r="S26" i="132"/>
  <c r="S35" i="132"/>
  <c r="S44" i="132"/>
  <c r="V4" i="132"/>
  <c r="S8" i="132"/>
  <c r="S17" i="132"/>
  <c r="S27" i="132"/>
  <c r="S36" i="132"/>
  <c r="S45" i="132"/>
  <c r="S9" i="132"/>
  <c r="S19" i="132"/>
  <c r="S28" i="132"/>
  <c r="S37" i="132"/>
  <c r="S47" i="132"/>
  <c r="S12" i="132"/>
  <c r="S49" i="132"/>
  <c r="S20" i="132"/>
  <c r="S21" i="132"/>
  <c r="S29" i="132"/>
  <c r="S30" i="132"/>
  <c r="S38" i="132"/>
  <c r="S10" i="132"/>
  <c r="S40" i="132"/>
  <c r="S48" i="132"/>
  <c r="L211" i="104"/>
  <c r="K206" i="104"/>
  <c r="R113" i="108"/>
  <c r="AI113" i="108"/>
  <c r="AZ113" i="108"/>
  <c r="Q121" i="108"/>
  <c r="AH121" i="108"/>
  <c r="AY121" i="108"/>
  <c r="F15" i="109"/>
  <c r="G136" i="131"/>
  <c r="AF211" i="108"/>
  <c r="O211" i="108"/>
  <c r="N210" i="108"/>
  <c r="AW210" i="108" s="1"/>
  <c r="AD98" i="108"/>
  <c r="M98" i="108"/>
  <c r="AU98" i="108"/>
  <c r="AU163" i="132"/>
  <c r="AO163" i="132"/>
  <c r="AP163" i="132" s="1"/>
  <c r="AQ163" i="132" s="1"/>
  <c r="AR163" i="132" s="1"/>
  <c r="AS163" i="132" s="1"/>
  <c r="AT163" i="132" s="1"/>
  <c r="Q40" i="108"/>
  <c r="AH40" i="108"/>
  <c r="AY40" i="108"/>
  <c r="O94" i="138"/>
  <c r="E94" i="138"/>
  <c r="K94" i="138"/>
  <c r="M94" i="138"/>
  <c r="G94" i="138"/>
  <c r="I94" i="138"/>
  <c r="Z93" i="132"/>
  <c r="AA285" i="108"/>
  <c r="F28" i="114" s="1"/>
  <c r="F56" i="114"/>
  <c r="BA145" i="132"/>
  <c r="BL145" i="132"/>
  <c r="M145" i="132" s="1"/>
  <c r="AO121" i="132"/>
  <c r="AP121" i="132" s="1"/>
  <c r="AQ121" i="132" s="1"/>
  <c r="AR121" i="132" s="1"/>
  <c r="AS121" i="132" s="1"/>
  <c r="AT121" i="132" s="1"/>
  <c r="AU121" i="132"/>
  <c r="AB243" i="108"/>
  <c r="H29" i="107" s="1"/>
  <c r="G57" i="114"/>
  <c r="G51" i="114" s="1"/>
  <c r="AY144" i="132"/>
  <c r="BJ144" i="132"/>
  <c r="K144" i="132" s="1"/>
  <c r="H108" i="93"/>
  <c r="H190" i="93" s="1"/>
  <c r="AE99" i="108"/>
  <c r="N99" i="108"/>
  <c r="AV99" i="108"/>
  <c r="M287" i="149"/>
  <c r="L287" i="149" s="1"/>
  <c r="J287" i="149"/>
  <c r="AF80" i="108"/>
  <c r="O80" i="108"/>
  <c r="AW80" i="108"/>
  <c r="J299" i="131"/>
  <c r="I48" i="107"/>
  <c r="AJ53" i="108"/>
  <c r="S53" i="108"/>
  <c r="BA53" i="108"/>
  <c r="AS63" i="108"/>
  <c r="R142" i="131"/>
  <c r="R143" i="131" s="1"/>
  <c r="P49" i="133" s="1"/>
  <c r="H83" i="93"/>
  <c r="I10" i="107"/>
  <c r="I11" i="107" s="1"/>
  <c r="AF84" i="108"/>
  <c r="O84" i="108"/>
  <c r="AW84" i="108"/>
  <c r="G140" i="140"/>
  <c r="I240" i="144"/>
  <c r="AB285" i="108"/>
  <c r="G28" i="114" s="1"/>
  <c r="G20" i="114" s="1"/>
  <c r="G56" i="114"/>
  <c r="F26" i="105"/>
  <c r="I36" i="107"/>
  <c r="J261" i="131"/>
  <c r="AG163" i="108"/>
  <c r="AG250" i="108" s="1"/>
  <c r="L61" i="114" s="1"/>
  <c r="AN158" i="132"/>
  <c r="AD162" i="108"/>
  <c r="M162" i="108"/>
  <c r="E20" i="114"/>
  <c r="AH52" i="108"/>
  <c r="Q52" i="108"/>
  <c r="AY52" i="108"/>
  <c r="M114" i="108"/>
  <c r="AD114" i="108"/>
  <c r="AD110" i="108" s="1"/>
  <c r="AU114" i="108"/>
  <c r="AU110" i="108" s="1"/>
  <c r="L110" i="108"/>
  <c r="AD268" i="108" s="1"/>
  <c r="L30" i="149"/>
  <c r="J205" i="93"/>
  <c r="J119" i="93"/>
  <c r="O28" i="108"/>
  <c r="AF28" i="108"/>
  <c r="AW28" i="108"/>
  <c r="J228" i="149"/>
  <c r="AC286" i="108"/>
  <c r="H32" i="114" s="1"/>
  <c r="H93" i="114"/>
  <c r="AE45" i="108"/>
  <c r="N45" i="108"/>
  <c r="AV45" i="108"/>
  <c r="O317" i="131"/>
  <c r="H78" i="140"/>
  <c r="I79" i="140"/>
  <c r="E206" i="138"/>
  <c r="D210" i="138"/>
  <c r="AF215" i="108"/>
  <c r="O215" i="108"/>
  <c r="AC88" i="108"/>
  <c r="AB275" i="108"/>
  <c r="AB287" i="108"/>
  <c r="G33" i="114" s="1"/>
  <c r="G30" i="114" s="1"/>
  <c r="G94" i="114"/>
  <c r="AN147" i="132"/>
  <c r="Q43" i="132"/>
  <c r="R43" i="132"/>
  <c r="R225" i="108"/>
  <c r="AI225" i="108"/>
  <c r="AF76" i="108"/>
  <c r="O76" i="108"/>
  <c r="AW76" i="108"/>
  <c r="BJ154" i="132"/>
  <c r="K154" i="132" s="1"/>
  <c r="AY154" i="132"/>
  <c r="G20" i="140"/>
  <c r="I27" i="144"/>
  <c r="AE91" i="108"/>
  <c r="N91" i="108"/>
  <c r="AV91" i="108"/>
  <c r="F402" i="131"/>
  <c r="G293" i="131"/>
  <c r="G139" i="131"/>
  <c r="AJ223" i="108"/>
  <c r="S223" i="108"/>
  <c r="AK223" i="108" s="1"/>
  <c r="G66" i="144"/>
  <c r="G170" i="144" s="1"/>
  <c r="H27" i="149"/>
  <c r="H62" i="149" s="1"/>
  <c r="H77" i="149" s="1"/>
  <c r="M7" i="150"/>
  <c r="O127" i="131"/>
  <c r="P127" i="131"/>
  <c r="L127" i="131"/>
  <c r="I127" i="131"/>
  <c r="Q127" i="131"/>
  <c r="J127" i="131"/>
  <c r="R127" i="131"/>
  <c r="H127" i="131"/>
  <c r="K127" i="131"/>
  <c r="S127" i="131"/>
  <c r="N127" i="131"/>
  <c r="M127" i="131"/>
  <c r="Q34" i="132"/>
  <c r="R34" i="132"/>
  <c r="Q17" i="132"/>
  <c r="R17" i="132" s="1"/>
  <c r="I88" i="138"/>
  <c r="K88" i="138"/>
  <c r="M88" i="138"/>
  <c r="G88" i="138"/>
  <c r="E88" i="138"/>
  <c r="O88" i="138"/>
  <c r="AG62" i="147"/>
  <c r="R133" i="147" s="1"/>
  <c r="R135" i="147" s="1"/>
  <c r="G277" i="131"/>
  <c r="G18" i="114"/>
  <c r="AM160" i="132"/>
  <c r="E106" i="93"/>
  <c r="AA243" i="108"/>
  <c r="G29" i="107" s="1"/>
  <c r="F57" i="114"/>
  <c r="F51" i="114" s="1"/>
  <c r="AA62" i="147"/>
  <c r="O133" i="147" s="1"/>
  <c r="O135" i="147" s="1"/>
  <c r="Q36" i="108"/>
  <c r="AH36" i="108"/>
  <c r="AY36" i="108"/>
  <c r="D102" i="138"/>
  <c r="J21" i="147"/>
  <c r="I2" i="147"/>
  <c r="H20" i="149"/>
  <c r="H2" i="149"/>
  <c r="I91" i="151" s="1"/>
  <c r="N128" i="131"/>
  <c r="S128" i="131"/>
  <c r="O128" i="131"/>
  <c r="P128" i="131"/>
  <c r="Q128" i="131"/>
  <c r="I128" i="131"/>
  <c r="J128" i="131"/>
  <c r="R128" i="131"/>
  <c r="K128" i="131"/>
  <c r="M128" i="131"/>
  <c r="L128" i="131"/>
  <c r="H128" i="131"/>
  <c r="Q14" i="132"/>
  <c r="R14" i="132" s="1"/>
  <c r="Q31" i="132"/>
  <c r="R31" i="132"/>
  <c r="Q48" i="132"/>
  <c r="R48" i="132" s="1"/>
  <c r="Q19" i="132"/>
  <c r="R19" i="132" s="1"/>
  <c r="Q44" i="132"/>
  <c r="R44" i="132" s="1"/>
  <c r="E43" i="148"/>
  <c r="H55" i="151"/>
  <c r="G138" i="140"/>
  <c r="I236" i="144"/>
  <c r="R149" i="108"/>
  <c r="AI149" i="108"/>
  <c r="AZ149" i="108"/>
  <c r="AZ159" i="132"/>
  <c r="BK159" i="132"/>
  <c r="L159" i="132" s="1"/>
  <c r="I89" i="138"/>
  <c r="L89" i="138"/>
  <c r="F89" i="138"/>
  <c r="O89" i="138"/>
  <c r="N27" i="108"/>
  <c r="AE27" i="108"/>
  <c r="AE24" i="108" s="1"/>
  <c r="AV27" i="108"/>
  <c r="AV24" i="108" s="1"/>
  <c r="M24" i="108"/>
  <c r="AE248" i="108" s="1"/>
  <c r="J59" i="114" s="1"/>
  <c r="N20" i="108"/>
  <c r="AE20" i="108"/>
  <c r="AE18" i="108" s="1"/>
  <c r="AV20" i="108"/>
  <c r="AV18" i="108" s="1"/>
  <c r="M18" i="108"/>
  <c r="AE244" i="108" s="1"/>
  <c r="J54" i="114" s="1"/>
  <c r="K62" i="144"/>
  <c r="J58" i="144"/>
  <c r="R198" i="108"/>
  <c r="AI198" i="108"/>
  <c r="J292" i="131"/>
  <c r="J293" i="131" s="1"/>
  <c r="H79" i="133" s="1"/>
  <c r="H114" i="133" s="1"/>
  <c r="I51" i="137" s="1"/>
  <c r="H39" i="146" s="1"/>
  <c r="Q21" i="128"/>
  <c r="F106" i="93"/>
  <c r="I20" i="93"/>
  <c r="J9" i="107"/>
  <c r="AZ153" i="132"/>
  <c r="BK153" i="132"/>
  <c r="L153" i="132" s="1"/>
  <c r="Z255" i="108"/>
  <c r="E73" i="114"/>
  <c r="F410" i="131"/>
  <c r="AN126" i="132"/>
  <c r="AH58" i="108"/>
  <c r="Q58" i="108"/>
  <c r="AY58" i="108"/>
  <c r="AF190" i="108"/>
  <c r="AF262" i="108" s="1"/>
  <c r="K77" i="114" s="1"/>
  <c r="D43" i="148"/>
  <c r="G55" i="151"/>
  <c r="AA271" i="108"/>
  <c r="F89" i="114"/>
  <c r="E93" i="138"/>
  <c r="E96" i="138" s="1"/>
  <c r="F93" i="138"/>
  <c r="O93" i="138"/>
  <c r="D96" i="138"/>
  <c r="N93" i="138"/>
  <c r="N96" i="138" s="1"/>
  <c r="K93" i="138"/>
  <c r="K96" i="138" s="1"/>
  <c r="L93" i="138"/>
  <c r="L96" i="138" s="1"/>
  <c r="M93" i="138"/>
  <c r="H93" i="138"/>
  <c r="H96" i="138" s="1"/>
  <c r="I93" i="138"/>
  <c r="J93" i="138"/>
  <c r="J96" i="138" s="1"/>
  <c r="G93" i="138"/>
  <c r="G96" i="138" s="1"/>
  <c r="AN141" i="132"/>
  <c r="AF92" i="108"/>
  <c r="O92" i="108"/>
  <c r="AW92" i="108"/>
  <c r="E116" i="140"/>
  <c r="L171" i="132"/>
  <c r="G263" i="131"/>
  <c r="N142" i="131"/>
  <c r="N143" i="131" s="1"/>
  <c r="L49" i="133" s="1"/>
  <c r="H328" i="93"/>
  <c r="M160" i="149"/>
  <c r="BC148" i="132"/>
  <c r="BN148" i="132"/>
  <c r="O148" i="132" s="1"/>
  <c r="AH222" i="108"/>
  <c r="Q222" i="108"/>
  <c r="Q56" i="108"/>
  <c r="AH56" i="108"/>
  <c r="AY56" i="108"/>
  <c r="H265" i="149"/>
  <c r="J265" i="149" s="1"/>
  <c r="L265" i="149" s="1"/>
  <c r="I266" i="149"/>
  <c r="H266" i="149" s="1"/>
  <c r="J266" i="149" s="1"/>
  <c r="L266" i="149" s="1"/>
  <c r="G24" i="105"/>
  <c r="J34" i="107"/>
  <c r="K222" i="131"/>
  <c r="AO123" i="132"/>
  <c r="AP123" i="132" s="1"/>
  <c r="AQ123" i="132" s="1"/>
  <c r="AR123" i="132" s="1"/>
  <c r="AS123" i="132" s="1"/>
  <c r="AT123" i="132" s="1"/>
  <c r="AU123" i="132" s="1"/>
  <c r="AA259" i="108"/>
  <c r="F71" i="114"/>
  <c r="S54" i="108"/>
  <c r="AJ54" i="108"/>
  <c r="BA54" i="108"/>
  <c r="L250" i="149"/>
  <c r="BL128" i="132"/>
  <c r="M128" i="132" s="1"/>
  <c r="BA128" i="132"/>
  <c r="AN125" i="132"/>
  <c r="S35" i="108"/>
  <c r="AJ35" i="108"/>
  <c r="BA35" i="108"/>
  <c r="AT116" i="108"/>
  <c r="AT236" i="108" s="1"/>
  <c r="AJ171" i="108"/>
  <c r="S171" i="108"/>
  <c r="AK171" i="108" s="1"/>
  <c r="Y171" i="108" s="1"/>
  <c r="P65" i="150"/>
  <c r="BO116" i="132"/>
  <c r="P116" i="132" s="1"/>
  <c r="BD116" i="132"/>
  <c r="H317" i="131"/>
  <c r="H15" i="150"/>
  <c r="H68" i="150"/>
  <c r="AD90" i="108"/>
  <c r="M90" i="108"/>
  <c r="AU90" i="108"/>
  <c r="L88" i="108"/>
  <c r="AD264" i="108" s="1"/>
  <c r="I80" i="114" s="1"/>
  <c r="C103" i="138"/>
  <c r="D103" i="138" s="1"/>
  <c r="E103" i="138" s="1"/>
  <c r="G82" i="138"/>
  <c r="H82" i="138" s="1"/>
  <c r="I82" i="138" s="1"/>
  <c r="J82" i="138" s="1"/>
  <c r="K82" i="138" s="1"/>
  <c r="G98" i="93"/>
  <c r="E34" i="105"/>
  <c r="I448" i="131"/>
  <c r="I449" i="131" s="1"/>
  <c r="Q9" i="132"/>
  <c r="R9" i="132" s="1"/>
  <c r="F36" i="114"/>
  <c r="F19" i="114"/>
  <c r="H189" i="131"/>
  <c r="H190" i="131" s="1"/>
  <c r="F68" i="133" s="1"/>
  <c r="G103" i="133" s="1"/>
  <c r="H40" i="137" s="1"/>
  <c r="G28" i="146" s="1"/>
  <c r="L48" i="148"/>
  <c r="M56" i="148" s="1"/>
  <c r="L49" i="148" s="1"/>
  <c r="I20" i="151" s="1"/>
  <c r="R65" i="150"/>
  <c r="U65" i="150" s="1"/>
  <c r="Q32" i="108"/>
  <c r="AH32" i="108"/>
  <c r="AY32" i="108"/>
  <c r="G289" i="131"/>
  <c r="O68" i="108"/>
  <c r="AF68" i="108"/>
  <c r="AW68" i="108"/>
  <c r="I272" i="131"/>
  <c r="I273" i="131" s="1"/>
  <c r="G73" i="133" s="1"/>
  <c r="G108" i="133" s="1"/>
  <c r="H45" i="137" s="1"/>
  <c r="G33" i="146" s="1"/>
  <c r="AG192" i="108"/>
  <c r="P192" i="108"/>
  <c r="O190" i="108"/>
  <c r="AX190" i="108" s="1"/>
  <c r="O95" i="138"/>
  <c r="L95" i="138"/>
  <c r="I95" i="138"/>
  <c r="F95" i="138"/>
  <c r="J289" i="104"/>
  <c r="K295" i="104"/>
  <c r="AH93" i="108"/>
  <c r="Q93" i="108"/>
  <c r="AY93" i="108"/>
  <c r="E117" i="140"/>
  <c r="L172" i="132"/>
  <c r="AE160" i="108"/>
  <c r="N160" i="108"/>
  <c r="J142" i="131"/>
  <c r="J143" i="131" s="1"/>
  <c r="H49" i="133" s="1"/>
  <c r="K95" i="103"/>
  <c r="J91" i="103"/>
  <c r="AG170" i="108"/>
  <c r="P170" i="108"/>
  <c r="AN138" i="132"/>
  <c r="BL149" i="132"/>
  <c r="M149" i="132" s="1"/>
  <c r="BA149" i="132"/>
  <c r="N188" i="108"/>
  <c r="AE188" i="108"/>
  <c r="BK134" i="132"/>
  <c r="L134" i="132" s="1"/>
  <c r="AZ134" i="132"/>
  <c r="AH226" i="108"/>
  <c r="Q226" i="108"/>
  <c r="S224" i="108"/>
  <c r="AK224" i="108" s="1"/>
  <c r="AJ224" i="108"/>
  <c r="F406" i="131"/>
  <c r="L277" i="104"/>
  <c r="K272" i="104"/>
  <c r="L183" i="104"/>
  <c r="K172" i="104"/>
  <c r="S29" i="108"/>
  <c r="AJ29" i="108"/>
  <c r="BA29" i="108"/>
  <c r="AI47" i="108"/>
  <c r="R47" i="108"/>
  <c r="AZ47" i="108"/>
  <c r="H273" i="149"/>
  <c r="J273" i="149" s="1"/>
  <c r="L273" i="149" s="1"/>
  <c r="Q353" i="104"/>
  <c r="E353" i="104" s="1"/>
  <c r="AF100" i="108"/>
  <c r="O100" i="108"/>
  <c r="AW100" i="108"/>
  <c r="M123" i="108"/>
  <c r="AU123" i="108"/>
  <c r="AD123" i="108"/>
  <c r="L116" i="108"/>
  <c r="AD272" i="108" s="1"/>
  <c r="K155" i="153"/>
  <c r="AE83" i="108"/>
  <c r="N83" i="108"/>
  <c r="AV83" i="108"/>
  <c r="L317" i="131"/>
  <c r="I317" i="131"/>
  <c r="F280" i="149"/>
  <c r="F300" i="149" s="1"/>
  <c r="F312" i="149" s="1"/>
  <c r="F112" i="149"/>
  <c r="F147" i="149" s="1"/>
  <c r="F182" i="149" s="1"/>
  <c r="F195" i="149" s="1"/>
  <c r="AE95" i="108"/>
  <c r="AV95" i="108"/>
  <c r="N95" i="108"/>
  <c r="O142" i="138"/>
  <c r="Q212" i="108"/>
  <c r="AH212" i="108"/>
  <c r="K317" i="104"/>
  <c r="K44" i="107" s="1"/>
  <c r="L321" i="104"/>
  <c r="Q125" i="108"/>
  <c r="AH125" i="108"/>
  <c r="AY125" i="108"/>
  <c r="AF288" i="108"/>
  <c r="K34" i="114" s="1"/>
  <c r="K95" i="114"/>
  <c r="Y206" i="108"/>
  <c r="Q22" i="132"/>
  <c r="R22" i="132" s="1"/>
  <c r="F159" i="149"/>
  <c r="G160" i="149"/>
  <c r="G39" i="105"/>
  <c r="H202" i="93"/>
  <c r="H116" i="93"/>
  <c r="L47" i="103"/>
  <c r="K17" i="103"/>
  <c r="J49" i="93"/>
  <c r="S124" i="108"/>
  <c r="AJ124" i="108"/>
  <c r="BA124" i="108"/>
  <c r="BB147" i="132"/>
  <c r="BM147" i="132"/>
  <c r="N147" i="132" s="1"/>
  <c r="Q24" i="132"/>
  <c r="R24" i="132" s="1"/>
  <c r="Q6" i="132"/>
  <c r="R6" i="132" s="1"/>
  <c r="Q13" i="132"/>
  <c r="R13" i="132"/>
  <c r="Q29" i="132"/>
  <c r="R29" i="132" s="1"/>
  <c r="Q45" i="132"/>
  <c r="R45" i="132" s="1"/>
  <c r="Q26" i="132"/>
  <c r="R26" i="132" s="1"/>
  <c r="I66" i="148"/>
  <c r="F150" i="131"/>
  <c r="AN154" i="132"/>
  <c r="G126" i="131"/>
  <c r="F418" i="131"/>
  <c r="AD94" i="108"/>
  <c r="M94" i="108"/>
  <c r="AU94" i="108"/>
  <c r="R141" i="108"/>
  <c r="AI141" i="108"/>
  <c r="AZ141" i="108"/>
  <c r="J306" i="149"/>
  <c r="L306" i="149" s="1"/>
  <c r="K307" i="149"/>
  <c r="AH118" i="108"/>
  <c r="Q118" i="108"/>
  <c r="AY118" i="108"/>
  <c r="E30" i="114"/>
  <c r="AC258" i="108"/>
  <c r="H72" i="114" s="1"/>
  <c r="AC181" i="108"/>
  <c r="BC126" i="132"/>
  <c r="BN126" i="132"/>
  <c r="O126" i="132" s="1"/>
  <c r="I50" i="107"/>
  <c r="J307" i="131"/>
  <c r="P140" i="108"/>
  <c r="AG140" i="108"/>
  <c r="AX140" i="108"/>
  <c r="G143" i="140"/>
  <c r="I244" i="144"/>
  <c r="M303" i="104"/>
  <c r="N307" i="104"/>
  <c r="G281" i="131"/>
  <c r="G124" i="131"/>
  <c r="Z290" i="108"/>
  <c r="E39" i="114" s="1"/>
  <c r="Z281" i="108"/>
  <c r="E99" i="114"/>
  <c r="I267" i="131"/>
  <c r="I268" i="131" s="1"/>
  <c r="G72" i="133" s="1"/>
  <c r="H107" i="133" s="1"/>
  <c r="I44" i="137" s="1"/>
  <c r="H32" i="146" s="1"/>
  <c r="H115" i="93"/>
  <c r="H201" i="93"/>
  <c r="G36" i="114"/>
  <c r="AU117" i="132"/>
  <c r="AO117" i="132"/>
  <c r="AP117" i="132" s="1"/>
  <c r="AQ117" i="132" s="1"/>
  <c r="AR117" i="132" s="1"/>
  <c r="AS117" i="132" s="1"/>
  <c r="AT117" i="132" s="1"/>
  <c r="M48" i="148"/>
  <c r="N56" i="148" s="1"/>
  <c r="M49" i="148" s="1"/>
  <c r="J20" i="151" s="1"/>
  <c r="W65" i="150"/>
  <c r="J179" i="93"/>
  <c r="J107" i="93"/>
  <c r="F126" i="140"/>
  <c r="H216" i="144"/>
  <c r="F144" i="140"/>
  <c r="H248" i="144"/>
  <c r="G267" i="131"/>
  <c r="G268" i="131" s="1"/>
  <c r="G110" i="93"/>
  <c r="G196" i="93"/>
  <c r="H39" i="107"/>
  <c r="AO145" i="132"/>
  <c r="AP145" i="132" s="1"/>
  <c r="AQ145" i="132" s="1"/>
  <c r="AR145" i="132" s="1"/>
  <c r="AS145" i="132" s="1"/>
  <c r="AT145" i="132" s="1"/>
  <c r="AU145" i="132" s="1"/>
  <c r="N107" i="93"/>
  <c r="N179" i="93"/>
  <c r="AJ131" i="108"/>
  <c r="S131" i="108"/>
  <c r="BA131" i="108"/>
  <c r="I286" i="104"/>
  <c r="F29" i="105" s="1"/>
  <c r="I40" i="107"/>
  <c r="J271" i="131"/>
  <c r="BA131" i="132"/>
  <c r="BL131" i="132"/>
  <c r="M131" i="132" s="1"/>
  <c r="G48" i="140"/>
  <c r="I54" i="144"/>
  <c r="L327" i="104"/>
  <c r="K324" i="104"/>
  <c r="E34" i="149"/>
  <c r="E157" i="131"/>
  <c r="L107" i="93"/>
  <c r="L179" i="93"/>
  <c r="G305" i="131"/>
  <c r="AY158" i="132"/>
  <c r="BJ158" i="132"/>
  <c r="K158" i="132" s="1"/>
  <c r="G142" i="131"/>
  <c r="G134" i="131"/>
  <c r="I62" i="107"/>
  <c r="J130" i="131"/>
  <c r="M128" i="108"/>
  <c r="AD128" i="108"/>
  <c r="AU128" i="108"/>
  <c r="J13" i="105"/>
  <c r="O96" i="138"/>
  <c r="R194" i="108"/>
  <c r="AI194" i="108"/>
  <c r="AI51" i="108"/>
  <c r="R51" i="108"/>
  <c r="AZ51" i="108"/>
  <c r="F56" i="137"/>
  <c r="G114" i="140"/>
  <c r="I195" i="144"/>
  <c r="E37" i="146"/>
  <c r="AZ137" i="132"/>
  <c r="BK137" i="132"/>
  <c r="L137" i="132" s="1"/>
  <c r="Q137" i="108"/>
  <c r="AH137" i="108"/>
  <c r="AY137" i="108"/>
  <c r="F230" i="149"/>
  <c r="H230" i="149" s="1"/>
  <c r="J230" i="149" s="1"/>
  <c r="L230" i="149" s="1"/>
  <c r="G231" i="149"/>
  <c r="F231" i="149" s="1"/>
  <c r="H231" i="149" s="1"/>
  <c r="AN124" i="132"/>
  <c r="H81" i="140"/>
  <c r="J111" i="144"/>
  <c r="AB63" i="108"/>
  <c r="AU42" i="108"/>
  <c r="AU17" i="108" s="1"/>
  <c r="N317" i="131"/>
  <c r="M317" i="131"/>
  <c r="F178" i="144"/>
  <c r="F157" i="144" s="1"/>
  <c r="F324" i="149"/>
  <c r="F142" i="144"/>
  <c r="BK141" i="132"/>
  <c r="L141" i="132" s="1"/>
  <c r="AZ141" i="132"/>
  <c r="I200" i="93"/>
  <c r="I77" i="133"/>
  <c r="I114" i="93"/>
  <c r="I16" i="137"/>
  <c r="K164" i="144"/>
  <c r="L165" i="144"/>
  <c r="AO144" i="132"/>
  <c r="AP144" i="132" s="1"/>
  <c r="AQ144" i="132" s="1"/>
  <c r="AR144" i="132" s="1"/>
  <c r="AS144" i="132" s="1"/>
  <c r="AT144" i="132" s="1"/>
  <c r="AU144" i="132" s="1"/>
  <c r="F24" i="105"/>
  <c r="I34" i="107"/>
  <c r="J222" i="131"/>
  <c r="K159" i="104"/>
  <c r="L163" i="104"/>
  <c r="AD245" i="108"/>
  <c r="AD17" i="108"/>
  <c r="AV16" i="108" s="1"/>
  <c r="BA152" i="132"/>
  <c r="BL152" i="132"/>
  <c r="M152" i="132" s="1"/>
  <c r="K129" i="132"/>
  <c r="H400" i="131" s="1"/>
  <c r="AH77" i="108"/>
  <c r="Q77" i="108"/>
  <c r="AY77" i="108"/>
  <c r="AN134" i="132"/>
  <c r="AJ231" i="108"/>
  <c r="S231" i="108"/>
  <c r="AK231" i="108" s="1"/>
  <c r="I446" i="131"/>
  <c r="I447" i="131" s="1"/>
  <c r="G86" i="133" s="1"/>
  <c r="S33" i="108"/>
  <c r="AJ33" i="108"/>
  <c r="BA33" i="108"/>
  <c r="H285" i="149"/>
  <c r="K285" i="149"/>
  <c r="AH130" i="108"/>
  <c r="Q130" i="108"/>
  <c r="AY130" i="108"/>
  <c r="I308" i="131"/>
  <c r="I309" i="131" s="1"/>
  <c r="G83" i="133" s="1"/>
  <c r="G118" i="133" s="1"/>
  <c r="H55" i="137" s="1"/>
  <c r="G43" i="146" s="1"/>
  <c r="P276" i="104"/>
  <c r="BJ160" i="132"/>
  <c r="K160" i="132" s="1"/>
  <c r="AY160" i="132"/>
  <c r="H27" i="109"/>
  <c r="G108" i="93"/>
  <c r="Q42" i="132"/>
  <c r="R42" i="132"/>
  <c r="Q20" i="132"/>
  <c r="R20" i="132"/>
  <c r="Q16" i="132"/>
  <c r="R16" i="132"/>
  <c r="AT70" i="108"/>
  <c r="AT63" i="108" s="1"/>
  <c r="H133" i="138"/>
  <c r="G135" i="138"/>
  <c r="BK119" i="132"/>
  <c r="L119" i="132" s="1"/>
  <c r="AZ119" i="132"/>
  <c r="I300" i="131"/>
  <c r="G126" i="93"/>
  <c r="E7" i="105"/>
  <c r="H325" i="131"/>
  <c r="I146" i="138"/>
  <c r="K146" i="138"/>
  <c r="M146" i="138"/>
  <c r="G146" i="138"/>
  <c r="E146" i="138"/>
  <c r="O146" i="138"/>
  <c r="Q193" i="108"/>
  <c r="AH193" i="108"/>
  <c r="BK132" i="132"/>
  <c r="L132" i="132" s="1"/>
  <c r="AZ132" i="132"/>
  <c r="Z280" i="108"/>
  <c r="E96" i="114"/>
  <c r="Z267" i="108"/>
  <c r="J359" i="104"/>
  <c r="K360" i="104"/>
  <c r="AF112" i="108"/>
  <c r="O112" i="108"/>
  <c r="AW112" i="108"/>
  <c r="AK191" i="108"/>
  <c r="F413" i="131"/>
  <c r="AN146" i="132"/>
  <c r="G42" i="140"/>
  <c r="G40" i="140" s="1"/>
  <c r="H106" i="146" s="1"/>
  <c r="H188" i="146" s="1"/>
  <c r="I50" i="144"/>
  <c r="L42" i="107"/>
  <c r="M279" i="131"/>
  <c r="F214" i="93"/>
  <c r="D34" i="140"/>
  <c r="M87" i="132"/>
  <c r="G136" i="140"/>
  <c r="I232" i="144"/>
  <c r="AF72" i="108"/>
  <c r="O72" i="108"/>
  <c r="AW72" i="108"/>
  <c r="K283" i="131"/>
  <c r="J43" i="107"/>
  <c r="O76" i="138"/>
  <c r="N76" i="138"/>
  <c r="BA124" i="132"/>
  <c r="BL124" i="132"/>
  <c r="M124" i="132" s="1"/>
  <c r="S173" i="108"/>
  <c r="AK173" i="108" s="1"/>
  <c r="AJ173" i="108"/>
  <c r="Y173" i="108" s="1"/>
  <c r="J45" i="107"/>
  <c r="K287" i="131"/>
  <c r="J28" i="140"/>
  <c r="L39" i="144"/>
  <c r="M20" i="105"/>
  <c r="P24" i="107"/>
  <c r="Q183" i="131"/>
  <c r="AD78" i="108"/>
  <c r="M78" i="108"/>
  <c r="AU78" i="108"/>
  <c r="BM163" i="132"/>
  <c r="N163" i="132" s="1"/>
  <c r="BB163" i="132"/>
  <c r="J164" i="132"/>
  <c r="H142" i="131"/>
  <c r="H143" i="131" s="1"/>
  <c r="F49" i="133" s="1"/>
  <c r="M142" i="131"/>
  <c r="M143" i="131" s="1"/>
  <c r="K49" i="133" s="1"/>
  <c r="S39" i="108"/>
  <c r="AJ39" i="108"/>
  <c r="BA39" i="108"/>
  <c r="AZ139" i="132"/>
  <c r="BK139" i="132"/>
  <c r="L139" i="132" s="1"/>
  <c r="BB133" i="132"/>
  <c r="BM133" i="132"/>
  <c r="N133" i="132" s="1"/>
  <c r="BL135" i="132"/>
  <c r="M135" i="132" s="1"/>
  <c r="BA135" i="132"/>
  <c r="BK138" i="132"/>
  <c r="L138" i="132" s="1"/>
  <c r="AZ138" i="132"/>
  <c r="AM162" i="132"/>
  <c r="L280" i="131"/>
  <c r="L281" i="131" s="1"/>
  <c r="J75" i="133" s="1"/>
  <c r="J110" i="133" s="1"/>
  <c r="K47" i="137" s="1"/>
  <c r="J35" i="146" s="1"/>
  <c r="AG200" i="108"/>
  <c r="P200" i="108"/>
  <c r="AD102" i="108"/>
  <c r="M102" i="108"/>
  <c r="AU102" i="108"/>
  <c r="H195" i="154"/>
  <c r="H175" i="154"/>
  <c r="H210" i="154"/>
  <c r="G43" i="148"/>
  <c r="J55" i="151"/>
  <c r="G34" i="109"/>
  <c r="D141" i="133"/>
  <c r="E380" i="131"/>
  <c r="AI176" i="108"/>
  <c r="R176" i="108"/>
  <c r="K143" i="132"/>
  <c r="H408" i="131" s="1"/>
  <c r="H409" i="131" s="1"/>
  <c r="H410" i="131" s="1"/>
  <c r="AH179" i="108"/>
  <c r="Q179" i="108"/>
  <c r="O90" i="138"/>
  <c r="O16" i="138" s="1"/>
  <c r="P145" i="133" s="1"/>
  <c r="Q62" i="137" s="1"/>
  <c r="AD289" i="108"/>
  <c r="I38" i="114" s="1"/>
  <c r="I98" i="114"/>
  <c r="AB259" i="108"/>
  <c r="G71" i="114"/>
  <c r="AE44" i="108"/>
  <c r="AE42" i="108" s="1"/>
  <c r="AE253" i="108" s="1"/>
  <c r="J65" i="114" s="1"/>
  <c r="N44" i="108"/>
  <c r="AV44" i="108"/>
  <c r="AV42" i="108" s="1"/>
  <c r="M42" i="108"/>
  <c r="AE252" i="108" s="1"/>
  <c r="J64" i="114" s="1"/>
  <c r="J317" i="131"/>
  <c r="R317" i="131"/>
  <c r="AD86" i="108"/>
  <c r="M86" i="108"/>
  <c r="AU86" i="108"/>
  <c r="H33" i="107"/>
  <c r="S168" i="108"/>
  <c r="AK168" i="108" s="1"/>
  <c r="AJ168" i="108"/>
  <c r="Y168" i="108" s="1"/>
  <c r="I80" i="144"/>
  <c r="J82" i="144"/>
  <c r="AN159" i="132"/>
  <c r="AB271" i="108"/>
  <c r="G89" i="114"/>
  <c r="K151" i="132" l="1"/>
  <c r="K157" i="132" s="1"/>
  <c r="H416" i="131" s="1"/>
  <c r="H417" i="131" s="1"/>
  <c r="H418" i="131" s="1"/>
  <c r="BK151" i="132"/>
  <c r="L151" i="132" s="1"/>
  <c r="AY130" i="132"/>
  <c r="BJ130" i="132"/>
  <c r="K130" i="132" s="1"/>
  <c r="K136" i="132" s="1"/>
  <c r="H404" i="131" s="1"/>
  <c r="AM130" i="132"/>
  <c r="N21" i="128"/>
  <c r="R6" i="128" s="1"/>
  <c r="C52" i="128" s="1"/>
  <c r="D52" i="128" s="1"/>
  <c r="F98" i="93"/>
  <c r="H448" i="131"/>
  <c r="H449" i="131" s="1"/>
  <c r="D34" i="105"/>
  <c r="H131" i="131"/>
  <c r="H301" i="149"/>
  <c r="M66" i="150" s="1"/>
  <c r="I131" i="131"/>
  <c r="I111" i="93"/>
  <c r="I197" i="93"/>
  <c r="J131" i="131"/>
  <c r="J132" i="131" s="1"/>
  <c r="H48" i="133" s="1"/>
  <c r="I26" i="137" s="1"/>
  <c r="K41" i="107"/>
  <c r="L275" i="131"/>
  <c r="L276" i="131" s="1"/>
  <c r="L277" i="131" s="1"/>
  <c r="J74" i="133" s="1"/>
  <c r="J109" i="133" s="1"/>
  <c r="K46" i="137" s="1"/>
  <c r="J34" i="146" s="1"/>
  <c r="N338" i="104"/>
  <c r="O343" i="104"/>
  <c r="M296" i="131"/>
  <c r="M297" i="131" s="1"/>
  <c r="K80" i="133" s="1"/>
  <c r="L115" i="133" s="1"/>
  <c r="M52" i="137" s="1"/>
  <c r="L40" i="146" s="1"/>
  <c r="K203" i="93"/>
  <c r="K117" i="93"/>
  <c r="M302" i="104"/>
  <c r="L296" i="104"/>
  <c r="M47" i="107"/>
  <c r="N295" i="131"/>
  <c r="N296" i="131" s="1"/>
  <c r="N297" i="131" s="1"/>
  <c r="L80" i="133" s="1"/>
  <c r="M115" i="133" s="1"/>
  <c r="N52" i="137" s="1"/>
  <c r="M40" i="146" s="1"/>
  <c r="K131" i="131"/>
  <c r="F24" i="146"/>
  <c r="Y198" i="108"/>
  <c r="I132" i="131"/>
  <c r="G48" i="133" s="1"/>
  <c r="H26" i="137" s="1"/>
  <c r="AE257" i="108"/>
  <c r="Y202" i="108"/>
  <c r="E261" i="149"/>
  <c r="F261" i="149" s="1"/>
  <c r="O10" i="138"/>
  <c r="O149" i="138"/>
  <c r="E114" i="148"/>
  <c r="U66" i="150"/>
  <c r="J156" i="153"/>
  <c r="N156" i="153" s="1"/>
  <c r="I381" i="104"/>
  <c r="I380" i="104"/>
  <c r="AC236" i="108"/>
  <c r="AT238" i="108" s="1"/>
  <c r="F7" i="105"/>
  <c r="I37" i="107"/>
  <c r="I33" i="107" s="1"/>
  <c r="I325" i="131"/>
  <c r="J117" i="131"/>
  <c r="I23" i="107"/>
  <c r="E72" i="133"/>
  <c r="J438" i="131"/>
  <c r="E85" i="114"/>
  <c r="G126" i="140"/>
  <c r="I216" i="144"/>
  <c r="AO154" i="132"/>
  <c r="AP154" i="132" s="1"/>
  <c r="AQ154" i="132" s="1"/>
  <c r="AR154" i="132" s="1"/>
  <c r="AS154" i="132" s="1"/>
  <c r="AT154" i="132" s="1"/>
  <c r="AU154" i="132" s="1"/>
  <c r="I27" i="137"/>
  <c r="AA267" i="108"/>
  <c r="G31" i="107" s="1"/>
  <c r="F91" i="114"/>
  <c r="AA280" i="108"/>
  <c r="D32" i="105" s="1"/>
  <c r="G178" i="93"/>
  <c r="H17" i="109"/>
  <c r="G100" i="93"/>
  <c r="S113" i="108"/>
  <c r="AJ113" i="108"/>
  <c r="BA113" i="108"/>
  <c r="H22" i="140"/>
  <c r="J30" i="144"/>
  <c r="AG104" i="108"/>
  <c r="P104" i="108"/>
  <c r="AX104" i="108"/>
  <c r="R178" i="108"/>
  <c r="AI178" i="108"/>
  <c r="C32" i="105"/>
  <c r="L85" i="133"/>
  <c r="L120" i="133" s="1"/>
  <c r="M67" i="137" s="1"/>
  <c r="L54" i="146" s="1"/>
  <c r="H126" i="93"/>
  <c r="L324" i="104"/>
  <c r="M327" i="104"/>
  <c r="E36" i="114"/>
  <c r="E19" i="114"/>
  <c r="R118" i="108"/>
  <c r="AI118" i="108"/>
  <c r="AZ118" i="108"/>
  <c r="AE94" i="108"/>
  <c r="N94" i="108"/>
  <c r="AV94" i="108"/>
  <c r="R212" i="108"/>
  <c r="AI212" i="108"/>
  <c r="BA134" i="132"/>
  <c r="BL134" i="132"/>
  <c r="M134" i="132" s="1"/>
  <c r="K289" i="104"/>
  <c r="L295" i="104"/>
  <c r="BP116" i="132"/>
  <c r="Q116" i="132" s="1"/>
  <c r="BE116" i="132"/>
  <c r="J25" i="109"/>
  <c r="I104" i="93"/>
  <c r="I186" i="93" s="1"/>
  <c r="M161" i="149"/>
  <c r="AU141" i="132"/>
  <c r="AO141" i="132"/>
  <c r="AP141" i="132" s="1"/>
  <c r="AQ141" i="132" s="1"/>
  <c r="AR141" i="132" s="1"/>
  <c r="AS141" i="132" s="1"/>
  <c r="AT141" i="132" s="1"/>
  <c r="K9" i="138"/>
  <c r="G49" i="154"/>
  <c r="AO126" i="132"/>
  <c r="AP126" i="132" s="1"/>
  <c r="AQ126" i="132" s="1"/>
  <c r="AR126" i="132" s="1"/>
  <c r="AS126" i="132" s="1"/>
  <c r="AT126" i="132" s="1"/>
  <c r="AU126" i="132" s="1"/>
  <c r="J52" i="114"/>
  <c r="I49" i="154"/>
  <c r="R36" i="108"/>
  <c r="AI36" i="108"/>
  <c r="AZ36" i="108"/>
  <c r="G142" i="144"/>
  <c r="G178" i="144"/>
  <c r="G157" i="144" s="1"/>
  <c r="G324" i="149"/>
  <c r="BK154" i="132"/>
  <c r="L154" i="132" s="1"/>
  <c r="AZ154" i="132"/>
  <c r="G96" i="114"/>
  <c r="J79" i="140"/>
  <c r="Q27" i="137"/>
  <c r="AG80" i="108"/>
  <c r="P80" i="108"/>
  <c r="AX80" i="108"/>
  <c r="AF99" i="108"/>
  <c r="O99" i="108"/>
  <c r="AW99" i="108"/>
  <c r="F20" i="114"/>
  <c r="H25" i="105"/>
  <c r="K35" i="107"/>
  <c r="L256" i="131"/>
  <c r="T21" i="132"/>
  <c r="U21" i="132"/>
  <c r="T9" i="132"/>
  <c r="U9" i="132" s="1"/>
  <c r="T35" i="132"/>
  <c r="U35" i="132"/>
  <c r="T15" i="132"/>
  <c r="U15" i="132"/>
  <c r="T50" i="132"/>
  <c r="U50" i="132"/>
  <c r="E56" i="146"/>
  <c r="R145" i="108"/>
  <c r="AI145" i="108"/>
  <c r="AZ145" i="108"/>
  <c r="M304" i="131"/>
  <c r="I49" i="146"/>
  <c r="M90" i="138"/>
  <c r="M16" i="138" s="1"/>
  <c r="N145" i="133" s="1"/>
  <c r="O62" i="137" s="1"/>
  <c r="L122" i="132"/>
  <c r="I396" i="131" s="1"/>
  <c r="E16" i="140"/>
  <c r="F17" i="140"/>
  <c r="R166" i="108"/>
  <c r="AI166" i="108"/>
  <c r="P27" i="137"/>
  <c r="G24" i="114"/>
  <c r="P120" i="108"/>
  <c r="AG120" i="108"/>
  <c r="AX120" i="108"/>
  <c r="AF161" i="108"/>
  <c r="O161" i="108"/>
  <c r="I92" i="140"/>
  <c r="K119" i="144"/>
  <c r="E51" i="114"/>
  <c r="BL127" i="132"/>
  <c r="M127" i="132" s="1"/>
  <c r="BA127" i="132"/>
  <c r="AE132" i="108"/>
  <c r="N132" i="108"/>
  <c r="AV132" i="108"/>
  <c r="AH175" i="108"/>
  <c r="AH163" i="108" s="1"/>
  <c r="Q175" i="108"/>
  <c r="AD70" i="108"/>
  <c r="M142" i="138"/>
  <c r="AK127" i="108"/>
  <c r="BB127" i="108"/>
  <c r="H18" i="114"/>
  <c r="S169" i="108"/>
  <c r="AK169" i="108" s="1"/>
  <c r="AJ169" i="108"/>
  <c r="O27" i="137"/>
  <c r="K43" i="107"/>
  <c r="L283" i="131"/>
  <c r="O144" i="108"/>
  <c r="AF144" i="108"/>
  <c r="AW144" i="108"/>
  <c r="AD157" i="108"/>
  <c r="F47" i="140"/>
  <c r="E46" i="140"/>
  <c r="F107" i="146" s="1"/>
  <c r="F189" i="146" s="1"/>
  <c r="AK165" i="108"/>
  <c r="N10" i="138"/>
  <c r="N149" i="138"/>
  <c r="H85" i="133"/>
  <c r="H120" i="133" s="1"/>
  <c r="I67" i="137" s="1"/>
  <c r="H54" i="146" s="1"/>
  <c r="BN133" i="132"/>
  <c r="O133" i="132" s="1"/>
  <c r="BC133" i="132"/>
  <c r="F414" i="131"/>
  <c r="E82" i="133"/>
  <c r="H143" i="140"/>
  <c r="J244" i="144"/>
  <c r="BN147" i="132"/>
  <c r="O147" i="132" s="1"/>
  <c r="BC147" i="132"/>
  <c r="BO148" i="132"/>
  <c r="P148" i="132" s="1"/>
  <c r="BD148" i="132"/>
  <c r="S56" i="132"/>
  <c r="T5" i="132"/>
  <c r="U5" i="132" s="1"/>
  <c r="AC273" i="108"/>
  <c r="I460" i="131"/>
  <c r="G150" i="133" s="1"/>
  <c r="H69" i="137" s="1"/>
  <c r="G56" i="146" s="1"/>
  <c r="J26" i="140"/>
  <c r="L36" i="144"/>
  <c r="AE74" i="108"/>
  <c r="N74" i="108"/>
  <c r="AV74" i="108"/>
  <c r="M70" i="108"/>
  <c r="AE260" i="108" s="1"/>
  <c r="J75" i="114" s="1"/>
  <c r="H27" i="137"/>
  <c r="D115" i="140"/>
  <c r="G73" i="114"/>
  <c r="BA138" i="132"/>
  <c r="BL138" i="132"/>
  <c r="M138" i="132" s="1"/>
  <c r="AE102" i="108"/>
  <c r="N102" i="108"/>
  <c r="AV102" i="108"/>
  <c r="F86" i="132"/>
  <c r="C105" i="132"/>
  <c r="H48" i="140"/>
  <c r="J54" i="144"/>
  <c r="AK131" i="108"/>
  <c r="BB131" i="108"/>
  <c r="G19" i="114"/>
  <c r="F151" i="131"/>
  <c r="F320" i="131"/>
  <c r="F68" i="131" s="1"/>
  <c r="F69" i="131" s="1"/>
  <c r="J20" i="93"/>
  <c r="K9" i="107"/>
  <c r="G161" i="149"/>
  <c r="F160" i="149"/>
  <c r="G85" i="133"/>
  <c r="G120" i="133" s="1"/>
  <c r="H67" i="137" s="1"/>
  <c r="G54" i="146" s="1"/>
  <c r="AD286" i="108"/>
  <c r="I32" i="114" s="1"/>
  <c r="I93" i="114"/>
  <c r="AK29" i="108"/>
  <c r="BB29" i="108"/>
  <c r="AU138" i="132"/>
  <c r="AO138" i="132"/>
  <c r="AP138" i="132" s="1"/>
  <c r="AQ138" i="132" s="1"/>
  <c r="AR138" i="132" s="1"/>
  <c r="AS138" i="132" s="1"/>
  <c r="AT138" i="132" s="1"/>
  <c r="J286" i="104"/>
  <c r="G29" i="105" s="1"/>
  <c r="J40" i="107"/>
  <c r="K271" i="131"/>
  <c r="AG68" i="108"/>
  <c r="P68" i="108"/>
  <c r="AX68" i="108"/>
  <c r="AU88" i="108"/>
  <c r="AK35" i="108"/>
  <c r="BB35" i="108"/>
  <c r="N9" i="138"/>
  <c r="N97" i="138"/>
  <c r="AV17" i="108"/>
  <c r="K16" i="154"/>
  <c r="N101" i="154" s="1"/>
  <c r="N123" i="154" s="1"/>
  <c r="K64" i="154"/>
  <c r="I126" i="146"/>
  <c r="I211" i="146" s="1"/>
  <c r="O45" i="108"/>
  <c r="AF45" i="108"/>
  <c r="AW45" i="108"/>
  <c r="AD283" i="108"/>
  <c r="I26" i="114" s="1"/>
  <c r="I88" i="114"/>
  <c r="J262" i="131"/>
  <c r="AG84" i="108"/>
  <c r="P84" i="108"/>
  <c r="AX84" i="108"/>
  <c r="M211" i="104"/>
  <c r="L206" i="104"/>
  <c r="T20" i="132"/>
  <c r="U20" i="132"/>
  <c r="T45" i="132"/>
  <c r="U45" i="132" s="1"/>
  <c r="T26" i="132"/>
  <c r="U26" i="132" s="1"/>
  <c r="T6" i="132"/>
  <c r="U6" i="132"/>
  <c r="T41" i="132"/>
  <c r="U41" i="132"/>
  <c r="AU133" i="132"/>
  <c r="AO133" i="132"/>
  <c r="AP133" i="132" s="1"/>
  <c r="AQ133" i="132" s="1"/>
  <c r="AR133" i="132" s="1"/>
  <c r="AS133" i="132" s="1"/>
  <c r="AT133" i="132" s="1"/>
  <c r="K119" i="93"/>
  <c r="K205" i="93"/>
  <c r="D16" i="138"/>
  <c r="E145" i="133" s="1"/>
  <c r="F62" i="137" s="1"/>
  <c r="K90" i="138"/>
  <c r="K16" i="138" s="1"/>
  <c r="L145" i="133" s="1"/>
  <c r="M62" i="137" s="1"/>
  <c r="J98" i="114"/>
  <c r="E104" i="146"/>
  <c r="E186" i="146" s="1"/>
  <c r="E83" i="133"/>
  <c r="BL142" i="132"/>
  <c r="M142" i="132" s="1"/>
  <c r="BA142" i="132"/>
  <c r="BA123" i="132"/>
  <c r="BL123" i="132"/>
  <c r="M123" i="132" s="1"/>
  <c r="BL125" i="132"/>
  <c r="M125" i="132" s="1"/>
  <c r="BA125" i="132"/>
  <c r="I124" i="149"/>
  <c r="F29" i="107"/>
  <c r="E81" i="133"/>
  <c r="AJ202" i="108"/>
  <c r="S202" i="108"/>
  <c r="AK202" i="108" s="1"/>
  <c r="AG159" i="108"/>
  <c r="P159" i="108"/>
  <c r="BL118" i="132"/>
  <c r="M118" i="132" s="1"/>
  <c r="BA118" i="132"/>
  <c r="I85" i="133"/>
  <c r="I120" i="133" s="1"/>
  <c r="J67" i="137" s="1"/>
  <c r="I54" i="146" s="1"/>
  <c r="P139" i="108"/>
  <c r="AG139" i="108"/>
  <c r="AX139" i="108"/>
  <c r="M315" i="104"/>
  <c r="L310" i="104"/>
  <c r="AG96" i="108"/>
  <c r="P96" i="108"/>
  <c r="AX96" i="108"/>
  <c r="R58" i="132"/>
  <c r="K292" i="131"/>
  <c r="K293" i="131" s="1"/>
  <c r="M148" i="138"/>
  <c r="AD259" i="108"/>
  <c r="I71" i="114"/>
  <c r="E44" i="146"/>
  <c r="AO159" i="132"/>
  <c r="AP159" i="132" s="1"/>
  <c r="AQ159" i="132" s="1"/>
  <c r="AR159" i="132" s="1"/>
  <c r="AS159" i="132" s="1"/>
  <c r="AT159" i="132" s="1"/>
  <c r="AU159" i="132" s="1"/>
  <c r="BB135" i="132"/>
  <c r="BM135" i="132"/>
  <c r="N135" i="132" s="1"/>
  <c r="BN163" i="132"/>
  <c r="O163" i="132" s="1"/>
  <c r="BC163" i="132"/>
  <c r="K28" i="140"/>
  <c r="M39" i="144"/>
  <c r="D33" i="140"/>
  <c r="E105" i="146" s="1"/>
  <c r="E187" i="146" s="1"/>
  <c r="E34" i="140"/>
  <c r="Y191" i="108"/>
  <c r="I301" i="131"/>
  <c r="G81" i="133" s="1"/>
  <c r="G116" i="133" s="1"/>
  <c r="H53" i="137" s="1"/>
  <c r="G41" i="146" s="1"/>
  <c r="H114" i="140"/>
  <c r="J195" i="144"/>
  <c r="J307" i="149"/>
  <c r="L307" i="149" s="1"/>
  <c r="K308" i="149"/>
  <c r="J308" i="149" s="1"/>
  <c r="L308" i="149" s="1"/>
  <c r="L17" i="103"/>
  <c r="M47" i="103"/>
  <c r="K49" i="93"/>
  <c r="AF95" i="108"/>
  <c r="O95" i="108"/>
  <c r="AW95" i="108"/>
  <c r="J85" i="133"/>
  <c r="J120" i="133" s="1"/>
  <c r="K67" i="137" s="1"/>
  <c r="J54" i="146" s="1"/>
  <c r="AD116" i="108"/>
  <c r="AD273" i="108" s="1"/>
  <c r="H24" i="105"/>
  <c r="K34" i="107"/>
  <c r="L222" i="131"/>
  <c r="AH170" i="108"/>
  <c r="Q170" i="108"/>
  <c r="AF160" i="108"/>
  <c r="O160" i="108"/>
  <c r="F117" i="140"/>
  <c r="M172" i="132"/>
  <c r="AH192" i="108"/>
  <c r="Q192" i="108"/>
  <c r="P190" i="108"/>
  <c r="AY190" i="108" s="1"/>
  <c r="AE90" i="108"/>
  <c r="N90" i="108"/>
  <c r="AV90" i="108"/>
  <c r="M88" i="108"/>
  <c r="AE264" i="108" s="1"/>
  <c r="J80" i="114" s="1"/>
  <c r="AO125" i="132"/>
  <c r="AP125" i="132" s="1"/>
  <c r="AQ125" i="132" s="1"/>
  <c r="AR125" i="132" s="1"/>
  <c r="AS125" i="132" s="1"/>
  <c r="AT125" i="132" s="1"/>
  <c r="AU125" i="132" s="1"/>
  <c r="AK54" i="108"/>
  <c r="BB54" i="108"/>
  <c r="R56" i="108"/>
  <c r="AI56" i="108"/>
  <c r="AZ56" i="108"/>
  <c r="I328" i="93"/>
  <c r="G9" i="138"/>
  <c r="D9" i="138"/>
  <c r="D12" i="138" s="1"/>
  <c r="D97" i="138"/>
  <c r="BL153" i="132"/>
  <c r="M153" i="132" s="1"/>
  <c r="BA153" i="132"/>
  <c r="AE245" i="108"/>
  <c r="AE17" i="108"/>
  <c r="AW16" i="108" s="1"/>
  <c r="H66" i="144"/>
  <c r="H170" i="144" s="1"/>
  <c r="J27" i="149"/>
  <c r="J62" i="149" s="1"/>
  <c r="J77" i="149" s="1"/>
  <c r="R7" i="150"/>
  <c r="G43" i="114"/>
  <c r="G44" i="114" s="1"/>
  <c r="AC265" i="108"/>
  <c r="AC63" i="108"/>
  <c r="M85" i="133"/>
  <c r="M120" i="133" s="1"/>
  <c r="N67" i="137" s="1"/>
  <c r="M54" i="146" s="1"/>
  <c r="AG28" i="108"/>
  <c r="P28" i="108"/>
  <c r="AX28" i="108"/>
  <c r="N162" i="108"/>
  <c r="AE162" i="108"/>
  <c r="H109" i="93"/>
  <c r="H191" i="93"/>
  <c r="T48" i="132"/>
  <c r="U48" i="132" s="1"/>
  <c r="T49" i="132"/>
  <c r="U49" i="132"/>
  <c r="T36" i="132"/>
  <c r="U36" i="132"/>
  <c r="T16" i="132"/>
  <c r="U16" i="132"/>
  <c r="U51" i="132"/>
  <c r="T51" i="132"/>
  <c r="T31" i="132"/>
  <c r="U31" i="132"/>
  <c r="X95" i="132"/>
  <c r="BB146" i="132"/>
  <c r="BM146" i="132"/>
  <c r="N146" i="132" s="1"/>
  <c r="K49" i="146"/>
  <c r="I90" i="138"/>
  <c r="E73" i="133"/>
  <c r="O136" i="108"/>
  <c r="AW136" i="108"/>
  <c r="AF136" i="108"/>
  <c r="N134" i="108"/>
  <c r="AF276" i="108" s="1"/>
  <c r="AJ22" i="108"/>
  <c r="S22" i="108"/>
  <c r="BA22" i="108"/>
  <c r="AC109" i="108"/>
  <c r="AH217" i="108"/>
  <c r="AH274" i="108" s="1"/>
  <c r="Q282" i="108"/>
  <c r="L122" i="149"/>
  <c r="M123" i="149"/>
  <c r="I108" i="93"/>
  <c r="I190" i="93" s="1"/>
  <c r="AI201" i="108"/>
  <c r="R201" i="108"/>
  <c r="AC259" i="108"/>
  <c r="K49" i="154"/>
  <c r="AH196" i="108"/>
  <c r="Q196" i="108"/>
  <c r="AG274" i="108"/>
  <c r="AK219" i="108"/>
  <c r="K125" i="149"/>
  <c r="AI205" i="108"/>
  <c r="R205" i="108"/>
  <c r="F34" i="157"/>
  <c r="F23" i="157"/>
  <c r="F43" i="157" s="1"/>
  <c r="AF23" i="108"/>
  <c r="O23" i="108"/>
  <c r="AW23" i="108"/>
  <c r="L35" i="140"/>
  <c r="N43" i="144"/>
  <c r="BL156" i="132"/>
  <c r="M156" i="132" s="1"/>
  <c r="BA156" i="132"/>
  <c r="I116" i="93"/>
  <c r="I202" i="93"/>
  <c r="AJ167" i="108"/>
  <c r="S167" i="108"/>
  <c r="AK167" i="108" s="1"/>
  <c r="AC285" i="108"/>
  <c r="H28" i="114" s="1"/>
  <c r="H20" i="114" s="1"/>
  <c r="H56" i="114"/>
  <c r="K161" i="149"/>
  <c r="E98" i="93"/>
  <c r="C34" i="105"/>
  <c r="G448" i="131"/>
  <c r="G449" i="131" s="1"/>
  <c r="E148" i="138"/>
  <c r="E155" i="138" s="1"/>
  <c r="F155" i="138" s="1"/>
  <c r="G155" i="138" s="1"/>
  <c r="H155" i="138" s="1"/>
  <c r="I155" i="138" s="1"/>
  <c r="J155" i="138" s="1"/>
  <c r="K155" i="138" s="1"/>
  <c r="L155" i="138" s="1"/>
  <c r="M155" i="138" s="1"/>
  <c r="N155" i="138" s="1"/>
  <c r="O155" i="138" s="1"/>
  <c r="L148" i="138"/>
  <c r="H398" i="131"/>
  <c r="K58" i="144"/>
  <c r="L62" i="144"/>
  <c r="G85" i="137"/>
  <c r="G88" i="137" s="1"/>
  <c r="E209" i="138"/>
  <c r="T24" i="132"/>
  <c r="U24" i="132"/>
  <c r="J27" i="137"/>
  <c r="K27" i="137"/>
  <c r="AI55" i="108"/>
  <c r="R55" i="108"/>
  <c r="AZ55" i="108"/>
  <c r="AE82" i="108"/>
  <c r="N82" i="108"/>
  <c r="AV82" i="108"/>
  <c r="AG21" i="108"/>
  <c r="P21" i="108"/>
  <c r="AX21" i="108"/>
  <c r="BO126" i="132"/>
  <c r="P126" i="132" s="1"/>
  <c r="BD126" i="132"/>
  <c r="O44" i="108"/>
  <c r="AF44" i="108"/>
  <c r="AW44" i="108"/>
  <c r="AW42" i="108" s="1"/>
  <c r="N42" i="108"/>
  <c r="AF252" i="108" s="1"/>
  <c r="K64" i="114" s="1"/>
  <c r="M49" i="154"/>
  <c r="AH200" i="108"/>
  <c r="Q200" i="108"/>
  <c r="H42" i="140"/>
  <c r="J50" i="144"/>
  <c r="BA119" i="132"/>
  <c r="BL119" i="132"/>
  <c r="M119" i="132" s="1"/>
  <c r="AK33" i="108"/>
  <c r="BB33" i="108"/>
  <c r="AI77" i="108"/>
  <c r="R77" i="108"/>
  <c r="AZ77" i="108"/>
  <c r="BB152" i="132"/>
  <c r="BM152" i="132"/>
  <c r="N152" i="132" s="1"/>
  <c r="I25" i="109"/>
  <c r="H104" i="93"/>
  <c r="S51" i="108"/>
  <c r="AJ51" i="108"/>
  <c r="BA51" i="108"/>
  <c r="K13" i="105"/>
  <c r="E142" i="131"/>
  <c r="E143" i="131" s="1"/>
  <c r="G143" i="131"/>
  <c r="E49" i="133" s="1"/>
  <c r="G113" i="148"/>
  <c r="P243" i="153" s="1"/>
  <c r="F311" i="148" s="1"/>
  <c r="P155" i="153"/>
  <c r="Q140" i="108"/>
  <c r="AH140" i="108"/>
  <c r="AY140" i="108"/>
  <c r="AU116" i="108"/>
  <c r="AU109" i="108" s="1"/>
  <c r="M183" i="104"/>
  <c r="L172" i="104"/>
  <c r="AG190" i="108"/>
  <c r="AG262" i="108" s="1"/>
  <c r="L77" i="114" s="1"/>
  <c r="E78" i="133"/>
  <c r="AD88" i="108"/>
  <c r="AD265" i="108" s="1"/>
  <c r="I81" i="114" s="1"/>
  <c r="R222" i="108"/>
  <c r="AI222" i="108"/>
  <c r="J97" i="138"/>
  <c r="J9" i="138"/>
  <c r="I83" i="93"/>
  <c r="J10" i="107"/>
  <c r="I84" i="93" s="1"/>
  <c r="I169" i="93" s="1"/>
  <c r="AF20" i="108"/>
  <c r="AF18" i="108" s="1"/>
  <c r="O20" i="108"/>
  <c r="AW20" i="108"/>
  <c r="AW18" i="108" s="1"/>
  <c r="N18" i="108"/>
  <c r="AF244" i="108" s="1"/>
  <c r="K54" i="114" s="1"/>
  <c r="S149" i="108"/>
  <c r="AJ149" i="108"/>
  <c r="BA149" i="108"/>
  <c r="I139" i="147"/>
  <c r="I34" i="147"/>
  <c r="I20" i="149"/>
  <c r="L21" i="147"/>
  <c r="I2" i="149"/>
  <c r="J91" i="151" s="1"/>
  <c r="G17" i="109"/>
  <c r="F178" i="93"/>
  <c r="F100" i="93"/>
  <c r="E74" i="133"/>
  <c r="AG76" i="108"/>
  <c r="P76" i="108"/>
  <c r="AX76" i="108"/>
  <c r="AD269" i="108"/>
  <c r="AK53" i="108"/>
  <c r="BB53" i="108"/>
  <c r="I27" i="109"/>
  <c r="BM145" i="132"/>
  <c r="N145" i="132" s="1"/>
  <c r="BB145" i="132"/>
  <c r="AI40" i="108"/>
  <c r="R40" i="108"/>
  <c r="AZ40" i="108"/>
  <c r="P211" i="108"/>
  <c r="AG211" i="108"/>
  <c r="AG210" i="108" s="1"/>
  <c r="O210" i="108"/>
  <c r="AX210" i="108" s="1"/>
  <c r="T40" i="132"/>
  <c r="U40" i="132" s="1"/>
  <c r="T12" i="132"/>
  <c r="U12" i="132"/>
  <c r="T27" i="132"/>
  <c r="U27" i="132"/>
  <c r="T7" i="132"/>
  <c r="U7" i="132" s="1"/>
  <c r="T42" i="132"/>
  <c r="U42" i="132" s="1"/>
  <c r="T22" i="132"/>
  <c r="U22" i="132"/>
  <c r="I37" i="140"/>
  <c r="K46" i="144"/>
  <c r="L90" i="138"/>
  <c r="L16" i="138" s="1"/>
  <c r="M145" i="133" s="1"/>
  <c r="N62" i="137" s="1"/>
  <c r="J99" i="114"/>
  <c r="AC271" i="108"/>
  <c r="H89" i="114"/>
  <c r="P314" i="104"/>
  <c r="R221" i="108"/>
  <c r="AI221" i="108"/>
  <c r="Q217" i="108"/>
  <c r="AZ217" i="108" s="1"/>
  <c r="AC247" i="108"/>
  <c r="AC284" i="108"/>
  <c r="H27" i="114" s="1"/>
  <c r="H55" i="114"/>
  <c r="N283" i="108"/>
  <c r="M281" i="108"/>
  <c r="AF79" i="108"/>
  <c r="O79" i="108"/>
  <c r="AW79" i="108"/>
  <c r="AK31" i="108"/>
  <c r="BB31" i="108"/>
  <c r="AF186" i="108"/>
  <c r="O186" i="108"/>
  <c r="G99" i="140"/>
  <c r="I154" i="144"/>
  <c r="E85" i="133"/>
  <c r="E317" i="131"/>
  <c r="R126" i="108"/>
  <c r="AI126" i="108"/>
  <c r="AZ126" i="108"/>
  <c r="AK57" i="108"/>
  <c r="BB57" i="108"/>
  <c r="AU118" i="132"/>
  <c r="AO118" i="132"/>
  <c r="AP118" i="132" s="1"/>
  <c r="AQ118" i="132" s="1"/>
  <c r="AR118" i="132" s="1"/>
  <c r="AS118" i="132" s="1"/>
  <c r="AT118" i="132" s="1"/>
  <c r="AZ162" i="132"/>
  <c r="BK162" i="132"/>
  <c r="L162" i="132" s="1"/>
  <c r="AK37" i="108"/>
  <c r="BB37" i="108"/>
  <c r="R59" i="132"/>
  <c r="C71" i="132" s="1"/>
  <c r="B71" i="132"/>
  <c r="C260" i="148"/>
  <c r="J193" i="153"/>
  <c r="AO161" i="132"/>
  <c r="AP161" i="132" s="1"/>
  <c r="AQ161" i="132" s="1"/>
  <c r="AR161" i="132" s="1"/>
  <c r="AS161" i="132" s="1"/>
  <c r="AT161" i="132" s="1"/>
  <c r="AU161" i="132" s="1"/>
  <c r="H158" i="149"/>
  <c r="J158" i="149" s="1"/>
  <c r="L158" i="149" s="1"/>
  <c r="I159" i="149"/>
  <c r="K148" i="138"/>
  <c r="AN162" i="132"/>
  <c r="G190" i="93"/>
  <c r="BL141" i="132"/>
  <c r="M141" i="132" s="1"/>
  <c r="BA141" i="132"/>
  <c r="AJ194" i="108"/>
  <c r="Y194" i="108" s="1"/>
  <c r="S194" i="108"/>
  <c r="AK194" i="108" s="1"/>
  <c r="T29" i="132"/>
  <c r="U29" i="132"/>
  <c r="O49" i="146"/>
  <c r="K175" i="154"/>
  <c r="K195" i="154"/>
  <c r="K210" i="154"/>
  <c r="AF103" i="108"/>
  <c r="O103" i="108"/>
  <c r="AW103" i="108"/>
  <c r="N158" i="108"/>
  <c r="AE158" i="108"/>
  <c r="AE157" i="108" s="1"/>
  <c r="M157" i="108"/>
  <c r="AV157" i="108" s="1"/>
  <c r="D10" i="138"/>
  <c r="D149" i="138"/>
  <c r="K288" i="131"/>
  <c r="K289" i="131"/>
  <c r="I78" i="133" s="1"/>
  <c r="J113" i="133" s="1"/>
  <c r="K50" i="137" s="1"/>
  <c r="J38" i="146" s="1"/>
  <c r="H121" i="133"/>
  <c r="I37" i="137" s="1"/>
  <c r="H25" i="146" s="1"/>
  <c r="K164" i="132"/>
  <c r="N123" i="108"/>
  <c r="AV123" i="108"/>
  <c r="AE123" i="108"/>
  <c r="M116" i="108"/>
  <c r="AE272" i="108" s="1"/>
  <c r="O188" i="108"/>
  <c r="AF188" i="108"/>
  <c r="BM128" i="132"/>
  <c r="N128" i="132" s="1"/>
  <c r="BB128" i="132"/>
  <c r="AA255" i="108"/>
  <c r="G30" i="107" s="1"/>
  <c r="F73" i="114"/>
  <c r="M27" i="137"/>
  <c r="H405" i="131"/>
  <c r="I96" i="138"/>
  <c r="F96" i="138"/>
  <c r="F103" i="138" s="1"/>
  <c r="G103" i="138" s="1"/>
  <c r="H103" i="138" s="1"/>
  <c r="I103" i="138" s="1"/>
  <c r="J103" i="138" s="1"/>
  <c r="K103" i="138" s="1"/>
  <c r="L103" i="138" s="1"/>
  <c r="M103" i="138" s="1"/>
  <c r="N103" i="138" s="1"/>
  <c r="O103" i="138" s="1"/>
  <c r="J301" i="149"/>
  <c r="R66" i="150" s="1"/>
  <c r="T95" i="147"/>
  <c r="P131" i="147" s="1"/>
  <c r="Z60" i="147"/>
  <c r="AF91" i="108"/>
  <c r="O91" i="108"/>
  <c r="AW91" i="108"/>
  <c r="AU147" i="132"/>
  <c r="AO147" i="132"/>
  <c r="AP147" i="132" s="1"/>
  <c r="AQ147" i="132" s="1"/>
  <c r="AR147" i="132" s="1"/>
  <c r="AS147" i="132" s="1"/>
  <c r="AT147" i="132" s="1"/>
  <c r="P215" i="108"/>
  <c r="AG215" i="108"/>
  <c r="N114" i="108"/>
  <c r="AE114" i="108"/>
  <c r="AE110" i="108" s="1"/>
  <c r="AV114" i="108"/>
  <c r="AV110" i="108" s="1"/>
  <c r="M110" i="108"/>
  <c r="AE268" i="108" s="1"/>
  <c r="AO158" i="132"/>
  <c r="AP158" i="132" s="1"/>
  <c r="AQ158" i="132" s="1"/>
  <c r="AR158" i="132" s="1"/>
  <c r="AS158" i="132" s="1"/>
  <c r="AT158" i="132" s="1"/>
  <c r="AU158" i="132" s="1"/>
  <c r="K150" i="132"/>
  <c r="H412" i="131" s="1"/>
  <c r="AF210" i="108"/>
  <c r="R121" i="108"/>
  <c r="AI121" i="108"/>
  <c r="AZ121" i="108"/>
  <c r="T10" i="132"/>
  <c r="U10" i="132"/>
  <c r="T47" i="132"/>
  <c r="U47" i="132"/>
  <c r="T17" i="132"/>
  <c r="U17" i="132"/>
  <c r="T52" i="132"/>
  <c r="U52" i="132"/>
  <c r="T33" i="132"/>
  <c r="U33" i="132" s="1"/>
  <c r="T13" i="132"/>
  <c r="U13" i="132"/>
  <c r="M49" i="107"/>
  <c r="N303" i="131"/>
  <c r="G90" i="138"/>
  <c r="G16" i="138" s="1"/>
  <c r="H145" i="133" s="1"/>
  <c r="I62" i="137" s="1"/>
  <c r="G446" i="131"/>
  <c r="G447" i="131" s="1"/>
  <c r="E86" i="133" s="1"/>
  <c r="AV134" i="108"/>
  <c r="K345" i="104"/>
  <c r="L348" i="104"/>
  <c r="E126" i="152"/>
  <c r="E125" i="152" s="1"/>
  <c r="H139" i="154" s="1"/>
  <c r="H200" i="154" s="1"/>
  <c r="H83" i="138"/>
  <c r="I81" i="138"/>
  <c r="AG187" i="108"/>
  <c r="P187" i="108"/>
  <c r="BB117" i="132"/>
  <c r="BM117" i="132"/>
  <c r="N117" i="132" s="1"/>
  <c r="F123" i="149"/>
  <c r="H123" i="149" s="1"/>
  <c r="J123" i="149" s="1"/>
  <c r="G124" i="149"/>
  <c r="AK50" i="108"/>
  <c r="BB50" i="108"/>
  <c r="J231" i="149"/>
  <c r="L231" i="149" s="1"/>
  <c r="AD258" i="108"/>
  <c r="I72" i="114" s="1"/>
  <c r="AD181" i="108"/>
  <c r="AU116" i="132"/>
  <c r="AO116" i="132"/>
  <c r="AP116" i="132" s="1"/>
  <c r="AQ116" i="132" s="1"/>
  <c r="AR116" i="132" s="1"/>
  <c r="AS116" i="132" s="1"/>
  <c r="AT116" i="132" s="1"/>
  <c r="AJ49" i="108"/>
  <c r="S49" i="108"/>
  <c r="BA49" i="108"/>
  <c r="AI177" i="108"/>
  <c r="R177" i="108"/>
  <c r="E80" i="133"/>
  <c r="AO148" i="132"/>
  <c r="AP148" i="132" s="1"/>
  <c r="AQ148" i="132" s="1"/>
  <c r="AR148" i="132" s="1"/>
  <c r="AS148" i="132" s="1"/>
  <c r="AT148" i="132" s="1"/>
  <c r="AU148" i="132" s="1"/>
  <c r="P107" i="93"/>
  <c r="P179" i="93"/>
  <c r="R48" i="108"/>
  <c r="AI48" i="108"/>
  <c r="AZ48" i="108"/>
  <c r="O184" i="108"/>
  <c r="AF184" i="108"/>
  <c r="D154" i="138"/>
  <c r="AO120" i="132"/>
  <c r="AP120" i="132" s="1"/>
  <c r="AQ120" i="132" s="1"/>
  <c r="AR120" i="132" s="1"/>
  <c r="AS120" i="132" s="1"/>
  <c r="AT120" i="132" s="1"/>
  <c r="AU120" i="132" s="1"/>
  <c r="K46" i="107"/>
  <c r="L291" i="131"/>
  <c r="I439" i="131"/>
  <c r="I440" i="131" s="1"/>
  <c r="G148" i="133" s="1"/>
  <c r="H36" i="137" s="1"/>
  <c r="J10" i="138"/>
  <c r="J149" i="138"/>
  <c r="I148" i="138"/>
  <c r="J166" i="132"/>
  <c r="K170" i="132" s="1"/>
  <c r="G420" i="131"/>
  <c r="G421" i="131" s="1"/>
  <c r="J285" i="149"/>
  <c r="M285" i="149"/>
  <c r="L285" i="149" s="1"/>
  <c r="AO124" i="132"/>
  <c r="AP124" i="132" s="1"/>
  <c r="AQ124" i="132" s="1"/>
  <c r="AR124" i="132" s="1"/>
  <c r="AS124" i="132" s="1"/>
  <c r="AT124" i="132" s="1"/>
  <c r="AU124" i="132" s="1"/>
  <c r="K45" i="107"/>
  <c r="L287" i="131"/>
  <c r="H206" i="93"/>
  <c r="H120" i="93"/>
  <c r="L9" i="138"/>
  <c r="AF27" i="108"/>
  <c r="AF24" i="108" s="1"/>
  <c r="AF249" i="108" s="1"/>
  <c r="O27" i="108"/>
  <c r="AW27" i="108"/>
  <c r="AW24" i="108" s="1"/>
  <c r="N24" i="108"/>
  <c r="AF248" i="108" s="1"/>
  <c r="K59" i="114" s="1"/>
  <c r="H280" i="149"/>
  <c r="H300" i="149" s="1"/>
  <c r="H312" i="149" s="1"/>
  <c r="H112" i="149"/>
  <c r="H147" i="149" s="1"/>
  <c r="H182" i="149" s="1"/>
  <c r="H195" i="149" s="1"/>
  <c r="T19" i="132"/>
  <c r="U19" i="132"/>
  <c r="G337" i="131"/>
  <c r="E336" i="131"/>
  <c r="L360" i="104"/>
  <c r="K359" i="104"/>
  <c r="AB267" i="108"/>
  <c r="H31" i="107" s="1"/>
  <c r="G91" i="114"/>
  <c r="S176" i="108"/>
  <c r="AK176" i="108" s="1"/>
  <c r="Y176" i="108" s="1"/>
  <c r="AJ176" i="108"/>
  <c r="BL139" i="132"/>
  <c r="M139" i="132" s="1"/>
  <c r="BA139" i="132"/>
  <c r="BA132" i="132"/>
  <c r="BL132" i="132"/>
  <c r="M132" i="132" s="1"/>
  <c r="O9" i="138"/>
  <c r="O97" i="138"/>
  <c r="P49" i="146"/>
  <c r="G157" i="131"/>
  <c r="I153" i="131" s="1"/>
  <c r="I152" i="131"/>
  <c r="E75" i="133"/>
  <c r="I201" i="93"/>
  <c r="I115" i="93"/>
  <c r="AI193" i="108"/>
  <c r="R193" i="108"/>
  <c r="H132" i="131"/>
  <c r="F48" i="133" s="1"/>
  <c r="G26" i="137" s="1"/>
  <c r="F34" i="149"/>
  <c r="E28" i="149"/>
  <c r="G144" i="140"/>
  <c r="I248" i="144"/>
  <c r="AI93" i="108"/>
  <c r="R93" i="108"/>
  <c r="AZ93" i="108"/>
  <c r="G188" i="93"/>
  <c r="G21" i="114"/>
  <c r="G83" i="114" s="1"/>
  <c r="E97" i="138"/>
  <c r="E9" i="138"/>
  <c r="F30" i="107"/>
  <c r="AJ198" i="108"/>
  <c r="S198" i="108"/>
  <c r="AK198" i="108" s="1"/>
  <c r="D125" i="140"/>
  <c r="D104" i="138"/>
  <c r="E102" i="138"/>
  <c r="E79" i="133"/>
  <c r="L228" i="149"/>
  <c r="H204" i="93"/>
  <c r="H118" i="93"/>
  <c r="BK144" i="132"/>
  <c r="L144" i="132" s="1"/>
  <c r="L150" i="132" s="1"/>
  <c r="I412" i="131" s="1"/>
  <c r="I413" i="131" s="1"/>
  <c r="I414" i="131" s="1"/>
  <c r="AZ144" i="132"/>
  <c r="T38" i="132"/>
  <c r="U38" i="132"/>
  <c r="T37" i="132"/>
  <c r="U37" i="132"/>
  <c r="T8" i="132"/>
  <c r="U8" i="132"/>
  <c r="T43" i="132"/>
  <c r="U43" i="132"/>
  <c r="T23" i="132"/>
  <c r="U23" i="132" s="1"/>
  <c r="G139" i="147"/>
  <c r="G34" i="147"/>
  <c r="F24" i="114"/>
  <c r="O354" i="104"/>
  <c r="N352" i="104"/>
  <c r="F90" i="138"/>
  <c r="F16" i="138" s="1"/>
  <c r="G145" i="133" s="1"/>
  <c r="H62" i="137" s="1"/>
  <c r="N85" i="133"/>
  <c r="N120" i="133" s="1"/>
  <c r="O67" i="137" s="1"/>
  <c r="N54" i="146" s="1"/>
  <c r="AO135" i="132"/>
  <c r="AP135" i="132" s="1"/>
  <c r="AQ135" i="132" s="1"/>
  <c r="AR135" i="132" s="1"/>
  <c r="AS135" i="132" s="1"/>
  <c r="AT135" i="132" s="1"/>
  <c r="AU135" i="132" s="1"/>
  <c r="G26" i="105"/>
  <c r="J36" i="107"/>
  <c r="K261" i="131"/>
  <c r="J48" i="107"/>
  <c r="K299" i="131"/>
  <c r="BL121" i="132"/>
  <c r="M121" i="132" s="1"/>
  <c r="BA121" i="132"/>
  <c r="K24" i="144"/>
  <c r="I18" i="140"/>
  <c r="AG66" i="108"/>
  <c r="P66" i="108"/>
  <c r="AX66" i="108"/>
  <c r="O64" i="108"/>
  <c r="AG256" i="108" s="1"/>
  <c r="L70" i="114" s="1"/>
  <c r="AO119" i="132"/>
  <c r="AP119" i="132" s="1"/>
  <c r="AQ119" i="132" s="1"/>
  <c r="AR119" i="132" s="1"/>
  <c r="AS119" i="132" s="1"/>
  <c r="AT119" i="132" s="1"/>
  <c r="AU119" i="132" s="1"/>
  <c r="G83" i="138"/>
  <c r="AB263" i="108"/>
  <c r="G78" i="114" s="1"/>
  <c r="G76" i="114"/>
  <c r="AH174" i="108"/>
  <c r="Q174" i="108"/>
  <c r="I68" i="114"/>
  <c r="I142" i="138"/>
  <c r="P142" i="138" s="1"/>
  <c r="AD253" i="108"/>
  <c r="I65" i="114" s="1"/>
  <c r="BL155" i="132"/>
  <c r="M155" i="132" s="1"/>
  <c r="BA155" i="132"/>
  <c r="R19" i="128"/>
  <c r="C65" i="128" s="1"/>
  <c r="R7" i="128"/>
  <c r="C53" i="128" s="1"/>
  <c r="E76" i="133"/>
  <c r="D135" i="148"/>
  <c r="D137" i="148" s="1"/>
  <c r="D47" i="148" s="1"/>
  <c r="E130" i="148"/>
  <c r="AE185" i="108"/>
  <c r="AE183" i="108" s="1"/>
  <c r="N185" i="108"/>
  <c r="BA140" i="132"/>
  <c r="BL140" i="132"/>
  <c r="M140" i="132" s="1"/>
  <c r="AN153" i="132"/>
  <c r="AH204" i="108"/>
  <c r="Q204" i="108"/>
  <c r="C316" i="148"/>
  <c r="J246" i="153"/>
  <c r="L331" i="104"/>
  <c r="M335" i="104"/>
  <c r="G439" i="131"/>
  <c r="G440" i="131" s="1"/>
  <c r="E148" i="133" s="1"/>
  <c r="I455" i="131"/>
  <c r="I456" i="131" s="1"/>
  <c r="H10" i="138"/>
  <c r="H149" i="138"/>
  <c r="F148" i="138"/>
  <c r="I199" i="93"/>
  <c r="I113" i="93"/>
  <c r="K112" i="93"/>
  <c r="K198" i="93"/>
  <c r="G214" i="93"/>
  <c r="Q276" i="104"/>
  <c r="M163" i="104"/>
  <c r="L159" i="104"/>
  <c r="L164" i="144"/>
  <c r="M165" i="144"/>
  <c r="BA137" i="132"/>
  <c r="BL137" i="132"/>
  <c r="M137" i="132" s="1"/>
  <c r="H34" i="109"/>
  <c r="C33" i="105"/>
  <c r="F113" i="148"/>
  <c r="M243" i="153" s="1"/>
  <c r="E311" i="148" s="1"/>
  <c r="M155" i="153"/>
  <c r="N155" i="153" s="1"/>
  <c r="Z65" i="150"/>
  <c r="F116" i="140"/>
  <c r="M171" i="132"/>
  <c r="BL159" i="132"/>
  <c r="M159" i="132" s="1"/>
  <c r="BA159" i="132"/>
  <c r="AE98" i="108"/>
  <c r="N98" i="108"/>
  <c r="AV98" i="108"/>
  <c r="T44" i="132"/>
  <c r="U44" i="132"/>
  <c r="R95" i="132"/>
  <c r="AJ147" i="108"/>
  <c r="S147" i="108"/>
  <c r="BA147" i="108"/>
  <c r="G65" i="140"/>
  <c r="I98" i="144"/>
  <c r="O85" i="133"/>
  <c r="O120" i="133" s="1"/>
  <c r="P67" i="137" s="1"/>
  <c r="O54" i="146" s="1"/>
  <c r="H40" i="140"/>
  <c r="I106" i="146" s="1"/>
  <c r="I188" i="146" s="1"/>
  <c r="I41" i="140"/>
  <c r="I24" i="140"/>
  <c r="K33" i="144"/>
  <c r="O179" i="93"/>
  <c r="O107" i="93"/>
  <c r="D24" i="107"/>
  <c r="E24" i="150" s="1"/>
  <c r="K284" i="131"/>
  <c r="K285" i="131" s="1"/>
  <c r="AO134" i="132"/>
  <c r="AP134" i="132" s="1"/>
  <c r="AQ134" i="132" s="1"/>
  <c r="AR134" i="132" s="1"/>
  <c r="AS134" i="132" s="1"/>
  <c r="AT134" i="132" s="1"/>
  <c r="AU134" i="132" s="1"/>
  <c r="BB124" i="132"/>
  <c r="BM124" i="132"/>
  <c r="N124" i="132" s="1"/>
  <c r="K307" i="131"/>
  <c r="J50" i="107"/>
  <c r="BK160" i="132"/>
  <c r="L160" i="132" s="1"/>
  <c r="AZ160" i="132"/>
  <c r="AE86" i="108"/>
  <c r="N86" i="108"/>
  <c r="AV86" i="108"/>
  <c r="J80" i="144"/>
  <c r="K82" i="144"/>
  <c r="AK39" i="108"/>
  <c r="BB39" i="108"/>
  <c r="AG72" i="108"/>
  <c r="P72" i="108"/>
  <c r="AX72" i="108"/>
  <c r="BM131" i="132"/>
  <c r="N131" i="132" s="1"/>
  <c r="BB131" i="132"/>
  <c r="R125" i="108"/>
  <c r="AI125" i="108"/>
  <c r="AZ125" i="108"/>
  <c r="J16" i="137"/>
  <c r="R179" i="108"/>
  <c r="AI179" i="108"/>
  <c r="W141" i="133"/>
  <c r="X141" i="133" s="1"/>
  <c r="L27" i="137"/>
  <c r="AE78" i="108"/>
  <c r="N78" i="108"/>
  <c r="AV78" i="108"/>
  <c r="AU146" i="132"/>
  <c r="AO146" i="132"/>
  <c r="AP146" i="132" s="1"/>
  <c r="AQ146" i="132" s="1"/>
  <c r="AR146" i="132" s="1"/>
  <c r="AS146" i="132" s="1"/>
  <c r="AT146" i="132" s="1"/>
  <c r="P112" i="108"/>
  <c r="AG112" i="108"/>
  <c r="AX112" i="108"/>
  <c r="R130" i="108"/>
  <c r="AI130" i="108"/>
  <c r="AZ130" i="108"/>
  <c r="AD284" i="108"/>
  <c r="I27" i="114" s="1"/>
  <c r="I55" i="114"/>
  <c r="I112" i="133"/>
  <c r="I81" i="140"/>
  <c r="I78" i="140" s="1"/>
  <c r="K111" i="144"/>
  <c r="R137" i="108"/>
  <c r="AI137" i="108"/>
  <c r="AZ137" i="108"/>
  <c r="BK158" i="132"/>
  <c r="L158" i="132" s="1"/>
  <c r="AZ158" i="132"/>
  <c r="J272" i="131"/>
  <c r="J273" i="131"/>
  <c r="H73" i="133" s="1"/>
  <c r="H108" i="133" s="1"/>
  <c r="I45" i="137" s="1"/>
  <c r="H33" i="146" s="1"/>
  <c r="N303" i="104"/>
  <c r="O307" i="104"/>
  <c r="M321" i="104"/>
  <c r="L317" i="104"/>
  <c r="L44" i="107" s="1"/>
  <c r="AF83" i="108"/>
  <c r="O83" i="108"/>
  <c r="AW83" i="108"/>
  <c r="S47" i="108"/>
  <c r="AJ47" i="108"/>
  <c r="BA47" i="108"/>
  <c r="M277" i="104"/>
  <c r="L272" i="104"/>
  <c r="G106" i="93"/>
  <c r="J62" i="107"/>
  <c r="I126" i="93" s="1"/>
  <c r="K130" i="131"/>
  <c r="E71" i="133"/>
  <c r="H9" i="138"/>
  <c r="H97" i="138"/>
  <c r="G128" i="131"/>
  <c r="H84" i="93"/>
  <c r="H85" i="93" s="1"/>
  <c r="H170" i="93" s="1"/>
  <c r="P85" i="133"/>
  <c r="P120" i="133" s="1"/>
  <c r="Q67" i="137" s="1"/>
  <c r="P54" i="146" s="1"/>
  <c r="G27" i="137"/>
  <c r="H136" i="140"/>
  <c r="J232" i="144"/>
  <c r="M280" i="131"/>
  <c r="M281" i="131" s="1"/>
  <c r="K75" i="133" s="1"/>
  <c r="K110" i="133" s="1"/>
  <c r="L47" i="137" s="1"/>
  <c r="K35" i="146" s="1"/>
  <c r="F31" i="107"/>
  <c r="F26" i="107" s="1"/>
  <c r="E99" i="152"/>
  <c r="I133" i="138"/>
  <c r="H135" i="138"/>
  <c r="H401" i="131"/>
  <c r="K85" i="133"/>
  <c r="K120" i="133" s="1"/>
  <c r="L67" i="137" s="1"/>
  <c r="K54" i="146" s="1"/>
  <c r="L143" i="132"/>
  <c r="I408" i="131" s="1"/>
  <c r="I409" i="131" s="1"/>
  <c r="I410" i="131" s="1"/>
  <c r="AE128" i="108"/>
  <c r="N128" i="108"/>
  <c r="AV128" i="108"/>
  <c r="E183" i="131"/>
  <c r="H110" i="93"/>
  <c r="H196" i="93"/>
  <c r="I39" i="107"/>
  <c r="M42" i="107"/>
  <c r="N279" i="131"/>
  <c r="J308" i="131"/>
  <c r="J309" i="131" s="1"/>
  <c r="S141" i="108"/>
  <c r="AJ141" i="108"/>
  <c r="BA141" i="108"/>
  <c r="AK124" i="108"/>
  <c r="BB124" i="108"/>
  <c r="J200" i="93"/>
  <c r="J114" i="93"/>
  <c r="J77" i="133"/>
  <c r="J112" i="133" s="1"/>
  <c r="K49" i="137" s="1"/>
  <c r="J37" i="146" s="1"/>
  <c r="AG100" i="108"/>
  <c r="P100" i="108"/>
  <c r="AX100" i="108"/>
  <c r="R226" i="108"/>
  <c r="AI226" i="108"/>
  <c r="BB149" i="132"/>
  <c r="BM149" i="132"/>
  <c r="N149" i="132" s="1"/>
  <c r="K91" i="103"/>
  <c r="L95" i="103"/>
  <c r="M125" i="131"/>
  <c r="R32" i="108"/>
  <c r="AI32" i="108"/>
  <c r="AZ32" i="108"/>
  <c r="F85" i="133"/>
  <c r="F120" i="133" s="1"/>
  <c r="G67" i="137" s="1"/>
  <c r="F54" i="146" s="1"/>
  <c r="AG92" i="108"/>
  <c r="P92" i="108"/>
  <c r="AX92" i="108"/>
  <c r="M96" i="138"/>
  <c r="R58" i="108"/>
  <c r="AI58" i="108"/>
  <c r="AZ58" i="108"/>
  <c r="H39" i="105"/>
  <c r="AE249" i="108"/>
  <c r="H138" i="140"/>
  <c r="J236" i="144"/>
  <c r="AN160" i="132"/>
  <c r="G127" i="131"/>
  <c r="M15" i="150"/>
  <c r="M68" i="150"/>
  <c r="H20" i="140"/>
  <c r="J27" i="144"/>
  <c r="S225" i="108"/>
  <c r="AK225" i="108" s="1"/>
  <c r="AJ225" i="108"/>
  <c r="D127" i="140"/>
  <c r="D211" i="138"/>
  <c r="D11" i="138" s="1"/>
  <c r="BL151" i="132"/>
  <c r="M151" i="132" s="1"/>
  <c r="BA151" i="132"/>
  <c r="R52" i="108"/>
  <c r="AI52" i="108"/>
  <c r="AZ52" i="108"/>
  <c r="H140" i="140"/>
  <c r="J240" i="144"/>
  <c r="H168" i="93"/>
  <c r="J300" i="131"/>
  <c r="J301" i="131" s="1"/>
  <c r="H81" i="133" s="1"/>
  <c r="H116" i="133" s="1"/>
  <c r="I53" i="137" s="1"/>
  <c r="H41" i="146" s="1"/>
  <c r="T30" i="132"/>
  <c r="U30" i="132"/>
  <c r="T28" i="132"/>
  <c r="U28" i="132"/>
  <c r="V9" i="132"/>
  <c r="V19" i="132"/>
  <c r="V28" i="132"/>
  <c r="V37" i="132"/>
  <c r="V47" i="132"/>
  <c r="V10" i="132"/>
  <c r="V20" i="132"/>
  <c r="V29" i="132"/>
  <c r="V38" i="132"/>
  <c r="V48" i="132"/>
  <c r="V12" i="132"/>
  <c r="V21" i="132"/>
  <c r="V30" i="132"/>
  <c r="V40" i="132"/>
  <c r="V49" i="132"/>
  <c r="V13" i="132"/>
  <c r="V22" i="132"/>
  <c r="V31" i="132"/>
  <c r="V41" i="132"/>
  <c r="V50" i="132"/>
  <c r="V5" i="132"/>
  <c r="V14" i="132"/>
  <c r="V23" i="132"/>
  <c r="V33" i="132"/>
  <c r="V42" i="132"/>
  <c r="V51" i="132"/>
  <c r="V6" i="132"/>
  <c r="V15" i="132"/>
  <c r="V24" i="132"/>
  <c r="V34" i="132"/>
  <c r="V43" i="132"/>
  <c r="V52" i="132"/>
  <c r="V27" i="132"/>
  <c r="V35" i="132"/>
  <c r="V36" i="132"/>
  <c r="V7" i="132"/>
  <c r="V44" i="132"/>
  <c r="V8" i="132"/>
  <c r="V45" i="132"/>
  <c r="V16" i="132"/>
  <c r="V17" i="132"/>
  <c r="Y4" i="132"/>
  <c r="V26" i="132"/>
  <c r="T34" i="132"/>
  <c r="U34" i="132" s="1"/>
  <c r="T14" i="132"/>
  <c r="U14" i="132" s="1"/>
  <c r="E90" i="138"/>
  <c r="E16" i="138" s="1"/>
  <c r="F145" i="133" s="1"/>
  <c r="G62" i="137" s="1"/>
  <c r="AF75" i="108"/>
  <c r="O75" i="108"/>
  <c r="AW75" i="108"/>
  <c r="G131" i="131"/>
  <c r="K239" i="104"/>
  <c r="L245" i="104"/>
  <c r="H118" i="140"/>
  <c r="O173" i="132"/>
  <c r="I118" i="140" s="1"/>
  <c r="J118" i="140" s="1"/>
  <c r="K118" i="140" s="1"/>
  <c r="L118" i="140" s="1"/>
  <c r="M118" i="140" s="1"/>
  <c r="N118" i="140" s="1"/>
  <c r="O118" i="140" s="1"/>
  <c r="D119" i="152" s="1"/>
  <c r="J77" i="114"/>
  <c r="AE288" i="108"/>
  <c r="J34" i="114" s="1"/>
  <c r="H456" i="131"/>
  <c r="O67" i="108"/>
  <c r="AF67" i="108"/>
  <c r="AF64" i="108" s="1"/>
  <c r="AW67" i="108"/>
  <c r="AW64" i="108" s="1"/>
  <c r="BL161" i="132"/>
  <c r="M161" i="132" s="1"/>
  <c r="BA161" i="132"/>
  <c r="AD277" i="108"/>
  <c r="AT109" i="108"/>
  <c r="S34" i="108"/>
  <c r="AJ34" i="108"/>
  <c r="BA34" i="108"/>
  <c r="N27" i="137"/>
  <c r="G190" i="131"/>
  <c r="AU70" i="108"/>
  <c r="H70" i="132"/>
  <c r="J70" i="132" s="1"/>
  <c r="R96" i="132" s="1"/>
  <c r="T96" i="132" s="1"/>
  <c r="I70" i="132"/>
  <c r="K70" i="132" s="1"/>
  <c r="X96" i="132" s="1"/>
  <c r="Z96" i="132" s="1"/>
  <c r="M70" i="132"/>
  <c r="O70" i="132" s="1"/>
  <c r="T70" i="132"/>
  <c r="V70" i="132" s="1"/>
  <c r="L70" i="132"/>
  <c r="N70" i="132" s="1"/>
  <c r="Q70" i="132"/>
  <c r="S70" i="132" s="1"/>
  <c r="U70" i="132"/>
  <c r="W70" i="132" s="1"/>
  <c r="AC70" i="132"/>
  <c r="P70" i="132"/>
  <c r="R70" i="132" s="1"/>
  <c r="X70" i="132"/>
  <c r="AB70" i="132"/>
  <c r="Y70" i="132"/>
  <c r="L142" i="138"/>
  <c r="AI197" i="108"/>
  <c r="R197" i="108"/>
  <c r="BL120" i="132"/>
  <c r="M120" i="132" s="1"/>
  <c r="M122" i="132" s="1"/>
  <c r="J396" i="131" s="1"/>
  <c r="J397" i="131" s="1"/>
  <c r="J398" i="131" s="1"/>
  <c r="BA120" i="132"/>
  <c r="F421" i="131"/>
  <c r="G129" i="131"/>
  <c r="O148" i="108"/>
  <c r="AF148" i="108"/>
  <c r="AW148" i="108"/>
  <c r="AU236" i="108"/>
  <c r="G454" i="131"/>
  <c r="G148" i="138"/>
  <c r="R14" i="128" l="1"/>
  <c r="C60" i="128" s="1"/>
  <c r="R10" i="128"/>
  <c r="C56" i="128" s="1"/>
  <c r="H56" i="128" s="1"/>
  <c r="R13" i="128"/>
  <c r="C59" i="128" s="1"/>
  <c r="H59" i="128" s="1"/>
  <c r="R16" i="128"/>
  <c r="C62" i="128" s="1"/>
  <c r="R17" i="128"/>
  <c r="C63" i="128" s="1"/>
  <c r="R9" i="128"/>
  <c r="C55" i="128" s="1"/>
  <c r="F55" i="128" s="1"/>
  <c r="R18" i="128"/>
  <c r="C64" i="128" s="1"/>
  <c r="G64" i="128" s="1"/>
  <c r="R8" i="128"/>
  <c r="C54" i="128" s="1"/>
  <c r="F54" i="128" s="1"/>
  <c r="R20" i="128"/>
  <c r="C66" i="128" s="1"/>
  <c r="F66" i="128" s="1"/>
  <c r="R12" i="128"/>
  <c r="C58" i="128" s="1"/>
  <c r="R15" i="128"/>
  <c r="C61" i="128" s="1"/>
  <c r="E61" i="128" s="1"/>
  <c r="R11" i="128"/>
  <c r="C57" i="128" s="1"/>
  <c r="D57" i="128" s="1"/>
  <c r="AN130" i="132"/>
  <c r="BK130" i="132"/>
  <c r="L130" i="132" s="1"/>
  <c r="L136" i="132" s="1"/>
  <c r="I404" i="131" s="1"/>
  <c r="I405" i="131" s="1"/>
  <c r="I406" i="131" s="1"/>
  <c r="AZ130" i="132"/>
  <c r="AD109" i="108"/>
  <c r="G85" i="114"/>
  <c r="G26" i="107"/>
  <c r="AW17" i="108"/>
  <c r="Q107" i="93"/>
  <c r="F188" i="93"/>
  <c r="F21" i="114"/>
  <c r="F83" i="114" s="1"/>
  <c r="F67" i="114" s="1"/>
  <c r="J11" i="107"/>
  <c r="J381" i="104" s="1"/>
  <c r="H43" i="114"/>
  <c r="H44" i="114" s="1"/>
  <c r="J328" i="93"/>
  <c r="L301" i="149"/>
  <c r="W66" i="150" s="1"/>
  <c r="H106" i="93"/>
  <c r="Q179" i="93"/>
  <c r="G22" i="114"/>
  <c r="P343" i="104"/>
  <c r="O338" i="104"/>
  <c r="K132" i="131"/>
  <c r="I48" i="133" s="1"/>
  <c r="J26" i="137" s="1"/>
  <c r="J30" i="137" s="1"/>
  <c r="I19" i="146" s="1"/>
  <c r="L203" i="93"/>
  <c r="L117" i="93"/>
  <c r="N47" i="107"/>
  <c r="O295" i="131"/>
  <c r="I154" i="131"/>
  <c r="N184" i="131" s="1"/>
  <c r="N185" i="131" s="1"/>
  <c r="L67" i="133" s="1"/>
  <c r="M102" i="133" s="1"/>
  <c r="N39" i="137" s="1"/>
  <c r="M27" i="146" s="1"/>
  <c r="M275" i="131"/>
  <c r="L41" i="107"/>
  <c r="N302" i="104"/>
  <c r="M296" i="104"/>
  <c r="J197" i="93"/>
  <c r="J111" i="93"/>
  <c r="J126" i="146"/>
  <c r="J211" i="146" s="1"/>
  <c r="H83" i="133"/>
  <c r="H118" i="133" s="1"/>
  <c r="I55" i="137" s="1"/>
  <c r="H43" i="146" s="1"/>
  <c r="AE258" i="108"/>
  <c r="J72" i="114" s="1"/>
  <c r="AE181" i="108"/>
  <c r="J454" i="131"/>
  <c r="AF257" i="108"/>
  <c r="I76" i="133"/>
  <c r="K111" i="133" s="1"/>
  <c r="L48" i="137" s="1"/>
  <c r="K36" i="146" s="1"/>
  <c r="E115" i="140"/>
  <c r="G114" i="148"/>
  <c r="P156" i="153"/>
  <c r="U58" i="132"/>
  <c r="I79" i="133"/>
  <c r="I114" i="133" s="1"/>
  <c r="J51" i="137" s="1"/>
  <c r="I39" i="146" s="1"/>
  <c r="AH250" i="108"/>
  <c r="M61" i="114" s="1"/>
  <c r="H49" i="146"/>
  <c r="H159" i="149"/>
  <c r="J159" i="149" s="1"/>
  <c r="L159" i="149" s="1"/>
  <c r="I160" i="149"/>
  <c r="AJ201" i="108"/>
  <c r="S201" i="108"/>
  <c r="AK201" i="108" s="1"/>
  <c r="Y201" i="108" s="1"/>
  <c r="AG95" i="108"/>
  <c r="AX95" i="108"/>
  <c r="P95" i="108"/>
  <c r="M129" i="132"/>
  <c r="J400" i="131" s="1"/>
  <c r="AH84" i="108"/>
  <c r="Q84" i="108"/>
  <c r="AY84" i="108"/>
  <c r="H214" i="93"/>
  <c r="W26" i="132"/>
  <c r="X26" i="132"/>
  <c r="BC131" i="132"/>
  <c r="BN131" i="132"/>
  <c r="O131" i="132" s="1"/>
  <c r="N163" i="104"/>
  <c r="M159" i="104"/>
  <c r="J37" i="140"/>
  <c r="L46" i="144"/>
  <c r="G212" i="148"/>
  <c r="BN135" i="132"/>
  <c r="O135" i="132" s="1"/>
  <c r="BC135" i="132"/>
  <c r="F107" i="133"/>
  <c r="W19" i="132"/>
  <c r="X19" i="132" s="1"/>
  <c r="S130" i="108"/>
  <c r="AJ130" i="108"/>
  <c r="BA130" i="108"/>
  <c r="AJ179" i="108"/>
  <c r="Y179" i="108" s="1"/>
  <c r="S179" i="108"/>
  <c r="AK179" i="108" s="1"/>
  <c r="K80" i="144"/>
  <c r="L82" i="144"/>
  <c r="K308" i="131"/>
  <c r="K309" i="131" s="1"/>
  <c r="I83" i="133" s="1"/>
  <c r="I118" i="133" s="1"/>
  <c r="J55" i="137" s="1"/>
  <c r="I43" i="146" s="1"/>
  <c r="E206" i="153"/>
  <c r="B273" i="148" s="1"/>
  <c r="E134" i="153"/>
  <c r="T95" i="132"/>
  <c r="BB159" i="132"/>
  <c r="BM159" i="132"/>
  <c r="N159" i="132" s="1"/>
  <c r="I30" i="137"/>
  <c r="O185" i="108"/>
  <c r="AF185" i="108"/>
  <c r="G111" i="133"/>
  <c r="AH66" i="108"/>
  <c r="Q66" i="108"/>
  <c r="AY66" i="108"/>
  <c r="P64" i="108"/>
  <c r="AH256" i="108" s="1"/>
  <c r="M70" i="114" s="1"/>
  <c r="I118" i="93"/>
  <c r="I204" i="93"/>
  <c r="G49" i="146"/>
  <c r="D124" i="140"/>
  <c r="E138" i="146" s="1"/>
  <c r="E199" i="146" s="1"/>
  <c r="H34" i="149"/>
  <c r="F28" i="149"/>
  <c r="H24" i="150" s="1"/>
  <c r="E110" i="133"/>
  <c r="H32" i="109"/>
  <c r="H30" i="109" s="1"/>
  <c r="G102" i="93"/>
  <c r="G194" i="93"/>
  <c r="G193" i="93" s="1"/>
  <c r="D98" i="140"/>
  <c r="D97" i="140" s="1"/>
  <c r="E154" i="138"/>
  <c r="D156" i="138"/>
  <c r="AJ48" i="108"/>
  <c r="S48" i="108"/>
  <c r="BA48" i="108"/>
  <c r="S177" i="108"/>
  <c r="AK177" i="108" s="1"/>
  <c r="AJ177" i="108"/>
  <c r="L345" i="104"/>
  <c r="M348" i="104"/>
  <c r="N304" i="131"/>
  <c r="N305" i="131" s="1"/>
  <c r="L82" i="133" s="1"/>
  <c r="L117" i="133" s="1"/>
  <c r="M54" i="137" s="1"/>
  <c r="L42" i="146" s="1"/>
  <c r="S121" i="108"/>
  <c r="AJ121" i="108"/>
  <c r="BA121" i="108"/>
  <c r="AV109" i="108"/>
  <c r="AG91" i="108"/>
  <c r="P91" i="108"/>
  <c r="AX91" i="108"/>
  <c r="H406" i="131"/>
  <c r="AG188" i="108"/>
  <c r="P188" i="108"/>
  <c r="H99" i="140"/>
  <c r="J154" i="144"/>
  <c r="E109" i="133"/>
  <c r="J7" i="155"/>
  <c r="J9" i="151"/>
  <c r="H13" i="152" s="1"/>
  <c r="AF245" i="108"/>
  <c r="S222" i="108"/>
  <c r="AK222" i="108" s="1"/>
  <c r="AJ222" i="108"/>
  <c r="I24" i="105"/>
  <c r="L34" i="107"/>
  <c r="M222" i="131"/>
  <c r="BM119" i="132"/>
  <c r="N119" i="132" s="1"/>
  <c r="N122" i="132" s="1"/>
  <c r="K396" i="131" s="1"/>
  <c r="BB119" i="132"/>
  <c r="M62" i="144"/>
  <c r="L58" i="144"/>
  <c r="Y167" i="108"/>
  <c r="AG288" i="108"/>
  <c r="L34" i="114" s="1"/>
  <c r="L95" i="114"/>
  <c r="E108" i="133"/>
  <c r="H178" i="144"/>
  <c r="H157" i="144" s="1"/>
  <c r="H142" i="144"/>
  <c r="H324" i="149"/>
  <c r="G97" i="138"/>
  <c r="AH190" i="108"/>
  <c r="K25" i="109"/>
  <c r="J104" i="93"/>
  <c r="J186" i="93" s="1"/>
  <c r="E33" i="140"/>
  <c r="F105" i="146" s="1"/>
  <c r="F187" i="146" s="1"/>
  <c r="F34" i="140"/>
  <c r="BB118" i="132"/>
  <c r="BM118" i="132"/>
  <c r="N118" i="132" s="1"/>
  <c r="E178" i="93"/>
  <c r="E100" i="93"/>
  <c r="F17" i="109"/>
  <c r="E62" i="137"/>
  <c r="F55" i="151" s="1"/>
  <c r="E49" i="154" s="1"/>
  <c r="E49" i="146"/>
  <c r="Q68" i="108"/>
  <c r="AH68" i="108"/>
  <c r="AY68" i="108"/>
  <c r="J83" i="93"/>
  <c r="K10" i="107"/>
  <c r="K11" i="107"/>
  <c r="J68" i="114"/>
  <c r="BP148" i="132"/>
  <c r="Q148" i="132" s="1"/>
  <c r="BE148" i="132"/>
  <c r="E117" i="133"/>
  <c r="P144" i="108"/>
  <c r="AG144" i="108"/>
  <c r="AX144" i="108"/>
  <c r="O132" i="108"/>
  <c r="AF132" i="108"/>
  <c r="AW132" i="108"/>
  <c r="I397" i="131"/>
  <c r="J78" i="140"/>
  <c r="K79" i="140"/>
  <c r="E212" i="148"/>
  <c r="S212" i="108"/>
  <c r="AK212" i="108" s="1"/>
  <c r="AJ212" i="108"/>
  <c r="AH104" i="108"/>
  <c r="Q104" i="108"/>
  <c r="AY104" i="108"/>
  <c r="H177" i="93"/>
  <c r="H94" i="93"/>
  <c r="I22" i="107"/>
  <c r="J188" i="131"/>
  <c r="H261" i="149"/>
  <c r="W15" i="132"/>
  <c r="X15" i="132"/>
  <c r="L131" i="131"/>
  <c r="R68" i="150"/>
  <c r="R15" i="150"/>
  <c r="L49" i="146"/>
  <c r="G17" i="140"/>
  <c r="F16" i="140"/>
  <c r="W6" i="132"/>
  <c r="X6" i="132"/>
  <c r="W51" i="132"/>
  <c r="X51" i="132"/>
  <c r="M143" i="132"/>
  <c r="J408" i="131" s="1"/>
  <c r="J409" i="131" s="1"/>
  <c r="J410" i="131" s="1"/>
  <c r="J460" i="131"/>
  <c r="H150" i="133" s="1"/>
  <c r="I69" i="137" s="1"/>
  <c r="H56" i="146" s="1"/>
  <c r="F56" i="128"/>
  <c r="G56" i="128"/>
  <c r="E56" i="128"/>
  <c r="AG64" i="108"/>
  <c r="K262" i="131"/>
  <c r="K263" i="131" s="1"/>
  <c r="I71" i="133" s="1"/>
  <c r="J106" i="133" s="1"/>
  <c r="K43" i="137" s="1"/>
  <c r="J31" i="146" s="1"/>
  <c r="N49" i="107"/>
  <c r="O303" i="131"/>
  <c r="L157" i="132"/>
  <c r="I416" i="131" s="1"/>
  <c r="G30" i="137"/>
  <c r="K50" i="107"/>
  <c r="L307" i="131"/>
  <c r="BN117" i="132"/>
  <c r="O117" i="132" s="1"/>
  <c r="BC117" i="132"/>
  <c r="K48" i="107"/>
  <c r="L299" i="131"/>
  <c r="L119" i="93"/>
  <c r="L205" i="93"/>
  <c r="AF270" i="108"/>
  <c r="K90" i="114" s="1"/>
  <c r="AF208" i="108"/>
  <c r="AE269" i="108"/>
  <c r="AE286" i="108"/>
  <c r="J32" i="114" s="1"/>
  <c r="J93" i="114"/>
  <c r="AG79" i="108"/>
  <c r="P79" i="108"/>
  <c r="AX79" i="108"/>
  <c r="AJ40" i="108"/>
  <c r="S40" i="108"/>
  <c r="BA40" i="108"/>
  <c r="H457" i="131"/>
  <c r="N183" i="104"/>
  <c r="M172" i="104"/>
  <c r="AK51" i="108"/>
  <c r="BB51" i="108"/>
  <c r="BN152" i="132"/>
  <c r="O152" i="132" s="1"/>
  <c r="BC152" i="132"/>
  <c r="I42" i="140"/>
  <c r="I40" i="140" s="1"/>
  <c r="J106" i="146" s="1"/>
  <c r="J188" i="146" s="1"/>
  <c r="K50" i="144"/>
  <c r="I39" i="105"/>
  <c r="M35" i="140"/>
  <c r="O43" i="144"/>
  <c r="AJ205" i="108"/>
  <c r="S205" i="108"/>
  <c r="AK205" i="108" s="1"/>
  <c r="AI196" i="108"/>
  <c r="R196" i="108"/>
  <c r="AK22" i="108"/>
  <c r="BB22" i="108"/>
  <c r="I16" i="138"/>
  <c r="J145" i="133" s="1"/>
  <c r="K62" i="137" s="1"/>
  <c r="O162" i="108"/>
  <c r="AF162" i="108"/>
  <c r="G117" i="140"/>
  <c r="N172" i="132"/>
  <c r="M17" i="103"/>
  <c r="N47" i="103"/>
  <c r="L49" i="93"/>
  <c r="M10" i="138"/>
  <c r="M149" i="138"/>
  <c r="L43" i="107"/>
  <c r="M283" i="131"/>
  <c r="I25" i="105"/>
  <c r="L35" i="107"/>
  <c r="M256" i="131"/>
  <c r="I48" i="140"/>
  <c r="K54" i="144"/>
  <c r="BB138" i="132"/>
  <c r="BM138" i="132"/>
  <c r="N138" i="132" s="1"/>
  <c r="AV70" i="108"/>
  <c r="AV63" i="108" s="1"/>
  <c r="I462" i="131"/>
  <c r="F137" i="140" s="1"/>
  <c r="L284" i="131"/>
  <c r="L285" i="131" s="1"/>
  <c r="P161" i="108"/>
  <c r="AG161" i="108"/>
  <c r="N49" i="146"/>
  <c r="S145" i="108"/>
  <c r="AJ145" i="108"/>
  <c r="BA145" i="108"/>
  <c r="AG99" i="108"/>
  <c r="P99" i="108"/>
  <c r="AX99" i="108"/>
  <c r="M295" i="104"/>
  <c r="L289" i="104"/>
  <c r="I324" i="131"/>
  <c r="AE259" i="108"/>
  <c r="J71" i="114"/>
  <c r="W50" i="132"/>
  <c r="X50" i="132" s="1"/>
  <c r="S137" i="108"/>
  <c r="AJ137" i="108"/>
  <c r="BA137" i="108"/>
  <c r="M49" i="146"/>
  <c r="P136" i="108"/>
  <c r="AG136" i="108"/>
  <c r="AX136" i="108"/>
  <c r="O134" i="108"/>
  <c r="AG276" i="108" s="1"/>
  <c r="K26" i="140"/>
  <c r="M36" i="144"/>
  <c r="AJ36" i="108"/>
  <c r="S36" i="108"/>
  <c r="BA36" i="108"/>
  <c r="AJ178" i="108"/>
  <c r="S178" i="108"/>
  <c r="AK178" i="108" s="1"/>
  <c r="Y178" i="108" s="1"/>
  <c r="AJ197" i="108"/>
  <c r="S197" i="108"/>
  <c r="AK197" i="108" s="1"/>
  <c r="Y197" i="108" s="1"/>
  <c r="W12" i="132"/>
  <c r="X12" i="132"/>
  <c r="F99" i="152"/>
  <c r="J133" i="138"/>
  <c r="I135" i="138"/>
  <c r="L111" i="144"/>
  <c r="J81" i="140"/>
  <c r="I120" i="93"/>
  <c r="I206" i="93"/>
  <c r="D316" i="148"/>
  <c r="M246" i="153"/>
  <c r="BB155" i="132"/>
  <c r="BM155" i="132"/>
  <c r="N155" i="132" s="1"/>
  <c r="BB141" i="132"/>
  <c r="BM141" i="132"/>
  <c r="N141" i="132" s="1"/>
  <c r="O283" i="108"/>
  <c r="N281" i="108"/>
  <c r="I66" i="144"/>
  <c r="I170" i="144" s="1"/>
  <c r="L27" i="149"/>
  <c r="L62" i="149" s="1"/>
  <c r="L77" i="149" s="1"/>
  <c r="W7" i="150"/>
  <c r="BM123" i="132"/>
  <c r="N123" i="132" s="1"/>
  <c r="BB123" i="132"/>
  <c r="E68" i="133"/>
  <c r="Y6" i="132"/>
  <c r="Y15" i="132"/>
  <c r="Y24" i="132"/>
  <c r="Y34" i="132"/>
  <c r="Y43" i="132"/>
  <c r="Y52" i="132"/>
  <c r="Y7" i="132"/>
  <c r="Y16" i="132"/>
  <c r="Y26" i="132"/>
  <c r="Y35" i="132"/>
  <c r="Y44" i="132"/>
  <c r="AB4" i="132"/>
  <c r="Y8" i="132"/>
  <c r="Y17" i="132"/>
  <c r="Y27" i="132"/>
  <c r="Y36" i="132"/>
  <c r="Y45" i="132"/>
  <c r="Y9" i="132"/>
  <c r="Y19" i="132"/>
  <c r="Y28" i="132"/>
  <c r="Y37" i="132"/>
  <c r="Y47" i="132"/>
  <c r="Y10" i="132"/>
  <c r="Y20" i="132"/>
  <c r="Y29" i="132"/>
  <c r="Y38" i="132"/>
  <c r="Y48" i="132"/>
  <c r="Y12" i="132"/>
  <c r="Y21" i="132"/>
  <c r="Y30" i="132"/>
  <c r="Y40" i="132"/>
  <c r="Y49" i="132"/>
  <c r="Y5" i="132"/>
  <c r="Y42" i="132"/>
  <c r="Y13" i="132"/>
  <c r="Y50" i="132"/>
  <c r="Y14" i="132"/>
  <c r="Y51" i="132"/>
  <c r="Y22" i="132"/>
  <c r="Y23" i="132"/>
  <c r="Y31" i="132"/>
  <c r="Y41" i="132"/>
  <c r="Y33" i="132"/>
  <c r="S58" i="108"/>
  <c r="AJ58" i="108"/>
  <c r="BA58" i="108"/>
  <c r="AD281" i="108"/>
  <c r="G33" i="105" s="1"/>
  <c r="AD290" i="108"/>
  <c r="I39" i="114" s="1"/>
  <c r="I99" i="114"/>
  <c r="W33" i="132"/>
  <c r="X33" i="132"/>
  <c r="M9" i="138"/>
  <c r="M97" i="138"/>
  <c r="BM137" i="132"/>
  <c r="N137" i="132" s="1"/>
  <c r="N143" i="132" s="1"/>
  <c r="K408" i="131" s="1"/>
  <c r="K409" i="131" s="1"/>
  <c r="K410" i="131" s="1"/>
  <c r="BB137" i="132"/>
  <c r="F58" i="128"/>
  <c r="G58" i="128"/>
  <c r="H58" i="128"/>
  <c r="D58" i="128"/>
  <c r="E58" i="128"/>
  <c r="I109" i="93"/>
  <c r="I191" i="93"/>
  <c r="P354" i="104"/>
  <c r="O352" i="104"/>
  <c r="BA144" i="132"/>
  <c r="BL144" i="132"/>
  <c r="M144" i="132" s="1"/>
  <c r="M150" i="132" s="1"/>
  <c r="J412" i="131" s="1"/>
  <c r="J413" i="131" s="1"/>
  <c r="J414" i="131" s="1"/>
  <c r="BB132" i="132"/>
  <c r="BM132" i="132"/>
  <c r="N132" i="132" s="1"/>
  <c r="L359" i="104"/>
  <c r="M360" i="104"/>
  <c r="G423" i="131"/>
  <c r="G422" i="131"/>
  <c r="G424" i="131" s="1"/>
  <c r="F144" i="133" s="1"/>
  <c r="G65" i="137" s="1"/>
  <c r="F52" i="146" s="1"/>
  <c r="G24" i="146"/>
  <c r="AH187" i="108"/>
  <c r="Q187" i="108"/>
  <c r="AF114" i="108"/>
  <c r="AF110" i="108" s="1"/>
  <c r="O114" i="108"/>
  <c r="AW114" i="108"/>
  <c r="AW110" i="108" s="1"/>
  <c r="N110" i="108"/>
  <c r="AF268" i="108" s="1"/>
  <c r="AE116" i="108"/>
  <c r="AE273" i="108" s="1"/>
  <c r="AE246" i="108"/>
  <c r="AE247" i="108" s="1"/>
  <c r="AE155" i="108"/>
  <c r="D260" i="148"/>
  <c r="M193" i="153"/>
  <c r="BL162" i="132"/>
  <c r="M162" i="132" s="1"/>
  <c r="BA162" i="132"/>
  <c r="AG186" i="108"/>
  <c r="P186" i="108"/>
  <c r="H24" i="114"/>
  <c r="H91" i="114"/>
  <c r="AF42" i="108"/>
  <c r="O82" i="108"/>
  <c r="AF82" i="108"/>
  <c r="AW82" i="108"/>
  <c r="E188" i="93"/>
  <c r="E21" i="114"/>
  <c r="E83" i="114" s="1"/>
  <c r="E67" i="114" s="1"/>
  <c r="L123" i="149"/>
  <c r="M124" i="149"/>
  <c r="AE284" i="108"/>
  <c r="J27" i="114" s="1"/>
  <c r="J55" i="114"/>
  <c r="AD275" i="108"/>
  <c r="I94" i="114"/>
  <c r="K20" i="93"/>
  <c r="L9" i="107"/>
  <c r="L28" i="140"/>
  <c r="N39" i="144"/>
  <c r="N315" i="104"/>
  <c r="M310" i="104"/>
  <c r="AH159" i="108"/>
  <c r="Q159" i="108"/>
  <c r="I125" i="149"/>
  <c r="BM142" i="132"/>
  <c r="N142" i="132" s="1"/>
  <c r="BB142" i="132"/>
  <c r="N211" i="104"/>
  <c r="M206" i="104"/>
  <c r="J263" i="131"/>
  <c r="K272" i="131"/>
  <c r="G67" i="114"/>
  <c r="O74" i="108"/>
  <c r="AF74" i="108"/>
  <c r="AW74" i="108"/>
  <c r="N70" i="108"/>
  <c r="AF260" i="108" s="1"/>
  <c r="K75" i="114" s="1"/>
  <c r="J199" i="93"/>
  <c r="J113" i="93"/>
  <c r="M162" i="149"/>
  <c r="K286" i="104"/>
  <c r="H29" i="105" s="1"/>
  <c r="K40" i="107"/>
  <c r="L271" i="131"/>
  <c r="O94" i="108"/>
  <c r="AF94" i="108"/>
  <c r="AW94" i="108"/>
  <c r="K30" i="144"/>
  <c r="I22" i="140"/>
  <c r="H126" i="140"/>
  <c r="J216" i="144"/>
  <c r="J439" i="131"/>
  <c r="J440" i="131" s="1"/>
  <c r="H148" i="133" s="1"/>
  <c r="Y165" i="108"/>
  <c r="H30" i="137"/>
  <c r="W37" i="132"/>
  <c r="X37" i="132" s="1"/>
  <c r="R174" i="108"/>
  <c r="AI174" i="108"/>
  <c r="P71" i="132"/>
  <c r="R71" i="132" s="1"/>
  <c r="M71" i="132"/>
  <c r="O71" i="132" s="1"/>
  <c r="T71" i="132"/>
  <c r="V71" i="132" s="1"/>
  <c r="X71" i="132"/>
  <c r="Z71" i="132" s="1"/>
  <c r="I71" i="132"/>
  <c r="K71" i="132" s="1"/>
  <c r="H71" i="132"/>
  <c r="J71" i="132" s="1"/>
  <c r="R97" i="132" s="1"/>
  <c r="T97" i="132" s="1"/>
  <c r="L71" i="132"/>
  <c r="N71" i="132" s="1"/>
  <c r="AB71" i="132"/>
  <c r="AC71" i="132"/>
  <c r="Q71" i="132"/>
  <c r="S71" i="132" s="1"/>
  <c r="U71" i="132"/>
  <c r="W71" i="132" s="1"/>
  <c r="Y71" i="132"/>
  <c r="AA71" i="132" s="1"/>
  <c r="AF102" i="108"/>
  <c r="O102" i="108"/>
  <c r="AW102" i="108"/>
  <c r="W28" i="132"/>
  <c r="X28" i="132" s="1"/>
  <c r="I34" i="109"/>
  <c r="Q155" i="153"/>
  <c r="F115" i="133"/>
  <c r="K166" i="132"/>
  <c r="L170" i="132" s="1"/>
  <c r="H420" i="131"/>
  <c r="Q211" i="108"/>
  <c r="AH211" i="108"/>
  <c r="P210" i="108"/>
  <c r="AY210" i="108" s="1"/>
  <c r="G457" i="131"/>
  <c r="E116" i="133"/>
  <c r="P45" i="108"/>
  <c r="AG45" i="108"/>
  <c r="AX45" i="108"/>
  <c r="J92" i="140"/>
  <c r="L119" i="144"/>
  <c r="K97" i="138"/>
  <c r="K16" i="137"/>
  <c r="G10" i="138"/>
  <c r="G149" i="138"/>
  <c r="W13" i="132"/>
  <c r="X13" i="132"/>
  <c r="I140" i="140"/>
  <c r="K240" i="144"/>
  <c r="K114" i="93"/>
  <c r="K77" i="133"/>
  <c r="K112" i="133" s="1"/>
  <c r="L49" i="137" s="1"/>
  <c r="K37" i="146" s="1"/>
  <c r="K200" i="93"/>
  <c r="E57" i="128"/>
  <c r="J18" i="140"/>
  <c r="L24" i="144"/>
  <c r="E114" i="133"/>
  <c r="F23" i="109"/>
  <c r="E101" i="93"/>
  <c r="S93" i="108"/>
  <c r="AJ93" i="108"/>
  <c r="BA93" i="108"/>
  <c r="AJ193" i="108"/>
  <c r="S193" i="108"/>
  <c r="AK193" i="108" s="1"/>
  <c r="Y193" i="108" s="1"/>
  <c r="BB139" i="132"/>
  <c r="BM139" i="132"/>
  <c r="N139" i="132" s="1"/>
  <c r="N183" i="108"/>
  <c r="AW183" i="108" s="1"/>
  <c r="AK49" i="108"/>
  <c r="BB49" i="108"/>
  <c r="AV116" i="108"/>
  <c r="O158" i="108"/>
  <c r="AF158" i="108"/>
  <c r="N157" i="108"/>
  <c r="AW157" i="108" s="1"/>
  <c r="AU162" i="132"/>
  <c r="AO162" i="132"/>
  <c r="AP162" i="132" s="1"/>
  <c r="AQ162" i="132" s="1"/>
  <c r="AR162" i="132" s="1"/>
  <c r="AS162" i="132" s="1"/>
  <c r="AT162" i="132" s="1"/>
  <c r="S126" i="108"/>
  <c r="AJ126" i="108"/>
  <c r="BA126" i="108"/>
  <c r="AC243" i="108"/>
  <c r="H57" i="114"/>
  <c r="BC145" i="132"/>
  <c r="BN145" i="132"/>
  <c r="O145" i="132" s="1"/>
  <c r="AD271" i="108"/>
  <c r="I89" i="114"/>
  <c r="I168" i="93"/>
  <c r="I85" i="93"/>
  <c r="I170" i="93" s="1"/>
  <c r="F27" i="137"/>
  <c r="E27" i="137" s="1"/>
  <c r="F20" i="151" s="1"/>
  <c r="S77" i="108"/>
  <c r="AJ77" i="108"/>
  <c r="BA77" i="108"/>
  <c r="AG44" i="108"/>
  <c r="AG42" i="108" s="1"/>
  <c r="AG253" i="108" s="1"/>
  <c r="L65" i="114" s="1"/>
  <c r="P44" i="108"/>
  <c r="AX44" i="108"/>
  <c r="AX42" i="108" s="1"/>
  <c r="O42" i="108"/>
  <c r="AG252" i="108" s="1"/>
  <c r="L64" i="114" s="1"/>
  <c r="K162" i="149"/>
  <c r="K126" i="149"/>
  <c r="K98" i="114"/>
  <c r="H81" i="114"/>
  <c r="AC290" i="108"/>
  <c r="H39" i="114" s="1"/>
  <c r="AC281" i="108"/>
  <c r="BB153" i="132"/>
  <c r="BM153" i="132"/>
  <c r="N153" i="132" s="1"/>
  <c r="AV88" i="108"/>
  <c r="P160" i="108"/>
  <c r="AG160" i="108"/>
  <c r="I86" i="114"/>
  <c r="I110" i="93"/>
  <c r="I196" i="93"/>
  <c r="J39" i="107"/>
  <c r="F73" i="131"/>
  <c r="F76" i="131"/>
  <c r="AB255" i="108"/>
  <c r="AE70" i="108"/>
  <c r="AC275" i="108"/>
  <c r="AC267" i="108" s="1"/>
  <c r="AC287" i="108"/>
  <c r="H33" i="114" s="1"/>
  <c r="H94" i="114"/>
  <c r="BD147" i="132"/>
  <c r="BO147" i="132"/>
  <c r="P147" i="132" s="1"/>
  <c r="BO133" i="132"/>
  <c r="P133" i="132" s="1"/>
  <c r="BD133" i="132"/>
  <c r="BB127" i="132"/>
  <c r="BM127" i="132"/>
  <c r="N127" i="132" s="1"/>
  <c r="Q163" i="108"/>
  <c r="AZ163" i="108" s="1"/>
  <c r="J108" i="93"/>
  <c r="AB280" i="108"/>
  <c r="E32" i="105" s="1"/>
  <c r="M324" i="104"/>
  <c r="N327" i="104"/>
  <c r="C31" i="105"/>
  <c r="D31" i="105"/>
  <c r="H95" i="93"/>
  <c r="J266" i="131"/>
  <c r="K438" i="131"/>
  <c r="W7" i="132"/>
  <c r="X7" i="132"/>
  <c r="W21" i="132"/>
  <c r="X21" i="132"/>
  <c r="AU160" i="132"/>
  <c r="AO160" i="132"/>
  <c r="AP160" i="132" s="1"/>
  <c r="AQ160" i="132" s="1"/>
  <c r="AR160" i="132" s="1"/>
  <c r="AS160" i="132" s="1"/>
  <c r="AT160" i="132" s="1"/>
  <c r="AH100" i="108"/>
  <c r="Q100" i="108"/>
  <c r="AY100" i="108"/>
  <c r="L46" i="107"/>
  <c r="M291" i="131"/>
  <c r="E139" i="133"/>
  <c r="E337" i="131"/>
  <c r="AG270" i="108"/>
  <c r="L90" i="114" s="1"/>
  <c r="AG208" i="108"/>
  <c r="R140" i="108"/>
  <c r="AI140" i="108"/>
  <c r="AZ140" i="108"/>
  <c r="F206" i="138"/>
  <c r="E210" i="138"/>
  <c r="M95" i="114"/>
  <c r="BM134" i="132"/>
  <c r="N134" i="132" s="1"/>
  <c r="BB134" i="132"/>
  <c r="AC237" i="108"/>
  <c r="AC238" i="108" s="1"/>
  <c r="AT237" i="108"/>
  <c r="AK34" i="108"/>
  <c r="BB34" i="108"/>
  <c r="W36" i="132"/>
  <c r="X36" i="132"/>
  <c r="M95" i="103"/>
  <c r="L91" i="103"/>
  <c r="N125" i="131"/>
  <c r="M131" i="131" s="1"/>
  <c r="AX64" i="108"/>
  <c r="P20" i="108"/>
  <c r="AG20" i="108"/>
  <c r="AG18" i="108" s="1"/>
  <c r="O18" i="108"/>
  <c r="AG244" i="108" s="1"/>
  <c r="L54" i="114" s="1"/>
  <c r="AX20" i="108"/>
  <c r="J112" i="149"/>
  <c r="J147" i="149" s="1"/>
  <c r="J182" i="149" s="1"/>
  <c r="J195" i="149" s="1"/>
  <c r="J280" i="149"/>
  <c r="J300" i="149" s="1"/>
  <c r="J312" i="149" s="1"/>
  <c r="AI192" i="108"/>
  <c r="R192" i="108"/>
  <c r="Q190" i="108"/>
  <c r="AZ190" i="108" s="1"/>
  <c r="I73" i="114"/>
  <c r="P90" i="138"/>
  <c r="F104" i="146"/>
  <c r="F186" i="146" s="1"/>
  <c r="S118" i="108"/>
  <c r="AJ118" i="108"/>
  <c r="BA118" i="108"/>
  <c r="W35" i="132"/>
  <c r="X35" i="132" s="1"/>
  <c r="W48" i="132"/>
  <c r="X48" i="132" s="1"/>
  <c r="AJ52" i="108"/>
  <c r="S52" i="108"/>
  <c r="BA52" i="108"/>
  <c r="I138" i="140"/>
  <c r="K236" i="144"/>
  <c r="K62" i="107"/>
  <c r="J126" i="93" s="1"/>
  <c r="L130" i="131"/>
  <c r="AK141" i="108"/>
  <c r="BB141" i="108"/>
  <c r="C327" i="148"/>
  <c r="C329" i="148" s="1"/>
  <c r="G58" i="155" s="1"/>
  <c r="F53" i="157" s="1"/>
  <c r="P148" i="108"/>
  <c r="AG148" i="108"/>
  <c r="AX148" i="108"/>
  <c r="W17" i="132"/>
  <c r="X17" i="132"/>
  <c r="W27" i="132"/>
  <c r="X27" i="132" s="1"/>
  <c r="W42" i="132"/>
  <c r="X42" i="132"/>
  <c r="W22" i="132"/>
  <c r="X22" i="132"/>
  <c r="W38" i="132"/>
  <c r="X38" i="132"/>
  <c r="W9" i="132"/>
  <c r="X9" i="132" s="1"/>
  <c r="BB151" i="132"/>
  <c r="BM151" i="132"/>
  <c r="N151" i="132" s="1"/>
  <c r="I20" i="140"/>
  <c r="K27" i="144"/>
  <c r="AG83" i="108"/>
  <c r="P83" i="108"/>
  <c r="AX83" i="108"/>
  <c r="W52" i="132"/>
  <c r="X52" i="132"/>
  <c r="W29" i="132"/>
  <c r="X29" i="132"/>
  <c r="J49" i="137"/>
  <c r="H65" i="140"/>
  <c r="J98" i="144"/>
  <c r="F36" i="137"/>
  <c r="M245" i="104"/>
  <c r="L239" i="104"/>
  <c r="W43" i="132"/>
  <c r="X43" i="132"/>
  <c r="W49" i="132"/>
  <c r="X49" i="132"/>
  <c r="H169" i="93"/>
  <c r="L164" i="132"/>
  <c r="O86" i="108"/>
  <c r="AF86" i="108"/>
  <c r="AW86" i="108"/>
  <c r="J24" i="140"/>
  <c r="L33" i="144"/>
  <c r="F59" i="128"/>
  <c r="G59" i="128"/>
  <c r="G455" i="131"/>
  <c r="G456" i="131" s="1"/>
  <c r="AH92" i="108"/>
  <c r="Q92" i="108"/>
  <c r="AY92" i="108"/>
  <c r="H402" i="131"/>
  <c r="N277" i="104"/>
  <c r="M272" i="104"/>
  <c r="N321" i="104"/>
  <c r="M317" i="104"/>
  <c r="M44" i="107" s="1"/>
  <c r="Q112" i="108"/>
  <c r="AH112" i="108"/>
  <c r="AY112" i="108"/>
  <c r="AH72" i="108"/>
  <c r="Q72" i="108"/>
  <c r="AY72" i="108"/>
  <c r="AF98" i="108"/>
  <c r="AW98" i="108"/>
  <c r="O98" i="108"/>
  <c r="G116" i="140"/>
  <c r="N171" i="132"/>
  <c r="N165" i="144"/>
  <c r="M164" i="144"/>
  <c r="AO153" i="132"/>
  <c r="AP153" i="132" s="1"/>
  <c r="AQ153" i="132" s="1"/>
  <c r="AR153" i="132" s="1"/>
  <c r="AS153" i="132" s="1"/>
  <c r="AT153" i="132" s="1"/>
  <c r="AU153" i="132" s="1"/>
  <c r="D62" i="128"/>
  <c r="E62" i="128"/>
  <c r="H62" i="128"/>
  <c r="F62" i="128"/>
  <c r="G62" i="128"/>
  <c r="E60" i="128"/>
  <c r="F60" i="128"/>
  <c r="D60" i="128"/>
  <c r="H60" i="128"/>
  <c r="G60" i="128"/>
  <c r="BM121" i="132"/>
  <c r="N121" i="132" s="1"/>
  <c r="BB121" i="132"/>
  <c r="H7" i="155"/>
  <c r="H9" i="151"/>
  <c r="F13" i="152" s="1"/>
  <c r="L288" i="131"/>
  <c r="L289" i="131" s="1"/>
  <c r="J78" i="133" s="1"/>
  <c r="K113" i="133" s="1"/>
  <c r="L50" i="137" s="1"/>
  <c r="K38" i="146" s="1"/>
  <c r="L292" i="131"/>
  <c r="AF183" i="108"/>
  <c r="F126" i="152"/>
  <c r="F125" i="152" s="1"/>
  <c r="K139" i="154" s="1"/>
  <c r="K200" i="154" s="1"/>
  <c r="I83" i="138"/>
  <c r="J81" i="138"/>
  <c r="E135" i="133"/>
  <c r="D135" i="140" s="1"/>
  <c r="F121" i="133"/>
  <c r="H413" i="131"/>
  <c r="Q215" i="108"/>
  <c r="AH215" i="108"/>
  <c r="F114" i="148"/>
  <c r="M156" i="153"/>
  <c r="Q156" i="153" s="1"/>
  <c r="Z66" i="150"/>
  <c r="F101" i="93"/>
  <c r="F189" i="93" s="1"/>
  <c r="F185" i="93" s="1"/>
  <c r="G23" i="109"/>
  <c r="G21" i="109" s="1"/>
  <c r="O123" i="108"/>
  <c r="AF123" i="108"/>
  <c r="AW123" i="108"/>
  <c r="N116" i="108"/>
  <c r="AF272" i="108" s="1"/>
  <c r="AK149" i="108"/>
  <c r="BB149" i="108"/>
  <c r="F113" i="133"/>
  <c r="AI200" i="108"/>
  <c r="R200" i="108"/>
  <c r="BP126" i="132"/>
  <c r="Q126" i="132" s="1"/>
  <c r="BE126" i="132"/>
  <c r="L10" i="138"/>
  <c r="L149" i="138"/>
  <c r="P23" i="108"/>
  <c r="AG23" i="108"/>
  <c r="AX23" i="108"/>
  <c r="F212" i="148"/>
  <c r="R282" i="108"/>
  <c r="AF134" i="108"/>
  <c r="AF90" i="108"/>
  <c r="AF88" i="108" s="1"/>
  <c r="AF265" i="108" s="1"/>
  <c r="K81" i="114" s="1"/>
  <c r="O90" i="108"/>
  <c r="AW90" i="108"/>
  <c r="AW88" i="108" s="1"/>
  <c r="N88" i="108"/>
  <c r="AF264" i="108" s="1"/>
  <c r="K80" i="114" s="1"/>
  <c r="BO163" i="132"/>
  <c r="P163" i="132" s="1"/>
  <c r="BD163" i="132"/>
  <c r="BB125" i="132"/>
  <c r="BM125" i="132"/>
  <c r="N125" i="132" s="1"/>
  <c r="AE289" i="108"/>
  <c r="J38" i="114" s="1"/>
  <c r="I18" i="114"/>
  <c r="N195" i="154"/>
  <c r="N175" i="154"/>
  <c r="N210" i="154"/>
  <c r="D66" i="133"/>
  <c r="F321" i="131"/>
  <c r="F278" i="132"/>
  <c r="F46" i="140"/>
  <c r="G107" i="146" s="1"/>
  <c r="G189" i="146" s="1"/>
  <c r="G47" i="140"/>
  <c r="AD261" i="108"/>
  <c r="AD287" i="108" s="1"/>
  <c r="I33" i="114" s="1"/>
  <c r="I30" i="114" s="1"/>
  <c r="AD63" i="108"/>
  <c r="AH80" i="108"/>
  <c r="Q80" i="108"/>
  <c r="AY80" i="108"/>
  <c r="L45" i="107"/>
  <c r="M287" i="131"/>
  <c r="F85" i="114"/>
  <c r="P307" i="104"/>
  <c r="O303" i="104"/>
  <c r="E65" i="128"/>
  <c r="F65" i="128"/>
  <c r="D65" i="128"/>
  <c r="G65" i="128"/>
  <c r="H65" i="128"/>
  <c r="E125" i="140"/>
  <c r="E104" i="138"/>
  <c r="F102" i="138"/>
  <c r="AF251" i="108"/>
  <c r="K62" i="114" s="1"/>
  <c r="K60" i="114"/>
  <c r="I10" i="138"/>
  <c r="I149" i="138"/>
  <c r="G125" i="149"/>
  <c r="F124" i="149"/>
  <c r="H124" i="149" s="1"/>
  <c r="J124" i="149" s="1"/>
  <c r="I9" i="138"/>
  <c r="I97" i="138"/>
  <c r="Y120" i="133"/>
  <c r="E120" i="133"/>
  <c r="S221" i="108"/>
  <c r="AJ221" i="108"/>
  <c r="AJ217" i="108" s="1"/>
  <c r="AJ274" i="108" s="1"/>
  <c r="R217" i="108"/>
  <c r="BA217" i="108" s="1"/>
  <c r="AF60" i="147"/>
  <c r="Y95" i="147"/>
  <c r="S131" i="147" s="1"/>
  <c r="L13" i="105"/>
  <c r="H186" i="93"/>
  <c r="P97" i="138"/>
  <c r="P98" i="138" s="1"/>
  <c r="U59" i="132"/>
  <c r="C72" i="132" s="1"/>
  <c r="B72" i="132"/>
  <c r="BA154" i="132"/>
  <c r="BL154" i="132"/>
  <c r="M154" i="132" s="1"/>
  <c r="M157" i="132" s="1"/>
  <c r="J416" i="131" s="1"/>
  <c r="J417" i="131" s="1"/>
  <c r="J418" i="131" s="1"/>
  <c r="AU63" i="108"/>
  <c r="AG75" i="108"/>
  <c r="P75" i="108"/>
  <c r="AX75" i="108"/>
  <c r="W41" i="132"/>
  <c r="X41" i="132" s="1"/>
  <c r="AK47" i="108"/>
  <c r="BB47" i="108"/>
  <c r="N42" i="107"/>
  <c r="O279" i="131"/>
  <c r="BM140" i="132"/>
  <c r="N140" i="132" s="1"/>
  <c r="BB140" i="132"/>
  <c r="K300" i="131"/>
  <c r="K301" i="131" s="1"/>
  <c r="L97" i="138"/>
  <c r="AE283" i="108"/>
  <c r="J26" i="114" s="1"/>
  <c r="J18" i="114" s="1"/>
  <c r="J88" i="114"/>
  <c r="J86" i="114" s="1"/>
  <c r="Q314" i="104"/>
  <c r="AH21" i="108"/>
  <c r="Q21" i="108"/>
  <c r="AY21" i="108"/>
  <c r="Z95" i="132"/>
  <c r="AH96" i="108"/>
  <c r="Q96" i="108"/>
  <c r="AY96" i="108"/>
  <c r="F161" i="149"/>
  <c r="G162" i="149"/>
  <c r="Q120" i="108"/>
  <c r="AH120" i="108"/>
  <c r="AY120" i="108"/>
  <c r="BF116" i="132"/>
  <c r="BQ116" i="132"/>
  <c r="R116" i="132" s="1"/>
  <c r="AK113" i="108"/>
  <c r="BB113" i="108"/>
  <c r="AG67" i="108"/>
  <c r="P67" i="108"/>
  <c r="AX67" i="108"/>
  <c r="W31" i="132"/>
  <c r="X31" i="132"/>
  <c r="I214" i="93"/>
  <c r="F49" i="146"/>
  <c r="O78" i="108"/>
  <c r="AF78" i="108"/>
  <c r="AW78" i="108"/>
  <c r="W16" i="132"/>
  <c r="X16" i="132"/>
  <c r="BN149" i="132"/>
  <c r="O149" i="132" s="1"/>
  <c r="BC149" i="132"/>
  <c r="BA158" i="132"/>
  <c r="BL158" i="132"/>
  <c r="M158" i="132" s="1"/>
  <c r="BN124" i="132"/>
  <c r="O124" i="132" s="1"/>
  <c r="BC124" i="132"/>
  <c r="I52" i="128"/>
  <c r="AI204" i="108"/>
  <c r="R204" i="108"/>
  <c r="BB161" i="132"/>
  <c r="BM161" i="132"/>
  <c r="N161" i="132" s="1"/>
  <c r="W45" i="132"/>
  <c r="X45" i="132" s="1"/>
  <c r="W23" i="132"/>
  <c r="X23" i="132"/>
  <c r="W20" i="132"/>
  <c r="X20" i="132"/>
  <c r="AE251" i="108"/>
  <c r="J62" i="114" s="1"/>
  <c r="J60" i="114"/>
  <c r="I136" i="140"/>
  <c r="K232" i="144"/>
  <c r="F106" i="133"/>
  <c r="F423" i="131"/>
  <c r="F422" i="131"/>
  <c r="H26" i="105"/>
  <c r="K36" i="107"/>
  <c r="L261" i="131"/>
  <c r="W8" i="132"/>
  <c r="X8" i="132"/>
  <c r="W34" i="132"/>
  <c r="X34" i="132" s="1"/>
  <c r="W14" i="132"/>
  <c r="X14" i="132"/>
  <c r="W40" i="132"/>
  <c r="X40" i="132" s="1"/>
  <c r="W10" i="132"/>
  <c r="X10" i="132"/>
  <c r="S226" i="108"/>
  <c r="AK226" i="108" s="1"/>
  <c r="AJ226" i="108"/>
  <c r="N280" i="131"/>
  <c r="N281" i="131" s="1"/>
  <c r="BB120" i="132"/>
  <c r="BM120" i="132"/>
  <c r="N120" i="132" s="1"/>
  <c r="G132" i="131"/>
  <c r="E48" i="133" s="1"/>
  <c r="F26" i="137" s="1"/>
  <c r="W44" i="132"/>
  <c r="X44" i="132"/>
  <c r="W24" i="132"/>
  <c r="X24" i="132"/>
  <c r="W5" i="132"/>
  <c r="X5" i="132"/>
  <c r="V56" i="132"/>
  <c r="W30" i="132"/>
  <c r="X30" i="132" s="1"/>
  <c r="W47" i="132"/>
  <c r="X47" i="132"/>
  <c r="AJ32" i="108"/>
  <c r="S32" i="108"/>
  <c r="BA32" i="108"/>
  <c r="L198" i="93"/>
  <c r="L112" i="93"/>
  <c r="O128" i="108"/>
  <c r="AW128" i="108"/>
  <c r="AF128" i="108"/>
  <c r="E276" i="104"/>
  <c r="E187" i="149" s="1"/>
  <c r="F32" i="109"/>
  <c r="E102" i="93"/>
  <c r="E194" i="93"/>
  <c r="S125" i="108"/>
  <c r="AJ125" i="108"/>
  <c r="BA125" i="108"/>
  <c r="BA160" i="132"/>
  <c r="BL160" i="132"/>
  <c r="M160" i="132" s="1"/>
  <c r="J41" i="140"/>
  <c r="AK147" i="108"/>
  <c r="BB147" i="108"/>
  <c r="F10" i="138"/>
  <c r="F149" i="138"/>
  <c r="M331" i="104"/>
  <c r="N335" i="104"/>
  <c r="E133" i="148"/>
  <c r="E134" i="148" s="1"/>
  <c r="H78" i="151"/>
  <c r="H81" i="151" s="1"/>
  <c r="F63" i="128"/>
  <c r="H63" i="128"/>
  <c r="G63" i="128"/>
  <c r="D63" i="128"/>
  <c r="E63" i="128"/>
  <c r="E53" i="128"/>
  <c r="D53" i="128"/>
  <c r="H144" i="140"/>
  <c r="J248" i="144"/>
  <c r="AG27" i="108"/>
  <c r="AG24" i="108" s="1"/>
  <c r="AG249" i="108" s="1"/>
  <c r="P27" i="108"/>
  <c r="AX27" i="108"/>
  <c r="AX24" i="108" s="1"/>
  <c r="O24" i="108"/>
  <c r="AG248" i="108" s="1"/>
  <c r="L59" i="114" s="1"/>
  <c r="J201" i="93"/>
  <c r="J115" i="93"/>
  <c r="J116" i="93"/>
  <c r="J202" i="93"/>
  <c r="AG184" i="108"/>
  <c r="P184" i="108"/>
  <c r="O183" i="108"/>
  <c r="AX183" i="108" s="1"/>
  <c r="H34" i="147"/>
  <c r="H139" i="147"/>
  <c r="F9" i="138"/>
  <c r="F97" i="138"/>
  <c r="BN128" i="132"/>
  <c r="O128" i="132" s="1"/>
  <c r="BC128" i="132"/>
  <c r="AG103" i="108"/>
  <c r="P103" i="108"/>
  <c r="AX103" i="108"/>
  <c r="K10" i="138"/>
  <c r="K149" i="138"/>
  <c r="AI217" i="108"/>
  <c r="AI274" i="108" s="1"/>
  <c r="AH76" i="108"/>
  <c r="Q76" i="108"/>
  <c r="AY76" i="108"/>
  <c r="M16" i="154"/>
  <c r="Q101" i="154" s="1"/>
  <c r="Q123" i="154" s="1"/>
  <c r="M64" i="154"/>
  <c r="K52" i="114"/>
  <c r="S55" i="108"/>
  <c r="AJ55" i="108"/>
  <c r="BA55" i="108"/>
  <c r="E10" i="138"/>
  <c r="E149" i="138"/>
  <c r="P149" i="138" s="1"/>
  <c r="P150" i="138" s="1"/>
  <c r="BM156" i="132"/>
  <c r="N156" i="132" s="1"/>
  <c r="BB156" i="132"/>
  <c r="AC255" i="108"/>
  <c r="I30" i="107" s="1"/>
  <c r="H73" i="114"/>
  <c r="AW134" i="108"/>
  <c r="BN146" i="132"/>
  <c r="O146" i="132" s="1"/>
  <c r="BC146" i="132"/>
  <c r="Q28" i="108"/>
  <c r="AH28" i="108"/>
  <c r="AY28" i="108"/>
  <c r="AJ56" i="108"/>
  <c r="S56" i="108"/>
  <c r="BA56" i="108"/>
  <c r="AE88" i="108"/>
  <c r="AE265" i="108" s="1"/>
  <c r="R170" i="108"/>
  <c r="AI170" i="108"/>
  <c r="I114" i="140"/>
  <c r="K195" i="144"/>
  <c r="Q139" i="108"/>
  <c r="AH139" i="108"/>
  <c r="AY139" i="108"/>
  <c r="E118" i="133"/>
  <c r="K244" i="144"/>
  <c r="I143" i="140"/>
  <c r="AD246" i="108"/>
  <c r="AD155" i="108"/>
  <c r="Y169" i="108"/>
  <c r="R175" i="108"/>
  <c r="AI175" i="108"/>
  <c r="AI163" i="108" s="1"/>
  <c r="AI250" i="108" s="1"/>
  <c r="N61" i="114" s="1"/>
  <c r="AJ166" i="108"/>
  <c r="S166" i="108"/>
  <c r="R163" i="108"/>
  <c r="BA163" i="108" s="1"/>
  <c r="M305" i="131"/>
  <c r="D212" i="148"/>
  <c r="G32" i="109"/>
  <c r="G30" i="109" s="1"/>
  <c r="F102" i="93"/>
  <c r="F194" i="93"/>
  <c r="F193" i="93" s="1"/>
  <c r="D239" i="148"/>
  <c r="L114" i="148"/>
  <c r="W74" i="148" s="1"/>
  <c r="J244" i="153"/>
  <c r="D312" i="148" s="1"/>
  <c r="M184" i="131" l="1"/>
  <c r="M185" i="131" s="1"/>
  <c r="K67" i="133" s="1"/>
  <c r="L102" i="133" s="1"/>
  <c r="M39" i="137" s="1"/>
  <c r="L27" i="146" s="1"/>
  <c r="E59" i="128"/>
  <c r="D59" i="128"/>
  <c r="D56" i="128"/>
  <c r="E64" i="128"/>
  <c r="F64" i="128"/>
  <c r="H64" i="128"/>
  <c r="E54" i="128"/>
  <c r="D64" i="128"/>
  <c r="I64" i="128" s="1"/>
  <c r="J64" i="128" s="1"/>
  <c r="J37" i="107"/>
  <c r="J27" i="109" s="1"/>
  <c r="G7" i="105"/>
  <c r="AD236" i="108"/>
  <c r="AU238" i="108" s="1"/>
  <c r="K454" i="131" s="1"/>
  <c r="J23" i="107"/>
  <c r="J325" i="131"/>
  <c r="K117" i="131"/>
  <c r="J324" i="131" s="1"/>
  <c r="K328" i="93"/>
  <c r="H66" i="128"/>
  <c r="E66" i="128"/>
  <c r="E55" i="128"/>
  <c r="D66" i="128"/>
  <c r="D55" i="128"/>
  <c r="D54" i="128"/>
  <c r="G55" i="128"/>
  <c r="G57" i="128"/>
  <c r="G66" i="128"/>
  <c r="F57" i="128"/>
  <c r="H57" i="128"/>
  <c r="D61" i="128"/>
  <c r="C67" i="128"/>
  <c r="G61" i="128"/>
  <c r="F61" i="128"/>
  <c r="H61" i="128"/>
  <c r="I59" i="128"/>
  <c r="J59" i="128" s="1"/>
  <c r="BL130" i="132"/>
  <c r="M130" i="132" s="1"/>
  <c r="M136" i="132" s="1"/>
  <c r="J404" i="131" s="1"/>
  <c r="J405" i="131" s="1"/>
  <c r="J406" i="131" s="1"/>
  <c r="BA130" i="132"/>
  <c r="AU130" i="132"/>
  <c r="AO130" i="132"/>
  <c r="AP130" i="132" s="1"/>
  <c r="AQ130" i="132" s="1"/>
  <c r="AR130" i="132" s="1"/>
  <c r="AS130" i="132" s="1"/>
  <c r="AT130" i="132" s="1"/>
  <c r="J380" i="104"/>
  <c r="F22" i="114"/>
  <c r="I43" i="114"/>
  <c r="E22" i="114"/>
  <c r="K184" i="131"/>
  <c r="K185" i="131" s="1"/>
  <c r="I67" i="133" s="1"/>
  <c r="J102" i="133" s="1"/>
  <c r="K39" i="137" s="1"/>
  <c r="J27" i="146" s="1"/>
  <c r="H184" i="131"/>
  <c r="H185" i="131" s="1"/>
  <c r="F67" i="133" s="1"/>
  <c r="G102" i="133" s="1"/>
  <c r="H39" i="137" s="1"/>
  <c r="G27" i="146" s="1"/>
  <c r="M203" i="93"/>
  <c r="M117" i="93"/>
  <c r="P184" i="131"/>
  <c r="P185" i="131" s="1"/>
  <c r="N67" i="133" s="1"/>
  <c r="O102" i="133" s="1"/>
  <c r="P39" i="137" s="1"/>
  <c r="O27" i="146" s="1"/>
  <c r="I184" i="131"/>
  <c r="I185" i="131" s="1"/>
  <c r="G67" i="133" s="1"/>
  <c r="H102" i="133" s="1"/>
  <c r="I39" i="137" s="1"/>
  <c r="H27" i="146" s="1"/>
  <c r="O296" i="131"/>
  <c r="O297" i="131" s="1"/>
  <c r="M80" i="133" s="1"/>
  <c r="N115" i="133" s="1"/>
  <c r="O52" i="137" s="1"/>
  <c r="N40" i="146" s="1"/>
  <c r="F183" i="93"/>
  <c r="J184" i="131"/>
  <c r="J185" i="131" s="1"/>
  <c r="H67" i="133" s="1"/>
  <c r="I102" i="133" s="1"/>
  <c r="J39" i="137" s="1"/>
  <c r="I27" i="146" s="1"/>
  <c r="G184" i="131"/>
  <c r="G185" i="131" s="1"/>
  <c r="N275" i="131"/>
  <c r="N276" i="131" s="1"/>
  <c r="N277" i="131" s="1"/>
  <c r="L74" i="133" s="1"/>
  <c r="L109" i="133" s="1"/>
  <c r="M46" i="137" s="1"/>
  <c r="L34" i="146" s="1"/>
  <c r="M41" i="107"/>
  <c r="R184" i="131"/>
  <c r="R185" i="131" s="1"/>
  <c r="P67" i="133" s="1"/>
  <c r="Q102" i="133" s="1"/>
  <c r="L184" i="131"/>
  <c r="L185" i="131" s="1"/>
  <c r="J67" i="133" s="1"/>
  <c r="K102" i="133" s="1"/>
  <c r="L39" i="137" s="1"/>
  <c r="K27" i="146" s="1"/>
  <c r="I71" i="148"/>
  <c r="N296" i="104"/>
  <c r="O302" i="104"/>
  <c r="J33" i="107"/>
  <c r="Q184" i="131"/>
  <c r="Q185" i="131" s="1"/>
  <c r="O67" i="133" s="1"/>
  <c r="P102" i="133" s="1"/>
  <c r="Q39" i="137" s="1"/>
  <c r="P27" i="146" s="1"/>
  <c r="O184" i="131"/>
  <c r="O185" i="131" s="1"/>
  <c r="M67" i="133" s="1"/>
  <c r="N102" i="133" s="1"/>
  <c r="O39" i="137" s="1"/>
  <c r="N27" i="146" s="1"/>
  <c r="K111" i="93"/>
  <c r="K197" i="93"/>
  <c r="P295" i="131"/>
  <c r="O47" i="107"/>
  <c r="M276" i="131"/>
  <c r="M277" i="131" s="1"/>
  <c r="Q343" i="104"/>
  <c r="Q338" i="104" s="1"/>
  <c r="P338" i="104"/>
  <c r="AE243" i="108"/>
  <c r="K29" i="107" s="1"/>
  <c r="J57" i="114"/>
  <c r="J51" i="114" s="1"/>
  <c r="I36" i="137"/>
  <c r="K397" i="131"/>
  <c r="K398" i="131" s="1"/>
  <c r="I81" i="133"/>
  <c r="I31" i="107"/>
  <c r="F115" i="140"/>
  <c r="J76" i="133"/>
  <c r="H60" i="151"/>
  <c r="I54" i="154" s="1"/>
  <c r="E217" i="148" s="1"/>
  <c r="H72" i="132"/>
  <c r="J72" i="132" s="1"/>
  <c r="Q72" i="132"/>
  <c r="S72" i="132" s="1"/>
  <c r="Y72" i="132"/>
  <c r="AA72" i="132" s="1"/>
  <c r="U72" i="132"/>
  <c r="W72" i="132" s="1"/>
  <c r="P72" i="132"/>
  <c r="R72" i="132" s="1"/>
  <c r="M72" i="132"/>
  <c r="O72" i="132" s="1"/>
  <c r="T72" i="132"/>
  <c r="V72" i="132" s="1"/>
  <c r="X72" i="132"/>
  <c r="Z72" i="132" s="1"/>
  <c r="I72" i="132"/>
  <c r="K72" i="132" s="1"/>
  <c r="X98" i="132" s="1"/>
  <c r="Z98" i="132" s="1"/>
  <c r="AB72" i="132"/>
  <c r="AD72" i="132" s="1"/>
  <c r="L72" i="132"/>
  <c r="N72" i="132" s="1"/>
  <c r="AC72" i="132"/>
  <c r="AE72" i="132" s="1"/>
  <c r="AF258" i="108"/>
  <c r="K72" i="114" s="1"/>
  <c r="AF181" i="108"/>
  <c r="Q83" i="108"/>
  <c r="AH83" i="108"/>
  <c r="AY83" i="108"/>
  <c r="I27" i="107"/>
  <c r="BO145" i="132"/>
  <c r="P145" i="132" s="1"/>
  <c r="BD145" i="132"/>
  <c r="Z49" i="132"/>
  <c r="AA49" i="132" s="1"/>
  <c r="AE261" i="108"/>
  <c r="AE63" i="108"/>
  <c r="H51" i="114"/>
  <c r="BM162" i="132"/>
  <c r="N162" i="132" s="1"/>
  <c r="BB162" i="132"/>
  <c r="Z40" i="132"/>
  <c r="AA40" i="132" s="1"/>
  <c r="M289" i="104"/>
  <c r="N295" i="104"/>
  <c r="F54" i="137"/>
  <c r="D71" i="148"/>
  <c r="G134" i="153"/>
  <c r="H134" i="153" s="1"/>
  <c r="H19" i="146"/>
  <c r="BO135" i="132"/>
  <c r="P135" i="132" s="1"/>
  <c r="BD135" i="132"/>
  <c r="AF259" i="108"/>
  <c r="K71" i="114"/>
  <c r="P90" i="108"/>
  <c r="AG90" i="108"/>
  <c r="AX90" i="108"/>
  <c r="O88" i="108"/>
  <c r="AG264" i="108" s="1"/>
  <c r="L80" i="114" s="1"/>
  <c r="L293" i="131"/>
  <c r="I62" i="128"/>
  <c r="J62" i="128" s="1"/>
  <c r="AK52" i="108"/>
  <c r="BB52" i="108"/>
  <c r="S192" i="108"/>
  <c r="AJ192" i="108"/>
  <c r="R190" i="108"/>
  <c r="BA190" i="108" s="1"/>
  <c r="N95" i="103"/>
  <c r="M91" i="103"/>
  <c r="O125" i="131"/>
  <c r="N131" i="131" s="1"/>
  <c r="BC134" i="132"/>
  <c r="BN134" i="132"/>
  <c r="O134" i="132" s="1"/>
  <c r="M292" i="131"/>
  <c r="M293" i="131"/>
  <c r="K79" i="133" s="1"/>
  <c r="K114" i="133" s="1"/>
  <c r="L51" i="137" s="1"/>
  <c r="K39" i="146" s="1"/>
  <c r="J267" i="131"/>
  <c r="J268" i="131" s="1"/>
  <c r="BP133" i="132"/>
  <c r="Q133" i="132" s="1"/>
  <c r="BE133" i="132"/>
  <c r="H30" i="107"/>
  <c r="J34" i="109"/>
  <c r="I29" i="107"/>
  <c r="AG158" i="108"/>
  <c r="P158" i="108"/>
  <c r="O157" i="108"/>
  <c r="AX157" i="108" s="1"/>
  <c r="E189" i="93"/>
  <c r="J22" i="140"/>
  <c r="L30" i="144"/>
  <c r="F97" i="93"/>
  <c r="I106" i="93"/>
  <c r="AA51" i="132"/>
  <c r="Z51" i="132"/>
  <c r="Z30" i="132"/>
  <c r="AA30" i="132" s="1"/>
  <c r="Z47" i="132"/>
  <c r="AA47" i="132" s="1"/>
  <c r="Z17" i="132"/>
  <c r="AA17" i="132" s="1"/>
  <c r="Z52" i="132"/>
  <c r="AA52" i="132" s="1"/>
  <c r="P283" i="108"/>
  <c r="O281" i="108"/>
  <c r="J73" i="114"/>
  <c r="BN138" i="132"/>
  <c r="O138" i="132" s="1"/>
  <c r="BC138" i="132"/>
  <c r="L20" i="93"/>
  <c r="M9" i="107"/>
  <c r="J49" i="146"/>
  <c r="H458" i="131"/>
  <c r="H441" i="131"/>
  <c r="H442" i="131" s="1"/>
  <c r="J206" i="93"/>
  <c r="J120" i="93"/>
  <c r="H17" i="140"/>
  <c r="G16" i="140"/>
  <c r="H93" i="93"/>
  <c r="I398" i="131"/>
  <c r="F45" i="137"/>
  <c r="K55" i="114"/>
  <c r="J34" i="149"/>
  <c r="H28" i="149"/>
  <c r="M24" i="150" s="1"/>
  <c r="AY64" i="108"/>
  <c r="F239" i="148"/>
  <c r="N114" i="148"/>
  <c r="Y74" i="148" s="1"/>
  <c r="P244" i="153"/>
  <c r="F312" i="148" s="1"/>
  <c r="H36" i="114"/>
  <c r="H19" i="114"/>
  <c r="AK93" i="108"/>
  <c r="BB93" i="108"/>
  <c r="M43" i="107"/>
  <c r="N283" i="131"/>
  <c r="I36" i="114"/>
  <c r="I19" i="114"/>
  <c r="J189" i="131"/>
  <c r="J190" i="131" s="1"/>
  <c r="Q144" i="108"/>
  <c r="AH144" i="108"/>
  <c r="AY144" i="108"/>
  <c r="I63" i="128"/>
  <c r="J63" i="128" s="1"/>
  <c r="BC140" i="132"/>
  <c r="BN140" i="132"/>
  <c r="O140" i="132" s="1"/>
  <c r="L62" i="107"/>
  <c r="M130" i="131"/>
  <c r="M45" i="107"/>
  <c r="N287" i="131"/>
  <c r="M163" i="149"/>
  <c r="AF283" i="108"/>
  <c r="K26" i="114" s="1"/>
  <c r="K88" i="114"/>
  <c r="Z22" i="132"/>
  <c r="AA22" i="132"/>
  <c r="AG162" i="108"/>
  <c r="P162" i="108"/>
  <c r="G104" i="146"/>
  <c r="G186" i="146" s="1"/>
  <c r="O163" i="104"/>
  <c r="N159" i="104"/>
  <c r="R84" i="108"/>
  <c r="AI84" i="108"/>
  <c r="AZ84" i="108"/>
  <c r="J187" i="149"/>
  <c r="H187" i="149"/>
  <c r="F187" i="149"/>
  <c r="L187" i="149"/>
  <c r="I60" i="128"/>
  <c r="J60" i="128" s="1"/>
  <c r="AI112" i="108"/>
  <c r="R112" i="108"/>
  <c r="AZ112" i="108"/>
  <c r="AG86" i="108"/>
  <c r="P86" i="108"/>
  <c r="AX86" i="108"/>
  <c r="J20" i="140"/>
  <c r="L27" i="144"/>
  <c r="AK118" i="108"/>
  <c r="BB118" i="108"/>
  <c r="AI190" i="108"/>
  <c r="AI262" i="108" s="1"/>
  <c r="N77" i="114" s="1"/>
  <c r="K202" i="93"/>
  <c r="K116" i="93"/>
  <c r="H187" i="93"/>
  <c r="E31" i="105"/>
  <c r="AH160" i="108"/>
  <c r="Q160" i="108"/>
  <c r="AF289" i="108"/>
  <c r="K38" i="114" s="1"/>
  <c r="Q44" i="108"/>
  <c r="AH44" i="108"/>
  <c r="P42" i="108"/>
  <c r="AH252" i="108" s="1"/>
  <c r="M64" i="114" s="1"/>
  <c r="AY44" i="108"/>
  <c r="BN139" i="132"/>
  <c r="O139" i="132" s="1"/>
  <c r="BC139" i="132"/>
  <c r="F21" i="109"/>
  <c r="K92" i="140"/>
  <c r="M119" i="144"/>
  <c r="G458" i="131"/>
  <c r="G441" i="131"/>
  <c r="G442" i="131" s="1"/>
  <c r="G52" i="137"/>
  <c r="K273" i="131"/>
  <c r="I126" i="149"/>
  <c r="M28" i="140"/>
  <c r="O39" i="144"/>
  <c r="E260" i="148"/>
  <c r="P193" i="153"/>
  <c r="F260" i="148" s="1"/>
  <c r="P114" i="108"/>
  <c r="AG114" i="108"/>
  <c r="AG110" i="108" s="1"/>
  <c r="AX114" i="108"/>
  <c r="AX110" i="108" s="1"/>
  <c r="O110" i="108"/>
  <c r="AG268" i="108" s="1"/>
  <c r="I58" i="128"/>
  <c r="J58" i="128" s="1"/>
  <c r="AA14" i="132"/>
  <c r="Z14" i="132"/>
  <c r="AA21" i="132"/>
  <c r="Z21" i="132"/>
  <c r="Z37" i="132"/>
  <c r="AA37" i="132" s="1"/>
  <c r="AA8" i="132"/>
  <c r="Z8" i="132"/>
  <c r="Z43" i="132"/>
  <c r="AA43" i="132" s="1"/>
  <c r="BN123" i="132"/>
  <c r="O123" i="132" s="1"/>
  <c r="BC123" i="132"/>
  <c r="L26" i="140"/>
  <c r="N36" i="144"/>
  <c r="Q99" i="108"/>
  <c r="AH99" i="108"/>
  <c r="AY99" i="108"/>
  <c r="J48" i="140"/>
  <c r="L54" i="144"/>
  <c r="M284" i="131"/>
  <c r="M285" i="131" s="1"/>
  <c r="K76" i="133" s="1"/>
  <c r="M111" i="133" s="1"/>
  <c r="N48" i="137" s="1"/>
  <c r="M36" i="146" s="1"/>
  <c r="F19" i="146"/>
  <c r="BF148" i="132"/>
  <c r="BQ148" i="132"/>
  <c r="R148" i="132" s="1"/>
  <c r="AI68" i="108"/>
  <c r="R68" i="108"/>
  <c r="AZ68" i="108"/>
  <c r="H2" i="152"/>
  <c r="H75" i="152"/>
  <c r="AK121" i="108"/>
  <c r="BB121" i="108"/>
  <c r="Y177" i="108"/>
  <c r="R66" i="108"/>
  <c r="AI66" i="108"/>
  <c r="AZ66" i="108"/>
  <c r="AK130" i="108"/>
  <c r="BB130" i="108"/>
  <c r="BO131" i="132"/>
  <c r="P131" i="132" s="1"/>
  <c r="BD131" i="132"/>
  <c r="H160" i="149"/>
  <c r="J160" i="149" s="1"/>
  <c r="L160" i="149" s="1"/>
  <c r="I161" i="149"/>
  <c r="M46" i="107"/>
  <c r="N291" i="131"/>
  <c r="R120" i="108"/>
  <c r="AI120" i="108"/>
  <c r="AZ120" i="108"/>
  <c r="Z20" i="132"/>
  <c r="AA20" i="132" s="1"/>
  <c r="D327" i="148"/>
  <c r="D329" i="148" s="1"/>
  <c r="H58" i="155" s="1"/>
  <c r="G53" i="157" s="1"/>
  <c r="K126" i="146"/>
  <c r="K211" i="146" s="1"/>
  <c r="F162" i="149"/>
  <c r="G163" i="149"/>
  <c r="P303" i="104"/>
  <c r="Q307" i="104"/>
  <c r="P98" i="108"/>
  <c r="AG98" i="108"/>
  <c r="AX98" i="108"/>
  <c r="F103" i="133"/>
  <c r="BO152" i="132"/>
  <c r="P152" i="132" s="1"/>
  <c r="BD152" i="132"/>
  <c r="I56" i="128"/>
  <c r="J56" i="128" s="1"/>
  <c r="I15" i="109"/>
  <c r="F30" i="109"/>
  <c r="BN161" i="132"/>
  <c r="O161" i="132" s="1"/>
  <c r="BC161" i="132"/>
  <c r="Q75" i="108"/>
  <c r="AH75" i="108"/>
  <c r="AY75" i="108"/>
  <c r="R76" i="108"/>
  <c r="AI76" i="108"/>
  <c r="AZ76" i="108"/>
  <c r="BN120" i="132"/>
  <c r="O120" i="132" s="1"/>
  <c r="BC120" i="132"/>
  <c r="M164" i="132"/>
  <c r="O280" i="131"/>
  <c r="O281" i="131" s="1"/>
  <c r="M75" i="133" s="1"/>
  <c r="M110" i="133" s="1"/>
  <c r="N47" i="137" s="1"/>
  <c r="M35" i="146" s="1"/>
  <c r="AK221" i="108"/>
  <c r="AK217" i="108" s="1"/>
  <c r="AK274" i="108" s="1"/>
  <c r="S217" i="108"/>
  <c r="BB217" i="108" s="1"/>
  <c r="AJ175" i="108"/>
  <c r="S175" i="108"/>
  <c r="AK175" i="108" s="1"/>
  <c r="BB158" i="132"/>
  <c r="BM158" i="132"/>
  <c r="N158" i="132" s="1"/>
  <c r="R96" i="108"/>
  <c r="AI96" i="108"/>
  <c r="AZ96" i="108"/>
  <c r="F67" i="137"/>
  <c r="Z120" i="133"/>
  <c r="R74" i="148" s="1"/>
  <c r="W120" i="133"/>
  <c r="X120" i="133" s="1"/>
  <c r="AH23" i="108"/>
  <c r="Q23" i="108"/>
  <c r="AY23" i="108"/>
  <c r="G50" i="137"/>
  <c r="AF286" i="108"/>
  <c r="K32" i="114" s="1"/>
  <c r="K93" i="114"/>
  <c r="E239" i="148"/>
  <c r="M114" i="148"/>
  <c r="X74" i="148" s="1"/>
  <c r="M244" i="153"/>
  <c r="E312" i="148" s="1"/>
  <c r="G126" i="152"/>
  <c r="G125" i="152" s="1"/>
  <c r="N139" i="154" s="1"/>
  <c r="N200" i="154" s="1"/>
  <c r="J83" i="138"/>
  <c r="K81" i="138"/>
  <c r="R92" i="108"/>
  <c r="AI92" i="108"/>
  <c r="AZ92" i="108"/>
  <c r="I26" i="105"/>
  <c r="L36" i="107"/>
  <c r="M261" i="131"/>
  <c r="L132" i="131"/>
  <c r="J48" i="133" s="1"/>
  <c r="S140" i="108"/>
  <c r="AJ140" i="108"/>
  <c r="BA140" i="108"/>
  <c r="K127" i="149"/>
  <c r="P102" i="108"/>
  <c r="AG102" i="108"/>
  <c r="AX102" i="108"/>
  <c r="K68" i="114"/>
  <c r="H71" i="133"/>
  <c r="AF269" i="108"/>
  <c r="AF284" i="108" s="1"/>
  <c r="K27" i="114" s="1"/>
  <c r="AK58" i="108"/>
  <c r="BB58" i="108"/>
  <c r="Z50" i="132"/>
  <c r="AA50" i="132" s="1"/>
  <c r="AA12" i="132"/>
  <c r="Z12" i="132"/>
  <c r="Z28" i="132"/>
  <c r="AA28" i="132"/>
  <c r="AB12" i="132"/>
  <c r="AB21" i="132"/>
  <c r="AB30" i="132"/>
  <c r="AB40" i="132"/>
  <c r="AB49" i="132"/>
  <c r="AB13" i="132"/>
  <c r="AB22" i="132"/>
  <c r="AB31" i="132"/>
  <c r="AB41" i="132"/>
  <c r="AB50" i="132"/>
  <c r="AB5" i="132"/>
  <c r="AB14" i="132"/>
  <c r="AB23" i="132"/>
  <c r="AB33" i="132"/>
  <c r="AB42" i="132"/>
  <c r="AB51" i="132"/>
  <c r="AB6" i="132"/>
  <c r="AB15" i="132"/>
  <c r="AB24" i="132"/>
  <c r="AB34" i="132"/>
  <c r="AB43" i="132"/>
  <c r="AB52" i="132"/>
  <c r="AB7" i="132"/>
  <c r="AB16" i="132"/>
  <c r="AB26" i="132"/>
  <c r="AB35" i="132"/>
  <c r="AB44" i="132"/>
  <c r="AE4" i="132"/>
  <c r="AB8" i="132"/>
  <c r="AB17" i="132"/>
  <c r="AB27" i="132"/>
  <c r="AB36" i="132"/>
  <c r="AB45" i="132"/>
  <c r="AB20" i="132"/>
  <c r="AB28" i="132"/>
  <c r="AB29" i="132"/>
  <c r="AB37" i="132"/>
  <c r="AB38" i="132"/>
  <c r="AB9" i="132"/>
  <c r="AB47" i="132"/>
  <c r="AB10" i="132"/>
  <c r="AB19" i="132"/>
  <c r="AB48" i="132"/>
  <c r="Z34" i="132"/>
  <c r="AA34" i="132" s="1"/>
  <c r="N129" i="132"/>
  <c r="K400" i="131" s="1"/>
  <c r="K401" i="131" s="1"/>
  <c r="K402" i="131" s="1"/>
  <c r="BN141" i="132"/>
  <c r="O141" i="132" s="1"/>
  <c r="BC141" i="132"/>
  <c r="Q161" i="108"/>
  <c r="AH161" i="108"/>
  <c r="K113" i="93"/>
  <c r="K199" i="93"/>
  <c r="H117" i="140"/>
  <c r="O172" i="132"/>
  <c r="I117" i="140" s="1"/>
  <c r="J117" i="140" s="1"/>
  <c r="K117" i="140" s="1"/>
  <c r="L117" i="140" s="1"/>
  <c r="M117" i="140" s="1"/>
  <c r="N117" i="140" s="1"/>
  <c r="O117" i="140" s="1"/>
  <c r="D118" i="152" s="1"/>
  <c r="I95" i="93"/>
  <c r="I187" i="93" s="1"/>
  <c r="K266" i="131"/>
  <c r="I417" i="131"/>
  <c r="AH262" i="108"/>
  <c r="J17" i="155"/>
  <c r="J25" i="155" s="1"/>
  <c r="J49" i="155" s="1"/>
  <c r="J31" i="155" s="1"/>
  <c r="J41" i="155" s="1"/>
  <c r="I17" i="157"/>
  <c r="H48" i="137"/>
  <c r="BC159" i="132"/>
  <c r="BN159" i="132"/>
  <c r="O159" i="132" s="1"/>
  <c r="M82" i="144"/>
  <c r="L80" i="144"/>
  <c r="J401" i="131"/>
  <c r="O277" i="104"/>
  <c r="N272" i="104"/>
  <c r="E127" i="140"/>
  <c r="E211" i="138"/>
  <c r="E11" i="138" s="1"/>
  <c r="E12" i="138" s="1"/>
  <c r="AE275" i="108"/>
  <c r="J94" i="114"/>
  <c r="Q354" i="104"/>
  <c r="P352" i="104"/>
  <c r="Z16" i="132"/>
  <c r="AA16" i="132"/>
  <c r="AK36" i="108"/>
  <c r="BB36" i="108"/>
  <c r="C212" i="148"/>
  <c r="BC119" i="132"/>
  <c r="BN119" i="132"/>
  <c r="O119" i="132" s="1"/>
  <c r="E98" i="140"/>
  <c r="E97" i="140" s="1"/>
  <c r="E156" i="138"/>
  <c r="F154" i="138"/>
  <c r="G37" i="137"/>
  <c r="F135" i="133"/>
  <c r="AF157" i="108"/>
  <c r="J140" i="140"/>
  <c r="L240" i="144"/>
  <c r="H421" i="131"/>
  <c r="G19" i="146"/>
  <c r="O315" i="104"/>
  <c r="N310" i="104"/>
  <c r="Z7" i="132"/>
  <c r="AA7" i="132"/>
  <c r="AG257" i="108"/>
  <c r="E132" i="146"/>
  <c r="E204" i="146" s="1"/>
  <c r="R139" i="108"/>
  <c r="AI139" i="108"/>
  <c r="AZ139" i="108"/>
  <c r="I144" i="140"/>
  <c r="K248" i="144"/>
  <c r="AK55" i="108"/>
  <c r="BB55" i="108"/>
  <c r="L262" i="131"/>
  <c r="L263" i="131" s="1"/>
  <c r="I65" i="128"/>
  <c r="J65" i="128" s="1"/>
  <c r="R80" i="108"/>
  <c r="AI80" i="108"/>
  <c r="AZ80" i="108"/>
  <c r="D101" i="133"/>
  <c r="M112" i="93"/>
  <c r="M198" i="93"/>
  <c r="BC156" i="132"/>
  <c r="BN156" i="132"/>
  <c r="O156" i="132" s="1"/>
  <c r="BD128" i="132"/>
  <c r="BO128" i="132"/>
  <c r="P128" i="132" s="1"/>
  <c r="AH184" i="108"/>
  <c r="Q184" i="108"/>
  <c r="R100" i="108"/>
  <c r="AI100" i="108"/>
  <c r="AZ100" i="108"/>
  <c r="K439" i="131"/>
  <c r="K440" i="131" s="1"/>
  <c r="I148" i="133" s="1"/>
  <c r="J36" i="137" s="1"/>
  <c r="J190" i="93"/>
  <c r="BP147" i="132"/>
  <c r="Q147" i="132" s="1"/>
  <c r="BE147" i="132"/>
  <c r="AK126" i="108"/>
  <c r="BB126" i="108"/>
  <c r="F51" i="137"/>
  <c r="AJ174" i="108"/>
  <c r="S174" i="108"/>
  <c r="AK174" i="108" s="1"/>
  <c r="P94" i="108"/>
  <c r="AG94" i="108"/>
  <c r="AX94" i="108"/>
  <c r="AW70" i="108"/>
  <c r="AW63" i="108" s="1"/>
  <c r="J25" i="105"/>
  <c r="M35" i="107"/>
  <c r="N256" i="131"/>
  <c r="R159" i="108"/>
  <c r="AI159" i="108"/>
  <c r="K83" i="93"/>
  <c r="L10" i="107"/>
  <c r="K84" i="93" s="1"/>
  <c r="K169" i="93" s="1"/>
  <c r="E97" i="93"/>
  <c r="R187" i="108"/>
  <c r="AI187" i="108"/>
  <c r="Z33" i="132"/>
  <c r="AA33" i="132" s="1"/>
  <c r="Z13" i="132"/>
  <c r="AA13" i="132" s="1"/>
  <c r="Z48" i="132"/>
  <c r="AA48" i="132" s="1"/>
  <c r="Z19" i="132"/>
  <c r="AA19" i="132" s="1"/>
  <c r="Z44" i="132"/>
  <c r="AA44" i="132"/>
  <c r="Z24" i="132"/>
  <c r="AA24" i="132" s="1"/>
  <c r="Y217" i="108"/>
  <c r="K81" i="140"/>
  <c r="M111" i="144"/>
  <c r="AG289" i="108"/>
  <c r="L38" i="114" s="1"/>
  <c r="L98" i="114"/>
  <c r="AK137" i="108"/>
  <c r="BB137" i="108"/>
  <c r="S196" i="108"/>
  <c r="AK196" i="108" s="1"/>
  <c r="AJ196" i="108"/>
  <c r="AK40" i="108"/>
  <c r="BB40" i="108"/>
  <c r="L300" i="131"/>
  <c r="L301" i="131" s="1"/>
  <c r="J81" i="133" s="1"/>
  <c r="J116" i="133" s="1"/>
  <c r="K53" i="137" s="1"/>
  <c r="J41" i="146" s="1"/>
  <c r="O304" i="131"/>
  <c r="J261" i="149"/>
  <c r="P132" i="108"/>
  <c r="AG132" i="108"/>
  <c r="AG116" i="108" s="1"/>
  <c r="AG273" i="108" s="1"/>
  <c r="AX132" i="108"/>
  <c r="L25" i="109"/>
  <c r="K104" i="93"/>
  <c r="AK48" i="108"/>
  <c r="BB48" i="108"/>
  <c r="L16" i="137"/>
  <c r="K37" i="140"/>
  <c r="M46" i="144"/>
  <c r="Q95" i="108"/>
  <c r="AH95" i="108"/>
  <c r="AY95" i="108"/>
  <c r="AV236" i="108"/>
  <c r="AK166" i="108"/>
  <c r="BO146" i="132"/>
  <c r="P146" i="132" s="1"/>
  <c r="BD146" i="132"/>
  <c r="E193" i="93"/>
  <c r="E314" i="104"/>
  <c r="E124" i="140"/>
  <c r="F138" i="146" s="1"/>
  <c r="F199" i="146" s="1"/>
  <c r="H414" i="131"/>
  <c r="I65" i="140"/>
  <c r="K98" i="144"/>
  <c r="AC280" i="108"/>
  <c r="F32" i="105" s="1"/>
  <c r="H96" i="114"/>
  <c r="AW236" i="108"/>
  <c r="AI211" i="108"/>
  <c r="R211" i="108"/>
  <c r="Q210" i="108"/>
  <c r="AZ210" i="108" s="1"/>
  <c r="L124" i="149"/>
  <c r="M125" i="149"/>
  <c r="Z36" i="132"/>
  <c r="AA36" i="132" s="1"/>
  <c r="I142" i="144"/>
  <c r="I178" i="144"/>
  <c r="I157" i="144" s="1"/>
  <c r="I324" i="149"/>
  <c r="Q136" i="108"/>
  <c r="AH136" i="108"/>
  <c r="AH134" i="108" s="1"/>
  <c r="AH277" i="108" s="1"/>
  <c r="AY136" i="108"/>
  <c r="P134" i="108"/>
  <c r="AH276" i="108" s="1"/>
  <c r="AK145" i="108"/>
  <c r="BB145" i="108"/>
  <c r="J168" i="93"/>
  <c r="F47" i="137"/>
  <c r="Q175" i="154"/>
  <c r="Q210" i="154"/>
  <c r="Q195" i="154"/>
  <c r="BM160" i="132"/>
  <c r="N160" i="132" s="1"/>
  <c r="BB160" i="132"/>
  <c r="F30" i="137"/>
  <c r="AP217" i="108"/>
  <c r="S200" i="108"/>
  <c r="AK200" i="108" s="1"/>
  <c r="Y200" i="108" s="1"/>
  <c r="AJ200" i="108"/>
  <c r="H85" i="137"/>
  <c r="H88" i="137" s="1"/>
  <c r="F209" i="138"/>
  <c r="BN127" i="132"/>
  <c r="O127" i="132" s="1"/>
  <c r="BC127" i="132"/>
  <c r="BN142" i="132"/>
  <c r="O142" i="132" s="1"/>
  <c r="BC142" i="132"/>
  <c r="I96" i="114"/>
  <c r="AF253" i="108"/>
  <c r="K65" i="114" s="1"/>
  <c r="BN132" i="132"/>
  <c r="O132" i="132" s="1"/>
  <c r="BC132" i="132"/>
  <c r="AA27" i="132"/>
  <c r="Z27" i="132"/>
  <c r="N17" i="103"/>
  <c r="O47" i="103"/>
  <c r="M49" i="93"/>
  <c r="L308" i="131"/>
  <c r="L309" i="131" s="1"/>
  <c r="J83" i="133" s="1"/>
  <c r="J143" i="140"/>
  <c r="L244" i="144"/>
  <c r="I7" i="155"/>
  <c r="I9" i="151"/>
  <c r="G13" i="152" s="1"/>
  <c r="AK32" i="108"/>
  <c r="BB32" i="108"/>
  <c r="J114" i="140"/>
  <c r="L195" i="144"/>
  <c r="H47" i="140"/>
  <c r="G46" i="140"/>
  <c r="H107" i="146" s="1"/>
  <c r="H189" i="146" s="1"/>
  <c r="H101" i="93"/>
  <c r="H189" i="93" s="1"/>
  <c r="L75" i="133"/>
  <c r="J109" i="93"/>
  <c r="J191" i="93"/>
  <c r="S204" i="108"/>
  <c r="AK204" i="108" s="1"/>
  <c r="AJ204" i="108"/>
  <c r="BR116" i="132"/>
  <c r="S116" i="132" s="1"/>
  <c r="BG116" i="132"/>
  <c r="BS116" i="132" s="1"/>
  <c r="T116" i="132" s="1"/>
  <c r="AI21" i="108"/>
  <c r="R21" i="108"/>
  <c r="AZ21" i="108"/>
  <c r="AK125" i="108"/>
  <c r="BB125" i="108"/>
  <c r="AG78" i="108"/>
  <c r="P78" i="108"/>
  <c r="AX78" i="108"/>
  <c r="M13" i="105"/>
  <c r="AC120" i="133"/>
  <c r="U74" i="148" s="1"/>
  <c r="AC74" i="148" s="1"/>
  <c r="AA120" i="133"/>
  <c r="S74" i="148" s="1"/>
  <c r="AA74" i="148" s="1"/>
  <c r="BN125" i="132"/>
  <c r="O125" i="132" s="1"/>
  <c r="BC125" i="132"/>
  <c r="AF277" i="108"/>
  <c r="AW116" i="108"/>
  <c r="AW109" i="108" s="1"/>
  <c r="F2" i="152"/>
  <c r="F75" i="152"/>
  <c r="I18" i="153"/>
  <c r="L200" i="93"/>
  <c r="L114" i="93"/>
  <c r="L77" i="133"/>
  <c r="L112" i="133" s="1"/>
  <c r="L166" i="132"/>
  <c r="M170" i="132" s="1"/>
  <c r="I420" i="131"/>
  <c r="I421" i="131" s="1"/>
  <c r="M239" i="104"/>
  <c r="N245" i="104"/>
  <c r="I37" i="146"/>
  <c r="J214" i="93"/>
  <c r="K82" i="133"/>
  <c r="AJ170" i="108"/>
  <c r="AJ163" i="108" s="1"/>
  <c r="AJ250" i="108" s="1"/>
  <c r="O61" i="114" s="1"/>
  <c r="S170" i="108"/>
  <c r="AK170" i="108" s="1"/>
  <c r="Y170" i="108" s="1"/>
  <c r="AI28" i="108"/>
  <c r="R28" i="108"/>
  <c r="AZ28" i="108"/>
  <c r="AI288" i="108"/>
  <c r="N34" i="114" s="1"/>
  <c r="N95" i="114"/>
  <c r="AG183" i="108"/>
  <c r="Q27" i="108"/>
  <c r="AH27" i="108"/>
  <c r="AH24" i="108" s="1"/>
  <c r="AH249" i="108" s="1"/>
  <c r="P24" i="108"/>
  <c r="AH248" i="108" s="1"/>
  <c r="M59" i="114" s="1"/>
  <c r="AY27" i="108"/>
  <c r="AY24" i="108" s="1"/>
  <c r="I53" i="128"/>
  <c r="J53" i="128" s="1"/>
  <c r="E135" i="148"/>
  <c r="E137" i="148" s="1"/>
  <c r="E47" i="148" s="1"/>
  <c r="F130" i="148"/>
  <c r="P128" i="108"/>
  <c r="AG128" i="108"/>
  <c r="AX128" i="108"/>
  <c r="F424" i="131"/>
  <c r="E144" i="133" s="1"/>
  <c r="G43" i="137"/>
  <c r="AH67" i="108"/>
  <c r="AH64" i="108" s="1"/>
  <c r="Q67" i="108"/>
  <c r="Q64" i="108" s="1"/>
  <c r="AI256" i="108" s="1"/>
  <c r="N70" i="114" s="1"/>
  <c r="AY67" i="108"/>
  <c r="BM154" i="132"/>
  <c r="N154" i="132" s="1"/>
  <c r="N157" i="132" s="1"/>
  <c r="K416" i="131" s="1"/>
  <c r="BB154" i="132"/>
  <c r="F125" i="140"/>
  <c r="G102" i="138"/>
  <c r="F104" i="138"/>
  <c r="M288" i="131"/>
  <c r="M289" i="131" s="1"/>
  <c r="K78" i="133" s="1"/>
  <c r="L113" i="133" s="1"/>
  <c r="M50" i="137" s="1"/>
  <c r="L38" i="146" s="1"/>
  <c r="BE163" i="132"/>
  <c r="BP163" i="132"/>
  <c r="Q163" i="132" s="1"/>
  <c r="S282" i="108"/>
  <c r="AF116" i="108"/>
  <c r="AF273" i="108" s="1"/>
  <c r="AI215" i="108"/>
  <c r="R215" i="108"/>
  <c r="H17" i="155"/>
  <c r="H25" i="155" s="1"/>
  <c r="H49" i="155" s="1"/>
  <c r="H31" i="155" s="1"/>
  <c r="H41" i="155" s="1"/>
  <c r="G17" i="157"/>
  <c r="O165" i="144"/>
  <c r="N164" i="144"/>
  <c r="R72" i="108"/>
  <c r="AI72" i="108"/>
  <c r="AZ72" i="108"/>
  <c r="N317" i="104"/>
  <c r="N44" i="107" s="1"/>
  <c r="O321" i="104"/>
  <c r="BC151" i="132"/>
  <c r="BN151" i="132"/>
  <c r="O151" i="132" s="1"/>
  <c r="AX18" i="108"/>
  <c r="K455" i="131"/>
  <c r="K456" i="131" s="1"/>
  <c r="BN153" i="132"/>
  <c r="O153" i="132" s="1"/>
  <c r="BC153" i="132"/>
  <c r="K163" i="149"/>
  <c r="AD267" i="108"/>
  <c r="J31" i="107" s="1"/>
  <c r="I91" i="114"/>
  <c r="K18" i="140"/>
  <c r="M24" i="144"/>
  <c r="L272" i="131"/>
  <c r="L273" i="131" s="1"/>
  <c r="J73" i="133" s="1"/>
  <c r="J108" i="133" s="1"/>
  <c r="K45" i="137" s="1"/>
  <c r="J33" i="146" s="1"/>
  <c r="AF70" i="108"/>
  <c r="O211" i="104"/>
  <c r="N206" i="104"/>
  <c r="N360" i="104"/>
  <c r="M359" i="104"/>
  <c r="BB144" i="132"/>
  <c r="BM144" i="132"/>
  <c r="N144" i="132" s="1"/>
  <c r="Z41" i="132"/>
  <c r="AA41" i="132" s="1"/>
  <c r="Z42" i="132"/>
  <c r="AA42" i="132"/>
  <c r="Z38" i="132"/>
  <c r="AA38" i="132" s="1"/>
  <c r="Z9" i="132"/>
  <c r="AA9" i="132"/>
  <c r="Z35" i="132"/>
  <c r="AA35" i="132"/>
  <c r="Z15" i="132"/>
  <c r="AA15" i="132"/>
  <c r="W68" i="150"/>
  <c r="W15" i="150"/>
  <c r="BN155" i="132"/>
  <c r="O155" i="132" s="1"/>
  <c r="BC155" i="132"/>
  <c r="AX134" i="108"/>
  <c r="J24" i="105"/>
  <c r="N222" i="131"/>
  <c r="M34" i="107"/>
  <c r="AU237" i="108"/>
  <c r="K445" i="131" s="1"/>
  <c r="AD237" i="108"/>
  <c r="AD238" i="108" s="1"/>
  <c r="J27" i="107" s="1"/>
  <c r="AE109" i="108"/>
  <c r="J204" i="93"/>
  <c r="J118" i="93"/>
  <c r="M205" i="93"/>
  <c r="M119" i="93"/>
  <c r="K381" i="104"/>
  <c r="K380" i="104"/>
  <c r="AE236" i="108"/>
  <c r="H7" i="105"/>
  <c r="K37" i="107"/>
  <c r="K325" i="131"/>
  <c r="L117" i="131"/>
  <c r="K23" i="107"/>
  <c r="Q49" i="146"/>
  <c r="BC118" i="132"/>
  <c r="BN118" i="132"/>
  <c r="O118" i="132" s="1"/>
  <c r="O122" i="132" s="1"/>
  <c r="L396" i="131" s="1"/>
  <c r="L397" i="131" s="1"/>
  <c r="J39" i="105"/>
  <c r="F46" i="137"/>
  <c r="Q91" i="108"/>
  <c r="AH91" i="108"/>
  <c r="AY91" i="108"/>
  <c r="AG185" i="108"/>
  <c r="P185" i="108"/>
  <c r="G44" i="137"/>
  <c r="J455" i="131"/>
  <c r="AD285" i="108"/>
  <c r="I28" i="114" s="1"/>
  <c r="I56" i="114"/>
  <c r="AD247" i="108"/>
  <c r="B73" i="132"/>
  <c r="X59" i="132"/>
  <c r="C73" i="132" s="1"/>
  <c r="BO124" i="132"/>
  <c r="P124" i="132" s="1"/>
  <c r="BD124" i="132"/>
  <c r="P279" i="131"/>
  <c r="O42" i="107"/>
  <c r="AG245" i="108"/>
  <c r="AG17" i="108"/>
  <c r="AY16" i="108" s="1"/>
  <c r="F38" i="137"/>
  <c r="W139" i="133"/>
  <c r="X139" i="133" s="1"/>
  <c r="N324" i="104"/>
  <c r="O327" i="104"/>
  <c r="F53" i="137"/>
  <c r="AG82" i="108"/>
  <c r="P82" i="108"/>
  <c r="AX82" i="108"/>
  <c r="Z23" i="132"/>
  <c r="AA23" i="132" s="1"/>
  <c r="L286" i="104"/>
  <c r="I29" i="105" s="1"/>
  <c r="L40" i="107"/>
  <c r="M271" i="131"/>
  <c r="I177" i="93"/>
  <c r="I94" i="93"/>
  <c r="J22" i="107"/>
  <c r="J15" i="109" s="1"/>
  <c r="K188" i="131"/>
  <c r="L48" i="107"/>
  <c r="M299" i="131"/>
  <c r="AK56" i="108"/>
  <c r="BB56" i="108"/>
  <c r="X58" i="132"/>
  <c r="F125" i="149"/>
  <c r="H125" i="149" s="1"/>
  <c r="J125" i="149" s="1"/>
  <c r="G126" i="149"/>
  <c r="Q20" i="108"/>
  <c r="AH20" i="108"/>
  <c r="AH18" i="108" s="1"/>
  <c r="P18" i="108"/>
  <c r="AH244" i="108" s="1"/>
  <c r="M54" i="114" s="1"/>
  <c r="AY20" i="108"/>
  <c r="AY18" i="108" s="1"/>
  <c r="Z10" i="132"/>
  <c r="AA10" i="132"/>
  <c r="N35" i="140"/>
  <c r="P43" i="144"/>
  <c r="O35" i="140" s="1"/>
  <c r="D34" i="152" s="1"/>
  <c r="Q79" i="108"/>
  <c r="AH79" i="108"/>
  <c r="AY79" i="108"/>
  <c r="AF17" i="108"/>
  <c r="AX16" i="108" s="1"/>
  <c r="AH188" i="108"/>
  <c r="Q188" i="108"/>
  <c r="O95" i="114"/>
  <c r="AD263" i="108"/>
  <c r="I76" i="114"/>
  <c r="I44" i="114"/>
  <c r="Q103" i="108"/>
  <c r="AH103" i="108"/>
  <c r="AY103" i="108"/>
  <c r="F55" i="137"/>
  <c r="J81" i="114"/>
  <c r="AE281" i="108"/>
  <c r="H33" i="105" s="1"/>
  <c r="AE290" i="108"/>
  <c r="J39" i="114" s="1"/>
  <c r="AG251" i="108"/>
  <c r="L62" i="114" s="1"/>
  <c r="L60" i="114"/>
  <c r="N331" i="104"/>
  <c r="O335" i="104"/>
  <c r="K41" i="140"/>
  <c r="J136" i="140"/>
  <c r="L232" i="144"/>
  <c r="J52" i="128"/>
  <c r="BO149" i="132"/>
  <c r="P149" i="132" s="1"/>
  <c r="BD149" i="132"/>
  <c r="K201" i="93"/>
  <c r="K115" i="93"/>
  <c r="BQ126" i="132"/>
  <c r="R126" i="132" s="1"/>
  <c r="BF126" i="132"/>
  <c r="P123" i="108"/>
  <c r="AG123" i="108"/>
  <c r="AX123" i="108"/>
  <c r="AX116" i="108" s="1"/>
  <c r="O116" i="108"/>
  <c r="AG272" i="108" s="1"/>
  <c r="BC121" i="132"/>
  <c r="BN121" i="132"/>
  <c r="O121" i="132" s="1"/>
  <c r="H116" i="140"/>
  <c r="O171" i="132"/>
  <c r="I116" i="140" s="1"/>
  <c r="J116" i="140" s="1"/>
  <c r="K116" i="140" s="1"/>
  <c r="L116" i="140" s="1"/>
  <c r="M116" i="140" s="1"/>
  <c r="N116" i="140" s="1"/>
  <c r="O116" i="140" s="1"/>
  <c r="D117" i="152" s="1"/>
  <c r="H460" i="131"/>
  <c r="H462" i="131" s="1"/>
  <c r="E137" i="140" s="1"/>
  <c r="J461" i="131"/>
  <c r="G462" i="131"/>
  <c r="D137" i="140" s="1"/>
  <c r="G463" i="131"/>
  <c r="H463" i="131" s="1"/>
  <c r="I463" i="131" s="1"/>
  <c r="K24" i="140"/>
  <c r="M33" i="144"/>
  <c r="E24" i="146"/>
  <c r="Q148" i="108"/>
  <c r="AH148" i="108"/>
  <c r="AY148" i="108"/>
  <c r="J138" i="140"/>
  <c r="L236" i="144"/>
  <c r="L52" i="114"/>
  <c r="J445" i="131"/>
  <c r="H30" i="114"/>
  <c r="G72" i="131"/>
  <c r="F33" i="105"/>
  <c r="AK77" i="108"/>
  <c r="BB77" i="108"/>
  <c r="Q45" i="108"/>
  <c r="AH45" i="108"/>
  <c r="AY45" i="108"/>
  <c r="AH210" i="108"/>
  <c r="X97" i="132"/>
  <c r="I126" i="140"/>
  <c r="K216" i="144"/>
  <c r="J110" i="93"/>
  <c r="J196" i="93"/>
  <c r="K39" i="107"/>
  <c r="AG74" i="108"/>
  <c r="AG70" i="108" s="1"/>
  <c r="AG261" i="108" s="1"/>
  <c r="P74" i="108"/>
  <c r="AX74" i="108"/>
  <c r="O70" i="108"/>
  <c r="AG260" i="108" s="1"/>
  <c r="L75" i="114" s="1"/>
  <c r="L68" i="114" s="1"/>
  <c r="Q186" i="108"/>
  <c r="AH186" i="108"/>
  <c r="AE285" i="108"/>
  <c r="J28" i="114" s="1"/>
  <c r="J20" i="114" s="1"/>
  <c r="J56" i="114"/>
  <c r="L50" i="107"/>
  <c r="M307" i="131"/>
  <c r="P303" i="131"/>
  <c r="O49" i="107"/>
  <c r="BC137" i="132"/>
  <c r="BN137" i="132"/>
  <c r="O137" i="132" s="1"/>
  <c r="Z31" i="132"/>
  <c r="AA31" i="132" s="1"/>
  <c r="Y56" i="132"/>
  <c r="Z5" i="132"/>
  <c r="AA5" i="132" s="1"/>
  <c r="Z29" i="132"/>
  <c r="AA29" i="132"/>
  <c r="Z45" i="132"/>
  <c r="AA45" i="132" s="1"/>
  <c r="Z26" i="132"/>
  <c r="AA26" i="132" s="1"/>
  <c r="Z6" i="132"/>
  <c r="AA6" i="132" s="1"/>
  <c r="L112" i="149"/>
  <c r="L147" i="149" s="1"/>
  <c r="L182" i="149" s="1"/>
  <c r="L195" i="149" s="1"/>
  <c r="L280" i="149"/>
  <c r="L300" i="149" s="1"/>
  <c r="L312" i="149" s="1"/>
  <c r="E316" i="148"/>
  <c r="P246" i="153"/>
  <c r="F316" i="148" s="1"/>
  <c r="G99" i="152"/>
  <c r="K133" i="138"/>
  <c r="J135" i="138"/>
  <c r="AG134" i="108"/>
  <c r="AG277" i="108" s="1"/>
  <c r="K108" i="93"/>
  <c r="Y205" i="108"/>
  <c r="J42" i="140"/>
  <c r="J40" i="140" s="1"/>
  <c r="K106" i="146" s="1"/>
  <c r="K188" i="146" s="1"/>
  <c r="L50" i="144"/>
  <c r="O183" i="104"/>
  <c r="N172" i="104"/>
  <c r="AE271" i="108"/>
  <c r="J89" i="114"/>
  <c r="BO117" i="132"/>
  <c r="P117" i="132" s="1"/>
  <c r="BD117" i="132"/>
  <c r="R104" i="108"/>
  <c r="AI104" i="108"/>
  <c r="AZ104" i="108"/>
  <c r="L79" i="140"/>
  <c r="K78" i="140"/>
  <c r="J84" i="93"/>
  <c r="G34" i="140"/>
  <c r="F33" i="140"/>
  <c r="G105" i="146" s="1"/>
  <c r="G187" i="146" s="1"/>
  <c r="M58" i="144"/>
  <c r="N62" i="144"/>
  <c r="I99" i="140"/>
  <c r="K154" i="144"/>
  <c r="M345" i="104"/>
  <c r="N348" i="104"/>
  <c r="K24" i="150"/>
  <c r="I54" i="128" l="1"/>
  <c r="J54" i="128" s="1"/>
  <c r="E67" i="128"/>
  <c r="I66" i="128"/>
  <c r="J66" i="128" s="1"/>
  <c r="I55" i="128"/>
  <c r="J55" i="128" s="1"/>
  <c r="D67" i="128"/>
  <c r="I61" i="128"/>
  <c r="J61" i="128" s="1"/>
  <c r="G67" i="128"/>
  <c r="L328" i="93"/>
  <c r="L11" i="107"/>
  <c r="F58" i="137"/>
  <c r="H67" i="128"/>
  <c r="H68" i="128" s="1"/>
  <c r="I57" i="128"/>
  <c r="J57" i="128" s="1"/>
  <c r="F67" i="128"/>
  <c r="F68" i="128" s="1"/>
  <c r="BB130" i="132"/>
  <c r="BM130" i="132"/>
  <c r="N130" i="132" s="1"/>
  <c r="N136" i="132" s="1"/>
  <c r="K404" i="131" s="1"/>
  <c r="K405" i="131" s="1"/>
  <c r="Q47" i="107"/>
  <c r="R295" i="131"/>
  <c r="R296" i="131" s="1"/>
  <c r="R297" i="131" s="1"/>
  <c r="P80" i="133" s="1"/>
  <c r="Q115" i="133" s="1"/>
  <c r="L111" i="93"/>
  <c r="L197" i="93"/>
  <c r="J106" i="93"/>
  <c r="E343" i="104"/>
  <c r="P296" i="131"/>
  <c r="P297" i="131" s="1"/>
  <c r="I93" i="93"/>
  <c r="P47" i="107"/>
  <c r="Q295" i="131"/>
  <c r="E295" i="131" s="1"/>
  <c r="AB120" i="133"/>
  <c r="T74" i="148" s="1"/>
  <c r="Z74" i="148" s="1"/>
  <c r="AB74" i="148" s="1"/>
  <c r="E184" i="131"/>
  <c r="K74" i="133"/>
  <c r="P302" i="104"/>
  <c r="O296" i="104"/>
  <c r="N203" i="93"/>
  <c r="N117" i="93"/>
  <c r="N41" i="107"/>
  <c r="O275" i="131"/>
  <c r="O276" i="131" s="1"/>
  <c r="O277" i="131" s="1"/>
  <c r="M74" i="133" s="1"/>
  <c r="M109" i="133" s="1"/>
  <c r="N46" i="137" s="1"/>
  <c r="M34" i="146" s="1"/>
  <c r="AH257" i="108"/>
  <c r="AI74" i="148"/>
  <c r="AG74" i="148"/>
  <c r="I60" i="151"/>
  <c r="K54" i="154" s="1"/>
  <c r="F217" i="148" s="1"/>
  <c r="J71" i="133"/>
  <c r="K106" i="133" s="1"/>
  <c r="L43" i="137" s="1"/>
  <c r="K31" i="146" s="1"/>
  <c r="H72" i="133"/>
  <c r="L398" i="131"/>
  <c r="F171" i="144"/>
  <c r="G115" i="140"/>
  <c r="K417" i="131"/>
  <c r="K418" i="131" s="1"/>
  <c r="AJ74" i="148"/>
  <c r="AL74" i="148"/>
  <c r="J60" i="151"/>
  <c r="M54" i="154" s="1"/>
  <c r="G217" i="148" s="1"/>
  <c r="AA58" i="132"/>
  <c r="E327" i="148"/>
  <c r="E329" i="148" s="1"/>
  <c r="I58" i="155" s="1"/>
  <c r="H53" i="157" s="1"/>
  <c r="Q74" i="108"/>
  <c r="AH74" i="108"/>
  <c r="AY74" i="108"/>
  <c r="P70" i="108"/>
  <c r="AH260" i="108" s="1"/>
  <c r="M75" i="114" s="1"/>
  <c r="K136" i="140"/>
  <c r="M232" i="144"/>
  <c r="O324" i="104"/>
  <c r="P327" i="104"/>
  <c r="K460" i="131"/>
  <c r="I150" i="133" s="1"/>
  <c r="J69" i="137" s="1"/>
  <c r="I56" i="146" s="1"/>
  <c r="J462" i="131"/>
  <c r="G137" i="140" s="1"/>
  <c r="K446" i="131"/>
  <c r="K447" i="131" s="1"/>
  <c r="I86" i="133" s="1"/>
  <c r="M114" i="93"/>
  <c r="M200" i="93"/>
  <c r="M77" i="133"/>
  <c r="M112" i="133" s="1"/>
  <c r="N49" i="137" s="1"/>
  <c r="M37" i="146" s="1"/>
  <c r="BO142" i="132"/>
  <c r="P142" i="132" s="1"/>
  <c r="BD142" i="132"/>
  <c r="E135" i="140"/>
  <c r="G135" i="133"/>
  <c r="F135" i="140" s="1"/>
  <c r="AC28" i="132"/>
  <c r="AD28" i="132"/>
  <c r="P95" i="114"/>
  <c r="Q95" i="114" s="1"/>
  <c r="M286" i="104"/>
  <c r="J29" i="105" s="1"/>
  <c r="M40" i="107"/>
  <c r="N271" i="131"/>
  <c r="AG263" i="108"/>
  <c r="L78" i="114" s="1"/>
  <c r="L76" i="114"/>
  <c r="J36" i="114"/>
  <c r="N45" i="107"/>
  <c r="O287" i="131"/>
  <c r="J456" i="131"/>
  <c r="M25" i="109"/>
  <c r="L104" i="93"/>
  <c r="L186" i="93" s="1"/>
  <c r="BN144" i="132"/>
  <c r="O144" i="132" s="1"/>
  <c r="O150" i="132" s="1"/>
  <c r="L412" i="131" s="1"/>
  <c r="L413" i="131" s="1"/>
  <c r="L414" i="131" s="1"/>
  <c r="BC144" i="132"/>
  <c r="L460" i="131"/>
  <c r="J150" i="133" s="1"/>
  <c r="K69" i="137" s="1"/>
  <c r="J56" i="146" s="1"/>
  <c r="BQ163" i="132"/>
  <c r="R163" i="132" s="1"/>
  <c r="BF163" i="132"/>
  <c r="AI27" i="108"/>
  <c r="AI24" i="108" s="1"/>
  <c r="AI249" i="108" s="1"/>
  <c r="R27" i="108"/>
  <c r="AZ27" i="108"/>
  <c r="AZ24" i="108" s="1"/>
  <c r="Q24" i="108"/>
  <c r="AI248" i="108" s="1"/>
  <c r="N59" i="114" s="1"/>
  <c r="O245" i="104"/>
  <c r="N239" i="104"/>
  <c r="Y204" i="108"/>
  <c r="BC160" i="132"/>
  <c r="BN160" i="132"/>
  <c r="O160" i="132" s="1"/>
  <c r="M438" i="131"/>
  <c r="AK163" i="108"/>
  <c r="L37" i="140"/>
  <c r="N46" i="144"/>
  <c r="Q132" i="108"/>
  <c r="AH132" i="108"/>
  <c r="AY132" i="108"/>
  <c r="L108" i="93"/>
  <c r="BO119" i="132"/>
  <c r="P119" i="132" s="1"/>
  <c r="BD119" i="132"/>
  <c r="Q352" i="104"/>
  <c r="E354" i="104"/>
  <c r="BO159" i="132"/>
  <c r="P159" i="132" s="1"/>
  <c r="BD159" i="132"/>
  <c r="K267" i="131"/>
  <c r="K268" i="131" s="1"/>
  <c r="I72" i="133" s="1"/>
  <c r="J107" i="133" s="1"/>
  <c r="K44" i="137" s="1"/>
  <c r="J32" i="146" s="1"/>
  <c r="R161" i="108"/>
  <c r="AI161" i="108"/>
  <c r="AC19" i="132"/>
  <c r="AD19" i="132"/>
  <c r="AC20" i="132"/>
  <c r="AD20" i="132" s="1"/>
  <c r="AC35" i="132"/>
  <c r="AD35" i="132"/>
  <c r="AC15" i="132"/>
  <c r="AD15" i="132"/>
  <c r="AC50" i="132"/>
  <c r="AD50" i="132" s="1"/>
  <c r="AC21" i="132"/>
  <c r="AD21" i="132" s="1"/>
  <c r="Q98" i="108"/>
  <c r="AH98" i="108"/>
  <c r="AY98" i="108"/>
  <c r="N292" i="131"/>
  <c r="N293" i="131" s="1"/>
  <c r="BR148" i="132"/>
  <c r="S148" i="132" s="1"/>
  <c r="BG148" i="132"/>
  <c r="BS148" i="132" s="1"/>
  <c r="T148" i="132" s="1"/>
  <c r="U148" i="132" s="1"/>
  <c r="V148" i="132" s="1"/>
  <c r="BO123" i="132"/>
  <c r="P123" i="132" s="1"/>
  <c r="BD123" i="132"/>
  <c r="AX109" i="108"/>
  <c r="N28" i="140"/>
  <c r="P39" i="144"/>
  <c r="O28" i="140" s="1"/>
  <c r="D27" i="152" s="1"/>
  <c r="F40" i="146"/>
  <c r="BD139" i="132"/>
  <c r="BO139" i="132"/>
  <c r="P139" i="132" s="1"/>
  <c r="S84" i="108"/>
  <c r="AJ84" i="108"/>
  <c r="BA84" i="108"/>
  <c r="N288" i="131"/>
  <c r="N289" i="131" s="1"/>
  <c r="BO140" i="132"/>
  <c r="P140" i="132" s="1"/>
  <c r="BD140" i="132"/>
  <c r="E71" i="148"/>
  <c r="J134" i="153"/>
  <c r="K134" i="153" s="1"/>
  <c r="E33" i="146"/>
  <c r="H104" i="146"/>
  <c r="H186" i="146" s="1"/>
  <c r="P24" i="150"/>
  <c r="BE152" i="132"/>
  <c r="BP152" i="132"/>
  <c r="Q152" i="132" s="1"/>
  <c r="AE263" i="108"/>
  <c r="AE280" i="108" s="1"/>
  <c r="H32" i="105" s="1"/>
  <c r="J76" i="114"/>
  <c r="M79" i="140"/>
  <c r="L24" i="140"/>
  <c r="N33" i="144"/>
  <c r="L41" i="140"/>
  <c r="BO153" i="132"/>
  <c r="P153" i="132" s="1"/>
  <c r="BD153" i="132"/>
  <c r="AJ215" i="108"/>
  <c r="S215" i="108"/>
  <c r="AK215" i="108" s="1"/>
  <c r="Q128" i="108"/>
  <c r="AH128" i="108"/>
  <c r="AY128" i="108"/>
  <c r="J118" i="133"/>
  <c r="BO132" i="132"/>
  <c r="P132" i="132" s="1"/>
  <c r="BD132" i="132"/>
  <c r="M98" i="114"/>
  <c r="E222" i="149"/>
  <c r="F222" i="149" s="1"/>
  <c r="L261" i="149"/>
  <c r="D132" i="133"/>
  <c r="D160" i="133" s="1"/>
  <c r="AG63" i="108"/>
  <c r="F25" i="146"/>
  <c r="AC10" i="132"/>
  <c r="AD10" i="132" s="1"/>
  <c r="AC45" i="132"/>
  <c r="AD45" i="132"/>
  <c r="AC26" i="132"/>
  <c r="AD26" i="132" s="1"/>
  <c r="AC6" i="132"/>
  <c r="AD6" i="132"/>
  <c r="AC41" i="132"/>
  <c r="AD41" i="132" s="1"/>
  <c r="AC12" i="132"/>
  <c r="AD12" i="132"/>
  <c r="R23" i="108"/>
  <c r="AI23" i="108"/>
  <c r="AZ23" i="108"/>
  <c r="S96" i="108"/>
  <c r="AJ96" i="108"/>
  <c r="BA96" i="108"/>
  <c r="S76" i="108"/>
  <c r="AJ76" i="108"/>
  <c r="BA76" i="108"/>
  <c r="Q303" i="104"/>
  <c r="E307" i="104"/>
  <c r="L202" i="93"/>
  <c r="L116" i="93"/>
  <c r="AZ64" i="108"/>
  <c r="K48" i="140"/>
  <c r="M54" i="144"/>
  <c r="O129" i="132"/>
  <c r="L400" i="131" s="1"/>
  <c r="AG269" i="108"/>
  <c r="AG284" i="108" s="1"/>
  <c r="L27" i="114" s="1"/>
  <c r="AG109" i="108"/>
  <c r="Q86" i="108"/>
  <c r="AH86" i="108"/>
  <c r="AY86" i="108"/>
  <c r="L201" i="93"/>
  <c r="L115" i="93"/>
  <c r="L34" i="149"/>
  <c r="L28" i="149" s="1"/>
  <c r="W24" i="150" s="1"/>
  <c r="J28" i="149"/>
  <c r="R24" i="150" s="1"/>
  <c r="I17" i="140"/>
  <c r="H16" i="140"/>
  <c r="AJ190" i="108"/>
  <c r="J79" i="133"/>
  <c r="AF74" i="148"/>
  <c r="I32" i="109"/>
  <c r="H194" i="93"/>
  <c r="H102" i="93"/>
  <c r="J169" i="93"/>
  <c r="Z97" i="132"/>
  <c r="N150" i="132"/>
  <c r="K412" i="131" s="1"/>
  <c r="N13" i="105"/>
  <c r="BQ147" i="132"/>
  <c r="R147" i="132" s="1"/>
  <c r="BF147" i="132"/>
  <c r="AC44" i="132"/>
  <c r="AD44" i="132"/>
  <c r="F38" i="146"/>
  <c r="O95" i="103"/>
  <c r="N91" i="103"/>
  <c r="P125" i="131"/>
  <c r="H98" i="93"/>
  <c r="F34" i="105"/>
  <c r="F31" i="105" s="1"/>
  <c r="I26" i="107"/>
  <c r="J448" i="131"/>
  <c r="J449" i="131" s="1"/>
  <c r="AH270" i="108"/>
  <c r="M90" i="114" s="1"/>
  <c r="AH208" i="108"/>
  <c r="Q123" i="108"/>
  <c r="AH123" i="108"/>
  <c r="AY123" i="108"/>
  <c r="P116" i="108"/>
  <c r="AH272" i="108" s="1"/>
  <c r="L73" i="132"/>
  <c r="N73" i="132" s="1"/>
  <c r="I73" i="132"/>
  <c r="K73" i="132" s="1"/>
  <c r="Q73" i="132"/>
  <c r="S73" i="132" s="1"/>
  <c r="Y73" i="132"/>
  <c r="AA73" i="132" s="1"/>
  <c r="U73" i="132"/>
  <c r="W73" i="132" s="1"/>
  <c r="H73" i="132"/>
  <c r="J73" i="132" s="1"/>
  <c r="R99" i="132" s="1"/>
  <c r="T99" i="132" s="1"/>
  <c r="P73" i="132"/>
  <c r="R73" i="132" s="1"/>
  <c r="AC73" i="132"/>
  <c r="AE73" i="132" s="1"/>
  <c r="AB73" i="132"/>
  <c r="AD73" i="132" s="1"/>
  <c r="X73" i="132"/>
  <c r="Z73" i="132" s="1"/>
  <c r="T73" i="132"/>
  <c r="V73" i="132" s="1"/>
  <c r="M73" i="132"/>
  <c r="O73" i="132" s="1"/>
  <c r="J95" i="93"/>
  <c r="J187" i="93" s="1"/>
  <c r="L266" i="131"/>
  <c r="K33" i="107"/>
  <c r="M50" i="107"/>
  <c r="N307" i="131"/>
  <c r="J26" i="105"/>
  <c r="M36" i="107"/>
  <c r="N261" i="131"/>
  <c r="O143" i="132"/>
  <c r="L408" i="131" s="1"/>
  <c r="L409" i="131" s="1"/>
  <c r="BG126" i="132"/>
  <c r="BS126" i="132" s="1"/>
  <c r="T126" i="132" s="1"/>
  <c r="BR126" i="132"/>
  <c r="S126" i="132" s="1"/>
  <c r="E26" i="146"/>
  <c r="N359" i="104"/>
  <c r="O360" i="104"/>
  <c r="F133" i="148"/>
  <c r="F134" i="148" s="1"/>
  <c r="I78" i="151"/>
  <c r="I81" i="151" s="1"/>
  <c r="K117" i="133"/>
  <c r="I423" i="131"/>
  <c r="I422" i="131"/>
  <c r="Q78" i="108"/>
  <c r="AH78" i="108"/>
  <c r="AY78" i="108"/>
  <c r="H46" i="140"/>
  <c r="I107" i="146" s="1"/>
  <c r="I189" i="146" s="1"/>
  <c r="I47" i="140"/>
  <c r="BO127" i="132"/>
  <c r="P127" i="132" s="1"/>
  <c r="BD127" i="132"/>
  <c r="E35" i="146"/>
  <c r="AY134" i="108"/>
  <c r="M126" i="149"/>
  <c r="L125" i="149"/>
  <c r="L381" i="104"/>
  <c r="L380" i="104"/>
  <c r="AF236" i="108"/>
  <c r="AW238" i="108" s="1"/>
  <c r="M454" i="131" s="1"/>
  <c r="I7" i="105"/>
  <c r="L37" i="107"/>
  <c r="L27" i="109" s="1"/>
  <c r="M117" i="131"/>
  <c r="L325" i="131"/>
  <c r="L23" i="107"/>
  <c r="E39" i="146"/>
  <c r="S100" i="108"/>
  <c r="AJ100" i="108"/>
  <c r="BA100" i="108"/>
  <c r="BP128" i="132"/>
  <c r="Q128" i="132" s="1"/>
  <c r="BE128" i="132"/>
  <c r="J144" i="140"/>
  <c r="L248" i="144"/>
  <c r="L71" i="114"/>
  <c r="H422" i="131"/>
  <c r="H423" i="131"/>
  <c r="AE287" i="108"/>
  <c r="J33" i="114" s="1"/>
  <c r="P277" i="104"/>
  <c r="O272" i="104"/>
  <c r="BO141" i="132"/>
  <c r="P141" i="132" s="1"/>
  <c r="BD141" i="132"/>
  <c r="AC47" i="132"/>
  <c r="AD47" i="132" s="1"/>
  <c r="AC36" i="132"/>
  <c r="AD36" i="132"/>
  <c r="AC16" i="132"/>
  <c r="AD16" i="132"/>
  <c r="AC51" i="132"/>
  <c r="AD51" i="132"/>
  <c r="AC31" i="132"/>
  <c r="AD31" i="132" s="1"/>
  <c r="N164" i="132"/>
  <c r="G40" i="137"/>
  <c r="P42" i="107"/>
  <c r="Q279" i="131"/>
  <c r="Q114" i="108"/>
  <c r="AH114" i="108"/>
  <c r="AH110" i="108" s="1"/>
  <c r="AY114" i="108"/>
  <c r="AY110" i="108" s="1"/>
  <c r="P110" i="108"/>
  <c r="AH268" i="108" s="1"/>
  <c r="AY42" i="108"/>
  <c r="P163" i="104"/>
  <c r="O159" i="104"/>
  <c r="AK192" i="108"/>
  <c r="S190" i="108"/>
  <c r="BB190" i="108" s="1"/>
  <c r="AP190" i="108" s="1"/>
  <c r="K71" i="148"/>
  <c r="V56" i="148" s="1"/>
  <c r="G206" i="153"/>
  <c r="C273" i="148" s="1"/>
  <c r="BC162" i="132"/>
  <c r="BN162" i="132"/>
  <c r="O162" i="132" s="1"/>
  <c r="R83" i="108"/>
  <c r="AI83" i="108"/>
  <c r="AZ83" i="108"/>
  <c r="R98" i="132"/>
  <c r="AD74" i="148"/>
  <c r="AE74" i="148" s="1"/>
  <c r="K17" i="109"/>
  <c r="J178" i="93"/>
  <c r="J100" i="93"/>
  <c r="BP117" i="132"/>
  <c r="Q117" i="132" s="1"/>
  <c r="BE117" i="132"/>
  <c r="AG275" i="108"/>
  <c r="AG287" i="108"/>
  <c r="L33" i="114" s="1"/>
  <c r="L30" i="114" s="1"/>
  <c r="L94" i="114"/>
  <c r="AC24" i="132"/>
  <c r="AD24" i="132"/>
  <c r="K128" i="149"/>
  <c r="BD161" i="132"/>
  <c r="BO161" i="132"/>
  <c r="P161" i="132" s="1"/>
  <c r="Q82" i="108"/>
  <c r="AH82" i="108"/>
  <c r="AY82" i="108"/>
  <c r="AX17" i="108"/>
  <c r="BC154" i="132"/>
  <c r="BN154" i="132"/>
  <c r="O154" i="132" s="1"/>
  <c r="O157" i="132" s="1"/>
  <c r="L416" i="131" s="1"/>
  <c r="L417" i="131" s="1"/>
  <c r="AG258" i="108"/>
  <c r="L72" i="114" s="1"/>
  <c r="AG181" i="108"/>
  <c r="AE267" i="108"/>
  <c r="K31" i="107" s="1"/>
  <c r="J91" i="114"/>
  <c r="M272" i="131"/>
  <c r="M273" i="131" s="1"/>
  <c r="K73" i="133" s="1"/>
  <c r="K108" i="133" s="1"/>
  <c r="L45" i="137" s="1"/>
  <c r="K33" i="146" s="1"/>
  <c r="BO118" i="132"/>
  <c r="P118" i="132" s="1"/>
  <c r="P122" i="132" s="1"/>
  <c r="M396" i="131" s="1"/>
  <c r="M397" i="131" s="1"/>
  <c r="BD118" i="132"/>
  <c r="L18" i="140"/>
  <c r="N24" i="144"/>
  <c r="S21" i="108"/>
  <c r="AJ21" i="108"/>
  <c r="BA21" i="108"/>
  <c r="M99" i="114"/>
  <c r="AV238" i="108"/>
  <c r="L438" i="131"/>
  <c r="K140" i="140"/>
  <c r="M240" i="144"/>
  <c r="J96" i="114"/>
  <c r="G36" i="146"/>
  <c r="AC9" i="132"/>
  <c r="AD9" i="132"/>
  <c r="AC27" i="132"/>
  <c r="AD27" i="132"/>
  <c r="AC7" i="132"/>
  <c r="AD7" i="132"/>
  <c r="AC42" i="132"/>
  <c r="AD42" i="132"/>
  <c r="AC22" i="132"/>
  <c r="AD22" i="132"/>
  <c r="AF109" i="108"/>
  <c r="Q102" i="108"/>
  <c r="AH102" i="108"/>
  <c r="AY102" i="108"/>
  <c r="AK140" i="108"/>
  <c r="BB140" i="108"/>
  <c r="S92" i="108"/>
  <c r="AJ92" i="108"/>
  <c r="BA92" i="108"/>
  <c r="BN158" i="132"/>
  <c r="O158" i="132" s="1"/>
  <c r="O164" i="132" s="1"/>
  <c r="BC158" i="132"/>
  <c r="H16" i="130"/>
  <c r="H20" i="130" s="1"/>
  <c r="G67" i="144" s="1"/>
  <c r="G69" i="144" s="1"/>
  <c r="M56" i="150" s="1"/>
  <c r="G164" i="149"/>
  <c r="F163" i="149"/>
  <c r="H161" i="149"/>
  <c r="J161" i="149" s="1"/>
  <c r="L161" i="149" s="1"/>
  <c r="I162" i="149"/>
  <c r="AI64" i="108"/>
  <c r="I127" i="149"/>
  <c r="H466" i="131"/>
  <c r="G474" i="131"/>
  <c r="H474" i="131" s="1"/>
  <c r="G473" i="131"/>
  <c r="D139" i="140" s="1"/>
  <c r="K86" i="114"/>
  <c r="M132" i="131"/>
  <c r="K48" i="133" s="1"/>
  <c r="Q283" i="108"/>
  <c r="P281" i="108"/>
  <c r="Q158" i="108"/>
  <c r="AH158" i="108"/>
  <c r="AH157" i="108" s="1"/>
  <c r="P157" i="108"/>
  <c r="AY157" i="108" s="1"/>
  <c r="H23" i="109"/>
  <c r="G101" i="93"/>
  <c r="H26" i="107"/>
  <c r="K73" i="114"/>
  <c r="G23" i="157"/>
  <c r="G43" i="157" s="1"/>
  <c r="G34" i="157"/>
  <c r="AH251" i="108"/>
  <c r="M62" i="114" s="1"/>
  <c r="M60" i="114"/>
  <c r="BD125" i="132"/>
  <c r="BO125" i="132"/>
  <c r="P125" i="132" s="1"/>
  <c r="R95" i="108"/>
  <c r="AI95" i="108"/>
  <c r="AZ95" i="108"/>
  <c r="I24" i="146"/>
  <c r="AI184" i="108"/>
  <c r="R184" i="108"/>
  <c r="P49" i="107"/>
  <c r="Q303" i="131"/>
  <c r="I34" i="157"/>
  <c r="I23" i="157"/>
  <c r="I43" i="157" s="1"/>
  <c r="AC48" i="132"/>
  <c r="AD48" i="132"/>
  <c r="AB56" i="132"/>
  <c r="AC5" i="132"/>
  <c r="AD5" i="132"/>
  <c r="I106" i="133"/>
  <c r="K191" i="93"/>
  <c r="K109" i="93"/>
  <c r="AG283" i="108"/>
  <c r="L26" i="114" s="1"/>
  <c r="L88" i="114"/>
  <c r="H24" i="146"/>
  <c r="E156" i="133"/>
  <c r="K34" i="109"/>
  <c r="K138" i="140"/>
  <c r="M236" i="144"/>
  <c r="AI188" i="108"/>
  <c r="R188" i="108"/>
  <c r="F16" i="130"/>
  <c r="F20" i="130" s="1"/>
  <c r="E67" i="144" s="1"/>
  <c r="D68" i="128"/>
  <c r="F22" i="130" s="1"/>
  <c r="N57" i="107" s="1"/>
  <c r="O62" i="144"/>
  <c r="N58" i="144"/>
  <c r="K190" i="93"/>
  <c r="K39" i="105"/>
  <c r="BO137" i="132"/>
  <c r="P137" i="132" s="1"/>
  <c r="P143" i="132" s="1"/>
  <c r="M408" i="131" s="1"/>
  <c r="M409" i="131" s="1"/>
  <c r="M410" i="131" s="1"/>
  <c r="BD137" i="132"/>
  <c r="R186" i="108"/>
  <c r="AI186" i="108"/>
  <c r="R45" i="108"/>
  <c r="AI45" i="108"/>
  <c r="AZ45" i="108"/>
  <c r="J463" i="131"/>
  <c r="K463" i="131" s="1"/>
  <c r="BE149" i="132"/>
  <c r="BP149" i="132"/>
  <c r="Q149" i="132" s="1"/>
  <c r="O331" i="104"/>
  <c r="P335" i="104"/>
  <c r="R103" i="108"/>
  <c r="AI103" i="108"/>
  <c r="AZ103" i="108"/>
  <c r="AY17" i="108"/>
  <c r="F32" i="146"/>
  <c r="R91" i="108"/>
  <c r="AI91" i="108"/>
  <c r="AZ91" i="108"/>
  <c r="BO151" i="132"/>
  <c r="P151" i="132" s="1"/>
  <c r="BD151" i="132"/>
  <c r="S72" i="108"/>
  <c r="AJ72" i="108"/>
  <c r="BA72" i="108"/>
  <c r="AF275" i="108"/>
  <c r="K94" i="114"/>
  <c r="S104" i="108"/>
  <c r="AJ104" i="108"/>
  <c r="BA104" i="108"/>
  <c r="K24" i="105"/>
  <c r="N34" i="107"/>
  <c r="O222" i="131"/>
  <c r="L99" i="114"/>
  <c r="N205" i="93"/>
  <c r="N119" i="93"/>
  <c r="J126" i="140"/>
  <c r="L216" i="144"/>
  <c r="O291" i="131"/>
  <c r="N46" i="107"/>
  <c r="M52" i="114"/>
  <c r="K110" i="93"/>
  <c r="K196" i="93"/>
  <c r="L39" i="107"/>
  <c r="L55" i="114"/>
  <c r="AD243" i="108"/>
  <c r="I57" i="114"/>
  <c r="AV237" i="108"/>
  <c r="L445" i="131" s="1"/>
  <c r="AE237" i="108"/>
  <c r="AE238" i="108" s="1"/>
  <c r="K27" i="107" s="1"/>
  <c r="K25" i="105"/>
  <c r="N35" i="107"/>
  <c r="O256" i="131"/>
  <c r="F31" i="146"/>
  <c r="L110" i="133"/>
  <c r="G75" i="152"/>
  <c r="G2" i="152"/>
  <c r="M18" i="153"/>
  <c r="K18" i="153"/>
  <c r="O17" i="103"/>
  <c r="P47" i="103"/>
  <c r="N49" i="93"/>
  <c r="G206" i="138"/>
  <c r="F210" i="138"/>
  <c r="R136" i="108"/>
  <c r="AI136" i="108"/>
  <c r="Q134" i="108"/>
  <c r="AI276" i="108" s="1"/>
  <c r="AZ136" i="108"/>
  <c r="AZ134" i="108" s="1"/>
  <c r="J65" i="140"/>
  <c r="L98" i="144"/>
  <c r="K186" i="93"/>
  <c r="O305" i="131"/>
  <c r="K85" i="93"/>
  <c r="K170" i="93" s="1"/>
  <c r="K168" i="93"/>
  <c r="BO156" i="132"/>
  <c r="P156" i="132" s="1"/>
  <c r="BD156" i="132"/>
  <c r="S80" i="108"/>
  <c r="AJ80" i="108"/>
  <c r="BA80" i="108"/>
  <c r="F98" i="140"/>
  <c r="F97" i="140" s="1"/>
  <c r="G154" i="138"/>
  <c r="F156" i="138"/>
  <c r="J402" i="131"/>
  <c r="M77" i="114"/>
  <c r="AH288" i="108"/>
  <c r="M34" i="114" s="1"/>
  <c r="AC38" i="132"/>
  <c r="AD38" i="132"/>
  <c r="AC17" i="132"/>
  <c r="AD17" i="132"/>
  <c r="AC52" i="132"/>
  <c r="AD52" i="132"/>
  <c r="AC33" i="132"/>
  <c r="AD33" i="132"/>
  <c r="AC13" i="132"/>
  <c r="AD13" i="132" s="1"/>
  <c r="AF271" i="108"/>
  <c r="K89" i="114"/>
  <c r="K26" i="137"/>
  <c r="H126" i="152"/>
  <c r="H125" i="152" s="1"/>
  <c r="Q139" i="154" s="1"/>
  <c r="Q200" i="154" s="1"/>
  <c r="K83" i="138"/>
  <c r="Y175" i="108"/>
  <c r="M166" i="132"/>
  <c r="N170" i="132" s="1"/>
  <c r="J420" i="131"/>
  <c r="S66" i="108"/>
  <c r="AJ66" i="108"/>
  <c r="BA66" i="108"/>
  <c r="R64" i="108"/>
  <c r="AJ256" i="108" s="1"/>
  <c r="O70" i="114" s="1"/>
  <c r="I73" i="133"/>
  <c r="L92" i="140"/>
  <c r="N119" i="144"/>
  <c r="AH42" i="108"/>
  <c r="AH17" i="108" s="1"/>
  <c r="AZ16" i="108" s="1"/>
  <c r="K18" i="114"/>
  <c r="K126" i="93"/>
  <c r="R144" i="108"/>
  <c r="AI144" i="108"/>
  <c r="AZ144" i="108"/>
  <c r="N284" i="131"/>
  <c r="N285" i="131" s="1"/>
  <c r="L76" i="133" s="1"/>
  <c r="N111" i="133" s="1"/>
  <c r="O48" i="137" s="1"/>
  <c r="N36" i="146" s="1"/>
  <c r="L83" i="93"/>
  <c r="M10" i="107"/>
  <c r="AG157" i="108"/>
  <c r="BQ133" i="132"/>
  <c r="R133" i="132" s="1"/>
  <c r="BF133" i="132"/>
  <c r="BO134" i="132"/>
  <c r="P134" i="132" s="1"/>
  <c r="BD134" i="132"/>
  <c r="AX88" i="108"/>
  <c r="AX236" i="108" s="1"/>
  <c r="BE135" i="132"/>
  <c r="BP135" i="132"/>
  <c r="Q135" i="132" s="1"/>
  <c r="BP145" i="132"/>
  <c r="Q145" i="132" s="1"/>
  <c r="BE145" i="132"/>
  <c r="L111" i="133"/>
  <c r="M48" i="107"/>
  <c r="N299" i="131"/>
  <c r="K120" i="93"/>
  <c r="K206" i="93"/>
  <c r="K189" i="131"/>
  <c r="K190" i="131" s="1"/>
  <c r="I68" i="133" s="1"/>
  <c r="J103" i="133" s="1"/>
  <c r="K40" i="137" s="1"/>
  <c r="J28" i="146" s="1"/>
  <c r="BP124" i="132"/>
  <c r="Q124" i="132" s="1"/>
  <c r="BE124" i="132"/>
  <c r="K324" i="131"/>
  <c r="BO155" i="132"/>
  <c r="P155" i="132" s="1"/>
  <c r="BD155" i="132"/>
  <c r="K164" i="149"/>
  <c r="G125" i="140"/>
  <c r="G104" i="138"/>
  <c r="H102" i="138"/>
  <c r="S163" i="108"/>
  <c r="BB163" i="108" s="1"/>
  <c r="AP163" i="108" s="1"/>
  <c r="I418" i="131"/>
  <c r="AC30" i="132"/>
  <c r="AD30" i="132"/>
  <c r="S120" i="108"/>
  <c r="AJ120" i="108"/>
  <c r="BA120" i="108"/>
  <c r="L126" i="146"/>
  <c r="L211" i="146" s="1"/>
  <c r="P304" i="131"/>
  <c r="P305" i="131" s="1"/>
  <c r="N82" i="133" s="1"/>
  <c r="N117" i="133" s="1"/>
  <c r="O54" i="137" s="1"/>
  <c r="N42" i="146" s="1"/>
  <c r="R148" i="108"/>
  <c r="AI148" i="108"/>
  <c r="AZ148" i="108"/>
  <c r="BO121" i="132"/>
  <c r="P121" i="132" s="1"/>
  <c r="BD121" i="132"/>
  <c r="G16" i="130"/>
  <c r="G20" i="130" s="1"/>
  <c r="F67" i="144" s="1"/>
  <c r="F69" i="144" s="1"/>
  <c r="H56" i="150" s="1"/>
  <c r="E68" i="128"/>
  <c r="E43" i="146"/>
  <c r="N112" i="93"/>
  <c r="N198" i="93"/>
  <c r="Q185" i="108"/>
  <c r="AH185" i="108"/>
  <c r="AH183" i="108" s="1"/>
  <c r="I98" i="93"/>
  <c r="G34" i="105"/>
  <c r="K448" i="131"/>
  <c r="K449" i="131" s="1"/>
  <c r="P211" i="104"/>
  <c r="O206" i="104"/>
  <c r="I85" i="114"/>
  <c r="K27" i="109"/>
  <c r="AI67" i="108"/>
  <c r="R67" i="108"/>
  <c r="AZ67" i="108"/>
  <c r="F65" i="137"/>
  <c r="AJ28" i="108"/>
  <c r="S28" i="108"/>
  <c r="BA28" i="108"/>
  <c r="M49" i="137"/>
  <c r="U116" i="132"/>
  <c r="I17" i="155"/>
  <c r="I25" i="155" s="1"/>
  <c r="I49" i="155" s="1"/>
  <c r="I31" i="155" s="1"/>
  <c r="I41" i="155" s="1"/>
  <c r="H17" i="157"/>
  <c r="M20" i="93"/>
  <c r="M328" i="93" s="1"/>
  <c r="N9" i="107"/>
  <c r="J85" i="93"/>
  <c r="AJ211" i="108"/>
  <c r="AJ210" i="108" s="1"/>
  <c r="S211" i="108"/>
  <c r="R210" i="108"/>
  <c r="BA210" i="108" s="1"/>
  <c r="BP146" i="132"/>
  <c r="Q146" i="132" s="1"/>
  <c r="BE146" i="132"/>
  <c r="L81" i="140"/>
  <c r="L78" i="140" s="1"/>
  <c r="N111" i="144"/>
  <c r="Q94" i="108"/>
  <c r="AH94" i="108"/>
  <c r="AY94" i="108"/>
  <c r="N43" i="107"/>
  <c r="O283" i="131"/>
  <c r="M16" i="137"/>
  <c r="AC37" i="132"/>
  <c r="AD37" i="132"/>
  <c r="AC8" i="132"/>
  <c r="AD8" i="132"/>
  <c r="AC43" i="132"/>
  <c r="AD43" i="132" s="1"/>
  <c r="AC23" i="132"/>
  <c r="AD23" i="132"/>
  <c r="AC49" i="132"/>
  <c r="AD49" i="132"/>
  <c r="J24" i="114"/>
  <c r="BD120" i="132"/>
  <c r="BO120" i="132"/>
  <c r="P120" i="132" s="1"/>
  <c r="BP131" i="132"/>
  <c r="Q131" i="132" s="1"/>
  <c r="BE131" i="132"/>
  <c r="AJ68" i="108"/>
  <c r="S68" i="108"/>
  <c r="BA68" i="108"/>
  <c r="R99" i="108"/>
  <c r="AI99" i="108"/>
  <c r="AZ99" i="108"/>
  <c r="H85" i="114"/>
  <c r="R44" i="108"/>
  <c r="AI44" i="108"/>
  <c r="AI42" i="108" s="1"/>
  <c r="AI253" i="108" s="1"/>
  <c r="N65" i="114" s="1"/>
  <c r="Q42" i="108"/>
  <c r="AI252" i="108" s="1"/>
  <c r="N64" i="114" s="1"/>
  <c r="AZ44" i="108"/>
  <c r="AZ42" i="108" s="1"/>
  <c r="AJ112" i="108"/>
  <c r="S112" i="108"/>
  <c r="BA112" i="108"/>
  <c r="I16" i="130"/>
  <c r="I20" i="130" s="1"/>
  <c r="H67" i="144" s="1"/>
  <c r="H69" i="144" s="1"/>
  <c r="R56" i="150" s="1"/>
  <c r="G68" i="128"/>
  <c r="M164" i="149"/>
  <c r="L199" i="93"/>
  <c r="L113" i="93"/>
  <c r="AG88" i="108"/>
  <c r="E42" i="146"/>
  <c r="G127" i="149"/>
  <c r="F126" i="149"/>
  <c r="H126" i="149" s="1"/>
  <c r="J126" i="149" s="1"/>
  <c r="R160" i="108"/>
  <c r="AI160" i="108"/>
  <c r="H68" i="133"/>
  <c r="J99" i="140"/>
  <c r="L154" i="144"/>
  <c r="F150" i="133"/>
  <c r="H34" i="140"/>
  <c r="G33" i="140"/>
  <c r="H105" i="146" s="1"/>
  <c r="H187" i="146" s="1"/>
  <c r="P183" i="104"/>
  <c r="O172" i="104"/>
  <c r="J446" i="131"/>
  <c r="J447" i="131" s="1"/>
  <c r="H86" i="133" s="1"/>
  <c r="H151" i="133"/>
  <c r="AH245" i="108"/>
  <c r="M300" i="131"/>
  <c r="M301" i="131" s="1"/>
  <c r="K81" i="133" s="1"/>
  <c r="K116" i="133" s="1"/>
  <c r="L53" i="137" s="1"/>
  <c r="K41" i="146" s="1"/>
  <c r="E41" i="146"/>
  <c r="N345" i="104"/>
  <c r="O348" i="104"/>
  <c r="K42" i="140"/>
  <c r="K40" i="140" s="1"/>
  <c r="L106" i="146" s="1"/>
  <c r="L188" i="146" s="1"/>
  <c r="M50" i="144"/>
  <c r="H99" i="152"/>
  <c r="K135" i="138"/>
  <c r="AA59" i="132"/>
  <c r="C74" i="132" s="1"/>
  <c r="B74" i="132"/>
  <c r="M308" i="131"/>
  <c r="M309" i="131"/>
  <c r="K83" i="133" s="1"/>
  <c r="K118" i="133" s="1"/>
  <c r="L55" i="137" s="1"/>
  <c r="K43" i="146" s="1"/>
  <c r="AX70" i="108"/>
  <c r="AX63" i="108" s="1"/>
  <c r="AG286" i="108"/>
  <c r="L32" i="114" s="1"/>
  <c r="L93" i="114"/>
  <c r="I78" i="114"/>
  <c r="AD255" i="108"/>
  <c r="R79" i="108"/>
  <c r="AI79" i="108"/>
  <c r="AZ79" i="108"/>
  <c r="AI20" i="108"/>
  <c r="R20" i="108"/>
  <c r="AZ20" i="108"/>
  <c r="AZ18" i="108" s="1"/>
  <c r="Q18" i="108"/>
  <c r="AI244" i="108" s="1"/>
  <c r="N54" i="114" s="1"/>
  <c r="N52" i="114" s="1"/>
  <c r="K118" i="93"/>
  <c r="K204" i="93"/>
  <c r="P280" i="131"/>
  <c r="P281" i="131" s="1"/>
  <c r="I20" i="114"/>
  <c r="I24" i="114"/>
  <c r="E34" i="146"/>
  <c r="J177" i="93"/>
  <c r="J94" i="93"/>
  <c r="K22" i="107"/>
  <c r="K15" i="109" s="1"/>
  <c r="L188" i="131"/>
  <c r="AF261" i="108"/>
  <c r="AF287" i="108" s="1"/>
  <c r="K33" i="114" s="1"/>
  <c r="K30" i="114" s="1"/>
  <c r="AF63" i="108"/>
  <c r="J32" i="109"/>
  <c r="J30" i="109" s="1"/>
  <c r="I194" i="93"/>
  <c r="I193" i="93" s="1"/>
  <c r="I102" i="93"/>
  <c r="O317" i="104"/>
  <c r="O44" i="107" s="1"/>
  <c r="P321" i="104"/>
  <c r="P165" i="144"/>
  <c r="P164" i="144" s="1"/>
  <c r="O164" i="144"/>
  <c r="AF281" i="108"/>
  <c r="I33" i="105" s="1"/>
  <c r="AF290" i="108"/>
  <c r="K39" i="114" s="1"/>
  <c r="K99" i="114"/>
  <c r="I23" i="109"/>
  <c r="I21" i="109" s="1"/>
  <c r="K114" i="140"/>
  <c r="M195" i="144"/>
  <c r="K143" i="140"/>
  <c r="M244" i="144"/>
  <c r="AD280" i="108"/>
  <c r="E19" i="146"/>
  <c r="Y166" i="108"/>
  <c r="AI210" i="108"/>
  <c r="Y196" i="108"/>
  <c r="S187" i="108"/>
  <c r="AK187" i="108" s="1"/>
  <c r="AJ187" i="108"/>
  <c r="AJ159" i="108"/>
  <c r="S159" i="108"/>
  <c r="AK159" i="108" s="1"/>
  <c r="Y159" i="108" s="1"/>
  <c r="Y174" i="108"/>
  <c r="P183" i="108"/>
  <c r="AY183" i="108" s="1"/>
  <c r="AJ139" i="108"/>
  <c r="S139" i="108"/>
  <c r="BA139" i="108"/>
  <c r="P315" i="104"/>
  <c r="O310" i="104"/>
  <c r="AF246" i="108"/>
  <c r="AF155" i="108"/>
  <c r="F132" i="146"/>
  <c r="F204" i="146" s="1"/>
  <c r="M80" i="144"/>
  <c r="N82" i="144"/>
  <c r="AC29" i="132"/>
  <c r="AD29" i="132"/>
  <c r="AE8" i="132"/>
  <c r="AE17" i="132"/>
  <c r="AE27" i="132"/>
  <c r="AE36" i="132"/>
  <c r="AE45" i="132"/>
  <c r="AE9" i="132"/>
  <c r="AE19" i="132"/>
  <c r="AE28" i="132"/>
  <c r="AE37" i="132"/>
  <c r="AE47" i="132"/>
  <c r="AE10" i="132"/>
  <c r="AE20" i="132"/>
  <c r="AE29" i="132"/>
  <c r="AE38" i="132"/>
  <c r="AE48" i="132"/>
  <c r="AE12" i="132"/>
  <c r="AE21" i="132"/>
  <c r="AE30" i="132"/>
  <c r="AE40" i="132"/>
  <c r="AE49" i="132"/>
  <c r="AE13" i="132"/>
  <c r="AE22" i="132"/>
  <c r="AE31" i="132"/>
  <c r="AE41" i="132"/>
  <c r="AE50" i="132"/>
  <c r="AE5" i="132"/>
  <c r="AE14" i="132"/>
  <c r="AE23" i="132"/>
  <c r="AE33" i="132"/>
  <c r="AE42" i="132"/>
  <c r="AE51" i="132"/>
  <c r="AE35" i="132"/>
  <c r="AE6" i="132"/>
  <c r="AE43" i="132"/>
  <c r="AE7" i="132"/>
  <c r="AE44" i="132"/>
  <c r="AE15" i="132"/>
  <c r="AE52" i="132"/>
  <c r="AE16" i="132"/>
  <c r="AE24" i="132"/>
  <c r="AE26" i="132"/>
  <c r="AE34" i="132"/>
  <c r="AC34" i="132"/>
  <c r="AD34" i="132"/>
  <c r="AC14" i="132"/>
  <c r="AD14" i="132"/>
  <c r="AC40" i="132"/>
  <c r="AD40" i="132" s="1"/>
  <c r="M262" i="131"/>
  <c r="M263" i="131" s="1"/>
  <c r="K71" i="133" s="1"/>
  <c r="L106" i="133" s="1"/>
  <c r="M43" i="137" s="1"/>
  <c r="L31" i="146" s="1"/>
  <c r="E67" i="137"/>
  <c r="F60" i="151" s="1"/>
  <c r="E54" i="154" s="1"/>
  <c r="C217" i="148" s="1"/>
  <c r="E54" i="146"/>
  <c r="Q54" i="146" s="1"/>
  <c r="R75" i="108"/>
  <c r="AI75" i="108"/>
  <c r="AZ75" i="108"/>
  <c r="M26" i="140"/>
  <c r="O36" i="144"/>
  <c r="E67" i="133"/>
  <c r="E185" i="131"/>
  <c r="E185" i="93"/>
  <c r="K20" i="140"/>
  <c r="M27" i="144"/>
  <c r="AH162" i="108"/>
  <c r="Q162" i="108"/>
  <c r="I466" i="131"/>
  <c r="BO138" i="132"/>
  <c r="P138" i="132" s="1"/>
  <c r="BD138" i="132"/>
  <c r="K22" i="140"/>
  <c r="M30" i="144"/>
  <c r="H178" i="93"/>
  <c r="H100" i="93"/>
  <c r="I17" i="109"/>
  <c r="M62" i="107"/>
  <c r="L126" i="93" s="1"/>
  <c r="N130" i="131"/>
  <c r="N132" i="131" s="1"/>
  <c r="L48" i="133" s="1"/>
  <c r="Q90" i="108"/>
  <c r="AH90" i="108"/>
  <c r="AH88" i="108" s="1"/>
  <c r="AH265" i="108" s="1"/>
  <c r="M81" i="114" s="1"/>
  <c r="AY90" i="108"/>
  <c r="P88" i="108"/>
  <c r="AH264" i="108" s="1"/>
  <c r="M80" i="114" s="1"/>
  <c r="O295" i="104"/>
  <c r="N289" i="104"/>
  <c r="I116" i="133"/>
  <c r="J67" i="128" l="1"/>
  <c r="J16" i="130"/>
  <c r="J20" i="130" s="1"/>
  <c r="I67" i="144" s="1"/>
  <c r="I69" i="144" s="1"/>
  <c r="W56" i="150" s="1"/>
  <c r="P149" i="153" s="1"/>
  <c r="I67" i="128"/>
  <c r="BN130" i="132"/>
  <c r="O130" i="132" s="1"/>
  <c r="O136" i="132" s="1"/>
  <c r="L404" i="131" s="1"/>
  <c r="L405" i="131" s="1"/>
  <c r="L406" i="131" s="1"/>
  <c r="BC130" i="132"/>
  <c r="K462" i="131"/>
  <c r="H137" i="140" s="1"/>
  <c r="N80" i="133"/>
  <c r="E251" i="149"/>
  <c r="F251" i="149" s="1"/>
  <c r="E338" i="104"/>
  <c r="E246" i="149" s="1"/>
  <c r="K106" i="93"/>
  <c r="Q296" i="131"/>
  <c r="E296" i="131" s="1"/>
  <c r="K109" i="133"/>
  <c r="O41" i="107"/>
  <c r="P275" i="131"/>
  <c r="P276" i="131" s="1"/>
  <c r="P277" i="131" s="1"/>
  <c r="O203" i="93"/>
  <c r="O117" i="93"/>
  <c r="M111" i="93"/>
  <c r="M197" i="93"/>
  <c r="Q302" i="104"/>
  <c r="P296" i="104"/>
  <c r="D47" i="107"/>
  <c r="E47" i="150" s="1"/>
  <c r="P203" i="93"/>
  <c r="P117" i="93"/>
  <c r="N75" i="133"/>
  <c r="L79" i="133"/>
  <c r="L114" i="133" s="1"/>
  <c r="M51" i="137" s="1"/>
  <c r="L39" i="146" s="1"/>
  <c r="N38" i="109"/>
  <c r="M122" i="93"/>
  <c r="M210" i="93"/>
  <c r="M398" i="131"/>
  <c r="L418" i="131"/>
  <c r="N438" i="131"/>
  <c r="H115" i="140"/>
  <c r="M126" i="146"/>
  <c r="M211" i="146" s="1"/>
  <c r="AH258" i="108"/>
  <c r="M72" i="114" s="1"/>
  <c r="AH181" i="108"/>
  <c r="G152" i="133"/>
  <c r="H56" i="137" s="1"/>
  <c r="G44" i="146" s="1"/>
  <c r="AF43" i="132"/>
  <c r="AG43" i="132" s="1"/>
  <c r="AF47" i="132"/>
  <c r="AG47" i="132" s="1"/>
  <c r="AF17" i="132"/>
  <c r="AG17" i="132" s="1"/>
  <c r="L114" i="140"/>
  <c r="N195" i="144"/>
  <c r="O284" i="131"/>
  <c r="O285" i="131" s="1"/>
  <c r="I21" i="114"/>
  <c r="I83" i="114" s="1"/>
  <c r="I67" i="114" s="1"/>
  <c r="I188" i="93"/>
  <c r="AG246" i="108"/>
  <c r="AG155" i="108"/>
  <c r="H21" i="109"/>
  <c r="K55" i="137"/>
  <c r="O239" i="104"/>
  <c r="P245" i="104"/>
  <c r="AI74" i="108"/>
  <c r="R74" i="108"/>
  <c r="AZ74" i="108"/>
  <c r="Q70" i="108"/>
  <c r="AI260" i="108" s="1"/>
  <c r="N75" i="114" s="1"/>
  <c r="J53" i="137"/>
  <c r="AF50" i="132"/>
  <c r="AG50" i="132" s="1"/>
  <c r="H135" i="133"/>
  <c r="G135" i="140" s="1"/>
  <c r="I121" i="133"/>
  <c r="M47" i="137"/>
  <c r="L34" i="109"/>
  <c r="L138" i="140"/>
  <c r="N236" i="144"/>
  <c r="L26" i="137"/>
  <c r="L30" i="137" s="1"/>
  <c r="P159" i="104"/>
  <c r="Q163" i="104"/>
  <c r="L126" i="149"/>
  <c r="M127" i="149"/>
  <c r="N262" i="131"/>
  <c r="N263" i="131" s="1"/>
  <c r="L71" i="133" s="1"/>
  <c r="M106" i="133" s="1"/>
  <c r="N43" i="137" s="1"/>
  <c r="M31" i="146" s="1"/>
  <c r="AF24" i="132"/>
  <c r="AG24" i="132" s="1"/>
  <c r="AF28" i="132"/>
  <c r="AG28" i="132" s="1"/>
  <c r="AZ17" i="108"/>
  <c r="AH247" i="108"/>
  <c r="M55" i="114"/>
  <c r="BQ135" i="132"/>
  <c r="R135" i="132" s="1"/>
  <c r="BF135" i="132"/>
  <c r="Q47" i="103"/>
  <c r="P17" i="103"/>
  <c r="O49" i="93"/>
  <c r="L446" i="131"/>
  <c r="L447" i="131" s="1"/>
  <c r="J86" i="133" s="1"/>
  <c r="K96" i="114"/>
  <c r="AD58" i="132"/>
  <c r="L420" i="131"/>
  <c r="L421" i="131" s="1"/>
  <c r="O166" i="132"/>
  <c r="L140" i="140"/>
  <c r="N240" i="144"/>
  <c r="AF237" i="108"/>
  <c r="AF238" i="108" s="1"/>
  <c r="L27" i="107" s="1"/>
  <c r="AW237" i="108"/>
  <c r="AI86" i="108"/>
  <c r="R86" i="108"/>
  <c r="AZ86" i="108"/>
  <c r="AH116" i="108"/>
  <c r="AH273" i="108" s="1"/>
  <c r="N272" i="131"/>
  <c r="N273" i="131" s="1"/>
  <c r="L73" i="133" s="1"/>
  <c r="L108" i="133" s="1"/>
  <c r="M45" i="137" s="1"/>
  <c r="L33" i="146" s="1"/>
  <c r="O45" i="107"/>
  <c r="P287" i="131"/>
  <c r="F102" i="133"/>
  <c r="Y102" i="133"/>
  <c r="AG16" i="132"/>
  <c r="AF16" i="132"/>
  <c r="AF51" i="132"/>
  <c r="AG51" i="132" s="1"/>
  <c r="AF31" i="132"/>
  <c r="AG31" i="132"/>
  <c r="AF48" i="132"/>
  <c r="AG48" i="132" s="1"/>
  <c r="AF19" i="132"/>
  <c r="AG19" i="132" s="1"/>
  <c r="O43" i="107"/>
  <c r="P283" i="131"/>
  <c r="P317" i="104"/>
  <c r="P44" i="107" s="1"/>
  <c r="Q321" i="104"/>
  <c r="L189" i="131"/>
  <c r="L190" i="131" s="1"/>
  <c r="S20" i="108"/>
  <c r="AJ20" i="108"/>
  <c r="AJ18" i="108" s="1"/>
  <c r="R18" i="108"/>
  <c r="AJ244" i="108" s="1"/>
  <c r="O54" i="114" s="1"/>
  <c r="BA20" i="108"/>
  <c r="N48" i="107"/>
  <c r="O299" i="131"/>
  <c r="L24" i="105"/>
  <c r="O34" i="107"/>
  <c r="P222" i="131"/>
  <c r="AJ44" i="108"/>
  <c r="S44" i="108"/>
  <c r="BA44" i="108"/>
  <c r="R42" i="108"/>
  <c r="AJ252" i="108" s="1"/>
  <c r="O64" i="114" s="1"/>
  <c r="BQ131" i="132"/>
  <c r="R131" i="132" s="1"/>
  <c r="BF131" i="132"/>
  <c r="V116" i="132"/>
  <c r="L25" i="105"/>
  <c r="O35" i="107"/>
  <c r="P256" i="131"/>
  <c r="AI185" i="108"/>
  <c r="R185" i="108"/>
  <c r="BP121" i="132"/>
  <c r="Q121" i="132" s="1"/>
  <c r="BE121" i="132"/>
  <c r="K165" i="149"/>
  <c r="L204" i="93"/>
  <c r="L118" i="93"/>
  <c r="L168" i="93"/>
  <c r="K214" i="93"/>
  <c r="AF267" i="108"/>
  <c r="K91" i="114"/>
  <c r="G98" i="140"/>
  <c r="G97" i="140" s="1"/>
  <c r="G156" i="138"/>
  <c r="H154" i="138"/>
  <c r="N98" i="114"/>
  <c r="N20" i="93"/>
  <c r="N328" i="93" s="1"/>
  <c r="O9" i="107"/>
  <c r="I51" i="114"/>
  <c r="N25" i="109"/>
  <c r="M104" i="93"/>
  <c r="L86" i="114"/>
  <c r="Q183" i="108"/>
  <c r="AZ183" i="108" s="1"/>
  <c r="AI158" i="108"/>
  <c r="AI157" i="108" s="1"/>
  <c r="R158" i="108"/>
  <c r="Q157" i="108"/>
  <c r="AZ157" i="108" s="1"/>
  <c r="F152" i="133"/>
  <c r="BO154" i="132"/>
  <c r="P154" i="132" s="1"/>
  <c r="BD154" i="132"/>
  <c r="BP161" i="132"/>
  <c r="Q161" i="132" s="1"/>
  <c r="BE161" i="132"/>
  <c r="BQ117" i="132"/>
  <c r="R117" i="132" s="1"/>
  <c r="BF117" i="132"/>
  <c r="T98" i="132"/>
  <c r="K144" i="140"/>
  <c r="M248" i="144"/>
  <c r="N62" i="107"/>
  <c r="O130" i="131"/>
  <c r="G71" i="148"/>
  <c r="P134" i="153"/>
  <c r="AK76" i="108"/>
  <c r="BB76" i="108"/>
  <c r="F75" i="137"/>
  <c r="R128" i="108"/>
  <c r="AI128" i="108"/>
  <c r="AZ128" i="108"/>
  <c r="BP140" i="132"/>
  <c r="Q140" i="132" s="1"/>
  <c r="BE140" i="132"/>
  <c r="P129" i="132"/>
  <c r="M400" i="131" s="1"/>
  <c r="M401" i="131" s="1"/>
  <c r="M402" i="131" s="1"/>
  <c r="AI98" i="108"/>
  <c r="R98" i="108"/>
  <c r="AZ98" i="108"/>
  <c r="R132" i="108"/>
  <c r="AI132" i="108"/>
  <c r="AZ132" i="108"/>
  <c r="BO160" i="132"/>
  <c r="P160" i="132" s="1"/>
  <c r="BD160" i="132"/>
  <c r="S27" i="108"/>
  <c r="AJ27" i="108"/>
  <c r="AJ24" i="108" s="1"/>
  <c r="AJ249" i="108" s="1"/>
  <c r="BA27" i="108"/>
  <c r="BA24" i="108" s="1"/>
  <c r="R24" i="108"/>
  <c r="AJ248" i="108" s="1"/>
  <c r="O59" i="114" s="1"/>
  <c r="O288" i="131"/>
  <c r="O289" i="131" s="1"/>
  <c r="M78" i="133" s="1"/>
  <c r="N113" i="133" s="1"/>
  <c r="O50" i="137" s="1"/>
  <c r="N38" i="146" s="1"/>
  <c r="L196" i="93"/>
  <c r="L110" i="93"/>
  <c r="M39" i="107"/>
  <c r="J121" i="133"/>
  <c r="K37" i="137" s="1"/>
  <c r="J25" i="146" s="1"/>
  <c r="L136" i="140"/>
  <c r="N232" i="144"/>
  <c r="AH259" i="108"/>
  <c r="M71" i="114"/>
  <c r="AG30" i="132"/>
  <c r="AF30" i="132"/>
  <c r="J30" i="107"/>
  <c r="BO162" i="132"/>
  <c r="P162" i="132" s="1"/>
  <c r="BD162" i="132"/>
  <c r="K413" i="131"/>
  <c r="L48" i="140"/>
  <c r="N54" i="144"/>
  <c r="M41" i="140"/>
  <c r="E183" i="93"/>
  <c r="AF21" i="132"/>
  <c r="AG21" i="132" s="1"/>
  <c r="G69" i="137"/>
  <c r="AK28" i="108"/>
  <c r="BB28" i="108"/>
  <c r="S144" i="108"/>
  <c r="AJ144" i="108"/>
  <c r="BA144" i="108"/>
  <c r="Q304" i="131"/>
  <c r="Q305" i="131" s="1"/>
  <c r="BO158" i="132"/>
  <c r="P158" i="132" s="1"/>
  <c r="BD158" i="132"/>
  <c r="BE141" i="132"/>
  <c r="BP141" i="132"/>
  <c r="Q141" i="132" s="1"/>
  <c r="H188" i="93"/>
  <c r="H97" i="93"/>
  <c r="H21" i="114"/>
  <c r="M26" i="137"/>
  <c r="M30" i="137" s="1"/>
  <c r="AF41" i="132"/>
  <c r="AG41" i="132"/>
  <c r="E174" i="144"/>
  <c r="E175" i="144" s="1"/>
  <c r="O345" i="104"/>
  <c r="P348" i="104"/>
  <c r="F127" i="149"/>
  <c r="G128" i="149"/>
  <c r="J421" i="131"/>
  <c r="AH246" i="108"/>
  <c r="AH155" i="108"/>
  <c r="H162" i="149"/>
  <c r="J162" i="149" s="1"/>
  <c r="L162" i="149" s="1"/>
  <c r="I163" i="149"/>
  <c r="J47" i="140"/>
  <c r="I46" i="140"/>
  <c r="J107" i="146" s="1"/>
  <c r="J189" i="146" s="1"/>
  <c r="L191" i="93"/>
  <c r="L109" i="93"/>
  <c r="L214" i="93"/>
  <c r="AI162" i="108"/>
  <c r="R162" i="108"/>
  <c r="AF38" i="132"/>
  <c r="AG38" i="132" s="1"/>
  <c r="N200" i="93"/>
  <c r="N114" i="93"/>
  <c r="N77" i="133"/>
  <c r="N112" i="133" s="1"/>
  <c r="O49" i="137" s="1"/>
  <c r="N37" i="146" s="1"/>
  <c r="Q183" i="104"/>
  <c r="P172" i="104"/>
  <c r="AK112" i="108"/>
  <c r="BB112" i="108"/>
  <c r="AK211" i="108"/>
  <c r="AK210" i="108" s="1"/>
  <c r="S210" i="108"/>
  <c r="BB210" i="108" s="1"/>
  <c r="E52" i="146"/>
  <c r="Q211" i="104"/>
  <c r="P206" i="104"/>
  <c r="BP155" i="132"/>
  <c r="Q155" i="132" s="1"/>
  <c r="BE155" i="132"/>
  <c r="BP134" i="132"/>
  <c r="Q134" i="132" s="1"/>
  <c r="BE134" i="132"/>
  <c r="K43" i="114"/>
  <c r="I108" i="133"/>
  <c r="G132" i="146"/>
  <c r="G204" i="146" s="1"/>
  <c r="M82" i="133"/>
  <c r="AI134" i="108"/>
  <c r="J29" i="107"/>
  <c r="AJ103" i="108"/>
  <c r="S103" i="108"/>
  <c r="BA103" i="108"/>
  <c r="AJ45" i="108"/>
  <c r="S45" i="108"/>
  <c r="BA45" i="108"/>
  <c r="L18" i="114"/>
  <c r="AD59" i="132"/>
  <c r="C75" i="132" s="1"/>
  <c r="B75" i="132"/>
  <c r="S184" i="108"/>
  <c r="AJ184" i="108"/>
  <c r="R183" i="108"/>
  <c r="BA183" i="108" s="1"/>
  <c r="BP125" i="132"/>
  <c r="Q125" i="132" s="1"/>
  <c r="BE125" i="132"/>
  <c r="H473" i="131"/>
  <c r="E139" i="140" s="1"/>
  <c r="AK21" i="108"/>
  <c r="BB21" i="108"/>
  <c r="K129" i="149"/>
  <c r="Q277" i="104"/>
  <c r="P272" i="104"/>
  <c r="K94" i="93"/>
  <c r="K177" i="93"/>
  <c r="L22" i="107"/>
  <c r="M188" i="131"/>
  <c r="F135" i="148"/>
  <c r="F137" i="148" s="1"/>
  <c r="F47" i="148" s="1"/>
  <c r="G130" i="148"/>
  <c r="N308" i="131"/>
  <c r="N309" i="131" s="1"/>
  <c r="L83" i="133" s="1"/>
  <c r="L118" i="133" s="1"/>
  <c r="X99" i="132"/>
  <c r="P95" i="103"/>
  <c r="O91" i="103"/>
  <c r="Q125" i="131"/>
  <c r="P131" i="131" s="1"/>
  <c r="AH289" i="108"/>
  <c r="M38" i="114" s="1"/>
  <c r="BP139" i="132"/>
  <c r="Q139" i="132" s="1"/>
  <c r="BE139" i="132"/>
  <c r="BP159" i="132"/>
  <c r="Q159" i="132" s="1"/>
  <c r="BE159" i="132"/>
  <c r="AI251" i="108"/>
  <c r="N62" i="114" s="1"/>
  <c r="N60" i="114"/>
  <c r="M115" i="93"/>
  <c r="M201" i="93"/>
  <c r="AF34" i="132"/>
  <c r="AG34" i="132" s="1"/>
  <c r="K30" i="137"/>
  <c r="H34" i="105"/>
  <c r="H31" i="105" s="1"/>
  <c r="J98" i="93"/>
  <c r="L448" i="131"/>
  <c r="L449" i="131" s="1"/>
  <c r="AI82" i="108"/>
  <c r="R82" i="108"/>
  <c r="AZ82" i="108"/>
  <c r="I104" i="146"/>
  <c r="I186" i="146" s="1"/>
  <c r="H222" i="149"/>
  <c r="M439" i="131"/>
  <c r="M440" i="131" s="1"/>
  <c r="K148" i="133" s="1"/>
  <c r="L36" i="137" s="1"/>
  <c r="AF8" i="132"/>
  <c r="AG8" i="132" s="1"/>
  <c r="BQ146" i="132"/>
  <c r="R146" i="132" s="1"/>
  <c r="BF146" i="132"/>
  <c r="F26" i="130"/>
  <c r="F57" i="107"/>
  <c r="G57" i="107"/>
  <c r="H57" i="107"/>
  <c r="I57" i="107"/>
  <c r="J57" i="107"/>
  <c r="K57" i="107"/>
  <c r="L57" i="107"/>
  <c r="M57" i="107"/>
  <c r="S23" i="108"/>
  <c r="AJ23" i="108"/>
  <c r="BA23" i="108"/>
  <c r="N300" i="131"/>
  <c r="N301" i="131" s="1"/>
  <c r="L81" i="133" s="1"/>
  <c r="L54" i="137"/>
  <c r="F71" i="148"/>
  <c r="M134" i="153"/>
  <c r="N134" i="153" s="1"/>
  <c r="Z24" i="150"/>
  <c r="AF52" i="132"/>
  <c r="AG52" i="132" s="1"/>
  <c r="N80" i="144"/>
  <c r="O82" i="144"/>
  <c r="AF33" i="132"/>
  <c r="AG33" i="132" s="1"/>
  <c r="G32" i="105"/>
  <c r="S136" i="108"/>
  <c r="AJ136" i="108"/>
  <c r="BA136" i="108"/>
  <c r="BA134" i="108" s="1"/>
  <c r="R134" i="108"/>
  <c r="AJ276" i="108" s="1"/>
  <c r="Q335" i="104"/>
  <c r="P331" i="104"/>
  <c r="AI183" i="108"/>
  <c r="F164" i="149"/>
  <c r="G165" i="149"/>
  <c r="AK92" i="108"/>
  <c r="BB92" i="108"/>
  <c r="M18" i="140"/>
  <c r="O24" i="144"/>
  <c r="J85" i="114"/>
  <c r="AK190" i="108"/>
  <c r="AK262" i="108" s="1"/>
  <c r="Y192" i="108"/>
  <c r="AH283" i="108"/>
  <c r="M26" i="114" s="1"/>
  <c r="M88" i="114"/>
  <c r="F28" i="146"/>
  <c r="J30" i="114"/>
  <c r="BQ128" i="132"/>
  <c r="R128" i="132" s="1"/>
  <c r="BF128" i="132"/>
  <c r="L206" i="93"/>
  <c r="L120" i="93"/>
  <c r="C18" i="148"/>
  <c r="BP132" i="132"/>
  <c r="Q132" i="132" s="1"/>
  <c r="BE132" i="132"/>
  <c r="N79" i="140"/>
  <c r="L78" i="133"/>
  <c r="Y148" i="132"/>
  <c r="AA148" i="132" s="1"/>
  <c r="AB148" i="132" s="1"/>
  <c r="X148" i="132"/>
  <c r="L190" i="93"/>
  <c r="M37" i="140"/>
  <c r="O46" i="144"/>
  <c r="K406" i="131"/>
  <c r="M68" i="114"/>
  <c r="AE56" i="132"/>
  <c r="AF5" i="132"/>
  <c r="AG5" i="132"/>
  <c r="L42" i="140"/>
  <c r="L40" i="140" s="1"/>
  <c r="M106" i="146" s="1"/>
  <c r="M188" i="146" s="1"/>
  <c r="N50" i="144"/>
  <c r="AH253" i="108"/>
  <c r="K95" i="93"/>
  <c r="K187" i="93" s="1"/>
  <c r="M266" i="131"/>
  <c r="L267" i="131"/>
  <c r="L268" i="131" s="1"/>
  <c r="J72" i="133" s="1"/>
  <c r="K107" i="133" s="1"/>
  <c r="L44" i="137" s="1"/>
  <c r="K32" i="146" s="1"/>
  <c r="I30" i="109"/>
  <c r="L71" i="148"/>
  <c r="W56" i="148" s="1"/>
  <c r="J206" i="153"/>
  <c r="D273" i="148" s="1"/>
  <c r="BP119" i="132"/>
  <c r="Q119" i="132" s="1"/>
  <c r="BE119" i="132"/>
  <c r="AI90" i="108"/>
  <c r="R90" i="108"/>
  <c r="Q88" i="108"/>
  <c r="AI264" i="108" s="1"/>
  <c r="N80" i="114" s="1"/>
  <c r="AZ90" i="108"/>
  <c r="AF6" i="132"/>
  <c r="AG6" i="132" s="1"/>
  <c r="L84" i="93"/>
  <c r="L85" i="93" s="1"/>
  <c r="L170" i="93" s="1"/>
  <c r="M92" i="140"/>
  <c r="O119" i="144"/>
  <c r="K126" i="140"/>
  <c r="M216" i="144"/>
  <c r="L439" i="131"/>
  <c r="L440" i="131" s="1"/>
  <c r="J148" i="133" s="1"/>
  <c r="Q280" i="131"/>
  <c r="Q281" i="131" s="1"/>
  <c r="O75" i="133" s="1"/>
  <c r="O110" i="133" s="1"/>
  <c r="P47" i="137" s="1"/>
  <c r="O35" i="146" s="1"/>
  <c r="J17" i="140"/>
  <c r="I16" i="140"/>
  <c r="M455" i="131"/>
  <c r="M456" i="131" s="1"/>
  <c r="D125" i="148"/>
  <c r="G171" i="144"/>
  <c r="AJ75" i="108"/>
  <c r="S75" i="108"/>
  <c r="BA75" i="108"/>
  <c r="AF35" i="132"/>
  <c r="AG35" i="132" s="1"/>
  <c r="AF285" i="108"/>
  <c r="K28" i="114" s="1"/>
  <c r="K56" i="114"/>
  <c r="AF247" i="108"/>
  <c r="AF263" i="108"/>
  <c r="K76" i="114"/>
  <c r="M11" i="107"/>
  <c r="O205" i="93"/>
  <c r="O119" i="93"/>
  <c r="AJ95" i="108"/>
  <c r="S95" i="108"/>
  <c r="BA95" i="108"/>
  <c r="AI102" i="108"/>
  <c r="R102" i="108"/>
  <c r="AZ102" i="108"/>
  <c r="L454" i="131"/>
  <c r="O198" i="93"/>
  <c r="O112" i="93"/>
  <c r="AG259" i="108"/>
  <c r="O131" i="131"/>
  <c r="BR147" i="132"/>
  <c r="S147" i="132" s="1"/>
  <c r="BG147" i="132"/>
  <c r="BS147" i="132" s="1"/>
  <c r="T147" i="132" s="1"/>
  <c r="M24" i="140"/>
  <c r="O33" i="144"/>
  <c r="BP123" i="132"/>
  <c r="Q123" i="132" s="1"/>
  <c r="BE123" i="132"/>
  <c r="BO144" i="132"/>
  <c r="P144" i="132" s="1"/>
  <c r="P150" i="132" s="1"/>
  <c r="M412" i="131" s="1"/>
  <c r="M413" i="131" s="1"/>
  <c r="M414" i="131" s="1"/>
  <c r="BD144" i="132"/>
  <c r="N26" i="140"/>
  <c r="P36" i="144"/>
  <c r="O26" i="140" s="1"/>
  <c r="D25" i="152" s="1"/>
  <c r="AF22" i="132"/>
  <c r="AG22" i="132"/>
  <c r="Q315" i="104"/>
  <c r="Q310" i="104" s="1"/>
  <c r="P310" i="104"/>
  <c r="AI18" i="108"/>
  <c r="O289" i="104"/>
  <c r="P295" i="104"/>
  <c r="AF15" i="132"/>
  <c r="AG15" i="132" s="1"/>
  <c r="AF29" i="132"/>
  <c r="AG29" i="132" s="1"/>
  <c r="N16" i="137"/>
  <c r="K19" i="114"/>
  <c r="K36" i="114"/>
  <c r="AJ270" i="108"/>
  <c r="O90" i="114" s="1"/>
  <c r="AJ208" i="108"/>
  <c r="AF20" i="132"/>
  <c r="AG20" i="132"/>
  <c r="AK139" i="108"/>
  <c r="BB139" i="108"/>
  <c r="L143" i="140"/>
  <c r="N244" i="144"/>
  <c r="I34" i="140"/>
  <c r="H33" i="140"/>
  <c r="I105" i="146" s="1"/>
  <c r="I187" i="146" s="1"/>
  <c r="I103" i="133"/>
  <c r="AI94" i="108"/>
  <c r="R94" i="108"/>
  <c r="AZ94" i="108"/>
  <c r="J170" i="93"/>
  <c r="J43" i="114"/>
  <c r="J44" i="114" s="1"/>
  <c r="S67" i="108"/>
  <c r="AJ67" i="108"/>
  <c r="BA67" i="108"/>
  <c r="BA64" i="108" s="1"/>
  <c r="M48" i="137"/>
  <c r="BR133" i="132"/>
  <c r="S133" i="132" s="1"/>
  <c r="BG133" i="132"/>
  <c r="BS133" i="132" s="1"/>
  <c r="T133" i="132" s="1"/>
  <c r="U133" i="132" s="1"/>
  <c r="V133" i="132" s="1"/>
  <c r="F127" i="140"/>
  <c r="F124" i="140" s="1"/>
  <c r="G138" i="146" s="1"/>
  <c r="G199" i="146" s="1"/>
  <c r="F211" i="138"/>
  <c r="F11" i="138" s="1"/>
  <c r="F12" i="138" s="1"/>
  <c r="M108" i="93"/>
  <c r="M116" i="93"/>
  <c r="M202" i="93"/>
  <c r="AK72" i="108"/>
  <c r="BB72" i="108"/>
  <c r="AJ91" i="108"/>
  <c r="S91" i="108"/>
  <c r="BA91" i="108"/>
  <c r="O46" i="107"/>
  <c r="P291" i="131"/>
  <c r="AJ186" i="108"/>
  <c r="S186" i="108"/>
  <c r="AK186" i="108" s="1"/>
  <c r="I457" i="131"/>
  <c r="R283" i="108"/>
  <c r="Q281" i="108"/>
  <c r="H127" i="149"/>
  <c r="J127" i="149" s="1"/>
  <c r="I128" i="149"/>
  <c r="K32" i="109"/>
  <c r="K30" i="109" s="1"/>
  <c r="J102" i="93"/>
  <c r="J194" i="93"/>
  <c r="J193" i="93" s="1"/>
  <c r="AJ83" i="108"/>
  <c r="S83" i="108"/>
  <c r="BA83" i="108"/>
  <c r="AY109" i="108"/>
  <c r="N166" i="132"/>
  <c r="O170" i="132" s="1"/>
  <c r="K420" i="131"/>
  <c r="K421" i="131" s="1"/>
  <c r="L324" i="131"/>
  <c r="AI78" i="108"/>
  <c r="R78" i="108"/>
  <c r="AZ78" i="108"/>
  <c r="U126" i="132"/>
  <c r="V126" i="132" s="1"/>
  <c r="AH286" i="108"/>
  <c r="M32" i="114" s="1"/>
  <c r="M93" i="114"/>
  <c r="J114" i="133"/>
  <c r="AG271" i="108"/>
  <c r="L89" i="114"/>
  <c r="E215" i="149"/>
  <c r="F215" i="149" s="1"/>
  <c r="E303" i="104"/>
  <c r="E211" i="149" s="1"/>
  <c r="AK96" i="108"/>
  <c r="BB96" i="108"/>
  <c r="BP153" i="132"/>
  <c r="Q153" i="132" s="1"/>
  <c r="BE153" i="132"/>
  <c r="U24" i="150"/>
  <c r="E262" i="149"/>
  <c r="F262" i="149" s="1"/>
  <c r="E352" i="104"/>
  <c r="E260" i="149" s="1"/>
  <c r="BR163" i="132"/>
  <c r="S163" i="132" s="1"/>
  <c r="BG163" i="132"/>
  <c r="BS163" i="132" s="1"/>
  <c r="T163" i="132" s="1"/>
  <c r="U163" i="132" s="1"/>
  <c r="V163" i="132" s="1"/>
  <c r="J19" i="114"/>
  <c r="BP142" i="132"/>
  <c r="Q142" i="132" s="1"/>
  <c r="BE142" i="132"/>
  <c r="AY70" i="108"/>
  <c r="I107" i="133"/>
  <c r="S160" i="108"/>
  <c r="AK160" i="108" s="1"/>
  <c r="AJ160" i="108"/>
  <c r="BP120" i="132"/>
  <c r="Q120" i="132" s="1"/>
  <c r="BE120" i="132"/>
  <c r="AK66" i="108"/>
  <c r="BB66" i="108"/>
  <c r="S64" i="108"/>
  <c r="AK256" i="108" s="1"/>
  <c r="P70" i="114" s="1"/>
  <c r="BP156" i="132"/>
  <c r="Q156" i="132" s="1"/>
  <c r="BE156" i="132"/>
  <c r="P157" i="132"/>
  <c r="M416" i="131" s="1"/>
  <c r="M417" i="131" s="1"/>
  <c r="M418" i="131" s="1"/>
  <c r="BQ149" i="132"/>
  <c r="R149" i="132" s="1"/>
  <c r="BF149" i="132"/>
  <c r="O58" i="144"/>
  <c r="P62" i="144"/>
  <c r="P58" i="144" s="1"/>
  <c r="R114" i="108"/>
  <c r="AI114" i="108"/>
  <c r="AI110" i="108" s="1"/>
  <c r="AZ114" i="108"/>
  <c r="AZ110" i="108" s="1"/>
  <c r="AZ109" i="108" s="1"/>
  <c r="Q110" i="108"/>
  <c r="AI268" i="108" s="1"/>
  <c r="H424" i="131"/>
  <c r="G144" i="133" s="1"/>
  <c r="AF26" i="132"/>
  <c r="AG26" i="132" s="1"/>
  <c r="AF37" i="132"/>
  <c r="AG37" i="132"/>
  <c r="F104" i="148"/>
  <c r="M149" i="153"/>
  <c r="AK68" i="108"/>
  <c r="BB68" i="108"/>
  <c r="M113" i="93"/>
  <c r="M199" i="93"/>
  <c r="H34" i="157"/>
  <c r="H23" i="157"/>
  <c r="H43" i="157" s="1"/>
  <c r="AK120" i="108"/>
  <c r="BB120" i="108"/>
  <c r="J43" i="137"/>
  <c r="AI257" i="108"/>
  <c r="AK100" i="108"/>
  <c r="BB100" i="108"/>
  <c r="P360" i="104"/>
  <c r="O359" i="104"/>
  <c r="AI123" i="108"/>
  <c r="R123" i="108"/>
  <c r="AZ123" i="108"/>
  <c r="AZ116" i="108" s="1"/>
  <c r="Q116" i="108"/>
  <c r="AI272" i="108" s="1"/>
  <c r="AH74" i="148"/>
  <c r="BQ152" i="132"/>
  <c r="R152" i="132" s="1"/>
  <c r="BF152" i="132"/>
  <c r="AK84" i="108"/>
  <c r="BB84" i="108"/>
  <c r="S161" i="108"/>
  <c r="AK161" i="108" s="1"/>
  <c r="Y161" i="108" s="1"/>
  <c r="AJ161" i="108"/>
  <c r="AY116" i="108"/>
  <c r="P324" i="104"/>
  <c r="Q327" i="104"/>
  <c r="AK74" i="148"/>
  <c r="L22" i="140"/>
  <c r="N30" i="144"/>
  <c r="AF12" i="132"/>
  <c r="AG12" i="132" s="1"/>
  <c r="K99" i="140"/>
  <c r="M154" i="144"/>
  <c r="D104" i="148"/>
  <c r="G149" i="153"/>
  <c r="P56" i="150"/>
  <c r="BF124" i="132"/>
  <c r="BQ124" i="132"/>
  <c r="R124" i="132" s="1"/>
  <c r="L96" i="114"/>
  <c r="N50" i="107"/>
  <c r="O307" i="131"/>
  <c r="N286" i="104"/>
  <c r="K29" i="105" s="1"/>
  <c r="N40" i="107"/>
  <c r="O271" i="131"/>
  <c r="AF42" i="132"/>
  <c r="AG42" i="132"/>
  <c r="AF9" i="132"/>
  <c r="AG9" i="132"/>
  <c r="AF13" i="132"/>
  <c r="AG13" i="132"/>
  <c r="AF45" i="132"/>
  <c r="AG45" i="132" s="1"/>
  <c r="Y187" i="108"/>
  <c r="J93" i="93"/>
  <c r="H74" i="132"/>
  <c r="J74" i="132" s="1"/>
  <c r="R100" i="132" s="1"/>
  <c r="T100" i="132" s="1"/>
  <c r="M74" i="132"/>
  <c r="O74" i="132" s="1"/>
  <c r="T74" i="132"/>
  <c r="V74" i="132" s="1"/>
  <c r="X74" i="132"/>
  <c r="Z74" i="132" s="1"/>
  <c r="L74" i="132"/>
  <c r="N74" i="132" s="1"/>
  <c r="Q74" i="132"/>
  <c r="S74" i="132" s="1"/>
  <c r="Y74" i="132"/>
  <c r="AA74" i="132" s="1"/>
  <c r="I74" i="132"/>
  <c r="K74" i="132" s="1"/>
  <c r="X100" i="132" s="1"/>
  <c r="Z100" i="132" s="1"/>
  <c r="U74" i="132"/>
  <c r="W74" i="132" s="1"/>
  <c r="AB74" i="132"/>
  <c r="AD74" i="132" s="1"/>
  <c r="AC74" i="132"/>
  <c r="AE74" i="132" s="1"/>
  <c r="P74" i="132"/>
  <c r="R74" i="132" s="1"/>
  <c r="M165" i="149"/>
  <c r="BE138" i="132"/>
  <c r="BP138" i="132"/>
  <c r="Q138" i="132" s="1"/>
  <c r="AF44" i="132"/>
  <c r="AG44" i="132" s="1"/>
  <c r="AF23" i="132"/>
  <c r="AG23" i="132"/>
  <c r="AF49" i="132"/>
  <c r="AG49" i="132" s="1"/>
  <c r="AF36" i="132"/>
  <c r="AG36" i="132"/>
  <c r="AY88" i="108"/>
  <c r="AY236" i="108" s="1"/>
  <c r="L20" i="140"/>
  <c r="N27" i="144"/>
  <c r="AF7" i="132"/>
  <c r="AG7" i="132" s="1"/>
  <c r="AF14" i="132"/>
  <c r="AG14" i="132"/>
  <c r="AF40" i="132"/>
  <c r="AG40" i="132" s="1"/>
  <c r="AF10" i="132"/>
  <c r="AG10" i="132" s="1"/>
  <c r="AF27" i="132"/>
  <c r="AG27" i="132" s="1"/>
  <c r="AI270" i="108"/>
  <c r="N90" i="114" s="1"/>
  <c r="AI208" i="108"/>
  <c r="AJ79" i="108"/>
  <c r="S79" i="108"/>
  <c r="BA79" i="108"/>
  <c r="E22" i="146"/>
  <c r="F327" i="148"/>
  <c r="F329" i="148" s="1"/>
  <c r="J58" i="155" s="1"/>
  <c r="I53" i="157" s="1"/>
  <c r="AG265" i="108"/>
  <c r="AJ99" i="108"/>
  <c r="S99" i="108"/>
  <c r="BA99" i="108"/>
  <c r="M81" i="140"/>
  <c r="M78" i="140" s="1"/>
  <c r="O111" i="144"/>
  <c r="M83" i="93"/>
  <c r="N10" i="107"/>
  <c r="M84" i="93" s="1"/>
  <c r="M169" i="93" s="1"/>
  <c r="L37" i="146"/>
  <c r="S148" i="108"/>
  <c r="AJ148" i="108"/>
  <c r="BA148" i="108"/>
  <c r="H125" i="140"/>
  <c r="I102" i="138"/>
  <c r="H104" i="138"/>
  <c r="BQ145" i="132"/>
  <c r="R145" i="132" s="1"/>
  <c r="BF145" i="132"/>
  <c r="AJ64" i="108"/>
  <c r="AK80" i="108"/>
  <c r="BB80" i="108"/>
  <c r="K65" i="140"/>
  <c r="M98" i="144"/>
  <c r="I85" i="137"/>
  <c r="I88" i="137" s="1"/>
  <c r="G209" i="138"/>
  <c r="O292" i="131"/>
  <c r="O293" i="131" s="1"/>
  <c r="AK104" i="108"/>
  <c r="BB104" i="108"/>
  <c r="BP151" i="132"/>
  <c r="Q151" i="132" s="1"/>
  <c r="BE151" i="132"/>
  <c r="BP137" i="132"/>
  <c r="Q137" i="132" s="1"/>
  <c r="Q143" i="132" s="1"/>
  <c r="N408" i="131" s="1"/>
  <c r="N409" i="131" s="1"/>
  <c r="N410" i="131" s="1"/>
  <c r="BE137" i="132"/>
  <c r="L39" i="105"/>
  <c r="O57" i="107"/>
  <c r="S188" i="108"/>
  <c r="AK188" i="108" s="1"/>
  <c r="AJ188" i="108"/>
  <c r="G189" i="93"/>
  <c r="G97" i="93"/>
  <c r="E104" i="148"/>
  <c r="J149" i="153"/>
  <c r="U56" i="150"/>
  <c r="BP118" i="132"/>
  <c r="Q118" i="132" s="1"/>
  <c r="Q122" i="132" s="1"/>
  <c r="N396" i="131" s="1"/>
  <c r="N397" i="131" s="1"/>
  <c r="N398" i="131" s="1"/>
  <c r="BE118" i="132"/>
  <c r="AH269" i="108"/>
  <c r="AH109" i="108"/>
  <c r="BP127" i="132"/>
  <c r="Q127" i="132" s="1"/>
  <c r="BE127" i="132"/>
  <c r="I424" i="131"/>
  <c r="H144" i="133" s="1"/>
  <c r="I65" i="137" s="1"/>
  <c r="H52" i="146" s="1"/>
  <c r="L410" i="131"/>
  <c r="J457" i="131"/>
  <c r="H193" i="93"/>
  <c r="AJ262" i="108"/>
  <c r="Y190" i="108"/>
  <c r="L401" i="131"/>
  <c r="Q42" i="107"/>
  <c r="R279" i="131"/>
  <c r="J78" i="114"/>
  <c r="AE255" i="108"/>
  <c r="K30" i="107" s="1"/>
  <c r="K26" i="107" s="1"/>
  <c r="Q49" i="107"/>
  <c r="R303" i="131"/>
  <c r="AK250" i="108"/>
  <c r="P61" i="114" s="1"/>
  <c r="Q61" i="114" s="1"/>
  <c r="Y163" i="108"/>
  <c r="K26" i="105"/>
  <c r="N36" i="107"/>
  <c r="O261" i="131"/>
  <c r="AH70" i="108"/>
  <c r="AM74" i="148"/>
  <c r="L33" i="107"/>
  <c r="Q203" i="93" l="1"/>
  <c r="G104" i="148"/>
  <c r="Z56" i="150"/>
  <c r="BO130" i="132"/>
  <c r="P130" i="132" s="1"/>
  <c r="P136" i="132" s="1"/>
  <c r="M404" i="131" s="1"/>
  <c r="M405" i="131" s="1"/>
  <c r="M406" i="131" s="1"/>
  <c r="BD130" i="132"/>
  <c r="M18" i="114"/>
  <c r="K44" i="114"/>
  <c r="N11" i="107"/>
  <c r="Q297" i="131"/>
  <c r="O80" i="133" s="1"/>
  <c r="P115" i="133" s="1"/>
  <c r="Q52" i="137" s="1"/>
  <c r="P40" i="146" s="1"/>
  <c r="L106" i="93"/>
  <c r="Q117" i="93"/>
  <c r="N74" i="133"/>
  <c r="E144" i="153"/>
  <c r="E230" i="153"/>
  <c r="B297" i="148" s="1"/>
  <c r="K47" i="150"/>
  <c r="N197" i="93"/>
  <c r="N111" i="93"/>
  <c r="H251" i="149"/>
  <c r="F246" i="149"/>
  <c r="H47" i="150" s="1"/>
  <c r="P41" i="107"/>
  <c r="Q275" i="131"/>
  <c r="Q296" i="104"/>
  <c r="E302" i="104"/>
  <c r="L46" i="137"/>
  <c r="E297" i="131"/>
  <c r="O115" i="133"/>
  <c r="O438" i="131"/>
  <c r="K24" i="146"/>
  <c r="M55" i="137"/>
  <c r="L43" i="146" s="1"/>
  <c r="I115" i="140"/>
  <c r="P170" i="132"/>
  <c r="L457" i="131"/>
  <c r="M79" i="133"/>
  <c r="K121" i="133"/>
  <c r="L37" i="137" s="1"/>
  <c r="K25" i="146" s="1"/>
  <c r="N126" i="146"/>
  <c r="N211" i="146" s="1"/>
  <c r="O82" i="133"/>
  <c r="O117" i="133" s="1"/>
  <c r="P54" i="137" s="1"/>
  <c r="O42" i="146" s="1"/>
  <c r="AH271" i="108"/>
  <c r="M89" i="114"/>
  <c r="Y126" i="132"/>
  <c r="AA126" i="132" s="1"/>
  <c r="AB126" i="132" s="1"/>
  <c r="X126" i="132"/>
  <c r="G185" i="93"/>
  <c r="AI269" i="108"/>
  <c r="Y160" i="108"/>
  <c r="AG267" i="108"/>
  <c r="M31" i="107" s="1"/>
  <c r="L91" i="114"/>
  <c r="L85" i="114" s="1"/>
  <c r="Y186" i="108"/>
  <c r="Q43" i="107"/>
  <c r="R283" i="131"/>
  <c r="K20" i="114"/>
  <c r="K24" i="114"/>
  <c r="M65" i="114"/>
  <c r="AH290" i="108"/>
  <c r="M39" i="114" s="1"/>
  <c r="AJ134" i="108"/>
  <c r="AJ277" i="108" s="1"/>
  <c r="O80" i="144"/>
  <c r="P82" i="144"/>
  <c r="P80" i="144" s="1"/>
  <c r="L38" i="109"/>
  <c r="K122" i="93"/>
  <c r="K210" i="93"/>
  <c r="BR146" i="132"/>
  <c r="S146" i="132" s="1"/>
  <c r="BG146" i="132"/>
  <c r="BS146" i="132" s="1"/>
  <c r="T146" i="132" s="1"/>
  <c r="U146" i="132" s="1"/>
  <c r="V146" i="132" s="1"/>
  <c r="I75" i="132"/>
  <c r="K75" i="132" s="1"/>
  <c r="X101" i="132" s="1"/>
  <c r="Z101" i="132" s="1"/>
  <c r="P75" i="132"/>
  <c r="R75" i="132" s="1"/>
  <c r="M75" i="132"/>
  <c r="O75" i="132" s="1"/>
  <c r="T75" i="132"/>
  <c r="V75" i="132" s="1"/>
  <c r="X75" i="132"/>
  <c r="Z75" i="132" s="1"/>
  <c r="H75" i="132"/>
  <c r="J75" i="132" s="1"/>
  <c r="R101" i="132" s="1"/>
  <c r="T101" i="132" s="1"/>
  <c r="L75" i="132"/>
  <c r="N75" i="132" s="1"/>
  <c r="Y75" i="132"/>
  <c r="AA75" i="132" s="1"/>
  <c r="AB75" i="132"/>
  <c r="AD75" i="132" s="1"/>
  <c r="AC75" i="132"/>
  <c r="AE75" i="132" s="1"/>
  <c r="Q75" i="132"/>
  <c r="S75" i="132" s="1"/>
  <c r="U75" i="132"/>
  <c r="W75" i="132" s="1"/>
  <c r="BQ155" i="132"/>
  <c r="R155" i="132" s="1"/>
  <c r="BF155" i="132"/>
  <c r="N41" i="140"/>
  <c r="BQ140" i="132"/>
  <c r="R140" i="132" s="1"/>
  <c r="BF140" i="132"/>
  <c r="G56" i="137"/>
  <c r="N108" i="93"/>
  <c r="BA42" i="108"/>
  <c r="M204" i="93"/>
  <c r="M118" i="93"/>
  <c r="Q317" i="104"/>
  <c r="Q44" i="107" s="1"/>
  <c r="E321" i="104"/>
  <c r="AJ86" i="108"/>
  <c r="S86" i="108"/>
  <c r="BA86" i="108"/>
  <c r="L127" i="149"/>
  <c r="M128" i="149"/>
  <c r="O236" i="144"/>
  <c r="M138" i="140"/>
  <c r="J37" i="137"/>
  <c r="N68" i="114"/>
  <c r="J441" i="131"/>
  <c r="J442" i="131" s="1"/>
  <c r="J458" i="131"/>
  <c r="AJ123" i="108"/>
  <c r="S123" i="108"/>
  <c r="BA123" i="108"/>
  <c r="BA116" i="108" s="1"/>
  <c r="R116" i="108"/>
  <c r="AJ272" i="108" s="1"/>
  <c r="N18" i="140"/>
  <c r="P24" i="144"/>
  <c r="O18" i="140" s="1"/>
  <c r="D17" i="152" s="1"/>
  <c r="M38" i="109"/>
  <c r="L122" i="93"/>
  <c r="L210" i="93"/>
  <c r="AK270" i="108"/>
  <c r="P90" i="114" s="1"/>
  <c r="Q90" i="114" s="1"/>
  <c r="AK208" i="108"/>
  <c r="Y208" i="108" s="1"/>
  <c r="Y210" i="108"/>
  <c r="H163" i="149"/>
  <c r="J163" i="149" s="1"/>
  <c r="L163" i="149" s="1"/>
  <c r="I164" i="149"/>
  <c r="BP160" i="132"/>
  <c r="Q160" i="132" s="1"/>
  <c r="BE160" i="132"/>
  <c r="K166" i="149"/>
  <c r="K19" i="146"/>
  <c r="AK79" i="108"/>
  <c r="BB79" i="108"/>
  <c r="O50" i="107"/>
  <c r="P307" i="131"/>
  <c r="J40" i="137"/>
  <c r="BQ123" i="132"/>
  <c r="R123" i="132" s="1"/>
  <c r="BF123" i="132"/>
  <c r="AJ102" i="108"/>
  <c r="S102" i="108"/>
  <c r="BA102" i="108"/>
  <c r="M380" i="104"/>
  <c r="M381" i="104"/>
  <c r="AG236" i="108"/>
  <c r="J7" i="105"/>
  <c r="M37" i="107"/>
  <c r="M325" i="131"/>
  <c r="N117" i="131"/>
  <c r="M23" i="107"/>
  <c r="N460" i="131"/>
  <c r="L150" i="133" s="1"/>
  <c r="M69" i="137" s="1"/>
  <c r="L56" i="146" s="1"/>
  <c r="L126" i="140"/>
  <c r="N216" i="144"/>
  <c r="M42" i="140"/>
  <c r="M40" i="140" s="1"/>
  <c r="N106" i="146" s="1"/>
  <c r="N188" i="146" s="1"/>
  <c r="O50" i="144"/>
  <c r="O79" i="140"/>
  <c r="N78" i="140"/>
  <c r="AH281" i="108"/>
  <c r="K33" i="105" s="1"/>
  <c r="P46" i="107"/>
  <c r="Q291" i="131"/>
  <c r="AK136" i="108"/>
  <c r="BB136" i="108"/>
  <c r="S134" i="108"/>
  <c r="AK276" i="108" s="1"/>
  <c r="O16" i="137"/>
  <c r="K42" i="146"/>
  <c r="J210" i="93"/>
  <c r="J122" i="93"/>
  <c r="K38" i="109"/>
  <c r="K93" i="93"/>
  <c r="L43" i="114"/>
  <c r="P345" i="104"/>
  <c r="Q348" i="104"/>
  <c r="H83" i="114"/>
  <c r="H67" i="114" s="1"/>
  <c r="H22" i="114"/>
  <c r="F56" i="146"/>
  <c r="M73" i="114"/>
  <c r="BQ161" i="132"/>
  <c r="R161" i="132" s="1"/>
  <c r="BF161" i="132"/>
  <c r="AI289" i="108"/>
  <c r="N38" i="114" s="1"/>
  <c r="AK44" i="108"/>
  <c r="AK42" i="108" s="1"/>
  <c r="AK253" i="108" s="1"/>
  <c r="P65" i="114" s="1"/>
  <c r="S42" i="108"/>
  <c r="AK252" i="108" s="1"/>
  <c r="P64" i="114" s="1"/>
  <c r="Q64" i="114" s="1"/>
  <c r="BB44" i="108"/>
  <c r="BA18" i="108"/>
  <c r="O114" i="93"/>
  <c r="O200" i="93"/>
  <c r="O77" i="133"/>
  <c r="O112" i="133" s="1"/>
  <c r="P288" i="131"/>
  <c r="P289" i="131" s="1"/>
  <c r="O20" i="93"/>
  <c r="O328" i="93" s="1"/>
  <c r="P9" i="107"/>
  <c r="AZ70" i="108"/>
  <c r="AZ63" i="108" s="1"/>
  <c r="J43" i="146"/>
  <c r="I22" i="114"/>
  <c r="I129" i="149"/>
  <c r="M143" i="140"/>
  <c r="O244" i="144"/>
  <c r="L455" i="131"/>
  <c r="L456" i="131" s="1"/>
  <c r="J19" i="146"/>
  <c r="L15" i="109"/>
  <c r="BR117" i="132"/>
  <c r="S117" i="132" s="1"/>
  <c r="BG117" i="132"/>
  <c r="BS117" i="132" s="1"/>
  <c r="T117" i="132" s="1"/>
  <c r="O300" i="131"/>
  <c r="O301" i="131"/>
  <c r="M81" i="133" s="1"/>
  <c r="M116" i="133" s="1"/>
  <c r="N53" i="137" s="1"/>
  <c r="M41" i="146" s="1"/>
  <c r="AK148" i="108"/>
  <c r="BB148" i="108"/>
  <c r="BQ151" i="132"/>
  <c r="R151" i="132" s="1"/>
  <c r="BF151" i="132"/>
  <c r="O308" i="131"/>
  <c r="O309" i="131" s="1"/>
  <c r="M83" i="133" s="1"/>
  <c r="M118" i="133" s="1"/>
  <c r="N55" i="137" s="1"/>
  <c r="M43" i="146" s="1"/>
  <c r="Q157" i="132"/>
  <c r="N416" i="131" s="1"/>
  <c r="N417" i="131" s="1"/>
  <c r="N418" i="131" s="1"/>
  <c r="N154" i="144"/>
  <c r="L99" i="140"/>
  <c r="Q287" i="131"/>
  <c r="P45" i="107"/>
  <c r="BR152" i="132"/>
  <c r="S152" i="132" s="1"/>
  <c r="BG152" i="132"/>
  <c r="BS152" i="132" s="1"/>
  <c r="T152" i="132" s="1"/>
  <c r="U152" i="132" s="1"/>
  <c r="V152" i="132" s="1"/>
  <c r="P359" i="104"/>
  <c r="Q360" i="104"/>
  <c r="Q359" i="104" s="1"/>
  <c r="N39" i="105"/>
  <c r="Q57" i="107"/>
  <c r="E68" i="144"/>
  <c r="E69" i="144" s="1"/>
  <c r="J44" i="137"/>
  <c r="K51" i="137"/>
  <c r="AK83" i="108"/>
  <c r="BB83" i="108"/>
  <c r="P292" i="131"/>
  <c r="P293" i="131" s="1"/>
  <c r="N79" i="133" s="1"/>
  <c r="N114" i="133" s="1"/>
  <c r="O51" i="137" s="1"/>
  <c r="N39" i="146" s="1"/>
  <c r="Q295" i="104"/>
  <c r="P289" i="104"/>
  <c r="Q129" i="132"/>
  <c r="N400" i="131" s="1"/>
  <c r="N401" i="131" s="1"/>
  <c r="N402" i="131" s="1"/>
  <c r="AG255" i="108"/>
  <c r="M30" i="107" s="1"/>
  <c r="L73" i="114"/>
  <c r="BQ119" i="132"/>
  <c r="R119" i="132" s="1"/>
  <c r="BF119" i="132"/>
  <c r="BF132" i="132"/>
  <c r="BQ132" i="132"/>
  <c r="R132" i="132" s="1"/>
  <c r="M86" i="114"/>
  <c r="Q331" i="104"/>
  <c r="E335" i="104"/>
  <c r="J38" i="109"/>
  <c r="I210" i="93"/>
  <c r="I122" i="93"/>
  <c r="BQ159" i="132"/>
  <c r="R159" i="132" s="1"/>
  <c r="BF159" i="132"/>
  <c r="BQ125" i="132"/>
  <c r="R125" i="132" s="1"/>
  <c r="BF125" i="132"/>
  <c r="M25" i="105"/>
  <c r="P35" i="107"/>
  <c r="Q256" i="131"/>
  <c r="AH285" i="108"/>
  <c r="M28" i="114" s="1"/>
  <c r="M20" i="114" s="1"/>
  <c r="M56" i="114"/>
  <c r="O48" i="107"/>
  <c r="P299" i="131"/>
  <c r="M48" i="140"/>
  <c r="O54" i="144"/>
  <c r="M136" i="140"/>
  <c r="O232" i="144"/>
  <c r="AI116" i="108"/>
  <c r="AI273" i="108" s="1"/>
  <c r="S158" i="108"/>
  <c r="AJ158" i="108"/>
  <c r="R157" i="108"/>
  <c r="BA157" i="108" s="1"/>
  <c r="M186" i="93"/>
  <c r="H98" i="140"/>
  <c r="H97" i="140" s="1"/>
  <c r="H156" i="138"/>
  <c r="I154" i="138"/>
  <c r="BQ121" i="132"/>
  <c r="R121" i="132" s="1"/>
  <c r="BF121" i="132"/>
  <c r="AJ42" i="108"/>
  <c r="AJ17" i="108" s="1"/>
  <c r="BB16" i="108" s="1"/>
  <c r="O52" i="114"/>
  <c r="P284" i="131"/>
  <c r="P285" i="131" s="1"/>
  <c r="N76" i="133" s="1"/>
  <c r="P111" i="133" s="1"/>
  <c r="Q48" i="137" s="1"/>
  <c r="P36" i="146" s="1"/>
  <c r="N201" i="93"/>
  <c r="N115" i="93"/>
  <c r="L423" i="131"/>
  <c r="L422" i="131"/>
  <c r="Q17" i="103"/>
  <c r="P49" i="93"/>
  <c r="Q49" i="93" s="1"/>
  <c r="E47" i="103"/>
  <c r="Q159" i="104"/>
  <c r="E163" i="104"/>
  <c r="E67" i="149" s="1"/>
  <c r="AJ74" i="108"/>
  <c r="S74" i="108"/>
  <c r="BA74" i="108"/>
  <c r="R70" i="108"/>
  <c r="AJ260" i="108" s="1"/>
  <c r="O75" i="114" s="1"/>
  <c r="O68" i="114" s="1"/>
  <c r="M191" i="93"/>
  <c r="M109" i="93"/>
  <c r="BQ137" i="132"/>
  <c r="R137" i="132" s="1"/>
  <c r="BF137" i="132"/>
  <c r="Y133" i="132"/>
  <c r="AA133" i="132" s="1"/>
  <c r="AB133" i="132" s="1"/>
  <c r="X133" i="132"/>
  <c r="K36" i="137"/>
  <c r="AI258" i="108"/>
  <c r="N72" i="114" s="1"/>
  <c r="AI181" i="108"/>
  <c r="AJ82" i="108"/>
  <c r="S82" i="108"/>
  <c r="BA82" i="108"/>
  <c r="Z99" i="132"/>
  <c r="L65" i="140"/>
  <c r="N98" i="144"/>
  <c r="Y163" i="132"/>
  <c r="AA163" i="132" s="1"/>
  <c r="AB163" i="132" s="1"/>
  <c r="X163" i="132"/>
  <c r="R304" i="131"/>
  <c r="E304" i="131" s="1"/>
  <c r="E303" i="131"/>
  <c r="M39" i="105"/>
  <c r="P57" i="107"/>
  <c r="N202" i="93"/>
  <c r="N116" i="93"/>
  <c r="L36" i="146"/>
  <c r="N24" i="140"/>
  <c r="P33" i="144"/>
  <c r="O24" i="140" s="1"/>
  <c r="D23" i="152" s="1"/>
  <c r="AZ88" i="108"/>
  <c r="M267" i="131"/>
  <c r="M268" i="131" s="1"/>
  <c r="L116" i="133"/>
  <c r="I38" i="109"/>
  <c r="H210" i="93"/>
  <c r="H122" i="93"/>
  <c r="J222" i="149"/>
  <c r="G133" i="148"/>
  <c r="G134" i="148" s="1"/>
  <c r="G135" i="148" s="1"/>
  <c r="G137" i="148" s="1"/>
  <c r="G47" i="148" s="1"/>
  <c r="J78" i="151"/>
  <c r="J81" i="151" s="1"/>
  <c r="N81" i="151" s="1"/>
  <c r="E277" i="104"/>
  <c r="E188" i="149" s="1"/>
  <c r="Q272" i="104"/>
  <c r="E273" i="104" s="1"/>
  <c r="AK45" i="108"/>
  <c r="BB45" i="108"/>
  <c r="J17" i="109"/>
  <c r="I100" i="93"/>
  <c r="I178" i="93"/>
  <c r="J26" i="107"/>
  <c r="J45" i="137"/>
  <c r="Q206" i="104"/>
  <c r="E211" i="104"/>
  <c r="K47" i="140"/>
  <c r="J46" i="140"/>
  <c r="K107" i="146" s="1"/>
  <c r="K189" i="146" s="1"/>
  <c r="D107" i="140"/>
  <c r="F175" i="144"/>
  <c r="H185" i="93"/>
  <c r="H183" i="93" s="1"/>
  <c r="F240" i="148"/>
  <c r="F244" i="148" s="1"/>
  <c r="P237" i="153"/>
  <c r="F304" i="148" s="1"/>
  <c r="S132" i="108"/>
  <c r="AJ132" i="108"/>
  <c r="BA132" i="108"/>
  <c r="N71" i="148"/>
  <c r="Y56" i="148" s="1"/>
  <c r="P206" i="153"/>
  <c r="F273" i="148" s="1"/>
  <c r="L144" i="140"/>
  <c r="N248" i="144"/>
  <c r="BP154" i="132"/>
  <c r="Q154" i="132" s="1"/>
  <c r="BE154" i="132"/>
  <c r="AI246" i="108"/>
  <c r="AI155" i="108"/>
  <c r="X116" i="132"/>
  <c r="AJ245" i="108"/>
  <c r="N113" i="93"/>
  <c r="N199" i="93"/>
  <c r="BR135" i="132"/>
  <c r="S135" i="132" s="1"/>
  <c r="BG135" i="132"/>
  <c r="BS135" i="132" s="1"/>
  <c r="T135" i="132" s="1"/>
  <c r="AI70" i="108"/>
  <c r="L402" i="131"/>
  <c r="F128" i="149"/>
  <c r="H128" i="149" s="1"/>
  <c r="J128" i="149" s="1"/>
  <c r="G129" i="149"/>
  <c r="P164" i="132"/>
  <c r="E75" i="137"/>
  <c r="F68" i="151" s="1"/>
  <c r="E60" i="146"/>
  <c r="E60" i="154"/>
  <c r="C223" i="148" s="1"/>
  <c r="J68" i="133"/>
  <c r="M140" i="140"/>
  <c r="O240" i="144"/>
  <c r="I41" i="146"/>
  <c r="K23" i="109"/>
  <c r="K21" i="109" s="1"/>
  <c r="J101" i="93"/>
  <c r="J189" i="93" s="1"/>
  <c r="BQ118" i="132"/>
  <c r="R118" i="132" s="1"/>
  <c r="R122" i="132" s="1"/>
  <c r="O396" i="131" s="1"/>
  <c r="O397" i="131" s="1"/>
  <c r="O398" i="131" s="1"/>
  <c r="BF118" i="132"/>
  <c r="BG145" i="132"/>
  <c r="BS145" i="132" s="1"/>
  <c r="T145" i="132" s="1"/>
  <c r="BR145" i="132"/>
  <c r="S145" i="132" s="1"/>
  <c r="N81" i="140"/>
  <c r="P111" i="144"/>
  <c r="O81" i="140" s="1"/>
  <c r="D81" i="152" s="1"/>
  <c r="E81" i="152" s="1"/>
  <c r="F81" i="152" s="1"/>
  <c r="G81" i="152" s="1"/>
  <c r="H81" i="152" s="1"/>
  <c r="K149" i="153"/>
  <c r="O77" i="114"/>
  <c r="AJ288" i="108"/>
  <c r="O34" i="114" s="1"/>
  <c r="Q324" i="104"/>
  <c r="E327" i="104"/>
  <c r="I31" i="146"/>
  <c r="BQ153" i="132"/>
  <c r="R153" i="132" s="1"/>
  <c r="BF153" i="132"/>
  <c r="P205" i="93"/>
  <c r="Q205" i="93" s="1"/>
  <c r="P119" i="93"/>
  <c r="Q119" i="93" s="1"/>
  <c r="R280" i="131"/>
  <c r="E280" i="131" s="1"/>
  <c r="E279" i="131"/>
  <c r="BQ127" i="132"/>
  <c r="R127" i="132" s="1"/>
  <c r="BF127" i="132"/>
  <c r="N149" i="153"/>
  <c r="Y188" i="108"/>
  <c r="AK99" i="108"/>
  <c r="BB99" i="108"/>
  <c r="BQ138" i="132"/>
  <c r="R138" i="132" s="1"/>
  <c r="BF138" i="132"/>
  <c r="BR149" i="132"/>
  <c r="S149" i="132" s="1"/>
  <c r="BG149" i="132"/>
  <c r="BS149" i="132" s="1"/>
  <c r="T149" i="132" s="1"/>
  <c r="U149" i="132" s="1"/>
  <c r="V149" i="132" s="1"/>
  <c r="BQ142" i="132"/>
  <c r="R142" i="132" s="1"/>
  <c r="BF142" i="132"/>
  <c r="AI245" i="108"/>
  <c r="AI17" i="108"/>
  <c r="BA16" i="108" s="1"/>
  <c r="AK95" i="108"/>
  <c r="BB95" i="108"/>
  <c r="AK75" i="108"/>
  <c r="BB75" i="108"/>
  <c r="J104" i="146"/>
  <c r="J186" i="146" s="1"/>
  <c r="N92" i="140"/>
  <c r="P119" i="144"/>
  <c r="O92" i="140" s="1"/>
  <c r="D93" i="152" s="1"/>
  <c r="E93" i="152" s="1"/>
  <c r="F93" i="152" s="1"/>
  <c r="G93" i="152" s="1"/>
  <c r="H93" i="152" s="1"/>
  <c r="AG58" i="132"/>
  <c r="BR128" i="132"/>
  <c r="S128" i="132" s="1"/>
  <c r="BG128" i="132"/>
  <c r="BS128" i="132" s="1"/>
  <c r="T128" i="132" s="1"/>
  <c r="F165" i="149"/>
  <c r="G166" i="149"/>
  <c r="G122" i="93"/>
  <c r="G210" i="93"/>
  <c r="H38" i="109"/>
  <c r="J188" i="93"/>
  <c r="J185" i="93" s="1"/>
  <c r="J183" i="93" s="1"/>
  <c r="J97" i="93"/>
  <c r="J21" i="114"/>
  <c r="J83" i="114" s="1"/>
  <c r="J67" i="114" s="1"/>
  <c r="BQ139" i="132"/>
  <c r="R139" i="132" s="1"/>
  <c r="BF139" i="132"/>
  <c r="O62" i="107"/>
  <c r="N126" i="93" s="1"/>
  <c r="P130" i="131"/>
  <c r="P132" i="131" s="1"/>
  <c r="N48" i="133" s="1"/>
  <c r="M24" i="105"/>
  <c r="P34" i="107"/>
  <c r="Q222" i="131"/>
  <c r="S162" i="108"/>
  <c r="AK162" i="108" s="1"/>
  <c r="AJ162" i="108"/>
  <c r="AK144" i="108"/>
  <c r="BB144" i="108"/>
  <c r="O132" i="131"/>
  <c r="M48" i="133" s="1"/>
  <c r="H132" i="146"/>
  <c r="H204" i="146" s="1"/>
  <c r="AJ185" i="108"/>
  <c r="AJ183" i="108" s="1"/>
  <c r="S185" i="108"/>
  <c r="AK185" i="108" s="1"/>
  <c r="Y185" i="108" s="1"/>
  <c r="AK20" i="108"/>
  <c r="AK18" i="108" s="1"/>
  <c r="BB20" i="108"/>
  <c r="BB18" i="108" s="1"/>
  <c r="S18" i="108"/>
  <c r="AK244" i="108" s="1"/>
  <c r="P54" i="114" s="1"/>
  <c r="M445" i="131"/>
  <c r="D49" i="107"/>
  <c r="E49" i="150" s="1"/>
  <c r="N439" i="131"/>
  <c r="N440" i="131" s="1"/>
  <c r="L148" i="133" s="1"/>
  <c r="M36" i="137" s="1"/>
  <c r="H206" i="138"/>
  <c r="G210" i="138"/>
  <c r="M85" i="93"/>
  <c r="M170" i="93" s="1"/>
  <c r="M168" i="93"/>
  <c r="M20" i="140"/>
  <c r="O27" i="144"/>
  <c r="BQ156" i="132"/>
  <c r="R156" i="132" s="1"/>
  <c r="BF156" i="132"/>
  <c r="P43" i="107"/>
  <c r="Q283" i="131"/>
  <c r="L169" i="93"/>
  <c r="G39" i="137"/>
  <c r="Z102" i="133"/>
  <c r="R56" i="148" s="1"/>
  <c r="W102" i="133"/>
  <c r="X102" i="133" s="1"/>
  <c r="AH243" i="108"/>
  <c r="N29" i="107" s="1"/>
  <c r="M57" i="114"/>
  <c r="S114" i="108"/>
  <c r="AJ114" i="108"/>
  <c r="AJ110" i="108" s="1"/>
  <c r="BA114" i="108"/>
  <c r="BA110" i="108" s="1"/>
  <c r="R110" i="108"/>
  <c r="AJ268" i="108" s="1"/>
  <c r="AH261" i="108"/>
  <c r="AH287" i="108" s="1"/>
  <c r="M33" i="114" s="1"/>
  <c r="AH63" i="108"/>
  <c r="AK64" i="108"/>
  <c r="P198" i="93"/>
  <c r="Q198" i="93" s="1"/>
  <c r="P112" i="93"/>
  <c r="Q112" i="93" s="1"/>
  <c r="D42" i="107"/>
  <c r="E42" i="150" s="1"/>
  <c r="D240" i="148"/>
  <c r="D244" i="148" s="1"/>
  <c r="J237" i="153"/>
  <c r="D304" i="148" s="1"/>
  <c r="O38" i="109"/>
  <c r="N122" i="93"/>
  <c r="N210" i="93"/>
  <c r="M166" i="149"/>
  <c r="O272" i="131"/>
  <c r="O273" i="131" s="1"/>
  <c r="AI286" i="108"/>
  <c r="N32" i="114" s="1"/>
  <c r="N93" i="114"/>
  <c r="Q149" i="153"/>
  <c r="H65" i="137"/>
  <c r="BQ120" i="132"/>
  <c r="R120" i="132" s="1"/>
  <c r="BF120" i="132"/>
  <c r="H262" i="149"/>
  <c r="F260" i="149"/>
  <c r="H49" i="150" s="1"/>
  <c r="AK91" i="108"/>
  <c r="BB91" i="108"/>
  <c r="M190" i="93"/>
  <c r="K78" i="114"/>
  <c r="AF255" i="108"/>
  <c r="L30" i="107" s="1"/>
  <c r="K17" i="140"/>
  <c r="J16" i="140"/>
  <c r="AJ90" i="108"/>
  <c r="S90" i="108"/>
  <c r="R88" i="108"/>
  <c r="AJ264" i="108" s="1"/>
  <c r="O80" i="114" s="1"/>
  <c r="BA90" i="108"/>
  <c r="M113" i="133"/>
  <c r="P77" i="114"/>
  <c r="AK288" i="108"/>
  <c r="P34" i="114" s="1"/>
  <c r="Q34" i="114" s="1"/>
  <c r="G31" i="105"/>
  <c r="Q134" i="153"/>
  <c r="F122" i="93"/>
  <c r="F210" i="93"/>
  <c r="G38" i="109"/>
  <c r="P91" i="103"/>
  <c r="Q95" i="103"/>
  <c r="R125" i="131"/>
  <c r="Q131" i="131" s="1"/>
  <c r="K130" i="149"/>
  <c r="Y184" i="108"/>
  <c r="AI277" i="108"/>
  <c r="Q172" i="104"/>
  <c r="E173" i="104" s="1"/>
  <c r="E183" i="104"/>
  <c r="BQ141" i="132"/>
  <c r="R141" i="132" s="1"/>
  <c r="BF141" i="132"/>
  <c r="K414" i="131"/>
  <c r="J23" i="109"/>
  <c r="I101" i="93"/>
  <c r="I135" i="133"/>
  <c r="H135" i="140" s="1"/>
  <c r="AJ251" i="108"/>
  <c r="O62" i="114" s="1"/>
  <c r="O60" i="114"/>
  <c r="AJ98" i="108"/>
  <c r="S98" i="108"/>
  <c r="BA98" i="108"/>
  <c r="S128" i="108"/>
  <c r="AJ128" i="108"/>
  <c r="BA128" i="108"/>
  <c r="M126" i="93"/>
  <c r="K85" i="114"/>
  <c r="BR131" i="132"/>
  <c r="S131" i="132" s="1"/>
  <c r="BG131" i="132"/>
  <c r="BS131" i="132" s="1"/>
  <c r="T131" i="132" s="1"/>
  <c r="U131" i="132" s="1"/>
  <c r="V131" i="132" s="1"/>
  <c r="O25" i="109"/>
  <c r="N104" i="93"/>
  <c r="N186" i="93" s="1"/>
  <c r="K98" i="93"/>
  <c r="I34" i="105"/>
  <c r="M448" i="131"/>
  <c r="AF280" i="108"/>
  <c r="Q245" i="104"/>
  <c r="P239" i="104"/>
  <c r="M76" i="133"/>
  <c r="BE144" i="132"/>
  <c r="BP144" i="132"/>
  <c r="Q144" i="132" s="1"/>
  <c r="Q150" i="132" s="1"/>
  <c r="N412" i="131" s="1"/>
  <c r="N413" i="131" s="1"/>
  <c r="N414" i="131" s="1"/>
  <c r="M117" i="133"/>
  <c r="L19" i="146"/>
  <c r="AG285" i="108"/>
  <c r="L28" i="114" s="1"/>
  <c r="L56" i="114"/>
  <c r="AG247" i="108"/>
  <c r="AG280" i="108" s="1"/>
  <c r="J32" i="105" s="1"/>
  <c r="C240" i="148"/>
  <c r="C244" i="148" s="1"/>
  <c r="G237" i="153"/>
  <c r="C304" i="148" s="1"/>
  <c r="Q70" i="114"/>
  <c r="AJ78" i="108"/>
  <c r="S78" i="108"/>
  <c r="BA78" i="108"/>
  <c r="L81" i="114"/>
  <c r="AG290" i="108"/>
  <c r="L39" i="114" s="1"/>
  <c r="AG281" i="108"/>
  <c r="M120" i="93"/>
  <c r="M206" i="93"/>
  <c r="I125" i="140"/>
  <c r="J102" i="138"/>
  <c r="I104" i="138"/>
  <c r="AY63" i="108"/>
  <c r="S283" i="108"/>
  <c r="S281" i="108" s="1"/>
  <c r="R281" i="108"/>
  <c r="AJ94" i="108"/>
  <c r="S94" i="108"/>
  <c r="BA94" i="108"/>
  <c r="J34" i="140"/>
  <c r="I33" i="140"/>
  <c r="J105" i="146" s="1"/>
  <c r="J187" i="146" s="1"/>
  <c r="O286" i="104"/>
  <c r="L29" i="105" s="1"/>
  <c r="O40" i="107"/>
  <c r="P271" i="131"/>
  <c r="O262" i="131"/>
  <c r="O263" i="131" s="1"/>
  <c r="M71" i="133" s="1"/>
  <c r="N106" i="133" s="1"/>
  <c r="AJ257" i="108"/>
  <c r="N380" i="104"/>
  <c r="N381" i="104"/>
  <c r="AH236" i="108"/>
  <c r="AY238" i="108" s="1"/>
  <c r="O454" i="131" s="1"/>
  <c r="K7" i="105"/>
  <c r="N37" i="107"/>
  <c r="N33" i="107" s="1"/>
  <c r="N325" i="131"/>
  <c r="O117" i="131"/>
  <c r="N23" i="107"/>
  <c r="M196" i="93"/>
  <c r="M110" i="93"/>
  <c r="N39" i="107"/>
  <c r="BR124" i="132"/>
  <c r="S124" i="132" s="1"/>
  <c r="BG124" i="132"/>
  <c r="BS124" i="132" s="1"/>
  <c r="T124" i="132" s="1"/>
  <c r="U124" i="132" s="1"/>
  <c r="V124" i="132" s="1"/>
  <c r="M22" i="140"/>
  <c r="O30" i="144"/>
  <c r="N71" i="114"/>
  <c r="E240" i="148"/>
  <c r="E244" i="148" s="1"/>
  <c r="M237" i="153"/>
  <c r="E304" i="148" s="1"/>
  <c r="AI283" i="108"/>
  <c r="N26" i="114" s="1"/>
  <c r="N18" i="114" s="1"/>
  <c r="N88" i="114"/>
  <c r="H215" i="149"/>
  <c r="F211" i="149"/>
  <c r="H42" i="150" s="1"/>
  <c r="K423" i="131"/>
  <c r="K422" i="131"/>
  <c r="I441" i="131"/>
  <c r="I442" i="131" s="1"/>
  <c r="I458" i="131"/>
  <c r="AK67" i="108"/>
  <c r="BB67" i="108"/>
  <c r="BB64" i="108" s="1"/>
  <c r="E315" i="104"/>
  <c r="U147" i="132"/>
  <c r="V147" i="132" s="1"/>
  <c r="AF243" i="108"/>
  <c r="K57" i="114"/>
  <c r="E125" i="148"/>
  <c r="H171" i="144"/>
  <c r="AI88" i="108"/>
  <c r="AI265" i="108" s="1"/>
  <c r="N81" i="114" s="1"/>
  <c r="AG59" i="132"/>
  <c r="C76" i="132" s="1"/>
  <c r="B76" i="132"/>
  <c r="D57" i="132"/>
  <c r="E57" i="132" s="1"/>
  <c r="N37" i="140"/>
  <c r="P46" i="144"/>
  <c r="O37" i="140" s="1"/>
  <c r="D36" i="152" s="1"/>
  <c r="AJ289" i="108"/>
  <c r="O38" i="114" s="1"/>
  <c r="O98" i="114"/>
  <c r="M71" i="148"/>
  <c r="X56" i="148" s="1"/>
  <c r="M206" i="153"/>
  <c r="E273" i="148" s="1"/>
  <c r="AK23" i="108"/>
  <c r="BB23" i="108"/>
  <c r="D53" i="140"/>
  <c r="E53" i="140" s="1"/>
  <c r="F38" i="109"/>
  <c r="E210" i="93"/>
  <c r="E122" i="93"/>
  <c r="M189" i="131"/>
  <c r="M190" i="131" s="1"/>
  <c r="K68" i="133" s="1"/>
  <c r="L103" i="133" s="1"/>
  <c r="M40" i="137" s="1"/>
  <c r="L28" i="146" s="1"/>
  <c r="AK184" i="108"/>
  <c r="AK103" i="108"/>
  <c r="BB103" i="108"/>
  <c r="BQ134" i="132"/>
  <c r="R134" i="132" s="1"/>
  <c r="BF134" i="132"/>
  <c r="AP210" i="108"/>
  <c r="J423" i="131"/>
  <c r="J422" i="131"/>
  <c r="BP158" i="132"/>
  <c r="Q158" i="132" s="1"/>
  <c r="BE158" i="132"/>
  <c r="BP162" i="132"/>
  <c r="Q162" i="132" s="1"/>
  <c r="BE162" i="132"/>
  <c r="M34" i="109"/>
  <c r="AK27" i="108"/>
  <c r="AK24" i="108" s="1"/>
  <c r="S24" i="108"/>
  <c r="AK248" i="108" s="1"/>
  <c r="P59" i="114" s="1"/>
  <c r="Q59" i="114" s="1"/>
  <c r="BB27" i="108"/>
  <c r="BB24" i="108" s="1"/>
  <c r="AP24" i="108" s="1"/>
  <c r="AZ236" i="108"/>
  <c r="N83" i="93"/>
  <c r="O10" i="107"/>
  <c r="N84" i="93" s="1"/>
  <c r="N169" i="93" s="1"/>
  <c r="L31" i="107"/>
  <c r="AH275" i="108"/>
  <c r="M94" i="114"/>
  <c r="AH284" i="108"/>
  <c r="M27" i="114" s="1"/>
  <c r="L35" i="146"/>
  <c r="L26" i="105"/>
  <c r="O36" i="107"/>
  <c r="P261" i="131"/>
  <c r="M114" i="140"/>
  <c r="O195" i="144"/>
  <c r="N110" i="133"/>
  <c r="E283" i="131" l="1"/>
  <c r="Y115" i="133"/>
  <c r="D57" i="107"/>
  <c r="E56" i="150" s="1"/>
  <c r="L44" i="114"/>
  <c r="J22" i="114"/>
  <c r="AA102" i="133"/>
  <c r="S56" i="148" s="1"/>
  <c r="AA56" i="148" s="1"/>
  <c r="BP130" i="132"/>
  <c r="Q130" i="132" s="1"/>
  <c r="Q136" i="132" s="1"/>
  <c r="N404" i="131" s="1"/>
  <c r="BE130" i="132"/>
  <c r="M51" i="114"/>
  <c r="BA17" i="108"/>
  <c r="M449" i="131"/>
  <c r="K424" i="131"/>
  <c r="J144" i="133" s="1"/>
  <c r="K65" i="137" s="1"/>
  <c r="J52" i="146" s="1"/>
  <c r="M106" i="93"/>
  <c r="E210" i="149"/>
  <c r="F210" i="149" s="1"/>
  <c r="E296" i="104"/>
  <c r="E204" i="149" s="1"/>
  <c r="Q41" i="107"/>
  <c r="R275" i="131"/>
  <c r="R276" i="131" s="1"/>
  <c r="R277" i="131" s="1"/>
  <c r="P74" i="133" s="1"/>
  <c r="P109" i="133" s="1"/>
  <c r="Q46" i="137" s="1"/>
  <c r="P34" i="146" s="1"/>
  <c r="Q276" i="131"/>
  <c r="Q277" i="131" s="1"/>
  <c r="K34" i="146"/>
  <c r="P52" i="137"/>
  <c r="Z115" i="133"/>
  <c r="W115" i="133"/>
  <c r="X115" i="133" s="1"/>
  <c r="D41" i="107"/>
  <c r="E41" i="150" s="1"/>
  <c r="O197" i="93"/>
  <c r="O111" i="93"/>
  <c r="R305" i="131"/>
  <c r="P82" i="133" s="1"/>
  <c r="P117" i="133" s="1"/>
  <c r="Q54" i="137" s="1"/>
  <c r="P42" i="146" s="1"/>
  <c r="D95" i="148"/>
  <c r="G144" i="153"/>
  <c r="N109" i="133"/>
  <c r="J251" i="149"/>
  <c r="H246" i="149"/>
  <c r="M47" i="150" s="1"/>
  <c r="P47" i="150" s="1"/>
  <c r="AP64" i="108"/>
  <c r="K72" i="133"/>
  <c r="F108" i="146"/>
  <c r="F190" i="146" s="1"/>
  <c r="E15" i="140"/>
  <c r="F102" i="146" s="1"/>
  <c r="F184" i="146" s="1"/>
  <c r="F53" i="140"/>
  <c r="AJ258" i="108"/>
  <c r="O72" i="114" s="1"/>
  <c r="AJ181" i="108"/>
  <c r="N86" i="114"/>
  <c r="I33" i="146"/>
  <c r="Q50" i="107"/>
  <c r="R307" i="131"/>
  <c r="I28" i="146"/>
  <c r="BQ162" i="132"/>
  <c r="R162" i="132" s="1"/>
  <c r="BF162" i="132"/>
  <c r="L83" i="132"/>
  <c r="C78" i="132"/>
  <c r="D78" i="132" s="1"/>
  <c r="J466" i="131"/>
  <c r="J473" i="131" s="1"/>
  <c r="G139" i="140" s="1"/>
  <c r="J467" i="131"/>
  <c r="I473" i="131"/>
  <c r="F139" i="140" s="1"/>
  <c r="I474" i="131"/>
  <c r="BQ144" i="132"/>
  <c r="R144" i="132" s="1"/>
  <c r="R150" i="132" s="1"/>
  <c r="O412" i="131" s="1"/>
  <c r="O413" i="131" s="1"/>
  <c r="O414" i="131" s="1"/>
  <c r="BF144" i="132"/>
  <c r="K103" i="133"/>
  <c r="K457" i="131"/>
  <c r="P50" i="107"/>
  <c r="Q307" i="131"/>
  <c r="Q16" i="137"/>
  <c r="E35" i="133"/>
  <c r="L102" i="93"/>
  <c r="L194" i="93"/>
  <c r="L193" i="93" s="1"/>
  <c r="M32" i="109"/>
  <c r="M30" i="109" s="1"/>
  <c r="O439" i="131"/>
  <c r="O440" i="131" s="1"/>
  <c r="M148" i="133" s="1"/>
  <c r="N36" i="137" s="1"/>
  <c r="AB102" i="133"/>
  <c r="BG134" i="132"/>
  <c r="BS134" i="132" s="1"/>
  <c r="T134" i="132" s="1"/>
  <c r="U134" i="132" s="1"/>
  <c r="V134" i="132" s="1"/>
  <c r="BR134" i="132"/>
  <c r="S134" i="132" s="1"/>
  <c r="H76" i="132"/>
  <c r="J76" i="132" s="1"/>
  <c r="Q76" i="132"/>
  <c r="S76" i="132" s="1"/>
  <c r="S79" i="132" s="1"/>
  <c r="I84" i="132" s="1"/>
  <c r="E123" i="148" s="1"/>
  <c r="Y76" i="132"/>
  <c r="AA76" i="132" s="1"/>
  <c r="AA79" i="132" s="1"/>
  <c r="K84" i="132" s="1"/>
  <c r="G123" i="148" s="1"/>
  <c r="U76" i="132"/>
  <c r="W76" i="132" s="1"/>
  <c r="W79" i="132" s="1"/>
  <c r="J84" i="132" s="1"/>
  <c r="F123" i="148" s="1"/>
  <c r="I76" i="132"/>
  <c r="K76" i="132" s="1"/>
  <c r="P76" i="132"/>
  <c r="R76" i="132" s="1"/>
  <c r="R79" i="132" s="1"/>
  <c r="I83" i="132" s="1"/>
  <c r="M76" i="132"/>
  <c r="O76" i="132" s="1"/>
  <c r="O79" i="132" s="1"/>
  <c r="H84" i="132" s="1"/>
  <c r="D123" i="148" s="1"/>
  <c r="T76" i="132"/>
  <c r="V76" i="132" s="1"/>
  <c r="V79" i="132" s="1"/>
  <c r="J83" i="132" s="1"/>
  <c r="X76" i="132"/>
  <c r="Z76" i="132" s="1"/>
  <c r="Z79" i="132" s="1"/>
  <c r="K83" i="132" s="1"/>
  <c r="L76" i="132"/>
  <c r="N76" i="132" s="1"/>
  <c r="N79" i="132" s="1"/>
  <c r="H83" i="132" s="1"/>
  <c r="AB76" i="132"/>
  <c r="AD76" i="132" s="1"/>
  <c r="AD79" i="132" s="1"/>
  <c r="AC76" i="132"/>
  <c r="AE76" i="132" s="1"/>
  <c r="AE79" i="132" s="1"/>
  <c r="E88" i="149"/>
  <c r="E200" i="131"/>
  <c r="O26" i="137"/>
  <c r="O30" i="137" s="1"/>
  <c r="P20" i="93"/>
  <c r="Q20" i="93" s="1"/>
  <c r="Q9" i="107"/>
  <c r="E17" i="103"/>
  <c r="N48" i="140"/>
  <c r="P54" i="144"/>
  <c r="O48" i="140" s="1"/>
  <c r="D47" i="152" s="1"/>
  <c r="E47" i="152" s="1"/>
  <c r="F47" i="152" s="1"/>
  <c r="G47" i="152" s="1"/>
  <c r="H47" i="152" s="1"/>
  <c r="BR119" i="132"/>
  <c r="S119" i="132" s="1"/>
  <c r="BG119" i="132"/>
  <c r="BS119" i="132" s="1"/>
  <c r="T119" i="132" s="1"/>
  <c r="U119" i="132" s="1"/>
  <c r="V119" i="132" s="1"/>
  <c r="I32" i="146"/>
  <c r="AJ116" i="108"/>
  <c r="AJ273" i="108" s="1"/>
  <c r="P16" i="137"/>
  <c r="BQ158" i="132"/>
  <c r="R158" i="132" s="1"/>
  <c r="R164" i="132" s="1"/>
  <c r="BF158" i="132"/>
  <c r="N405" i="131"/>
  <c r="N34" i="109"/>
  <c r="L20" i="114"/>
  <c r="L24" i="114"/>
  <c r="AK128" i="108"/>
  <c r="BB128" i="108"/>
  <c r="I189" i="93"/>
  <c r="N24" i="105"/>
  <c r="Q34" i="107"/>
  <c r="R222" i="131"/>
  <c r="Q91" i="103"/>
  <c r="S125" i="131"/>
  <c r="E95" i="103"/>
  <c r="J262" i="149"/>
  <c r="H260" i="149"/>
  <c r="M49" i="150" s="1"/>
  <c r="AJ269" i="108"/>
  <c r="AJ284" i="108" s="1"/>
  <c r="O27" i="114" s="1"/>
  <c r="M446" i="131"/>
  <c r="M447" i="131" s="1"/>
  <c r="K86" i="133" s="1"/>
  <c r="N214" i="93"/>
  <c r="AI247" i="108"/>
  <c r="AI284" i="108"/>
  <c r="N27" i="114" s="1"/>
  <c r="N55" i="114"/>
  <c r="M53" i="137"/>
  <c r="J24" i="146"/>
  <c r="BA70" i="108"/>
  <c r="L424" i="131"/>
  <c r="K144" i="133" s="1"/>
  <c r="L65" i="137" s="1"/>
  <c r="K52" i="146" s="1"/>
  <c r="BR121" i="132"/>
  <c r="S121" i="132" s="1"/>
  <c r="BG121" i="132"/>
  <c r="BS121" i="132" s="1"/>
  <c r="T121" i="132" s="1"/>
  <c r="U121" i="132" s="1"/>
  <c r="V121" i="132" s="1"/>
  <c r="AJ157" i="108"/>
  <c r="O108" i="93"/>
  <c r="BG151" i="132"/>
  <c r="BS151" i="132" s="1"/>
  <c r="T151" i="132" s="1"/>
  <c r="BR151" i="132"/>
  <c r="S151" i="132" s="1"/>
  <c r="M460" i="131"/>
  <c r="M462" i="131" s="1"/>
  <c r="J137" i="140" s="1"/>
  <c r="M461" i="131"/>
  <c r="L462" i="131"/>
  <c r="I137" i="140" s="1"/>
  <c r="L463" i="131"/>
  <c r="P49" i="137"/>
  <c r="BR161" i="132"/>
  <c r="S161" i="132" s="1"/>
  <c r="BG161" i="132"/>
  <c r="BS161" i="132" s="1"/>
  <c r="T161" i="132" s="1"/>
  <c r="U161" i="132" s="1"/>
  <c r="V161" i="132" s="1"/>
  <c r="P98" i="114"/>
  <c r="Q98" i="114" s="1"/>
  <c r="O78" i="140"/>
  <c r="D78" i="152"/>
  <c r="E78" i="152" s="1"/>
  <c r="N120" i="93"/>
  <c r="N206" i="93"/>
  <c r="K466" i="131"/>
  <c r="L128" i="149"/>
  <c r="M129" i="149"/>
  <c r="O99" i="114"/>
  <c r="R284" i="131"/>
  <c r="R285" i="131"/>
  <c r="AI109" i="108"/>
  <c r="M114" i="133"/>
  <c r="N191" i="93"/>
  <c r="N109" i="93"/>
  <c r="K51" i="114"/>
  <c r="AJ259" i="108"/>
  <c r="O71" i="114"/>
  <c r="Q239" i="104"/>
  <c r="E245" i="104"/>
  <c r="E154" i="149" s="1"/>
  <c r="N20" i="140"/>
  <c r="P27" i="144"/>
  <c r="O20" i="140" s="1"/>
  <c r="D19" i="152" s="1"/>
  <c r="BG118" i="132"/>
  <c r="BS118" i="132" s="1"/>
  <c r="T118" i="132" s="1"/>
  <c r="BR118" i="132"/>
  <c r="S118" i="132" s="1"/>
  <c r="S122" i="132" s="1"/>
  <c r="P396" i="131" s="1"/>
  <c r="P397" i="131" s="1"/>
  <c r="P398" i="131" s="1"/>
  <c r="BR132" i="132"/>
  <c r="S132" i="132" s="1"/>
  <c r="BG132" i="132"/>
  <c r="BS132" i="132" s="1"/>
  <c r="T132" i="132" s="1"/>
  <c r="AK102" i="108"/>
  <c r="BB102" i="108"/>
  <c r="I25" i="146"/>
  <c r="X124" i="132"/>
  <c r="Y124" i="132" s="1"/>
  <c r="AA124" i="132" s="1"/>
  <c r="AB124" i="132" s="1"/>
  <c r="J125" i="140"/>
  <c r="K102" i="138"/>
  <c r="J104" i="138"/>
  <c r="AK94" i="108"/>
  <c r="BB94" i="108"/>
  <c r="BA88" i="108"/>
  <c r="BA236" i="108" s="1"/>
  <c r="AK257" i="108"/>
  <c r="Y64" i="108"/>
  <c r="M144" i="140"/>
  <c r="O248" i="144"/>
  <c r="L47" i="140"/>
  <c r="K46" i="140"/>
  <c r="L107" i="146" s="1"/>
  <c r="L189" i="146" s="1"/>
  <c r="Y152" i="132"/>
  <c r="AA152" i="132" s="1"/>
  <c r="AB152" i="132" s="1"/>
  <c r="X152" i="132"/>
  <c r="U117" i="132"/>
  <c r="T122" i="132"/>
  <c r="Q396" i="131" s="1"/>
  <c r="O126" i="146"/>
  <c r="O211" i="146" s="1"/>
  <c r="N138" i="140"/>
  <c r="P236" i="144"/>
  <c r="O138" i="140" s="1"/>
  <c r="D139" i="152" s="1"/>
  <c r="BR140" i="132"/>
  <c r="S140" i="132" s="1"/>
  <c r="BG140" i="132"/>
  <c r="BS140" i="132" s="1"/>
  <c r="T140" i="132" s="1"/>
  <c r="U140" i="132" s="1"/>
  <c r="V140" i="132" s="1"/>
  <c r="AH267" i="108"/>
  <c r="N31" i="107" s="1"/>
  <c r="M91" i="114"/>
  <c r="O455" i="131"/>
  <c r="O456" i="131" s="1"/>
  <c r="N114" i="140"/>
  <c r="P195" i="144"/>
  <c r="O114" i="140" s="1"/>
  <c r="D115" i="152" s="1"/>
  <c r="M24" i="114"/>
  <c r="Q164" i="132"/>
  <c r="E223" i="149"/>
  <c r="F223" i="149" s="1"/>
  <c r="E310" i="104"/>
  <c r="E218" i="149" s="1"/>
  <c r="AH237" i="108"/>
  <c r="AH238" i="108" s="1"/>
  <c r="N27" i="107" s="1"/>
  <c r="AY237" i="108"/>
  <c r="O445" i="131" s="1"/>
  <c r="P272" i="131"/>
  <c r="P273" i="131" s="1"/>
  <c r="J21" i="109"/>
  <c r="P62" i="107"/>
  <c r="O126" i="93" s="1"/>
  <c r="Q130" i="131"/>
  <c r="Q132" i="131" s="1"/>
  <c r="O48" i="133" s="1"/>
  <c r="AK90" i="108"/>
  <c r="AK88" i="108" s="1"/>
  <c r="S88" i="108"/>
  <c r="AK264" i="108" s="1"/>
  <c r="P80" i="114" s="1"/>
  <c r="Q80" i="114" s="1"/>
  <c r="BB90" i="108"/>
  <c r="BR120" i="132"/>
  <c r="S120" i="132" s="1"/>
  <c r="BG120" i="132"/>
  <c r="BS120" i="132" s="1"/>
  <c r="T120" i="132" s="1"/>
  <c r="U120" i="132" s="1"/>
  <c r="V120" i="132" s="1"/>
  <c r="AK114" i="108"/>
  <c r="AK110" i="108" s="1"/>
  <c r="BB114" i="108"/>
  <c r="BB110" i="108" s="1"/>
  <c r="S110" i="108"/>
  <c r="AK268" i="108" s="1"/>
  <c r="Q284" i="131"/>
  <c r="Q285" i="131" s="1"/>
  <c r="O76" i="133" s="1"/>
  <c r="Q111" i="133" s="1"/>
  <c r="G127" i="140"/>
  <c r="G124" i="140" s="1"/>
  <c r="H138" i="146" s="1"/>
  <c r="H199" i="146" s="1"/>
  <c r="G211" i="138"/>
  <c r="G11" i="138" s="1"/>
  <c r="G12" i="138" s="1"/>
  <c r="P52" i="114"/>
  <c r="Q52" i="114" s="1"/>
  <c r="Q54" i="114"/>
  <c r="Y162" i="108"/>
  <c r="BG142" i="132"/>
  <c r="BS142" i="132" s="1"/>
  <c r="T142" i="132" s="1"/>
  <c r="BR142" i="132"/>
  <c r="S142" i="132" s="1"/>
  <c r="BR138" i="132"/>
  <c r="S138" i="132" s="1"/>
  <c r="BG138" i="132"/>
  <c r="BS138" i="132" s="1"/>
  <c r="T138" i="132" s="1"/>
  <c r="U138" i="132" s="1"/>
  <c r="V138" i="132" s="1"/>
  <c r="BR127" i="132"/>
  <c r="S127" i="132" s="1"/>
  <c r="BG127" i="132"/>
  <c r="BS127" i="132" s="1"/>
  <c r="T127" i="132" s="1"/>
  <c r="U127" i="132" s="1"/>
  <c r="V127" i="132" s="1"/>
  <c r="E324" i="104"/>
  <c r="E232" i="149" s="1"/>
  <c r="E235" i="149"/>
  <c r="F235" i="149" s="1"/>
  <c r="U135" i="132"/>
  <c r="V135" i="132" s="1"/>
  <c r="Y116" i="132"/>
  <c r="E118" i="149"/>
  <c r="E229" i="131"/>
  <c r="I97" i="93"/>
  <c r="M43" i="114"/>
  <c r="M44" i="114" s="1"/>
  <c r="AK74" i="108"/>
  <c r="BB74" i="108"/>
  <c r="S70" i="108"/>
  <c r="AK260" i="108" s="1"/>
  <c r="P75" i="114" s="1"/>
  <c r="AK158" i="108"/>
  <c r="S157" i="108"/>
  <c r="BB157" i="108" s="1"/>
  <c r="AP157" i="108" s="1"/>
  <c r="E331" i="104"/>
  <c r="E239" i="149" s="1"/>
  <c r="E243" i="149"/>
  <c r="F243" i="149" s="1"/>
  <c r="O115" i="93"/>
  <c r="O201" i="93"/>
  <c r="N143" i="140"/>
  <c r="P244" i="144"/>
  <c r="O143" i="140" s="1"/>
  <c r="D144" i="152" s="1"/>
  <c r="Q345" i="104"/>
  <c r="E348" i="104"/>
  <c r="BB134" i="108"/>
  <c r="AP134" i="108" s="1"/>
  <c r="N42" i="140"/>
  <c r="P50" i="144"/>
  <c r="O42" i="140" s="1"/>
  <c r="D41" i="152" s="1"/>
  <c r="E41" i="152" s="1"/>
  <c r="F41" i="152" s="1"/>
  <c r="G41" i="152" s="1"/>
  <c r="H41" i="152" s="1"/>
  <c r="AG237" i="108"/>
  <c r="AG238" i="108"/>
  <c r="AX237" i="108"/>
  <c r="AX238" i="108"/>
  <c r="BR123" i="132"/>
  <c r="S123" i="132" s="1"/>
  <c r="BG123" i="132"/>
  <c r="BS123" i="132" s="1"/>
  <c r="T123" i="132" s="1"/>
  <c r="H164" i="149"/>
  <c r="J164" i="149" s="1"/>
  <c r="L164" i="149" s="1"/>
  <c r="I165" i="149"/>
  <c r="X146" i="132"/>
  <c r="Y146" i="132" s="1"/>
  <c r="AA146" i="132" s="1"/>
  <c r="AB146" i="132" s="1"/>
  <c r="M36" i="114"/>
  <c r="M19" i="114"/>
  <c r="P199" i="93"/>
  <c r="P113" i="93"/>
  <c r="AI271" i="108"/>
  <c r="N89" i="114"/>
  <c r="N50" i="137"/>
  <c r="E146" i="153"/>
  <c r="H146" i="153" s="1"/>
  <c r="E232" i="153"/>
  <c r="B299" i="148" s="1"/>
  <c r="K49" i="150"/>
  <c r="BF154" i="132"/>
  <c r="BQ154" i="132"/>
  <c r="R154" i="132" s="1"/>
  <c r="R157" i="132" s="1"/>
  <c r="O416" i="131" s="1"/>
  <c r="O417" i="131" s="1"/>
  <c r="O418" i="131" s="1"/>
  <c r="L85" i="103"/>
  <c r="G85" i="103"/>
  <c r="E91" i="147"/>
  <c r="E114" i="131"/>
  <c r="F44" i="146"/>
  <c r="AG243" i="108"/>
  <c r="M29" i="107" s="1"/>
  <c r="L57" i="114"/>
  <c r="L51" i="114" s="1"/>
  <c r="F27" i="146"/>
  <c r="Q27" i="146" s="1"/>
  <c r="E39" i="137"/>
  <c r="F32" i="151" s="1"/>
  <c r="E27" i="154" s="1"/>
  <c r="C190" i="148" s="1"/>
  <c r="G130" i="149"/>
  <c r="F129" i="149"/>
  <c r="AK132" i="108"/>
  <c r="BB132" i="108"/>
  <c r="O43" i="137"/>
  <c r="BA109" i="108"/>
  <c r="BQ160" i="132"/>
  <c r="R160" i="132" s="1"/>
  <c r="BF160" i="132"/>
  <c r="AP18" i="108"/>
  <c r="BR139" i="132"/>
  <c r="S139" i="132" s="1"/>
  <c r="BG139" i="132"/>
  <c r="BS139" i="132" s="1"/>
  <c r="T139" i="132" s="1"/>
  <c r="U139" i="132" s="1"/>
  <c r="V139" i="132" s="1"/>
  <c r="F166" i="149"/>
  <c r="G167" i="149"/>
  <c r="Q45" i="107"/>
  <c r="R287" i="131"/>
  <c r="N25" i="105"/>
  <c r="Q35" i="107"/>
  <c r="R256" i="131"/>
  <c r="E207" i="104"/>
  <c r="L222" i="149"/>
  <c r="AJ70" i="108"/>
  <c r="I98" i="140"/>
  <c r="I97" i="140" s="1"/>
  <c r="J154" i="138"/>
  <c r="I156" i="138"/>
  <c r="P300" i="131"/>
  <c r="P301" i="131" s="1"/>
  <c r="N81" i="133" s="1"/>
  <c r="N116" i="133" s="1"/>
  <c r="BR125" i="132"/>
  <c r="S125" i="132" s="1"/>
  <c r="BG125" i="132"/>
  <c r="BS125" i="132" s="1"/>
  <c r="T125" i="132" s="1"/>
  <c r="U125" i="132" s="1"/>
  <c r="V125" i="132" s="1"/>
  <c r="Q46" i="107"/>
  <c r="R291" i="131"/>
  <c r="L101" i="93"/>
  <c r="L189" i="93" s="1"/>
  <c r="Q38" i="109"/>
  <c r="P210" i="93"/>
  <c r="P122" i="93"/>
  <c r="Q288" i="131"/>
  <c r="Q289" i="131" s="1"/>
  <c r="O78" i="133" s="1"/>
  <c r="P113" i="133" s="1"/>
  <c r="Q50" i="137" s="1"/>
  <c r="P38" i="146" s="1"/>
  <c r="P48" i="107"/>
  <c r="Q299" i="131"/>
  <c r="AK134" i="108"/>
  <c r="R129" i="132"/>
  <c r="O400" i="131" s="1"/>
  <c r="O401" i="131" s="1"/>
  <c r="O402" i="131" s="1"/>
  <c r="N40" i="140"/>
  <c r="O106" i="146" s="1"/>
  <c r="O188" i="146" s="1"/>
  <c r="O41" i="140"/>
  <c r="L458" i="131"/>
  <c r="L441" i="131"/>
  <c r="L442" i="131" s="1"/>
  <c r="K101" i="93"/>
  <c r="K189" i="93" s="1"/>
  <c r="L23" i="109"/>
  <c r="L21" i="109" s="1"/>
  <c r="K167" i="149"/>
  <c r="E229" i="149"/>
  <c r="F229" i="149" s="1"/>
  <c r="E317" i="104"/>
  <c r="E225" i="149" s="1"/>
  <c r="X131" i="132"/>
  <c r="Y131" i="132" s="1"/>
  <c r="AA131" i="132" s="1"/>
  <c r="AB131" i="132" s="1"/>
  <c r="N78" i="133"/>
  <c r="M126" i="140"/>
  <c r="O216" i="144"/>
  <c r="AK123" i="108"/>
  <c r="BB123" i="108"/>
  <c r="S116" i="108"/>
  <c r="AK272" i="108" s="1"/>
  <c r="P438" i="131"/>
  <c r="D97" i="148"/>
  <c r="G146" i="153"/>
  <c r="K146" i="153" s="1"/>
  <c r="P49" i="150"/>
  <c r="AI261" i="108"/>
  <c r="AI63" i="108"/>
  <c r="L95" i="93"/>
  <c r="N266" i="131"/>
  <c r="M27" i="109"/>
  <c r="M33" i="107"/>
  <c r="E108" i="146"/>
  <c r="E190" i="146" s="1"/>
  <c r="D15" i="140"/>
  <c r="E102" i="146" s="1"/>
  <c r="E184" i="146" s="1"/>
  <c r="J33" i="105"/>
  <c r="K188" i="93"/>
  <c r="K185" i="93" s="1"/>
  <c r="K21" i="114"/>
  <c r="AK98" i="108"/>
  <c r="BB98" i="108"/>
  <c r="AI281" i="108"/>
  <c r="L33" i="105" s="1"/>
  <c r="AI290" i="108"/>
  <c r="N39" i="114" s="1"/>
  <c r="N99" i="114"/>
  <c r="M73" i="133"/>
  <c r="O199" i="93"/>
  <c r="O113" i="93"/>
  <c r="D43" i="107"/>
  <c r="E43" i="150" s="1"/>
  <c r="M30" i="114"/>
  <c r="J424" i="131"/>
  <c r="I144" i="133" s="1"/>
  <c r="J215" i="149"/>
  <c r="H211" i="149"/>
  <c r="M42" i="150" s="1"/>
  <c r="Q77" i="114"/>
  <c r="M167" i="149"/>
  <c r="N17" i="109"/>
  <c r="M100" i="93"/>
  <c r="M178" i="93"/>
  <c r="AK245" i="108"/>
  <c r="AK17" i="108"/>
  <c r="Y18" i="108"/>
  <c r="M65" i="140"/>
  <c r="O98" i="144"/>
  <c r="AK82" i="108"/>
  <c r="BB82" i="108"/>
  <c r="BG137" i="132"/>
  <c r="BS137" i="132" s="1"/>
  <c r="T137" i="132" s="1"/>
  <c r="BR137" i="132"/>
  <c r="S137" i="132" s="1"/>
  <c r="H67" i="149"/>
  <c r="H63" i="149" s="1"/>
  <c r="J67" i="149"/>
  <c r="J63" i="149" s="1"/>
  <c r="F67" i="149"/>
  <c r="F63" i="149" s="1"/>
  <c r="L67" i="149"/>
  <c r="L63" i="149" s="1"/>
  <c r="AI275" i="108"/>
  <c r="N94" i="114"/>
  <c r="N204" i="93"/>
  <c r="N118" i="93"/>
  <c r="H129" i="149"/>
  <c r="J129" i="149" s="1"/>
  <c r="I130" i="149"/>
  <c r="Q292" i="131"/>
  <c r="Q293" i="131" s="1"/>
  <c r="O79" i="133" s="1"/>
  <c r="L177" i="93"/>
  <c r="L94" i="93"/>
  <c r="M22" i="107"/>
  <c r="N188" i="131"/>
  <c r="AK86" i="108"/>
  <c r="BB86" i="108"/>
  <c r="N190" i="93"/>
  <c r="BR155" i="132"/>
  <c r="S155" i="132" s="1"/>
  <c r="BG155" i="132"/>
  <c r="BS155" i="132" s="1"/>
  <c r="T155" i="132" s="1"/>
  <c r="U155" i="132" s="1"/>
  <c r="V155" i="132" s="1"/>
  <c r="G183" i="93"/>
  <c r="K34" i="140"/>
  <c r="J33" i="140"/>
  <c r="K105" i="146" s="1"/>
  <c r="K187" i="146" s="1"/>
  <c r="M214" i="93"/>
  <c r="K131" i="149"/>
  <c r="BR153" i="132"/>
  <c r="S153" i="132" s="1"/>
  <c r="BG153" i="132"/>
  <c r="BS153" i="132" s="1"/>
  <c r="T153" i="132" s="1"/>
  <c r="U153" i="132" s="1"/>
  <c r="V153" i="132" s="1"/>
  <c r="P166" i="132"/>
  <c r="Q170" i="132" s="1"/>
  <c r="M420" i="131"/>
  <c r="Q289" i="104"/>
  <c r="E295" i="104"/>
  <c r="O47" i="137"/>
  <c r="N168" i="93"/>
  <c r="N85" i="93"/>
  <c r="N170" i="93" s="1"/>
  <c r="L29" i="107"/>
  <c r="AK78" i="108"/>
  <c r="BB78" i="108"/>
  <c r="I32" i="105"/>
  <c r="AJ283" i="108"/>
  <c r="O26" i="114" s="1"/>
  <c r="O88" i="114"/>
  <c r="O86" i="114" s="1"/>
  <c r="O55" i="114"/>
  <c r="J188" i="149"/>
  <c r="J183" i="149" s="1"/>
  <c r="H188" i="149"/>
  <c r="H183" i="149" s="1"/>
  <c r="L188" i="149"/>
  <c r="L183" i="149" s="1"/>
  <c r="F188" i="149"/>
  <c r="F183" i="149" s="1"/>
  <c r="E183" i="149"/>
  <c r="P114" i="93"/>
  <c r="Q114" i="93" s="1"/>
  <c r="P200" i="93"/>
  <c r="Q200" i="93" s="1"/>
  <c r="P77" i="133"/>
  <c r="D44" i="107"/>
  <c r="E44" i="150" s="1"/>
  <c r="X147" i="132"/>
  <c r="Y147" i="132" s="1"/>
  <c r="AA147" i="132" s="1"/>
  <c r="AB147" i="132" s="1"/>
  <c r="M95" i="93"/>
  <c r="M187" i="93" s="1"/>
  <c r="O266" i="131"/>
  <c r="D88" i="151"/>
  <c r="F89" i="151"/>
  <c r="F88" i="151"/>
  <c r="AJ253" i="108"/>
  <c r="O65" i="114" s="1"/>
  <c r="Q65" i="114" s="1"/>
  <c r="Y42" i="108"/>
  <c r="P308" i="131"/>
  <c r="P309" i="131" s="1"/>
  <c r="N83" i="133" s="1"/>
  <c r="N118" i="133" s="1"/>
  <c r="O55" i="137" s="1"/>
  <c r="N43" i="146" s="1"/>
  <c r="D90" i="148"/>
  <c r="G139" i="153"/>
  <c r="K139" i="153" s="1"/>
  <c r="P42" i="150"/>
  <c r="N196" i="93"/>
  <c r="N110" i="93"/>
  <c r="O39" i="107"/>
  <c r="AJ88" i="108"/>
  <c r="AJ265" i="108" s="1"/>
  <c r="O81" i="114" s="1"/>
  <c r="J85" i="137"/>
  <c r="J88" i="137" s="1"/>
  <c r="H209" i="138"/>
  <c r="K102" i="93"/>
  <c r="K194" i="93"/>
  <c r="L32" i="109"/>
  <c r="AK249" i="108"/>
  <c r="Y24" i="108"/>
  <c r="S183" i="108"/>
  <c r="BB183" i="108" s="1"/>
  <c r="B240" i="148"/>
  <c r="B244" i="148" s="1"/>
  <c r="E237" i="153"/>
  <c r="B304" i="148" s="1"/>
  <c r="E149" i="153"/>
  <c r="K56" i="150"/>
  <c r="F125" i="148"/>
  <c r="I171" i="144"/>
  <c r="G125" i="148" s="1"/>
  <c r="AI259" i="108"/>
  <c r="M94" i="93"/>
  <c r="M177" i="93"/>
  <c r="N22" i="107"/>
  <c r="N15" i="109" s="1"/>
  <c r="O188" i="131"/>
  <c r="L19" i="114"/>
  <c r="L36" i="114"/>
  <c r="O111" i="133"/>
  <c r="K104" i="146"/>
  <c r="K186" i="146" s="1"/>
  <c r="E139" i="153"/>
  <c r="H139" i="153" s="1"/>
  <c r="E225" i="153"/>
  <c r="B292" i="148" s="1"/>
  <c r="K42" i="150"/>
  <c r="BG156" i="132"/>
  <c r="BS156" i="132" s="1"/>
  <c r="T156" i="132" s="1"/>
  <c r="BR156" i="132"/>
  <c r="S156" i="132" s="1"/>
  <c r="L24" i="146"/>
  <c r="N26" i="137"/>
  <c r="Y149" i="132"/>
  <c r="AA149" i="132" s="1"/>
  <c r="AB149" i="132" s="1"/>
  <c r="X149" i="132"/>
  <c r="N140" i="140"/>
  <c r="P240" i="144"/>
  <c r="O140" i="140" s="1"/>
  <c r="D141" i="152" s="1"/>
  <c r="P262" i="131"/>
  <c r="P263" i="131" s="1"/>
  <c r="N71" i="133" s="1"/>
  <c r="O106" i="133" s="1"/>
  <c r="P43" i="137" s="1"/>
  <c r="O31" i="146" s="1"/>
  <c r="M96" i="114"/>
  <c r="O11" i="107"/>
  <c r="AK183" i="108"/>
  <c r="N27" i="109"/>
  <c r="N22" i="140"/>
  <c r="P30" i="144"/>
  <c r="O22" i="140" s="1"/>
  <c r="D21" i="152" s="1"/>
  <c r="N324" i="131"/>
  <c r="N54" i="137"/>
  <c r="M26" i="105"/>
  <c r="P36" i="107"/>
  <c r="Q261" i="131"/>
  <c r="BR141" i="132"/>
  <c r="S141" i="132" s="1"/>
  <c r="BG141" i="132"/>
  <c r="BS141" i="132" s="1"/>
  <c r="T141" i="132" s="1"/>
  <c r="U141" i="132" s="1"/>
  <c r="V141" i="132" s="1"/>
  <c r="K16" i="140"/>
  <c r="L17" i="140"/>
  <c r="G52" i="146"/>
  <c r="AH263" i="108"/>
  <c r="M76" i="114"/>
  <c r="O104" i="93"/>
  <c r="O186" i="93" s="1"/>
  <c r="P25" i="109"/>
  <c r="U128" i="132"/>
  <c r="V128" i="132" s="1"/>
  <c r="R281" i="131"/>
  <c r="U145" i="132"/>
  <c r="V145" i="132" s="1"/>
  <c r="AI285" i="108"/>
  <c r="N28" i="114" s="1"/>
  <c r="N20" i="114" s="1"/>
  <c r="N56" i="114"/>
  <c r="E107" i="140"/>
  <c r="G175" i="144"/>
  <c r="O122" i="93"/>
  <c r="Q122" i="93" s="1"/>
  <c r="P38" i="109"/>
  <c r="O210" i="93"/>
  <c r="R143" i="132"/>
  <c r="O408" i="131" s="1"/>
  <c r="O409" i="131" s="1"/>
  <c r="O410" i="131" s="1"/>
  <c r="E160" i="104"/>
  <c r="E63" i="149" s="1"/>
  <c r="I132" i="146"/>
  <c r="I204" i="146" s="1"/>
  <c r="N136" i="140"/>
  <c r="P232" i="144"/>
  <c r="O136" i="140" s="1"/>
  <c r="D137" i="152" s="1"/>
  <c r="BG159" i="132"/>
  <c r="BS159" i="132" s="1"/>
  <c r="T159" i="132" s="1"/>
  <c r="BR159" i="132"/>
  <c r="S159" i="132" s="1"/>
  <c r="P286" i="104"/>
  <c r="M29" i="105" s="1"/>
  <c r="P40" i="107"/>
  <c r="Q271" i="131"/>
  <c r="J39" i="146"/>
  <c r="E360" i="104"/>
  <c r="M99" i="140"/>
  <c r="O154" i="144"/>
  <c r="O83" i="93"/>
  <c r="P10" i="107"/>
  <c r="O84" i="93" s="1"/>
  <c r="O169" i="93" s="1"/>
  <c r="BB42" i="108"/>
  <c r="AP42" i="108" s="1"/>
  <c r="O116" i="93"/>
  <c r="O202" i="93"/>
  <c r="M324" i="131"/>
  <c r="AJ286" i="108"/>
  <c r="O32" i="114" s="1"/>
  <c r="O93" i="114"/>
  <c r="J135" i="133"/>
  <c r="I135" i="140" s="1"/>
  <c r="J115" i="140"/>
  <c r="AJ56" i="148" l="1"/>
  <c r="AD56" i="148"/>
  <c r="Q210" i="93"/>
  <c r="AG56" i="148"/>
  <c r="E276" i="131"/>
  <c r="D38" i="109"/>
  <c r="BF130" i="132"/>
  <c r="BQ130" i="132"/>
  <c r="R130" i="132" s="1"/>
  <c r="R136" i="132" s="1"/>
  <c r="O404" i="131" s="1"/>
  <c r="O405" i="131" s="1"/>
  <c r="O406" i="131" s="1"/>
  <c r="AJ109" i="108"/>
  <c r="AJ290" i="108"/>
  <c r="O39" i="114" s="1"/>
  <c r="AP17" i="108"/>
  <c r="N43" i="114"/>
  <c r="N44" i="114" s="1"/>
  <c r="E305" i="131"/>
  <c r="Y117" i="133"/>
  <c r="AC117" i="133" s="1"/>
  <c r="U71" i="148" s="1"/>
  <c r="Z117" i="133"/>
  <c r="R71" i="148" s="1"/>
  <c r="W117" i="133"/>
  <c r="N106" i="93"/>
  <c r="E138" i="153"/>
  <c r="E224" i="153"/>
  <c r="B291" i="148" s="1"/>
  <c r="O46" i="137"/>
  <c r="O40" i="146"/>
  <c r="Q40" i="146" s="1"/>
  <c r="E52" i="137"/>
  <c r="F45" i="151" s="1"/>
  <c r="E40" i="154" s="1"/>
  <c r="C203" i="148" s="1"/>
  <c r="P197" i="93"/>
  <c r="P111" i="93"/>
  <c r="Q111" i="93" s="1"/>
  <c r="G230" i="153"/>
  <c r="C297" i="148" s="1"/>
  <c r="K95" i="148"/>
  <c r="V69" i="148" s="1"/>
  <c r="R69" i="148"/>
  <c r="AB115" i="133"/>
  <c r="AA115" i="133"/>
  <c r="S69" i="148" s="1"/>
  <c r="H210" i="149"/>
  <c r="F204" i="149"/>
  <c r="H41" i="150" s="1"/>
  <c r="E95" i="148"/>
  <c r="J144" i="153"/>
  <c r="K144" i="153" s="1"/>
  <c r="H144" i="153"/>
  <c r="O74" i="133"/>
  <c r="E277" i="131"/>
  <c r="L251" i="149"/>
  <c r="L246" i="149" s="1"/>
  <c r="W47" i="150" s="1"/>
  <c r="J246" i="149"/>
  <c r="R47" i="150" s="1"/>
  <c r="U47" i="150" s="1"/>
  <c r="Q197" i="93"/>
  <c r="E275" i="131"/>
  <c r="Q438" i="131"/>
  <c r="M24" i="146"/>
  <c r="K135" i="133"/>
  <c r="J135" i="140" s="1"/>
  <c r="L121" i="133"/>
  <c r="O53" i="137"/>
  <c r="N41" i="146" s="1"/>
  <c r="O114" i="133"/>
  <c r="P51" i="137" s="1"/>
  <c r="O39" i="146" s="1"/>
  <c r="N73" i="133"/>
  <c r="N108" i="133" s="1"/>
  <c r="O45" i="137" s="1"/>
  <c r="N33" i="146" s="1"/>
  <c r="H149" i="153"/>
  <c r="E141" i="153"/>
  <c r="H141" i="153" s="1"/>
  <c r="K44" i="150"/>
  <c r="E227" i="153"/>
  <c r="B294" i="148" s="1"/>
  <c r="I131" i="149"/>
  <c r="K91" i="147"/>
  <c r="E49" i="153"/>
  <c r="X140" i="132"/>
  <c r="Y140" i="132" s="1"/>
  <c r="AA140" i="132" s="1"/>
  <c r="AB140" i="132" s="1"/>
  <c r="K151" i="133"/>
  <c r="L262" i="149"/>
  <c r="L260" i="149" s="1"/>
  <c r="W49" i="150" s="1"/>
  <c r="J260" i="149"/>
  <c r="R49" i="150" s="1"/>
  <c r="R166" i="132"/>
  <c r="O420" i="131"/>
  <c r="O421" i="131" s="1"/>
  <c r="P83" i="93"/>
  <c r="Q10" i="107"/>
  <c r="Q11" i="107" s="1"/>
  <c r="D9" i="107"/>
  <c r="Q272" i="131"/>
  <c r="Q273" i="131" s="1"/>
  <c r="O73" i="133" s="1"/>
  <c r="O108" i="133" s="1"/>
  <c r="P45" i="137" s="1"/>
  <c r="O33" i="146" s="1"/>
  <c r="K132" i="149"/>
  <c r="N267" i="131"/>
  <c r="N268" i="131" s="1"/>
  <c r="N31" i="146"/>
  <c r="X121" i="132"/>
  <c r="Y121" i="132" s="1"/>
  <c r="AA121" i="132" s="1"/>
  <c r="AB121" i="132" s="1"/>
  <c r="H153" i="133"/>
  <c r="P48" i="137"/>
  <c r="Z111" i="133"/>
  <c r="R65" i="148" s="1"/>
  <c r="N189" i="131"/>
  <c r="N190" i="131" s="1"/>
  <c r="M168" i="149"/>
  <c r="P115" i="93"/>
  <c r="Q115" i="93" s="1"/>
  <c r="P201" i="93"/>
  <c r="Q201" i="93" s="1"/>
  <c r="D45" i="107"/>
  <c r="E45" i="150" s="1"/>
  <c r="M38" i="146"/>
  <c r="X127" i="132"/>
  <c r="Y127" i="132" s="1"/>
  <c r="AA127" i="132" s="1"/>
  <c r="AB127" i="132" s="1"/>
  <c r="AP110" i="108"/>
  <c r="AP109" i="108" s="1"/>
  <c r="O214" i="93"/>
  <c r="V117" i="132"/>
  <c r="U118" i="132"/>
  <c r="V118" i="132" s="1"/>
  <c r="O73" i="114"/>
  <c r="K150" i="133"/>
  <c r="L41" i="146"/>
  <c r="I185" i="93"/>
  <c r="X102" i="132"/>
  <c r="K79" i="132"/>
  <c r="G84" i="132" s="1"/>
  <c r="E16" i="137"/>
  <c r="K441" i="131"/>
  <c r="K442" i="131" s="1"/>
  <c r="K458" i="131"/>
  <c r="P328" i="93"/>
  <c r="AK258" i="108"/>
  <c r="P72" i="114" s="1"/>
  <c r="Q72" i="114" s="1"/>
  <c r="AK181" i="108"/>
  <c r="Y183" i="108"/>
  <c r="AB117" i="133"/>
  <c r="T71" i="148" s="1"/>
  <c r="Z71" i="148" s="1"/>
  <c r="M93" i="93"/>
  <c r="AP183" i="108"/>
  <c r="BB236" i="108"/>
  <c r="K90" i="148"/>
  <c r="V64" i="148" s="1"/>
  <c r="G225" i="153"/>
  <c r="C292" i="148" s="1"/>
  <c r="O267" i="131"/>
  <c r="O268" i="131" s="1"/>
  <c r="M72" i="133" s="1"/>
  <c r="N107" i="133" s="1"/>
  <c r="O44" i="137" s="1"/>
  <c r="N32" i="146" s="1"/>
  <c r="Q286" i="104"/>
  <c r="Q40" i="107"/>
  <c r="R271" i="131"/>
  <c r="M15" i="109"/>
  <c r="S143" i="132"/>
  <c r="P408" i="131" s="1"/>
  <c r="P409" i="131" s="1"/>
  <c r="P410" i="131" s="1"/>
  <c r="AK286" i="108"/>
  <c r="P32" i="114" s="1"/>
  <c r="Q32" i="114" s="1"/>
  <c r="P93" i="114"/>
  <c r="Q93" i="114" s="1"/>
  <c r="AK277" i="108"/>
  <c r="Y134" i="108"/>
  <c r="BB17" i="108"/>
  <c r="AK116" i="108"/>
  <c r="H165" i="149"/>
  <c r="J165" i="149" s="1"/>
  <c r="L165" i="149" s="1"/>
  <c r="I166" i="149"/>
  <c r="AK157" i="108"/>
  <c r="Y158" i="108"/>
  <c r="G229" i="131"/>
  <c r="I226" i="131" s="1"/>
  <c r="I225" i="131"/>
  <c r="I227" i="131" s="1"/>
  <c r="R257" i="131" s="1"/>
  <c r="R258" i="131" s="1"/>
  <c r="P70" i="133" s="1"/>
  <c r="Q105" i="133" s="1"/>
  <c r="AK269" i="108"/>
  <c r="AK109" i="108"/>
  <c r="Y110" i="108"/>
  <c r="O37" i="146"/>
  <c r="E39" i="147"/>
  <c r="E125" i="131"/>
  <c r="N19" i="146"/>
  <c r="K193" i="93"/>
  <c r="O36" i="114"/>
  <c r="P112" i="133"/>
  <c r="Y112" i="133"/>
  <c r="X119" i="132"/>
  <c r="Y119" i="132" s="1"/>
  <c r="AA119" i="132" s="1"/>
  <c r="AB119" i="132" s="1"/>
  <c r="K115" i="140"/>
  <c r="L187" i="93"/>
  <c r="O446" i="131"/>
  <c r="O447" i="131" s="1"/>
  <c r="M86" i="133" s="1"/>
  <c r="N99" i="140"/>
  <c r="P154" i="144"/>
  <c r="M421" i="131"/>
  <c r="E140" i="153"/>
  <c r="E226" i="153"/>
  <c r="B293" i="148" s="1"/>
  <c r="Q75" i="114"/>
  <c r="P68" i="114"/>
  <c r="Q68" i="114" s="1"/>
  <c r="E113" i="149"/>
  <c r="F118" i="149"/>
  <c r="X138" i="132"/>
  <c r="Y138" i="132" s="1"/>
  <c r="AA138" i="132" s="1"/>
  <c r="AB138" i="132" s="1"/>
  <c r="X120" i="132"/>
  <c r="Y120" i="132" s="1"/>
  <c r="AA120" i="132" s="1"/>
  <c r="AB120" i="132" s="1"/>
  <c r="K125" i="140"/>
  <c r="K104" i="138"/>
  <c r="L102" i="138"/>
  <c r="P76" i="133"/>
  <c r="E285" i="131"/>
  <c r="I152" i="133"/>
  <c r="J56" i="137" s="1"/>
  <c r="I44" i="146" s="1"/>
  <c r="F78" i="152"/>
  <c r="E77" i="152"/>
  <c r="BA63" i="108"/>
  <c r="R131" i="131"/>
  <c r="G125" i="131"/>
  <c r="AJ275" i="108"/>
  <c r="O94" i="114"/>
  <c r="Q308" i="131"/>
  <c r="Q309" i="131" s="1"/>
  <c r="O83" i="133" s="1"/>
  <c r="O118" i="133" s="1"/>
  <c r="P55" i="137" s="1"/>
  <c r="O43" i="146" s="1"/>
  <c r="L40" i="137"/>
  <c r="H152" i="133"/>
  <c r="R308" i="131"/>
  <c r="E307" i="131"/>
  <c r="AJ261" i="108"/>
  <c r="AJ63" i="108"/>
  <c r="L104" i="146"/>
  <c r="L186" i="146" s="1"/>
  <c r="X125" i="132"/>
  <c r="Y125" i="132" s="1"/>
  <c r="AA125" i="132" s="1"/>
  <c r="AB125" i="132" s="1"/>
  <c r="AK283" i="108"/>
  <c r="P26" i="114" s="1"/>
  <c r="P88" i="114"/>
  <c r="Q397" i="131"/>
  <c r="E396" i="131"/>
  <c r="R22" i="93"/>
  <c r="R30" i="93"/>
  <c r="R38" i="93"/>
  <c r="R46" i="93"/>
  <c r="R25" i="93"/>
  <c r="R33" i="93"/>
  <c r="R41" i="93"/>
  <c r="R49" i="93"/>
  <c r="R20" i="93"/>
  <c r="R28" i="93"/>
  <c r="R36" i="93"/>
  <c r="R44" i="93"/>
  <c r="R23" i="93"/>
  <c r="R31" i="93"/>
  <c r="R39" i="93"/>
  <c r="R47" i="93"/>
  <c r="R26" i="93"/>
  <c r="R34" i="93"/>
  <c r="R42" i="93"/>
  <c r="R21" i="93"/>
  <c r="R29" i="93"/>
  <c r="R37" i="93"/>
  <c r="R45" i="93"/>
  <c r="R24" i="93"/>
  <c r="R40" i="93"/>
  <c r="R35" i="93"/>
  <c r="R32" i="93"/>
  <c r="R48" i="93"/>
  <c r="R27" i="93"/>
  <c r="R43" i="93"/>
  <c r="M42" i="146"/>
  <c r="Q42" i="146" s="1"/>
  <c r="E54" i="137"/>
  <c r="F47" i="151" s="1"/>
  <c r="E42" i="154" s="1"/>
  <c r="C205" i="148" s="1"/>
  <c r="E203" i="149"/>
  <c r="F203" i="149" s="1"/>
  <c r="E289" i="104"/>
  <c r="E197" i="149" s="1"/>
  <c r="O380" i="104"/>
  <c r="O381" i="104"/>
  <c r="AI236" i="108"/>
  <c r="L7" i="105"/>
  <c r="O37" i="107"/>
  <c r="P117" i="131"/>
  <c r="O325" i="131"/>
  <c r="O23" i="107"/>
  <c r="E256" i="131"/>
  <c r="Q113" i="93"/>
  <c r="BB70" i="108"/>
  <c r="AA116" i="132"/>
  <c r="H223" i="149"/>
  <c r="F218" i="149"/>
  <c r="H43" i="150" s="1"/>
  <c r="K43" i="150" s="1"/>
  <c r="P460" i="131"/>
  <c r="N150" i="133" s="1"/>
  <c r="O69" i="137" s="1"/>
  <c r="N56" i="146" s="1"/>
  <c r="E284" i="131"/>
  <c r="D77" i="152"/>
  <c r="E127" i="154" s="1"/>
  <c r="E212" i="154" s="1"/>
  <c r="P126" i="146"/>
  <c r="P211" i="146" s="1"/>
  <c r="M463" i="131"/>
  <c r="T157" i="132"/>
  <c r="Q416" i="131" s="1"/>
  <c r="U151" i="132"/>
  <c r="Q62" i="107"/>
  <c r="R130" i="131"/>
  <c r="E91" i="103"/>
  <c r="E4" i="103" s="1"/>
  <c r="D122" i="148"/>
  <c r="H85" i="132"/>
  <c r="D124" i="148" s="1"/>
  <c r="D126" i="148" s="1"/>
  <c r="O206" i="93"/>
  <c r="O120" i="93"/>
  <c r="BR144" i="132"/>
  <c r="S144" i="132" s="1"/>
  <c r="S150" i="132" s="1"/>
  <c r="P412" i="131" s="1"/>
  <c r="P413" i="131" s="1"/>
  <c r="BG144" i="132"/>
  <c r="BS144" i="132" s="1"/>
  <c r="T144" i="132" s="1"/>
  <c r="P206" i="93"/>
  <c r="P120" i="93"/>
  <c r="D50" i="107"/>
  <c r="E50" i="150" s="1"/>
  <c r="F107" i="140"/>
  <c r="H175" i="144"/>
  <c r="P202" i="93"/>
  <c r="Q202" i="93" s="1"/>
  <c r="P116" i="93"/>
  <c r="Q116" i="93" s="1"/>
  <c r="D46" i="107"/>
  <c r="E46" i="150" s="1"/>
  <c r="H243" i="149"/>
  <c r="F239" i="149"/>
  <c r="H46" i="150" s="1"/>
  <c r="N144" i="140"/>
  <c r="P248" i="144"/>
  <c r="O144" i="140" s="1"/>
  <c r="D145" i="152" s="1"/>
  <c r="N26" i="105"/>
  <c r="Q36" i="107"/>
  <c r="R261" i="131"/>
  <c r="E240" i="104"/>
  <c r="AJ246" i="108"/>
  <c r="AJ155" i="108"/>
  <c r="X134" i="132"/>
  <c r="Y134" i="132" s="1"/>
  <c r="AA134" i="132" s="1"/>
  <c r="AB134" i="132" s="1"/>
  <c r="N35" i="146"/>
  <c r="P439" i="131"/>
  <c r="P440" i="131" s="1"/>
  <c r="N148" i="133" s="1"/>
  <c r="O36" i="137" s="1"/>
  <c r="R288" i="131"/>
  <c r="E288" i="131" s="1"/>
  <c r="R289" i="131"/>
  <c r="E287" i="131"/>
  <c r="M17" i="109"/>
  <c r="L178" i="93"/>
  <c r="L100" i="93"/>
  <c r="J85" i="103"/>
  <c r="G55" i="103"/>
  <c r="M27" i="107"/>
  <c r="P26" i="137"/>
  <c r="P30" i="137" s="1"/>
  <c r="M98" i="93"/>
  <c r="K34" i="105"/>
  <c r="O448" i="131"/>
  <c r="O449" i="131" s="1"/>
  <c r="P71" i="114"/>
  <c r="Q71" i="114" s="1"/>
  <c r="E122" i="148"/>
  <c r="I85" i="132"/>
  <c r="E124" i="148" s="1"/>
  <c r="E126" i="148" s="1"/>
  <c r="O110" i="93"/>
  <c r="O196" i="93"/>
  <c r="P39" i="107"/>
  <c r="U156" i="132"/>
  <c r="V156" i="132" s="1"/>
  <c r="I206" i="138"/>
  <c r="H210" i="138"/>
  <c r="N73" i="114"/>
  <c r="T143" i="132"/>
  <c r="Q408" i="131" s="1"/>
  <c r="U137" i="132"/>
  <c r="AI263" i="108"/>
  <c r="N78" i="114" s="1"/>
  <c r="N76" i="114"/>
  <c r="AI267" i="108"/>
  <c r="O31" i="107" s="1"/>
  <c r="N91" i="114"/>
  <c r="X145" i="132"/>
  <c r="Y145" i="132" s="1"/>
  <c r="AA145" i="132" s="1"/>
  <c r="AB145" i="132" s="1"/>
  <c r="Q262" i="131"/>
  <c r="Q263" i="131" s="1"/>
  <c r="O71" i="133" s="1"/>
  <c r="P106" i="133" s="1"/>
  <c r="AK251" i="108"/>
  <c r="P62" i="114" s="1"/>
  <c r="Q62" i="114" s="1"/>
  <c r="P60" i="114"/>
  <c r="Q60" i="114" s="1"/>
  <c r="BR160" i="132"/>
  <c r="S160" i="132" s="1"/>
  <c r="BG160" i="132"/>
  <c r="BS160" i="132" s="1"/>
  <c r="T160" i="132" s="1"/>
  <c r="U160" i="132" s="1"/>
  <c r="V160" i="132" s="1"/>
  <c r="O109" i="93"/>
  <c r="O191" i="93"/>
  <c r="K33" i="140"/>
  <c r="L105" i="146" s="1"/>
  <c r="L187" i="146" s="1"/>
  <c r="L34" i="140"/>
  <c r="N96" i="114"/>
  <c r="AK284" i="108"/>
  <c r="P27" i="114" s="1"/>
  <c r="P55" i="114"/>
  <c r="Q55" i="114" s="1"/>
  <c r="N126" i="140"/>
  <c r="P216" i="144"/>
  <c r="O126" i="140" s="1"/>
  <c r="D127" i="152" s="1"/>
  <c r="M466" i="131"/>
  <c r="J98" i="140"/>
  <c r="J97" i="140" s="1"/>
  <c r="K154" i="138"/>
  <c r="J156" i="138"/>
  <c r="P108" i="93"/>
  <c r="D35" i="107"/>
  <c r="E35" i="150" s="1"/>
  <c r="F167" i="149"/>
  <c r="G168" i="149"/>
  <c r="Q199" i="93"/>
  <c r="S129" i="132"/>
  <c r="P400" i="131" s="1"/>
  <c r="P401" i="131" s="1"/>
  <c r="P402" i="131" s="1"/>
  <c r="E256" i="149"/>
  <c r="F256" i="149" s="1"/>
  <c r="E345" i="104"/>
  <c r="E253" i="149" s="1"/>
  <c r="AK70" i="108"/>
  <c r="X135" i="132"/>
  <c r="Y135" i="132" s="1"/>
  <c r="AA135" i="132" s="1"/>
  <c r="AB135" i="132" s="1"/>
  <c r="BB88" i="108"/>
  <c r="AP88" i="108" s="1"/>
  <c r="Q166" i="132"/>
  <c r="R170" i="132" s="1"/>
  <c r="N420" i="131"/>
  <c r="N421" i="131" s="1"/>
  <c r="M85" i="114"/>
  <c r="O190" i="93"/>
  <c r="N24" i="114"/>
  <c r="AJ271" i="108"/>
  <c r="O89" i="114"/>
  <c r="E222" i="131"/>
  <c r="N406" i="131"/>
  <c r="G200" i="131"/>
  <c r="I192" i="131" s="1"/>
  <c r="I191" i="131"/>
  <c r="G122" i="148"/>
  <c r="K85" i="132"/>
  <c r="G124" i="148" s="1"/>
  <c r="G126" i="148" s="1"/>
  <c r="R102" i="132"/>
  <c r="J79" i="132"/>
  <c r="G83" i="132" s="1"/>
  <c r="F88" i="132"/>
  <c r="L16" i="140"/>
  <c r="M17" i="140"/>
  <c r="O189" i="131"/>
  <c r="O190" i="131" s="1"/>
  <c r="M68" i="133" s="1"/>
  <c r="N103" i="133" s="1"/>
  <c r="O40" i="137" s="1"/>
  <c r="N28" i="146" s="1"/>
  <c r="I31" i="105"/>
  <c r="M108" i="133"/>
  <c r="X139" i="132"/>
  <c r="Y139" i="132" s="1"/>
  <c r="AA139" i="132" s="1"/>
  <c r="AB139" i="132" s="1"/>
  <c r="N445" i="131"/>
  <c r="AK265" i="108"/>
  <c r="P81" i="114" s="1"/>
  <c r="Q81" i="114" s="1"/>
  <c r="Y88" i="108"/>
  <c r="X161" i="132"/>
  <c r="Y161" i="132" s="1"/>
  <c r="AA161" i="132" s="1"/>
  <c r="AB161" i="132" s="1"/>
  <c r="P11" i="107"/>
  <c r="J65" i="137"/>
  <c r="O113" i="133"/>
  <c r="N51" i="137"/>
  <c r="M130" i="149"/>
  <c r="L129" i="149"/>
  <c r="T56" i="148"/>
  <c r="Z56" i="148" s="1"/>
  <c r="AB56" i="148" s="1"/>
  <c r="G32" i="151" s="1"/>
  <c r="G27" i="154" s="1"/>
  <c r="D190" i="148" s="1"/>
  <c r="AC102" i="133"/>
  <c r="U56" i="148" s="1"/>
  <c r="O85" i="93"/>
  <c r="O170" i="93" s="1"/>
  <c r="O168" i="93"/>
  <c r="X141" i="132"/>
  <c r="Y141" i="132" s="1"/>
  <c r="AA141" i="132" s="1"/>
  <c r="AB141" i="132" s="1"/>
  <c r="X155" i="132"/>
  <c r="Y155" i="132" s="1"/>
  <c r="AA155" i="132" s="1"/>
  <c r="AB155" i="132" s="1"/>
  <c r="N36" i="114"/>
  <c r="L17" i="109"/>
  <c r="K100" i="93"/>
  <c r="K97" i="93" s="1"/>
  <c r="K178" i="93"/>
  <c r="L26" i="107"/>
  <c r="L93" i="93"/>
  <c r="Y17" i="108"/>
  <c r="AQ16" i="108" s="1"/>
  <c r="BB116" i="108"/>
  <c r="AP116" i="108" s="1"/>
  <c r="Q300" i="131"/>
  <c r="Q301" i="131" s="1"/>
  <c r="O81" i="133" s="1"/>
  <c r="O116" i="133" s="1"/>
  <c r="BR154" i="132"/>
  <c r="S154" i="132" s="1"/>
  <c r="S157" i="132" s="1"/>
  <c r="P416" i="131" s="1"/>
  <c r="P417" i="131" s="1"/>
  <c r="P418" i="131" s="1"/>
  <c r="BG154" i="132"/>
  <c r="BS154" i="132" s="1"/>
  <c r="T154" i="132" s="1"/>
  <c r="U159" i="132"/>
  <c r="V159" i="132" s="1"/>
  <c r="M78" i="114"/>
  <c r="AH255" i="108"/>
  <c r="N30" i="107" s="1"/>
  <c r="N26" i="107" s="1"/>
  <c r="AI287" i="108"/>
  <c r="N33" i="114" s="1"/>
  <c r="N30" i="114" s="1"/>
  <c r="H229" i="149"/>
  <c r="F225" i="149"/>
  <c r="H44" i="150" s="1"/>
  <c r="O118" i="93"/>
  <c r="O204" i="93"/>
  <c r="F130" i="149"/>
  <c r="H130" i="149" s="1"/>
  <c r="J130" i="149" s="1"/>
  <c r="G131" i="149"/>
  <c r="T129" i="132"/>
  <c r="Q400" i="131" s="1"/>
  <c r="U123" i="132"/>
  <c r="E359" i="104"/>
  <c r="E267" i="149" s="1"/>
  <c r="E268" i="149"/>
  <c r="F268" i="149" s="1"/>
  <c r="P75" i="133"/>
  <c r="E281" i="131"/>
  <c r="AH280" i="108"/>
  <c r="K32" i="105" s="1"/>
  <c r="N30" i="137"/>
  <c r="O34" i="109"/>
  <c r="O18" i="114"/>
  <c r="O43" i="114" s="1"/>
  <c r="X153" i="132"/>
  <c r="Y153" i="132" s="1"/>
  <c r="AA153" i="132" s="1"/>
  <c r="AB153" i="132" s="1"/>
  <c r="E90" i="148"/>
  <c r="J139" i="153"/>
  <c r="N139" i="153" s="1"/>
  <c r="U42" i="150"/>
  <c r="K168" i="149"/>
  <c r="Y128" i="132"/>
  <c r="AA128" i="132" s="1"/>
  <c r="AB128" i="132" s="1"/>
  <c r="X128" i="132"/>
  <c r="L30" i="109"/>
  <c r="N65" i="140"/>
  <c r="P98" i="144"/>
  <c r="O65" i="140" s="1"/>
  <c r="D64" i="152" s="1"/>
  <c r="L215" i="149"/>
  <c r="L211" i="149" s="1"/>
  <c r="W42" i="150" s="1"/>
  <c r="J211" i="149"/>
  <c r="R42" i="150" s="1"/>
  <c r="K83" i="114"/>
  <c r="K67" i="114" s="1"/>
  <c r="K22" i="114"/>
  <c r="K97" i="148"/>
  <c r="V71" i="148" s="1"/>
  <c r="G232" i="153"/>
  <c r="C299" i="148" s="1"/>
  <c r="O40" i="140"/>
  <c r="D40" i="152"/>
  <c r="E40" i="152" s="1"/>
  <c r="R292" i="131"/>
  <c r="E292" i="131" s="1"/>
  <c r="E291" i="131"/>
  <c r="J132" i="146"/>
  <c r="J204" i="146" s="1"/>
  <c r="G114" i="131"/>
  <c r="I85" i="131"/>
  <c r="E115" i="131"/>
  <c r="N454" i="131"/>
  <c r="Q48" i="107"/>
  <c r="R299" i="131"/>
  <c r="H235" i="149"/>
  <c r="F232" i="149"/>
  <c r="H45" i="150" s="1"/>
  <c r="U142" i="132"/>
  <c r="V142" i="132" s="1"/>
  <c r="M102" i="93"/>
  <c r="M194" i="93"/>
  <c r="M193" i="93" s="1"/>
  <c r="N32" i="109"/>
  <c r="N30" i="109" s="1"/>
  <c r="L46" i="140"/>
  <c r="M107" i="146" s="1"/>
  <c r="M189" i="146" s="1"/>
  <c r="M47" i="140"/>
  <c r="U132" i="132"/>
  <c r="V132" i="132" s="1"/>
  <c r="E148" i="149"/>
  <c r="F154" i="149"/>
  <c r="AJ281" i="108"/>
  <c r="AK289" i="108"/>
  <c r="P38" i="114" s="1"/>
  <c r="Q38" i="114" s="1"/>
  <c r="AI243" i="108"/>
  <c r="O29" i="107" s="1"/>
  <c r="N57" i="114"/>
  <c r="N51" i="114" s="1"/>
  <c r="E97" i="148"/>
  <c r="J146" i="153"/>
  <c r="N146" i="153" s="1"/>
  <c r="U49" i="150"/>
  <c r="Q25" i="109"/>
  <c r="D25" i="109" s="1"/>
  <c r="P104" i="93"/>
  <c r="D34" i="107"/>
  <c r="E34" i="150" s="1"/>
  <c r="BR158" i="132"/>
  <c r="S158" i="132" s="1"/>
  <c r="BG158" i="132"/>
  <c r="BS158" i="132" s="1"/>
  <c r="T158" i="132" s="1"/>
  <c r="E3" i="103"/>
  <c r="G3" i="103" s="1"/>
  <c r="E62" i="147"/>
  <c r="O4" i="105"/>
  <c r="F88" i="149"/>
  <c r="E78" i="149"/>
  <c r="F122" i="148"/>
  <c r="J85" i="132"/>
  <c r="F124" i="148" s="1"/>
  <c r="F126" i="148" s="1"/>
  <c r="J474" i="131"/>
  <c r="BR162" i="132"/>
  <c r="S162" i="132" s="1"/>
  <c r="BG162" i="132"/>
  <c r="BS162" i="132" s="1"/>
  <c r="T162" i="132" s="1"/>
  <c r="U162" i="132" s="1"/>
  <c r="V162" i="132" s="1"/>
  <c r="G108" i="146"/>
  <c r="G190" i="146" s="1"/>
  <c r="F15" i="140"/>
  <c r="G102" i="146" s="1"/>
  <c r="G184" i="146" s="1"/>
  <c r="G53" i="140"/>
  <c r="L107" i="133"/>
  <c r="AA117" i="133" l="1"/>
  <c r="S71" i="148" s="1"/>
  <c r="AI280" i="108"/>
  <c r="L32" i="105" s="1"/>
  <c r="R293" i="131"/>
  <c r="P79" i="133" s="1"/>
  <c r="X117" i="133"/>
  <c r="BG130" i="132"/>
  <c r="BS130" i="132" s="1"/>
  <c r="T130" i="132" s="1"/>
  <c r="T136" i="132" s="1"/>
  <c r="Q404" i="131" s="1"/>
  <c r="BR130" i="132"/>
  <c r="S130" i="132" s="1"/>
  <c r="AI255" i="108"/>
  <c r="O30" i="107" s="1"/>
  <c r="N101" i="93" s="1"/>
  <c r="N189" i="93" s="1"/>
  <c r="O44" i="114"/>
  <c r="K474" i="131"/>
  <c r="L474" i="131" s="1"/>
  <c r="I193" i="131"/>
  <c r="R223" i="131" s="1"/>
  <c r="R224" i="131" s="1"/>
  <c r="P69" i="133" s="1"/>
  <c r="R104" i="133" s="1"/>
  <c r="T69" i="148"/>
  <c r="Z69" i="148" s="1"/>
  <c r="AC115" i="133"/>
  <c r="U69" i="148" s="1"/>
  <c r="AC69" i="148" s="1"/>
  <c r="F95" i="148"/>
  <c r="Z47" i="150"/>
  <c r="M144" i="153"/>
  <c r="J230" i="153"/>
  <c r="D297" i="148" s="1"/>
  <c r="L95" i="148"/>
  <c r="W69" i="148" s="1"/>
  <c r="P144" i="153"/>
  <c r="G95" i="148"/>
  <c r="G138" i="153"/>
  <c r="D89" i="148"/>
  <c r="N34" i="146"/>
  <c r="N144" i="153"/>
  <c r="J210" i="149"/>
  <c r="H204" i="149"/>
  <c r="M41" i="150" s="1"/>
  <c r="P41" i="150" s="1"/>
  <c r="K41" i="150"/>
  <c r="O106" i="93"/>
  <c r="E308" i="131"/>
  <c r="O109" i="133"/>
  <c r="Y109" i="133"/>
  <c r="AA69" i="148"/>
  <c r="H138" i="153"/>
  <c r="P53" i="137"/>
  <c r="O41" i="146" s="1"/>
  <c r="L115" i="140"/>
  <c r="S170" i="132"/>
  <c r="O457" i="131"/>
  <c r="N47" i="140"/>
  <c r="M46" i="140"/>
  <c r="N107" i="146" s="1"/>
  <c r="N189" i="146" s="1"/>
  <c r="R300" i="131"/>
  <c r="E300" i="131" s="1"/>
  <c r="E299" i="131"/>
  <c r="AC71" i="148"/>
  <c r="AA71" i="148"/>
  <c r="AB71" i="148" s="1"/>
  <c r="G47" i="151" s="1"/>
  <c r="G42" i="154" s="1"/>
  <c r="D205" i="148" s="1"/>
  <c r="P110" i="133"/>
  <c r="Y110" i="133"/>
  <c r="R262" i="131"/>
  <c r="E262" i="131" s="1"/>
  <c r="E261" i="131"/>
  <c r="R132" i="131"/>
  <c r="P48" i="133" s="1"/>
  <c r="E130" i="131"/>
  <c r="N94" i="93"/>
  <c r="N177" i="93"/>
  <c r="O22" i="107"/>
  <c r="O15" i="109" s="1"/>
  <c r="P188" i="131"/>
  <c r="O96" i="114"/>
  <c r="R272" i="131"/>
  <c r="E272" i="131" s="1"/>
  <c r="E271" i="131"/>
  <c r="K133" i="149"/>
  <c r="H88" i="149"/>
  <c r="F78" i="149"/>
  <c r="H34" i="150" s="1"/>
  <c r="K34" i="150" s="1"/>
  <c r="P204" i="93"/>
  <c r="Q204" i="93" s="1"/>
  <c r="P118" i="93"/>
  <c r="Q118" i="93" s="1"/>
  <c r="D48" i="107"/>
  <c r="E48" i="150" s="1"/>
  <c r="P110" i="93"/>
  <c r="Q110" i="93" s="1"/>
  <c r="P196" i="93"/>
  <c r="Q196" i="93" s="1"/>
  <c r="Q39" i="107"/>
  <c r="D40" i="107"/>
  <c r="E40" i="150" s="1"/>
  <c r="E228" i="153"/>
  <c r="B295" i="148" s="1"/>
  <c r="K45" i="150"/>
  <c r="E142" i="153"/>
  <c r="K169" i="149"/>
  <c r="J229" i="149"/>
  <c r="H225" i="149"/>
  <c r="M44" i="150" s="1"/>
  <c r="P380" i="104"/>
  <c r="P381" i="104"/>
  <c r="AJ236" i="108"/>
  <c r="M7" i="105"/>
  <c r="P37" i="107"/>
  <c r="P325" i="131"/>
  <c r="Q117" i="131"/>
  <c r="P23" i="107"/>
  <c r="K98" i="140"/>
  <c r="K97" i="140" s="1"/>
  <c r="L154" i="138"/>
  <c r="K156" i="138"/>
  <c r="N85" i="114"/>
  <c r="O324" i="131"/>
  <c r="R309" i="131"/>
  <c r="N121" i="133"/>
  <c r="O37" i="137" s="1"/>
  <c r="N25" i="146" s="1"/>
  <c r="V123" i="132"/>
  <c r="U129" i="132"/>
  <c r="AK259" i="108"/>
  <c r="U157" i="132"/>
  <c r="V151" i="132"/>
  <c r="W151" i="132" s="1"/>
  <c r="W157" i="132" s="1"/>
  <c r="AP70" i="108"/>
  <c r="AP63" i="108" s="1"/>
  <c r="BB63" i="108"/>
  <c r="R111" i="133"/>
  <c r="W111" i="133" s="1"/>
  <c r="X111" i="133" s="1"/>
  <c r="Y111" i="133"/>
  <c r="H166" i="149"/>
  <c r="J166" i="149" s="1"/>
  <c r="L166" i="149" s="1"/>
  <c r="I167" i="149"/>
  <c r="L69" i="137"/>
  <c r="F97" i="148"/>
  <c r="M146" i="153"/>
  <c r="Q146" i="153" s="1"/>
  <c r="Z49" i="150"/>
  <c r="Q401" i="131"/>
  <c r="E400" i="131"/>
  <c r="N45" i="137"/>
  <c r="G88" i="132"/>
  <c r="G169" i="149"/>
  <c r="F168" i="149"/>
  <c r="Y156" i="132"/>
  <c r="AA156" i="132" s="1"/>
  <c r="AB156" i="132" s="1"/>
  <c r="X156" i="132"/>
  <c r="H58" i="103"/>
  <c r="H62" i="103"/>
  <c r="H66" i="103"/>
  <c r="H70" i="103"/>
  <c r="H79" i="103"/>
  <c r="H74" i="103"/>
  <c r="H82" i="103"/>
  <c r="H59" i="103"/>
  <c r="H64" i="103"/>
  <c r="H69" i="103"/>
  <c r="H77" i="103"/>
  <c r="H60" i="103"/>
  <c r="H65" i="103"/>
  <c r="H71" i="103"/>
  <c r="H81" i="103"/>
  <c r="H84" i="103"/>
  <c r="H75" i="103"/>
  <c r="H78" i="103"/>
  <c r="H61" i="103"/>
  <c r="H67" i="103"/>
  <c r="H72" i="103"/>
  <c r="H85" i="103"/>
  <c r="H73" i="103"/>
  <c r="H57" i="103"/>
  <c r="H80" i="103"/>
  <c r="H63" i="103"/>
  <c r="H76" i="103"/>
  <c r="H68" i="103"/>
  <c r="H83" i="103"/>
  <c r="N24" i="146"/>
  <c r="K126" i="148"/>
  <c r="V78" i="148" s="1"/>
  <c r="AB78" i="148" s="1"/>
  <c r="G57" i="151" s="1"/>
  <c r="G51" i="154" s="1"/>
  <c r="D214" i="148" s="1"/>
  <c r="Q417" i="131"/>
  <c r="E416" i="131"/>
  <c r="H203" i="149"/>
  <c r="F197" i="149"/>
  <c r="H40" i="150" s="1"/>
  <c r="L125" i="140"/>
  <c r="L104" i="138"/>
  <c r="M102" i="138"/>
  <c r="Q49" i="137"/>
  <c r="W112" i="133"/>
  <c r="X112" i="133" s="1"/>
  <c r="Z112" i="133"/>
  <c r="R66" i="148" s="1"/>
  <c r="Z102" i="132"/>
  <c r="Z104" i="132" s="1"/>
  <c r="D100" i="132" s="1"/>
  <c r="X104" i="132"/>
  <c r="BB109" i="108"/>
  <c r="M169" i="149"/>
  <c r="O36" i="146"/>
  <c r="Q36" i="146" s="1"/>
  <c r="E48" i="137"/>
  <c r="F41" i="151" s="1"/>
  <c r="E36" i="154" s="1"/>
  <c r="C199" i="148" s="1"/>
  <c r="G97" i="148"/>
  <c r="P146" i="153"/>
  <c r="M37" i="137"/>
  <c r="N126" i="148"/>
  <c r="Y78" i="148" s="1"/>
  <c r="AK78" i="148" s="1"/>
  <c r="J57" i="151" s="1"/>
  <c r="M51" i="154" s="1"/>
  <c r="G214" i="148" s="1"/>
  <c r="F245" i="148" s="1"/>
  <c r="D92" i="148"/>
  <c r="G141" i="153"/>
  <c r="K141" i="153" s="1"/>
  <c r="P44" i="150"/>
  <c r="Q27" i="114"/>
  <c r="P109" i="93"/>
  <c r="Q109" i="93" s="1"/>
  <c r="P191" i="93"/>
  <c r="Q191" i="93" s="1"/>
  <c r="D36" i="107"/>
  <c r="E36" i="150" s="1"/>
  <c r="P126" i="93"/>
  <c r="D62" i="107"/>
  <c r="E61" i="150" s="1"/>
  <c r="K28" i="146"/>
  <c r="O5" i="105"/>
  <c r="O6" i="105" s="1"/>
  <c r="O11" i="105" s="1"/>
  <c r="L130" i="149"/>
  <c r="M131" i="149"/>
  <c r="M16" i="140"/>
  <c r="N17" i="140"/>
  <c r="X160" i="132"/>
  <c r="Y160" i="132" s="1"/>
  <c r="AA160" i="132" s="1"/>
  <c r="AB160" i="132" s="1"/>
  <c r="H127" i="140"/>
  <c r="H124" i="140" s="1"/>
  <c r="I138" i="146" s="1"/>
  <c r="I199" i="146" s="1"/>
  <c r="H211" i="138"/>
  <c r="H11" i="138" s="1"/>
  <c r="H12" i="138" s="1"/>
  <c r="P78" i="133"/>
  <c r="E289" i="131"/>
  <c r="E131" i="131"/>
  <c r="R438" i="131"/>
  <c r="AP236" i="108"/>
  <c r="L98" i="93"/>
  <c r="J34" i="105"/>
  <c r="J31" i="105" s="1"/>
  <c r="M26" i="107"/>
  <c r="N448" i="131"/>
  <c r="N449" i="131" s="1"/>
  <c r="M23" i="109"/>
  <c r="G107" i="140"/>
  <c r="I175" i="144"/>
  <c r="T164" i="132"/>
  <c r="U158" i="132"/>
  <c r="L97" i="148"/>
  <c r="W71" i="148" s="1"/>
  <c r="J232" i="153"/>
  <c r="D299" i="148" s="1"/>
  <c r="X142" i="132"/>
  <c r="Y142" i="132" s="1"/>
  <c r="AA142" i="132" s="1"/>
  <c r="AB142" i="132" s="1"/>
  <c r="E39" i="152"/>
  <c r="H107" i="154" s="1"/>
  <c r="H189" i="154" s="1"/>
  <c r="F40" i="152"/>
  <c r="F90" i="148"/>
  <c r="M139" i="153"/>
  <c r="Q139" i="153" s="1"/>
  <c r="Z42" i="150"/>
  <c r="L90" i="148"/>
  <c r="W64" i="148" s="1"/>
  <c r="J225" i="153"/>
  <c r="D292" i="148" s="1"/>
  <c r="M19" i="146"/>
  <c r="F131" i="149"/>
  <c r="H131" i="149" s="1"/>
  <c r="J131" i="149" s="1"/>
  <c r="G132" i="149"/>
  <c r="M39" i="146"/>
  <c r="K152" i="133"/>
  <c r="L56" i="137" s="1"/>
  <c r="K44" i="146" s="1"/>
  <c r="L33" i="140"/>
  <c r="M105" i="146" s="1"/>
  <c r="M187" i="146" s="1"/>
  <c r="M34" i="140"/>
  <c r="P34" i="109"/>
  <c r="I91" i="147"/>
  <c r="J55" i="103"/>
  <c r="D94" i="148"/>
  <c r="G143" i="153"/>
  <c r="E147" i="153"/>
  <c r="H147" i="153" s="1"/>
  <c r="E233" i="153"/>
  <c r="B300" i="148" s="1"/>
  <c r="K50" i="150"/>
  <c r="Q405" i="131"/>
  <c r="AK273" i="108"/>
  <c r="Y116" i="108"/>
  <c r="Y109" i="108" s="1"/>
  <c r="I183" i="93"/>
  <c r="L72" i="133"/>
  <c r="I132" i="149"/>
  <c r="Q439" i="131"/>
  <c r="Q440" i="131" s="1"/>
  <c r="O148" i="133" s="1"/>
  <c r="P36" i="137" s="1"/>
  <c r="T150" i="132"/>
  <c r="Q412" i="131" s="1"/>
  <c r="U144" i="132"/>
  <c r="P18" i="114"/>
  <c r="Q26" i="114"/>
  <c r="AK290" i="108"/>
  <c r="P39" i="114" s="1"/>
  <c r="AK281" i="108"/>
  <c r="N33" i="105" s="1"/>
  <c r="P99" i="114"/>
  <c r="Q99" i="114" s="1"/>
  <c r="Y117" i="132"/>
  <c r="X117" i="132"/>
  <c r="V122" i="132"/>
  <c r="L68" i="133"/>
  <c r="P168" i="93"/>
  <c r="Q83" i="93"/>
  <c r="P186" i="93"/>
  <c r="Q104" i="93"/>
  <c r="H268" i="149"/>
  <c r="F267" i="149"/>
  <c r="H50" i="150" s="1"/>
  <c r="I52" i="146"/>
  <c r="O19" i="146"/>
  <c r="N29" i="105"/>
  <c r="E288" i="104"/>
  <c r="E3" i="147"/>
  <c r="K62" i="147"/>
  <c r="E26" i="147"/>
  <c r="N455" i="131"/>
  <c r="N456" i="131" s="1"/>
  <c r="M104" i="146"/>
  <c r="M186" i="146" s="1"/>
  <c r="O32" i="109"/>
  <c r="O30" i="109" s="1"/>
  <c r="N102" i="93"/>
  <c r="N194" i="93"/>
  <c r="AC112" i="133"/>
  <c r="U66" i="148" s="1"/>
  <c r="AA112" i="133"/>
  <c r="S66" i="148" s="1"/>
  <c r="F89" i="132"/>
  <c r="G89" i="132" s="1"/>
  <c r="H89" i="132" s="1"/>
  <c r="I89" i="132" s="1"/>
  <c r="J89" i="132" s="1"/>
  <c r="K89" i="132" s="1"/>
  <c r="M84" i="132"/>
  <c r="H154" i="149"/>
  <c r="N23" i="109"/>
  <c r="N21" i="109" s="1"/>
  <c r="M101" i="93"/>
  <c r="M97" i="93" s="1"/>
  <c r="M126" i="148"/>
  <c r="X78" i="148" s="1"/>
  <c r="AH78" i="148" s="1"/>
  <c r="I57" i="151" s="1"/>
  <c r="K51" i="154" s="1"/>
  <c r="F214" i="148" s="1"/>
  <c r="E245" i="148" s="1"/>
  <c r="D93" i="148"/>
  <c r="G142" i="153"/>
  <c r="G90" i="148"/>
  <c r="P139" i="153"/>
  <c r="M83" i="132"/>
  <c r="G85" i="132"/>
  <c r="G86" i="132" s="1"/>
  <c r="AK261" i="108"/>
  <c r="Y70" i="108"/>
  <c r="Y63" i="108" s="1"/>
  <c r="AK63" i="108"/>
  <c r="Q43" i="137"/>
  <c r="Z106" i="133"/>
  <c r="R60" i="148" s="1"/>
  <c r="U143" i="132"/>
  <c r="V137" i="132"/>
  <c r="W137" i="132" s="1"/>
  <c r="W143" i="132" s="1"/>
  <c r="AJ285" i="108"/>
  <c r="O28" i="114" s="1"/>
  <c r="O56" i="114"/>
  <c r="AJ247" i="108"/>
  <c r="J243" i="149"/>
  <c r="H239" i="149"/>
  <c r="M46" i="150" s="1"/>
  <c r="Q120" i="93"/>
  <c r="D91" i="148"/>
  <c r="G140" i="153"/>
  <c r="H140" i="153" s="1"/>
  <c r="AI237" i="108"/>
  <c r="AI238" i="108" s="1"/>
  <c r="O27" i="107" s="1"/>
  <c r="AZ237" i="108"/>
  <c r="P445" i="131" s="1"/>
  <c r="AZ238" i="108"/>
  <c r="P454" i="131" s="1"/>
  <c r="Q398" i="131"/>
  <c r="E398" i="131" s="1"/>
  <c r="R398" i="131" s="1"/>
  <c r="E397" i="131"/>
  <c r="I56" i="137"/>
  <c r="H127" i="154"/>
  <c r="H212" i="154" s="1"/>
  <c r="H118" i="149"/>
  <c r="M423" i="131"/>
  <c r="M422" i="131"/>
  <c r="F39" i="147"/>
  <c r="E35" i="147"/>
  <c r="E5" i="147" s="1"/>
  <c r="AK271" i="108"/>
  <c r="P89" i="114"/>
  <c r="Q89" i="114" s="1"/>
  <c r="X118" i="132"/>
  <c r="Y118" i="132" s="1"/>
  <c r="AA118" i="132" s="1"/>
  <c r="AB118" i="132" s="1"/>
  <c r="Q381" i="104"/>
  <c r="Q380" i="104"/>
  <c r="AK236" i="108"/>
  <c r="BB238" i="108" s="1"/>
  <c r="N7" i="105"/>
  <c r="Q37" i="107"/>
  <c r="Q325" i="131"/>
  <c r="R117" i="131"/>
  <c r="Q23" i="107"/>
  <c r="N446" i="131"/>
  <c r="N447" i="131" s="1"/>
  <c r="L86" i="133" s="1"/>
  <c r="F253" i="149"/>
  <c r="H48" i="150" s="1"/>
  <c r="H256" i="149"/>
  <c r="L126" i="148"/>
  <c r="W78" i="148" s="1"/>
  <c r="AE78" i="148" s="1"/>
  <c r="H57" i="151" s="1"/>
  <c r="I51" i="154" s="1"/>
  <c r="E214" i="148" s="1"/>
  <c r="D245" i="148" s="1"/>
  <c r="M457" i="131"/>
  <c r="N423" i="131"/>
  <c r="N422" i="131"/>
  <c r="N424" i="131" s="1"/>
  <c r="M144" i="133" s="1"/>
  <c r="N65" i="137" s="1"/>
  <c r="M52" i="146" s="1"/>
  <c r="P414" i="131"/>
  <c r="AB116" i="132"/>
  <c r="O422" i="131"/>
  <c r="O424" i="131" s="1"/>
  <c r="N144" i="133" s="1"/>
  <c r="O65" i="137" s="1"/>
  <c r="N52" i="146" s="1"/>
  <c r="O423" i="131"/>
  <c r="M33" i="105"/>
  <c r="AJ267" i="108"/>
  <c r="P31" i="107" s="1"/>
  <c r="O91" i="114"/>
  <c r="AK246" i="108"/>
  <c r="AK155" i="108"/>
  <c r="Y155" i="108" s="1"/>
  <c r="Y157" i="108"/>
  <c r="H49" i="153"/>
  <c r="E20" i="153"/>
  <c r="X162" i="132"/>
  <c r="Y162" i="132" s="1"/>
  <c r="AA162" i="132" s="1"/>
  <c r="AB162" i="132" s="1"/>
  <c r="K132" i="146"/>
  <c r="K204" i="146" s="1"/>
  <c r="K85" i="137"/>
  <c r="K88" i="137" s="1"/>
  <c r="I209" i="138"/>
  <c r="N95" i="93"/>
  <c r="N187" i="93" s="1"/>
  <c r="P266" i="131"/>
  <c r="O33" i="107"/>
  <c r="O27" i="109"/>
  <c r="M44" i="137"/>
  <c r="S164" i="132"/>
  <c r="X132" i="132"/>
  <c r="Y132" i="132" s="1"/>
  <c r="AA132" i="132" s="1"/>
  <c r="AB132" i="132" s="1"/>
  <c r="D39" i="152"/>
  <c r="E107" i="154" s="1"/>
  <c r="E189" i="154" s="1"/>
  <c r="P106" i="146"/>
  <c r="P188" i="146" s="1"/>
  <c r="K31" i="105"/>
  <c r="X159" i="132"/>
  <c r="Y159" i="132" s="1"/>
  <c r="AA159" i="132" s="1"/>
  <c r="AB159" i="132" s="1"/>
  <c r="E135" i="153"/>
  <c r="E217" i="153"/>
  <c r="B284" i="148" s="1"/>
  <c r="K35" i="150"/>
  <c r="H108" i="146"/>
  <c r="H190" i="146" s="1"/>
  <c r="G15" i="140"/>
  <c r="H102" i="146" s="1"/>
  <c r="H184" i="146" s="1"/>
  <c r="H53" i="140"/>
  <c r="E213" i="153"/>
  <c r="E131" i="153"/>
  <c r="O17" i="109"/>
  <c r="N178" i="93"/>
  <c r="N100" i="93"/>
  <c r="J235" i="149"/>
  <c r="H232" i="149"/>
  <c r="M45" i="150" s="1"/>
  <c r="P45" i="150" s="1"/>
  <c r="G115" i="131"/>
  <c r="I86" i="131"/>
  <c r="I87" i="131" s="1"/>
  <c r="U154" i="132"/>
  <c r="V154" i="132" s="1"/>
  <c r="N19" i="114"/>
  <c r="AC56" i="148"/>
  <c r="AE56" i="148" s="1"/>
  <c r="H32" i="151" s="1"/>
  <c r="I27" i="154" s="1"/>
  <c r="E190" i="148" s="1"/>
  <c r="AF56" i="148"/>
  <c r="AH56" i="148" s="1"/>
  <c r="I32" i="151" s="1"/>
  <c r="K27" i="154" s="1"/>
  <c r="F190" i="148" s="1"/>
  <c r="AL56" i="148"/>
  <c r="AM56" i="148" s="1"/>
  <c r="AI56" i="148"/>
  <c r="AK56" i="148" s="1"/>
  <c r="J32" i="151" s="1"/>
  <c r="M27" i="154" s="1"/>
  <c r="G190" i="148" s="1"/>
  <c r="P50" i="137"/>
  <c r="Z113" i="133"/>
  <c r="R67" i="148" s="1"/>
  <c r="T102" i="132"/>
  <c r="T104" i="132" s="1"/>
  <c r="R104" i="132"/>
  <c r="P190" i="93"/>
  <c r="Q190" i="93" s="1"/>
  <c r="Q108" i="93"/>
  <c r="Q409" i="131"/>
  <c r="E408" i="131"/>
  <c r="M188" i="93"/>
  <c r="M21" i="114"/>
  <c r="E143" i="153"/>
  <c r="E229" i="153"/>
  <c r="B296" i="148" s="1"/>
  <c r="K46" i="150"/>
  <c r="Q206" i="93"/>
  <c r="J223" i="149"/>
  <c r="H218" i="149"/>
  <c r="M43" i="150" s="1"/>
  <c r="P86" i="114"/>
  <c r="Q86" i="114" s="1"/>
  <c r="Q88" i="114"/>
  <c r="AJ263" i="108"/>
  <c r="O76" i="114"/>
  <c r="AJ287" i="108"/>
  <c r="O33" i="114" s="1"/>
  <c r="F77" i="152"/>
  <c r="G78" i="152"/>
  <c r="O99" i="140"/>
  <c r="D100" i="152" s="1"/>
  <c r="E158" i="144"/>
  <c r="F158" i="144" s="1"/>
  <c r="I83" i="148"/>
  <c r="G257" i="131"/>
  <c r="H257" i="131"/>
  <c r="H258" i="131" s="1"/>
  <c r="F70" i="133" s="1"/>
  <c r="G105" i="133" s="1"/>
  <c r="H42" i="137" s="1"/>
  <c r="G30" i="146" s="1"/>
  <c r="I257" i="131"/>
  <c r="I258" i="131" s="1"/>
  <c r="G70" i="133" s="1"/>
  <c r="H105" i="133" s="1"/>
  <c r="I42" i="137" s="1"/>
  <c r="H30" i="146" s="1"/>
  <c r="J257" i="131"/>
  <c r="J258" i="131" s="1"/>
  <c r="H70" i="133" s="1"/>
  <c r="I105" i="133" s="1"/>
  <c r="J42" i="137" s="1"/>
  <c r="I30" i="146" s="1"/>
  <c r="K257" i="131"/>
  <c r="K258" i="131" s="1"/>
  <c r="I70" i="133" s="1"/>
  <c r="J105" i="133" s="1"/>
  <c r="K42" i="137" s="1"/>
  <c r="J30" i="146" s="1"/>
  <c r="L257" i="131"/>
  <c r="L258" i="131" s="1"/>
  <c r="J70" i="133" s="1"/>
  <c r="K105" i="133" s="1"/>
  <c r="L42" i="137" s="1"/>
  <c r="K30" i="146" s="1"/>
  <c r="M257" i="131"/>
  <c r="M258" i="131" s="1"/>
  <c r="K70" i="133" s="1"/>
  <c r="L105" i="133" s="1"/>
  <c r="M42" i="137" s="1"/>
  <c r="L30" i="146" s="1"/>
  <c r="N257" i="131"/>
  <c r="N258" i="131" s="1"/>
  <c r="L70" i="133" s="1"/>
  <c r="M105" i="133" s="1"/>
  <c r="N42" i="137" s="1"/>
  <c r="M30" i="146" s="1"/>
  <c r="O257" i="131"/>
  <c r="O258" i="131" s="1"/>
  <c r="M70" i="133" s="1"/>
  <c r="N105" i="133" s="1"/>
  <c r="O42" i="137" s="1"/>
  <c r="N30" i="146" s="1"/>
  <c r="P257" i="131"/>
  <c r="P258" i="131" s="1"/>
  <c r="N70" i="133" s="1"/>
  <c r="O105" i="133" s="1"/>
  <c r="P42" i="137" s="1"/>
  <c r="O30" i="146" s="1"/>
  <c r="Q257" i="131"/>
  <c r="Q258" i="131" s="1"/>
  <c r="O70" i="133" s="1"/>
  <c r="P105" i="133" s="1"/>
  <c r="Q42" i="137" s="1"/>
  <c r="P30" i="146" s="1"/>
  <c r="L466" i="131"/>
  <c r="L473" i="131" s="1"/>
  <c r="I139" i="140" s="1"/>
  <c r="M467" i="131"/>
  <c r="K473" i="131"/>
  <c r="H139" i="140" s="1"/>
  <c r="U122" i="132"/>
  <c r="K183" i="93"/>
  <c r="P84" i="93"/>
  <c r="D10" i="107"/>
  <c r="E10" i="107" s="1"/>
  <c r="E293" i="131" l="1"/>
  <c r="H143" i="153"/>
  <c r="AJ280" i="108"/>
  <c r="M32" i="105" s="1"/>
  <c r="J223" i="131"/>
  <c r="J224" i="131" s="1"/>
  <c r="H69" i="133" s="1"/>
  <c r="J104" i="133" s="1"/>
  <c r="K41" i="137" s="1"/>
  <c r="J29" i="146" s="1"/>
  <c r="K223" i="131"/>
  <c r="K224" i="131" s="1"/>
  <c r="I69" i="133" s="1"/>
  <c r="K104" i="133" s="1"/>
  <c r="L41" i="137" s="1"/>
  <c r="K29" i="146" s="1"/>
  <c r="P223" i="131"/>
  <c r="P224" i="131" s="1"/>
  <c r="N69" i="133" s="1"/>
  <c r="P104" i="133" s="1"/>
  <c r="Q41" i="137" s="1"/>
  <c r="P29" i="146" s="1"/>
  <c r="G223" i="131"/>
  <c r="G224" i="131" s="1"/>
  <c r="R301" i="131"/>
  <c r="P81" i="133" s="1"/>
  <c r="Q223" i="131"/>
  <c r="Q224" i="131" s="1"/>
  <c r="O69" i="133" s="1"/>
  <c r="Q104" i="133" s="1"/>
  <c r="H223" i="131"/>
  <c r="H224" i="131" s="1"/>
  <c r="F69" i="133" s="1"/>
  <c r="H104" i="133" s="1"/>
  <c r="I41" i="137" s="1"/>
  <c r="H29" i="146" s="1"/>
  <c r="O223" i="131"/>
  <c r="O224" i="131" s="1"/>
  <c r="M69" i="133" s="1"/>
  <c r="O104" i="133" s="1"/>
  <c r="P41" i="137" s="1"/>
  <c r="O29" i="146" s="1"/>
  <c r="N223" i="131"/>
  <c r="N224" i="131" s="1"/>
  <c r="L69" i="133" s="1"/>
  <c r="N104" i="133" s="1"/>
  <c r="O41" i="137" s="1"/>
  <c r="N29" i="146" s="1"/>
  <c r="I82" i="148"/>
  <c r="I223" i="131"/>
  <c r="I224" i="131" s="1"/>
  <c r="G69" i="133" s="1"/>
  <c r="I104" i="133" s="1"/>
  <c r="J41" i="137" s="1"/>
  <c r="I29" i="146" s="1"/>
  <c r="M223" i="131"/>
  <c r="M224" i="131" s="1"/>
  <c r="K69" i="133" s="1"/>
  <c r="M104" i="133" s="1"/>
  <c r="N41" i="137" s="1"/>
  <c r="M29" i="146" s="1"/>
  <c r="L223" i="131"/>
  <c r="L224" i="131" s="1"/>
  <c r="J69" i="133" s="1"/>
  <c r="L104" i="133" s="1"/>
  <c r="M41" i="137" s="1"/>
  <c r="L29" i="146" s="1"/>
  <c r="S136" i="132"/>
  <c r="P404" i="131" s="1"/>
  <c r="U130" i="132"/>
  <c r="E325" i="131"/>
  <c r="Q144" i="153"/>
  <c r="AD69" i="148"/>
  <c r="AE69" i="148" s="1"/>
  <c r="H45" i="151" s="1"/>
  <c r="I40" i="154" s="1"/>
  <c r="E203" i="148" s="1"/>
  <c r="AF69" i="148"/>
  <c r="R132" i="133"/>
  <c r="P46" i="137"/>
  <c r="Z109" i="133"/>
  <c r="R63" i="148" s="1"/>
  <c r="W109" i="133"/>
  <c r="X109" i="133" s="1"/>
  <c r="AA109" i="133"/>
  <c r="S63" i="148" s="1"/>
  <c r="K89" i="148"/>
  <c r="V63" i="148" s="1"/>
  <c r="G224" i="153"/>
  <c r="C291" i="148" s="1"/>
  <c r="M95" i="148"/>
  <c r="X69" i="148" s="1"/>
  <c r="M230" i="153"/>
  <c r="E297" i="148" s="1"/>
  <c r="E89" i="148"/>
  <c r="J138" i="153"/>
  <c r="K138" i="153" s="1"/>
  <c r="P230" i="153"/>
  <c r="F297" i="148" s="1"/>
  <c r="N95" i="148"/>
  <c r="Y69" i="148" s="1"/>
  <c r="L210" i="149"/>
  <c r="L204" i="149" s="1"/>
  <c r="W41" i="150" s="1"/>
  <c r="J204" i="149"/>
  <c r="R41" i="150" s="1"/>
  <c r="U41" i="150" s="1"/>
  <c r="AB69" i="148"/>
  <c r="G45" i="151" s="1"/>
  <c r="G40" i="154" s="1"/>
  <c r="D203" i="148" s="1"/>
  <c r="L34" i="105"/>
  <c r="L31" i="105" s="1"/>
  <c r="N98" i="93"/>
  <c r="P448" i="131"/>
  <c r="P449" i="131" s="1"/>
  <c r="O26" i="107"/>
  <c r="O23" i="109"/>
  <c r="O21" i="109" s="1"/>
  <c r="L135" i="133"/>
  <c r="K135" i="140" s="1"/>
  <c r="M121" i="133"/>
  <c r="M83" i="114"/>
  <c r="M67" i="114" s="1"/>
  <c r="M22" i="114"/>
  <c r="Q324" i="131"/>
  <c r="E324" i="131" s="1"/>
  <c r="O323" i="131" s="1"/>
  <c r="R118" i="131"/>
  <c r="R67" i="131" s="1"/>
  <c r="S117" i="131"/>
  <c r="V143" i="132"/>
  <c r="X137" i="132"/>
  <c r="X143" i="132" s="1"/>
  <c r="X154" i="132"/>
  <c r="Y154" i="132" s="1"/>
  <c r="AA154" i="132" s="1"/>
  <c r="AB154" i="132" s="1"/>
  <c r="M170" i="149"/>
  <c r="P73" i="114"/>
  <c r="P324" i="131"/>
  <c r="Q118" i="131"/>
  <c r="Q67" i="131" s="1"/>
  <c r="E92" i="148"/>
  <c r="J141" i="153"/>
  <c r="N141" i="153" s="1"/>
  <c r="U44" i="150"/>
  <c r="I133" i="149"/>
  <c r="J88" i="149"/>
  <c r="H78" i="149"/>
  <c r="M34" i="150" s="1"/>
  <c r="P34" i="150" s="1"/>
  <c r="O30" i="114"/>
  <c r="O19" i="114"/>
  <c r="O38" i="146"/>
  <c r="Q38" i="146" s="1"/>
  <c r="E50" i="137"/>
  <c r="F43" i="151" s="1"/>
  <c r="E38" i="154" s="1"/>
  <c r="C201" i="148" s="1"/>
  <c r="B280" i="148"/>
  <c r="P267" i="131"/>
  <c r="P268" i="131" s="1"/>
  <c r="N72" i="133" s="1"/>
  <c r="O85" i="114"/>
  <c r="M441" i="131"/>
  <c r="M442" i="131" s="1"/>
  <c r="M458" i="131"/>
  <c r="D96" i="148"/>
  <c r="G145" i="153"/>
  <c r="K145" i="153" s="1"/>
  <c r="P48" i="150"/>
  <c r="P91" i="114"/>
  <c r="P446" i="131"/>
  <c r="P447" i="131" s="1"/>
  <c r="N86" i="133" s="1"/>
  <c r="E94" i="148"/>
  <c r="J143" i="153"/>
  <c r="K143" i="153" s="1"/>
  <c r="P31" i="146"/>
  <c r="Q31" i="146" s="1"/>
  <c r="E43" i="137"/>
  <c r="F36" i="151" s="1"/>
  <c r="E31" i="154" s="1"/>
  <c r="C194" i="148" s="1"/>
  <c r="M189" i="93"/>
  <c r="AB112" i="133"/>
  <c r="T66" i="148" s="1"/>
  <c r="Z66" i="148" s="1"/>
  <c r="H267" i="149"/>
  <c r="M50" i="150" s="1"/>
  <c r="J268" i="149"/>
  <c r="Q18" i="114"/>
  <c r="Q406" i="131"/>
  <c r="P46" i="150"/>
  <c r="M90" i="148"/>
  <c r="X64" i="148" s="1"/>
  <c r="M225" i="153"/>
  <c r="E292" i="148" s="1"/>
  <c r="U164" i="132"/>
  <c r="V158" i="132"/>
  <c r="N457" i="131"/>
  <c r="L25" i="146"/>
  <c r="H197" i="149"/>
  <c r="M40" i="150" s="1"/>
  <c r="P40" i="150" s="1"/>
  <c r="J203" i="149"/>
  <c r="Q402" i="131"/>
  <c r="E402" i="131" s="1"/>
  <c r="R402" i="131" s="1"/>
  <c r="E401" i="131"/>
  <c r="AB111" i="133"/>
  <c r="T65" i="148" s="1"/>
  <c r="Z65" i="148" s="1"/>
  <c r="AA111" i="133"/>
  <c r="S65" i="148" s="1"/>
  <c r="V129" i="132"/>
  <c r="X123" i="132"/>
  <c r="X129" i="132" s="1"/>
  <c r="K170" i="149"/>
  <c r="K134" i="149"/>
  <c r="P189" i="131"/>
  <c r="P190" i="131" s="1"/>
  <c r="R263" i="131"/>
  <c r="E91" i="148"/>
  <c r="J140" i="153"/>
  <c r="K140" i="153" s="1"/>
  <c r="K91" i="148"/>
  <c r="V65" i="148" s="1"/>
  <c r="G226" i="153"/>
  <c r="C293" i="148" s="1"/>
  <c r="N83" i="132"/>
  <c r="M85" i="132" s="1"/>
  <c r="K56" i="146"/>
  <c r="L223" i="149"/>
  <c r="L218" i="149" s="1"/>
  <c r="W43" i="150" s="1"/>
  <c r="J218" i="149"/>
  <c r="R43" i="150" s="1"/>
  <c r="U43" i="150" s="1"/>
  <c r="E137" i="153"/>
  <c r="E223" i="153"/>
  <c r="B290" i="148" s="1"/>
  <c r="K40" i="150"/>
  <c r="M107" i="133"/>
  <c r="D88" i="148"/>
  <c r="G137" i="153"/>
  <c r="H39" i="150"/>
  <c r="Q34" i="109"/>
  <c r="D34" i="109" s="1"/>
  <c r="D39" i="107"/>
  <c r="O458" i="131"/>
  <c r="O441" i="131"/>
  <c r="O442" i="131" s="1"/>
  <c r="Q410" i="131"/>
  <c r="E410" i="131" s="1"/>
  <c r="R410" i="131" s="1"/>
  <c r="E409" i="131"/>
  <c r="E93" i="148"/>
  <c r="J142" i="153"/>
  <c r="I108" i="146"/>
  <c r="I190" i="146" s="1"/>
  <c r="H15" i="140"/>
  <c r="I102" i="146" s="1"/>
  <c r="I184" i="146" s="1"/>
  <c r="I53" i="140"/>
  <c r="P420" i="131"/>
  <c r="P421" i="131" s="1"/>
  <c r="S166" i="132"/>
  <c r="T170" i="132" s="1"/>
  <c r="P32" i="109"/>
  <c r="P30" i="109" s="1"/>
  <c r="O102" i="93"/>
  <c r="O194" i="93"/>
  <c r="O193" i="93" s="1"/>
  <c r="O7" i="105"/>
  <c r="L243" i="149"/>
  <c r="L239" i="149" s="1"/>
  <c r="W46" i="150" s="1"/>
  <c r="J239" i="149"/>
  <c r="R46" i="150" s="1"/>
  <c r="U46" i="150" s="1"/>
  <c r="O460" i="131"/>
  <c r="N462" i="131"/>
  <c r="K137" i="140" s="1"/>
  <c r="P461" i="131"/>
  <c r="X122" i="132"/>
  <c r="D11" i="107"/>
  <c r="F39" i="152"/>
  <c r="K107" i="154" s="1"/>
  <c r="K189" i="154" s="1"/>
  <c r="G40" i="152"/>
  <c r="T166" i="132"/>
  <c r="Q420" i="131"/>
  <c r="N16" i="140"/>
  <c r="O17" i="140"/>
  <c r="E153" i="153"/>
  <c r="K61" i="150"/>
  <c r="M125" i="140"/>
  <c r="M104" i="138"/>
  <c r="N102" i="138"/>
  <c r="F169" i="149"/>
  <c r="G170" i="149"/>
  <c r="O95" i="93"/>
  <c r="O187" i="93" s="1"/>
  <c r="Q266" i="131"/>
  <c r="P33" i="107"/>
  <c r="P27" i="109"/>
  <c r="AC110" i="133"/>
  <c r="U64" i="148" s="1"/>
  <c r="AC64" i="148" s="1"/>
  <c r="AA110" i="133"/>
  <c r="S64" i="148" s="1"/>
  <c r="AA64" i="148" s="1"/>
  <c r="N46" i="140"/>
  <c r="O107" i="146" s="1"/>
  <c r="O189" i="146" s="1"/>
  <c r="O47" i="140"/>
  <c r="M115" i="140"/>
  <c r="M21" i="109"/>
  <c r="D94" i="132"/>
  <c r="F94" i="132"/>
  <c r="K94" i="132"/>
  <c r="O94" i="132"/>
  <c r="H94" i="132"/>
  <c r="E94" i="132"/>
  <c r="L94" i="132"/>
  <c r="J94" i="132"/>
  <c r="G94" i="132"/>
  <c r="M94" i="132"/>
  <c r="I94" i="132"/>
  <c r="N94" i="132"/>
  <c r="H118" i="131"/>
  <c r="G118" i="131"/>
  <c r="I118" i="131"/>
  <c r="J118" i="131"/>
  <c r="K118" i="131"/>
  <c r="L118" i="131"/>
  <c r="M118" i="131"/>
  <c r="O118" i="131"/>
  <c r="N118" i="131"/>
  <c r="P118" i="131"/>
  <c r="N90" i="148"/>
  <c r="Y64" i="148" s="1"/>
  <c r="P225" i="153"/>
  <c r="F292" i="148" s="1"/>
  <c r="D98" i="148"/>
  <c r="P50" i="150"/>
  <c r="G147" i="153"/>
  <c r="K147" i="153" s="1"/>
  <c r="M33" i="140"/>
  <c r="N105" i="146" s="1"/>
  <c r="N187" i="146" s="1"/>
  <c r="N34" i="140"/>
  <c r="O78" i="114"/>
  <c r="AJ255" i="108"/>
  <c r="P30" i="107" s="1"/>
  <c r="L235" i="149"/>
  <c r="L232" i="149" s="1"/>
  <c r="W45" i="150" s="1"/>
  <c r="J232" i="149"/>
  <c r="R45" i="150" s="1"/>
  <c r="U45" i="150" s="1"/>
  <c r="J206" i="138"/>
  <c r="I210" i="138"/>
  <c r="E355" i="153"/>
  <c r="F355" i="153" s="1"/>
  <c r="G355" i="153" s="1"/>
  <c r="H355" i="153" s="1"/>
  <c r="I355" i="153" s="1"/>
  <c r="J355" i="153" s="1"/>
  <c r="K355" i="153" s="1"/>
  <c r="L355" i="153" s="1"/>
  <c r="M355" i="153" s="1"/>
  <c r="N355" i="153" s="1"/>
  <c r="O355" i="153" s="1"/>
  <c r="P355" i="153" s="1"/>
  <c r="H20" i="153"/>
  <c r="AL281" i="108"/>
  <c r="AK237" i="108"/>
  <c r="AK238" i="108" s="1"/>
  <c r="BB237" i="108"/>
  <c r="G39" i="147"/>
  <c r="F35" i="147"/>
  <c r="AJ243" i="108"/>
  <c r="P29" i="107" s="1"/>
  <c r="O57" i="114"/>
  <c r="O51" i="114" s="1"/>
  <c r="K93" i="148"/>
  <c r="V67" i="148" s="1"/>
  <c r="G228" i="153"/>
  <c r="C295" i="148" s="1"/>
  <c r="N193" i="93"/>
  <c r="F26" i="147"/>
  <c r="E133" i="147"/>
  <c r="E135" i="147" s="1"/>
  <c r="Q186" i="93"/>
  <c r="AA117" i="132"/>
  <c r="Y122" i="132"/>
  <c r="U150" i="132"/>
  <c r="V144" i="132"/>
  <c r="W144" i="132" s="1"/>
  <c r="W150" i="132" s="1"/>
  <c r="K94" i="148"/>
  <c r="V68" i="148" s="1"/>
  <c r="G229" i="153"/>
  <c r="C296" i="148" s="1"/>
  <c r="L97" i="93"/>
  <c r="L188" i="93"/>
  <c r="L21" i="114"/>
  <c r="Q113" i="133"/>
  <c r="W113" i="133" s="1"/>
  <c r="X113" i="133" s="1"/>
  <c r="Y113" i="133"/>
  <c r="N104" i="146"/>
  <c r="N186" i="146" s="1"/>
  <c r="P214" i="93"/>
  <c r="Q126" i="93"/>
  <c r="Q214" i="93" s="1"/>
  <c r="K92" i="148"/>
  <c r="V66" i="148" s="1"/>
  <c r="G227" i="153"/>
  <c r="C294" i="148" s="1"/>
  <c r="N97" i="148"/>
  <c r="Y71" i="148" s="1"/>
  <c r="P232" i="153"/>
  <c r="F299" i="148" s="1"/>
  <c r="Q418" i="131"/>
  <c r="E418" i="131" s="1"/>
  <c r="R418" i="131" s="1"/>
  <c r="E417" i="131"/>
  <c r="F90" i="132"/>
  <c r="Q47" i="137"/>
  <c r="W110" i="133"/>
  <c r="X110" i="133" s="1"/>
  <c r="Z110" i="133"/>
  <c r="R64" i="148" s="1"/>
  <c r="O24" i="146"/>
  <c r="R439" i="131"/>
  <c r="S439" i="131" s="1"/>
  <c r="S438" i="131"/>
  <c r="O177" i="93"/>
  <c r="O94" i="93"/>
  <c r="P22" i="107"/>
  <c r="P15" i="109" s="1"/>
  <c r="Q188" i="131"/>
  <c r="Q26" i="137"/>
  <c r="P36" i="114"/>
  <c r="Q39" i="114"/>
  <c r="R454" i="131"/>
  <c r="M33" i="146"/>
  <c r="H253" i="149"/>
  <c r="M48" i="150" s="1"/>
  <c r="J256" i="149"/>
  <c r="P455" i="131"/>
  <c r="P106" i="93"/>
  <c r="J154" i="149"/>
  <c r="Q168" i="93"/>
  <c r="Q413" i="131"/>
  <c r="E412" i="131"/>
  <c r="AK275" i="108"/>
  <c r="AK267" i="108" s="1"/>
  <c r="AK287" i="108"/>
  <c r="P33" i="114" s="1"/>
  <c r="P94" i="114"/>
  <c r="Q94" i="114" s="1"/>
  <c r="K76" i="103"/>
  <c r="K84" i="103"/>
  <c r="K58" i="103"/>
  <c r="K62" i="103"/>
  <c r="K66" i="103"/>
  <c r="K70" i="103"/>
  <c r="K79" i="103"/>
  <c r="K80" i="103"/>
  <c r="K83" i="103"/>
  <c r="K59" i="103"/>
  <c r="K64" i="103"/>
  <c r="K69" i="103"/>
  <c r="K74" i="103"/>
  <c r="K77" i="103"/>
  <c r="K60" i="103"/>
  <c r="K65" i="103"/>
  <c r="K71" i="103"/>
  <c r="K81" i="103"/>
  <c r="K75" i="103"/>
  <c r="K78" i="103"/>
  <c r="K61" i="103"/>
  <c r="K67" i="103"/>
  <c r="K72" i="103"/>
  <c r="K82" i="103"/>
  <c r="K85" i="103"/>
  <c r="K73" i="103"/>
  <c r="K57" i="103"/>
  <c r="K63" i="103"/>
  <c r="K68" i="103"/>
  <c r="I62" i="147"/>
  <c r="F133" i="147" s="1"/>
  <c r="F135" i="147" s="1"/>
  <c r="E28" i="147"/>
  <c r="H107" i="140"/>
  <c r="J175" i="144"/>
  <c r="L131" i="149"/>
  <c r="M132" i="149"/>
  <c r="E136" i="153"/>
  <c r="H136" i="153" s="1"/>
  <c r="E218" i="153"/>
  <c r="B285" i="148" s="1"/>
  <c r="K36" i="150"/>
  <c r="K100" i="132"/>
  <c r="O100" i="132"/>
  <c r="H100" i="132"/>
  <c r="E100" i="132"/>
  <c r="L100" i="132"/>
  <c r="J100" i="132"/>
  <c r="G100" i="132"/>
  <c r="M100" i="132"/>
  <c r="I100" i="132"/>
  <c r="D103" i="132"/>
  <c r="F100" i="132"/>
  <c r="N100" i="132"/>
  <c r="F386" i="131"/>
  <c r="H88" i="132"/>
  <c r="G90" i="132"/>
  <c r="M97" i="148"/>
  <c r="X71" i="148" s="1"/>
  <c r="M232" i="153"/>
  <c r="E299" i="148" s="1"/>
  <c r="P83" i="133"/>
  <c r="E309" i="131"/>
  <c r="L98" i="140"/>
  <c r="L97" i="140" s="1"/>
  <c r="M154" i="138"/>
  <c r="L156" i="138"/>
  <c r="BA237" i="108"/>
  <c r="Q445" i="131" s="1"/>
  <c r="AJ237" i="108"/>
  <c r="AJ238" i="108"/>
  <c r="P27" i="107" s="1"/>
  <c r="BA238" i="108"/>
  <c r="Q454" i="131" s="1"/>
  <c r="H142" i="153"/>
  <c r="E145" i="153"/>
  <c r="H145" i="153" s="1"/>
  <c r="E231" i="153"/>
  <c r="B298" i="148" s="1"/>
  <c r="K48" i="150"/>
  <c r="N93" i="93"/>
  <c r="P169" i="93"/>
  <c r="Q84" i="93"/>
  <c r="Q169" i="93" s="1"/>
  <c r="P85" i="93"/>
  <c r="P170" i="93" s="1"/>
  <c r="J152" i="133"/>
  <c r="H78" i="152"/>
  <c r="H77" i="152" s="1"/>
  <c r="G77" i="152"/>
  <c r="H135" i="153"/>
  <c r="AK285" i="108"/>
  <c r="P28" i="114" s="1"/>
  <c r="P56" i="114"/>
  <c r="Q56" i="114" s="1"/>
  <c r="AK247" i="108"/>
  <c r="G133" i="149"/>
  <c r="F132" i="149"/>
  <c r="AF71" i="148"/>
  <c r="AD71" i="148"/>
  <c r="AE71" i="148" s="1"/>
  <c r="H47" i="151" s="1"/>
  <c r="I42" i="154" s="1"/>
  <c r="E205" i="148" s="1"/>
  <c r="H167" i="149"/>
  <c r="J167" i="149" s="1"/>
  <c r="L167" i="149" s="1"/>
  <c r="I168" i="149"/>
  <c r="D82" i="148"/>
  <c r="G131" i="153"/>
  <c r="K127" i="154"/>
  <c r="K212" i="154" s="1"/>
  <c r="P114" i="133"/>
  <c r="Y114" i="133"/>
  <c r="P95" i="93"/>
  <c r="R266" i="131"/>
  <c r="D37" i="107"/>
  <c r="E37" i="150" s="1"/>
  <c r="Q27" i="109"/>
  <c r="Q33" i="107"/>
  <c r="J118" i="149"/>
  <c r="M103" i="133"/>
  <c r="P37" i="146"/>
  <c r="Q37" i="146" s="1"/>
  <c r="E49" i="137"/>
  <c r="F42" i="151" s="1"/>
  <c r="E37" i="154" s="1"/>
  <c r="C200" i="148" s="1"/>
  <c r="L229" i="149"/>
  <c r="L225" i="149" s="1"/>
  <c r="W44" i="150" s="1"/>
  <c r="J225" i="149"/>
  <c r="R44" i="150" s="1"/>
  <c r="G258" i="131"/>
  <c r="E257" i="131"/>
  <c r="AK263" i="108"/>
  <c r="P78" i="114" s="1"/>
  <c r="P76" i="114"/>
  <c r="Q76" i="114" s="1"/>
  <c r="K153" i="133"/>
  <c r="G158" i="144"/>
  <c r="E100" i="152"/>
  <c r="E98" i="152" s="1"/>
  <c r="L32" i="146"/>
  <c r="P177" i="93"/>
  <c r="P94" i="93"/>
  <c r="Q22" i="107"/>
  <c r="R188" i="131"/>
  <c r="D23" i="107"/>
  <c r="E23" i="150" s="1"/>
  <c r="M424" i="131"/>
  <c r="L144" i="133" s="1"/>
  <c r="H44" i="146"/>
  <c r="P43" i="150"/>
  <c r="O20" i="114"/>
  <c r="O24" i="114"/>
  <c r="D107" i="152"/>
  <c r="H86" i="132"/>
  <c r="E6" i="147"/>
  <c r="E9" i="150"/>
  <c r="N463" i="131"/>
  <c r="O463" i="131" s="1"/>
  <c r="V157" i="132"/>
  <c r="X151" i="132"/>
  <c r="X157" i="132" s="1"/>
  <c r="E117" i="131"/>
  <c r="L132" i="146"/>
  <c r="L204" i="146" s="1"/>
  <c r="R273" i="131"/>
  <c r="F131" i="131"/>
  <c r="I109" i="148" s="1"/>
  <c r="E132" i="131"/>
  <c r="E301" i="131" l="1"/>
  <c r="AK255" i="108"/>
  <c r="E223" i="131"/>
  <c r="Y151" i="132"/>
  <c r="Z151" i="132" s="1"/>
  <c r="Z157" i="132" s="1"/>
  <c r="V130" i="132"/>
  <c r="U136" i="132"/>
  <c r="P405" i="131"/>
  <c r="P423" i="131" s="1"/>
  <c r="E404" i="131"/>
  <c r="Q78" i="114"/>
  <c r="H137" i="153"/>
  <c r="D27" i="109"/>
  <c r="R119" i="131"/>
  <c r="P14" i="133" s="1"/>
  <c r="P15" i="133" s="1"/>
  <c r="P16" i="133" s="1"/>
  <c r="Q18" i="133" s="1"/>
  <c r="O93" i="93"/>
  <c r="E133" i="153"/>
  <c r="AA63" i="148"/>
  <c r="AI69" i="148"/>
  <c r="AG69" i="148"/>
  <c r="AH69" i="148" s="1"/>
  <c r="I45" i="151" s="1"/>
  <c r="K40" i="154" s="1"/>
  <c r="F203" i="148" s="1"/>
  <c r="O34" i="146"/>
  <c r="Q34" i="146" s="1"/>
  <c r="E46" i="137"/>
  <c r="F39" i="151" s="1"/>
  <c r="E34" i="154" s="1"/>
  <c r="C197" i="148" s="1"/>
  <c r="AJ69" i="148"/>
  <c r="AL69" i="148"/>
  <c r="AB110" i="133"/>
  <c r="T64" i="148" s="1"/>
  <c r="Z64" i="148" s="1"/>
  <c r="F89" i="148"/>
  <c r="Z41" i="150"/>
  <c r="M138" i="153"/>
  <c r="Q138" i="153" s="1"/>
  <c r="L89" i="148"/>
  <c r="W63" i="148" s="1"/>
  <c r="J224" i="153"/>
  <c r="D291" i="148" s="1"/>
  <c r="AF64" i="148"/>
  <c r="Q119" i="131"/>
  <c r="O14" i="133" s="1"/>
  <c r="O15" i="133" s="1"/>
  <c r="O16" i="133" s="1"/>
  <c r="R20" i="133" s="1"/>
  <c r="G89" i="148"/>
  <c r="P138" i="153"/>
  <c r="AB109" i="133"/>
  <c r="N68" i="133"/>
  <c r="AJ71" i="148"/>
  <c r="AL71" i="148"/>
  <c r="O107" i="133"/>
  <c r="P44" i="137" s="1"/>
  <c r="O32" i="146" s="1"/>
  <c r="Q31" i="107"/>
  <c r="AL267" i="108"/>
  <c r="AA66" i="148"/>
  <c r="AC66" i="148"/>
  <c r="Q30" i="137"/>
  <c r="E26" i="137"/>
  <c r="F19" i="151" s="1"/>
  <c r="P17" i="109"/>
  <c r="O178" i="93"/>
  <c r="O100" i="93"/>
  <c r="J67" i="131"/>
  <c r="J119" i="131"/>
  <c r="H14" i="133" s="1"/>
  <c r="H15" i="133" s="1"/>
  <c r="H16" i="133" s="1"/>
  <c r="O121" i="133"/>
  <c r="P37" i="137" s="1"/>
  <c r="P116" i="133"/>
  <c r="Y116" i="133"/>
  <c r="P118" i="133"/>
  <c r="Y118" i="133"/>
  <c r="N127" i="154"/>
  <c r="N212" i="154" s="1"/>
  <c r="F103" i="132"/>
  <c r="H386" i="131"/>
  <c r="H387" i="131" s="1"/>
  <c r="S118" i="131"/>
  <c r="T118" i="131" s="1"/>
  <c r="C10" i="148" s="1"/>
  <c r="G67" i="131"/>
  <c r="G119" i="131"/>
  <c r="E14" i="133" s="1"/>
  <c r="Q91" i="114"/>
  <c r="Q127" i="154"/>
  <c r="Q212" i="154" s="1"/>
  <c r="N67" i="131"/>
  <c r="N119" i="131"/>
  <c r="L14" i="133" s="1"/>
  <c r="L15" i="133" s="1"/>
  <c r="L16" i="133" s="1"/>
  <c r="H67" i="131"/>
  <c r="H119" i="131"/>
  <c r="F14" i="133" s="1"/>
  <c r="F15" i="133" s="1"/>
  <c r="F16" i="133" s="1"/>
  <c r="H97" i="132"/>
  <c r="J384" i="131"/>
  <c r="G39" i="152"/>
  <c r="N107" i="154" s="1"/>
  <c r="N189" i="154" s="1"/>
  <c r="H40" i="152"/>
  <c r="H39" i="152" s="1"/>
  <c r="Q107" i="154" s="1"/>
  <c r="Q189" i="154" s="1"/>
  <c r="D87" i="148"/>
  <c r="F8" i="149"/>
  <c r="F91" i="148"/>
  <c r="M140" i="153"/>
  <c r="N140" i="153" s="1"/>
  <c r="Z43" i="150"/>
  <c r="O83" i="132"/>
  <c r="O84" i="132" s="1"/>
  <c r="P71" i="133"/>
  <c r="E263" i="131"/>
  <c r="J197" i="149"/>
  <c r="R40" i="150" s="1"/>
  <c r="L203" i="149"/>
  <c r="L197" i="149" s="1"/>
  <c r="W40" i="150" s="1"/>
  <c r="U166" i="132"/>
  <c r="J146" i="148" s="1"/>
  <c r="P43" i="114"/>
  <c r="P44" i="114" s="1"/>
  <c r="Q43" i="114" s="1"/>
  <c r="E82" i="148"/>
  <c r="J131" i="153"/>
  <c r="K131" i="153" s="1"/>
  <c r="L92" i="148"/>
  <c r="W66" i="148" s="1"/>
  <c r="J227" i="153"/>
  <c r="D294" i="148" s="1"/>
  <c r="J97" i="132"/>
  <c r="L384" i="131"/>
  <c r="AB66" i="148"/>
  <c r="G42" i="151" s="1"/>
  <c r="G37" i="154" s="1"/>
  <c r="D200" i="148" s="1"/>
  <c r="Q30" i="107"/>
  <c r="AL255" i="108"/>
  <c r="Q189" i="131"/>
  <c r="Q190" i="131" s="1"/>
  <c r="O68" i="133" s="1"/>
  <c r="P103" i="133" s="1"/>
  <c r="Q40" i="137" s="1"/>
  <c r="P28" i="146" s="1"/>
  <c r="J43" i="148"/>
  <c r="F5" i="147"/>
  <c r="H61" i="150"/>
  <c r="N125" i="140"/>
  <c r="O102" i="138"/>
  <c r="N104" i="138"/>
  <c r="K171" i="149"/>
  <c r="I107" i="140"/>
  <c r="K175" i="144"/>
  <c r="Q460" i="131"/>
  <c r="O150" i="133" s="1"/>
  <c r="P69" i="137" s="1"/>
  <c r="O56" i="146" s="1"/>
  <c r="P462" i="131"/>
  <c r="M137" i="140" s="1"/>
  <c r="N33" i="140"/>
  <c r="O105" i="146" s="1"/>
  <c r="O187" i="146" s="1"/>
  <c r="O34" i="140"/>
  <c r="V164" i="132"/>
  <c r="X158" i="132"/>
  <c r="X164" i="132" s="1"/>
  <c r="L83" i="114"/>
  <c r="L67" i="114" s="1"/>
  <c r="L22" i="114"/>
  <c r="P30" i="114"/>
  <c r="Q33" i="114"/>
  <c r="Q30" i="114" s="1"/>
  <c r="P19" i="114"/>
  <c r="AB117" i="132"/>
  <c r="AA122" i="132"/>
  <c r="O67" i="131"/>
  <c r="O119" i="131"/>
  <c r="M14" i="133" s="1"/>
  <c r="M15" i="133" s="1"/>
  <c r="M16" i="133" s="1"/>
  <c r="Q384" i="131"/>
  <c r="O97" i="132"/>
  <c r="N115" i="140"/>
  <c r="U170" i="132"/>
  <c r="O115" i="140" s="1"/>
  <c r="D116" i="152" s="1"/>
  <c r="M150" i="133"/>
  <c r="P422" i="131"/>
  <c r="G91" i="148"/>
  <c r="P140" i="153"/>
  <c r="Y123" i="132"/>
  <c r="E88" i="148"/>
  <c r="J137" i="153"/>
  <c r="K137" i="153" s="1"/>
  <c r="M39" i="150"/>
  <c r="P39" i="150" s="1"/>
  <c r="L268" i="149"/>
  <c r="L267" i="149" s="1"/>
  <c r="W50" i="150" s="1"/>
  <c r="J267" i="149"/>
  <c r="R50" i="150" s="1"/>
  <c r="L88" i="149"/>
  <c r="L78" i="149" s="1"/>
  <c r="W34" i="150" s="1"/>
  <c r="J78" i="149"/>
  <c r="R34" i="150" s="1"/>
  <c r="U34" i="150" s="1"/>
  <c r="P457" i="131"/>
  <c r="AA113" i="133"/>
  <c r="S67" i="148" s="1"/>
  <c r="AA67" i="148" s="1"/>
  <c r="AB113" i="133"/>
  <c r="T67" i="148" s="1"/>
  <c r="Z67" i="148" s="1"/>
  <c r="I127" i="140"/>
  <c r="I124" i="140" s="1"/>
  <c r="J138" i="146" s="1"/>
  <c r="J199" i="146" s="1"/>
  <c r="I211" i="138"/>
  <c r="I11" i="138" s="1"/>
  <c r="I12" i="138" s="1"/>
  <c r="I67" i="131"/>
  <c r="I119" i="131"/>
  <c r="G14" i="133" s="1"/>
  <c r="G15" i="133" s="1"/>
  <c r="G16" i="133" s="1"/>
  <c r="L97" i="132"/>
  <c r="N384" i="131"/>
  <c r="Q421" i="131"/>
  <c r="E420" i="131"/>
  <c r="N441" i="131"/>
  <c r="N442" i="131" s="1"/>
  <c r="N458" i="131"/>
  <c r="M171" i="149"/>
  <c r="H158" i="144"/>
  <c r="F100" i="152"/>
  <c r="F98" i="152" s="1"/>
  <c r="H103" i="132"/>
  <c r="J386" i="131"/>
  <c r="J387" i="131" s="1"/>
  <c r="R455" i="131"/>
  <c r="N151" i="133"/>
  <c r="W151" i="133" s="1"/>
  <c r="X461" i="131"/>
  <c r="N40" i="137"/>
  <c r="AI71" i="148"/>
  <c r="AG71" i="148"/>
  <c r="AH71" i="148" s="1"/>
  <c r="I47" i="151" s="1"/>
  <c r="K42" i="154" s="1"/>
  <c r="F205" i="148" s="1"/>
  <c r="N97" i="132"/>
  <c r="P384" i="131"/>
  <c r="P463" i="131"/>
  <c r="P93" i="93"/>
  <c r="Q94" i="93"/>
  <c r="M103" i="132"/>
  <c r="O386" i="131"/>
  <c r="O387" i="131" s="1"/>
  <c r="AK280" i="108"/>
  <c r="P96" i="114"/>
  <c r="Q96" i="114" s="1"/>
  <c r="R84" i="93"/>
  <c r="R169" i="93" s="1"/>
  <c r="E96" i="148"/>
  <c r="J145" i="153"/>
  <c r="N145" i="153" s="1"/>
  <c r="U48" i="150"/>
  <c r="P35" i="146"/>
  <c r="Q35" i="146" s="1"/>
  <c r="E47" i="137"/>
  <c r="F40" i="151" s="1"/>
  <c r="E35" i="154" s="1"/>
  <c r="C198" i="148" s="1"/>
  <c r="G93" i="148"/>
  <c r="P142" i="153"/>
  <c r="M67" i="131"/>
  <c r="M119" i="131"/>
  <c r="K14" i="133" s="1"/>
  <c r="K15" i="133" s="1"/>
  <c r="K16" i="133" s="1"/>
  <c r="I97" i="132"/>
  <c r="K384" i="131"/>
  <c r="K97" i="132"/>
  <c r="M384" i="131"/>
  <c r="Q267" i="131"/>
  <c r="Q268" i="131" s="1"/>
  <c r="O72" i="133" s="1"/>
  <c r="P107" i="133" s="1"/>
  <c r="Q44" i="137" s="1"/>
  <c r="P32" i="146" s="1"/>
  <c r="E241" i="153"/>
  <c r="B309" i="148" s="1"/>
  <c r="H153" i="153"/>
  <c r="O462" i="131"/>
  <c r="L137" i="140" s="1"/>
  <c r="J108" i="146"/>
  <c r="J190" i="146" s="1"/>
  <c r="J53" i="140"/>
  <c r="I15" i="140"/>
  <c r="J102" i="146" s="1"/>
  <c r="J184" i="146" s="1"/>
  <c r="K88" i="148"/>
  <c r="V62" i="148" s="1"/>
  <c r="G223" i="153"/>
  <c r="C290" i="148" s="1"/>
  <c r="AA65" i="148"/>
  <c r="AB65" i="148" s="1"/>
  <c r="G41" i="151" s="1"/>
  <c r="G36" i="154" s="1"/>
  <c r="D199" i="148" s="1"/>
  <c r="AG64" i="148"/>
  <c r="AH64" i="148" s="1"/>
  <c r="I40" i="151" s="1"/>
  <c r="K35" i="154" s="1"/>
  <c r="F198" i="148" s="1"/>
  <c r="AI64" i="148"/>
  <c r="E98" i="148"/>
  <c r="J147" i="153"/>
  <c r="N147" i="153" s="1"/>
  <c r="U50" i="150"/>
  <c r="I134" i="149"/>
  <c r="E107" i="152"/>
  <c r="I86" i="132"/>
  <c r="F387" i="131"/>
  <c r="M133" i="149"/>
  <c r="Q106" i="93"/>
  <c r="N37" i="137"/>
  <c r="M135" i="133"/>
  <c r="L135" i="140" s="1"/>
  <c r="H133" i="154"/>
  <c r="H205" i="154" s="1"/>
  <c r="Q455" i="131"/>
  <c r="E103" i="132"/>
  <c r="G386" i="131"/>
  <c r="G387" i="131" s="1"/>
  <c r="V150" i="132"/>
  <c r="X144" i="132"/>
  <c r="X150" i="132" s="1"/>
  <c r="AD64" i="148"/>
  <c r="AE64" i="148" s="1"/>
  <c r="H40" i="151" s="1"/>
  <c r="I35" i="154" s="1"/>
  <c r="E198" i="148" s="1"/>
  <c r="E204" i="153"/>
  <c r="B271" i="148" s="1"/>
  <c r="K23" i="150"/>
  <c r="E121" i="153"/>
  <c r="R267" i="131"/>
  <c r="E266" i="131"/>
  <c r="H39" i="147"/>
  <c r="G35" i="147"/>
  <c r="P67" i="131"/>
  <c r="P119" i="131"/>
  <c r="N14" i="133" s="1"/>
  <c r="N15" i="133" s="1"/>
  <c r="N16" i="133" s="1"/>
  <c r="E97" i="132"/>
  <c r="G384" i="131"/>
  <c r="L91" i="148"/>
  <c r="W65" i="148" s="1"/>
  <c r="J226" i="153"/>
  <c r="D293" i="148" s="1"/>
  <c r="P456" i="131"/>
  <c r="Q15" i="109"/>
  <c r="D15" i="109" s="1"/>
  <c r="D22" i="107"/>
  <c r="E22" i="150" s="1"/>
  <c r="E70" i="133"/>
  <c r="E258" i="131"/>
  <c r="Q446" i="131"/>
  <c r="Q447" i="131" s="1"/>
  <c r="O86" i="133" s="1"/>
  <c r="K386" i="131"/>
  <c r="K387" i="131" s="1"/>
  <c r="I103" i="132"/>
  <c r="K103" i="132"/>
  <c r="M386" i="131"/>
  <c r="M387" i="131" s="1"/>
  <c r="Q85" i="93"/>
  <c r="L256" i="149"/>
  <c r="L253" i="149" s="1"/>
  <c r="W48" i="150" s="1"/>
  <c r="J253" i="149"/>
  <c r="R48" i="150" s="1"/>
  <c r="Q27" i="107"/>
  <c r="Z239" i="108"/>
  <c r="L5" i="108" s="1"/>
  <c r="Q51" i="137"/>
  <c r="W114" i="133"/>
  <c r="X114" i="133" s="1"/>
  <c r="Z114" i="133"/>
  <c r="R68" i="148" s="1"/>
  <c r="E110" i="153"/>
  <c r="E10" i="150"/>
  <c r="E11" i="150" s="1"/>
  <c r="F11" i="150" s="1"/>
  <c r="G92" i="148"/>
  <c r="P141" i="153"/>
  <c r="M98" i="140"/>
  <c r="M97" i="140" s="1"/>
  <c r="M156" i="138"/>
  <c r="N154" i="138"/>
  <c r="M185" i="93"/>
  <c r="M183" i="93" s="1"/>
  <c r="P23" i="109"/>
  <c r="P21" i="109" s="1"/>
  <c r="O101" i="93"/>
  <c r="K98" i="148"/>
  <c r="V72" i="148" s="1"/>
  <c r="G233" i="153"/>
  <c r="C300" i="148" s="1"/>
  <c r="L67" i="131"/>
  <c r="L119" i="131"/>
  <c r="J14" i="133" s="1"/>
  <c r="J15" i="133" s="1"/>
  <c r="J16" i="133" s="1"/>
  <c r="M97" i="132"/>
  <c r="O384" i="131"/>
  <c r="F97" i="132"/>
  <c r="H384" i="131"/>
  <c r="O46" i="140"/>
  <c r="D46" i="152"/>
  <c r="E46" i="152" s="1"/>
  <c r="O16" i="140"/>
  <c r="D16" i="152"/>
  <c r="E16" i="152" s="1"/>
  <c r="P466" i="131"/>
  <c r="E69" i="133"/>
  <c r="E224" i="131"/>
  <c r="N143" i="153"/>
  <c r="K96" i="148"/>
  <c r="V70" i="148" s="1"/>
  <c r="G231" i="153"/>
  <c r="C298" i="148" s="1"/>
  <c r="H132" i="149"/>
  <c r="N188" i="93"/>
  <c r="N185" i="93" s="1"/>
  <c r="N183" i="93" s="1"/>
  <c r="N97" i="93"/>
  <c r="N21" i="114"/>
  <c r="L103" i="132"/>
  <c r="N386" i="131"/>
  <c r="N387" i="131" s="1"/>
  <c r="AJ64" i="148"/>
  <c r="AL64" i="148"/>
  <c r="F94" i="148"/>
  <c r="M143" i="153"/>
  <c r="Z46" i="150"/>
  <c r="N466" i="131"/>
  <c r="M473" i="131"/>
  <c r="J139" i="140" s="1"/>
  <c r="M474" i="131"/>
  <c r="M65" i="137"/>
  <c r="E122" i="153"/>
  <c r="H122" i="153" s="1"/>
  <c r="K37" i="150"/>
  <c r="E214" i="153"/>
  <c r="N103" i="132"/>
  <c r="N104" i="132" s="1"/>
  <c r="P386" i="131"/>
  <c r="P387" i="131" s="1"/>
  <c r="AP238" i="108"/>
  <c r="H26" i="147"/>
  <c r="F28" i="147"/>
  <c r="F29" i="147" s="1"/>
  <c r="F4" i="147" s="1"/>
  <c r="D15" i="148" s="1"/>
  <c r="F3" i="147"/>
  <c r="G94" i="148"/>
  <c r="P143" i="153"/>
  <c r="P73" i="133"/>
  <c r="E273" i="131"/>
  <c r="O98" i="93"/>
  <c r="M34" i="105"/>
  <c r="M31" i="105" s="1"/>
  <c r="P26" i="107"/>
  <c r="Q457" i="131" s="1"/>
  <c r="Q448" i="131"/>
  <c r="Q449" i="131" s="1"/>
  <c r="L85" i="137"/>
  <c r="L88" i="137" s="1"/>
  <c r="J209" i="138"/>
  <c r="AB64" i="148"/>
  <c r="G40" i="151" s="1"/>
  <c r="G35" i="154" s="1"/>
  <c r="D198" i="148" s="1"/>
  <c r="L93" i="148"/>
  <c r="W67" i="148" s="1"/>
  <c r="J228" i="153"/>
  <c r="D295" i="148" s="1"/>
  <c r="R26" i="114"/>
  <c r="R54" i="114"/>
  <c r="R80" i="114"/>
  <c r="R70" i="114"/>
  <c r="R38" i="114"/>
  <c r="R64" i="114"/>
  <c r="R32" i="114"/>
  <c r="R68" i="114"/>
  <c r="R86" i="114"/>
  <c r="R52" i="114"/>
  <c r="R75" i="114"/>
  <c r="R88" i="114"/>
  <c r="R59" i="114"/>
  <c r="R98" i="114"/>
  <c r="R93" i="114"/>
  <c r="R189" i="131"/>
  <c r="E188" i="131"/>
  <c r="P187" i="93"/>
  <c r="Q95" i="93"/>
  <c r="Q386" i="131"/>
  <c r="Q387" i="131" s="1"/>
  <c r="O103" i="132"/>
  <c r="Q36" i="114"/>
  <c r="R445" i="131"/>
  <c r="S445" i="131" s="1"/>
  <c r="AP237" i="108"/>
  <c r="E454" i="131"/>
  <c r="F133" i="149"/>
  <c r="H133" i="149" s="1"/>
  <c r="J133" i="149" s="1"/>
  <c r="G134" i="149"/>
  <c r="L185" i="93"/>
  <c r="F93" i="148"/>
  <c r="M142" i="153"/>
  <c r="Z45" i="150"/>
  <c r="E67" i="131"/>
  <c r="E118" i="131"/>
  <c r="E119" i="131" s="1"/>
  <c r="J8" i="148" s="1"/>
  <c r="J84" i="131"/>
  <c r="F92" i="148"/>
  <c r="M141" i="153"/>
  <c r="Q141" i="153" s="1"/>
  <c r="Z44" i="150"/>
  <c r="K82" i="148"/>
  <c r="V58" i="148" s="1"/>
  <c r="G213" i="153"/>
  <c r="AK243" i="108"/>
  <c r="P57" i="114"/>
  <c r="Q177" i="93"/>
  <c r="L118" i="149"/>
  <c r="H131" i="153"/>
  <c r="H168" i="149"/>
  <c r="I169" i="149"/>
  <c r="I88" i="132"/>
  <c r="H90" i="132"/>
  <c r="G103" i="132"/>
  <c r="I386" i="131"/>
  <c r="I387" i="131" s="1"/>
  <c r="D33" i="107"/>
  <c r="E33" i="150" s="1"/>
  <c r="P20" i="114"/>
  <c r="Q28" i="114"/>
  <c r="P24" i="114"/>
  <c r="K56" i="137"/>
  <c r="M132" i="146"/>
  <c r="M204" i="146" s="1"/>
  <c r="J103" i="132"/>
  <c r="J104" i="132" s="1"/>
  <c r="L386" i="131"/>
  <c r="L387" i="131" s="1"/>
  <c r="Q414" i="131"/>
  <c r="E414" i="131" s="1"/>
  <c r="R414" i="131" s="1"/>
  <c r="E413" i="131"/>
  <c r="L154" i="149"/>
  <c r="R440" i="131"/>
  <c r="P148" i="133" s="1"/>
  <c r="U80" i="153"/>
  <c r="K67" i="131"/>
  <c r="K119" i="131"/>
  <c r="I14" i="133" s="1"/>
  <c r="I15" i="133" s="1"/>
  <c r="I16" i="133" s="1"/>
  <c r="G97" i="132"/>
  <c r="I384" i="131"/>
  <c r="D97" i="132"/>
  <c r="D104" i="132" s="1"/>
  <c r="F384" i="131"/>
  <c r="F170" i="149"/>
  <c r="G171" i="149"/>
  <c r="O104" i="146"/>
  <c r="O186" i="146" s="1"/>
  <c r="E23" i="107"/>
  <c r="E34" i="107"/>
  <c r="E41" i="107"/>
  <c r="E50" i="107"/>
  <c r="E66" i="107"/>
  <c r="E44" i="107"/>
  <c r="F471" i="131" s="1"/>
  <c r="E24" i="107"/>
  <c r="E42" i="107"/>
  <c r="E67" i="107"/>
  <c r="E57" i="107"/>
  <c r="E28" i="107"/>
  <c r="E35" i="107"/>
  <c r="E43" i="107"/>
  <c r="E45" i="107"/>
  <c r="E36" i="107"/>
  <c r="E46" i="107"/>
  <c r="E37" i="107"/>
  <c r="E47" i="107"/>
  <c r="E39" i="107"/>
  <c r="E40" i="107"/>
  <c r="E48" i="107"/>
  <c r="E49" i="107"/>
  <c r="E62" i="107"/>
  <c r="E11" i="107"/>
  <c r="K142" i="153"/>
  <c r="E39" i="150"/>
  <c r="N44" i="137"/>
  <c r="K135" i="149"/>
  <c r="AC111" i="133"/>
  <c r="U65" i="148" s="1"/>
  <c r="AC65" i="148" s="1"/>
  <c r="L94" i="148"/>
  <c r="W68" i="148" s="1"/>
  <c r="J229" i="153"/>
  <c r="D296" i="148" s="1"/>
  <c r="Q73" i="114"/>
  <c r="Y137" i="132"/>
  <c r="Z137" i="132" s="1"/>
  <c r="Z143" i="132" s="1"/>
  <c r="F10" i="150" l="1"/>
  <c r="S21" i="133"/>
  <c r="AA151" i="132"/>
  <c r="Y157" i="132"/>
  <c r="E267" i="131"/>
  <c r="G104" i="132"/>
  <c r="H104" i="132"/>
  <c r="O104" i="132"/>
  <c r="F104" i="132"/>
  <c r="P406" i="131"/>
  <c r="E406" i="131" s="1"/>
  <c r="R406" i="131" s="1"/>
  <c r="E405" i="131"/>
  <c r="L104" i="132"/>
  <c r="V136" i="132"/>
  <c r="W130" i="132"/>
  <c r="Q19" i="114"/>
  <c r="Q93" i="93"/>
  <c r="R93" i="93" s="1"/>
  <c r="U22" i="133"/>
  <c r="P17" i="133"/>
  <c r="V23" i="133"/>
  <c r="V24" i="133" s="1"/>
  <c r="V25" i="133" s="1"/>
  <c r="E189" i="131"/>
  <c r="R19" i="133"/>
  <c r="S20" i="133"/>
  <c r="T21" i="133"/>
  <c r="N473" i="131"/>
  <c r="K139" i="140" s="1"/>
  <c r="P467" i="131"/>
  <c r="X467" i="131" s="1"/>
  <c r="N474" i="131"/>
  <c r="O474" i="131" s="1"/>
  <c r="Q142" i="153"/>
  <c r="U23" i="133"/>
  <c r="O17" i="133"/>
  <c r="Q19" i="133"/>
  <c r="T22" i="133"/>
  <c r="P18" i="133"/>
  <c r="R190" i="131"/>
  <c r="P68" i="133" s="1"/>
  <c r="Q103" i="133" s="1"/>
  <c r="Q143" i="153"/>
  <c r="N138" i="153"/>
  <c r="AM64" i="148"/>
  <c r="AM71" i="148"/>
  <c r="AM69" i="148"/>
  <c r="AD63" i="148"/>
  <c r="AK64" i="148"/>
  <c r="J40" i="151" s="1"/>
  <c r="M35" i="154" s="1"/>
  <c r="G198" i="148" s="1"/>
  <c r="N135" i="133"/>
  <c r="M135" i="140" s="1"/>
  <c r="T63" i="148"/>
  <c r="Z63" i="148" s="1"/>
  <c r="AB63" i="148" s="1"/>
  <c r="G39" i="151" s="1"/>
  <c r="G34" i="154" s="1"/>
  <c r="D197" i="148" s="1"/>
  <c r="AC109" i="133"/>
  <c r="U63" i="148" s="1"/>
  <c r="AC63" i="148" s="1"/>
  <c r="AK71" i="148"/>
  <c r="J47" i="151" s="1"/>
  <c r="M42" i="154" s="1"/>
  <c r="G205" i="148" s="1"/>
  <c r="Q463" i="131"/>
  <c r="R463" i="131" s="1"/>
  <c r="N89" i="148"/>
  <c r="Y63" i="148" s="1"/>
  <c r="P224" i="153"/>
  <c r="F291" i="148" s="1"/>
  <c r="M224" i="153"/>
  <c r="E291" i="148" s="1"/>
  <c r="M89" i="148"/>
  <c r="X63" i="148" s="1"/>
  <c r="AK69" i="148"/>
  <c r="J45" i="151" s="1"/>
  <c r="M40" i="154" s="1"/>
  <c r="G203" i="148" s="1"/>
  <c r="AF66" i="148"/>
  <c r="AD66" i="148"/>
  <c r="D105" i="132"/>
  <c r="AF65" i="148"/>
  <c r="AD65" i="148"/>
  <c r="AE65" i="148" s="1"/>
  <c r="H41" i="151" s="1"/>
  <c r="I36" i="154" s="1"/>
  <c r="E199" i="148" s="1"/>
  <c r="AD67" i="148"/>
  <c r="P98" i="93"/>
  <c r="Q98" i="93" s="1"/>
  <c r="Q21" i="114" s="1"/>
  <c r="Q83" i="114" s="1"/>
  <c r="Q67" i="114" s="1"/>
  <c r="N34" i="105"/>
  <c r="R448" i="131"/>
  <c r="R449" i="131" s="1"/>
  <c r="S449" i="131" s="1"/>
  <c r="D27" i="107"/>
  <c r="AC116" i="133"/>
  <c r="U70" i="148" s="1"/>
  <c r="AC70" i="148" s="1"/>
  <c r="AA116" i="133"/>
  <c r="S70" i="148" s="1"/>
  <c r="AA70" i="148" s="1"/>
  <c r="D45" i="152"/>
  <c r="E108" i="154" s="1"/>
  <c r="E190" i="154" s="1"/>
  <c r="P107" i="146"/>
  <c r="P189" i="146" s="1"/>
  <c r="K108" i="146"/>
  <c r="K190" i="146" s="1"/>
  <c r="K53" i="140"/>
  <c r="J15" i="140"/>
  <c r="K102" i="146" s="1"/>
  <c r="K184" i="146" s="1"/>
  <c r="J107" i="140"/>
  <c r="L175" i="144"/>
  <c r="P108" i="133"/>
  <c r="Y108" i="133"/>
  <c r="O25" i="146"/>
  <c r="Q36" i="137"/>
  <c r="W148" i="133"/>
  <c r="M94" i="148"/>
  <c r="X68" i="148" s="1"/>
  <c r="M229" i="153"/>
  <c r="E296" i="148" s="1"/>
  <c r="O189" i="93"/>
  <c r="R132" i="93"/>
  <c r="R103" i="93"/>
  <c r="R110" i="93"/>
  <c r="R118" i="93"/>
  <c r="R114" i="93"/>
  <c r="R95" i="93"/>
  <c r="R105" i="93"/>
  <c r="R108" i="93"/>
  <c r="R121" i="93"/>
  <c r="R128" i="93"/>
  <c r="R104" i="93"/>
  <c r="R129" i="93"/>
  <c r="R117" i="93"/>
  <c r="R113" i="93"/>
  <c r="R94" i="93"/>
  <c r="R123" i="93"/>
  <c r="Q170" i="93"/>
  <c r="R125" i="93"/>
  <c r="R106" i="93"/>
  <c r="R107" i="93"/>
  <c r="R120" i="93"/>
  <c r="R116" i="93"/>
  <c r="R112" i="93"/>
  <c r="R99" i="93"/>
  <c r="R111" i="93"/>
  <c r="R130" i="93"/>
  <c r="R119" i="93"/>
  <c r="R109" i="93"/>
  <c r="R126" i="93"/>
  <c r="R122" i="93"/>
  <c r="R115" i="93"/>
  <c r="R85" i="93"/>
  <c r="R170" i="93" s="1"/>
  <c r="R460" i="131"/>
  <c r="M134" i="149"/>
  <c r="L133" i="149"/>
  <c r="K385" i="131"/>
  <c r="K388" i="131" s="1"/>
  <c r="K390" i="131"/>
  <c r="M28" i="146"/>
  <c r="K133" i="154"/>
  <c r="K205" i="154" s="1"/>
  <c r="Q423" i="131"/>
  <c r="Q422" i="131"/>
  <c r="Q424" i="131" s="1"/>
  <c r="P144" i="133" s="1"/>
  <c r="Q65" i="137" s="1"/>
  <c r="P52" i="146" s="1"/>
  <c r="F98" i="148"/>
  <c r="Z50" i="150"/>
  <c r="M147" i="153"/>
  <c r="Q147" i="153" s="1"/>
  <c r="N91" i="148"/>
  <c r="Y65" i="148" s="1"/>
  <c r="P226" i="153"/>
  <c r="F293" i="148" s="1"/>
  <c r="O33" i="140"/>
  <c r="D33" i="152"/>
  <c r="E33" i="152" s="1"/>
  <c r="Q23" i="109"/>
  <c r="P101" i="93"/>
  <c r="P189" i="93" s="1"/>
  <c r="D30" i="107"/>
  <c r="P85" i="114"/>
  <c r="Q85" i="114" s="1"/>
  <c r="P19" i="146"/>
  <c r="Q19" i="146" s="1"/>
  <c r="E30" i="137"/>
  <c r="F23" i="151" s="1"/>
  <c r="E19" i="154" s="1"/>
  <c r="C182" i="148" s="1"/>
  <c r="S460" i="131"/>
  <c r="E455" i="131"/>
  <c r="L88" i="148"/>
  <c r="W62" i="148"/>
  <c r="J223" i="153"/>
  <c r="D290" i="148" s="1"/>
  <c r="F96" i="148"/>
  <c r="M145" i="153"/>
  <c r="Q145" i="153" s="1"/>
  <c r="Z48" i="150"/>
  <c r="E120" i="153"/>
  <c r="H120" i="153" s="1"/>
  <c r="H121" i="153"/>
  <c r="F107" i="152"/>
  <c r="J86" i="132"/>
  <c r="P441" i="131"/>
  <c r="P442" i="131" s="1"/>
  <c r="P458" i="131"/>
  <c r="Y158" i="132"/>
  <c r="M32" i="146"/>
  <c r="Q32" i="146" s="1"/>
  <c r="E44" i="137"/>
  <c r="F37" i="151" s="1"/>
  <c r="E32" i="154" s="1"/>
  <c r="C195" i="148" s="1"/>
  <c r="E104" i="132"/>
  <c r="N69" i="137"/>
  <c r="K43" i="148"/>
  <c r="G5" i="147"/>
  <c r="M61" i="150"/>
  <c r="Q456" i="131"/>
  <c r="P390" i="131"/>
  <c r="P385" i="131"/>
  <c r="P389" i="131" s="1"/>
  <c r="O143" i="133" s="1"/>
  <c r="P64" i="137" s="1"/>
  <c r="O51" i="146" s="1"/>
  <c r="I158" i="144"/>
  <c r="H100" i="152" s="1"/>
  <c r="H98" i="152" s="1"/>
  <c r="G100" i="152"/>
  <c r="G98" i="152" s="1"/>
  <c r="N390" i="131"/>
  <c r="N385" i="131"/>
  <c r="N388" i="131" s="1"/>
  <c r="AB67" i="148"/>
  <c r="G43" i="151" s="1"/>
  <c r="G38" i="154" s="1"/>
  <c r="D201" i="148" s="1"/>
  <c r="G98" i="148"/>
  <c r="P147" i="153"/>
  <c r="K109" i="148"/>
  <c r="J44" i="148" s="1"/>
  <c r="G19" i="151" s="1"/>
  <c r="G23" i="151" s="1"/>
  <c r="Q106" i="133"/>
  <c r="W106" i="133" s="1"/>
  <c r="X106" i="133" s="1"/>
  <c r="Y106" i="133"/>
  <c r="I20" i="133"/>
  <c r="L23" i="133"/>
  <c r="F17" i="133"/>
  <c r="H19" i="133"/>
  <c r="G18" i="133"/>
  <c r="K22" i="133"/>
  <c r="J21" i="133"/>
  <c r="E15" i="133"/>
  <c r="E16" i="133" s="1"/>
  <c r="W14" i="133"/>
  <c r="X14" i="133" s="1"/>
  <c r="M22" i="133"/>
  <c r="H17" i="133"/>
  <c r="N23" i="133"/>
  <c r="J19" i="133"/>
  <c r="K20" i="133"/>
  <c r="L21" i="133"/>
  <c r="I18" i="133"/>
  <c r="AE66" i="148"/>
  <c r="H42" i="151" s="1"/>
  <c r="I37" i="154" s="1"/>
  <c r="E200" i="148" s="1"/>
  <c r="O188" i="93"/>
  <c r="O97" i="93"/>
  <c r="O21" i="114"/>
  <c r="F46" i="152"/>
  <c r="E45" i="152"/>
  <c r="H108" i="154" s="1"/>
  <c r="H190" i="154" s="1"/>
  <c r="G390" i="131"/>
  <c r="G385" i="131"/>
  <c r="G389" i="131" s="1"/>
  <c r="E7" i="149"/>
  <c r="G135" i="149"/>
  <c r="F134" i="149"/>
  <c r="H134" i="149" s="1"/>
  <c r="H28" i="147"/>
  <c r="H29" i="147" s="1"/>
  <c r="G4" i="147" s="1"/>
  <c r="E15" i="148" s="1"/>
  <c r="J26" i="147"/>
  <c r="X80" i="153"/>
  <c r="G3" i="147"/>
  <c r="N83" i="114"/>
  <c r="N67" i="114" s="1"/>
  <c r="N22" i="114"/>
  <c r="Q53" i="137"/>
  <c r="W116" i="133"/>
  <c r="X116" i="133" s="1"/>
  <c r="Z116" i="133"/>
  <c r="R70" i="148" s="1"/>
  <c r="H390" i="131"/>
  <c r="H385" i="131"/>
  <c r="H389" i="131" s="1"/>
  <c r="L96" i="148"/>
  <c r="W70" i="148" s="1"/>
  <c r="J231" i="153"/>
  <c r="D298" i="148" s="1"/>
  <c r="F88" i="148"/>
  <c r="M137" i="153"/>
  <c r="N137" i="153" s="1"/>
  <c r="R39" i="150"/>
  <c r="Z40" i="150"/>
  <c r="J385" i="131"/>
  <c r="J388" i="131" s="1"/>
  <c r="J390" i="131"/>
  <c r="Y143" i="132"/>
  <c r="AA137" i="132"/>
  <c r="Q187" i="93"/>
  <c r="K206" i="138"/>
  <c r="J210" i="138"/>
  <c r="I390" i="131"/>
  <c r="I385" i="131"/>
  <c r="I388" i="131" s="1"/>
  <c r="J132" i="149"/>
  <c r="O390" i="131"/>
  <c r="O385" i="131"/>
  <c r="O389" i="131" s="1"/>
  <c r="C13" i="148"/>
  <c r="C16" i="148" s="1"/>
  <c r="E112" i="153"/>
  <c r="AA114" i="133"/>
  <c r="S68" i="148" s="1"/>
  <c r="AA68" i="148" s="1"/>
  <c r="J44" i="146"/>
  <c r="AB151" i="132"/>
  <c r="AA157" i="132"/>
  <c r="R446" i="131"/>
  <c r="S446" i="131" s="1"/>
  <c r="T446" i="131" s="1"/>
  <c r="Q76" i="148" s="1"/>
  <c r="N94" i="148"/>
  <c r="Y68" i="148" s="1"/>
  <c r="P229" i="153"/>
  <c r="F296" i="148" s="1"/>
  <c r="B281" i="148"/>
  <c r="E15" i="152"/>
  <c r="F16" i="152"/>
  <c r="K104" i="132"/>
  <c r="AB114" i="133"/>
  <c r="I39" i="147"/>
  <c r="I35" i="147" s="1"/>
  <c r="H35" i="147"/>
  <c r="N142" i="153"/>
  <c r="E386" i="131"/>
  <c r="O21" i="133"/>
  <c r="K17" i="133"/>
  <c r="L18" i="133"/>
  <c r="P22" i="133"/>
  <c r="M19" i="133"/>
  <c r="Q23" i="133"/>
  <c r="N20" i="133"/>
  <c r="N32" i="105"/>
  <c r="AL280" i="108"/>
  <c r="L4" i="108" s="1"/>
  <c r="L3" i="108" s="1"/>
  <c r="M172" i="149"/>
  <c r="E87" i="148"/>
  <c r="G8" i="149"/>
  <c r="E421" i="131"/>
  <c r="K172" i="149"/>
  <c r="L385" i="131"/>
  <c r="L389" i="131" s="1"/>
  <c r="L390" i="131"/>
  <c r="AC118" i="133"/>
  <c r="U72" i="148" s="1"/>
  <c r="AC72" i="148" s="1"/>
  <c r="AA118" i="133"/>
  <c r="S72" i="148" s="1"/>
  <c r="AA72" i="148" s="1"/>
  <c r="O103" i="133"/>
  <c r="Z107" i="133"/>
  <c r="R61" i="148" s="1"/>
  <c r="G172" i="149"/>
  <c r="F171" i="149"/>
  <c r="Q29" i="107"/>
  <c r="Q26" i="107" s="1"/>
  <c r="AL243" i="108"/>
  <c r="M25" i="146"/>
  <c r="L98" i="148"/>
  <c r="W72" i="148" s="1"/>
  <c r="J233" i="153"/>
  <c r="D300" i="148" s="1"/>
  <c r="O125" i="140"/>
  <c r="O104" i="138"/>
  <c r="C280" i="148"/>
  <c r="L52" i="146"/>
  <c r="M385" i="131"/>
  <c r="M388" i="131" s="1"/>
  <c r="M390" i="131"/>
  <c r="F82" i="148"/>
  <c r="M131" i="153"/>
  <c r="N131" i="153" s="1"/>
  <c r="Z34" i="150"/>
  <c r="Y129" i="132"/>
  <c r="AA123" i="132"/>
  <c r="G88" i="148"/>
  <c r="P137" i="153"/>
  <c r="W39" i="150"/>
  <c r="E22" i="107"/>
  <c r="G104" i="133"/>
  <c r="Y104" i="133"/>
  <c r="N92" i="148"/>
  <c r="Y66" i="148" s="1"/>
  <c r="P227" i="153"/>
  <c r="F294" i="148" s="1"/>
  <c r="P19" i="133"/>
  <c r="S22" i="133"/>
  <c r="R21" i="133"/>
  <c r="N17" i="133"/>
  <c r="T23" i="133"/>
  <c r="Q20" i="133"/>
  <c r="O18" i="133"/>
  <c r="G82" i="148"/>
  <c r="P131" i="153"/>
  <c r="V166" i="132"/>
  <c r="L146" i="148" s="1"/>
  <c r="E8" i="149"/>
  <c r="K39" i="150"/>
  <c r="I135" i="149"/>
  <c r="N22" i="133"/>
  <c r="O23" i="133"/>
  <c r="J18" i="133"/>
  <c r="K19" i="133"/>
  <c r="I17" i="133"/>
  <c r="L20" i="133"/>
  <c r="M21" i="133"/>
  <c r="J88" i="132"/>
  <c r="I90" i="132"/>
  <c r="M92" i="148"/>
  <c r="X66" i="148" s="1"/>
  <c r="M227" i="153"/>
  <c r="E294" i="148" s="1"/>
  <c r="M93" i="148"/>
  <c r="X67" i="148" s="1"/>
  <c r="M228" i="153"/>
  <c r="E295" i="148" s="1"/>
  <c r="Q458" i="131"/>
  <c r="Q441" i="131"/>
  <c r="Q442" i="131" s="1"/>
  <c r="F6" i="147"/>
  <c r="H9" i="150"/>
  <c r="L152" i="133"/>
  <c r="D15" i="152"/>
  <c r="E105" i="154" s="1"/>
  <c r="E187" i="154" s="1"/>
  <c r="P104" i="146"/>
  <c r="P186" i="146" s="1"/>
  <c r="N21" i="133"/>
  <c r="O22" i="133"/>
  <c r="K18" i="133"/>
  <c r="L19" i="133"/>
  <c r="P23" i="133"/>
  <c r="M20" i="133"/>
  <c r="J17" i="133"/>
  <c r="N98" i="140"/>
  <c r="N97" i="140" s="1"/>
  <c r="O154" i="138"/>
  <c r="N156" i="138"/>
  <c r="P39" i="146"/>
  <c r="Q39" i="146" s="1"/>
  <c r="E51" i="137"/>
  <c r="F44" i="151" s="1"/>
  <c r="E39" i="154" s="1"/>
  <c r="C202" i="148" s="1"/>
  <c r="I104" i="132"/>
  <c r="E387" i="131"/>
  <c r="X151" i="133"/>
  <c r="H18" i="133"/>
  <c r="M23" i="133"/>
  <c r="K21" i="133"/>
  <c r="G17" i="133"/>
  <c r="L22" i="133"/>
  <c r="I19" i="133"/>
  <c r="J20" i="133"/>
  <c r="AC113" i="133"/>
  <c r="U67" i="148" s="1"/>
  <c r="AC67" i="148" s="1"/>
  <c r="U40" i="150"/>
  <c r="Q390" i="131"/>
  <c r="Q385" i="131"/>
  <c r="Q389" i="131" s="1"/>
  <c r="P143" i="133" s="1"/>
  <c r="Q64" i="137" s="1"/>
  <c r="P51" i="146" s="1"/>
  <c r="L82" i="148"/>
  <c r="W58" i="148" s="1"/>
  <c r="J213" i="153"/>
  <c r="O20" i="133"/>
  <c r="P21" i="133"/>
  <c r="R23" i="133"/>
  <c r="M18" i="133"/>
  <c r="Q22" i="133"/>
  <c r="L17" i="133"/>
  <c r="N19" i="133"/>
  <c r="Q55" i="137"/>
  <c r="W118" i="133"/>
  <c r="X118" i="133" s="1"/>
  <c r="Z118" i="133"/>
  <c r="R72" i="148" s="1"/>
  <c r="J168" i="149"/>
  <c r="N132" i="146"/>
  <c r="N204" i="146" s="1"/>
  <c r="E5" i="149"/>
  <c r="N93" i="148"/>
  <c r="Y67" i="148" s="1"/>
  <c r="P228" i="153"/>
  <c r="F295" i="148" s="1"/>
  <c r="S461" i="131"/>
  <c r="U461" i="131" s="1"/>
  <c r="M91" i="148"/>
  <c r="X65" i="148" s="1"/>
  <c r="M226" i="153"/>
  <c r="E293" i="148" s="1"/>
  <c r="P121" i="133"/>
  <c r="F390" i="131"/>
  <c r="F385" i="131"/>
  <c r="F389" i="131" s="1"/>
  <c r="E384" i="131"/>
  <c r="G96" i="148"/>
  <c r="P145" i="153"/>
  <c r="D109" i="148"/>
  <c r="G241" i="153" s="1"/>
  <c r="C309" i="148" s="1"/>
  <c r="G153" i="153"/>
  <c r="P61" i="150"/>
  <c r="E195" i="153"/>
  <c r="B262" i="148" s="1"/>
  <c r="N152" i="133"/>
  <c r="O56" i="137" s="1"/>
  <c r="N44" i="146" s="1"/>
  <c r="K136" i="149"/>
  <c r="E33" i="107"/>
  <c r="Q20" i="114"/>
  <c r="Q24" i="114"/>
  <c r="H169" i="149"/>
  <c r="J169" i="149" s="1"/>
  <c r="L169" i="149" s="1"/>
  <c r="I170" i="149"/>
  <c r="P51" i="114"/>
  <c r="Q51" i="114" s="1"/>
  <c r="Q57" i="114"/>
  <c r="L183" i="93"/>
  <c r="E111" i="153"/>
  <c r="K10" i="150"/>
  <c r="Y105" i="133"/>
  <c r="F105" i="133"/>
  <c r="R268" i="131"/>
  <c r="Y144" i="132"/>
  <c r="Z144" i="132" s="1"/>
  <c r="Z150" i="132" s="1"/>
  <c r="M104" i="132"/>
  <c r="R456" i="131"/>
  <c r="O466" i="131"/>
  <c r="O473" i="131" s="1"/>
  <c r="L139" i="140" s="1"/>
  <c r="P424" i="131"/>
  <c r="O144" i="133" s="1"/>
  <c r="P20" i="133"/>
  <c r="S23" i="133"/>
  <c r="R22" i="133"/>
  <c r="Q21" i="133"/>
  <c r="N18" i="133"/>
  <c r="O19" i="133"/>
  <c r="M17" i="133"/>
  <c r="Q462" i="131"/>
  <c r="N137" i="140" s="1"/>
  <c r="Q140" i="153"/>
  <c r="Q32" i="109"/>
  <c r="P102" i="93"/>
  <c r="Q102" i="93" s="1"/>
  <c r="R102" i="93" s="1"/>
  <c r="P194" i="93"/>
  <c r="D31" i="107"/>
  <c r="K389" i="131" l="1"/>
  <c r="U24" i="133"/>
  <c r="N153" i="133"/>
  <c r="W153" i="133" s="1"/>
  <c r="AE63" i="148"/>
  <c r="H39" i="151" s="1"/>
  <c r="I34" i="154" s="1"/>
  <c r="E197" i="148" s="1"/>
  <c r="E423" i="131"/>
  <c r="J147" i="148" s="1"/>
  <c r="J148" i="148" s="1"/>
  <c r="I116" i="148" s="1"/>
  <c r="K116" i="148" s="1"/>
  <c r="L147" i="148" s="1"/>
  <c r="G58" i="151" s="1"/>
  <c r="G52" i="154" s="1"/>
  <c r="D215" i="148" s="1"/>
  <c r="C245" i="148" s="1"/>
  <c r="AF63" i="148"/>
  <c r="T24" i="133"/>
  <c r="T25" i="133" s="1"/>
  <c r="G388" i="131"/>
  <c r="W136" i="132"/>
  <c r="W166" i="132" s="1"/>
  <c r="X130" i="132"/>
  <c r="P104" i="132"/>
  <c r="P105" i="132" s="1"/>
  <c r="Q189" i="93"/>
  <c r="Q101" i="93"/>
  <c r="R101" i="93" s="1"/>
  <c r="P474" i="131"/>
  <c r="Q474" i="131" s="1"/>
  <c r="E456" i="131"/>
  <c r="X148" i="133" s="1"/>
  <c r="R447" i="131"/>
  <c r="P86" i="133" s="1"/>
  <c r="Y121" i="133" s="1"/>
  <c r="E190" i="131"/>
  <c r="Y103" i="133"/>
  <c r="AA103" i="133" s="1"/>
  <c r="S57" i="148" s="1"/>
  <c r="Q388" i="131"/>
  <c r="M389" i="131"/>
  <c r="L143" i="133" s="1"/>
  <c r="M64" i="137" s="1"/>
  <c r="L51" i="146" s="1"/>
  <c r="P388" i="131"/>
  <c r="O135" i="133"/>
  <c r="N135" i="140" s="1"/>
  <c r="V461" i="131"/>
  <c r="X153" i="133"/>
  <c r="Q22" i="114"/>
  <c r="R36" i="114" s="1"/>
  <c r="N24" i="133"/>
  <c r="O15" i="137" s="1"/>
  <c r="S24" i="133"/>
  <c r="S25" i="133" s="1"/>
  <c r="R24" i="133"/>
  <c r="R25" i="133" s="1"/>
  <c r="N389" i="131"/>
  <c r="M143" i="133" s="1"/>
  <c r="N64" i="137" s="1"/>
  <c r="M51" i="146" s="1"/>
  <c r="AL63" i="148"/>
  <c r="AJ63" i="148"/>
  <c r="P24" i="133"/>
  <c r="Q15" i="137" s="1"/>
  <c r="O24" i="133"/>
  <c r="O57" i="133" s="1"/>
  <c r="AG63" i="148"/>
  <c r="AI63" i="148"/>
  <c r="E422" i="131"/>
  <c r="R422" i="131" s="1"/>
  <c r="Q24" i="133"/>
  <c r="AB118" i="133"/>
  <c r="T72" i="148" s="1"/>
  <c r="Z72" i="148" s="1"/>
  <c r="AB72" i="148" s="1"/>
  <c r="G48" i="151" s="1"/>
  <c r="G43" i="154" s="1"/>
  <c r="D206" i="148" s="1"/>
  <c r="H388" i="131"/>
  <c r="J389" i="131"/>
  <c r="I143" i="133" s="1"/>
  <c r="J64" i="137" s="1"/>
  <c r="I51" i="146" s="1"/>
  <c r="AG65" i="148"/>
  <c r="AH65" i="148" s="1"/>
  <c r="I41" i="151" s="1"/>
  <c r="K36" i="154" s="1"/>
  <c r="F199" i="148" s="1"/>
  <c r="AI65" i="148"/>
  <c r="AG67" i="148"/>
  <c r="AI67" i="148"/>
  <c r="R457" i="131"/>
  <c r="D26" i="107"/>
  <c r="AF70" i="148"/>
  <c r="AD70" i="148"/>
  <c r="AE70" i="148" s="1"/>
  <c r="H46" i="151" s="1"/>
  <c r="I41" i="154" s="1"/>
  <c r="E204" i="148" s="1"/>
  <c r="K143" i="133"/>
  <c r="L64" i="137" s="1"/>
  <c r="K51" i="146" s="1"/>
  <c r="N143" i="133"/>
  <c r="O64" i="137" s="1"/>
  <c r="N51" i="146" s="1"/>
  <c r="J134" i="149"/>
  <c r="D126" i="152"/>
  <c r="T68" i="148"/>
  <c r="Z68" i="148" s="1"/>
  <c r="AB68" i="148" s="1"/>
  <c r="G44" i="151" s="1"/>
  <c r="G39" i="154" s="1"/>
  <c r="D202" i="148" s="1"/>
  <c r="AC114" i="133"/>
  <c r="U68" i="148" s="1"/>
  <c r="AL68" i="148" s="1"/>
  <c r="P24" i="146"/>
  <c r="E36" i="137"/>
  <c r="F29" i="151" s="1"/>
  <c r="E24" i="154" s="1"/>
  <c r="E317" i="149"/>
  <c r="F317" i="149" s="1"/>
  <c r="E31" i="150"/>
  <c r="E31" i="107"/>
  <c r="M173" i="149"/>
  <c r="L109" i="148"/>
  <c r="K44" i="148" s="1"/>
  <c r="H19" i="151" s="1"/>
  <c r="H23" i="151" s="1"/>
  <c r="E385" i="131"/>
  <c r="O388" i="131"/>
  <c r="I136" i="149"/>
  <c r="F172" i="149"/>
  <c r="G173" i="149"/>
  <c r="H105" i="154"/>
  <c r="H187" i="154" s="1"/>
  <c r="L132" i="149"/>
  <c r="L388" i="131"/>
  <c r="Q133" i="154"/>
  <c r="Q205" i="154" s="1"/>
  <c r="E316" i="149"/>
  <c r="F316" i="149" s="1"/>
  <c r="E30" i="150"/>
  <c r="E30" i="107"/>
  <c r="M135" i="149"/>
  <c r="AD68" i="148"/>
  <c r="P41" i="146"/>
  <c r="Q41" i="146" s="1"/>
  <c r="E53" i="137"/>
  <c r="F46" i="151" s="1"/>
  <c r="E41" i="154" s="1"/>
  <c r="C204" i="148" s="1"/>
  <c r="U25" i="133"/>
  <c r="Q17" i="109"/>
  <c r="D17" i="109" s="1"/>
  <c r="P178" i="93"/>
  <c r="Q178" i="93" s="1"/>
  <c r="R178" i="93" s="1"/>
  <c r="P100" i="93"/>
  <c r="Q100" i="93" s="1"/>
  <c r="R100" i="93" s="1"/>
  <c r="D29" i="107"/>
  <c r="R195" i="93"/>
  <c r="R206" i="93"/>
  <c r="R202" i="93"/>
  <c r="R198" i="93"/>
  <c r="R190" i="93"/>
  <c r="R207" i="93"/>
  <c r="R186" i="93"/>
  <c r="R197" i="93"/>
  <c r="R213" i="93"/>
  <c r="R210" i="93"/>
  <c r="R205" i="93"/>
  <c r="R201" i="93"/>
  <c r="R177" i="93"/>
  <c r="R214" i="93"/>
  <c r="R179" i="93"/>
  <c r="R218" i="93"/>
  <c r="R216" i="93"/>
  <c r="R204" i="93"/>
  <c r="R200" i="93"/>
  <c r="R187" i="93"/>
  <c r="R220" i="93"/>
  <c r="R217" i="93"/>
  <c r="R191" i="93"/>
  <c r="R196" i="93"/>
  <c r="R199" i="93"/>
  <c r="R189" i="93"/>
  <c r="R203" i="93"/>
  <c r="L108" i="146"/>
  <c r="L190" i="146" s="1"/>
  <c r="L53" i="140"/>
  <c r="K15" i="140"/>
  <c r="L102" i="146" s="1"/>
  <c r="L184" i="146" s="1"/>
  <c r="F15" i="152"/>
  <c r="G16" i="152"/>
  <c r="G143" i="133"/>
  <c r="H64" i="137" s="1"/>
  <c r="G51" i="146" s="1"/>
  <c r="T451" i="131"/>
  <c r="R84" i="148" s="1"/>
  <c r="P72" i="133"/>
  <c r="E268" i="131"/>
  <c r="E197" i="153"/>
  <c r="B264" i="148" s="1"/>
  <c r="F87" i="148"/>
  <c r="H8" i="149"/>
  <c r="Z39" i="150"/>
  <c r="G6" i="147"/>
  <c r="M9" i="150"/>
  <c r="O83" i="114"/>
  <c r="O67" i="114" s="1"/>
  <c r="O22" i="114"/>
  <c r="N98" i="148"/>
  <c r="Y72" i="148" s="1"/>
  <c r="P233" i="153"/>
  <c r="F300" i="148" s="1"/>
  <c r="AJ65" i="148"/>
  <c r="AL65" i="148"/>
  <c r="AM65" i="148" s="1"/>
  <c r="P150" i="133"/>
  <c r="X460" i="131"/>
  <c r="U460" i="131"/>
  <c r="V460" i="131" s="1"/>
  <c r="Q45" i="137"/>
  <c r="W108" i="133"/>
  <c r="X108" i="133" s="1"/>
  <c r="Z108" i="133"/>
  <c r="R62" i="148" s="1"/>
  <c r="H41" i="137"/>
  <c r="Z104" i="133"/>
  <c r="R58" i="148" s="1"/>
  <c r="W104" i="133"/>
  <c r="X104" i="133" s="1"/>
  <c r="E109" i="148"/>
  <c r="J241" i="153" s="1"/>
  <c r="D309" i="148" s="1"/>
  <c r="J153" i="153"/>
  <c r="U61" i="150"/>
  <c r="W26" i="133"/>
  <c r="W27" i="133" s="1"/>
  <c r="H111" i="153"/>
  <c r="E196" i="153"/>
  <c r="B263" i="148" s="1"/>
  <c r="N146" i="148"/>
  <c r="P65" i="137"/>
  <c r="W144" i="133"/>
  <c r="K153" i="153"/>
  <c r="M85" i="137"/>
  <c r="M88" i="137" s="1"/>
  <c r="K209" i="138"/>
  <c r="N133" i="154"/>
  <c r="N205" i="154" s="1"/>
  <c r="O98" i="140"/>
  <c r="O156" i="138"/>
  <c r="G87" i="148"/>
  <c r="I8" i="149"/>
  <c r="AC105" i="133"/>
  <c r="U59" i="148" s="1"/>
  <c r="AA105" i="133"/>
  <c r="S59" i="148" s="1"/>
  <c r="O132" i="146"/>
  <c r="O204" i="146" s="1"/>
  <c r="M56" i="137"/>
  <c r="M82" i="148"/>
  <c r="X58" i="148" s="1"/>
  <c r="M213" i="153"/>
  <c r="Q137" i="153"/>
  <c r="Y164" i="132"/>
  <c r="AA158" i="132"/>
  <c r="Q21" i="109"/>
  <c r="D21" i="109" s="1"/>
  <c r="D23" i="109"/>
  <c r="R462" i="131"/>
  <c r="O137" i="140" s="1"/>
  <c r="D138" i="152" s="1"/>
  <c r="Y93" i="148" s="1"/>
  <c r="P188" i="93"/>
  <c r="P185" i="93" s="1"/>
  <c r="P97" i="93"/>
  <c r="P21" i="114"/>
  <c r="N96" i="148"/>
  <c r="Y70" i="148" s="1"/>
  <c r="P231" i="153"/>
  <c r="F298" i="148" s="1"/>
  <c r="AL67" i="148"/>
  <c r="AJ67" i="148"/>
  <c r="AI66" i="148"/>
  <c r="AG66" i="148"/>
  <c r="AH66" i="148" s="1"/>
  <c r="I42" i="151" s="1"/>
  <c r="K37" i="154" s="1"/>
  <c r="F200" i="148" s="1"/>
  <c r="AA129" i="132"/>
  <c r="AB123" i="132"/>
  <c r="AJ68" i="148"/>
  <c r="J143" i="133"/>
  <c r="K64" i="137" s="1"/>
  <c r="J51" i="146" s="1"/>
  <c r="D280" i="148"/>
  <c r="J127" i="140"/>
  <c r="J124" i="140" s="1"/>
  <c r="K138" i="146" s="1"/>
  <c r="K199" i="146" s="1"/>
  <c r="J211" i="138"/>
  <c r="J11" i="138" s="1"/>
  <c r="J12" i="138" s="1"/>
  <c r="P193" i="93"/>
  <c r="Q193" i="93" s="1"/>
  <c r="R193" i="93" s="1"/>
  <c r="Q194" i="93"/>
  <c r="R194" i="93" s="1"/>
  <c r="Y150" i="132"/>
  <c r="AA144" i="132"/>
  <c r="E143" i="133"/>
  <c r="AE67" i="148"/>
  <c r="H43" i="151" s="1"/>
  <c r="I38" i="154" s="1"/>
  <c r="E201" i="148" s="1"/>
  <c r="K173" i="149"/>
  <c r="F45" i="152"/>
  <c r="K108" i="154" s="1"/>
  <c r="K190" i="154" s="1"/>
  <c r="G46" i="152"/>
  <c r="K137" i="149"/>
  <c r="L24" i="133"/>
  <c r="Q30" i="109"/>
  <c r="D30" i="109" s="1"/>
  <c r="D32" i="109"/>
  <c r="H170" i="149"/>
  <c r="J170" i="149" s="1"/>
  <c r="L170" i="149" s="1"/>
  <c r="I171" i="149"/>
  <c r="E390" i="131"/>
  <c r="E391" i="131" s="1"/>
  <c r="N82" i="148"/>
  <c r="Y58" i="148" s="1"/>
  <c r="P213" i="153"/>
  <c r="Q37" i="137"/>
  <c r="Z121" i="133"/>
  <c r="R75" i="148" s="1"/>
  <c r="L168" i="149"/>
  <c r="P40" i="137"/>
  <c r="Z103" i="133"/>
  <c r="R57" i="148" s="1"/>
  <c r="W103" i="133"/>
  <c r="L43" i="148"/>
  <c r="H5" i="147"/>
  <c r="R61" i="150"/>
  <c r="C19" i="148"/>
  <c r="C20" i="148" s="1"/>
  <c r="C21" i="148" s="1"/>
  <c r="C22" i="148" s="1"/>
  <c r="D17" i="148" s="1"/>
  <c r="I389" i="131"/>
  <c r="AA143" i="132"/>
  <c r="AB137" i="132"/>
  <c r="M88" i="148"/>
  <c r="X62" i="148" s="1"/>
  <c r="M223" i="153"/>
  <c r="E290" i="148" s="1"/>
  <c r="F143" i="133"/>
  <c r="G64" i="137" s="1"/>
  <c r="F51" i="146" s="1"/>
  <c r="O185" i="93"/>
  <c r="J22" i="133"/>
  <c r="W22" i="133" s="1"/>
  <c r="X22" i="133" s="1"/>
  <c r="E17" i="133"/>
  <c r="H20" i="133"/>
  <c r="W20" i="133" s="1"/>
  <c r="X20" i="133" s="1"/>
  <c r="K23" i="133"/>
  <c r="W23" i="133" s="1"/>
  <c r="X23" i="133" s="1"/>
  <c r="F18" i="133"/>
  <c r="W18" i="133" s="1"/>
  <c r="X18" i="133" s="1"/>
  <c r="I21" i="133"/>
  <c r="W21" i="133" s="1"/>
  <c r="X21" i="133" s="1"/>
  <c r="O34" i="133"/>
  <c r="G19" i="133"/>
  <c r="W19" i="133" s="1"/>
  <c r="X19" i="133" s="1"/>
  <c r="AB106" i="133"/>
  <c r="T60" i="148" s="1"/>
  <c r="Z60" i="148" s="1"/>
  <c r="AC106" i="133"/>
  <c r="U60" i="148" s="1"/>
  <c r="AA106" i="133"/>
  <c r="S60" i="148" s="1"/>
  <c r="M56" i="146"/>
  <c r="E32" i="152"/>
  <c r="H106" i="154" s="1"/>
  <c r="H188" i="154" s="1"/>
  <c r="F33" i="152"/>
  <c r="AG68" i="148"/>
  <c r="M175" i="144"/>
  <c r="K107" i="140"/>
  <c r="G19" i="154"/>
  <c r="D182" i="148" s="1"/>
  <c r="M98" i="148"/>
  <c r="X72" i="148" s="1"/>
  <c r="M233" i="153"/>
  <c r="E300" i="148" s="1"/>
  <c r="P43" i="146"/>
  <c r="Q43" i="146" s="1"/>
  <c r="E55" i="137"/>
  <c r="F48" i="151" s="1"/>
  <c r="E43" i="154" s="1"/>
  <c r="C206" i="148" s="1"/>
  <c r="R466" i="131"/>
  <c r="G107" i="152"/>
  <c r="K86" i="132"/>
  <c r="H107" i="152" s="1"/>
  <c r="E319" i="149"/>
  <c r="E27" i="150"/>
  <c r="E27" i="107"/>
  <c r="E320" i="149" s="1"/>
  <c r="M24" i="133"/>
  <c r="J90" i="132"/>
  <c r="K88" i="132"/>
  <c r="K90" i="132" s="1"/>
  <c r="AF72" i="148"/>
  <c r="AD72" i="148"/>
  <c r="AE72" i="148" s="1"/>
  <c r="H48" i="151" s="1"/>
  <c r="I43" i="154" s="1"/>
  <c r="E206" i="148" s="1"/>
  <c r="F135" i="149"/>
  <c r="H135" i="149" s="1"/>
  <c r="G136" i="149"/>
  <c r="AF67" i="148"/>
  <c r="G42" i="137"/>
  <c r="W105" i="133"/>
  <c r="X105" i="133" s="1"/>
  <c r="Z105" i="133"/>
  <c r="R59" i="148" s="1"/>
  <c r="Q131" i="153"/>
  <c r="N31" i="105"/>
  <c r="M152" i="133"/>
  <c r="N56" i="137" s="1"/>
  <c r="M44" i="146" s="1"/>
  <c r="F388" i="131"/>
  <c r="D56" i="148"/>
  <c r="G110" i="153"/>
  <c r="H10" i="150"/>
  <c r="H11" i="150" s="1"/>
  <c r="I11" i="150" s="1"/>
  <c r="K9" i="150"/>
  <c r="AL66" i="148"/>
  <c r="AJ66" i="148"/>
  <c r="N88" i="148"/>
  <c r="Y62" i="148" s="1"/>
  <c r="P223" i="153"/>
  <c r="F290" i="148" s="1"/>
  <c r="U39" i="150"/>
  <c r="S451" i="131"/>
  <c r="M43" i="148"/>
  <c r="I5" i="147"/>
  <c r="W61" i="150"/>
  <c r="J28" i="147"/>
  <c r="J29" i="147" s="1"/>
  <c r="H4" i="147" s="1"/>
  <c r="F15" i="148" s="1"/>
  <c r="L26" i="147"/>
  <c r="Z80" i="153"/>
  <c r="H3" i="147"/>
  <c r="Q466" i="131"/>
  <c r="Q473" i="131" s="1"/>
  <c r="N139" i="140" s="1"/>
  <c r="P473" i="131"/>
  <c r="M139" i="140" s="1"/>
  <c r="M96" i="148"/>
  <c r="X70" i="148" s="1"/>
  <c r="M231" i="153"/>
  <c r="E298" i="148" s="1"/>
  <c r="D32" i="152"/>
  <c r="E106" i="154" s="1"/>
  <c r="E188" i="154" s="1"/>
  <c r="P105" i="146"/>
  <c r="P187" i="146" s="1"/>
  <c r="R98" i="93"/>
  <c r="AB116" i="133"/>
  <c r="T70" i="148" s="1"/>
  <c r="Z70" i="148" s="1"/>
  <c r="AB70" i="148" s="1"/>
  <c r="G46" i="151" s="1"/>
  <c r="G41" i="154" s="1"/>
  <c r="D204" i="148" s="1"/>
  <c r="D106" i="140"/>
  <c r="D105" i="140" s="1"/>
  <c r="E105" i="132"/>
  <c r="AH63" i="148" l="1"/>
  <c r="I39" i="151" s="1"/>
  <c r="K34" i="154" s="1"/>
  <c r="F197" i="148" s="1"/>
  <c r="Q121" i="133"/>
  <c r="P15" i="137"/>
  <c r="P17" i="137" s="1"/>
  <c r="N57" i="133"/>
  <c r="AC103" i="133"/>
  <c r="U57" i="148" s="1"/>
  <c r="X103" i="133"/>
  <c r="Y130" i="132"/>
  <c r="X136" i="132"/>
  <c r="X166" i="132" s="1"/>
  <c r="R30" i="114"/>
  <c r="R72" i="114"/>
  <c r="R96" i="114"/>
  <c r="R34" i="114"/>
  <c r="R67" i="114"/>
  <c r="R95" i="114"/>
  <c r="R27" i="114"/>
  <c r="R71" i="114"/>
  <c r="R24" i="114"/>
  <c r="R60" i="114"/>
  <c r="R65" i="114"/>
  <c r="R77" i="114"/>
  <c r="R57" i="114"/>
  <c r="R20" i="114"/>
  <c r="R78" i="114"/>
  <c r="R39" i="114"/>
  <c r="R89" i="114"/>
  <c r="R56" i="114"/>
  <c r="R90" i="114"/>
  <c r="R61" i="114"/>
  <c r="R28" i="114"/>
  <c r="R19" i="114"/>
  <c r="I10" i="150"/>
  <c r="Q188" i="93"/>
  <c r="R188" i="93" s="1"/>
  <c r="P36" i="133"/>
  <c r="P39" i="133" s="1"/>
  <c r="AI68" i="148"/>
  <c r="AK68" i="148" s="1"/>
  <c r="J44" i="151" s="1"/>
  <c r="M39" i="154" s="1"/>
  <c r="G202" i="148" s="1"/>
  <c r="AK63" i="148"/>
  <c r="J39" i="151" s="1"/>
  <c r="M34" i="154" s="1"/>
  <c r="G197" i="148" s="1"/>
  <c r="P135" i="133"/>
  <c r="O135" i="140" s="1"/>
  <c r="D136" i="152" s="1"/>
  <c r="Y88" i="148" s="1"/>
  <c r="E424" i="131"/>
  <c r="X144" i="133" s="1"/>
  <c r="U451" i="131"/>
  <c r="R33" i="114"/>
  <c r="R51" i="114"/>
  <c r="R81" i="114"/>
  <c r="R76" i="114"/>
  <c r="R94" i="114"/>
  <c r="R73" i="114"/>
  <c r="R55" i="114"/>
  <c r="R62" i="114"/>
  <c r="G6" i="133"/>
  <c r="Q25" i="133"/>
  <c r="R26" i="133" s="1"/>
  <c r="R27" i="133" s="1"/>
  <c r="R99" i="114"/>
  <c r="R85" i="114"/>
  <c r="R21" i="114"/>
  <c r="R83" i="114" s="1"/>
  <c r="R91" i="114"/>
  <c r="P57" i="133"/>
  <c r="AB108" i="133"/>
  <c r="T62" i="148" s="1"/>
  <c r="Z62" i="148" s="1"/>
  <c r="AA108" i="133"/>
  <c r="S62" i="148" s="1"/>
  <c r="AA62" i="148" s="1"/>
  <c r="I24" i="133"/>
  <c r="J15" i="137" s="1"/>
  <c r="E388" i="131"/>
  <c r="AH67" i="148"/>
  <c r="I43" i="151" s="1"/>
  <c r="K38" i="154" s="1"/>
  <c r="F201" i="148" s="1"/>
  <c r="AM63" i="148"/>
  <c r="G24" i="133"/>
  <c r="H15" i="137" s="1"/>
  <c r="H18" i="150"/>
  <c r="J135" i="149"/>
  <c r="E125" i="153"/>
  <c r="E215" i="153"/>
  <c r="K27" i="150"/>
  <c r="E129" i="153"/>
  <c r="H129" i="153" s="1"/>
  <c r="E221" i="153"/>
  <c r="K31" i="150"/>
  <c r="G29" i="146"/>
  <c r="Q29" i="146" s="1"/>
  <c r="E41" i="137"/>
  <c r="F34" i="151" s="1"/>
  <c r="E29" i="154" s="1"/>
  <c r="C192" i="148" s="1"/>
  <c r="K138" i="149"/>
  <c r="AK66" i="148"/>
  <c r="J42" i="151" s="1"/>
  <c r="M37" i="154" s="1"/>
  <c r="G200" i="148" s="1"/>
  <c r="P183" i="93"/>
  <c r="L44" i="146"/>
  <c r="AB105" i="133"/>
  <c r="T59" i="148" s="1"/>
  <c r="Z59" i="148" s="1"/>
  <c r="W28" i="133"/>
  <c r="V26" i="133"/>
  <c r="L135" i="149"/>
  <c r="M136" i="149"/>
  <c r="F173" i="149"/>
  <c r="G174" i="149"/>
  <c r="Q24" i="146"/>
  <c r="R441" i="131"/>
  <c r="R442" i="131" s="1"/>
  <c r="S442" i="131" s="1"/>
  <c r="R458" i="131"/>
  <c r="E457" i="131"/>
  <c r="AJ70" i="148"/>
  <c r="AL70" i="148"/>
  <c r="O17" i="137"/>
  <c r="F30" i="146"/>
  <c r="Q30" i="146" s="1"/>
  <c r="E42" i="137"/>
  <c r="F35" i="151" s="1"/>
  <c r="E30" i="154" s="1"/>
  <c r="C193" i="148" s="1"/>
  <c r="F32" i="152"/>
  <c r="K106" i="154" s="1"/>
  <c r="K188" i="154" s="1"/>
  <c r="G33" i="152"/>
  <c r="M108" i="146"/>
  <c r="M190" i="146" s="1"/>
  <c r="M53" i="140"/>
  <c r="L15" i="140"/>
  <c r="M102" i="146" s="1"/>
  <c r="M184" i="146" s="1"/>
  <c r="C187" i="148"/>
  <c r="L206" i="138"/>
  <c r="K210" i="138"/>
  <c r="AL72" i="148"/>
  <c r="AJ72" i="148"/>
  <c r="L134" i="149"/>
  <c r="F24" i="133"/>
  <c r="M174" i="149"/>
  <c r="T26" i="133"/>
  <c r="E56" i="148"/>
  <c r="J110" i="153"/>
  <c r="M10" i="150"/>
  <c r="M11" i="150" s="1"/>
  <c r="N109" i="148"/>
  <c r="M44" i="148" s="1"/>
  <c r="J19" i="151" s="1"/>
  <c r="J23" i="151" s="1"/>
  <c r="AB121" i="133"/>
  <c r="T75" i="148" s="1"/>
  <c r="Z75" i="148" s="1"/>
  <c r="AA121" i="133"/>
  <c r="S75" i="148" s="1"/>
  <c r="AC121" i="133"/>
  <c r="U75" i="148" s="1"/>
  <c r="E24" i="133"/>
  <c r="W17" i="133"/>
  <c r="X17" i="133" s="1"/>
  <c r="P25" i="146"/>
  <c r="Q25" i="146" s="1"/>
  <c r="E37" i="137"/>
  <c r="F30" i="151" s="1"/>
  <c r="E25" i="154" s="1"/>
  <c r="C188" i="148" s="1"/>
  <c r="H317" i="149"/>
  <c r="H31" i="150"/>
  <c r="E26" i="150"/>
  <c r="E26" i="107"/>
  <c r="F280" i="148"/>
  <c r="Q97" i="93"/>
  <c r="O52" i="146"/>
  <c r="Q52" i="146" s="1"/>
  <c r="E65" i="137"/>
  <c r="F58" i="151" s="1"/>
  <c r="E52" i="154" s="1"/>
  <c r="C215" i="148" s="1"/>
  <c r="I19" i="154"/>
  <c r="E182" i="148" s="1"/>
  <c r="AG70" i="148"/>
  <c r="AH70" i="148" s="1"/>
  <c r="I46" i="151" s="1"/>
  <c r="K41" i="154" s="1"/>
  <c r="F204" i="148" s="1"/>
  <c r="AI70" i="148"/>
  <c r="P9" i="150"/>
  <c r="O28" i="146"/>
  <c r="Q28" i="146" s="1"/>
  <c r="E40" i="137"/>
  <c r="F33" i="151" s="1"/>
  <c r="E28" i="154" s="1"/>
  <c r="C191" i="148" s="1"/>
  <c r="AA104" i="133"/>
  <c r="S58" i="148" s="1"/>
  <c r="AG58" i="148" s="1"/>
  <c r="J24" i="133"/>
  <c r="H46" i="152"/>
  <c r="H45" i="152" s="1"/>
  <c r="Q108" i="154" s="1"/>
  <c r="Q190" i="154" s="1"/>
  <c r="G45" i="152"/>
  <c r="N108" i="154" s="1"/>
  <c r="N190" i="154" s="1"/>
  <c r="AM68" i="148"/>
  <c r="AM67" i="148"/>
  <c r="AB103" i="133"/>
  <c r="T57" i="148" s="1"/>
  <c r="Z57" i="148" s="1"/>
  <c r="P33" i="146"/>
  <c r="Q33" i="146" s="1"/>
  <c r="E45" i="137"/>
  <c r="F38" i="151" s="1"/>
  <c r="E33" i="154" s="1"/>
  <c r="C196" i="148" s="1"/>
  <c r="H24" i="133"/>
  <c r="I137" i="149"/>
  <c r="AC68" i="148"/>
  <c r="AE68" i="148" s="1"/>
  <c r="H44" i="151" s="1"/>
  <c r="I39" i="154" s="1"/>
  <c r="E202" i="148" s="1"/>
  <c r="AF68" i="148"/>
  <c r="AH68" i="148" s="1"/>
  <c r="I44" i="151" s="1"/>
  <c r="K39" i="154" s="1"/>
  <c r="F202" i="148" s="1"/>
  <c r="AK65" i="148"/>
  <c r="J41" i="151" s="1"/>
  <c r="M36" i="154" s="1"/>
  <c r="G199" i="148" s="1"/>
  <c r="AA150" i="132"/>
  <c r="AB144" i="132"/>
  <c r="O152" i="133"/>
  <c r="P56" i="137" s="1"/>
  <c r="O44" i="146" s="1"/>
  <c r="AI72" i="148"/>
  <c r="AG72" i="148"/>
  <c r="AH72" i="148" s="1"/>
  <c r="I48" i="151" s="1"/>
  <c r="K43" i="154" s="1"/>
  <c r="F206" i="148" s="1"/>
  <c r="M109" i="148"/>
  <c r="L44" i="148" s="1"/>
  <c r="I19" i="151" s="1"/>
  <c r="I23" i="151" s="1"/>
  <c r="S26" i="133"/>
  <c r="S27" i="133" s="1"/>
  <c r="D58" i="148"/>
  <c r="G112" i="153"/>
  <c r="H23" i="150"/>
  <c r="H37" i="150"/>
  <c r="K11" i="150"/>
  <c r="L28" i="147"/>
  <c r="L29" i="147" s="1"/>
  <c r="I4" i="147" s="1"/>
  <c r="G15" i="148" s="1"/>
  <c r="AB80" i="153"/>
  <c r="I3" i="147"/>
  <c r="H143" i="133"/>
  <c r="I64" i="137" s="1"/>
  <c r="H51" i="146" s="1"/>
  <c r="D57" i="148"/>
  <c r="G111" i="153"/>
  <c r="P10" i="150"/>
  <c r="F136" i="149"/>
  <c r="H136" i="149" s="1"/>
  <c r="J136" i="149" s="1"/>
  <c r="G137" i="149"/>
  <c r="K110" i="153"/>
  <c r="G195" i="153"/>
  <c r="C262" i="148" s="1"/>
  <c r="H110" i="153"/>
  <c r="H171" i="149"/>
  <c r="I172" i="149"/>
  <c r="E389" i="131"/>
  <c r="E280" i="148"/>
  <c r="K24" i="133"/>
  <c r="N153" i="153"/>
  <c r="G15" i="152"/>
  <c r="H16" i="152"/>
  <c r="H15" i="152" s="1"/>
  <c r="E315" i="149"/>
  <c r="E29" i="150"/>
  <c r="E29" i="107"/>
  <c r="E128" i="153"/>
  <c r="H128" i="153" s="1"/>
  <c r="E216" i="153"/>
  <c r="B283" i="148" s="1"/>
  <c r="K30" i="150"/>
  <c r="AK67" i="148"/>
  <c r="J43" i="151" s="1"/>
  <c r="M38" i="154" s="1"/>
  <c r="G201" i="148" s="1"/>
  <c r="O97" i="140"/>
  <c r="D99" i="152"/>
  <c r="Q69" i="137"/>
  <c r="W150" i="133"/>
  <c r="X150" i="133" s="1"/>
  <c r="P83" i="114"/>
  <c r="P67" i="114" s="1"/>
  <c r="P22" i="114"/>
  <c r="Q107" i="133"/>
  <c r="W107" i="133" s="1"/>
  <c r="X107" i="133" s="1"/>
  <c r="Y107" i="133"/>
  <c r="H6" i="147"/>
  <c r="R9" i="150"/>
  <c r="U9" i="150" s="1"/>
  <c r="M15" i="137"/>
  <c r="L57" i="133"/>
  <c r="U84" i="148"/>
  <c r="S84" i="148"/>
  <c r="V84" i="148"/>
  <c r="T84" i="148"/>
  <c r="E106" i="140"/>
  <c r="E105" i="140" s="1"/>
  <c r="F105" i="132"/>
  <c r="AB104" i="133"/>
  <c r="P152" i="133"/>
  <c r="X466" i="131"/>
  <c r="O183" i="93"/>
  <c r="Q185" i="93"/>
  <c r="E133" i="146"/>
  <c r="E205" i="146" s="1"/>
  <c r="D96" i="140"/>
  <c r="AM66" i="148"/>
  <c r="N15" i="137"/>
  <c r="M57" i="133"/>
  <c r="G109" i="148"/>
  <c r="P241" i="153" s="1"/>
  <c r="F309" i="148" s="1"/>
  <c r="P153" i="153"/>
  <c r="F320" i="149"/>
  <c r="F319" i="149" s="1"/>
  <c r="H27" i="150" s="1"/>
  <c r="L320" i="149"/>
  <c r="H320" i="149"/>
  <c r="J320" i="149"/>
  <c r="L107" i="140"/>
  <c r="N175" i="144"/>
  <c r="F109" i="148"/>
  <c r="M241" i="153" s="1"/>
  <c r="E309" i="148" s="1"/>
  <c r="M153" i="153"/>
  <c r="Z61" i="150"/>
  <c r="K174" i="149"/>
  <c r="F64" i="137"/>
  <c r="AA164" i="132"/>
  <c r="AB158" i="132"/>
  <c r="U26" i="133"/>
  <c r="U27" i="133" s="1"/>
  <c r="K105" i="154"/>
  <c r="K187" i="154" s="1"/>
  <c r="H316" i="149"/>
  <c r="H30" i="150"/>
  <c r="Q17" i="137"/>
  <c r="AM70" i="148" l="1"/>
  <c r="AJ62" i="148"/>
  <c r="AD62" i="148"/>
  <c r="P37" i="133"/>
  <c r="P43" i="133"/>
  <c r="P45" i="133"/>
  <c r="Q135" i="133"/>
  <c r="R135" i="133" s="1"/>
  <c r="S135" i="133" s="1"/>
  <c r="T135" i="133" s="1"/>
  <c r="U135" i="133" s="1"/>
  <c r="V135" i="133" s="1"/>
  <c r="Y136" i="132"/>
  <c r="Y166" i="132" s="1"/>
  <c r="Z130" i="132"/>
  <c r="N10" i="150"/>
  <c r="N11" i="150"/>
  <c r="P11" i="150"/>
  <c r="P38" i="133"/>
  <c r="P41" i="133" s="1"/>
  <c r="AC108" i="133"/>
  <c r="U62" i="148" s="1"/>
  <c r="AC62" i="148" s="1"/>
  <c r="AE62" i="148" s="1"/>
  <c r="H38" i="151" s="1"/>
  <c r="I33" i="154" s="1"/>
  <c r="E196" i="148" s="1"/>
  <c r="AB62" i="148"/>
  <c r="G38" i="151" s="1"/>
  <c r="G33" i="154" s="1"/>
  <c r="D196" i="148" s="1"/>
  <c r="AG62" i="148"/>
  <c r="I57" i="133"/>
  <c r="W143" i="133"/>
  <c r="X143" i="133" s="1"/>
  <c r="G57" i="133"/>
  <c r="AK70" i="148"/>
  <c r="J46" i="151" s="1"/>
  <c r="M41" i="154" s="1"/>
  <c r="G204" i="148" s="1"/>
  <c r="M19" i="154"/>
  <c r="G182" i="148" s="1"/>
  <c r="D74" i="148"/>
  <c r="G125" i="153"/>
  <c r="P27" i="150"/>
  <c r="F106" i="140"/>
  <c r="F105" i="140" s="1"/>
  <c r="G105" i="132"/>
  <c r="G138" i="149"/>
  <c r="F137" i="149"/>
  <c r="H137" i="149" s="1"/>
  <c r="J137" i="149" s="1"/>
  <c r="Q183" i="93"/>
  <c r="R183" i="93" s="1"/>
  <c r="R185" i="93"/>
  <c r="E127" i="153"/>
  <c r="E124" i="153" s="1"/>
  <c r="E205" i="153"/>
  <c r="B272" i="148" s="1"/>
  <c r="S466" i="131"/>
  <c r="U466" i="131" s="1"/>
  <c r="E458" i="131"/>
  <c r="S467" i="131"/>
  <c r="U467" i="131" s="1"/>
  <c r="R473" i="131"/>
  <c r="O139" i="140" s="1"/>
  <c r="R474" i="131"/>
  <c r="M107" i="140"/>
  <c r="O175" i="144"/>
  <c r="AB107" i="133"/>
  <c r="T61" i="148" s="1"/>
  <c r="Z61" i="148" s="1"/>
  <c r="AC107" i="133"/>
  <c r="U61" i="148" s="1"/>
  <c r="AA107" i="133"/>
  <c r="S61" i="148" s="1"/>
  <c r="D98" i="152"/>
  <c r="E133" i="154" s="1"/>
  <c r="E205" i="154" s="1"/>
  <c r="P132" i="146"/>
  <c r="P204" i="146" s="1"/>
  <c r="Q105" i="154"/>
  <c r="Q187" i="154" s="1"/>
  <c r="H172" i="149"/>
  <c r="J172" i="149" s="1"/>
  <c r="L172" i="149" s="1"/>
  <c r="I173" i="149"/>
  <c r="K111" i="153"/>
  <c r="G196" i="153"/>
  <c r="C263" i="148" s="1"/>
  <c r="AK72" i="148"/>
  <c r="J48" i="151" s="1"/>
  <c r="M43" i="154" s="1"/>
  <c r="G206" i="148" s="1"/>
  <c r="E58" i="148"/>
  <c r="H319" i="149"/>
  <c r="M27" i="150" s="1"/>
  <c r="J112" i="153"/>
  <c r="K112" i="153" s="1"/>
  <c r="M23" i="150"/>
  <c r="M37" i="150"/>
  <c r="AM72" i="148"/>
  <c r="G32" i="152"/>
  <c r="N106" i="154" s="1"/>
  <c r="N188" i="154" s="1"/>
  <c r="H33" i="152"/>
  <c r="H32" i="152" s="1"/>
  <c r="Q106" i="154" s="1"/>
  <c r="Q188" i="154" s="1"/>
  <c r="K139" i="149"/>
  <c r="J17" i="137"/>
  <c r="H125" i="153"/>
  <c r="P18" i="137"/>
  <c r="O26" i="133" s="1"/>
  <c r="N25" i="133"/>
  <c r="Q153" i="153"/>
  <c r="F56" i="148"/>
  <c r="M110" i="153"/>
  <c r="R10" i="150"/>
  <c r="R11" i="150" s="1"/>
  <c r="S11" i="150" s="1"/>
  <c r="AA58" i="148"/>
  <c r="AD58" i="148"/>
  <c r="K127" i="140"/>
  <c r="K124" i="140" s="1"/>
  <c r="L138" i="146" s="1"/>
  <c r="L199" i="146" s="1"/>
  <c r="K211" i="138"/>
  <c r="K11" i="138" s="1"/>
  <c r="K12" i="138" s="1"/>
  <c r="R97" i="93"/>
  <c r="E57" i="148"/>
  <c r="J111" i="153"/>
  <c r="U10" i="150"/>
  <c r="F174" i="149"/>
  <c r="G175" i="149"/>
  <c r="B288" i="148"/>
  <c r="E220" i="153"/>
  <c r="B287" i="148" s="1"/>
  <c r="D65" i="148"/>
  <c r="P18" i="150"/>
  <c r="I6" i="147"/>
  <c r="W9" i="150"/>
  <c r="P56" i="146"/>
  <c r="Q56" i="146" s="1"/>
  <c r="E69" i="137"/>
  <c r="F62" i="151" s="1"/>
  <c r="E56" i="154" s="1"/>
  <c r="C219" i="148" s="1"/>
  <c r="R76" i="148"/>
  <c r="J316" i="149"/>
  <c r="M30" i="150"/>
  <c r="K15" i="137"/>
  <c r="J57" i="133"/>
  <c r="H17" i="137"/>
  <c r="V27" i="133"/>
  <c r="V28" i="133" s="1"/>
  <c r="B282" i="148"/>
  <c r="E212" i="153"/>
  <c r="N17" i="137"/>
  <c r="N105" i="154"/>
  <c r="N187" i="154" s="1"/>
  <c r="D13" i="148"/>
  <c r="F291" i="149"/>
  <c r="F281" i="149" s="1"/>
  <c r="D46" i="148" s="1"/>
  <c r="D49" i="148" s="1"/>
  <c r="H62" i="150" s="1"/>
  <c r="Q18" i="137"/>
  <c r="P26" i="133" s="1"/>
  <c r="O25" i="133"/>
  <c r="F15" i="137"/>
  <c r="O36" i="133"/>
  <c r="G5" i="133"/>
  <c r="G7" i="133" s="1"/>
  <c r="E57" i="133"/>
  <c r="E32" i="133"/>
  <c r="T27" i="133"/>
  <c r="T28" i="133" s="1"/>
  <c r="D85" i="148"/>
  <c r="G122" i="153"/>
  <c r="K122" i="153" s="1"/>
  <c r="P37" i="150"/>
  <c r="S28" i="133"/>
  <c r="E6" i="149"/>
  <c r="M175" i="149"/>
  <c r="P25" i="133"/>
  <c r="K19" i="154"/>
  <c r="F182" i="148" s="1"/>
  <c r="I138" i="149"/>
  <c r="J317" i="149"/>
  <c r="M31" i="150"/>
  <c r="G15" i="137"/>
  <c r="F57" i="133"/>
  <c r="D77" i="148"/>
  <c r="G216" i="153" s="1"/>
  <c r="C283" i="148" s="1"/>
  <c r="G128" i="153"/>
  <c r="K128" i="153" s="1"/>
  <c r="P30" i="150"/>
  <c r="F133" i="146"/>
  <c r="F205" i="146" s="1"/>
  <c r="E96" i="140"/>
  <c r="N108" i="146"/>
  <c r="N190" i="146" s="1"/>
  <c r="N53" i="140"/>
  <c r="M15" i="140"/>
  <c r="N102" i="146" s="1"/>
  <c r="N184" i="146" s="1"/>
  <c r="F315" i="149"/>
  <c r="E313" i="149"/>
  <c r="G197" i="153"/>
  <c r="C264" i="148" s="1"/>
  <c r="H112" i="153"/>
  <c r="I15" i="137"/>
  <c r="H57" i="133"/>
  <c r="S444" i="131"/>
  <c r="T444" i="131" s="1"/>
  <c r="R89" i="148" s="1"/>
  <c r="T449" i="131"/>
  <c r="Q77" i="148" s="1"/>
  <c r="J171" i="149"/>
  <c r="E64" i="137"/>
  <c r="F57" i="151" s="1"/>
  <c r="E51" i="154" s="1"/>
  <c r="C214" i="148" s="1"/>
  <c r="B245" i="148" s="1"/>
  <c r="E51" i="146"/>
  <c r="Q51" i="146" s="1"/>
  <c r="Q56" i="137"/>
  <c r="W152" i="133"/>
  <c r="X152" i="133" s="1"/>
  <c r="N85" i="137"/>
  <c r="N88" i="137" s="1"/>
  <c r="L209" i="138"/>
  <c r="K175" i="149"/>
  <c r="U28" i="133"/>
  <c r="E130" i="146"/>
  <c r="E202" i="146" s="1"/>
  <c r="T58" i="148"/>
  <c r="Z58" i="148" s="1"/>
  <c r="AC104" i="133"/>
  <c r="U58" i="148" s="1"/>
  <c r="M17" i="137"/>
  <c r="L15" i="137"/>
  <c r="K57" i="133"/>
  <c r="D70" i="148"/>
  <c r="G121" i="153"/>
  <c r="H22" i="150"/>
  <c r="P23" i="150"/>
  <c r="D79" i="148"/>
  <c r="G221" i="153" s="1"/>
  <c r="G129" i="153"/>
  <c r="K129" i="153" s="1"/>
  <c r="P31" i="150"/>
  <c r="J195" i="153"/>
  <c r="D262" i="148" s="1"/>
  <c r="R28" i="133"/>
  <c r="L136" i="149"/>
  <c r="M137" i="149"/>
  <c r="AJ58" i="148"/>
  <c r="T76" i="148" l="1"/>
  <c r="S76" i="148"/>
  <c r="AF62" i="148"/>
  <c r="AH62" i="148" s="1"/>
  <c r="I38" i="151" s="1"/>
  <c r="K33" i="154" s="1"/>
  <c r="F196" i="148" s="1"/>
  <c r="AA130" i="132"/>
  <c r="Z136" i="132"/>
  <c r="Z166" i="132" s="1"/>
  <c r="AI62" i="148"/>
  <c r="AK62" i="148" s="1"/>
  <c r="J38" i="151" s="1"/>
  <c r="M33" i="154" s="1"/>
  <c r="G196" i="148" s="1"/>
  <c r="AL62" i="148"/>
  <c r="AM62" i="148" s="1"/>
  <c r="P19" i="137"/>
  <c r="V466" i="131"/>
  <c r="Q20" i="137"/>
  <c r="P28" i="133" s="1"/>
  <c r="V467" i="131"/>
  <c r="Q19" i="137"/>
  <c r="E15" i="137"/>
  <c r="J9" i="148" s="1"/>
  <c r="F17" i="137"/>
  <c r="M195" i="153"/>
  <c r="E262" i="148" s="1"/>
  <c r="F175" i="149"/>
  <c r="G176" i="149"/>
  <c r="F57" i="148"/>
  <c r="M111" i="153"/>
  <c r="Z10" i="150"/>
  <c r="M206" i="138"/>
  <c r="L210" i="138"/>
  <c r="M176" i="149"/>
  <c r="I18" i="137"/>
  <c r="H26" i="133" s="1"/>
  <c r="G25" i="133"/>
  <c r="G56" i="148"/>
  <c r="W10" i="150"/>
  <c r="W11" i="150" s="1"/>
  <c r="P110" i="153"/>
  <c r="P195" i="153" s="1"/>
  <c r="F262" i="148" s="1"/>
  <c r="S10" i="150"/>
  <c r="E85" i="148"/>
  <c r="J122" i="153"/>
  <c r="N122" i="153" s="1"/>
  <c r="U37" i="150"/>
  <c r="K125" i="153"/>
  <c r="L17" i="137"/>
  <c r="P27" i="133"/>
  <c r="Q26" i="133"/>
  <c r="E74" i="148"/>
  <c r="J125" i="153"/>
  <c r="U27" i="150"/>
  <c r="N18" i="137"/>
  <c r="N19" i="137" s="1"/>
  <c r="L25" i="133"/>
  <c r="AC58" i="148"/>
  <c r="AE58" i="148" s="1"/>
  <c r="H34" i="151" s="1"/>
  <c r="I29" i="154" s="1"/>
  <c r="E192" i="148" s="1"/>
  <c r="AF58" i="148"/>
  <c r="AH58" i="148" s="1"/>
  <c r="I34" i="151" s="1"/>
  <c r="K29" i="154" s="1"/>
  <c r="F192" i="148" s="1"/>
  <c r="AI58" i="148"/>
  <c r="AK58" i="148" s="1"/>
  <c r="J34" i="151" s="1"/>
  <c r="M29" i="154" s="1"/>
  <c r="G192" i="148" s="1"/>
  <c r="AL58" i="148"/>
  <c r="AM58" i="148" s="1"/>
  <c r="K85" i="148"/>
  <c r="V61" i="148" s="1"/>
  <c r="G214" i="153"/>
  <c r="D69" i="148"/>
  <c r="F5" i="149"/>
  <c r="K22" i="150"/>
  <c r="I139" i="149"/>
  <c r="K18" i="137"/>
  <c r="J26" i="133" s="1"/>
  <c r="I25" i="133"/>
  <c r="D140" i="152"/>
  <c r="Y97" i="148" s="1"/>
  <c r="S83" i="148"/>
  <c r="S85" i="148" s="1"/>
  <c r="G215" i="153"/>
  <c r="C282" i="148" s="1"/>
  <c r="G17" i="137"/>
  <c r="M138" i="149"/>
  <c r="L137" i="149"/>
  <c r="K176" i="149"/>
  <c r="F130" i="146"/>
  <c r="F202" i="146" s="1"/>
  <c r="E70" i="148"/>
  <c r="J121" i="153"/>
  <c r="U23" i="150"/>
  <c r="M22" i="150"/>
  <c r="P22" i="150" s="1"/>
  <c r="I174" i="149"/>
  <c r="H173" i="149"/>
  <c r="J173" i="149" s="1"/>
  <c r="L173" i="149" s="1"/>
  <c r="O37" i="133"/>
  <c r="F58" i="148"/>
  <c r="J319" i="149"/>
  <c r="R27" i="150" s="1"/>
  <c r="M112" i="153"/>
  <c r="N112" i="153" s="1"/>
  <c r="R23" i="150"/>
  <c r="R37" i="150"/>
  <c r="E79" i="148"/>
  <c r="J221" i="153" s="1"/>
  <c r="J129" i="153"/>
  <c r="N129" i="153" s="1"/>
  <c r="U31" i="150"/>
  <c r="L171" i="149"/>
  <c r="L317" i="149"/>
  <c r="W31" i="150" s="1"/>
  <c r="R31" i="150"/>
  <c r="G120" i="153"/>
  <c r="K120" i="153" s="1"/>
  <c r="K121" i="153"/>
  <c r="F313" i="149"/>
  <c r="H315" i="149"/>
  <c r="H29" i="150"/>
  <c r="D58" i="140"/>
  <c r="F32" i="133"/>
  <c r="K17" i="137"/>
  <c r="J196" i="153"/>
  <c r="D263" i="148" s="1"/>
  <c r="N111" i="153"/>
  <c r="K140" i="149"/>
  <c r="N110" i="153"/>
  <c r="K70" i="148"/>
  <c r="V57" i="148" s="1"/>
  <c r="G204" i="153"/>
  <c r="C271" i="148" s="1"/>
  <c r="D110" i="148"/>
  <c r="G154" i="153"/>
  <c r="K154" i="153" s="1"/>
  <c r="P62" i="150"/>
  <c r="B279" i="148"/>
  <c r="E210" i="153"/>
  <c r="E77" i="148"/>
  <c r="J216" i="153" s="1"/>
  <c r="D283" i="148" s="1"/>
  <c r="J128" i="153"/>
  <c r="N128" i="153" s="1"/>
  <c r="U30" i="150"/>
  <c r="U11" i="150"/>
  <c r="F138" i="149"/>
  <c r="H138" i="149" s="1"/>
  <c r="J138" i="149" s="1"/>
  <c r="G139" i="149"/>
  <c r="I17" i="137"/>
  <c r="G133" i="146"/>
  <c r="G205" i="146" s="1"/>
  <c r="F96" i="140"/>
  <c r="O108" i="146"/>
  <c r="O190" i="146" s="1"/>
  <c r="O53" i="140"/>
  <c r="N15" i="140"/>
  <c r="O102" i="146" s="1"/>
  <c r="O184" i="146" s="1"/>
  <c r="E13" i="148"/>
  <c r="H291" i="149"/>
  <c r="H281" i="149" s="1"/>
  <c r="E46" i="148" s="1"/>
  <c r="E49" i="148" s="1"/>
  <c r="M62" i="150" s="1"/>
  <c r="C288" i="148"/>
  <c r="G220" i="153"/>
  <c r="C287" i="148" s="1"/>
  <c r="O27" i="133"/>
  <c r="AB58" i="148"/>
  <c r="G34" i="151" s="1"/>
  <c r="G29" i="154" s="1"/>
  <c r="D192" i="148" s="1"/>
  <c r="O18" i="137"/>
  <c r="M25" i="133"/>
  <c r="U444" i="131"/>
  <c r="P44" i="146"/>
  <c r="Q44" i="146" s="1"/>
  <c r="E56" i="137"/>
  <c r="F49" i="151" s="1"/>
  <c r="E44" i="154" s="1"/>
  <c r="C207" i="148" s="1"/>
  <c r="R77" i="148"/>
  <c r="S77" i="148" s="1"/>
  <c r="H5" i="133"/>
  <c r="H6" i="133"/>
  <c r="K55" i="148"/>
  <c r="D16" i="148"/>
  <c r="L316" i="149"/>
  <c r="W30" i="150" s="1"/>
  <c r="R30" i="150"/>
  <c r="Z9" i="150"/>
  <c r="J197" i="153"/>
  <c r="D264" i="148" s="1"/>
  <c r="N107" i="140"/>
  <c r="P175" i="144"/>
  <c r="G106" i="140"/>
  <c r="G105" i="140" s="1"/>
  <c r="H105" i="132"/>
  <c r="P20" i="137"/>
  <c r="Q32" i="137" l="1"/>
  <c r="Z76" i="148"/>
  <c r="U76" i="148"/>
  <c r="P18" i="146"/>
  <c r="P20" i="146" s="1"/>
  <c r="AB130" i="132"/>
  <c r="AA136" i="132"/>
  <c r="AA166" i="132" s="1"/>
  <c r="AB166" i="132" s="1"/>
  <c r="I20" i="137"/>
  <c r="I32" i="137" s="1"/>
  <c r="K20" i="137"/>
  <c r="K32" i="137" s="1"/>
  <c r="K58" i="148"/>
  <c r="L129" i="148" s="1"/>
  <c r="N8" i="148"/>
  <c r="K110" i="148"/>
  <c r="V73" i="148" s="1"/>
  <c r="G242" i="153"/>
  <c r="C310" i="148" s="1"/>
  <c r="M177" i="149"/>
  <c r="T83" i="148"/>
  <c r="T85" i="148" s="1"/>
  <c r="J215" i="153"/>
  <c r="D282" i="148" s="1"/>
  <c r="P40" i="133"/>
  <c r="Q27" i="133"/>
  <c r="P42" i="133" s="1"/>
  <c r="G57" i="148"/>
  <c r="P111" i="153"/>
  <c r="P196" i="153" s="1"/>
  <c r="F263" i="148" s="1"/>
  <c r="L127" i="140"/>
  <c r="L124" i="140" s="1"/>
  <c r="M138" i="146" s="1"/>
  <c r="M199" i="146" s="1"/>
  <c r="L211" i="138"/>
  <c r="L11" i="138" s="1"/>
  <c r="L12" i="138" s="1"/>
  <c r="O107" i="140"/>
  <c r="D108" i="152" s="1"/>
  <c r="E179" i="144"/>
  <c r="F179" i="144" s="1"/>
  <c r="G79" i="148"/>
  <c r="P221" i="153" s="1"/>
  <c r="P129" i="153"/>
  <c r="N125" i="153"/>
  <c r="Q111" i="153"/>
  <c r="M196" i="153"/>
  <c r="E263" i="148" s="1"/>
  <c r="L85" i="148"/>
  <c r="W61" i="148" s="1"/>
  <c r="J214" i="153"/>
  <c r="X10" i="150"/>
  <c r="O85" i="137"/>
  <c r="O88" i="137" s="1"/>
  <c r="M209" i="138"/>
  <c r="G177" i="149"/>
  <c r="F176" i="149"/>
  <c r="K177" i="149"/>
  <c r="P108" i="146"/>
  <c r="P190" i="146" s="1"/>
  <c r="D52" i="152"/>
  <c r="O15" i="140"/>
  <c r="G58" i="148"/>
  <c r="L319" i="149"/>
  <c r="W27" i="150" s="1"/>
  <c r="P112" i="153"/>
  <c r="P197" i="153" s="1"/>
  <c r="F264" i="148" s="1"/>
  <c r="W23" i="150"/>
  <c r="W37" i="150"/>
  <c r="N26" i="133"/>
  <c r="N27" i="133" s="1"/>
  <c r="O19" i="137"/>
  <c r="O20" i="137"/>
  <c r="F70" i="148"/>
  <c r="M121" i="153"/>
  <c r="R22" i="150"/>
  <c r="U22" i="150" s="1"/>
  <c r="Z23" i="150"/>
  <c r="F13" i="148"/>
  <c r="J291" i="149"/>
  <c r="J281" i="149" s="1"/>
  <c r="F46" i="148" s="1"/>
  <c r="F49" i="148" s="1"/>
  <c r="R62" i="150" s="1"/>
  <c r="D288" i="148"/>
  <c r="J220" i="153"/>
  <c r="D287" i="148" s="1"/>
  <c r="E110" i="148"/>
  <c r="J154" i="153"/>
  <c r="N154" i="153" s="1"/>
  <c r="U62" i="150"/>
  <c r="J315" i="149"/>
  <c r="H313" i="149"/>
  <c r="M29" i="150"/>
  <c r="F18" i="137"/>
  <c r="F19" i="137" s="1"/>
  <c r="E17" i="137"/>
  <c r="J10" i="148" s="1"/>
  <c r="E25" i="133"/>
  <c r="E16" i="148"/>
  <c r="L55" i="148"/>
  <c r="K9" i="148"/>
  <c r="L9" i="148"/>
  <c r="H174" i="149"/>
  <c r="J174" i="149" s="1"/>
  <c r="L174" i="149" s="1"/>
  <c r="I175" i="149"/>
  <c r="E69" i="148"/>
  <c r="G5" i="149"/>
  <c r="L18" i="137"/>
  <c r="K19" i="137"/>
  <c r="J25" i="133"/>
  <c r="T77" i="148"/>
  <c r="L138" i="149"/>
  <c r="M139" i="149"/>
  <c r="C281" i="148"/>
  <c r="O28" i="133"/>
  <c r="O18" i="146"/>
  <c r="O20" i="146" s="1"/>
  <c r="P32" i="137"/>
  <c r="F77" i="148"/>
  <c r="M216" i="153" s="1"/>
  <c r="E283" i="148" s="1"/>
  <c r="M128" i="153"/>
  <c r="Q128" i="153" s="1"/>
  <c r="Z30" i="150"/>
  <c r="P12" i="107"/>
  <c r="E58" i="140"/>
  <c r="G32" i="133"/>
  <c r="AA61" i="148"/>
  <c r="AB61" i="148" s="1"/>
  <c r="G37" i="151" s="1"/>
  <c r="G32" i="154" s="1"/>
  <c r="D195" i="148" s="1"/>
  <c r="AC61" i="148"/>
  <c r="H106" i="140"/>
  <c r="H105" i="140" s="1"/>
  <c r="I105" i="132"/>
  <c r="F85" i="148"/>
  <c r="M122" i="153"/>
  <c r="Q122" i="153" s="1"/>
  <c r="Z37" i="150"/>
  <c r="L70" i="148"/>
  <c r="W57" i="148" s="1"/>
  <c r="J204" i="153"/>
  <c r="D271" i="148" s="1"/>
  <c r="G18" i="137"/>
  <c r="G19" i="137" s="1"/>
  <c r="H18" i="137"/>
  <c r="F25" i="133"/>
  <c r="M18" i="137"/>
  <c r="K25" i="133"/>
  <c r="Q110" i="153"/>
  <c r="M27" i="133"/>
  <c r="S86" i="148"/>
  <c r="I19" i="137"/>
  <c r="J18" i="137"/>
  <c r="H25" i="133"/>
  <c r="AC57" i="148"/>
  <c r="AA57" i="148"/>
  <c r="AB57" i="148" s="1"/>
  <c r="G33" i="151" s="1"/>
  <c r="G28" i="154" s="1"/>
  <c r="D191" i="148" s="1"/>
  <c r="M197" i="153"/>
  <c r="E264" i="148" s="1"/>
  <c r="F74" i="148"/>
  <c r="M125" i="153"/>
  <c r="Z27" i="150"/>
  <c r="B277" i="148"/>
  <c r="Q12" i="107"/>
  <c r="F139" i="149"/>
  <c r="G140" i="149"/>
  <c r="K141" i="149"/>
  <c r="N121" i="153"/>
  <c r="J120" i="153"/>
  <c r="N120" i="153" s="1"/>
  <c r="M26" i="133"/>
  <c r="N20" i="137"/>
  <c r="X11" i="150"/>
  <c r="G77" i="148"/>
  <c r="P216" i="153" s="1"/>
  <c r="F283" i="148" s="1"/>
  <c r="P128" i="153"/>
  <c r="G130" i="146"/>
  <c r="G202" i="146" s="1"/>
  <c r="H133" i="146"/>
  <c r="H205" i="146" s="1"/>
  <c r="G96" i="140"/>
  <c r="H17" i="150"/>
  <c r="D19" i="148"/>
  <c r="D20" i="148" s="1"/>
  <c r="D21" i="148" s="1"/>
  <c r="H19" i="150" s="1"/>
  <c r="D76" i="148"/>
  <c r="G127" i="153"/>
  <c r="P29" i="150"/>
  <c r="K29" i="150"/>
  <c r="H26" i="150"/>
  <c r="F79" i="148"/>
  <c r="M221" i="153" s="1"/>
  <c r="M129" i="153"/>
  <c r="Q129" i="153" s="1"/>
  <c r="Z31" i="150"/>
  <c r="Z11" i="150"/>
  <c r="H139" i="149"/>
  <c r="J139" i="149" s="1"/>
  <c r="I140" i="149"/>
  <c r="H18" i="146" l="1"/>
  <c r="H20" i="146" s="1"/>
  <c r="H28" i="133"/>
  <c r="J18" i="146"/>
  <c r="J20" i="146" s="1"/>
  <c r="J28" i="133"/>
  <c r="D22" i="148"/>
  <c r="E17" i="148" s="1"/>
  <c r="G56" i="151"/>
  <c r="AD61" i="148"/>
  <c r="AE61" i="148" s="1"/>
  <c r="H37" i="151" s="1"/>
  <c r="I32" i="154" s="1"/>
  <c r="E195" i="148" s="1"/>
  <c r="AF61" i="148"/>
  <c r="AD57" i="148"/>
  <c r="AE57" i="148" s="1"/>
  <c r="H33" i="151" s="1"/>
  <c r="I28" i="154" s="1"/>
  <c r="E191" i="148" s="1"/>
  <c r="AF57" i="148"/>
  <c r="L26" i="133"/>
  <c r="L27" i="133" s="1"/>
  <c r="M20" i="137"/>
  <c r="M19" i="137"/>
  <c r="M120" i="153"/>
  <c r="Q120" i="153" s="1"/>
  <c r="Q121" i="153"/>
  <c r="T86" i="148"/>
  <c r="I141" i="149"/>
  <c r="J27" i="133"/>
  <c r="G26" i="133"/>
  <c r="G27" i="133" s="1"/>
  <c r="H19" i="137"/>
  <c r="H20" i="137"/>
  <c r="M85" i="148"/>
  <c r="X61" i="148" s="1"/>
  <c r="M214" i="153"/>
  <c r="F58" i="140"/>
  <c r="H32" i="133"/>
  <c r="N17" i="148"/>
  <c r="M9" i="148"/>
  <c r="O17" i="148" s="1"/>
  <c r="N28" i="133"/>
  <c r="N18" i="146"/>
  <c r="N20" i="146" s="1"/>
  <c r="O32" i="137"/>
  <c r="G13" i="148"/>
  <c r="L291" i="149"/>
  <c r="L281" i="149" s="1"/>
  <c r="G46" i="148" s="1"/>
  <c r="G49" i="148" s="1"/>
  <c r="W62" i="150" s="1"/>
  <c r="F177" i="149"/>
  <c r="G178" i="149"/>
  <c r="F178" i="149" s="1"/>
  <c r="M178" i="149"/>
  <c r="M70" i="148"/>
  <c r="X57" i="148" s="1"/>
  <c r="M204" i="153"/>
  <c r="E271" i="148" s="1"/>
  <c r="H27" i="133"/>
  <c r="K26" i="133"/>
  <c r="K27" i="133" s="1"/>
  <c r="L20" i="137"/>
  <c r="E18" i="137"/>
  <c r="J11" i="148" s="1"/>
  <c r="J15" i="148" s="1"/>
  <c r="E26" i="133"/>
  <c r="E30" i="133" s="1"/>
  <c r="D59" i="140" s="1"/>
  <c r="P102" i="146"/>
  <c r="P184" i="146" s="1"/>
  <c r="D14" i="152"/>
  <c r="N206" i="138"/>
  <c r="M210" i="138"/>
  <c r="C331" i="148"/>
  <c r="G60" i="155" s="1"/>
  <c r="F55" i="157" s="1"/>
  <c r="C314" i="148"/>
  <c r="D315" i="148" s="1"/>
  <c r="H45" i="155" s="1"/>
  <c r="G39" i="157" s="1"/>
  <c r="K11" i="148"/>
  <c r="K12" i="148"/>
  <c r="Q125" i="153"/>
  <c r="F26" i="133"/>
  <c r="F27" i="133" s="1"/>
  <c r="G20" i="137"/>
  <c r="O86" i="93"/>
  <c r="O171" i="93" s="1"/>
  <c r="P13" i="107"/>
  <c r="E76" i="148"/>
  <c r="J127" i="153"/>
  <c r="K127" i="153" s="1"/>
  <c r="M26" i="150"/>
  <c r="P26" i="150" s="1"/>
  <c r="F110" i="148"/>
  <c r="M154" i="153"/>
  <c r="Q154" i="153" s="1"/>
  <c r="Z62" i="150"/>
  <c r="O12" i="107"/>
  <c r="E109" i="154"/>
  <c r="E191" i="154" s="1"/>
  <c r="E52" i="152"/>
  <c r="Z77" i="148"/>
  <c r="U77" i="148"/>
  <c r="G74" i="148"/>
  <c r="P125" i="153"/>
  <c r="I26" i="133"/>
  <c r="I27" i="133" s="1"/>
  <c r="J20" i="137"/>
  <c r="J19" i="137"/>
  <c r="I106" i="140"/>
  <c r="I105" i="140" s="1"/>
  <c r="J105" i="132"/>
  <c r="I133" i="146"/>
  <c r="I205" i="146" s="1"/>
  <c r="H96" i="140"/>
  <c r="K10" i="148"/>
  <c r="F16" i="148"/>
  <c r="M55" i="148"/>
  <c r="G85" i="148"/>
  <c r="P122" i="153"/>
  <c r="F288" i="148"/>
  <c r="P220" i="153"/>
  <c r="F287" i="148" s="1"/>
  <c r="Q28" i="133"/>
  <c r="P44" i="133" s="1"/>
  <c r="X25" i="133"/>
  <c r="O38" i="133"/>
  <c r="D66" i="148"/>
  <c r="P19" i="150"/>
  <c r="U83" i="148"/>
  <c r="U85" i="148" s="1"/>
  <c r="M215" i="153"/>
  <c r="E282" i="148" s="1"/>
  <c r="D64" i="148"/>
  <c r="F4" i="149"/>
  <c r="G118" i="153"/>
  <c r="P17" i="150"/>
  <c r="P86" i="93"/>
  <c r="P171" i="93" s="1"/>
  <c r="Q13" i="107"/>
  <c r="L139" i="149"/>
  <c r="M140" i="149"/>
  <c r="O8" i="148"/>
  <c r="L58" i="148"/>
  <c r="M129" i="148" s="1"/>
  <c r="L315" i="149"/>
  <c r="J313" i="149"/>
  <c r="R29" i="150"/>
  <c r="U29" i="150" s="1"/>
  <c r="G70" i="148"/>
  <c r="P121" i="153"/>
  <c r="W22" i="150"/>
  <c r="Z22" i="150" s="1"/>
  <c r="K178" i="149"/>
  <c r="D281" i="148"/>
  <c r="G179" i="144"/>
  <c r="E108" i="152"/>
  <c r="E106" i="152" s="1"/>
  <c r="N25" i="148"/>
  <c r="N9" i="148"/>
  <c r="H175" i="149"/>
  <c r="J175" i="149" s="1"/>
  <c r="L175" i="149" s="1"/>
  <c r="I176" i="149"/>
  <c r="L110" i="148"/>
  <c r="W73" i="148" s="1"/>
  <c r="J242" i="153"/>
  <c r="D310" i="148" s="1"/>
  <c r="G124" i="153"/>
  <c r="H127" i="153"/>
  <c r="K142" i="149"/>
  <c r="S88" i="148"/>
  <c r="G205" i="153"/>
  <c r="C272" i="148" s="1"/>
  <c r="G141" i="149"/>
  <c r="F140" i="149"/>
  <c r="H140" i="149" s="1"/>
  <c r="J140" i="149" s="1"/>
  <c r="N12" i="107"/>
  <c r="E288" i="148"/>
  <c r="M220" i="153"/>
  <c r="E287" i="148" s="1"/>
  <c r="M28" i="133"/>
  <c r="M18" i="146"/>
  <c r="M20" i="146" s="1"/>
  <c r="N32" i="137"/>
  <c r="F20" i="137"/>
  <c r="D73" i="148"/>
  <c r="F6" i="149"/>
  <c r="K26" i="150"/>
  <c r="H130" i="146"/>
  <c r="H202" i="146" s="1"/>
  <c r="Q112" i="153"/>
  <c r="S87" i="148"/>
  <c r="V75" i="148" s="1"/>
  <c r="L19" i="137"/>
  <c r="M17" i="150"/>
  <c r="E19" i="148"/>
  <c r="F69" i="148"/>
  <c r="H5" i="149"/>
  <c r="H20" i="150" l="1"/>
  <c r="E27" i="133"/>
  <c r="X27" i="133" s="1"/>
  <c r="E19" i="137"/>
  <c r="J12" i="148" s="1"/>
  <c r="H56" i="151"/>
  <c r="O42" i="133"/>
  <c r="O43" i="133" s="1"/>
  <c r="G12" i="107"/>
  <c r="N70" i="148"/>
  <c r="Y57" i="148" s="1"/>
  <c r="P204" i="153"/>
  <c r="F271" i="148" s="1"/>
  <c r="L12" i="107"/>
  <c r="R17" i="150"/>
  <c r="F19" i="148"/>
  <c r="J12" i="107"/>
  <c r="H109" i="154"/>
  <c r="H191" i="154" s="1"/>
  <c r="F52" i="152"/>
  <c r="E14" i="152"/>
  <c r="P85" i="137"/>
  <c r="P88" i="137" s="1"/>
  <c r="N209" i="138"/>
  <c r="H12" i="107"/>
  <c r="J124" i="153"/>
  <c r="K124" i="153" s="1"/>
  <c r="E103" i="154"/>
  <c r="E185" i="154" s="1"/>
  <c r="I12" i="107"/>
  <c r="G110" i="148"/>
  <c r="P154" i="153"/>
  <c r="G58" i="140"/>
  <c r="I32" i="133"/>
  <c r="F76" i="148"/>
  <c r="M127" i="153"/>
  <c r="N127" i="153" s="1"/>
  <c r="R26" i="150"/>
  <c r="U26" i="150" s="1"/>
  <c r="F141" i="149"/>
  <c r="H141" i="149" s="1"/>
  <c r="J141" i="149" s="1"/>
  <c r="G142" i="149"/>
  <c r="H124" i="153"/>
  <c r="U86" i="148"/>
  <c r="U87" i="148" s="1"/>
  <c r="X75" i="148" s="1"/>
  <c r="I130" i="146"/>
  <c r="I202" i="146" s="1"/>
  <c r="N86" i="93"/>
  <c r="N171" i="93" s="1"/>
  <c r="O13" i="107"/>
  <c r="T88" i="148"/>
  <c r="J205" i="153"/>
  <c r="D272" i="148" s="1"/>
  <c r="N55" i="148"/>
  <c r="G16" i="148"/>
  <c r="T87" i="148"/>
  <c r="W75" i="148" s="1"/>
  <c r="Z86" i="148"/>
  <c r="AC75" i="148"/>
  <c r="AA75" i="148"/>
  <c r="AB75" i="148" s="1"/>
  <c r="D67" i="148"/>
  <c r="E54" i="152" s="1"/>
  <c r="P20" i="150"/>
  <c r="O18" i="148"/>
  <c r="L313" i="149"/>
  <c r="W29" i="150"/>
  <c r="Z29" i="150" s="1"/>
  <c r="Q85" i="112"/>
  <c r="Q9" i="109"/>
  <c r="P87" i="93"/>
  <c r="N6" i="105"/>
  <c r="V83" i="148"/>
  <c r="V85" i="148" s="1"/>
  <c r="P215" i="153"/>
  <c r="F282" i="148" s="1"/>
  <c r="O40" i="133"/>
  <c r="X26" i="133"/>
  <c r="E281" i="148"/>
  <c r="K12" i="107"/>
  <c r="N10" i="148"/>
  <c r="N26" i="148"/>
  <c r="P85" i="112"/>
  <c r="P9" i="109"/>
  <c r="O87" i="93"/>
  <c r="M6" i="105"/>
  <c r="AG57" i="148"/>
  <c r="AH57" i="148" s="1"/>
  <c r="I33" i="151" s="1"/>
  <c r="K28" i="154" s="1"/>
  <c r="F191" i="148" s="1"/>
  <c r="AI57" i="148"/>
  <c r="AI61" i="148"/>
  <c r="AG61" i="148"/>
  <c r="AH61" i="148" s="1"/>
  <c r="I37" i="151" s="1"/>
  <c r="K32" i="154" s="1"/>
  <c r="F195" i="148" s="1"/>
  <c r="F30" i="133"/>
  <c r="E20" i="137"/>
  <c r="E28" i="133"/>
  <c r="E18" i="146"/>
  <c r="F32" i="137"/>
  <c r="E20" i="148"/>
  <c r="E21" i="148" s="1"/>
  <c r="M19" i="150" s="1"/>
  <c r="M18" i="150"/>
  <c r="K66" i="148"/>
  <c r="O25" i="148"/>
  <c r="P17" i="148"/>
  <c r="O9" i="148"/>
  <c r="D60" i="140"/>
  <c r="E60" i="140" s="1"/>
  <c r="F60" i="140" s="1"/>
  <c r="G60" i="140" s="1"/>
  <c r="H60" i="140" s="1"/>
  <c r="I60" i="140" s="1"/>
  <c r="J60" i="140" s="1"/>
  <c r="K60" i="140" s="1"/>
  <c r="L60" i="140" s="1"/>
  <c r="M60" i="140" s="1"/>
  <c r="N60" i="140" s="1"/>
  <c r="O60" i="140" s="1"/>
  <c r="D59" i="152" s="1"/>
  <c r="J133" i="146"/>
  <c r="J205" i="146" s="1"/>
  <c r="I96" i="140"/>
  <c r="K28" i="133"/>
  <c r="K18" i="146"/>
  <c r="K20" i="146" s="1"/>
  <c r="L32" i="137"/>
  <c r="G50" i="154"/>
  <c r="H176" i="149"/>
  <c r="J176" i="149" s="1"/>
  <c r="L176" i="149" s="1"/>
  <c r="I177" i="149"/>
  <c r="J106" i="140"/>
  <c r="J105" i="140" s="1"/>
  <c r="K105" i="132"/>
  <c r="S89" i="148"/>
  <c r="V77" i="148" s="1"/>
  <c r="L140" i="149"/>
  <c r="M141" i="149"/>
  <c r="N85" i="148"/>
  <c r="Y61" i="148" s="1"/>
  <c r="P214" i="153"/>
  <c r="M110" i="148"/>
  <c r="X73" i="148" s="1"/>
  <c r="M242" i="153"/>
  <c r="E310" i="148" s="1"/>
  <c r="F28" i="133"/>
  <c r="F18" i="146"/>
  <c r="F20" i="146" s="1"/>
  <c r="G32" i="137"/>
  <c r="G18" i="146"/>
  <c r="G20" i="146" s="1"/>
  <c r="G28" i="133"/>
  <c r="H32" i="137"/>
  <c r="L28" i="133"/>
  <c r="L18" i="146"/>
  <c r="L20" i="146" s="1"/>
  <c r="M32" i="137"/>
  <c r="H179" i="144"/>
  <c r="F108" i="152"/>
  <c r="F106" i="152" s="1"/>
  <c r="D331" i="148"/>
  <c r="H60" i="155" s="1"/>
  <c r="G55" i="157" s="1"/>
  <c r="D314" i="148"/>
  <c r="E315" i="148" s="1"/>
  <c r="I45" i="155" s="1"/>
  <c r="H39" i="157" s="1"/>
  <c r="G69" i="148"/>
  <c r="I5" i="149"/>
  <c r="G203" i="153"/>
  <c r="K118" i="153"/>
  <c r="E64" i="148"/>
  <c r="G4" i="149"/>
  <c r="U17" i="150"/>
  <c r="J118" i="153"/>
  <c r="M86" i="93"/>
  <c r="M171" i="93" s="1"/>
  <c r="N13" i="107"/>
  <c r="K143" i="149"/>
  <c r="H134" i="154"/>
  <c r="H206" i="154" s="1"/>
  <c r="E97" i="152"/>
  <c r="P120" i="153"/>
  <c r="F23" i="149"/>
  <c r="O41" i="133"/>
  <c r="O39" i="133"/>
  <c r="P8" i="148"/>
  <c r="M58" i="148"/>
  <c r="N129" i="148" s="1"/>
  <c r="I28" i="133"/>
  <c r="I18" i="146"/>
  <c r="I20" i="146" s="1"/>
  <c r="J32" i="137"/>
  <c r="E73" i="148"/>
  <c r="G6" i="149"/>
  <c r="M127" i="140"/>
  <c r="M124" i="140" s="1"/>
  <c r="N138" i="146" s="1"/>
  <c r="N199" i="146" s="1"/>
  <c r="M211" i="138"/>
  <c r="M11" i="138" s="1"/>
  <c r="M12" i="138" s="1"/>
  <c r="F148" i="149"/>
  <c r="H36" i="150" s="1"/>
  <c r="N18" i="148"/>
  <c r="I142" i="149"/>
  <c r="M12" i="107"/>
  <c r="F12" i="107" l="1"/>
  <c r="D57" i="140"/>
  <c r="E114" i="146" s="1"/>
  <c r="E180" i="146" s="1"/>
  <c r="E22" i="148"/>
  <c r="I56" i="151"/>
  <c r="AL57" i="148"/>
  <c r="AJ57" i="148"/>
  <c r="AK57" i="148" s="1"/>
  <c r="J33" i="151" s="1"/>
  <c r="M28" i="154" s="1"/>
  <c r="G191" i="148" s="1"/>
  <c r="AC77" i="148"/>
  <c r="AA77" i="148"/>
  <c r="AB77" i="148" s="1"/>
  <c r="Z95" i="148"/>
  <c r="D213" i="148"/>
  <c r="E59" i="140"/>
  <c r="E57" i="140" s="1"/>
  <c r="G30" i="133"/>
  <c r="O172" i="93"/>
  <c r="AA86" i="148"/>
  <c r="AD75" i="148"/>
  <c r="AE75" i="148" s="1"/>
  <c r="AF75" i="148"/>
  <c r="N118" i="153"/>
  <c r="J203" i="153"/>
  <c r="S90" i="148"/>
  <c r="E65" i="148"/>
  <c r="U18" i="150"/>
  <c r="P382" i="104"/>
  <c r="P383" i="104"/>
  <c r="P384" i="104"/>
  <c r="N21" i="105"/>
  <c r="N19" i="105" s="1"/>
  <c r="N11" i="105"/>
  <c r="N27" i="105"/>
  <c r="F73" i="148"/>
  <c r="H6" i="149"/>
  <c r="I86" i="93"/>
  <c r="I171" i="93" s="1"/>
  <c r="J13" i="107"/>
  <c r="F281" i="148"/>
  <c r="K106" i="140"/>
  <c r="K105" i="140" s="1"/>
  <c r="L105" i="132"/>
  <c r="O10" i="148"/>
  <c r="O26" i="148"/>
  <c r="F17" i="148"/>
  <c r="M20" i="150"/>
  <c r="P105" i="112"/>
  <c r="P172" i="93"/>
  <c r="C334" i="148"/>
  <c r="G63" i="155" s="1"/>
  <c r="F58" i="157" s="1"/>
  <c r="H113" i="154"/>
  <c r="H179" i="154" s="1"/>
  <c r="W17" i="150"/>
  <c r="G19" i="148"/>
  <c r="AG75" i="148"/>
  <c r="AB86" i="148"/>
  <c r="AI75" i="148"/>
  <c r="M124" i="153"/>
  <c r="N124" i="153" s="1"/>
  <c r="N110" i="148"/>
  <c r="Y73" i="148" s="1"/>
  <c r="P242" i="153"/>
  <c r="F310" i="148" s="1"/>
  <c r="G86" i="93"/>
  <c r="G171" i="93" s="1"/>
  <c r="H13" i="107"/>
  <c r="F86" i="93"/>
  <c r="F171" i="93" s="1"/>
  <c r="G13" i="107"/>
  <c r="N20" i="148"/>
  <c r="N19" i="148"/>
  <c r="D84" i="148"/>
  <c r="G136" i="153"/>
  <c r="K136" i="153" s="1"/>
  <c r="P36" i="150"/>
  <c r="H131" i="154"/>
  <c r="H203" i="154" s="1"/>
  <c r="G23" i="149"/>
  <c r="K134" i="154"/>
  <c r="K206" i="154" s="1"/>
  <c r="F97" i="152"/>
  <c r="K133" i="146"/>
  <c r="K205" i="146" s="1"/>
  <c r="J96" i="140"/>
  <c r="P18" i="148"/>
  <c r="E66" i="148"/>
  <c r="U19" i="150"/>
  <c r="Q383" i="104"/>
  <c r="Q384" i="104"/>
  <c r="Q382" i="104"/>
  <c r="Q8" i="148"/>
  <c r="N58" i="148"/>
  <c r="O129" i="148" s="1"/>
  <c r="H86" i="93"/>
  <c r="H171" i="93" s="1"/>
  <c r="I13" i="107"/>
  <c r="Q105" i="112"/>
  <c r="U88" i="148"/>
  <c r="M205" i="153"/>
  <c r="E272" i="148" s="1"/>
  <c r="O206" i="138"/>
  <c r="N210" i="138"/>
  <c r="F64" i="148"/>
  <c r="H4" i="149"/>
  <c r="M118" i="153"/>
  <c r="Z17" i="150"/>
  <c r="E32" i="137"/>
  <c r="J130" i="146"/>
  <c r="J202" i="146" s="1"/>
  <c r="Q18" i="146"/>
  <c r="E20" i="146"/>
  <c r="N27" i="148"/>
  <c r="N11" i="148"/>
  <c r="N15" i="148" s="1"/>
  <c r="N12" i="148"/>
  <c r="G76" i="148"/>
  <c r="P127" i="153"/>
  <c r="P124" i="153" s="1"/>
  <c r="W26" i="150"/>
  <c r="Z87" i="148"/>
  <c r="Z88" i="148" s="1"/>
  <c r="E136" i="152" s="1"/>
  <c r="G30" i="151"/>
  <c r="G25" i="154" s="1"/>
  <c r="D188" i="148" s="1"/>
  <c r="T89" i="148"/>
  <c r="W77" i="148" s="1"/>
  <c r="K86" i="93"/>
  <c r="K171" i="93" s="1"/>
  <c r="L13" i="107"/>
  <c r="I50" i="154"/>
  <c r="I179" i="144"/>
  <c r="H108" i="152" s="1"/>
  <c r="H106" i="152" s="1"/>
  <c r="G108" i="152"/>
  <c r="G106" i="152" s="1"/>
  <c r="M142" i="149"/>
  <c r="L141" i="149"/>
  <c r="O44" i="133"/>
  <c r="O45" i="133" s="1"/>
  <c r="O85" i="112"/>
  <c r="N87" i="93"/>
  <c r="O9" i="109"/>
  <c r="L6" i="105"/>
  <c r="F142" i="149"/>
  <c r="H142" i="149" s="1"/>
  <c r="J142" i="149" s="1"/>
  <c r="G143" i="149"/>
  <c r="F143" i="149" s="1"/>
  <c r="H103" i="154"/>
  <c r="H185" i="154" s="1"/>
  <c r="AJ61" i="148"/>
  <c r="AK61" i="148" s="1"/>
  <c r="J37" i="151" s="1"/>
  <c r="M32" i="154" s="1"/>
  <c r="G195" i="148" s="1"/>
  <c r="AL61" i="148"/>
  <c r="L86" i="93"/>
  <c r="L171" i="93" s="1"/>
  <c r="M13" i="107"/>
  <c r="P9" i="148"/>
  <c r="P25" i="148"/>
  <c r="Q17" i="148"/>
  <c r="H177" i="149"/>
  <c r="J177" i="149" s="1"/>
  <c r="L177" i="149" s="1"/>
  <c r="I178" i="149"/>
  <c r="H178" i="149" s="1"/>
  <c r="C270" i="148"/>
  <c r="G201" i="153"/>
  <c r="E331" i="148"/>
  <c r="I60" i="155" s="1"/>
  <c r="H55" i="157" s="1"/>
  <c r="E314" i="148"/>
  <c r="F315" i="148" s="1"/>
  <c r="J45" i="155" s="1"/>
  <c r="I39" i="157" s="1"/>
  <c r="I143" i="149"/>
  <c r="N9" i="109"/>
  <c r="N85" i="112"/>
  <c r="M87" i="93"/>
  <c r="K6" i="105"/>
  <c r="E86" i="93"/>
  <c r="D12" i="107"/>
  <c r="F13" i="107"/>
  <c r="V55" i="148"/>
  <c r="J14" i="148"/>
  <c r="K14" i="148" s="1"/>
  <c r="P14" i="148" s="1"/>
  <c r="F13" i="151"/>
  <c r="E18" i="154" s="1"/>
  <c r="M21" i="105"/>
  <c r="M19" i="105" s="1"/>
  <c r="M11" i="105"/>
  <c r="M27" i="105"/>
  <c r="J86" i="93"/>
  <c r="J171" i="93" s="1"/>
  <c r="K13" i="107"/>
  <c r="V86" i="148"/>
  <c r="V87" i="148" s="1"/>
  <c r="Y75" i="148" s="1"/>
  <c r="O20" i="148"/>
  <c r="O19" i="148"/>
  <c r="H58" i="140"/>
  <c r="J32" i="133"/>
  <c r="K109" i="154"/>
  <c r="K191" i="154" s="1"/>
  <c r="G52" i="152"/>
  <c r="F14" i="152"/>
  <c r="Q378" i="104" l="1"/>
  <c r="Q370" i="104" s="1"/>
  <c r="AM61" i="148"/>
  <c r="AM57" i="148"/>
  <c r="F113" i="149"/>
  <c r="H35" i="150" s="1"/>
  <c r="H33" i="150" s="1"/>
  <c r="J56" i="151"/>
  <c r="Q134" i="154"/>
  <c r="Q206" i="154" s="1"/>
  <c r="H97" i="152"/>
  <c r="U89" i="148"/>
  <c r="X77" i="148" s="1"/>
  <c r="K131" i="154"/>
  <c r="K203" i="154" s="1"/>
  <c r="K84" i="148"/>
  <c r="V60" i="148"/>
  <c r="G218" i="153"/>
  <c r="C285" i="148" s="1"/>
  <c r="G64" i="148"/>
  <c r="I4" i="149"/>
  <c r="P118" i="153"/>
  <c r="P203" i="153" s="1"/>
  <c r="Q17" i="107"/>
  <c r="N14" i="105"/>
  <c r="N52" i="105"/>
  <c r="Z96" i="148"/>
  <c r="Z97" i="148" s="1"/>
  <c r="E140" i="152" s="1"/>
  <c r="G49" i="151"/>
  <c r="G44" i="154" s="1"/>
  <c r="D207" i="148" s="1"/>
  <c r="G73" i="148"/>
  <c r="I6" i="149"/>
  <c r="L66" i="148"/>
  <c r="N28" i="148"/>
  <c r="N35" i="148" s="1"/>
  <c r="N22" i="148"/>
  <c r="L106" i="140"/>
  <c r="L105" i="140" s="1"/>
  <c r="M105" i="132"/>
  <c r="J85" i="112"/>
  <c r="J9" i="109"/>
  <c r="G6" i="105"/>
  <c r="I87" i="93"/>
  <c r="S91" i="148"/>
  <c r="V76" i="148" s="1"/>
  <c r="P17" i="107"/>
  <c r="M14" i="105"/>
  <c r="M52" i="105"/>
  <c r="K27" i="105"/>
  <c r="K11" i="105"/>
  <c r="K21" i="105"/>
  <c r="K19" i="105" s="1"/>
  <c r="C268" i="148"/>
  <c r="M9" i="109"/>
  <c r="M85" i="112"/>
  <c r="L87" i="93"/>
  <c r="J6" i="105"/>
  <c r="E213" i="148"/>
  <c r="Q118" i="153"/>
  <c r="M203" i="153"/>
  <c r="Q14" i="148"/>
  <c r="Q25" i="148"/>
  <c r="Q9" i="148"/>
  <c r="P19" i="148"/>
  <c r="P22" i="148" s="1"/>
  <c r="P31" i="148" s="1"/>
  <c r="I13" i="151" s="1"/>
  <c r="P20" i="148"/>
  <c r="N29" i="148"/>
  <c r="E59" i="152" s="1"/>
  <c r="Q124" i="153"/>
  <c r="L133" i="146"/>
  <c r="L205" i="146" s="1"/>
  <c r="K96" i="140"/>
  <c r="D270" i="148"/>
  <c r="J201" i="153"/>
  <c r="P10" i="148"/>
  <c r="P26" i="148"/>
  <c r="K103" i="154"/>
  <c r="K185" i="154" s="1"/>
  <c r="N109" i="154"/>
  <c r="N191" i="154" s="1"/>
  <c r="H52" i="152"/>
  <c r="G14" i="152"/>
  <c r="C181" i="148"/>
  <c r="E20" i="154"/>
  <c r="M172" i="93"/>
  <c r="L27" i="105"/>
  <c r="L11" i="105"/>
  <c r="L21" i="105"/>
  <c r="L19" i="105" s="1"/>
  <c r="L142" i="149"/>
  <c r="M143" i="149"/>
  <c r="L85" i="112"/>
  <c r="K87" i="93"/>
  <c r="L9" i="109"/>
  <c r="I6" i="105"/>
  <c r="V88" i="148"/>
  <c r="P205" i="153"/>
  <c r="F272" i="148" s="1"/>
  <c r="H23" i="149"/>
  <c r="G85" i="112"/>
  <c r="F87" i="93"/>
  <c r="G9" i="109"/>
  <c r="D6" i="105"/>
  <c r="Q127" i="153"/>
  <c r="E67" i="148"/>
  <c r="F54" i="152" s="1"/>
  <c r="U20" i="150"/>
  <c r="Z26" i="150"/>
  <c r="F59" i="140"/>
  <c r="F57" i="140" s="1"/>
  <c r="H30" i="133"/>
  <c r="E171" i="93"/>
  <c r="Q86" i="93"/>
  <c r="N14" i="148"/>
  <c r="O14" i="148"/>
  <c r="O382" i="104"/>
  <c r="O383" i="104"/>
  <c r="O384" i="104"/>
  <c r="F20" i="148"/>
  <c r="F21" i="148" s="1"/>
  <c r="R19" i="150" s="1"/>
  <c r="R18" i="150"/>
  <c r="F114" i="146"/>
  <c r="F180" i="146" s="1"/>
  <c r="AA95" i="148"/>
  <c r="AF77" i="148"/>
  <c r="AD77" i="148"/>
  <c r="AE77" i="148" s="1"/>
  <c r="N127" i="140"/>
  <c r="N124" i="140" s="1"/>
  <c r="O138" i="146" s="1"/>
  <c r="O199" i="146" s="1"/>
  <c r="N211" i="138"/>
  <c r="N11" i="138" s="1"/>
  <c r="N12" i="138" s="1"/>
  <c r="O14" i="138"/>
  <c r="N41" i="105"/>
  <c r="K130" i="146"/>
  <c r="K202" i="146" s="1"/>
  <c r="H85" i="112"/>
  <c r="H9" i="109"/>
  <c r="G87" i="93"/>
  <c r="E6" i="105"/>
  <c r="K50" i="154"/>
  <c r="AL75" i="148"/>
  <c r="AC86" i="148"/>
  <c r="AJ75" i="148"/>
  <c r="AK75" i="148" s="1"/>
  <c r="N105" i="112"/>
  <c r="I58" i="140"/>
  <c r="K32" i="133"/>
  <c r="F9" i="109"/>
  <c r="F85" i="112"/>
  <c r="E87" i="93"/>
  <c r="C6" i="105"/>
  <c r="O105" i="112"/>
  <c r="T90" i="148"/>
  <c r="Q85" i="137"/>
  <c r="C130" i="148"/>
  <c r="C133" i="148" s="1"/>
  <c r="O209" i="138"/>
  <c r="O210" i="138" s="1"/>
  <c r="I9" i="109"/>
  <c r="H87" i="93"/>
  <c r="I85" i="112"/>
  <c r="F6" i="105"/>
  <c r="P378" i="104"/>
  <c r="P370" i="104" s="1"/>
  <c r="AH75" i="148"/>
  <c r="O22" i="148"/>
  <c r="H148" i="149"/>
  <c r="M36" i="150" s="1"/>
  <c r="J178" i="149"/>
  <c r="K85" i="112"/>
  <c r="K9" i="109"/>
  <c r="J87" i="93"/>
  <c r="H6" i="105"/>
  <c r="N382" i="104"/>
  <c r="N383" i="104"/>
  <c r="N384" i="104"/>
  <c r="N172" i="93"/>
  <c r="Q18" i="148"/>
  <c r="M23" i="105"/>
  <c r="M35" i="105" s="1"/>
  <c r="M36" i="105" s="1"/>
  <c r="M53" i="105"/>
  <c r="P89" i="112" s="1"/>
  <c r="P112" i="112" s="1"/>
  <c r="P113" i="112" s="1"/>
  <c r="E12" i="107"/>
  <c r="E12" i="150" s="1"/>
  <c r="D13" i="107"/>
  <c r="H143" i="149"/>
  <c r="AA87" i="148"/>
  <c r="AA88" i="148" s="1"/>
  <c r="H30" i="151"/>
  <c r="I25" i="154" s="1"/>
  <c r="E188" i="148" s="1"/>
  <c r="N134" i="154"/>
  <c r="N206" i="154" s="1"/>
  <c r="G97" i="152"/>
  <c r="Q20" i="146"/>
  <c r="D3" i="137"/>
  <c r="F25" i="151"/>
  <c r="F331" i="148"/>
  <c r="J60" i="155" s="1"/>
  <c r="I55" i="157" s="1"/>
  <c r="F314" i="148"/>
  <c r="O12" i="148"/>
  <c r="O29" i="148" s="1"/>
  <c r="F59" i="152" s="1"/>
  <c r="O11" i="148"/>
  <c r="O15" i="148" s="1"/>
  <c r="O27" i="148"/>
  <c r="N23" i="105"/>
  <c r="N35" i="105" s="1"/>
  <c r="N36" i="105" s="1"/>
  <c r="N53" i="105"/>
  <c r="Q89" i="112" s="1"/>
  <c r="Q112" i="112" s="1"/>
  <c r="Q113" i="112" s="1"/>
  <c r="F22" i="148" l="1"/>
  <c r="R20" i="150" s="1"/>
  <c r="P35" i="150"/>
  <c r="G135" i="153"/>
  <c r="D83" i="148"/>
  <c r="S92" i="148"/>
  <c r="G29" i="151" s="1"/>
  <c r="G24" i="154" s="1"/>
  <c r="O28" i="148"/>
  <c r="O35" i="148" s="1"/>
  <c r="AM75" i="148"/>
  <c r="F136" i="152"/>
  <c r="AA96" i="148"/>
  <c r="AA97" i="148" s="1"/>
  <c r="F140" i="152" s="1"/>
  <c r="H49" i="151"/>
  <c r="I44" i="154" s="1"/>
  <c r="E207" i="148" s="1"/>
  <c r="G172" i="93"/>
  <c r="F65" i="148"/>
  <c r="Z18" i="150"/>
  <c r="G105" i="112"/>
  <c r="L384" i="104"/>
  <c r="L382" i="104"/>
  <c r="L383" i="104"/>
  <c r="L23" i="105"/>
  <c r="L35" i="105" s="1"/>
  <c r="L36" i="105" s="1"/>
  <c r="L53" i="105"/>
  <c r="O89" i="112" s="1"/>
  <c r="O112" i="112" s="1"/>
  <c r="O113" i="112" s="1"/>
  <c r="D268" i="148"/>
  <c r="D269" i="148" s="1"/>
  <c r="H43" i="155" s="1"/>
  <c r="G37" i="157" s="1"/>
  <c r="Q10" i="148"/>
  <c r="Q26" i="148"/>
  <c r="J11" i="105"/>
  <c r="J27" i="105"/>
  <c r="J21" i="105"/>
  <c r="J19" i="105" s="1"/>
  <c r="H113" i="149"/>
  <c r="M35" i="150" s="1"/>
  <c r="J143" i="149"/>
  <c r="J113" i="149" s="1"/>
  <c r="R35" i="150" s="1"/>
  <c r="L172" i="93"/>
  <c r="K23" i="105"/>
  <c r="K35" i="105" s="1"/>
  <c r="K36" i="105" s="1"/>
  <c r="K53" i="105"/>
  <c r="N89" i="112" s="1"/>
  <c r="N112" i="112" s="1"/>
  <c r="N113" i="112" s="1"/>
  <c r="I172" i="93"/>
  <c r="AA60" i="148"/>
  <c r="AB60" i="148" s="1"/>
  <c r="G36" i="151" s="1"/>
  <c r="G31" i="154" s="1"/>
  <c r="D194" i="148" s="1"/>
  <c r="AC60" i="148"/>
  <c r="D81" i="148"/>
  <c r="F7" i="149"/>
  <c r="F7" i="147" s="1"/>
  <c r="H52" i="150"/>
  <c r="K33" i="150"/>
  <c r="Q20" i="148"/>
  <c r="Q19" i="148"/>
  <c r="Q22" i="148" s="1"/>
  <c r="Q31" i="148" s="1"/>
  <c r="J13" i="151" s="1"/>
  <c r="H382" i="104"/>
  <c r="H383" i="104"/>
  <c r="H384" i="104"/>
  <c r="K172" i="93"/>
  <c r="J172" i="93"/>
  <c r="H105" i="112"/>
  <c r="F66" i="148"/>
  <c r="Z19" i="150"/>
  <c r="D334" i="148"/>
  <c r="H63" i="155" s="1"/>
  <c r="G58" i="157" s="1"/>
  <c r="K113" i="154"/>
  <c r="K179" i="154" s="1"/>
  <c r="L105" i="112"/>
  <c r="L130" i="146"/>
  <c r="L202" i="146" s="1"/>
  <c r="M105" i="112"/>
  <c r="P87" i="112"/>
  <c r="O13" i="112" s="1"/>
  <c r="O16" i="112" s="1"/>
  <c r="G27" i="105"/>
  <c r="G21" i="105"/>
  <c r="G19" i="105" s="1"/>
  <c r="G11" i="105"/>
  <c r="W55" i="148"/>
  <c r="Q87" i="112"/>
  <c r="P13" i="112" s="1"/>
  <c r="P16" i="112" s="1"/>
  <c r="E172" i="93"/>
  <c r="Q87" i="93"/>
  <c r="F213" i="148"/>
  <c r="AC87" i="148"/>
  <c r="J30" i="151"/>
  <c r="M25" i="154" s="1"/>
  <c r="G188" i="148" s="1"/>
  <c r="L143" i="149"/>
  <c r="L113" i="149" s="1"/>
  <c r="W35" i="150" s="1"/>
  <c r="C183" i="148"/>
  <c r="F18" i="154"/>
  <c r="F19" i="154"/>
  <c r="E270" i="148"/>
  <c r="M201" i="153"/>
  <c r="M382" i="104"/>
  <c r="M383" i="104"/>
  <c r="M384" i="104"/>
  <c r="J382" i="104"/>
  <c r="J383" i="104"/>
  <c r="J384" i="104"/>
  <c r="K135" i="153"/>
  <c r="G133" i="153"/>
  <c r="H27" i="105"/>
  <c r="H21" i="105"/>
  <c r="H19" i="105" s="1"/>
  <c r="H11" i="105"/>
  <c r="E3" i="104"/>
  <c r="E13" i="107"/>
  <c r="K105" i="112"/>
  <c r="F27" i="105"/>
  <c r="F21" i="105"/>
  <c r="F19" i="105" s="1"/>
  <c r="F11" i="105"/>
  <c r="T91" i="148"/>
  <c r="W76" i="148" s="1"/>
  <c r="D85" i="112"/>
  <c r="F105" i="112"/>
  <c r="Q171" i="93"/>
  <c r="R86" i="93"/>
  <c r="R171" i="93" s="1"/>
  <c r="K201" i="153"/>
  <c r="P13" i="109"/>
  <c r="P52" i="107"/>
  <c r="P98" i="112" s="1"/>
  <c r="J105" i="112"/>
  <c r="Q13" i="109"/>
  <c r="Q52" i="107"/>
  <c r="Q98" i="112" s="1"/>
  <c r="K83" i="148"/>
  <c r="L130" i="148" s="1"/>
  <c r="L131" i="148" s="1"/>
  <c r="G217" i="153"/>
  <c r="O378" i="104"/>
  <c r="O370" i="104" s="1"/>
  <c r="E113" i="153"/>
  <c r="K12" i="150"/>
  <c r="F12" i="150"/>
  <c r="E13" i="150"/>
  <c r="N131" i="154"/>
  <c r="N203" i="154" s="1"/>
  <c r="J148" i="149"/>
  <c r="R36" i="150" s="1"/>
  <c r="L178" i="149"/>
  <c r="L148" i="149" s="1"/>
  <c r="W36" i="150" s="1"/>
  <c r="I105" i="112"/>
  <c r="F382" i="104"/>
  <c r="F383" i="104"/>
  <c r="F384" i="104"/>
  <c r="D9" i="109"/>
  <c r="D21" i="105"/>
  <c r="D19" i="105" s="1"/>
  <c r="D11" i="105"/>
  <c r="D27" i="105"/>
  <c r="V89" i="148"/>
  <c r="Y77" i="148" s="1"/>
  <c r="P11" i="148"/>
  <c r="P15" i="148" s="1"/>
  <c r="P12" i="148"/>
  <c r="P29" i="148" s="1"/>
  <c r="G59" i="152" s="1"/>
  <c r="P27" i="148"/>
  <c r="M106" i="140"/>
  <c r="M105" i="140" s="1"/>
  <c r="N105" i="132"/>
  <c r="F270" i="148"/>
  <c r="P201" i="153"/>
  <c r="F268" i="148" s="1"/>
  <c r="AB95" i="148"/>
  <c r="AG77" i="148"/>
  <c r="AH77" i="148" s="1"/>
  <c r="AI77" i="148"/>
  <c r="M50" i="154"/>
  <c r="N14" i="138"/>
  <c r="P63" i="107"/>
  <c r="P106" i="112" s="1"/>
  <c r="M41" i="105"/>
  <c r="C27" i="105"/>
  <c r="C21" i="105"/>
  <c r="C19" i="105" s="1"/>
  <c r="C11" i="105"/>
  <c r="E58" i="152"/>
  <c r="H12" i="150"/>
  <c r="E84" i="148"/>
  <c r="J136" i="153"/>
  <c r="N136" i="153" s="1"/>
  <c r="U36" i="150"/>
  <c r="H172" i="93"/>
  <c r="J58" i="140"/>
  <c r="L32" i="133"/>
  <c r="G59" i="140"/>
  <c r="G57" i="140" s="1"/>
  <c r="I30" i="133"/>
  <c r="G382" i="104"/>
  <c r="G383" i="104"/>
  <c r="G384" i="104"/>
  <c r="N103" i="154"/>
  <c r="N185" i="154" s="1"/>
  <c r="M133" i="146"/>
  <c r="M205" i="146" s="1"/>
  <c r="L96" i="140"/>
  <c r="I23" i="149"/>
  <c r="U90" i="148"/>
  <c r="O127" i="140"/>
  <c r="O211" i="138"/>
  <c r="O11" i="138" s="1"/>
  <c r="O12" i="138" s="1"/>
  <c r="Q63" i="107" s="1"/>
  <c r="Q106" i="112" s="1"/>
  <c r="AG210" i="138"/>
  <c r="AH210" i="138"/>
  <c r="AB87" i="148"/>
  <c r="AB88" i="148" s="1"/>
  <c r="I30" i="151"/>
  <c r="K25" i="154" s="1"/>
  <c r="F188" i="148" s="1"/>
  <c r="K18" i="154"/>
  <c r="I25" i="151"/>
  <c r="Q88" i="137"/>
  <c r="F78" i="151"/>
  <c r="R19" i="146"/>
  <c r="R18" i="146"/>
  <c r="K382" i="104"/>
  <c r="K383" i="104"/>
  <c r="K384" i="104"/>
  <c r="N378" i="104"/>
  <c r="N370" i="104" s="1"/>
  <c r="O31" i="148"/>
  <c r="H13" i="151" s="1"/>
  <c r="I383" i="104"/>
  <c r="I384" i="104"/>
  <c r="I382" i="104"/>
  <c r="E21" i="105"/>
  <c r="E19" i="105" s="1"/>
  <c r="E11" i="105"/>
  <c r="E27" i="105"/>
  <c r="G114" i="146"/>
  <c r="G180" i="146" s="1"/>
  <c r="F172" i="93"/>
  <c r="I27" i="105"/>
  <c r="I21" i="105"/>
  <c r="I19" i="105" s="1"/>
  <c r="I11" i="105"/>
  <c r="O17" i="107"/>
  <c r="L14" i="105"/>
  <c r="L52" i="105"/>
  <c r="Q109" i="154"/>
  <c r="Q191" i="154" s="1"/>
  <c r="H14" i="152"/>
  <c r="N17" i="107"/>
  <c r="K14" i="105"/>
  <c r="K52" i="105"/>
  <c r="Z91" i="148"/>
  <c r="AA76" i="148"/>
  <c r="AB76" i="148" s="1"/>
  <c r="AC76" i="148"/>
  <c r="N31" i="148"/>
  <c r="G13" i="151" s="1"/>
  <c r="Q131" i="154"/>
  <c r="Q203" i="154" s="1"/>
  <c r="V59" i="148" l="1"/>
  <c r="G17" i="148"/>
  <c r="T92" i="148"/>
  <c r="H29" i="151" s="1"/>
  <c r="I24" i="154" s="1"/>
  <c r="P28" i="148"/>
  <c r="P35" i="148" s="1"/>
  <c r="V90" i="148"/>
  <c r="J378" i="104"/>
  <c r="J370" i="104" s="1"/>
  <c r="J63" i="107" s="1"/>
  <c r="I378" i="104"/>
  <c r="I370" i="104" s="1"/>
  <c r="I63" i="107" s="1"/>
  <c r="G136" i="152"/>
  <c r="AC88" i="148"/>
  <c r="H136" i="152" s="1"/>
  <c r="AB96" i="148"/>
  <c r="AB97" i="148" s="1"/>
  <c r="G140" i="152" s="1"/>
  <c r="I49" i="151"/>
  <c r="K44" i="154" s="1"/>
  <c r="F207" i="148" s="1"/>
  <c r="G18" i="154"/>
  <c r="G25" i="151"/>
  <c r="D59" i="148"/>
  <c r="G113" i="153"/>
  <c r="P12" i="150"/>
  <c r="I12" i="150"/>
  <c r="H13" i="150"/>
  <c r="K13" i="150" s="1"/>
  <c r="N106" i="140"/>
  <c r="N105" i="140" s="1"/>
  <c r="O105" i="132"/>
  <c r="O106" i="140" s="1"/>
  <c r="O105" i="140" s="1"/>
  <c r="D23" i="105"/>
  <c r="D35" i="105" s="1"/>
  <c r="D36" i="105" s="1"/>
  <c r="D53" i="105"/>
  <c r="G89" i="112" s="1"/>
  <c r="G112" i="112" s="1"/>
  <c r="G113" i="112" s="1"/>
  <c r="C284" i="148"/>
  <c r="G212" i="153"/>
  <c r="F3" i="118"/>
  <c r="D3" i="108"/>
  <c r="G83" i="148"/>
  <c r="P135" i="153"/>
  <c r="W33" i="150"/>
  <c r="Q172" i="93"/>
  <c r="R87" i="93"/>
  <c r="R172" i="93" s="1"/>
  <c r="G23" i="105"/>
  <c r="G35" i="105" s="1"/>
  <c r="G36" i="105" s="1"/>
  <c r="G53" i="105"/>
  <c r="J89" i="112" s="1"/>
  <c r="J112" i="112" s="1"/>
  <c r="J113" i="112" s="1"/>
  <c r="F67" i="148"/>
  <c r="G54" i="152" s="1"/>
  <c r="Z20" i="150"/>
  <c r="N63" i="107"/>
  <c r="L14" i="138"/>
  <c r="K41" i="105"/>
  <c r="M18" i="154"/>
  <c r="J25" i="151"/>
  <c r="K58" i="140"/>
  <c r="M32" i="133"/>
  <c r="N133" i="146"/>
  <c r="N205" i="146" s="1"/>
  <c r="M96" i="140"/>
  <c r="F378" i="104"/>
  <c r="AA59" i="148"/>
  <c r="AB59" i="148" s="1"/>
  <c r="G35" i="151" s="1"/>
  <c r="G30" i="154" s="1"/>
  <c r="D193" i="148" s="1"/>
  <c r="AC59" i="148"/>
  <c r="Z81" i="148"/>
  <c r="P86" i="112"/>
  <c r="P55" i="107"/>
  <c r="F23" i="105"/>
  <c r="F35" i="105" s="1"/>
  <c r="F36" i="105" s="1"/>
  <c r="F53" i="105"/>
  <c r="I89" i="112" s="1"/>
  <c r="I112" i="112" s="1"/>
  <c r="I113" i="112" s="1"/>
  <c r="M378" i="104"/>
  <c r="M370" i="104" s="1"/>
  <c r="G20" i="148"/>
  <c r="G21" i="148" s="1"/>
  <c r="W19" i="150" s="1"/>
  <c r="G66" i="148" s="1"/>
  <c r="W18" i="150"/>
  <c r="G65" i="148" s="1"/>
  <c r="O87" i="112"/>
  <c r="N13" i="112" s="1"/>
  <c r="N16" i="112" s="1"/>
  <c r="M130" i="146"/>
  <c r="M202" i="146" s="1"/>
  <c r="C14" i="105"/>
  <c r="C15" i="105" s="1"/>
  <c r="F17" i="107"/>
  <c r="C52" i="105"/>
  <c r="G213" i="148"/>
  <c r="D14" i="105"/>
  <c r="G17" i="107"/>
  <c r="D52" i="105"/>
  <c r="B237" i="148"/>
  <c r="B250" i="148"/>
  <c r="E3" i="149"/>
  <c r="F22" i="150"/>
  <c r="F31" i="150"/>
  <c r="F41" i="150"/>
  <c r="F49" i="150"/>
  <c r="F56" i="150"/>
  <c r="F23" i="150"/>
  <c r="F33" i="150"/>
  <c r="F42" i="150"/>
  <c r="F50" i="150"/>
  <c r="F24" i="150"/>
  <c r="F34" i="150"/>
  <c r="F43" i="150"/>
  <c r="F61" i="150"/>
  <c r="F26" i="150"/>
  <c r="F35" i="150"/>
  <c r="F44" i="150"/>
  <c r="F65" i="150"/>
  <c r="F27" i="150"/>
  <c r="F36" i="150"/>
  <c r="F45" i="150"/>
  <c r="F66" i="150"/>
  <c r="F28" i="150"/>
  <c r="F37" i="150"/>
  <c r="F46" i="150"/>
  <c r="F47" i="150"/>
  <c r="F48" i="150"/>
  <c r="E114" i="153"/>
  <c r="F30" i="150"/>
  <c r="F29" i="150"/>
  <c r="F39" i="150"/>
  <c r="F40" i="150"/>
  <c r="F13" i="150"/>
  <c r="P11" i="109"/>
  <c r="P99" i="112" s="1"/>
  <c r="O176" i="93"/>
  <c r="O174" i="93" s="1"/>
  <c r="O181" i="93" s="1"/>
  <c r="O208" i="93" s="1"/>
  <c r="O212" i="93" s="1"/>
  <c r="O91" i="93"/>
  <c r="O124" i="93" s="1"/>
  <c r="D105" i="112"/>
  <c r="K17" i="107"/>
  <c r="H14" i="105"/>
  <c r="H52" i="105"/>
  <c r="E268" i="148"/>
  <c r="F269" i="148" s="1"/>
  <c r="J43" i="155" s="1"/>
  <c r="I37" i="157" s="1"/>
  <c r="Q201" i="153"/>
  <c r="M66" i="148"/>
  <c r="F83" i="148"/>
  <c r="M135" i="153"/>
  <c r="Z35" i="150"/>
  <c r="R33" i="150"/>
  <c r="Q12" i="148"/>
  <c r="Q29" i="148" s="1"/>
  <c r="H59" i="152" s="1"/>
  <c r="Q11" i="148"/>
  <c r="Q15" i="148" s="1"/>
  <c r="Q27" i="148"/>
  <c r="L378" i="104"/>
  <c r="L370" i="104" s="1"/>
  <c r="Z92" i="148"/>
  <c r="Z93" i="148" s="1"/>
  <c r="E138" i="152" s="1"/>
  <c r="G62" i="151"/>
  <c r="G56" i="154" s="1"/>
  <c r="D219" i="148" s="1"/>
  <c r="Q86" i="112"/>
  <c r="Q55" i="107"/>
  <c r="D100" i="148"/>
  <c r="E83" i="148"/>
  <c r="J135" i="153"/>
  <c r="U35" i="150"/>
  <c r="M33" i="150"/>
  <c r="N201" i="153"/>
  <c r="O13" i="109"/>
  <c r="O52" i="107"/>
  <c r="O98" i="112" s="1"/>
  <c r="Q11" i="109"/>
  <c r="Q99" i="112" s="1"/>
  <c r="P91" i="93"/>
  <c r="P124" i="93" s="1"/>
  <c r="P176" i="93"/>
  <c r="P174" i="93" s="1"/>
  <c r="P181" i="93" s="1"/>
  <c r="P208" i="93" s="1"/>
  <c r="P212" i="93" s="1"/>
  <c r="H23" i="105"/>
  <c r="H35" i="105" s="1"/>
  <c r="H36" i="105" s="1"/>
  <c r="H53" i="105"/>
  <c r="K89" i="112" s="1"/>
  <c r="K112" i="112" s="1"/>
  <c r="K113" i="112" s="1"/>
  <c r="C23" i="105"/>
  <c r="C35" i="105" s="1"/>
  <c r="C36" i="105" s="1"/>
  <c r="C53" i="105"/>
  <c r="F89" i="112" s="1"/>
  <c r="E23" i="105"/>
  <c r="E35" i="105" s="1"/>
  <c r="E36" i="105" s="1"/>
  <c r="E53" i="105"/>
  <c r="H89" i="112" s="1"/>
  <c r="H112" i="112" s="1"/>
  <c r="H113" i="112" s="1"/>
  <c r="P127" i="93"/>
  <c r="N54" i="105"/>
  <c r="N56" i="105" s="1"/>
  <c r="N58" i="105" s="1"/>
  <c r="Q107" i="112" s="1"/>
  <c r="R311" i="131"/>
  <c r="D187" i="148"/>
  <c r="G378" i="104"/>
  <c r="G370" i="104" s="1"/>
  <c r="E23" i="109"/>
  <c r="E32" i="109"/>
  <c r="E30" i="109"/>
  <c r="E25" i="109"/>
  <c r="E38" i="109"/>
  <c r="E17" i="109"/>
  <c r="E34" i="109"/>
  <c r="E21" i="109"/>
  <c r="E27" i="109"/>
  <c r="E15" i="109"/>
  <c r="E198" i="153"/>
  <c r="B265" i="148" s="1"/>
  <c r="H113" i="153"/>
  <c r="AD76" i="148"/>
  <c r="AE76" i="148" s="1"/>
  <c r="AF76" i="148"/>
  <c r="AA91" i="148"/>
  <c r="G151" i="153"/>
  <c r="H133" i="153"/>
  <c r="J17" i="107"/>
  <c r="G14" i="105"/>
  <c r="G52" i="105"/>
  <c r="N87" i="112"/>
  <c r="M13" i="112" s="1"/>
  <c r="M16" i="112" s="1"/>
  <c r="L17" i="107"/>
  <c r="I14" i="105"/>
  <c r="I52" i="105"/>
  <c r="N13" i="109"/>
  <c r="N52" i="107"/>
  <c r="H17" i="107"/>
  <c r="E14" i="105"/>
  <c r="E52" i="105"/>
  <c r="K378" i="104"/>
  <c r="K370" i="104" s="1"/>
  <c r="D128" i="152"/>
  <c r="B327" i="148" s="1"/>
  <c r="B329" i="148" s="1"/>
  <c r="F58" i="155" s="1"/>
  <c r="E53" i="157" s="1"/>
  <c r="O124" i="140"/>
  <c r="H59" i="140"/>
  <c r="H57" i="140" s="1"/>
  <c r="J30" i="133"/>
  <c r="AL77" i="148"/>
  <c r="AJ77" i="148"/>
  <c r="AK77" i="148" s="1"/>
  <c r="AC95" i="148"/>
  <c r="G84" i="148"/>
  <c r="P136" i="153"/>
  <c r="F58" i="152"/>
  <c r="M12" i="150"/>
  <c r="J23" i="105"/>
  <c r="J35" i="105" s="1"/>
  <c r="J36" i="105" s="1"/>
  <c r="J53" i="105"/>
  <c r="M89" i="112" s="1"/>
  <c r="M112" i="112" s="1"/>
  <c r="M113" i="112" s="1"/>
  <c r="Q103" i="154"/>
  <c r="Q185" i="154" s="1"/>
  <c r="I23" i="105"/>
  <c r="I35" i="105" s="1"/>
  <c r="I36" i="105" s="1"/>
  <c r="I53" i="105"/>
  <c r="L89" i="112" s="1"/>
  <c r="L112" i="112" s="1"/>
  <c r="L113" i="112" s="1"/>
  <c r="I18" i="154"/>
  <c r="H25" i="151"/>
  <c r="F181" i="148"/>
  <c r="K20" i="154"/>
  <c r="U91" i="148"/>
  <c r="X76" i="148" s="1"/>
  <c r="H114" i="146"/>
  <c r="H180" i="146" s="1"/>
  <c r="L84" i="148"/>
  <c r="W60" i="148" s="1"/>
  <c r="J218" i="153"/>
  <c r="D285" i="148" s="1"/>
  <c r="O127" i="93"/>
  <c r="M54" i="105"/>
  <c r="M56" i="105" s="1"/>
  <c r="M58" i="105" s="1"/>
  <c r="P107" i="112" s="1"/>
  <c r="Q311" i="131"/>
  <c r="V91" i="148"/>
  <c r="Y76" i="148" s="1"/>
  <c r="F84" i="148"/>
  <c r="M136" i="153"/>
  <c r="Q136" i="153" s="1"/>
  <c r="Z36" i="150"/>
  <c r="O63" i="107"/>
  <c r="O106" i="112" s="1"/>
  <c r="M14" i="138"/>
  <c r="L41" i="105"/>
  <c r="I17" i="107"/>
  <c r="F14" i="105"/>
  <c r="F52" i="105"/>
  <c r="H378" i="104"/>
  <c r="H370" i="104" s="1"/>
  <c r="M17" i="107"/>
  <c r="J14" i="105"/>
  <c r="J52" i="105"/>
  <c r="G14" i="138" l="1"/>
  <c r="E269" i="148"/>
  <c r="I43" i="155" s="1"/>
  <c r="H37" i="157" s="1"/>
  <c r="G41" i="105"/>
  <c r="H14" i="138"/>
  <c r="U92" i="148"/>
  <c r="I29" i="151" s="1"/>
  <c r="K24" i="154" s="1"/>
  <c r="F41" i="105"/>
  <c r="G22" i="148"/>
  <c r="W20" i="150" s="1"/>
  <c r="G67" i="148" s="1"/>
  <c r="H54" i="152" s="1"/>
  <c r="F334" i="148" s="1"/>
  <c r="J63" i="155" s="1"/>
  <c r="I58" i="157" s="1"/>
  <c r="AM77" i="148"/>
  <c r="AC96" i="148"/>
  <c r="AC97" i="148" s="1"/>
  <c r="H140" i="152" s="1"/>
  <c r="J49" i="151"/>
  <c r="M44" i="154" s="1"/>
  <c r="G207" i="148" s="1"/>
  <c r="AA92" i="148"/>
  <c r="AA93" i="148" s="1"/>
  <c r="F138" i="152" s="1"/>
  <c r="H62" i="151"/>
  <c r="I56" i="154" s="1"/>
  <c r="E219" i="148" s="1"/>
  <c r="H87" i="112"/>
  <c r="G13" i="112" s="1"/>
  <c r="D89" i="112"/>
  <c r="F112" i="112"/>
  <c r="F113" i="112" s="1"/>
  <c r="Q19" i="109"/>
  <c r="Q100" i="112" s="1"/>
  <c r="Q101" i="112" s="1"/>
  <c r="Q36" i="109"/>
  <c r="N135" i="153"/>
  <c r="J133" i="153"/>
  <c r="N130" i="146"/>
  <c r="N202" i="146" s="1"/>
  <c r="M127" i="93"/>
  <c r="K54" i="105"/>
  <c r="K56" i="105" s="1"/>
  <c r="O311" i="131"/>
  <c r="N106" i="112"/>
  <c r="K113" i="153"/>
  <c r="G198" i="153"/>
  <c r="C265" i="148" s="1"/>
  <c r="I13" i="109"/>
  <c r="I52" i="107"/>
  <c r="M13" i="109"/>
  <c r="M52" i="107"/>
  <c r="I127" i="93"/>
  <c r="G54" i="105"/>
  <c r="G56" i="105" s="1"/>
  <c r="K311" i="131"/>
  <c r="J106" i="112"/>
  <c r="O86" i="112"/>
  <c r="O55" i="107"/>
  <c r="L83" i="148"/>
  <c r="M130" i="148" s="1"/>
  <c r="M131" i="148" s="1"/>
  <c r="J217" i="153"/>
  <c r="F81" i="148"/>
  <c r="H7" i="149"/>
  <c r="H7" i="147" s="1"/>
  <c r="Z33" i="150"/>
  <c r="R52" i="150"/>
  <c r="F87" i="112"/>
  <c r="G81" i="148"/>
  <c r="I7" i="149"/>
  <c r="I7" i="147" s="1"/>
  <c r="W52" i="150"/>
  <c r="G100" i="148" s="1"/>
  <c r="E59" i="148"/>
  <c r="J113" i="153"/>
  <c r="U12" i="150"/>
  <c r="N12" i="150"/>
  <c r="M13" i="150"/>
  <c r="P13" i="150" s="1"/>
  <c r="I59" i="140"/>
  <c r="I57" i="140" s="1"/>
  <c r="K30" i="133"/>
  <c r="H13" i="109"/>
  <c r="H52" i="107"/>
  <c r="H98" i="112" s="1"/>
  <c r="O11" i="109"/>
  <c r="O99" i="112" s="1"/>
  <c r="N176" i="93"/>
  <c r="N174" i="93" s="1"/>
  <c r="N181" i="93" s="1"/>
  <c r="N208" i="93" s="1"/>
  <c r="N212" i="93" s="1"/>
  <c r="N91" i="93"/>
  <c r="N124" i="93" s="1"/>
  <c r="K87" i="112"/>
  <c r="J13" i="112" s="1"/>
  <c r="J16" i="112" s="1"/>
  <c r="M37" i="105"/>
  <c r="M49" i="105" s="1"/>
  <c r="P59" i="107"/>
  <c r="P70" i="107" s="1"/>
  <c r="L58" i="140"/>
  <c r="N32" i="133"/>
  <c r="E334" i="148"/>
  <c r="I63" i="155" s="1"/>
  <c r="H58" i="157" s="1"/>
  <c r="N113" i="154"/>
  <c r="N179" i="154" s="1"/>
  <c r="P133" i="153"/>
  <c r="P151" i="153" s="1"/>
  <c r="N127" i="93"/>
  <c r="L54" i="105"/>
  <c r="L56" i="105" s="1"/>
  <c r="L58" i="105" s="1"/>
  <c r="O107" i="112" s="1"/>
  <c r="P311" i="131"/>
  <c r="M57" i="105"/>
  <c r="AG76" i="148"/>
  <c r="AH76" i="148" s="1"/>
  <c r="AB91" i="148"/>
  <c r="AI76" i="148"/>
  <c r="I114" i="146"/>
  <c r="I180" i="146" s="1"/>
  <c r="N86" i="112"/>
  <c r="N55" i="107"/>
  <c r="N98" i="112"/>
  <c r="J87" i="112"/>
  <c r="I13" i="112" s="1"/>
  <c r="I16" i="112" s="1"/>
  <c r="R312" i="131"/>
  <c r="R313" i="131" s="1"/>
  <c r="Q135" i="153"/>
  <c r="M133" i="153"/>
  <c r="F13" i="109"/>
  <c r="D17" i="107"/>
  <c r="F52" i="107"/>
  <c r="F98" i="112" s="1"/>
  <c r="N66" i="148"/>
  <c r="Y55" i="148" s="1"/>
  <c r="P88" i="112"/>
  <c r="P90" i="112"/>
  <c r="P91" i="112"/>
  <c r="Q28" i="148"/>
  <c r="Q35" i="148" s="1"/>
  <c r="N83" i="148"/>
  <c r="Y59" i="148" s="1"/>
  <c r="P217" i="153"/>
  <c r="D106" i="152"/>
  <c r="E134" i="154" s="1"/>
  <c r="E206" i="154" s="1"/>
  <c r="P133" i="146"/>
  <c r="P205" i="146" s="1"/>
  <c r="O96" i="140"/>
  <c r="D181" i="148"/>
  <c r="G20" i="154"/>
  <c r="O215" i="93"/>
  <c r="O221" i="93" s="1"/>
  <c r="O133" i="93"/>
  <c r="P138" i="146"/>
  <c r="P199" i="146" s="1"/>
  <c r="D125" i="152"/>
  <c r="E139" i="154" s="1"/>
  <c r="E200" i="154" s="1"/>
  <c r="M176" i="93"/>
  <c r="M174" i="93" s="1"/>
  <c r="M181" i="93" s="1"/>
  <c r="M208" i="93" s="1"/>
  <c r="M212" i="93" s="1"/>
  <c r="N11" i="109"/>
  <c r="M91" i="93"/>
  <c r="M124" i="93" s="1"/>
  <c r="N57" i="105"/>
  <c r="C238" i="148"/>
  <c r="C251" i="148"/>
  <c r="M83" i="148"/>
  <c r="X59" i="148" s="1"/>
  <c r="M217" i="153"/>
  <c r="K13" i="109"/>
  <c r="K52" i="107"/>
  <c r="G87" i="112"/>
  <c r="F13" i="112" s="1"/>
  <c r="F16" i="112" s="1"/>
  <c r="C16" i="105"/>
  <c r="N5" i="108"/>
  <c r="N4" i="108"/>
  <c r="N3" i="108"/>
  <c r="O133" i="146"/>
  <c r="O205" i="146" s="1"/>
  <c r="N96" i="140"/>
  <c r="AL76" i="148"/>
  <c r="AC91" i="148"/>
  <c r="AJ76" i="148"/>
  <c r="H127" i="93"/>
  <c r="F54" i="105"/>
  <c r="F56" i="105" s="1"/>
  <c r="J311" i="131"/>
  <c r="I106" i="112"/>
  <c r="L87" i="112"/>
  <c r="K13" i="112" s="1"/>
  <c r="K16" i="112" s="1"/>
  <c r="J13" i="109"/>
  <c r="J52" i="107"/>
  <c r="P215" i="93"/>
  <c r="P221" i="93" s="1"/>
  <c r="P133" i="93"/>
  <c r="E187" i="148"/>
  <c r="N37" i="105"/>
  <c r="N49" i="105" s="1"/>
  <c r="Q59" i="107"/>
  <c r="Q70" i="107" s="1"/>
  <c r="L63" i="107"/>
  <c r="J14" i="138"/>
  <c r="I41" i="105"/>
  <c r="G13" i="109"/>
  <c r="G52" i="107"/>
  <c r="G98" i="112" s="1"/>
  <c r="G181" i="148"/>
  <c r="M20" i="154"/>
  <c r="D60" i="148"/>
  <c r="F3" i="149"/>
  <c r="G114" i="153"/>
  <c r="I52" i="150"/>
  <c r="I30" i="150"/>
  <c r="I40" i="150"/>
  <c r="I48" i="150"/>
  <c r="I31" i="150"/>
  <c r="I41" i="150"/>
  <c r="I49" i="150"/>
  <c r="I33" i="150"/>
  <c r="I42" i="150"/>
  <c r="I50" i="150"/>
  <c r="I26" i="150"/>
  <c r="I62" i="150"/>
  <c r="I22" i="150"/>
  <c r="I34" i="150"/>
  <c r="I43" i="150"/>
  <c r="I61" i="150"/>
  <c r="H54" i="150"/>
  <c r="I54" i="150" s="1"/>
  <c r="I29" i="150"/>
  <c r="I23" i="150"/>
  <c r="I35" i="150"/>
  <c r="I44" i="150"/>
  <c r="I65" i="150"/>
  <c r="I56" i="150"/>
  <c r="I24" i="150"/>
  <c r="I36" i="150"/>
  <c r="I45" i="150"/>
  <c r="I66" i="150"/>
  <c r="I46" i="150"/>
  <c r="I28" i="150"/>
  <c r="I47" i="150"/>
  <c r="I17" i="150"/>
  <c r="I27" i="150"/>
  <c r="I37" i="150"/>
  <c r="I39" i="150"/>
  <c r="I13" i="150"/>
  <c r="Q312" i="131"/>
  <c r="Q313" i="131" s="1"/>
  <c r="H63" i="107"/>
  <c r="H106" i="112" s="1"/>
  <c r="F14" i="138"/>
  <c r="E41" i="105"/>
  <c r="F183" i="148"/>
  <c r="L18" i="154"/>
  <c r="L19" i="154"/>
  <c r="I87" i="112"/>
  <c r="H13" i="112" s="1"/>
  <c r="AF60" i="148"/>
  <c r="AD60" i="148"/>
  <c r="AE60" i="148" s="1"/>
  <c r="H36" i="151" s="1"/>
  <c r="I31" i="154" s="1"/>
  <c r="E194" i="148" s="1"/>
  <c r="N84" i="148"/>
  <c r="Y60" i="148" s="1"/>
  <c r="P218" i="153"/>
  <c r="F285" i="148" s="1"/>
  <c r="E81" i="148"/>
  <c r="G7" i="149"/>
  <c r="G7" i="147" s="1"/>
  <c r="U33" i="150"/>
  <c r="M52" i="150"/>
  <c r="P33" i="150"/>
  <c r="Q88" i="112"/>
  <c r="Q90" i="112"/>
  <c r="Q91" i="112"/>
  <c r="H114" i="153"/>
  <c r="E199" i="153"/>
  <c r="C279" i="148"/>
  <c r="G210" i="153"/>
  <c r="M84" i="148"/>
  <c r="X60" i="148" s="1"/>
  <c r="M218" i="153"/>
  <c r="E285" i="148" s="1"/>
  <c r="M87" i="112"/>
  <c r="L13" i="112" s="1"/>
  <c r="L16" i="112" s="1"/>
  <c r="V92" i="148"/>
  <c r="J29" i="151" s="1"/>
  <c r="E181" i="148"/>
  <c r="I20" i="154"/>
  <c r="K63" i="107"/>
  <c r="I14" i="138"/>
  <c r="H41" i="105"/>
  <c r="L13" i="109"/>
  <c r="L52" i="107"/>
  <c r="G63" i="107"/>
  <c r="G106" i="112" s="1"/>
  <c r="E14" i="138"/>
  <c r="D41" i="105"/>
  <c r="G58" i="152"/>
  <c r="R12" i="150"/>
  <c r="X55" i="148"/>
  <c r="P19" i="109"/>
  <c r="P100" i="112" s="1"/>
  <c r="P101" i="112" s="1"/>
  <c r="P36" i="109"/>
  <c r="M63" i="107"/>
  <c r="K14" i="138"/>
  <c r="J41" i="105"/>
  <c r="F370" i="104"/>
  <c r="E379" i="104"/>
  <c r="E291" i="149" s="1"/>
  <c r="E281" i="149" s="1"/>
  <c r="P96" i="112" l="1"/>
  <c r="P97" i="112"/>
  <c r="Q96" i="112"/>
  <c r="Q97" i="112"/>
  <c r="E13" i="112"/>
  <c r="P109" i="112"/>
  <c r="P111" i="112"/>
  <c r="P110" i="112"/>
  <c r="Q111" i="112"/>
  <c r="Q110" i="112"/>
  <c r="N130" i="148"/>
  <c r="N131" i="148" s="1"/>
  <c r="G16" i="112"/>
  <c r="Q113" i="154"/>
  <c r="Q179" i="154" s="1"/>
  <c r="W59" i="148"/>
  <c r="AD59" i="148" s="1"/>
  <c r="AE59" i="148" s="1"/>
  <c r="H35" i="151" s="1"/>
  <c r="I30" i="154" s="1"/>
  <c r="E193" i="148" s="1"/>
  <c r="AI59" i="148"/>
  <c r="AG59" i="148"/>
  <c r="AL60" i="148"/>
  <c r="AJ60" i="148"/>
  <c r="AB92" i="148"/>
  <c r="AB93" i="148" s="1"/>
  <c r="G138" i="152" s="1"/>
  <c r="I62" i="151"/>
  <c r="K56" i="154" s="1"/>
  <c r="F219" i="148" s="1"/>
  <c r="H16" i="112"/>
  <c r="F57" i="105"/>
  <c r="F58" i="105"/>
  <c r="I107" i="112" s="1"/>
  <c r="G127" i="93"/>
  <c r="E54" i="105"/>
  <c r="E56" i="105" s="1"/>
  <c r="E58" i="105" s="1"/>
  <c r="H107" i="112" s="1"/>
  <c r="I311" i="131"/>
  <c r="H11" i="109"/>
  <c r="H99" i="112" s="1"/>
  <c r="G176" i="93"/>
  <c r="G174" i="93" s="1"/>
  <c r="G181" i="93" s="1"/>
  <c r="G208" i="93" s="1"/>
  <c r="G212" i="93" s="1"/>
  <c r="G91" i="93"/>
  <c r="G124" i="93" s="1"/>
  <c r="F238" i="148"/>
  <c r="F251" i="148"/>
  <c r="K312" i="131"/>
  <c r="I11" i="109"/>
  <c r="H91" i="93"/>
  <c r="H124" i="93" s="1"/>
  <c r="H133" i="93" s="1"/>
  <c r="H176" i="93"/>
  <c r="H174" i="93" s="1"/>
  <c r="H181" i="93" s="1"/>
  <c r="H208" i="93" s="1"/>
  <c r="H212" i="93" s="1"/>
  <c r="E89" i="112"/>
  <c r="D112" i="112"/>
  <c r="D113" i="112" s="1"/>
  <c r="C250" i="148"/>
  <c r="C255" i="148" s="1"/>
  <c r="G27" i="155" s="1"/>
  <c r="C237" i="148"/>
  <c r="C241" i="148" s="1"/>
  <c r="J86" i="112"/>
  <c r="J55" i="107"/>
  <c r="J98" i="112"/>
  <c r="H215" i="93"/>
  <c r="Q133" i="153"/>
  <c r="M151" i="153"/>
  <c r="Q151" i="153" s="1"/>
  <c r="J59" i="140"/>
  <c r="J57" i="140" s="1"/>
  <c r="L30" i="133"/>
  <c r="F59" i="148"/>
  <c r="M113" i="153"/>
  <c r="Z12" i="150"/>
  <c r="S12" i="150"/>
  <c r="R13" i="150"/>
  <c r="J127" i="93"/>
  <c r="H54" i="105"/>
  <c r="H56" i="105" s="1"/>
  <c r="L311" i="131"/>
  <c r="K106" i="112"/>
  <c r="B266" i="148"/>
  <c r="K127" i="93"/>
  <c r="I54" i="105"/>
  <c r="I56" i="105" s="1"/>
  <c r="M311" i="131"/>
  <c r="L106" i="112"/>
  <c r="I91" i="93"/>
  <c r="I124" i="93" s="1"/>
  <c r="I133" i="93" s="1"/>
  <c r="J11" i="109"/>
  <c r="I176" i="93"/>
  <c r="I174" i="93" s="1"/>
  <c r="I181" i="93" s="1"/>
  <c r="I208" i="93" s="1"/>
  <c r="I212" i="93" s="1"/>
  <c r="F19" i="107"/>
  <c r="C17" i="105"/>
  <c r="F284" i="148"/>
  <c r="P212" i="153"/>
  <c r="K37" i="105"/>
  <c r="K49" i="105" s="1"/>
  <c r="N59" i="107"/>
  <c r="N70" i="107" s="1"/>
  <c r="N109" i="112" s="1"/>
  <c r="J114" i="146"/>
  <c r="J180" i="146" s="1"/>
  <c r="D284" i="148"/>
  <c r="J212" i="153"/>
  <c r="O84" i="133"/>
  <c r="O119" i="133" s="1"/>
  <c r="P63" i="137" s="1"/>
  <c r="D102" i="148"/>
  <c r="F9" i="149"/>
  <c r="F8" i="147" s="1"/>
  <c r="H58" i="150"/>
  <c r="G183" i="148"/>
  <c r="N18" i="154"/>
  <c r="N19" i="154"/>
  <c r="Q108" i="112"/>
  <c r="N50" i="105"/>
  <c r="N63" i="105" s="1"/>
  <c r="F187" i="148"/>
  <c r="O130" i="148"/>
  <c r="O131" i="148" s="1"/>
  <c r="N88" i="112"/>
  <c r="N90" i="112"/>
  <c r="N91" i="112"/>
  <c r="N97" i="112" s="1"/>
  <c r="P312" i="131"/>
  <c r="E60" i="148"/>
  <c r="G3" i="149"/>
  <c r="J114" i="153"/>
  <c r="K114" i="153" s="1"/>
  <c r="N17" i="150"/>
  <c r="N22" i="150"/>
  <c r="N34" i="150"/>
  <c r="N43" i="150"/>
  <c r="N61" i="150"/>
  <c r="N23" i="150"/>
  <c r="N35" i="150"/>
  <c r="N44" i="150"/>
  <c r="N65" i="150"/>
  <c r="N24" i="150"/>
  <c r="N36" i="150"/>
  <c r="N45" i="150"/>
  <c r="N66" i="150"/>
  <c r="N52" i="150"/>
  <c r="N27" i="150"/>
  <c r="N37" i="150"/>
  <c r="N46" i="150"/>
  <c r="N56" i="150"/>
  <c r="N62" i="150"/>
  <c r="N28" i="150"/>
  <c r="N39" i="150"/>
  <c r="N47" i="150"/>
  <c r="N26" i="150"/>
  <c r="N30" i="150"/>
  <c r="N40" i="150"/>
  <c r="N48" i="150"/>
  <c r="N29" i="150"/>
  <c r="N49" i="150"/>
  <c r="N50" i="150"/>
  <c r="M54" i="150"/>
  <c r="N54" i="150" s="1"/>
  <c r="N33" i="150"/>
  <c r="N31" i="150"/>
  <c r="N41" i="150"/>
  <c r="N42" i="150"/>
  <c r="N13" i="150"/>
  <c r="I215" i="93"/>
  <c r="N133" i="153"/>
  <c r="J151" i="153"/>
  <c r="K133" i="153"/>
  <c r="E371" i="104"/>
  <c r="C41" i="105"/>
  <c r="F63" i="107"/>
  <c r="F106" i="112" s="1"/>
  <c r="D14" i="138"/>
  <c r="D15" i="138" s="1"/>
  <c r="F127" i="93"/>
  <c r="D54" i="105"/>
  <c r="D56" i="105" s="1"/>
  <c r="D58" i="105" s="1"/>
  <c r="G107" i="112" s="1"/>
  <c r="H311" i="131"/>
  <c r="AJ59" i="148"/>
  <c r="AL59" i="148"/>
  <c r="AC81" i="148"/>
  <c r="P84" i="133"/>
  <c r="P119" i="133" s="1"/>
  <c r="Q63" i="137" s="1"/>
  <c r="M58" i="140"/>
  <c r="O32" i="133"/>
  <c r="O19" i="109"/>
  <c r="O100" i="112" s="1"/>
  <c r="O101" i="112" s="1"/>
  <c r="O36" i="109"/>
  <c r="D87" i="112"/>
  <c r="C277" i="148"/>
  <c r="H210" i="153"/>
  <c r="E100" i="148"/>
  <c r="U52" i="150"/>
  <c r="P52" i="150"/>
  <c r="K86" i="112"/>
  <c r="K55" i="107"/>
  <c r="K98" i="112"/>
  <c r="Q109" i="112"/>
  <c r="D183" i="148"/>
  <c r="H19" i="154"/>
  <c r="H18" i="154"/>
  <c r="F86" i="112"/>
  <c r="F55" i="107"/>
  <c r="L57" i="105"/>
  <c r="F100" i="148"/>
  <c r="Z52" i="150"/>
  <c r="L37" i="105"/>
  <c r="L49" i="105" s="1"/>
  <c r="O59" i="107"/>
  <c r="O70" i="107" s="1"/>
  <c r="M86" i="112"/>
  <c r="M55" i="107"/>
  <c r="M98" i="112"/>
  <c r="O312" i="131"/>
  <c r="O313" i="131" s="1"/>
  <c r="Q102" i="112"/>
  <c r="Q103" i="112" s="1"/>
  <c r="Q40" i="109"/>
  <c r="AI60" i="148"/>
  <c r="AK60" i="148" s="1"/>
  <c r="J36" i="151" s="1"/>
  <c r="M31" i="154" s="1"/>
  <c r="G194" i="148" s="1"/>
  <c r="AG60" i="148"/>
  <c r="AH60" i="148" s="1"/>
  <c r="I36" i="151" s="1"/>
  <c r="K31" i="154" s="1"/>
  <c r="F194" i="148" s="1"/>
  <c r="E183" i="148"/>
  <c r="J18" i="154"/>
  <c r="J19" i="154"/>
  <c r="M24" i="154"/>
  <c r="G86" i="112"/>
  <c r="G55" i="107"/>
  <c r="AM76" i="148"/>
  <c r="K11" i="109"/>
  <c r="J176" i="93"/>
  <c r="J174" i="93" s="1"/>
  <c r="J181" i="93" s="1"/>
  <c r="J208" i="93" s="1"/>
  <c r="J212" i="93" s="1"/>
  <c r="J91" i="93"/>
  <c r="J124" i="93" s="1"/>
  <c r="E17" i="150"/>
  <c r="E17" i="107"/>
  <c r="D52" i="107"/>
  <c r="AK76" i="148"/>
  <c r="N215" i="93"/>
  <c r="N221" i="93" s="1"/>
  <c r="N133" i="93"/>
  <c r="P108" i="112"/>
  <c r="M50" i="105"/>
  <c r="M63" i="105" s="1"/>
  <c r="N113" i="153"/>
  <c r="J198" i="153"/>
  <c r="D265" i="148" s="1"/>
  <c r="O88" i="112"/>
  <c r="O90" i="112"/>
  <c r="O91" i="112"/>
  <c r="M11" i="109"/>
  <c r="L176" i="93"/>
  <c r="L174" i="93" s="1"/>
  <c r="L181" i="93" s="1"/>
  <c r="L208" i="93" s="1"/>
  <c r="L212" i="93" s="1"/>
  <c r="L91" i="93"/>
  <c r="L124" i="93" s="1"/>
  <c r="K57" i="105"/>
  <c r="K58" i="105"/>
  <c r="N107" i="112" s="1"/>
  <c r="L127" i="93"/>
  <c r="J54" i="105"/>
  <c r="J56" i="105" s="1"/>
  <c r="N311" i="131"/>
  <c r="M106" i="112"/>
  <c r="P40" i="109"/>
  <c r="P102" i="112"/>
  <c r="P103" i="112" s="1"/>
  <c r="L86" i="112"/>
  <c r="L55" i="107"/>
  <c r="L98" i="112"/>
  <c r="AB81" i="148"/>
  <c r="L11" i="109"/>
  <c r="K91" i="93"/>
  <c r="K124" i="93" s="1"/>
  <c r="K176" i="93"/>
  <c r="K174" i="93" s="1"/>
  <c r="K181" i="93" s="1"/>
  <c r="K208" i="93" s="1"/>
  <c r="K212" i="93" s="1"/>
  <c r="H58" i="152"/>
  <c r="W12" i="150"/>
  <c r="G199" i="153"/>
  <c r="H199" i="153" s="1"/>
  <c r="G160" i="153"/>
  <c r="G11" i="109"/>
  <c r="G99" i="112" s="1"/>
  <c r="F91" i="93"/>
  <c r="F124" i="93" s="1"/>
  <c r="F176" i="93"/>
  <c r="F174" i="93" s="1"/>
  <c r="F181" i="93" s="1"/>
  <c r="F208" i="93" s="1"/>
  <c r="F212" i="93" s="1"/>
  <c r="J312" i="131"/>
  <c r="J313" i="131" s="1"/>
  <c r="O130" i="146"/>
  <c r="O202" i="146" s="1"/>
  <c r="E284" i="148"/>
  <c r="M212" i="153"/>
  <c r="N19" i="109"/>
  <c r="N100" i="112" s="1"/>
  <c r="N101" i="112" s="1"/>
  <c r="N99" i="112"/>
  <c r="N36" i="109"/>
  <c r="D97" i="152"/>
  <c r="E131" i="154" s="1"/>
  <c r="E203" i="154" s="1"/>
  <c r="P130" i="146"/>
  <c r="P202" i="146" s="1"/>
  <c r="J13" i="104"/>
  <c r="D13" i="109"/>
  <c r="E13" i="109" s="1"/>
  <c r="F11" i="109"/>
  <c r="F99" i="112" s="1"/>
  <c r="E91" i="93"/>
  <c r="E176" i="93"/>
  <c r="G58" i="105"/>
  <c r="J107" i="112" s="1"/>
  <c r="G57" i="105"/>
  <c r="H86" i="112"/>
  <c r="H55" i="107"/>
  <c r="I86" i="112"/>
  <c r="I55" i="107"/>
  <c r="I98" i="112"/>
  <c r="M215" i="93"/>
  <c r="M221" i="93" s="1"/>
  <c r="M133" i="93"/>
  <c r="AA81" i="148" l="1"/>
  <c r="AF59" i="148"/>
  <c r="AH59" i="148"/>
  <c r="I35" i="151" s="1"/>
  <c r="K30" i="154" s="1"/>
  <c r="F193" i="148" s="1"/>
  <c r="E14" i="112"/>
  <c r="F14" i="112" s="1"/>
  <c r="G14" i="112" s="1"/>
  <c r="H14" i="112" s="1"/>
  <c r="I14" i="112" s="1"/>
  <c r="J14" i="112" s="1"/>
  <c r="K14" i="112" s="1"/>
  <c r="L14" i="112" s="1"/>
  <c r="M14" i="112" s="1"/>
  <c r="N14" i="112" s="1"/>
  <c r="O14" i="112" s="1"/>
  <c r="P14" i="112" s="1"/>
  <c r="E16" i="112"/>
  <c r="O109" i="112"/>
  <c r="O111" i="112"/>
  <c r="O110" i="112"/>
  <c r="O96" i="112"/>
  <c r="O97" i="112"/>
  <c r="N96" i="112"/>
  <c r="H221" i="93"/>
  <c r="I221" i="93"/>
  <c r="AM59" i="148"/>
  <c r="M84" i="133"/>
  <c r="M119" i="133" s="1"/>
  <c r="N63" i="137" s="1"/>
  <c r="G59" i="148"/>
  <c r="P113" i="153"/>
  <c r="P198" i="153" s="1"/>
  <c r="F265" i="148" s="1"/>
  <c r="X12" i="150"/>
  <c r="W13" i="150"/>
  <c r="N108" i="112"/>
  <c r="K50" i="105"/>
  <c r="K63" i="105" s="1"/>
  <c r="N111" i="112"/>
  <c r="N110" i="112"/>
  <c r="F60" i="148"/>
  <c r="H3" i="149"/>
  <c r="S29" i="150"/>
  <c r="S27" i="150"/>
  <c r="S37" i="150"/>
  <c r="S46" i="150"/>
  <c r="M114" i="153"/>
  <c r="N114" i="153" s="1"/>
  <c r="S17" i="150"/>
  <c r="S28" i="150"/>
  <c r="S39" i="150"/>
  <c r="S47" i="150"/>
  <c r="R54" i="150"/>
  <c r="U54" i="150" s="1"/>
  <c r="S30" i="150"/>
  <c r="S40" i="150"/>
  <c r="S48" i="150"/>
  <c r="S56" i="150"/>
  <c r="S31" i="150"/>
  <c r="S41" i="150"/>
  <c r="S49" i="150"/>
  <c r="S33" i="150"/>
  <c r="S42" i="150"/>
  <c r="S50" i="150"/>
  <c r="S52" i="150"/>
  <c r="S62" i="150"/>
  <c r="S22" i="150"/>
  <c r="S34" i="150"/>
  <c r="S43" i="150"/>
  <c r="S61" i="150"/>
  <c r="S65" i="150"/>
  <c r="S26" i="150"/>
  <c r="S66" i="150"/>
  <c r="S36" i="150"/>
  <c r="S23" i="150"/>
  <c r="S24" i="150"/>
  <c r="S35" i="150"/>
  <c r="S44" i="150"/>
  <c r="S45" i="150"/>
  <c r="S13" i="150"/>
  <c r="J58" i="105"/>
  <c r="M107" i="112" s="1"/>
  <c r="J57" i="105"/>
  <c r="F37" i="105"/>
  <c r="F49" i="105" s="1"/>
  <c r="I59" i="107"/>
  <c r="I70" i="107" s="1"/>
  <c r="E174" i="93"/>
  <c r="Q176" i="93"/>
  <c r="R176" i="93" s="1"/>
  <c r="N102" i="112"/>
  <c r="N103" i="112" s="1"/>
  <c r="N40" i="109"/>
  <c r="H160" i="153"/>
  <c r="I37" i="105"/>
  <c r="I49" i="105" s="1"/>
  <c r="L59" i="107"/>
  <c r="L70" i="107" s="1"/>
  <c r="L109" i="112" s="1"/>
  <c r="L215" i="93"/>
  <c r="L221" i="93" s="1"/>
  <c r="L133" i="93"/>
  <c r="K19" i="109"/>
  <c r="K100" i="112" s="1"/>
  <c r="K101" i="112" s="1"/>
  <c r="K36" i="109"/>
  <c r="K99" i="112"/>
  <c r="E238" i="148"/>
  <c r="E251" i="148"/>
  <c r="H312" i="131"/>
  <c r="H313" i="131" s="1"/>
  <c r="D250" i="148"/>
  <c r="D237" i="148"/>
  <c r="J99" i="112"/>
  <c r="J19" i="109"/>
  <c r="J100" i="112" s="1"/>
  <c r="J101" i="112" s="1"/>
  <c r="J36" i="109"/>
  <c r="D13" i="112"/>
  <c r="P50" i="146"/>
  <c r="P47" i="146" s="1"/>
  <c r="Q73" i="137"/>
  <c r="N151" i="153"/>
  <c r="K151" i="153"/>
  <c r="F279" i="148"/>
  <c r="P210" i="153"/>
  <c r="F277" i="148" s="1"/>
  <c r="B332" i="148"/>
  <c r="F61" i="155" s="1"/>
  <c r="E56" i="157" s="1"/>
  <c r="K313" i="131"/>
  <c r="I312" i="131"/>
  <c r="E37" i="105"/>
  <c r="E49" i="105" s="1"/>
  <c r="H59" i="107"/>
  <c r="H70" i="107" s="1"/>
  <c r="AC92" i="148"/>
  <c r="AC93" i="148" s="1"/>
  <c r="H138" i="152" s="1"/>
  <c r="J62" i="151"/>
  <c r="M56" i="154" s="1"/>
  <c r="G219" i="148" s="1"/>
  <c r="D37" i="105"/>
  <c r="D49" i="105" s="1"/>
  <c r="G59" i="107"/>
  <c r="G70" i="107" s="1"/>
  <c r="D238" i="148"/>
  <c r="D251" i="148"/>
  <c r="D57" i="105"/>
  <c r="O50" i="146"/>
  <c r="O47" i="146" s="1"/>
  <c r="P73" i="137"/>
  <c r="Q113" i="153"/>
  <c r="M198" i="153"/>
  <c r="E265" i="148" s="1"/>
  <c r="E57" i="105"/>
  <c r="L90" i="112"/>
  <c r="L88" i="112"/>
  <c r="L91" i="112"/>
  <c r="L97" i="112" s="1"/>
  <c r="D11" i="109"/>
  <c r="F19" i="109"/>
  <c r="F36" i="109"/>
  <c r="E279" i="148"/>
  <c r="M210" i="153"/>
  <c r="E4" i="104"/>
  <c r="F4" i="118"/>
  <c r="D4" i="108"/>
  <c r="E52" i="150"/>
  <c r="E52" i="107"/>
  <c r="D98" i="112"/>
  <c r="G88" i="112"/>
  <c r="G90" i="112"/>
  <c r="G91" i="112"/>
  <c r="J37" i="105"/>
  <c r="J49" i="105" s="1"/>
  <c r="M59" i="107"/>
  <c r="M70" i="107" s="1"/>
  <c r="M109" i="112" s="1"/>
  <c r="F235" i="112"/>
  <c r="E87" i="112"/>
  <c r="F215" i="93"/>
  <c r="F221" i="93" s="1"/>
  <c r="F133" i="93"/>
  <c r="E102" i="148"/>
  <c r="G9" i="149"/>
  <c r="G8" i="147" s="1"/>
  <c r="M58" i="150"/>
  <c r="P58" i="150" s="1"/>
  <c r="D279" i="148"/>
  <c r="J210" i="153"/>
  <c r="M312" i="131"/>
  <c r="M313" i="131" s="1"/>
  <c r="G37" i="105"/>
  <c r="G49" i="105" s="1"/>
  <c r="J59" i="107"/>
  <c r="J70" i="107" s="1"/>
  <c r="G215" i="93"/>
  <c r="G221" i="93" s="1"/>
  <c r="G133" i="93"/>
  <c r="I88" i="112"/>
  <c r="I90" i="112"/>
  <c r="I91" i="112"/>
  <c r="I97" i="112" s="1"/>
  <c r="H88" i="112"/>
  <c r="H90" i="112"/>
  <c r="H91" i="112"/>
  <c r="C266" i="148"/>
  <c r="G208" i="153"/>
  <c r="M88" i="112"/>
  <c r="M90" i="112"/>
  <c r="M91" i="112"/>
  <c r="M97" i="112" s="1"/>
  <c r="O102" i="112"/>
  <c r="O103" i="112" s="1"/>
  <c r="O40" i="109"/>
  <c r="U13" i="150"/>
  <c r="D55" i="140"/>
  <c r="D12" i="105"/>
  <c r="F20" i="107"/>
  <c r="L312" i="131"/>
  <c r="L313" i="131" s="1"/>
  <c r="K59" i="140"/>
  <c r="K57" i="140" s="1"/>
  <c r="M30" i="133"/>
  <c r="J88" i="112"/>
  <c r="J90" i="112"/>
  <c r="J91" i="112"/>
  <c r="J97" i="112" s="1"/>
  <c r="AM60" i="148"/>
  <c r="H84" i="133"/>
  <c r="H119" i="133" s="1"/>
  <c r="I63" i="137" s="1"/>
  <c r="E4" i="149"/>
  <c r="E7" i="147" s="1"/>
  <c r="E118" i="153"/>
  <c r="K17" i="150"/>
  <c r="F17" i="150"/>
  <c r="G187" i="148"/>
  <c r="O108" i="112"/>
  <c r="L50" i="105"/>
  <c r="L63" i="105" s="1"/>
  <c r="C37" i="105"/>
  <c r="C49" i="105" s="1"/>
  <c r="D55" i="107"/>
  <c r="F59" i="107"/>
  <c r="H37" i="105"/>
  <c r="H49" i="105" s="1"/>
  <c r="K59" i="107"/>
  <c r="K70" i="107" s="1"/>
  <c r="K109" i="112" s="1"/>
  <c r="E127" i="93"/>
  <c r="C54" i="105"/>
  <c r="C56" i="105" s="1"/>
  <c r="C58" i="105" s="1"/>
  <c r="F107" i="112" s="1"/>
  <c r="D63" i="107"/>
  <c r="F328" i="131"/>
  <c r="G311" i="131"/>
  <c r="P313" i="131"/>
  <c r="D106" i="148"/>
  <c r="H69" i="150"/>
  <c r="I58" i="150"/>
  <c r="G148" i="131"/>
  <c r="I57" i="105"/>
  <c r="I58" i="105"/>
  <c r="L107" i="112" s="1"/>
  <c r="H58" i="105"/>
  <c r="K107" i="112" s="1"/>
  <c r="H57" i="105"/>
  <c r="K114" i="146"/>
  <c r="K180" i="146" s="1"/>
  <c r="I99" i="112"/>
  <c r="I19" i="109"/>
  <c r="I100" i="112" s="1"/>
  <c r="I101" i="112" s="1"/>
  <c r="I36" i="109"/>
  <c r="Q91" i="93"/>
  <c r="E124" i="93"/>
  <c r="L19" i="109"/>
  <c r="L100" i="112" s="1"/>
  <c r="L101" i="112" s="1"/>
  <c r="L36" i="109"/>
  <c r="L99" i="112"/>
  <c r="G19" i="109"/>
  <c r="G100" i="112" s="1"/>
  <c r="G101" i="112" s="1"/>
  <c r="G36" i="109"/>
  <c r="N312" i="131"/>
  <c r="N313" i="131" s="1"/>
  <c r="M36" i="109"/>
  <c r="M19" i="109"/>
  <c r="M100" i="112" s="1"/>
  <c r="M101" i="112" s="1"/>
  <c r="M99" i="112"/>
  <c r="D86" i="112"/>
  <c r="F88" i="112"/>
  <c r="F90" i="112"/>
  <c r="F91" i="112"/>
  <c r="K88" i="112"/>
  <c r="K90" i="112"/>
  <c r="K91" i="112"/>
  <c r="K97" i="112" s="1"/>
  <c r="C278" i="148"/>
  <c r="G44" i="155" s="1"/>
  <c r="F38" i="157" s="1"/>
  <c r="N58" i="140"/>
  <c r="P32" i="133"/>
  <c r="J199" i="153"/>
  <c r="J160" i="153"/>
  <c r="K160" i="153" s="1"/>
  <c r="P54" i="150"/>
  <c r="K215" i="93"/>
  <c r="K221" i="93" s="1"/>
  <c r="K133" i="93"/>
  <c r="J215" i="93"/>
  <c r="J221" i="93" s="1"/>
  <c r="J133" i="93"/>
  <c r="H36" i="109"/>
  <c r="H19" i="109"/>
  <c r="H100" i="112" s="1"/>
  <c r="H101" i="112" s="1"/>
  <c r="AK59" i="148"/>
  <c r="J35" i="151" s="1"/>
  <c r="M30" i="154" s="1"/>
  <c r="G193" i="148" s="1"/>
  <c r="F96" i="112" l="1"/>
  <c r="F97" i="112"/>
  <c r="G96" i="112"/>
  <c r="G97" i="112"/>
  <c r="G109" i="112"/>
  <c r="G111" i="112"/>
  <c r="G110" i="112"/>
  <c r="D255" i="148"/>
  <c r="H27" i="155" s="1"/>
  <c r="H111" i="112"/>
  <c r="H110" i="112"/>
  <c r="J96" i="112"/>
  <c r="K96" i="112"/>
  <c r="H96" i="112"/>
  <c r="H97" i="112"/>
  <c r="L96" i="112"/>
  <c r="O49" i="105"/>
  <c r="O63" i="105" s="1"/>
  <c r="J84" i="133"/>
  <c r="J119" i="133" s="1"/>
  <c r="K63" i="137" s="1"/>
  <c r="G40" i="109"/>
  <c r="G102" i="112"/>
  <c r="G103" i="112" s="1"/>
  <c r="G149" i="131"/>
  <c r="G319" i="131" s="1"/>
  <c r="F329" i="131"/>
  <c r="H118" i="153"/>
  <c r="E203" i="153"/>
  <c r="E151" i="153"/>
  <c r="H151" i="153" s="1"/>
  <c r="C330" i="148"/>
  <c r="G59" i="155" s="1"/>
  <c r="F54" i="157" s="1"/>
  <c r="C332" i="148"/>
  <c r="G61" i="155" s="1"/>
  <c r="F56" i="157" s="1"/>
  <c r="K84" i="133"/>
  <c r="K119" i="133" s="1"/>
  <c r="L63" i="137" s="1"/>
  <c r="I84" i="133"/>
  <c r="I119" i="133" s="1"/>
  <c r="J63" i="137" s="1"/>
  <c r="K40" i="109"/>
  <c r="K102" i="112"/>
  <c r="K103" i="112" s="1"/>
  <c r="F102" i="148"/>
  <c r="H9" i="149"/>
  <c r="H8" i="147" s="1"/>
  <c r="R58" i="150"/>
  <c r="M199" i="153"/>
  <c r="M160" i="153"/>
  <c r="G60" i="148"/>
  <c r="I3" i="149"/>
  <c r="P114" i="153"/>
  <c r="Q114" i="153" s="1"/>
  <c r="X52" i="150"/>
  <c r="X31" i="150"/>
  <c r="X41" i="150"/>
  <c r="X49" i="150"/>
  <c r="X26" i="150"/>
  <c r="X33" i="150"/>
  <c r="X42" i="150"/>
  <c r="X50" i="150"/>
  <c r="X56" i="150"/>
  <c r="X29" i="150"/>
  <c r="X17" i="150"/>
  <c r="X22" i="150"/>
  <c r="X34" i="150"/>
  <c r="X43" i="150"/>
  <c r="X61" i="150"/>
  <c r="X23" i="150"/>
  <c r="X35" i="150"/>
  <c r="X44" i="150"/>
  <c r="X65" i="150"/>
  <c r="X24" i="150"/>
  <c r="X36" i="150"/>
  <c r="X45" i="150"/>
  <c r="X66" i="150"/>
  <c r="W54" i="150"/>
  <c r="Z54" i="150" s="1"/>
  <c r="X27" i="150"/>
  <c r="X37" i="150"/>
  <c r="X46" i="150"/>
  <c r="X62" i="150"/>
  <c r="X28" i="150"/>
  <c r="X30" i="150"/>
  <c r="X39" i="150"/>
  <c r="X40" i="150"/>
  <c r="X48" i="150"/>
  <c r="X47" i="150"/>
  <c r="X13" i="150"/>
  <c r="E62" i="150"/>
  <c r="B251" i="148" s="1"/>
  <c r="F15" i="138"/>
  <c r="E63" i="107"/>
  <c r="D106" i="112"/>
  <c r="D45" i="112"/>
  <c r="D16" i="112"/>
  <c r="D47" i="112" s="1"/>
  <c r="M40" i="109"/>
  <c r="M102" i="112"/>
  <c r="M103" i="112" s="1"/>
  <c r="R91" i="93"/>
  <c r="Q124" i="93"/>
  <c r="R124" i="93" s="1"/>
  <c r="O56" i="105"/>
  <c r="C57" i="105"/>
  <c r="E277" i="148"/>
  <c r="F278" i="148" s="1"/>
  <c r="J44" i="155" s="1"/>
  <c r="I38" i="157" s="1"/>
  <c r="Q210" i="153"/>
  <c r="H108" i="112"/>
  <c r="E50" i="105"/>
  <c r="E63" i="105" s="1"/>
  <c r="Z13" i="150"/>
  <c r="O58" i="140"/>
  <c r="Q32" i="133"/>
  <c r="R32" i="133" s="1"/>
  <c r="S32" i="133" s="1"/>
  <c r="T32" i="133" s="1"/>
  <c r="U32" i="133" s="1"/>
  <c r="V32" i="133" s="1"/>
  <c r="D117" i="148"/>
  <c r="D25" i="148"/>
  <c r="H76" i="150"/>
  <c r="I69" i="150"/>
  <c r="E215" i="93"/>
  <c r="Q127" i="93"/>
  <c r="E133" i="93"/>
  <c r="D15" i="105"/>
  <c r="G18" i="107"/>
  <c r="D277" i="148"/>
  <c r="N210" i="153"/>
  <c r="K210" i="153"/>
  <c r="J40" i="109"/>
  <c r="J102" i="112"/>
  <c r="J103" i="112" s="1"/>
  <c r="F84" i="133"/>
  <c r="F119" i="133" s="1"/>
  <c r="G63" i="137" s="1"/>
  <c r="Q174" i="93"/>
  <c r="R174" i="93" s="1"/>
  <c r="E181" i="93"/>
  <c r="I102" i="112"/>
  <c r="I103" i="112" s="1"/>
  <c r="I40" i="109"/>
  <c r="K108" i="112"/>
  <c r="H50" i="105"/>
  <c r="H63" i="105" s="1"/>
  <c r="K111" i="112"/>
  <c r="K110" i="112"/>
  <c r="L59" i="140"/>
  <c r="L57" i="140" s="1"/>
  <c r="N30" i="133"/>
  <c r="E112" i="146"/>
  <c r="E178" i="146" s="1"/>
  <c r="F40" i="109"/>
  <c r="F102" i="112"/>
  <c r="F103" i="112" s="1"/>
  <c r="H109" i="112"/>
  <c r="I108" i="112"/>
  <c r="F50" i="105"/>
  <c r="F63" i="105" s="1"/>
  <c r="I111" i="112"/>
  <c r="I110" i="112"/>
  <c r="I109" i="112"/>
  <c r="S54" i="150"/>
  <c r="L114" i="146"/>
  <c r="L180" i="146" s="1"/>
  <c r="M96" i="112"/>
  <c r="J108" i="112"/>
  <c r="G50" i="105"/>
  <c r="G63" i="105" s="1"/>
  <c r="J111" i="112"/>
  <c r="J110" i="112"/>
  <c r="J109" i="112"/>
  <c r="D224" i="112"/>
  <c r="L224" i="112"/>
  <c r="E224" i="112"/>
  <c r="F239" i="112"/>
  <c r="F224" i="112"/>
  <c r="G224" i="112"/>
  <c r="H224" i="112"/>
  <c r="F241" i="112"/>
  <c r="C224" i="112"/>
  <c r="I224" i="112"/>
  <c r="J224" i="112"/>
  <c r="K224" i="112"/>
  <c r="F100" i="112"/>
  <c r="F101" i="112" s="1"/>
  <c r="D19" i="109"/>
  <c r="L108" i="112"/>
  <c r="I50" i="105"/>
  <c r="I63" i="105" s="1"/>
  <c r="L111" i="112"/>
  <c r="L110" i="112"/>
  <c r="H50" i="146"/>
  <c r="C275" i="148"/>
  <c r="G32" i="155" s="1"/>
  <c r="F25" i="157" s="1"/>
  <c r="G235" i="153"/>
  <c r="E106" i="148"/>
  <c r="U58" i="150"/>
  <c r="M69" i="150"/>
  <c r="N58" i="150"/>
  <c r="M108" i="112"/>
  <c r="J50" i="105"/>
  <c r="J63" i="105" s="1"/>
  <c r="M111" i="112"/>
  <c r="M110" i="112"/>
  <c r="B238" i="148"/>
  <c r="K52" i="150"/>
  <c r="F52" i="150"/>
  <c r="E11" i="109"/>
  <c r="D99" i="112"/>
  <c r="D36" i="109"/>
  <c r="G108" i="112"/>
  <c r="D50" i="105"/>
  <c r="D63" i="105" s="1"/>
  <c r="C267" i="148"/>
  <c r="G42" i="155" s="1"/>
  <c r="F36" i="157" s="1"/>
  <c r="D241" i="148"/>
  <c r="E237" i="148"/>
  <c r="E241" i="148" s="1"/>
  <c r="E250" i="148"/>
  <c r="E255" i="148" s="1"/>
  <c r="I27" i="155" s="1"/>
  <c r="M50" i="146"/>
  <c r="M47" i="146" s="1"/>
  <c r="N73" i="137"/>
  <c r="H40" i="109"/>
  <c r="H102" i="112"/>
  <c r="H103" i="112" s="1"/>
  <c r="D266" i="148"/>
  <c r="D267" i="148" s="1"/>
  <c r="H42" i="155" s="1"/>
  <c r="G36" i="157" s="1"/>
  <c r="N199" i="153"/>
  <c r="J208" i="153"/>
  <c r="E88" i="112"/>
  <c r="E90" i="112"/>
  <c r="E86" i="112"/>
  <c r="D91" i="112"/>
  <c r="D96" i="112" s="1"/>
  <c r="L84" i="133"/>
  <c r="L119" i="133" s="1"/>
  <c r="M63" i="137" s="1"/>
  <c r="L40" i="109"/>
  <c r="L102" i="112"/>
  <c r="L103" i="112" s="1"/>
  <c r="N84" i="133"/>
  <c r="N119" i="133" s="1"/>
  <c r="O63" i="137" s="1"/>
  <c r="D59" i="107"/>
  <c r="F70" i="107"/>
  <c r="G312" i="131"/>
  <c r="E311" i="131"/>
  <c r="F327" i="131"/>
  <c r="G3" i="104"/>
  <c r="G3" i="108"/>
  <c r="H3" i="118"/>
  <c r="E54" i="150"/>
  <c r="E55" i="107"/>
  <c r="K199" i="153"/>
  <c r="I96" i="112"/>
  <c r="I313" i="131"/>
  <c r="F109" i="112" l="1"/>
  <c r="F111" i="112"/>
  <c r="F110" i="112"/>
  <c r="E257" i="148"/>
  <c r="I29" i="155" s="1"/>
  <c r="B255" i="148"/>
  <c r="F27" i="155" s="1"/>
  <c r="C257" i="148"/>
  <c r="G29" i="155" s="1"/>
  <c r="D257" i="148"/>
  <c r="H29" i="155" s="1"/>
  <c r="E312" i="131"/>
  <c r="D275" i="148"/>
  <c r="H32" i="155" s="1"/>
  <c r="G25" i="157" s="1"/>
  <c r="J235" i="153"/>
  <c r="E58" i="150"/>
  <c r="E59" i="107"/>
  <c r="D100" i="112"/>
  <c r="D101" i="112" s="1"/>
  <c r="E19" i="109"/>
  <c r="D57" i="152"/>
  <c r="M34" i="148" s="1"/>
  <c r="N34" i="148" s="1"/>
  <c r="X54" i="150"/>
  <c r="E208" i="93"/>
  <c r="Q181" i="93"/>
  <c r="R181" i="93" s="1"/>
  <c r="K50" i="146"/>
  <c r="N50" i="146"/>
  <c r="E278" i="148"/>
  <c r="I44" i="155" s="1"/>
  <c r="H38" i="157" s="1"/>
  <c r="D278" i="148"/>
  <c r="H44" i="155" s="1"/>
  <c r="G38" i="157" s="1"/>
  <c r="P69" i="150"/>
  <c r="E266" i="148"/>
  <c r="E267" i="148" s="1"/>
  <c r="I42" i="155" s="1"/>
  <c r="H36" i="157" s="1"/>
  <c r="M208" i="153"/>
  <c r="I223" i="112"/>
  <c r="F223" i="112"/>
  <c r="C223" i="112"/>
  <c r="K223" i="112"/>
  <c r="H223" i="112"/>
  <c r="E223" i="112"/>
  <c r="J223" i="112"/>
  <c r="G223" i="112"/>
  <c r="D223" i="112"/>
  <c r="L223" i="112"/>
  <c r="B270" i="148"/>
  <c r="E201" i="153"/>
  <c r="G84" i="133"/>
  <c r="G119" i="133" s="1"/>
  <c r="H63" i="137" s="1"/>
  <c r="G4" i="103"/>
  <c r="D40" i="109"/>
  <c r="E40" i="109" s="1"/>
  <c r="D102" i="112"/>
  <c r="D103" i="112" s="1"/>
  <c r="E36" i="109"/>
  <c r="B239" i="148"/>
  <c r="B241" i="148" s="1"/>
  <c r="E154" i="153"/>
  <c r="K62" i="150"/>
  <c r="F62" i="150"/>
  <c r="G102" i="148"/>
  <c r="I9" i="149"/>
  <c r="I8" i="147" s="1"/>
  <c r="W58" i="150"/>
  <c r="Z58" i="150" s="1"/>
  <c r="J50" i="146"/>
  <c r="J47" i="146" s="1"/>
  <c r="K73" i="137"/>
  <c r="K208" i="153"/>
  <c r="E9" i="149"/>
  <c r="E8" i="147" s="1"/>
  <c r="K54" i="150"/>
  <c r="F54" i="150"/>
  <c r="C302" i="148"/>
  <c r="G239" i="153"/>
  <c r="K235" i="153"/>
  <c r="F50" i="146"/>
  <c r="F47" i="146" s="1"/>
  <c r="G73" i="137"/>
  <c r="D16" i="105"/>
  <c r="O58" i="105"/>
  <c r="D107" i="112" s="1"/>
  <c r="P199" i="153"/>
  <c r="P160" i="153"/>
  <c r="Q160" i="153" s="1"/>
  <c r="E25" i="148"/>
  <c r="E117" i="148"/>
  <c r="M76" i="150"/>
  <c r="N69" i="150"/>
  <c r="G313" i="131"/>
  <c r="D330" i="148"/>
  <c r="H59" i="155" s="1"/>
  <c r="G54" i="157" s="1"/>
  <c r="D332" i="148"/>
  <c r="H61" i="155" s="1"/>
  <c r="G56" i="157" s="1"/>
  <c r="M59" i="140"/>
  <c r="M57" i="140" s="1"/>
  <c r="O30" i="133"/>
  <c r="Q133" i="93"/>
  <c r="R133" i="93" s="1"/>
  <c r="N160" i="153"/>
  <c r="I50" i="146"/>
  <c r="I47" i="146" s="1"/>
  <c r="J73" i="137"/>
  <c r="L50" i="146"/>
  <c r="L47" i="146" s="1"/>
  <c r="M73" i="137"/>
  <c r="F108" i="112"/>
  <c r="C50" i="105"/>
  <c r="C63" i="105" s="1"/>
  <c r="D70" i="107"/>
  <c r="D97" i="112"/>
  <c r="E91" i="112"/>
  <c r="M114" i="146"/>
  <c r="M180" i="146" s="1"/>
  <c r="Q215" i="93"/>
  <c r="R215" i="93" s="1"/>
  <c r="R127" i="93"/>
  <c r="F237" i="148"/>
  <c r="F241" i="148" s="1"/>
  <c r="F250" i="148"/>
  <c r="F255" i="148" s="1"/>
  <c r="J27" i="155" s="1"/>
  <c r="F106" i="148"/>
  <c r="R69" i="150"/>
  <c r="S58" i="150"/>
  <c r="C276" i="148"/>
  <c r="G33" i="155" s="1"/>
  <c r="F26" i="157" s="1"/>
  <c r="G150" i="131"/>
  <c r="G320" i="131" s="1"/>
  <c r="G68" i="131" s="1"/>
  <c r="G69" i="131" s="1"/>
  <c r="U69" i="150" l="1"/>
  <c r="D276" i="148"/>
  <c r="H33" i="155" s="1"/>
  <c r="G26" i="157" s="1"/>
  <c r="G151" i="131"/>
  <c r="E66" i="133" s="1"/>
  <c r="G76" i="131"/>
  <c r="G73" i="131"/>
  <c r="G4" i="104"/>
  <c r="H4" i="118"/>
  <c r="G4" i="108"/>
  <c r="E3" i="134"/>
  <c r="D108" i="112"/>
  <c r="P71" i="107"/>
  <c r="J71" i="107"/>
  <c r="G71" i="107"/>
  <c r="L71" i="107"/>
  <c r="Q71" i="107"/>
  <c r="H71" i="107"/>
  <c r="K71" i="107"/>
  <c r="I71" i="107"/>
  <c r="E69" i="150"/>
  <c r="N71" i="107"/>
  <c r="F71" i="107"/>
  <c r="C72" i="107"/>
  <c r="M71" i="107"/>
  <c r="O71" i="107"/>
  <c r="E70" i="107"/>
  <c r="D111" i="112"/>
  <c r="D110" i="112"/>
  <c r="E225" i="112"/>
  <c r="E228" i="112" s="1"/>
  <c r="E230" i="112"/>
  <c r="E275" i="148"/>
  <c r="I32" i="155" s="1"/>
  <c r="H25" i="157" s="1"/>
  <c r="M235" i="153"/>
  <c r="N235" i="153" s="1"/>
  <c r="E242" i="153"/>
  <c r="B310" i="148" s="1"/>
  <c r="H154" i="153"/>
  <c r="E160" i="153"/>
  <c r="G50" i="146"/>
  <c r="G47" i="146" s="1"/>
  <c r="H73" i="137"/>
  <c r="H225" i="112"/>
  <c r="H228" i="112" s="1"/>
  <c r="H230" i="112"/>
  <c r="E330" i="148"/>
  <c r="I59" i="155" s="1"/>
  <c r="H54" i="157" s="1"/>
  <c r="E332" i="148"/>
  <c r="I61" i="155" s="1"/>
  <c r="H56" i="157" s="1"/>
  <c r="P63" i="105"/>
  <c r="D71" i="107" s="1"/>
  <c r="E70" i="150" s="1"/>
  <c r="C64" i="105"/>
  <c r="D64" i="105" s="1"/>
  <c r="E64" i="105" s="1"/>
  <c r="F64" i="105" s="1"/>
  <c r="G64" i="105" s="1"/>
  <c r="H64" i="105" s="1"/>
  <c r="I64" i="105" s="1"/>
  <c r="J64" i="105" s="1"/>
  <c r="K64" i="105" s="1"/>
  <c r="L64" i="105" s="1"/>
  <c r="M64" i="105" s="1"/>
  <c r="N64" i="105" s="1"/>
  <c r="G34" i="155"/>
  <c r="F27" i="157" s="1"/>
  <c r="C303" i="148"/>
  <c r="G35" i="155" s="1"/>
  <c r="F28" i="157" s="1"/>
  <c r="B268" i="148"/>
  <c r="C269" i="148" s="1"/>
  <c r="G43" i="155" s="1"/>
  <c r="F37" i="157" s="1"/>
  <c r="H201" i="153"/>
  <c r="E208" i="153"/>
  <c r="K225" i="112"/>
  <c r="K228" i="112" s="1"/>
  <c r="K230" i="112"/>
  <c r="D109" i="112"/>
  <c r="C225" i="112"/>
  <c r="C228" i="112" s="1"/>
  <c r="C230" i="112"/>
  <c r="E212" i="93"/>
  <c r="Q208" i="93"/>
  <c r="R208" i="93" s="1"/>
  <c r="L225" i="112"/>
  <c r="L228" i="112" s="1"/>
  <c r="L230" i="112"/>
  <c r="N59" i="140"/>
  <c r="N57" i="140" s="1"/>
  <c r="P30" i="133"/>
  <c r="N114" i="146"/>
  <c r="N180" i="146" s="1"/>
  <c r="G19" i="107"/>
  <c r="D17" i="105"/>
  <c r="D225" i="112"/>
  <c r="D228" i="112" s="1"/>
  <c r="D230" i="112"/>
  <c r="I225" i="112"/>
  <c r="I228" i="112" s="1"/>
  <c r="I230" i="112"/>
  <c r="K58" i="150"/>
  <c r="F58" i="150"/>
  <c r="F25" i="148"/>
  <c r="F117" i="148"/>
  <c r="R76" i="150"/>
  <c r="S69" i="150"/>
  <c r="E84" i="133"/>
  <c r="E313" i="131"/>
  <c r="G230" i="112"/>
  <c r="G225" i="112"/>
  <c r="G228" i="112" s="1"/>
  <c r="N208" i="153"/>
  <c r="F257" i="148"/>
  <c r="J29" i="155" s="1"/>
  <c r="C306" i="148"/>
  <c r="G248" i="153"/>
  <c r="G106" i="148"/>
  <c r="W69" i="150"/>
  <c r="X58" i="150"/>
  <c r="F225" i="112"/>
  <c r="F228" i="112" s="1"/>
  <c r="F230" i="112"/>
  <c r="F266" i="148"/>
  <c r="F267" i="148" s="1"/>
  <c r="J42" i="155" s="1"/>
  <c r="I36" i="157" s="1"/>
  <c r="P208" i="153"/>
  <c r="Q208" i="153" s="1"/>
  <c r="J230" i="112"/>
  <c r="J225" i="112"/>
  <c r="J228" i="112" s="1"/>
  <c r="Q199" i="153"/>
  <c r="O34" i="148"/>
  <c r="E57" i="152"/>
  <c r="E56" i="152" s="1"/>
  <c r="D302" i="148"/>
  <c r="J239" i="153"/>
  <c r="G321" i="131" l="1"/>
  <c r="G471" i="131" s="1"/>
  <c r="I232" i="112"/>
  <c r="E71" i="107"/>
  <c r="F232" i="112"/>
  <c r="E276" i="148"/>
  <c r="I33" i="155" s="1"/>
  <c r="H26" i="157" s="1"/>
  <c r="C232" i="112"/>
  <c r="E232" i="112"/>
  <c r="K232" i="112"/>
  <c r="J232" i="112"/>
  <c r="C318" i="148"/>
  <c r="H248" i="153"/>
  <c r="N222" i="93"/>
  <c r="N223" i="93" s="1"/>
  <c r="N134" i="93"/>
  <c r="N135" i="93" s="1"/>
  <c r="O72" i="107"/>
  <c r="G134" i="93"/>
  <c r="G135" i="93" s="1"/>
  <c r="G222" i="93"/>
  <c r="G223" i="93" s="1"/>
  <c r="H72" i="107"/>
  <c r="P34" i="148"/>
  <c r="F57" i="152"/>
  <c r="F56" i="152" s="1"/>
  <c r="L222" i="93"/>
  <c r="L223" i="93" s="1"/>
  <c r="L134" i="93"/>
  <c r="L135" i="93" s="1"/>
  <c r="M72" i="107"/>
  <c r="P222" i="93"/>
  <c r="P223" i="93" s="1"/>
  <c r="P134" i="93"/>
  <c r="P135" i="93" s="1"/>
  <c r="Q72" i="107"/>
  <c r="F160" i="153"/>
  <c r="K134" i="93"/>
  <c r="K135" i="93" s="1"/>
  <c r="K222" i="93"/>
  <c r="K223" i="93" s="1"/>
  <c r="L72" i="107"/>
  <c r="G36" i="155"/>
  <c r="F29" i="157" s="1"/>
  <c r="C307" i="148"/>
  <c r="G37" i="155" s="1"/>
  <c r="F30" i="157" s="1"/>
  <c r="Z69" i="150"/>
  <c r="D232" i="112"/>
  <c r="O59" i="140"/>
  <c r="Q30" i="133"/>
  <c r="R30" i="133" s="1"/>
  <c r="S30" i="133" s="1"/>
  <c r="T30" i="133" s="1"/>
  <c r="U30" i="133" s="1"/>
  <c r="V30" i="133" s="1"/>
  <c r="W30" i="133" s="1"/>
  <c r="Q212" i="93"/>
  <c r="R212" i="93" s="1"/>
  <c r="E221" i="93"/>
  <c r="B275" i="148"/>
  <c r="H208" i="153"/>
  <c r="E235" i="153"/>
  <c r="D142" i="140"/>
  <c r="E142" i="140" s="1"/>
  <c r="F142" i="140" s="1"/>
  <c r="G142" i="140" s="1"/>
  <c r="H142" i="140" s="1"/>
  <c r="I142" i="140" s="1"/>
  <c r="J142" i="140" s="1"/>
  <c r="K142" i="140" s="1"/>
  <c r="L142" i="140" s="1"/>
  <c r="M142" i="140" s="1"/>
  <c r="N142" i="140" s="1"/>
  <c r="O142" i="140" s="1"/>
  <c r="D143" i="152" s="1"/>
  <c r="E134" i="93"/>
  <c r="E222" i="93"/>
  <c r="F72" i="107"/>
  <c r="F222" i="93"/>
  <c r="F223" i="93" s="1"/>
  <c r="F134" i="93"/>
  <c r="F135" i="93" s="1"/>
  <c r="G72" i="107"/>
  <c r="H72" i="131"/>
  <c r="B331" i="148"/>
  <c r="F60" i="155" s="1"/>
  <c r="E55" i="157" s="1"/>
  <c r="B314" i="148"/>
  <c r="C315" i="148" s="1"/>
  <c r="G45" i="155" s="1"/>
  <c r="F39" i="157" s="1"/>
  <c r="B330" i="148"/>
  <c r="F59" i="155" s="1"/>
  <c r="E54" i="157" s="1"/>
  <c r="M134" i="93"/>
  <c r="M135" i="93" s="1"/>
  <c r="M222" i="93"/>
  <c r="M223" i="93" s="1"/>
  <c r="N72" i="107"/>
  <c r="I134" i="93"/>
  <c r="I135" i="93" s="1"/>
  <c r="I222" i="93"/>
  <c r="I223" i="93" s="1"/>
  <c r="J72" i="107"/>
  <c r="Y119" i="133"/>
  <c r="E119" i="133"/>
  <c r="D306" i="148"/>
  <c r="D308" i="148" s="1"/>
  <c r="H46" i="155" s="1"/>
  <c r="G40" i="157" s="1"/>
  <c r="J248" i="153"/>
  <c r="G25" i="148"/>
  <c r="G117" i="148"/>
  <c r="W76" i="150"/>
  <c r="X69" i="150"/>
  <c r="O114" i="146"/>
  <c r="O180" i="146" s="1"/>
  <c r="E97" i="133"/>
  <c r="F101" i="133"/>
  <c r="G232" i="112"/>
  <c r="E55" i="140"/>
  <c r="E12" i="105"/>
  <c r="G20" i="107"/>
  <c r="C25" i="148"/>
  <c r="C26" i="148" s="1"/>
  <c r="E76" i="150"/>
  <c r="K69" i="150" s="1"/>
  <c r="F69" i="150"/>
  <c r="O134" i="93"/>
  <c r="O135" i="93" s="1"/>
  <c r="O222" i="93"/>
  <c r="O223" i="93" s="1"/>
  <c r="P72" i="107"/>
  <c r="H34" i="155"/>
  <c r="G27" i="157" s="1"/>
  <c r="D303" i="148"/>
  <c r="H35" i="155" s="1"/>
  <c r="G28" i="157" s="1"/>
  <c r="F275" i="148"/>
  <c r="J32" i="155" s="1"/>
  <c r="I25" i="157" s="1"/>
  <c r="P235" i="153"/>
  <c r="H232" i="112"/>
  <c r="E302" i="148"/>
  <c r="M239" i="153"/>
  <c r="N239" i="153" s="1"/>
  <c r="H222" i="93"/>
  <c r="H223" i="93" s="1"/>
  <c r="H134" i="93"/>
  <c r="H135" i="93" s="1"/>
  <c r="I72" i="107"/>
  <c r="G82" i="131"/>
  <c r="H115" i="154"/>
  <c r="H181" i="154" s="1"/>
  <c r="F330" i="148"/>
  <c r="J59" i="155" s="1"/>
  <c r="I54" i="157" s="1"/>
  <c r="F332" i="148"/>
  <c r="J61" i="155" s="1"/>
  <c r="I56" i="157" s="1"/>
  <c r="K239" i="153"/>
  <c r="H148" i="131"/>
  <c r="G328" i="131"/>
  <c r="L232" i="112"/>
  <c r="B242" i="148"/>
  <c r="B243" i="148" s="1"/>
  <c r="B247" i="148" s="1"/>
  <c r="F11" i="155" s="1"/>
  <c r="E161" i="153"/>
  <c r="E162" i="153" s="1"/>
  <c r="F162" i="153" s="1"/>
  <c r="E249" i="153"/>
  <c r="B321" i="148" s="1"/>
  <c r="F70" i="150"/>
  <c r="J222" i="93"/>
  <c r="J223" i="93" s="1"/>
  <c r="J134" i="93"/>
  <c r="J135" i="93" s="1"/>
  <c r="K72" i="107"/>
  <c r="D141" i="140" l="1"/>
  <c r="D64" i="140"/>
  <c r="D63" i="140" s="1"/>
  <c r="I34" i="155"/>
  <c r="H27" i="157" s="1"/>
  <c r="E303" i="148"/>
  <c r="I35" i="155" s="1"/>
  <c r="H28" i="157" s="1"/>
  <c r="F112" i="146"/>
  <c r="F178" i="146" s="1"/>
  <c r="AC119" i="133"/>
  <c r="U73" i="148" s="1"/>
  <c r="AA119" i="133"/>
  <c r="S73" i="148" s="1"/>
  <c r="F32" i="155"/>
  <c r="E25" i="157" s="1"/>
  <c r="B276" i="148"/>
  <c r="F33" i="155" s="1"/>
  <c r="E26" i="157" s="1"/>
  <c r="E223" i="93"/>
  <c r="E303" i="93"/>
  <c r="F303" i="93" s="1"/>
  <c r="G303" i="93" s="1"/>
  <c r="H303" i="93" s="1"/>
  <c r="I303" i="93" s="1"/>
  <c r="J303" i="93" s="1"/>
  <c r="K303" i="93" s="1"/>
  <c r="L303" i="93" s="1"/>
  <c r="M303" i="93" s="1"/>
  <c r="N303" i="93" s="1"/>
  <c r="O303" i="93" s="1"/>
  <c r="P303" i="93" s="1"/>
  <c r="Q221" i="93"/>
  <c r="R221" i="93" s="1"/>
  <c r="K115" i="154"/>
  <c r="K181" i="154" s="1"/>
  <c r="F302" i="148"/>
  <c r="P239" i="153"/>
  <c r="Q239" i="153" s="1"/>
  <c r="F73" i="107"/>
  <c r="D72" i="107"/>
  <c r="Q34" i="148"/>
  <c r="H57" i="152" s="1"/>
  <c r="H56" i="152" s="1"/>
  <c r="G57" i="152"/>
  <c r="G56" i="152" s="1"/>
  <c r="G38" i="137"/>
  <c r="F132" i="133"/>
  <c r="Q222" i="93"/>
  <c r="R222" i="93" s="1"/>
  <c r="F156" i="133"/>
  <c r="Q134" i="93"/>
  <c r="R134" i="93" s="1"/>
  <c r="E135" i="93"/>
  <c r="Q135" i="93" s="1"/>
  <c r="R135" i="93" s="1"/>
  <c r="D58" i="152"/>
  <c r="M35" i="148" s="1"/>
  <c r="O57" i="140"/>
  <c r="G329" i="131"/>
  <c r="F276" i="148"/>
  <c r="J33" i="155" s="1"/>
  <c r="I26" i="157" s="1"/>
  <c r="E160" i="133"/>
  <c r="C27" i="148"/>
  <c r="G63" i="151" s="1"/>
  <c r="G57" i="154" s="1"/>
  <c r="D220" i="148" s="1"/>
  <c r="D318" i="148"/>
  <c r="D320" i="148" s="1"/>
  <c r="H47" i="155" s="1"/>
  <c r="G41" i="157" s="1"/>
  <c r="K248" i="153"/>
  <c r="D134" i="140"/>
  <c r="E139" i="146" s="1"/>
  <c r="E200" i="146" s="1"/>
  <c r="H149" i="131"/>
  <c r="G327" i="131"/>
  <c r="E306" i="148"/>
  <c r="E308" i="148" s="1"/>
  <c r="I46" i="155" s="1"/>
  <c r="H40" i="157" s="1"/>
  <c r="M248" i="153"/>
  <c r="H36" i="155"/>
  <c r="G29" i="157" s="1"/>
  <c r="D307" i="148"/>
  <c r="H37" i="155" s="1"/>
  <c r="G30" i="157" s="1"/>
  <c r="B302" i="148"/>
  <c r="H235" i="153"/>
  <c r="E239" i="153"/>
  <c r="L248" i="153"/>
  <c r="Q235" i="153"/>
  <c r="E15" i="105"/>
  <c r="H18" i="107"/>
  <c r="F63" i="137"/>
  <c r="W119" i="133"/>
  <c r="X119" i="133" s="1"/>
  <c r="Z119" i="133"/>
  <c r="R73" i="148" s="1"/>
  <c r="E132" i="133"/>
  <c r="E134" i="133" s="1"/>
  <c r="D113" i="140" s="1"/>
  <c r="D112" i="140" s="1"/>
  <c r="G38" i="155"/>
  <c r="F31" i="157" s="1"/>
  <c r="C325" i="148"/>
  <c r="C319" i="148"/>
  <c r="G39" i="155" s="1"/>
  <c r="F32" i="157" s="1"/>
  <c r="D26" i="148" l="1"/>
  <c r="D27" i="148" s="1"/>
  <c r="E26" i="148" s="1"/>
  <c r="AA73" i="148"/>
  <c r="AD73" i="148"/>
  <c r="AG73" i="148"/>
  <c r="AJ73" i="148"/>
  <c r="F26" i="146"/>
  <c r="G58" i="137"/>
  <c r="AC73" i="148"/>
  <c r="AE73" i="148" s="1"/>
  <c r="AF73" i="148"/>
  <c r="AI73" i="148"/>
  <c r="AL73" i="148"/>
  <c r="E16" i="105"/>
  <c r="D111" i="140"/>
  <c r="E137" i="146"/>
  <c r="E198" i="146" s="1"/>
  <c r="N115" i="154"/>
  <c r="N181" i="154" s="1"/>
  <c r="E318" i="148"/>
  <c r="E320" i="148" s="1"/>
  <c r="I47" i="155" s="1"/>
  <c r="H41" i="157" s="1"/>
  <c r="N248" i="153"/>
  <c r="Q115" i="154"/>
  <c r="Q181" i="154" s="1"/>
  <c r="E325" i="149"/>
  <c r="E71" i="150"/>
  <c r="E72" i="107"/>
  <c r="E304" i="93"/>
  <c r="F304" i="93" s="1"/>
  <c r="G304" i="93" s="1"/>
  <c r="H304" i="93" s="1"/>
  <c r="I304" i="93" s="1"/>
  <c r="J304" i="93" s="1"/>
  <c r="K304" i="93" s="1"/>
  <c r="L304" i="93" s="1"/>
  <c r="M304" i="93" s="1"/>
  <c r="N304" i="93" s="1"/>
  <c r="O304" i="93" s="1"/>
  <c r="P304" i="93" s="1"/>
  <c r="Q223" i="93"/>
  <c r="R223" i="93" s="1"/>
  <c r="I36" i="155"/>
  <c r="H29" i="157" s="1"/>
  <c r="E307" i="148"/>
  <c r="I37" i="155" s="1"/>
  <c r="H30" i="157" s="1"/>
  <c r="H38" i="155"/>
  <c r="G31" i="157" s="1"/>
  <c r="D325" i="148"/>
  <c r="D319" i="148"/>
  <c r="H39" i="155" s="1"/>
  <c r="G32" i="157" s="1"/>
  <c r="D71" i="140"/>
  <c r="D91" i="140"/>
  <c r="D90" i="140" s="1"/>
  <c r="G73" i="107"/>
  <c r="H150" i="131"/>
  <c r="H319" i="131"/>
  <c r="O248" i="153"/>
  <c r="D56" i="152"/>
  <c r="E115" i="154" s="1"/>
  <c r="E181" i="154" s="1"/>
  <c r="P114" i="146"/>
  <c r="P180" i="146" s="1"/>
  <c r="F306" i="148"/>
  <c r="F308" i="148" s="1"/>
  <c r="J46" i="155" s="1"/>
  <c r="I40" i="157" s="1"/>
  <c r="P248" i="153"/>
  <c r="R248" i="153" s="1"/>
  <c r="E115" i="146"/>
  <c r="E181" i="146" s="1"/>
  <c r="D56" i="140"/>
  <c r="B306" i="148"/>
  <c r="E248" i="153"/>
  <c r="H239" i="153"/>
  <c r="E63" i="137"/>
  <c r="F56" i="151" s="1"/>
  <c r="E50" i="154" s="1"/>
  <c r="E50" i="146"/>
  <c r="F73" i="137"/>
  <c r="F34" i="155"/>
  <c r="E27" i="157" s="1"/>
  <c r="B303" i="148"/>
  <c r="F35" i="155" s="1"/>
  <c r="E28" i="157" s="1"/>
  <c r="J34" i="155"/>
  <c r="I27" i="157" s="1"/>
  <c r="F303" i="148"/>
  <c r="J35" i="155" s="1"/>
  <c r="I28" i="157" s="1"/>
  <c r="AB119" i="133"/>
  <c r="T73" i="148" s="1"/>
  <c r="Z73" i="148" s="1"/>
  <c r="AB73" i="148" s="1"/>
  <c r="E91" i="140" l="1"/>
  <c r="E90" i="140" s="1"/>
  <c r="E71" i="140"/>
  <c r="H73" i="107"/>
  <c r="E113" i="146"/>
  <c r="E179" i="146" s="1"/>
  <c r="H63" i="151"/>
  <c r="I57" i="154" s="1"/>
  <c r="E220" i="148" s="1"/>
  <c r="H70" i="150"/>
  <c r="K70" i="150" s="1"/>
  <c r="E128" i="146"/>
  <c r="E213" i="146" s="1"/>
  <c r="E215" i="146" s="1"/>
  <c r="D77" i="140"/>
  <c r="E124" i="146" s="1"/>
  <c r="E135" i="146"/>
  <c r="E196" i="146" s="1"/>
  <c r="E207" i="146" s="1"/>
  <c r="D95" i="140"/>
  <c r="G77" i="137"/>
  <c r="G79" i="137" s="1"/>
  <c r="F22" i="146"/>
  <c r="H320" i="131"/>
  <c r="H68" i="131" s="1"/>
  <c r="H69" i="131" s="1"/>
  <c r="C213" i="148"/>
  <c r="H19" i="107"/>
  <c r="E17" i="105"/>
  <c r="E27" i="148"/>
  <c r="F26" i="148" s="1"/>
  <c r="AM73" i="148"/>
  <c r="F77" i="137"/>
  <c r="E117" i="146"/>
  <c r="E118" i="154"/>
  <c r="E118" i="146"/>
  <c r="B318" i="148"/>
  <c r="I248" i="153"/>
  <c r="E250" i="153"/>
  <c r="I38" i="155"/>
  <c r="H31" i="157" s="1"/>
  <c r="E325" i="148"/>
  <c r="E319" i="148"/>
  <c r="I39" i="155" s="1"/>
  <c r="H32" i="157" s="1"/>
  <c r="AK73" i="148"/>
  <c r="Q50" i="146"/>
  <c r="E47" i="146"/>
  <c r="F318" i="148"/>
  <c r="F320" i="148" s="1"/>
  <c r="J47" i="155" s="1"/>
  <c r="I41" i="157" s="1"/>
  <c r="Q248" i="153"/>
  <c r="J36" i="155"/>
  <c r="I29" i="157" s="1"/>
  <c r="F307" i="148"/>
  <c r="J37" i="155" s="1"/>
  <c r="I30" i="157" s="1"/>
  <c r="F36" i="155"/>
  <c r="E29" i="157" s="1"/>
  <c r="C308" i="148"/>
  <c r="G46" i="155" s="1"/>
  <c r="F40" i="157" s="1"/>
  <c r="B307" i="148"/>
  <c r="F37" i="155" s="1"/>
  <c r="E30" i="157" s="1"/>
  <c r="H151" i="131"/>
  <c r="J159" i="148"/>
  <c r="J160" i="148" s="1"/>
  <c r="E78" i="150"/>
  <c r="F71" i="150"/>
  <c r="AH73" i="148"/>
  <c r="D147" i="140" l="1"/>
  <c r="E141" i="146" s="1"/>
  <c r="C320" i="148"/>
  <c r="G47" i="155" s="1"/>
  <c r="F41" i="157" s="1"/>
  <c r="F38" i="155"/>
  <c r="E31" i="157" s="1"/>
  <c r="B325" i="148"/>
  <c r="B319" i="148"/>
  <c r="F39" i="155" s="1"/>
  <c r="E32" i="157" s="1"/>
  <c r="M70" i="150"/>
  <c r="P70" i="150" s="1"/>
  <c r="I63" i="151"/>
  <c r="K57" i="154" s="1"/>
  <c r="F220" i="148" s="1"/>
  <c r="F62" i="146"/>
  <c r="F64" i="146" s="1"/>
  <c r="D118" i="148"/>
  <c r="G161" i="153"/>
  <c r="G162" i="153" s="1"/>
  <c r="H162" i="153" s="1"/>
  <c r="I70" i="150"/>
  <c r="H71" i="150"/>
  <c r="K71" i="150" s="1"/>
  <c r="F55" i="140"/>
  <c r="F12" i="105"/>
  <c r="H20" i="107"/>
  <c r="H73" i="131"/>
  <c r="H76" i="131"/>
  <c r="I148" i="131"/>
  <c r="H328" i="131"/>
  <c r="F27" i="148"/>
  <c r="F79" i="137"/>
  <c r="F81" i="137" s="1"/>
  <c r="F91" i="140"/>
  <c r="F90" i="140" s="1"/>
  <c r="F71" i="140"/>
  <c r="I73" i="107"/>
  <c r="J163" i="148"/>
  <c r="J162" i="148"/>
  <c r="F66" i="133"/>
  <c r="H321" i="131"/>
  <c r="H471" i="131" s="1"/>
  <c r="J38" i="155"/>
  <c r="I31" i="157" s="1"/>
  <c r="F325" i="148"/>
  <c r="F319" i="148"/>
  <c r="J39" i="155" s="1"/>
  <c r="I32" i="157" s="1"/>
  <c r="B322" i="148"/>
  <c r="E330" i="153"/>
  <c r="F118" i="146"/>
  <c r="F117" i="146"/>
  <c r="H118" i="154"/>
  <c r="E62" i="146"/>
  <c r="E64" i="146" s="1"/>
  <c r="E66" i="146" s="1"/>
  <c r="F128" i="146"/>
  <c r="F213" i="146" s="1"/>
  <c r="F215" i="146" s="1"/>
  <c r="E77" i="140"/>
  <c r="F124" i="146" s="1"/>
  <c r="F15" i="105" l="1"/>
  <c r="I18" i="107"/>
  <c r="H329" i="131"/>
  <c r="G112" i="146"/>
  <c r="G178" i="146" s="1"/>
  <c r="E118" i="148"/>
  <c r="J161" i="153"/>
  <c r="J162" i="153" s="1"/>
  <c r="K162" i="153" s="1"/>
  <c r="N70" i="150"/>
  <c r="M71" i="150"/>
  <c r="G71" i="140"/>
  <c r="G91" i="140"/>
  <c r="G90" i="140" s="1"/>
  <c r="J73" i="107"/>
  <c r="G118" i="146"/>
  <c r="K118" i="154"/>
  <c r="G117" i="146"/>
  <c r="G128" i="146"/>
  <c r="G213" i="146" s="1"/>
  <c r="G215" i="146" s="1"/>
  <c r="F77" i="140"/>
  <c r="G124" i="146" s="1"/>
  <c r="H82" i="131"/>
  <c r="F93" i="137"/>
  <c r="G81" i="137"/>
  <c r="I72" i="131"/>
  <c r="R70" i="150"/>
  <c r="U70" i="150" s="1"/>
  <c r="J63" i="151"/>
  <c r="M57" i="154" s="1"/>
  <c r="G220" i="148" s="1"/>
  <c r="I149" i="131"/>
  <c r="H327" i="131"/>
  <c r="F97" i="133"/>
  <c r="G101" i="133"/>
  <c r="B328" i="148"/>
  <c r="B335" i="148" s="1"/>
  <c r="F64" i="155" s="1"/>
  <c r="E59" i="157" s="1"/>
  <c r="B324" i="148"/>
  <c r="D119" i="148"/>
  <c r="H78" i="150"/>
  <c r="I71" i="150"/>
  <c r="F66" i="146"/>
  <c r="G26" i="148"/>
  <c r="G27" i="148" s="1"/>
  <c r="W70" i="150" s="1"/>
  <c r="C242" i="148"/>
  <c r="C243" i="148" s="1"/>
  <c r="C247" i="148" s="1"/>
  <c r="G11" i="155" s="1"/>
  <c r="E143" i="152"/>
  <c r="G249" i="153"/>
  <c r="P71" i="150" l="1"/>
  <c r="I150" i="131"/>
  <c r="I151" i="131" s="1"/>
  <c r="I319" i="131"/>
  <c r="D242" i="148"/>
  <c r="D243" i="148" s="1"/>
  <c r="D247" i="148" s="1"/>
  <c r="H11" i="155" s="1"/>
  <c r="F143" i="152"/>
  <c r="J249" i="153"/>
  <c r="H91" i="140"/>
  <c r="H90" i="140" s="1"/>
  <c r="H71" i="140"/>
  <c r="K73" i="107"/>
  <c r="F118" i="148"/>
  <c r="M161" i="153"/>
  <c r="M162" i="153" s="1"/>
  <c r="N162" i="153" s="1"/>
  <c r="Z70" i="150"/>
  <c r="S70" i="150"/>
  <c r="R71" i="150"/>
  <c r="H128" i="146"/>
  <c r="H213" i="146" s="1"/>
  <c r="H215" i="146" s="1"/>
  <c r="G77" i="140"/>
  <c r="H124" i="146" s="1"/>
  <c r="K159" i="148"/>
  <c r="K160" i="148" s="1"/>
  <c r="F325" i="149"/>
  <c r="C321" i="148"/>
  <c r="G250" i="153"/>
  <c r="H118" i="146"/>
  <c r="H117" i="146"/>
  <c r="N118" i="154"/>
  <c r="H38" i="137"/>
  <c r="G132" i="133"/>
  <c r="G156" i="133"/>
  <c r="F134" i="133"/>
  <c r="E113" i="140" s="1"/>
  <c r="E112" i="140" s="1"/>
  <c r="F160" i="133"/>
  <c r="G93" i="137"/>
  <c r="E141" i="140"/>
  <c r="E134" i="140" s="1"/>
  <c r="F139" i="146" s="1"/>
  <c r="F200" i="146" s="1"/>
  <c r="E64" i="140"/>
  <c r="E63" i="140" s="1"/>
  <c r="G118" i="148"/>
  <c r="P161" i="153"/>
  <c r="P162" i="153" s="1"/>
  <c r="Q162" i="153" s="1"/>
  <c r="X70" i="150"/>
  <c r="W71" i="150"/>
  <c r="E119" i="148"/>
  <c r="M78" i="150"/>
  <c r="N71" i="150"/>
  <c r="F16" i="105"/>
  <c r="G11" i="137"/>
  <c r="D70" i="140"/>
  <c r="E70" i="146"/>
  <c r="U71" i="150" l="1"/>
  <c r="I118" i="146"/>
  <c r="I117" i="146"/>
  <c r="Q118" i="154"/>
  <c r="I128" i="146"/>
  <c r="I213" i="146" s="1"/>
  <c r="I215" i="146" s="1"/>
  <c r="H77" i="140"/>
  <c r="I124" i="146" s="1"/>
  <c r="F115" i="146"/>
  <c r="F181" i="146" s="1"/>
  <c r="E56" i="140"/>
  <c r="H11" i="137"/>
  <c r="E70" i="140"/>
  <c r="F116" i="146" s="1"/>
  <c r="F182" i="146" s="1"/>
  <c r="F70" i="146"/>
  <c r="F119" i="148"/>
  <c r="R78" i="150"/>
  <c r="Z71" i="150" s="1"/>
  <c r="S71" i="150"/>
  <c r="D321" i="148"/>
  <c r="J250" i="153"/>
  <c r="L250" i="153" s="1"/>
  <c r="L159" i="148"/>
  <c r="L160" i="148" s="1"/>
  <c r="G325" i="149"/>
  <c r="E116" i="146"/>
  <c r="E182" i="146" s="1"/>
  <c r="D54" i="140"/>
  <c r="G119" i="148"/>
  <c r="W78" i="150"/>
  <c r="X71" i="150"/>
  <c r="E111" i="140"/>
  <c r="F137" i="146"/>
  <c r="F198" i="146" s="1"/>
  <c r="G26" i="146"/>
  <c r="H58" i="137"/>
  <c r="E242" i="148"/>
  <c r="E243" i="148" s="1"/>
  <c r="E247" i="148" s="1"/>
  <c r="I11" i="155" s="1"/>
  <c r="G143" i="152"/>
  <c r="M249" i="153"/>
  <c r="G66" i="133"/>
  <c r="I321" i="131"/>
  <c r="I471" i="131" s="1"/>
  <c r="C322" i="148"/>
  <c r="F330" i="153"/>
  <c r="H250" i="153"/>
  <c r="I250" i="153"/>
  <c r="I19" i="107"/>
  <c r="F17" i="105"/>
  <c r="F242" i="148"/>
  <c r="F243" i="148" s="1"/>
  <c r="F247" i="148" s="1"/>
  <c r="J11" i="155" s="1"/>
  <c r="H143" i="152"/>
  <c r="P249" i="153"/>
  <c r="K163" i="148"/>
  <c r="E91" i="152" s="1"/>
  <c r="E90" i="152" s="1"/>
  <c r="K162" i="148"/>
  <c r="E70" i="152" s="1"/>
  <c r="I71" i="140"/>
  <c r="I91" i="140"/>
  <c r="I90" i="140" s="1"/>
  <c r="L73" i="107"/>
  <c r="I320" i="131"/>
  <c r="I68" i="131" s="1"/>
  <c r="I69" i="131" s="1"/>
  <c r="G330" i="153" l="1"/>
  <c r="F113" i="146"/>
  <c r="F179" i="146" s="1"/>
  <c r="E54" i="140"/>
  <c r="C324" i="148"/>
  <c r="C328" i="148"/>
  <c r="C335" i="148" s="1"/>
  <c r="G64" i="155" s="1"/>
  <c r="F59" i="157" s="1"/>
  <c r="H77" i="137"/>
  <c r="H325" i="149"/>
  <c r="M159" i="148"/>
  <c r="M160" i="148" s="1"/>
  <c r="J91" i="140"/>
  <c r="J90" i="140" s="1"/>
  <c r="J71" i="140"/>
  <c r="M73" i="107"/>
  <c r="J128" i="146"/>
  <c r="J213" i="146" s="1"/>
  <c r="J215" i="146" s="1"/>
  <c r="I77" i="140"/>
  <c r="J124" i="146" s="1"/>
  <c r="J118" i="146"/>
  <c r="J117" i="146"/>
  <c r="G22" i="146"/>
  <c r="D149" i="140"/>
  <c r="E110" i="146"/>
  <c r="E176" i="146" s="1"/>
  <c r="D73" i="140"/>
  <c r="L163" i="148"/>
  <c r="F91" i="152" s="1"/>
  <c r="F90" i="152" s="1"/>
  <c r="L162" i="148"/>
  <c r="F70" i="152" s="1"/>
  <c r="G97" i="133"/>
  <c r="H101" i="133"/>
  <c r="F135" i="146"/>
  <c r="F196" i="146" s="1"/>
  <c r="F207" i="146" s="1"/>
  <c r="E95" i="140"/>
  <c r="E147" i="140" s="1"/>
  <c r="F141" i="146" s="1"/>
  <c r="J78" i="131"/>
  <c r="I73" i="131"/>
  <c r="I76" i="131"/>
  <c r="N159" i="148"/>
  <c r="I325" i="149"/>
  <c r="G55" i="140"/>
  <c r="G12" i="105"/>
  <c r="I20" i="107"/>
  <c r="J148" i="131"/>
  <c r="I328" i="131"/>
  <c r="H129" i="154"/>
  <c r="H214" i="154" s="1"/>
  <c r="H216" i="154" s="1"/>
  <c r="E76" i="152"/>
  <c r="E321" i="148"/>
  <c r="M250" i="153"/>
  <c r="O250" i="153" s="1"/>
  <c r="D322" i="148"/>
  <c r="K250" i="153"/>
  <c r="H119" i="154"/>
  <c r="F321" i="148"/>
  <c r="P250" i="153"/>
  <c r="M162" i="148" l="1"/>
  <c r="G70" i="152" s="1"/>
  <c r="M163" i="148"/>
  <c r="G91" i="152" s="1"/>
  <c r="G90" i="152" s="1"/>
  <c r="N160" i="148"/>
  <c r="K129" i="154"/>
  <c r="K214" i="154" s="1"/>
  <c r="K216" i="154" s="1"/>
  <c r="F76" i="152"/>
  <c r="I329" i="131"/>
  <c r="D328" i="148"/>
  <c r="D335" i="148" s="1"/>
  <c r="H64" i="155" s="1"/>
  <c r="G59" i="157" s="1"/>
  <c r="D324" i="148"/>
  <c r="J75" i="131"/>
  <c r="H79" i="137"/>
  <c r="H81" i="137" s="1"/>
  <c r="K119" i="154"/>
  <c r="E322" i="148"/>
  <c r="R250" i="153"/>
  <c r="N250" i="153"/>
  <c r="H112" i="146"/>
  <c r="H178" i="146" s="1"/>
  <c r="H330" i="153"/>
  <c r="I330" i="153" s="1"/>
  <c r="D255" i="140"/>
  <c r="D263" i="140"/>
  <c r="E120" i="146"/>
  <c r="E192" i="146" s="1"/>
  <c r="F322" i="148"/>
  <c r="Q250" i="153"/>
  <c r="C337" i="148"/>
  <c r="G66" i="155" s="1"/>
  <c r="F61" i="157" s="1"/>
  <c r="H125" i="154"/>
  <c r="E144" i="146"/>
  <c r="E218" i="146" s="1"/>
  <c r="K71" i="140"/>
  <c r="K91" i="140"/>
  <c r="K90" i="140" s="1"/>
  <c r="N73" i="107"/>
  <c r="J149" i="131"/>
  <c r="I327" i="131"/>
  <c r="G15" i="105"/>
  <c r="J18" i="107"/>
  <c r="I38" i="137"/>
  <c r="H132" i="133"/>
  <c r="K117" i="146"/>
  <c r="K118" i="146"/>
  <c r="E149" i="140"/>
  <c r="F144" i="146" s="1"/>
  <c r="F218" i="146" s="1"/>
  <c r="F110" i="146"/>
  <c r="F176" i="146" s="1"/>
  <c r="E73" i="140"/>
  <c r="J72" i="131"/>
  <c r="I214" i="154"/>
  <c r="I213" i="154"/>
  <c r="I212" i="154"/>
  <c r="I82" i="131"/>
  <c r="G134" i="133"/>
  <c r="F113" i="140" s="1"/>
  <c r="F112" i="140" s="1"/>
  <c r="G160" i="133"/>
  <c r="G62" i="146"/>
  <c r="G64" i="146" s="1"/>
  <c r="G66" i="146" s="1"/>
  <c r="K128" i="146"/>
  <c r="K213" i="146" s="1"/>
  <c r="K215" i="146" s="1"/>
  <c r="J77" i="140"/>
  <c r="K124" i="146" s="1"/>
  <c r="H26" i="146" l="1"/>
  <c r="I58" i="137"/>
  <c r="E324" i="148"/>
  <c r="E328" i="148"/>
  <c r="E335" i="148" s="1"/>
  <c r="I64" i="155" s="1"/>
  <c r="H59" i="157" s="1"/>
  <c r="L118" i="146"/>
  <c r="L117" i="146"/>
  <c r="D5" i="140"/>
  <c r="E5" i="144" s="1"/>
  <c r="D4" i="140"/>
  <c r="E4" i="144" s="1"/>
  <c r="F141" i="140"/>
  <c r="F134" i="140" s="1"/>
  <c r="G139" i="146" s="1"/>
  <c r="G200" i="146" s="1"/>
  <c r="F64" i="140"/>
  <c r="F63" i="140" s="1"/>
  <c r="D337" i="148"/>
  <c r="H66" i="155" s="1"/>
  <c r="G61" i="157" s="1"/>
  <c r="K125" i="154"/>
  <c r="L214" i="154"/>
  <c r="L213" i="154"/>
  <c r="L212" i="154"/>
  <c r="H93" i="137"/>
  <c r="N162" i="148"/>
  <c r="H70" i="152" s="1"/>
  <c r="N163" i="148"/>
  <c r="H91" i="152" s="1"/>
  <c r="H90" i="152" s="1"/>
  <c r="H156" i="133"/>
  <c r="J150" i="131"/>
  <c r="J320" i="131" s="1"/>
  <c r="J68" i="131" s="1"/>
  <c r="J69" i="131" s="1"/>
  <c r="J319" i="131"/>
  <c r="H157" i="133"/>
  <c r="N129" i="154"/>
  <c r="N214" i="154" s="1"/>
  <c r="N216" i="154" s="1"/>
  <c r="G76" i="152"/>
  <c r="L128" i="146"/>
  <c r="L213" i="146" s="1"/>
  <c r="L215" i="146" s="1"/>
  <c r="K77" i="140"/>
  <c r="L124" i="146" s="1"/>
  <c r="G16" i="105"/>
  <c r="G137" i="146"/>
  <c r="G198" i="146" s="1"/>
  <c r="E263" i="140"/>
  <c r="F120" i="146"/>
  <c r="F192" i="146" s="1"/>
  <c r="L91" i="140"/>
  <c r="L90" i="140" s="1"/>
  <c r="L71" i="140"/>
  <c r="O73" i="107"/>
  <c r="F324" i="148"/>
  <c r="F328" i="148"/>
  <c r="F335" i="148" s="1"/>
  <c r="J64" i="155" s="1"/>
  <c r="I59" i="157" s="1"/>
  <c r="N119" i="154"/>
  <c r="F111" i="140" l="1"/>
  <c r="F95" i="140" s="1"/>
  <c r="F147" i="140" s="1"/>
  <c r="G141" i="146" s="1"/>
  <c r="Q129" i="154"/>
  <c r="Q214" i="154" s="1"/>
  <c r="Q216" i="154" s="1"/>
  <c r="H76" i="152"/>
  <c r="I68" i="137"/>
  <c r="Q119" i="154"/>
  <c r="M128" i="146"/>
  <c r="M213" i="146" s="1"/>
  <c r="M215" i="146" s="1"/>
  <c r="L77" i="140"/>
  <c r="M124" i="146" s="1"/>
  <c r="M71" i="140"/>
  <c r="M91" i="140"/>
  <c r="M90" i="140" s="1"/>
  <c r="P73" i="107"/>
  <c r="J19" i="107"/>
  <c r="G17" i="105"/>
  <c r="I11" i="137"/>
  <c r="F70" i="140"/>
  <c r="G116" i="146" s="1"/>
  <c r="G182" i="146" s="1"/>
  <c r="G70" i="146"/>
  <c r="E337" i="148"/>
  <c r="I66" i="155" s="1"/>
  <c r="H61" i="157" s="1"/>
  <c r="N125" i="154"/>
  <c r="G135" i="146"/>
  <c r="G196" i="146" s="1"/>
  <c r="G207" i="146" s="1"/>
  <c r="M118" i="146"/>
  <c r="M117" i="146"/>
  <c r="J151" i="131"/>
  <c r="E4" i="140"/>
  <c r="F4" i="144" s="1"/>
  <c r="E5" i="140"/>
  <c r="F5" i="144" s="1"/>
  <c r="O213" i="154"/>
  <c r="O212" i="154"/>
  <c r="O214" i="154"/>
  <c r="J73" i="131"/>
  <c r="J76" i="131"/>
  <c r="G115" i="146"/>
  <c r="G181" i="146" s="1"/>
  <c r="F56" i="140"/>
  <c r="H22" i="146"/>
  <c r="H55" i="140" l="1"/>
  <c r="H12" i="105"/>
  <c r="J20" i="107"/>
  <c r="G113" i="146"/>
  <c r="G179" i="146" s="1"/>
  <c r="F54" i="140"/>
  <c r="K148" i="131"/>
  <c r="J328" i="131"/>
  <c r="H55" i="146"/>
  <c r="I73" i="137"/>
  <c r="J82" i="131"/>
  <c r="N128" i="146"/>
  <c r="N213" i="146" s="1"/>
  <c r="N215" i="146" s="1"/>
  <c r="M77" i="140"/>
  <c r="N124" i="146" s="1"/>
  <c r="F337" i="148"/>
  <c r="J66" i="155" s="1"/>
  <c r="I61" i="157" s="1"/>
  <c r="Q125" i="154"/>
  <c r="N91" i="140"/>
  <c r="N90" i="140" s="1"/>
  <c r="N71" i="140"/>
  <c r="Q73" i="107"/>
  <c r="K72" i="131"/>
  <c r="H66" i="133"/>
  <c r="J321" i="131"/>
  <c r="J471" i="131" s="1"/>
  <c r="N118" i="146"/>
  <c r="N117" i="146"/>
  <c r="R214" i="154"/>
  <c r="R213" i="154"/>
  <c r="R212" i="154"/>
  <c r="J329" i="131" l="1"/>
  <c r="K149" i="131"/>
  <c r="J327" i="131"/>
  <c r="F149" i="140"/>
  <c r="G110" i="146"/>
  <c r="G176" i="146" s="1"/>
  <c r="F73" i="140"/>
  <c r="I101" i="133"/>
  <c r="H97" i="133"/>
  <c r="I156" i="133"/>
  <c r="O71" i="140"/>
  <c r="O91" i="140"/>
  <c r="O128" i="146"/>
  <c r="O213" i="146" s="1"/>
  <c r="O215" i="146" s="1"/>
  <c r="N77" i="140"/>
  <c r="O124" i="146" s="1"/>
  <c r="I77" i="137"/>
  <c r="G64" i="140"/>
  <c r="G63" i="140" s="1"/>
  <c r="G141" i="140"/>
  <c r="G134" i="140" s="1"/>
  <c r="H139" i="146" s="1"/>
  <c r="H200" i="146" s="1"/>
  <c r="H15" i="105"/>
  <c r="H16" i="105" s="1"/>
  <c r="K19" i="107" s="1"/>
  <c r="K18" i="107"/>
  <c r="O117" i="146"/>
  <c r="O118" i="146"/>
  <c r="H47" i="146"/>
  <c r="I112" i="146"/>
  <c r="I178" i="146" s="1"/>
  <c r="H17" i="105" l="1"/>
  <c r="I55" i="140" s="1"/>
  <c r="K20" i="107"/>
  <c r="F263" i="140"/>
  <c r="G120" i="146"/>
  <c r="G192" i="146" s="1"/>
  <c r="G144" i="146"/>
  <c r="G218" i="146" s="1"/>
  <c r="O90" i="140"/>
  <c r="D91" i="152"/>
  <c r="D70" i="152"/>
  <c r="E119" i="154" s="1"/>
  <c r="P118" i="146"/>
  <c r="P117" i="146"/>
  <c r="H115" i="146"/>
  <c r="H181" i="146" s="1"/>
  <c r="G56" i="140"/>
  <c r="I79" i="137"/>
  <c r="I81" i="137" s="1"/>
  <c r="K150" i="131"/>
  <c r="K320" i="131" s="1"/>
  <c r="K68" i="131" s="1"/>
  <c r="K69" i="131" s="1"/>
  <c r="K319" i="131"/>
  <c r="L148" i="131"/>
  <c r="K328" i="131"/>
  <c r="K329" i="131" s="1"/>
  <c r="H62" i="146"/>
  <c r="H64" i="146" s="1"/>
  <c r="H66" i="146" s="1"/>
  <c r="H134" i="133"/>
  <c r="G113" i="140" s="1"/>
  <c r="G112" i="140" s="1"/>
  <c r="H160" i="133"/>
  <c r="J38" i="137"/>
  <c r="I132" i="133"/>
  <c r="I12" i="105" l="1"/>
  <c r="K151" i="131"/>
  <c r="I66" i="133" s="1"/>
  <c r="I93" i="137"/>
  <c r="H113" i="146"/>
  <c r="H179" i="146" s="1"/>
  <c r="F5" i="140"/>
  <c r="G5" i="144" s="1"/>
  <c r="F4" i="140"/>
  <c r="G4" i="144" s="1"/>
  <c r="D90" i="152"/>
  <c r="E129" i="154" s="1"/>
  <c r="E214" i="154" s="1"/>
  <c r="E216" i="154" s="1"/>
  <c r="P128" i="146"/>
  <c r="P213" i="146" s="1"/>
  <c r="P215" i="146" s="1"/>
  <c r="O77" i="140"/>
  <c r="I26" i="146"/>
  <c r="I22" i="146" s="1"/>
  <c r="I62" i="146" s="1"/>
  <c r="I64" i="146" s="1"/>
  <c r="I66" i="146" s="1"/>
  <c r="J58" i="137"/>
  <c r="J77" i="137" s="1"/>
  <c r="K73" i="131"/>
  <c r="K76" i="131"/>
  <c r="I15" i="105"/>
  <c r="I16" i="105" s="1"/>
  <c r="L19" i="107" s="1"/>
  <c r="L18" i="107"/>
  <c r="L149" i="131"/>
  <c r="K327" i="131"/>
  <c r="G111" i="140"/>
  <c r="H137" i="146"/>
  <c r="H198" i="146" s="1"/>
  <c r="J112" i="146"/>
  <c r="J178" i="146" s="1"/>
  <c r="K321" i="131" l="1"/>
  <c r="K471" i="131" s="1"/>
  <c r="L72" i="131"/>
  <c r="J156" i="133" s="1"/>
  <c r="J79" i="137"/>
  <c r="J81" i="137" s="1"/>
  <c r="L150" i="131"/>
  <c r="L320" i="131" s="1"/>
  <c r="L68" i="131" s="1"/>
  <c r="L69" i="131" s="1"/>
  <c r="L319" i="131"/>
  <c r="M148" i="131"/>
  <c r="L328" i="131"/>
  <c r="L329" i="131" s="1"/>
  <c r="H135" i="146"/>
  <c r="H196" i="146" s="1"/>
  <c r="H207" i="146" s="1"/>
  <c r="G95" i="140"/>
  <c r="G147" i="140" s="1"/>
  <c r="H141" i="146" s="1"/>
  <c r="I97" i="133"/>
  <c r="J101" i="133"/>
  <c r="I17" i="105"/>
  <c r="F214" i="154"/>
  <c r="F213" i="154"/>
  <c r="F212" i="154"/>
  <c r="G70" i="140"/>
  <c r="J11" i="137"/>
  <c r="H70" i="146"/>
  <c r="P124" i="146"/>
  <c r="D76" i="152"/>
  <c r="K82" i="131"/>
  <c r="L73" i="131" l="1"/>
  <c r="M72" i="131" s="1"/>
  <c r="K156" i="133" s="1"/>
  <c r="L151" i="131"/>
  <c r="J66" i="133" s="1"/>
  <c r="L76" i="131"/>
  <c r="J55" i="140"/>
  <c r="J12" i="105"/>
  <c r="L20" i="107"/>
  <c r="J93" i="137"/>
  <c r="K38" i="137"/>
  <c r="J132" i="133"/>
  <c r="H116" i="146"/>
  <c r="H182" i="146" s="1"/>
  <c r="G54" i="140"/>
  <c r="I134" i="133"/>
  <c r="H113" i="140" s="1"/>
  <c r="H112" i="140" s="1"/>
  <c r="I160" i="133"/>
  <c r="B337" i="148"/>
  <c r="F66" i="155" s="1"/>
  <c r="E61" i="157" s="1"/>
  <c r="E125" i="154"/>
  <c r="H141" i="140"/>
  <c r="H134" i="140" s="1"/>
  <c r="I139" i="146" s="1"/>
  <c r="I200" i="146" s="1"/>
  <c r="H64" i="140"/>
  <c r="H63" i="140" s="1"/>
  <c r="M149" i="131"/>
  <c r="L327" i="131"/>
  <c r="L321" i="131" l="1"/>
  <c r="L471" i="131" s="1"/>
  <c r="G149" i="140"/>
  <c r="H110" i="146"/>
  <c r="H176" i="146" s="1"/>
  <c r="G73" i="140"/>
  <c r="M78" i="131"/>
  <c r="L82" i="131"/>
  <c r="H111" i="140"/>
  <c r="I137" i="146"/>
  <c r="I198" i="146" s="1"/>
  <c r="J15" i="105"/>
  <c r="J16" i="105" s="1"/>
  <c r="M19" i="107" s="1"/>
  <c r="M18" i="107"/>
  <c r="K112" i="146"/>
  <c r="K178" i="146" s="1"/>
  <c r="J97" i="133"/>
  <c r="K101" i="133"/>
  <c r="I115" i="146"/>
  <c r="I181" i="146" s="1"/>
  <c r="H56" i="140"/>
  <c r="J26" i="146"/>
  <c r="J22" i="146" s="1"/>
  <c r="J62" i="146" s="1"/>
  <c r="J64" i="146" s="1"/>
  <c r="J66" i="146" s="1"/>
  <c r="K58" i="137"/>
  <c r="K77" i="137" s="1"/>
  <c r="M150" i="131"/>
  <c r="M320" i="131" s="1"/>
  <c r="M68" i="131" s="1"/>
  <c r="M69" i="131" s="1"/>
  <c r="M73" i="131" s="1"/>
  <c r="M151" i="131"/>
  <c r="M319" i="131"/>
  <c r="H70" i="140"/>
  <c r="I116" i="146" s="1"/>
  <c r="I182" i="146" s="1"/>
  <c r="K11" i="137"/>
  <c r="I70" i="146"/>
  <c r="J17" i="105" l="1"/>
  <c r="I135" i="146"/>
  <c r="I196" i="146" s="1"/>
  <c r="I207" i="146" s="1"/>
  <c r="H95" i="140"/>
  <c r="H147" i="140" s="1"/>
  <c r="I141" i="146" s="1"/>
  <c r="K66" i="133"/>
  <c r="M321" i="131"/>
  <c r="M471" i="131" s="1"/>
  <c r="I141" i="140"/>
  <c r="I134" i="140" s="1"/>
  <c r="J139" i="146" s="1"/>
  <c r="J200" i="146" s="1"/>
  <c r="I64" i="140"/>
  <c r="I63" i="140" s="1"/>
  <c r="K79" i="137"/>
  <c r="K81" i="137" s="1"/>
  <c r="G263" i="140"/>
  <c r="H120" i="146"/>
  <c r="H192" i="146" s="1"/>
  <c r="N72" i="131"/>
  <c r="L156" i="133" s="1"/>
  <c r="K55" i="140"/>
  <c r="K12" i="105"/>
  <c r="M20" i="107"/>
  <c r="L38" i="137"/>
  <c r="K132" i="133"/>
  <c r="J134" i="133"/>
  <c r="I113" i="140" s="1"/>
  <c r="I112" i="140" s="1"/>
  <c r="J160" i="133"/>
  <c r="M75" i="131"/>
  <c r="M76" i="131" s="1"/>
  <c r="I113" i="146"/>
  <c r="I179" i="146" s="1"/>
  <c r="H54" i="140"/>
  <c r="N148" i="131"/>
  <c r="M328" i="131"/>
  <c r="M329" i="131" s="1"/>
  <c r="H144" i="146"/>
  <c r="H218" i="146" s="1"/>
  <c r="M82" i="131" l="1"/>
  <c r="J115" i="146"/>
  <c r="J181" i="146" s="1"/>
  <c r="I56" i="140"/>
  <c r="K93" i="137"/>
  <c r="K15" i="105"/>
  <c r="K16" i="105" s="1"/>
  <c r="N19" i="107" s="1"/>
  <c r="N18" i="107"/>
  <c r="L112" i="146"/>
  <c r="L178" i="146" s="1"/>
  <c r="I111" i="140"/>
  <c r="J137" i="146"/>
  <c r="J198" i="146" s="1"/>
  <c r="K97" i="133"/>
  <c r="L101" i="133"/>
  <c r="K157" i="133"/>
  <c r="N149" i="131"/>
  <c r="M327" i="131"/>
  <c r="K26" i="146"/>
  <c r="K22" i="146" s="1"/>
  <c r="L58" i="137"/>
  <c r="G5" i="140"/>
  <c r="H5" i="144" s="1"/>
  <c r="G4" i="140"/>
  <c r="H4" i="144" s="1"/>
  <c r="H149" i="140"/>
  <c r="I110" i="146"/>
  <c r="I176" i="146" s="1"/>
  <c r="H73" i="140"/>
  <c r="K17" i="105" l="1"/>
  <c r="L11" i="137"/>
  <c r="I70" i="140"/>
  <c r="J116" i="146" s="1"/>
  <c r="J182" i="146" s="1"/>
  <c r="J70" i="146"/>
  <c r="M38" i="137"/>
  <c r="L132" i="133"/>
  <c r="N150" i="131"/>
  <c r="N320" i="131" s="1"/>
  <c r="N68" i="131" s="1"/>
  <c r="N69" i="131" s="1"/>
  <c r="N319" i="131"/>
  <c r="J113" i="146"/>
  <c r="J179" i="146" s="1"/>
  <c r="J135" i="146"/>
  <c r="J196" i="146" s="1"/>
  <c r="J207" i="146" s="1"/>
  <c r="I95" i="140"/>
  <c r="I147" i="140" s="1"/>
  <c r="J141" i="146" s="1"/>
  <c r="L55" i="140"/>
  <c r="L12" i="105"/>
  <c r="N20" i="107"/>
  <c r="K134" i="133"/>
  <c r="J113" i="140" s="1"/>
  <c r="J112" i="140" s="1"/>
  <c r="K160" i="133"/>
  <c r="H263" i="140"/>
  <c r="I120" i="146"/>
  <c r="I192" i="146" s="1"/>
  <c r="J141" i="140"/>
  <c r="J134" i="140" s="1"/>
  <c r="K139" i="146" s="1"/>
  <c r="K200" i="146" s="1"/>
  <c r="J64" i="140"/>
  <c r="J63" i="140" s="1"/>
  <c r="L68" i="137"/>
  <c r="O148" i="131"/>
  <c r="N328" i="131"/>
  <c r="N329" i="131" s="1"/>
  <c r="I144" i="146"/>
  <c r="I218" i="146" s="1"/>
  <c r="I54" i="140" l="1"/>
  <c r="N73" i="131"/>
  <c r="N76" i="131"/>
  <c r="N151" i="131"/>
  <c r="K55" i="146"/>
  <c r="L73" i="137"/>
  <c r="L15" i="105"/>
  <c r="L16" i="105" s="1"/>
  <c r="O19" i="107" s="1"/>
  <c r="O18" i="107"/>
  <c r="M112" i="146"/>
  <c r="M178" i="146" s="1"/>
  <c r="L26" i="146"/>
  <c r="L22" i="146" s="1"/>
  <c r="L62" i="146" s="1"/>
  <c r="L64" i="146" s="1"/>
  <c r="M58" i="137"/>
  <c r="M77" i="137" s="1"/>
  <c r="M79" i="137" s="1"/>
  <c r="J111" i="140"/>
  <c r="K137" i="146"/>
  <c r="K198" i="146" s="1"/>
  <c r="K115" i="146"/>
  <c r="K181" i="146" s="1"/>
  <c r="J56" i="140"/>
  <c r="H5" i="140"/>
  <c r="I5" i="144" s="1"/>
  <c r="H4" i="140"/>
  <c r="I4" i="144" s="1"/>
  <c r="I149" i="140"/>
  <c r="J144" i="146" s="1"/>
  <c r="J218" i="146" s="1"/>
  <c r="J110" i="146"/>
  <c r="J176" i="146" s="1"/>
  <c r="I73" i="140"/>
  <c r="O149" i="131"/>
  <c r="N327" i="131"/>
  <c r="L17" i="105" l="1"/>
  <c r="M55" i="140" s="1"/>
  <c r="K135" i="146"/>
  <c r="K196" i="146" s="1"/>
  <c r="K207" i="146" s="1"/>
  <c r="J95" i="140"/>
  <c r="J147" i="140" s="1"/>
  <c r="K141" i="146" s="1"/>
  <c r="O150" i="131"/>
  <c r="O320" i="131" s="1"/>
  <c r="O68" i="131" s="1"/>
  <c r="O69" i="131" s="1"/>
  <c r="O76" i="131" s="1"/>
  <c r="O319" i="131"/>
  <c r="L66" i="133"/>
  <c r="N321" i="131"/>
  <c r="N471" i="131" s="1"/>
  <c r="P148" i="131"/>
  <c r="O328" i="131"/>
  <c r="O329" i="131" s="1"/>
  <c r="I263" i="140"/>
  <c r="J120" i="146"/>
  <c r="J192" i="146" s="1"/>
  <c r="L77" i="137"/>
  <c r="L79" i="137" s="1"/>
  <c r="L81" i="137" s="1"/>
  <c r="N82" i="131"/>
  <c r="K47" i="146"/>
  <c r="K113" i="146"/>
  <c r="K179" i="146" s="1"/>
  <c r="O72" i="131"/>
  <c r="M156" i="133" s="1"/>
  <c r="O20" i="107" l="1"/>
  <c r="M12" i="105"/>
  <c r="M15" i="105" s="1"/>
  <c r="M16" i="105" s="1"/>
  <c r="O82" i="131"/>
  <c r="P78" i="131"/>
  <c r="M81" i="137"/>
  <c r="L93" i="137"/>
  <c r="K62" i="146"/>
  <c r="K64" i="146" s="1"/>
  <c r="K66" i="146" s="1"/>
  <c r="L66" i="146" s="1"/>
  <c r="P149" i="131"/>
  <c r="O327" i="131"/>
  <c r="O73" i="131"/>
  <c r="O151" i="131"/>
  <c r="P18" i="107"/>
  <c r="I5" i="140"/>
  <c r="J5" i="144" s="1"/>
  <c r="I4" i="140"/>
  <c r="J4" i="144" s="1"/>
  <c r="K64" i="140"/>
  <c r="K63" i="140" s="1"/>
  <c r="K141" i="140"/>
  <c r="K134" i="140" s="1"/>
  <c r="L139" i="146" s="1"/>
  <c r="L200" i="146" s="1"/>
  <c r="L97" i="133"/>
  <c r="M101" i="133"/>
  <c r="N112" i="146"/>
  <c r="N178" i="146" s="1"/>
  <c r="P19" i="107" l="1"/>
  <c r="M17" i="105"/>
  <c r="P150" i="131"/>
  <c r="P320" i="131" s="1"/>
  <c r="P68" i="131" s="1"/>
  <c r="P69" i="131" s="1"/>
  <c r="P319" i="131"/>
  <c r="N55" i="140"/>
  <c r="N12" i="105"/>
  <c r="P20" i="107"/>
  <c r="Q148" i="131"/>
  <c r="P328" i="131"/>
  <c r="P329" i="131" s="1"/>
  <c r="M93" i="137"/>
  <c r="M66" i="133"/>
  <c r="O321" i="131"/>
  <c r="O471" i="131" s="1"/>
  <c r="P75" i="131"/>
  <c r="L134" i="133"/>
  <c r="K113" i="140" s="1"/>
  <c r="K112" i="140" s="1"/>
  <c r="L160" i="133"/>
  <c r="L141" i="140"/>
  <c r="L134" i="140" s="1"/>
  <c r="M139" i="146" s="1"/>
  <c r="M200" i="146" s="1"/>
  <c r="L64" i="140"/>
  <c r="L63" i="140" s="1"/>
  <c r="N38" i="137"/>
  <c r="M132" i="133"/>
  <c r="M11" i="137"/>
  <c r="J70" i="140"/>
  <c r="K70" i="146"/>
  <c r="L115" i="146"/>
  <c r="L181" i="146" s="1"/>
  <c r="K56" i="140"/>
  <c r="P72" i="131"/>
  <c r="N156" i="133" s="1"/>
  <c r="P151" i="131" l="1"/>
  <c r="Q149" i="131"/>
  <c r="P327" i="131"/>
  <c r="K116" i="146"/>
  <c r="K182" i="146" s="1"/>
  <c r="J54" i="140"/>
  <c r="N15" i="105"/>
  <c r="Q18" i="107"/>
  <c r="M97" i="133"/>
  <c r="N101" i="133"/>
  <c r="O112" i="146"/>
  <c r="O178" i="146" s="1"/>
  <c r="M115" i="146"/>
  <c r="M181" i="146" s="1"/>
  <c r="L56" i="140"/>
  <c r="K111" i="140"/>
  <c r="L137" i="146"/>
  <c r="L198" i="146" s="1"/>
  <c r="N157" i="133"/>
  <c r="X75" i="131"/>
  <c r="M26" i="146"/>
  <c r="M22" i="146" s="1"/>
  <c r="M62" i="146" s="1"/>
  <c r="M64" i="146" s="1"/>
  <c r="M66" i="146" s="1"/>
  <c r="N58" i="137"/>
  <c r="N77" i="137" s="1"/>
  <c r="N79" i="137" s="1"/>
  <c r="N81" i="137" s="1"/>
  <c r="P73" i="131"/>
  <c r="L113" i="146"/>
  <c r="L179" i="146" s="1"/>
  <c r="N11" i="137"/>
  <c r="K70" i="140"/>
  <c r="L116" i="146" s="1"/>
  <c r="L182" i="146" s="1"/>
  <c r="L70" i="146"/>
  <c r="N66" i="133"/>
  <c r="P321" i="131"/>
  <c r="P471" i="131" s="1"/>
  <c r="P76" i="131"/>
  <c r="K54" i="140" l="1"/>
  <c r="K149" i="140" s="1"/>
  <c r="L144" i="146" s="1"/>
  <c r="L218" i="146" s="1"/>
  <c r="P82" i="131"/>
  <c r="N16" i="105"/>
  <c r="O15" i="105"/>
  <c r="J149" i="140"/>
  <c r="K144" i="146" s="1"/>
  <c r="K218" i="146" s="1"/>
  <c r="K110" i="146"/>
  <c r="K176" i="146" s="1"/>
  <c r="J73" i="140"/>
  <c r="Q72" i="131"/>
  <c r="O156" i="133" s="1"/>
  <c r="M113" i="146"/>
  <c r="M179" i="146" s="1"/>
  <c r="O38" i="137"/>
  <c r="N132" i="133"/>
  <c r="L135" i="146"/>
  <c r="L196" i="146" s="1"/>
  <c r="L207" i="146" s="1"/>
  <c r="K95" i="140"/>
  <c r="K147" i="140" s="1"/>
  <c r="L141" i="146" s="1"/>
  <c r="N93" i="137"/>
  <c r="N97" i="133"/>
  <c r="O101" i="133"/>
  <c r="O68" i="137"/>
  <c r="W157" i="133"/>
  <c r="X157" i="133" s="1"/>
  <c r="M134" i="133"/>
  <c r="L113" i="140" s="1"/>
  <c r="L112" i="140" s="1"/>
  <c r="M160" i="133"/>
  <c r="Q150" i="131"/>
  <c r="Q151" i="131" s="1"/>
  <c r="Q319" i="131"/>
  <c r="K73" i="140" l="1"/>
  <c r="L120" i="146" s="1"/>
  <c r="L192" i="146" s="1"/>
  <c r="L110" i="146"/>
  <c r="L176" i="146" s="1"/>
  <c r="Q19" i="107"/>
  <c r="O16" i="105"/>
  <c r="N17" i="105"/>
  <c r="M64" i="140"/>
  <c r="M63" i="140" s="1"/>
  <c r="M141" i="140"/>
  <c r="M134" i="140" s="1"/>
  <c r="N139" i="146" s="1"/>
  <c r="N200" i="146" s="1"/>
  <c r="N134" i="133"/>
  <c r="M113" i="140" s="1"/>
  <c r="M112" i="140" s="1"/>
  <c r="N160" i="133"/>
  <c r="P38" i="137"/>
  <c r="O132" i="133"/>
  <c r="L70" i="140"/>
  <c r="O11" i="137"/>
  <c r="M70" i="146"/>
  <c r="Q320" i="131"/>
  <c r="Q68" i="131" s="1"/>
  <c r="Q69" i="131" s="1"/>
  <c r="E150" i="131"/>
  <c r="E320" i="131" s="1"/>
  <c r="E68" i="131" s="1"/>
  <c r="L111" i="140"/>
  <c r="M137" i="146"/>
  <c r="M198" i="146" s="1"/>
  <c r="J263" i="140"/>
  <c r="K120" i="146"/>
  <c r="K192" i="146" s="1"/>
  <c r="N55" i="146"/>
  <c r="O73" i="137"/>
  <c r="E68" i="137"/>
  <c r="F61" i="151" s="1"/>
  <c r="N26" i="146"/>
  <c r="N22" i="146" s="1"/>
  <c r="O58" i="137"/>
  <c r="O66" i="133"/>
  <c r="Q321" i="131"/>
  <c r="Q471" i="131" s="1"/>
  <c r="K263" i="140" l="1"/>
  <c r="Q76" i="131"/>
  <c r="Q73" i="131"/>
  <c r="M111" i="140"/>
  <c r="N137" i="146"/>
  <c r="N198" i="146" s="1"/>
  <c r="N115" i="146"/>
  <c r="N181" i="146" s="1"/>
  <c r="M56" i="140"/>
  <c r="O77" i="137"/>
  <c r="O79" i="137" s="1"/>
  <c r="O81" i="137" s="1"/>
  <c r="E73" i="137"/>
  <c r="F66" i="151" s="1"/>
  <c r="N47" i="146"/>
  <c r="Q55" i="146"/>
  <c r="M116" i="146"/>
  <c r="M182" i="146" s="1"/>
  <c r="L54" i="140"/>
  <c r="J5" i="140"/>
  <c r="K5" i="144" s="1"/>
  <c r="J4" i="140"/>
  <c r="K4" i="144" s="1"/>
  <c r="O97" i="133"/>
  <c r="P101" i="133"/>
  <c r="O26" i="146"/>
  <c r="O22" i="146" s="1"/>
  <c r="O62" i="146" s="1"/>
  <c r="O64" i="146" s="1"/>
  <c r="P58" i="137"/>
  <c r="P77" i="137" s="1"/>
  <c r="P79" i="137" s="1"/>
  <c r="O55" i="140"/>
  <c r="Q20" i="107"/>
  <c r="D20" i="107" s="1"/>
  <c r="E20" i="150" s="1"/>
  <c r="K20" i="150" s="1"/>
  <c r="M135" i="146"/>
  <c r="M196" i="146" s="1"/>
  <c r="M207" i="146" s="1"/>
  <c r="L95" i="140"/>
  <c r="L147" i="140" s="1"/>
  <c r="M141" i="146" s="1"/>
  <c r="K134" i="148"/>
  <c r="E55" i="154"/>
  <c r="K5" i="140"/>
  <c r="L5" i="144" s="1"/>
  <c r="K4" i="140"/>
  <c r="L4" i="144" s="1"/>
  <c r="R148" i="131"/>
  <c r="Q328" i="131"/>
  <c r="D19" i="107"/>
  <c r="O134" i="133" l="1"/>
  <c r="N113" i="140" s="1"/>
  <c r="N112" i="140" s="1"/>
  <c r="O160" i="133"/>
  <c r="C218" i="148"/>
  <c r="E47" i="154"/>
  <c r="N113" i="146"/>
  <c r="N179" i="146" s="1"/>
  <c r="Q329" i="131"/>
  <c r="E329" i="131" s="1"/>
  <c r="E328" i="131"/>
  <c r="P81" i="137"/>
  <c r="O93" i="137"/>
  <c r="R149" i="131"/>
  <c r="Q327" i="131"/>
  <c r="E327" i="131" s="1"/>
  <c r="E148" i="131"/>
  <c r="E149" i="131" s="1"/>
  <c r="E319" i="131" s="1"/>
  <c r="D54" i="152"/>
  <c r="P112" i="146"/>
  <c r="P178" i="146" s="1"/>
  <c r="N135" i="146"/>
  <c r="N196" i="146" s="1"/>
  <c r="N207" i="146" s="1"/>
  <c r="M95" i="140"/>
  <c r="M147" i="140" s="1"/>
  <c r="N141" i="146" s="1"/>
  <c r="Q38" i="137"/>
  <c r="P132" i="133"/>
  <c r="Z101" i="133"/>
  <c r="R55" i="148" s="1"/>
  <c r="R72" i="131"/>
  <c r="E19" i="150"/>
  <c r="K19" i="150" s="1"/>
  <c r="E19" i="107"/>
  <c r="L149" i="140"/>
  <c r="M144" i="146" s="1"/>
  <c r="M218" i="146" s="1"/>
  <c r="M110" i="146"/>
  <c r="M176" i="146" s="1"/>
  <c r="L73" i="140"/>
  <c r="N62" i="146"/>
  <c r="N64" i="146" s="1"/>
  <c r="N66" i="146" s="1"/>
  <c r="O66" i="146" s="1"/>
  <c r="Q47" i="146"/>
  <c r="Q82" i="131"/>
  <c r="P156" i="133" l="1"/>
  <c r="X72" i="131"/>
  <c r="C210" i="148"/>
  <c r="P26" i="146"/>
  <c r="Q58" i="137"/>
  <c r="E38" i="137"/>
  <c r="F31" i="151" s="1"/>
  <c r="E26" i="154" s="1"/>
  <c r="R150" i="131"/>
  <c r="R320" i="131" s="1"/>
  <c r="R68" i="131" s="1"/>
  <c r="R69" i="131" s="1"/>
  <c r="R319" i="131"/>
  <c r="L263" i="140"/>
  <c r="M120" i="146"/>
  <c r="M192" i="146" s="1"/>
  <c r="P11" i="137"/>
  <c r="M70" i="140"/>
  <c r="N70" i="146"/>
  <c r="N141" i="140"/>
  <c r="N134" i="140" s="1"/>
  <c r="O139" i="146" s="1"/>
  <c r="O200" i="146" s="1"/>
  <c r="N64" i="140"/>
  <c r="N63" i="140" s="1"/>
  <c r="B334" i="148"/>
  <c r="F63" i="155" s="1"/>
  <c r="E58" i="157" s="1"/>
  <c r="E113" i="154"/>
  <c r="E179" i="154" s="1"/>
  <c r="Q323" i="131"/>
  <c r="P93" i="137"/>
  <c r="O137" i="146"/>
  <c r="O198" i="146" s="1"/>
  <c r="Q11" i="137" l="1"/>
  <c r="N70" i="140"/>
  <c r="O116" i="146" s="1"/>
  <c r="O182" i="146" s="1"/>
  <c r="O70" i="146"/>
  <c r="N116" i="146"/>
  <c r="N182" i="146" s="1"/>
  <c r="M54" i="140"/>
  <c r="P22" i="146"/>
  <c r="Q26" i="146"/>
  <c r="U69" i="131"/>
  <c r="R76" i="131"/>
  <c r="R73" i="131"/>
  <c r="R151" i="131"/>
  <c r="Q77" i="137"/>
  <c r="E58" i="137"/>
  <c r="F51" i="151" s="1"/>
  <c r="L5" i="140"/>
  <c r="M5" i="144" s="1"/>
  <c r="L4" i="140"/>
  <c r="M4" i="144" s="1"/>
  <c r="O115" i="146"/>
  <c r="O181" i="146" s="1"/>
  <c r="N56" i="140"/>
  <c r="N111" i="140"/>
  <c r="C189" i="148"/>
  <c r="E22" i="154"/>
  <c r="W156" i="133"/>
  <c r="X156" i="133" s="1"/>
  <c r="L142" i="148" l="1"/>
  <c r="S80" i="131"/>
  <c r="T80" i="131" s="1"/>
  <c r="X158" i="133" s="1"/>
  <c r="C185" i="148"/>
  <c r="E62" i="154"/>
  <c r="P62" i="146"/>
  <c r="P64" i="146" s="1"/>
  <c r="P66" i="146" s="1"/>
  <c r="Q22" i="146"/>
  <c r="Q62" i="146" s="1"/>
  <c r="M149" i="140"/>
  <c r="N144" i="146" s="1"/>
  <c r="N218" i="146" s="1"/>
  <c r="N110" i="146"/>
  <c r="N176" i="146" s="1"/>
  <c r="M73" i="140"/>
  <c r="S72" i="131"/>
  <c r="U72" i="131" s="1"/>
  <c r="Q79" i="137"/>
  <c r="Q81" i="137" s="1"/>
  <c r="E77" i="137"/>
  <c r="P66" i="133"/>
  <c r="R321" i="131"/>
  <c r="R471" i="131" s="1"/>
  <c r="U471" i="131" s="1"/>
  <c r="Y160" i="133" s="1"/>
  <c r="E151" i="131"/>
  <c r="E321" i="131" s="1"/>
  <c r="O135" i="146"/>
  <c r="O196" i="146" s="1"/>
  <c r="O207" i="146" s="1"/>
  <c r="N95" i="140"/>
  <c r="N147" i="140" s="1"/>
  <c r="O141" i="146" s="1"/>
  <c r="O113" i="146"/>
  <c r="O179" i="146" s="1"/>
  <c r="N54" i="140"/>
  <c r="R82" i="131"/>
  <c r="S78" i="131"/>
  <c r="S73" i="131" l="1"/>
  <c r="R40" i="146"/>
  <c r="R32" i="146"/>
  <c r="R24" i="146"/>
  <c r="R54" i="146"/>
  <c r="R39" i="146"/>
  <c r="R31" i="146"/>
  <c r="R22" i="146"/>
  <c r="R53" i="146"/>
  <c r="R38" i="146"/>
  <c r="R30" i="146"/>
  <c r="R56" i="146"/>
  <c r="R52" i="146"/>
  <c r="R45" i="146"/>
  <c r="R37" i="146"/>
  <c r="R29" i="146"/>
  <c r="R60" i="146"/>
  <c r="R51" i="146"/>
  <c r="R43" i="146"/>
  <c r="R27" i="146"/>
  <c r="R49" i="146"/>
  <c r="R42" i="146"/>
  <c r="R26" i="146"/>
  <c r="R47" i="146"/>
  <c r="R41" i="146"/>
  <c r="R25" i="146"/>
  <c r="R36" i="146"/>
  <c r="R59" i="146"/>
  <c r="R35" i="146"/>
  <c r="R58" i="146"/>
  <c r="R34" i="146"/>
  <c r="R57" i="146"/>
  <c r="R33" i="146"/>
  <c r="R55" i="146"/>
  <c r="R44" i="146"/>
  <c r="R28" i="146"/>
  <c r="R50" i="146"/>
  <c r="R62" i="146"/>
  <c r="Q64" i="146"/>
  <c r="R64" i="146" s="1"/>
  <c r="C225" i="148"/>
  <c r="F30" i="154"/>
  <c r="F38" i="154"/>
  <c r="F47" i="154"/>
  <c r="F55" i="154"/>
  <c r="F24" i="154"/>
  <c r="F31" i="154"/>
  <c r="F39" i="154"/>
  <c r="F48" i="154"/>
  <c r="F56" i="154"/>
  <c r="F22" i="154"/>
  <c r="F32" i="154"/>
  <c r="F40" i="154"/>
  <c r="F49" i="154"/>
  <c r="F57" i="154"/>
  <c r="F25" i="154"/>
  <c r="F33" i="154"/>
  <c r="F41" i="154"/>
  <c r="F50" i="154"/>
  <c r="F58" i="154"/>
  <c r="F26" i="154"/>
  <c r="F34" i="154"/>
  <c r="F42" i="154"/>
  <c r="F51" i="154"/>
  <c r="F59" i="154"/>
  <c r="F27" i="154"/>
  <c r="F35" i="154"/>
  <c r="F43" i="154"/>
  <c r="F52" i="154"/>
  <c r="F60" i="154"/>
  <c r="F44" i="154"/>
  <c r="F45" i="154"/>
  <c r="F53" i="154"/>
  <c r="F54" i="154"/>
  <c r="F28" i="154"/>
  <c r="F29" i="154"/>
  <c r="F37" i="154"/>
  <c r="F36" i="154"/>
  <c r="E65" i="154"/>
  <c r="P97" i="133"/>
  <c r="Q101" i="133"/>
  <c r="Y101" i="133"/>
  <c r="N149" i="140"/>
  <c r="O144" i="146" s="1"/>
  <c r="O218" i="146" s="1"/>
  <c r="O110" i="146"/>
  <c r="O176" i="146" s="1"/>
  <c r="N73" i="140"/>
  <c r="O64" i="140"/>
  <c r="O141" i="140"/>
  <c r="Q93" i="137"/>
  <c r="F4" i="137"/>
  <c r="G4" i="134" s="1"/>
  <c r="F72" i="151"/>
  <c r="D4" i="137"/>
  <c r="S75" i="131"/>
  <c r="U75" i="131" s="1"/>
  <c r="U78" i="131"/>
  <c r="F3" i="137"/>
  <c r="F70" i="151"/>
  <c r="M263" i="140"/>
  <c r="N120" i="146"/>
  <c r="N192" i="146" s="1"/>
  <c r="K133" i="148"/>
  <c r="K135" i="148" s="1"/>
  <c r="M142" i="148" s="1"/>
  <c r="M141" i="148"/>
  <c r="AB101" i="133" l="1"/>
  <c r="T55" i="148" s="1"/>
  <c r="Z55" i="148" s="1"/>
  <c r="AA101" i="133"/>
  <c r="S55" i="148" s="1"/>
  <c r="AC101" i="133"/>
  <c r="U55" i="148" s="1"/>
  <c r="Q132" i="133"/>
  <c r="W132" i="133" s="1"/>
  <c r="W101" i="133"/>
  <c r="X101" i="133" s="1"/>
  <c r="P134" i="133"/>
  <c r="W97" i="133"/>
  <c r="X97" i="133" s="1"/>
  <c r="P160" i="133"/>
  <c r="W160" i="133" s="1"/>
  <c r="X160" i="133" s="1"/>
  <c r="F9" i="155"/>
  <c r="F74" i="151"/>
  <c r="O70" i="140"/>
  <c r="P70" i="146"/>
  <c r="F86" i="151"/>
  <c r="C227" i="148"/>
  <c r="E67" i="154"/>
  <c r="O63" i="140"/>
  <c r="D63" i="152"/>
  <c r="D142" i="152"/>
  <c r="O134" i="140"/>
  <c r="N263" i="140"/>
  <c r="O120" i="146"/>
  <c r="O192" i="146" s="1"/>
  <c r="M5" i="140"/>
  <c r="N5" i="144" s="1"/>
  <c r="M4" i="140"/>
  <c r="N4" i="144" s="1"/>
  <c r="K136" i="148"/>
  <c r="N142" i="148"/>
  <c r="L132" i="148"/>
  <c r="L133" i="148" s="1"/>
  <c r="F16" i="134"/>
  <c r="F20" i="134" s="1"/>
  <c r="F36" i="134" s="1"/>
  <c r="E4" i="134"/>
  <c r="O113" i="140" l="1"/>
  <c r="Q134" i="133"/>
  <c r="R134" i="133" s="1"/>
  <c r="S134" i="133" s="1"/>
  <c r="T134" i="133" s="1"/>
  <c r="U134" i="133" s="1"/>
  <c r="V134" i="133" s="1"/>
  <c r="X132" i="133"/>
  <c r="F331" i="131" s="1"/>
  <c r="D62" i="152"/>
  <c r="E116" i="154" s="1"/>
  <c r="E182" i="154" s="1"/>
  <c r="P115" i="146"/>
  <c r="P181" i="146" s="1"/>
  <c r="O56" i="140"/>
  <c r="D69" i="152"/>
  <c r="E117" i="154" s="1"/>
  <c r="E183" i="154" s="1"/>
  <c r="P116" i="146"/>
  <c r="P182" i="146" s="1"/>
  <c r="AC55" i="148"/>
  <c r="AF55" i="148"/>
  <c r="AI55" i="148"/>
  <c r="AL55" i="148"/>
  <c r="C229" i="148"/>
  <c r="L134" i="148"/>
  <c r="G61" i="151" s="1"/>
  <c r="E326" i="149"/>
  <c r="AA55" i="148"/>
  <c r="AB55" i="148" s="1"/>
  <c r="AD55" i="148"/>
  <c r="AG55" i="148"/>
  <c r="AJ55" i="148"/>
  <c r="E71" i="154"/>
  <c r="C233" i="148" s="1"/>
  <c r="G11" i="151"/>
  <c r="N5" i="140"/>
  <c r="O5" i="144" s="1"/>
  <c r="N4" i="140"/>
  <c r="O4" i="144" s="1"/>
  <c r="D135" i="152"/>
  <c r="E140" i="154" s="1"/>
  <c r="E201" i="154" s="1"/>
  <c r="P139" i="146"/>
  <c r="P200" i="146" s="1"/>
  <c r="F14" i="155"/>
  <c r="Z82" i="148" l="1"/>
  <c r="G31" i="151"/>
  <c r="G55" i="154"/>
  <c r="G66" i="151"/>
  <c r="L135" i="148"/>
  <c r="D55" i="152"/>
  <c r="E114" i="154" s="1"/>
  <c r="E180" i="154" s="1"/>
  <c r="P113" i="146"/>
  <c r="P179" i="146" s="1"/>
  <c r="O54" i="140"/>
  <c r="F19" i="155"/>
  <c r="E19" i="157"/>
  <c r="E162" i="157" s="1"/>
  <c r="AM55" i="148"/>
  <c r="AH55" i="148"/>
  <c r="AK55" i="148"/>
  <c r="AE55" i="148"/>
  <c r="O112" i="140"/>
  <c r="D114" i="152"/>
  <c r="Y83" i="148" s="1"/>
  <c r="Z83" i="148" l="1"/>
  <c r="E114" i="152" s="1"/>
  <c r="E113" i="152" s="1"/>
  <c r="AC82" i="148"/>
  <c r="J31" i="151"/>
  <c r="O111" i="140"/>
  <c r="P137" i="146"/>
  <c r="P198" i="146" s="1"/>
  <c r="D113" i="152"/>
  <c r="E138" i="154" s="1"/>
  <c r="E199" i="154" s="1"/>
  <c r="AA82" i="148"/>
  <c r="AA83" i="148" s="1"/>
  <c r="H31" i="151"/>
  <c r="D218" i="148"/>
  <c r="G47" i="154"/>
  <c r="D53" i="152"/>
  <c r="P110" i="146"/>
  <c r="P176" i="146" s="1"/>
  <c r="O73" i="140"/>
  <c r="L136" i="148"/>
  <c r="M133" i="148"/>
  <c r="E63" i="152"/>
  <c r="E62" i="152" s="1"/>
  <c r="E142" i="152"/>
  <c r="E135" i="152" s="1"/>
  <c r="H140" i="154" s="1"/>
  <c r="H201" i="154" s="1"/>
  <c r="AB82" i="148"/>
  <c r="I31" i="151"/>
  <c r="G26" i="154"/>
  <c r="G51" i="151"/>
  <c r="G70" i="151" s="1"/>
  <c r="G72" i="151" s="1"/>
  <c r="E21" i="157"/>
  <c r="F114" i="152" l="1"/>
  <c r="F113" i="152" s="1"/>
  <c r="AB83" i="148"/>
  <c r="G9" i="155"/>
  <c r="G74" i="151"/>
  <c r="D112" i="152"/>
  <c r="P135" i="146"/>
  <c r="P196" i="146" s="1"/>
  <c r="P207" i="146" s="1"/>
  <c r="O95" i="140"/>
  <c r="B333" i="148"/>
  <c r="F62" i="155" s="1"/>
  <c r="E57" i="157" s="1"/>
  <c r="E111" i="154"/>
  <c r="E177" i="154" s="1"/>
  <c r="M26" i="154"/>
  <c r="J51" i="151"/>
  <c r="D189" i="148"/>
  <c r="G22" i="154"/>
  <c r="D185" i="148" s="1"/>
  <c r="P65" i="140"/>
  <c r="P19" i="140"/>
  <c r="P27" i="140"/>
  <c r="P36" i="140"/>
  <c r="P44" i="140"/>
  <c r="P71" i="140"/>
  <c r="P33" i="140"/>
  <c r="Q105" i="146" s="1"/>
  <c r="P64" i="140"/>
  <c r="P20" i="140"/>
  <c r="P28" i="140"/>
  <c r="P37" i="140"/>
  <c r="P45" i="140"/>
  <c r="P63" i="140"/>
  <c r="Q115" i="146" s="1"/>
  <c r="P16" i="140"/>
  <c r="Q104" i="146" s="1"/>
  <c r="P62" i="140"/>
  <c r="P21" i="140"/>
  <c r="P29" i="140"/>
  <c r="P38" i="140"/>
  <c r="P47" i="140"/>
  <c r="P57" i="140"/>
  <c r="Q114" i="146" s="1"/>
  <c r="P15" i="140"/>
  <c r="Q102" i="146" s="1"/>
  <c r="P61" i="140"/>
  <c r="P22" i="140"/>
  <c r="P30" i="140"/>
  <c r="P39" i="140"/>
  <c r="P48" i="140"/>
  <c r="P56" i="140"/>
  <c r="Q113" i="146" s="1"/>
  <c r="P70" i="140"/>
  <c r="Q116" i="146" s="1"/>
  <c r="P69" i="140"/>
  <c r="P60" i="140"/>
  <c r="P23" i="140"/>
  <c r="P31" i="140"/>
  <c r="P40" i="140"/>
  <c r="P49" i="140"/>
  <c r="P55" i="140"/>
  <c r="Q112" i="146" s="1"/>
  <c r="P18" i="140"/>
  <c r="P42" i="140"/>
  <c r="P24" i="140"/>
  <c r="P43" i="140"/>
  <c r="P25" i="140"/>
  <c r="P50" i="140"/>
  <c r="P68" i="140"/>
  <c r="P26" i="140"/>
  <c r="P51" i="140"/>
  <c r="P67" i="140"/>
  <c r="P32" i="140"/>
  <c r="P52" i="140"/>
  <c r="P66" i="140"/>
  <c r="P34" i="140"/>
  <c r="P54" i="140"/>
  <c r="Q110" i="146" s="1"/>
  <c r="P58" i="140"/>
  <c r="P17" i="140"/>
  <c r="P35" i="140"/>
  <c r="P41" i="140"/>
  <c r="P53" i="140"/>
  <c r="Q108" i="146" s="1"/>
  <c r="P46" i="140"/>
  <c r="Q107" i="146" s="1"/>
  <c r="D72" i="152"/>
  <c r="P120" i="146"/>
  <c r="P192" i="146" s="1"/>
  <c r="O149" i="140"/>
  <c r="D210" i="148"/>
  <c r="M134" i="148"/>
  <c r="H61" i="151" s="1"/>
  <c r="K26" i="154"/>
  <c r="I51" i="151"/>
  <c r="H116" i="154"/>
  <c r="H182" i="154" s="1"/>
  <c r="E55" i="152"/>
  <c r="I26" i="154"/>
  <c r="H51" i="151"/>
  <c r="E112" i="152"/>
  <c r="H138" i="154"/>
  <c r="H199" i="154" s="1"/>
  <c r="M135" i="148" l="1"/>
  <c r="M136" i="148" s="1"/>
  <c r="O147" i="140"/>
  <c r="D96" i="152"/>
  <c r="F50" i="155"/>
  <c r="E45" i="157" s="1"/>
  <c r="F51" i="155"/>
  <c r="E46" i="157" s="1"/>
  <c r="F52" i="155"/>
  <c r="E47" i="157" s="1"/>
  <c r="E136" i="154"/>
  <c r="E197" i="154" s="1"/>
  <c r="E208" i="154" s="1"/>
  <c r="B336" i="148"/>
  <c r="F65" i="155" s="1"/>
  <c r="E60" i="157" s="1"/>
  <c r="B338" i="148"/>
  <c r="F67" i="155" s="1"/>
  <c r="E62" i="157" s="1"/>
  <c r="E121" i="154"/>
  <c r="F326" i="149"/>
  <c r="G86" i="151"/>
  <c r="Q118" i="146"/>
  <c r="Q117" i="146"/>
  <c r="G14" i="155"/>
  <c r="H136" i="154"/>
  <c r="H197" i="154" s="1"/>
  <c r="H208" i="154" s="1"/>
  <c r="E96" i="152"/>
  <c r="G62" i="154"/>
  <c r="E189" i="148"/>
  <c r="I22" i="154"/>
  <c r="E185" i="148" s="1"/>
  <c r="G189" i="148"/>
  <c r="M22" i="154"/>
  <c r="G185" i="148" s="1"/>
  <c r="G114" i="152"/>
  <c r="G113" i="152" s="1"/>
  <c r="AC83" i="148"/>
  <c r="H114" i="152" s="1"/>
  <c r="H113" i="152" s="1"/>
  <c r="F189" i="148"/>
  <c r="K22" i="154"/>
  <c r="F185" i="148" s="1"/>
  <c r="I55" i="154"/>
  <c r="H66" i="151"/>
  <c r="H70" i="151" s="1"/>
  <c r="H72" i="151" s="1"/>
  <c r="H9" i="155" s="1"/>
  <c r="H114" i="154"/>
  <c r="H180" i="154" s="1"/>
  <c r="D150" i="152"/>
  <c r="F53" i="155" s="1"/>
  <c r="E48" i="157" s="1"/>
  <c r="P144" i="146"/>
  <c r="P218" i="146" s="1"/>
  <c r="X3" i="140"/>
  <c r="D151" i="140" s="1"/>
  <c r="K138" i="154"/>
  <c r="K199" i="154" s="1"/>
  <c r="F63" i="152" l="1"/>
  <c r="F62" i="152" s="1"/>
  <c r="K116" i="154" s="1"/>
  <c r="K182" i="154" s="1"/>
  <c r="F142" i="152"/>
  <c r="F135" i="152" s="1"/>
  <c r="K140" i="154" s="1"/>
  <c r="K201" i="154" s="1"/>
  <c r="N133" i="148"/>
  <c r="N134" i="148" s="1"/>
  <c r="I61" i="151" s="1"/>
  <c r="F112" i="152"/>
  <c r="K136" i="154" s="1"/>
  <c r="K197" i="154" s="1"/>
  <c r="K208" i="154" s="1"/>
  <c r="H74" i="151"/>
  <c r="G326" i="149" s="1"/>
  <c r="F199" i="154"/>
  <c r="F200" i="154"/>
  <c r="F201" i="154"/>
  <c r="F203" i="154"/>
  <c r="F205" i="154"/>
  <c r="F206" i="154"/>
  <c r="F197" i="154"/>
  <c r="E218" i="148"/>
  <c r="I47" i="154"/>
  <c r="E69" i="152"/>
  <c r="G71" i="154"/>
  <c r="D233" i="148" s="1"/>
  <c r="H11" i="151"/>
  <c r="N138" i="154"/>
  <c r="N199" i="154" s="1"/>
  <c r="F118" i="154"/>
  <c r="F111" i="154"/>
  <c r="F119" i="154"/>
  <c r="F103" i="154"/>
  <c r="F113" i="154"/>
  <c r="E193" i="154"/>
  <c r="F105" i="154"/>
  <c r="F114" i="154"/>
  <c r="F106" i="154"/>
  <c r="F115" i="154"/>
  <c r="F107" i="154"/>
  <c r="F116" i="154"/>
  <c r="F108" i="154"/>
  <c r="F109" i="154"/>
  <c r="F117" i="154"/>
  <c r="E145" i="154"/>
  <c r="E219" i="154" s="1"/>
  <c r="D225" i="148"/>
  <c r="H28" i="154"/>
  <c r="H36" i="154"/>
  <c r="H44" i="154"/>
  <c r="H53" i="154"/>
  <c r="H29" i="154"/>
  <c r="H37" i="154"/>
  <c r="H45" i="154"/>
  <c r="H54" i="154"/>
  <c r="H30" i="154"/>
  <c r="H38" i="154"/>
  <c r="H47" i="154"/>
  <c r="H55" i="154"/>
  <c r="H22" i="154"/>
  <c r="H31" i="154"/>
  <c r="H39" i="154"/>
  <c r="H48" i="154"/>
  <c r="H56" i="154"/>
  <c r="H24" i="154"/>
  <c r="H32" i="154"/>
  <c r="H40" i="154"/>
  <c r="H49" i="154"/>
  <c r="H57" i="154"/>
  <c r="H25" i="154"/>
  <c r="H33" i="154"/>
  <c r="H41" i="154"/>
  <c r="H50" i="154"/>
  <c r="H58" i="154"/>
  <c r="H42" i="154"/>
  <c r="H43" i="154"/>
  <c r="H51" i="154"/>
  <c r="H52" i="154"/>
  <c r="H26" i="154"/>
  <c r="H59" i="154"/>
  <c r="H27" i="154"/>
  <c r="H60" i="154"/>
  <c r="H34" i="154"/>
  <c r="H35" i="154"/>
  <c r="G65" i="154"/>
  <c r="G56" i="155"/>
  <c r="F51" i="157" s="1"/>
  <c r="G57" i="155"/>
  <c r="F52" i="157" s="1"/>
  <c r="E148" i="152"/>
  <c r="F19" i="157"/>
  <c r="F162" i="157" s="1"/>
  <c r="G19" i="155"/>
  <c r="F57" i="155"/>
  <c r="E52" i="157" s="1"/>
  <c r="F56" i="155"/>
  <c r="E51" i="157" s="1"/>
  <c r="H14" i="155"/>
  <c r="G19" i="157" s="1"/>
  <c r="Q138" i="154"/>
  <c r="Q199" i="154" s="1"/>
  <c r="I199" i="154"/>
  <c r="I200" i="154"/>
  <c r="I201" i="154"/>
  <c r="I203" i="154"/>
  <c r="I205" i="154"/>
  <c r="I197" i="154"/>
  <c r="I206" i="154"/>
  <c r="P130" i="140"/>
  <c r="P120" i="140"/>
  <c r="P109" i="140"/>
  <c r="P100" i="140"/>
  <c r="P88" i="140"/>
  <c r="P79" i="140"/>
  <c r="P141" i="140"/>
  <c r="P111" i="140"/>
  <c r="Q135" i="146" s="1"/>
  <c r="P129" i="140"/>
  <c r="P119" i="140"/>
  <c r="P108" i="140"/>
  <c r="P98" i="140"/>
  <c r="P87" i="140"/>
  <c r="P114" i="140"/>
  <c r="P142" i="140"/>
  <c r="P105" i="140"/>
  <c r="Q133" i="146" s="1"/>
  <c r="P128" i="140"/>
  <c r="P118" i="140"/>
  <c r="P107" i="140"/>
  <c r="P95" i="140"/>
  <c r="P86" i="140"/>
  <c r="P126" i="140"/>
  <c r="P143" i="140"/>
  <c r="P97" i="140"/>
  <c r="Q132" i="146" s="1"/>
  <c r="P145" i="140"/>
  <c r="P127" i="140"/>
  <c r="P117" i="140"/>
  <c r="P106" i="140"/>
  <c r="P94" i="140"/>
  <c r="P85" i="140"/>
  <c r="P136" i="140"/>
  <c r="P144" i="140"/>
  <c r="P96" i="140"/>
  <c r="Q130" i="146" s="1"/>
  <c r="P135" i="140"/>
  <c r="P125" i="140"/>
  <c r="P116" i="140"/>
  <c r="P104" i="140"/>
  <c r="P93" i="140"/>
  <c r="P83" i="140"/>
  <c r="P137" i="140"/>
  <c r="P99" i="140"/>
  <c r="P90" i="140"/>
  <c r="Q128" i="146" s="1"/>
  <c r="P133" i="140"/>
  <c r="P110" i="140"/>
  <c r="P81" i="140"/>
  <c r="P84" i="140"/>
  <c r="Q127" i="146" s="1"/>
  <c r="P132" i="140"/>
  <c r="P103" i="140"/>
  <c r="P80" i="140"/>
  <c r="P78" i="140"/>
  <c r="Q126" i="146" s="1"/>
  <c r="P131" i="140"/>
  <c r="P102" i="140"/>
  <c r="P138" i="140"/>
  <c r="P77" i="140"/>
  <c r="Q124" i="146" s="1"/>
  <c r="P123" i="140"/>
  <c r="P101" i="140"/>
  <c r="P139" i="140"/>
  <c r="P122" i="140"/>
  <c r="P92" i="140"/>
  <c r="P140" i="140"/>
  <c r="P121" i="140"/>
  <c r="P91" i="140"/>
  <c r="P134" i="140"/>
  <c r="Q139" i="146" s="1"/>
  <c r="P115" i="140"/>
  <c r="P113" i="140"/>
  <c r="P89" i="140"/>
  <c r="P82" i="140"/>
  <c r="P124" i="140"/>
  <c r="Q138" i="146" s="1"/>
  <c r="P112" i="140"/>
  <c r="Q137" i="146" s="1"/>
  <c r="D148" i="152"/>
  <c r="P141" i="146"/>
  <c r="O263" i="140"/>
  <c r="H86" i="151" l="1"/>
  <c r="F96" i="152"/>
  <c r="F55" i="152"/>
  <c r="G162" i="157"/>
  <c r="F182" i="154"/>
  <c r="F191" i="154"/>
  <c r="F183" i="154"/>
  <c r="F185" i="154"/>
  <c r="F177" i="154"/>
  <c r="F187" i="154"/>
  <c r="F179" i="154"/>
  <c r="F188" i="154"/>
  <c r="F180" i="154"/>
  <c r="F181" i="154"/>
  <c r="F190" i="154"/>
  <c r="F189" i="154"/>
  <c r="G55" i="155"/>
  <c r="F50" i="157" s="1"/>
  <c r="G54" i="155"/>
  <c r="F49" i="157" s="1"/>
  <c r="H142" i="154"/>
  <c r="H57" i="155"/>
  <c r="G52" i="157" s="1"/>
  <c r="H56" i="155"/>
  <c r="G51" i="157" s="1"/>
  <c r="F148" i="152"/>
  <c r="H117" i="154"/>
  <c r="H183" i="154" s="1"/>
  <c r="G52" i="155"/>
  <c r="F47" i="157" s="1"/>
  <c r="E53" i="152"/>
  <c r="G51" i="155"/>
  <c r="F46" i="157" s="1"/>
  <c r="L205" i="154"/>
  <c r="L197" i="154"/>
  <c r="L206" i="154"/>
  <c r="L199" i="154"/>
  <c r="L200" i="154"/>
  <c r="L201" i="154"/>
  <c r="L203" i="154"/>
  <c r="O4" i="140"/>
  <c r="P4" i="144" s="1"/>
  <c r="O5" i="140"/>
  <c r="P5" i="144" s="1"/>
  <c r="K114" i="154"/>
  <c r="K180" i="154" s="1"/>
  <c r="D227" i="148"/>
  <c r="G67" i="154"/>
  <c r="K55" i="154"/>
  <c r="I66" i="151"/>
  <c r="I70" i="151" s="1"/>
  <c r="I72" i="151" s="1"/>
  <c r="E210" i="148"/>
  <c r="I62" i="154"/>
  <c r="F54" i="155"/>
  <c r="E49" i="157" s="1"/>
  <c r="F55" i="155"/>
  <c r="E50" i="157" s="1"/>
  <c r="E142" i="154"/>
  <c r="D293" i="152"/>
  <c r="D301" i="152"/>
  <c r="N135" i="148"/>
  <c r="F69" i="152"/>
  <c r="I71" i="154"/>
  <c r="E233" i="148" s="1"/>
  <c r="I11" i="151"/>
  <c r="H19" i="155"/>
  <c r="F21" i="157"/>
  <c r="N136" i="148" l="1"/>
  <c r="O133" i="148"/>
  <c r="G142" i="152"/>
  <c r="G135" i="152" s="1"/>
  <c r="G63" i="152"/>
  <c r="G62" i="152" s="1"/>
  <c r="I125" i="154"/>
  <c r="I136" i="154"/>
  <c r="I127" i="154"/>
  <c r="I128" i="154"/>
  <c r="I138" i="154"/>
  <c r="I129" i="154"/>
  <c r="I139" i="154"/>
  <c r="I131" i="154"/>
  <c r="I133" i="154"/>
  <c r="I134" i="154"/>
  <c r="I140" i="154"/>
  <c r="C333" i="148"/>
  <c r="G62" i="155" s="1"/>
  <c r="F57" i="157" s="1"/>
  <c r="E150" i="152"/>
  <c r="H111" i="154"/>
  <c r="H177" i="154" s="1"/>
  <c r="E72" i="152"/>
  <c r="G50" i="155"/>
  <c r="F45" i="157" s="1"/>
  <c r="K117" i="154"/>
  <c r="K183" i="154" s="1"/>
  <c r="H52" i="155"/>
  <c r="G47" i="157" s="1"/>
  <c r="F218" i="148"/>
  <c r="K47" i="154"/>
  <c r="F127" i="154"/>
  <c r="F139" i="154"/>
  <c r="F128" i="154"/>
  <c r="F140" i="154"/>
  <c r="F129" i="154"/>
  <c r="F131" i="154"/>
  <c r="F136" i="154"/>
  <c r="F133" i="154"/>
  <c r="F134" i="154"/>
  <c r="F125" i="154"/>
  <c r="F138" i="154"/>
  <c r="H54" i="155"/>
  <c r="G49" i="157" s="1"/>
  <c r="H55" i="155"/>
  <c r="G50" i="157" s="1"/>
  <c r="K142" i="154"/>
  <c r="E225" i="148"/>
  <c r="J25" i="154"/>
  <c r="J33" i="154"/>
  <c r="J41" i="154"/>
  <c r="J50" i="154"/>
  <c r="J58" i="154"/>
  <c r="J26" i="154"/>
  <c r="J34" i="154"/>
  <c r="J42" i="154"/>
  <c r="J51" i="154"/>
  <c r="J59" i="154"/>
  <c r="J27" i="154"/>
  <c r="J35" i="154"/>
  <c r="J43" i="154"/>
  <c r="J52" i="154"/>
  <c r="J60" i="154"/>
  <c r="J28" i="154"/>
  <c r="J36" i="154"/>
  <c r="J44" i="154"/>
  <c r="J53" i="154"/>
  <c r="J29" i="154"/>
  <c r="J37" i="154"/>
  <c r="J45" i="154"/>
  <c r="J54" i="154"/>
  <c r="J30" i="154"/>
  <c r="J38" i="154"/>
  <c r="J47" i="154"/>
  <c r="J55" i="154"/>
  <c r="J48" i="154"/>
  <c r="J49" i="154"/>
  <c r="J22" i="154"/>
  <c r="J56" i="154"/>
  <c r="J24" i="154"/>
  <c r="J57" i="154"/>
  <c r="J31" i="154"/>
  <c r="J32" i="154"/>
  <c r="J39" i="154"/>
  <c r="J40" i="154"/>
  <c r="I65" i="154"/>
  <c r="E227" i="148" s="1"/>
  <c r="D229" i="148"/>
  <c r="F53" i="152"/>
  <c r="I9" i="155"/>
  <c r="I74" i="151"/>
  <c r="G21" i="157"/>
  <c r="H51" i="155"/>
  <c r="G46" i="157" s="1"/>
  <c r="I67" i="154" l="1"/>
  <c r="E229" i="148" s="1"/>
  <c r="D333" i="148"/>
  <c r="H62" i="155" s="1"/>
  <c r="G57" i="157" s="1"/>
  <c r="F150" i="152"/>
  <c r="K111" i="154"/>
  <c r="K177" i="154" s="1"/>
  <c r="F72" i="152"/>
  <c r="H50" i="155"/>
  <c r="G45" i="157" s="1"/>
  <c r="L125" i="154"/>
  <c r="L136" i="154"/>
  <c r="L127" i="154"/>
  <c r="L128" i="154"/>
  <c r="L138" i="154"/>
  <c r="L129" i="154"/>
  <c r="L139" i="154"/>
  <c r="L131" i="154"/>
  <c r="L133" i="154"/>
  <c r="L140" i="154"/>
  <c r="L134" i="154"/>
  <c r="N116" i="154"/>
  <c r="N182" i="154" s="1"/>
  <c r="G55" i="152"/>
  <c r="F210" i="148"/>
  <c r="K62" i="154"/>
  <c r="C338" i="148"/>
  <c r="G67" i="155" s="1"/>
  <c r="F62" i="157" s="1"/>
  <c r="C336" i="148"/>
  <c r="G65" i="155" s="1"/>
  <c r="F60" i="157" s="1"/>
  <c r="E301" i="152"/>
  <c r="H121" i="154"/>
  <c r="N140" i="154"/>
  <c r="N201" i="154" s="1"/>
  <c r="G112" i="152"/>
  <c r="H326" i="149"/>
  <c r="I86" i="151"/>
  <c r="O134" i="148"/>
  <c r="J61" i="151" s="1"/>
  <c r="I14" i="155"/>
  <c r="H145" i="154"/>
  <c r="H219" i="154" s="1"/>
  <c r="G53" i="155"/>
  <c r="F48" i="157" s="1"/>
  <c r="M55" i="154" l="1"/>
  <c r="J66" i="151"/>
  <c r="J70" i="151" s="1"/>
  <c r="J72" i="151" s="1"/>
  <c r="D336" i="148"/>
  <c r="H65" i="155" s="1"/>
  <c r="G60" i="157" s="1"/>
  <c r="D338" i="148"/>
  <c r="H67" i="155" s="1"/>
  <c r="G62" i="157" s="1"/>
  <c r="F301" i="152"/>
  <c r="K121" i="154"/>
  <c r="E4" i="152"/>
  <c r="E3" i="152"/>
  <c r="G69" i="152"/>
  <c r="N117" i="154" s="1"/>
  <c r="N183" i="154" s="1"/>
  <c r="J11" i="151"/>
  <c r="K71" i="154"/>
  <c r="F233" i="148" s="1"/>
  <c r="I105" i="154"/>
  <c r="I114" i="154"/>
  <c r="I106" i="154"/>
  <c r="I115" i="154"/>
  <c r="I107" i="154"/>
  <c r="I116" i="154"/>
  <c r="I108" i="154"/>
  <c r="I109" i="154"/>
  <c r="I117" i="154"/>
  <c r="I118" i="154"/>
  <c r="I103" i="154"/>
  <c r="I111" i="154"/>
  <c r="I113" i="154"/>
  <c r="I119" i="154"/>
  <c r="H193" i="154"/>
  <c r="F225" i="148"/>
  <c r="L30" i="154"/>
  <c r="L38" i="154"/>
  <c r="L47" i="154"/>
  <c r="L55" i="154"/>
  <c r="L22" i="154"/>
  <c r="L31" i="154"/>
  <c r="L39" i="154"/>
  <c r="L48" i="154"/>
  <c r="L56" i="154"/>
  <c r="L24" i="154"/>
  <c r="L32" i="154"/>
  <c r="L40" i="154"/>
  <c r="L49" i="154"/>
  <c r="L57" i="154"/>
  <c r="L25" i="154"/>
  <c r="L33" i="154"/>
  <c r="L41" i="154"/>
  <c r="L50" i="154"/>
  <c r="L58" i="154"/>
  <c r="L26" i="154"/>
  <c r="L34" i="154"/>
  <c r="L42" i="154"/>
  <c r="L51" i="154"/>
  <c r="L59" i="154"/>
  <c r="L27" i="154"/>
  <c r="L35" i="154"/>
  <c r="L43" i="154"/>
  <c r="L52" i="154"/>
  <c r="L60" i="154"/>
  <c r="L53" i="154"/>
  <c r="L54" i="154"/>
  <c r="L28" i="154"/>
  <c r="L29" i="154"/>
  <c r="L36" i="154"/>
  <c r="L37" i="154"/>
  <c r="L45" i="154"/>
  <c r="L44" i="154"/>
  <c r="K65" i="154"/>
  <c r="H19" i="157"/>
  <c r="H162" i="157" s="1"/>
  <c r="I19" i="155"/>
  <c r="I52" i="155"/>
  <c r="H47" i="157" s="1"/>
  <c r="I51" i="155"/>
  <c r="H46" i="157" s="1"/>
  <c r="N136" i="154"/>
  <c r="N197" i="154" s="1"/>
  <c r="N208" i="154" s="1"/>
  <c r="G96" i="152"/>
  <c r="N114" i="154"/>
  <c r="N180" i="154" s="1"/>
  <c r="G53" i="152"/>
  <c r="I50" i="155" s="1"/>
  <c r="H45" i="157" s="1"/>
  <c r="K145" i="154"/>
  <c r="K219" i="154" s="1"/>
  <c r="H53" i="155"/>
  <c r="G48" i="157" s="1"/>
  <c r="O135" i="148"/>
  <c r="L108" i="154" l="1"/>
  <c r="L109" i="154"/>
  <c r="L117" i="154"/>
  <c r="L118" i="154"/>
  <c r="L111" i="154"/>
  <c r="L119" i="154"/>
  <c r="L103" i="154"/>
  <c r="L113" i="154"/>
  <c r="K193" i="154"/>
  <c r="L105" i="154"/>
  <c r="L114" i="154"/>
  <c r="L106" i="154"/>
  <c r="L107" i="154"/>
  <c r="L115" i="154"/>
  <c r="L116" i="154"/>
  <c r="F3" i="152"/>
  <c r="F4" i="152"/>
  <c r="O201" i="154"/>
  <c r="O203" i="154"/>
  <c r="O205" i="154"/>
  <c r="O197" i="154"/>
  <c r="O206" i="154"/>
  <c r="O199" i="154"/>
  <c r="O200" i="154"/>
  <c r="E333" i="148"/>
  <c r="I62" i="155" s="1"/>
  <c r="H57" i="157" s="1"/>
  <c r="G150" i="152"/>
  <c r="N111" i="154"/>
  <c r="N177" i="154" s="1"/>
  <c r="G72" i="152"/>
  <c r="I179" i="154"/>
  <c r="I188" i="154"/>
  <c r="I180" i="154"/>
  <c r="I189" i="154"/>
  <c r="I181" i="154"/>
  <c r="I190" i="154"/>
  <c r="I182" i="154"/>
  <c r="I191" i="154"/>
  <c r="I183" i="154"/>
  <c r="I177" i="154"/>
  <c r="I185" i="154"/>
  <c r="I187" i="154"/>
  <c r="J9" i="155"/>
  <c r="J74" i="151"/>
  <c r="H63" i="152"/>
  <c r="H62" i="152" s="1"/>
  <c r="H142" i="152"/>
  <c r="H135" i="152" s="1"/>
  <c r="H21" i="157"/>
  <c r="I57" i="155"/>
  <c r="H52" i="157" s="1"/>
  <c r="I56" i="155"/>
  <c r="H51" i="157" s="1"/>
  <c r="G148" i="152"/>
  <c r="F227" i="148"/>
  <c r="K67" i="154"/>
  <c r="G218" i="148"/>
  <c r="M47" i="154"/>
  <c r="Q140" i="154" l="1"/>
  <c r="Q201" i="154" s="1"/>
  <c r="H112" i="152"/>
  <c r="E338" i="148"/>
  <c r="I67" i="155" s="1"/>
  <c r="H62" i="157" s="1"/>
  <c r="E336" i="148"/>
  <c r="I65" i="155" s="1"/>
  <c r="H60" i="157" s="1"/>
  <c r="N121" i="154"/>
  <c r="G301" i="152"/>
  <c r="I326" i="149"/>
  <c r="J86" i="151"/>
  <c r="Q116" i="154"/>
  <c r="Q182" i="154" s="1"/>
  <c r="H55" i="152"/>
  <c r="I55" i="155"/>
  <c r="H50" i="157" s="1"/>
  <c r="I54" i="155"/>
  <c r="H49" i="157" s="1"/>
  <c r="N142" i="154"/>
  <c r="J14" i="155"/>
  <c r="F23" i="155"/>
  <c r="H23" i="155"/>
  <c r="F21" i="155"/>
  <c r="N145" i="154"/>
  <c r="N219" i="154" s="1"/>
  <c r="I53" i="155"/>
  <c r="H48" i="157" s="1"/>
  <c r="G210" i="148"/>
  <c r="M62" i="154"/>
  <c r="F229" i="148"/>
  <c r="L180" i="154"/>
  <c r="L189" i="154"/>
  <c r="L181" i="154"/>
  <c r="L190" i="154"/>
  <c r="L182" i="154"/>
  <c r="L191" i="154"/>
  <c r="L183" i="154"/>
  <c r="L185" i="154"/>
  <c r="L177" i="154"/>
  <c r="L179" i="154"/>
  <c r="L187" i="154"/>
  <c r="L188" i="154"/>
  <c r="G225" i="148" l="1"/>
  <c r="N25" i="154"/>
  <c r="N33" i="154"/>
  <c r="N41" i="154"/>
  <c r="N50" i="154"/>
  <c r="N58" i="154"/>
  <c r="N26" i="154"/>
  <c r="N34" i="154"/>
  <c r="N42" i="154"/>
  <c r="N51" i="154"/>
  <c r="N27" i="154"/>
  <c r="N35" i="154"/>
  <c r="N43" i="154"/>
  <c r="N52" i="154"/>
  <c r="N28" i="154"/>
  <c r="N36" i="154"/>
  <c r="N44" i="154"/>
  <c r="N53" i="154"/>
  <c r="N29" i="154"/>
  <c r="N37" i="154"/>
  <c r="N45" i="154"/>
  <c r="N54" i="154"/>
  <c r="N30" i="154"/>
  <c r="N38" i="154"/>
  <c r="N47" i="154"/>
  <c r="N55" i="154"/>
  <c r="N22" i="154"/>
  <c r="N56" i="154"/>
  <c r="N24" i="154"/>
  <c r="N57" i="154"/>
  <c r="N31" i="154"/>
  <c r="N32" i="154"/>
  <c r="N39" i="154"/>
  <c r="N40" i="154"/>
  <c r="N48" i="154"/>
  <c r="N49" i="154"/>
  <c r="M65" i="154"/>
  <c r="G4" i="152"/>
  <c r="G3" i="152"/>
  <c r="O127" i="154"/>
  <c r="O128" i="154"/>
  <c r="O138" i="154"/>
  <c r="O129" i="154"/>
  <c r="O139" i="154"/>
  <c r="O131" i="154"/>
  <c r="O133" i="154"/>
  <c r="O140" i="154"/>
  <c r="O134" i="154"/>
  <c r="O125" i="154"/>
  <c r="O136" i="154"/>
  <c r="O111" i="154"/>
  <c r="O119" i="154"/>
  <c r="O103" i="154"/>
  <c r="O113" i="154"/>
  <c r="N193" i="154"/>
  <c r="O105" i="154"/>
  <c r="O114" i="154"/>
  <c r="O106" i="154"/>
  <c r="O115" i="154"/>
  <c r="O107" i="154"/>
  <c r="O116" i="154"/>
  <c r="O108" i="154"/>
  <c r="O109" i="154"/>
  <c r="O117" i="154"/>
  <c r="O118" i="154"/>
  <c r="I19" i="157"/>
  <c r="I162" i="157" s="1"/>
  <c r="J162" i="157" s="1"/>
  <c r="K162" i="157" s="1"/>
  <c r="L162" i="157" s="1"/>
  <c r="M162" i="157" s="1"/>
  <c r="N162" i="157" s="1"/>
  <c r="O162" i="157" s="1"/>
  <c r="P162" i="157" s="1"/>
  <c r="J19" i="155"/>
  <c r="I21" i="157" s="1"/>
  <c r="H69" i="152"/>
  <c r="Q117" i="154" s="1"/>
  <c r="Q183" i="154" s="1"/>
  <c r="M71" i="154"/>
  <c r="G233" i="148" s="1"/>
  <c r="Q114" i="154"/>
  <c r="Q180" i="154" s="1"/>
  <c r="Q136" i="154"/>
  <c r="Q197" i="154" s="1"/>
  <c r="Q208" i="154" s="1"/>
  <c r="H96" i="152"/>
  <c r="H53" i="152" l="1"/>
  <c r="J50" i="155" s="1"/>
  <c r="I45" i="157" s="1"/>
  <c r="H150" i="152"/>
  <c r="Q111" i="154"/>
  <c r="Q177" i="154" s="1"/>
  <c r="H72" i="152"/>
  <c r="G227" i="148"/>
  <c r="M67" i="154"/>
  <c r="G229" i="148" s="1"/>
  <c r="R199" i="154"/>
  <c r="R200" i="154"/>
  <c r="R201" i="154"/>
  <c r="R203" i="154"/>
  <c r="R197" i="154"/>
  <c r="R205" i="154"/>
  <c r="R206" i="154"/>
  <c r="J51" i="155"/>
  <c r="I46" i="157" s="1"/>
  <c r="O183" i="154"/>
  <c r="O185" i="154"/>
  <c r="O177" i="154"/>
  <c r="O187" i="154"/>
  <c r="O179" i="154"/>
  <c r="O188" i="154"/>
  <c r="O180" i="154"/>
  <c r="O189" i="154"/>
  <c r="O181" i="154"/>
  <c r="O182" i="154"/>
  <c r="O190" i="154"/>
  <c r="O191" i="154"/>
  <c r="J57" i="155"/>
  <c r="I52" i="157" s="1"/>
  <c r="J56" i="155"/>
  <c r="I51" i="157" s="1"/>
  <c r="H148" i="152"/>
  <c r="J52" i="155"/>
  <c r="I47" i="157" s="1"/>
  <c r="F333" i="148" l="1"/>
  <c r="J62" i="155" s="1"/>
  <c r="I57" i="157" s="1"/>
  <c r="J54" i="155"/>
  <c r="I49" i="157" s="1"/>
  <c r="J55" i="155"/>
  <c r="I50" i="157" s="1"/>
  <c r="Q142" i="154"/>
  <c r="F336" i="148"/>
  <c r="J65" i="155" s="1"/>
  <c r="I60" i="157" s="1"/>
  <c r="F338" i="148"/>
  <c r="J67" i="155" s="1"/>
  <c r="I62" i="157" s="1"/>
  <c r="H301" i="152"/>
  <c r="Q121" i="154"/>
  <c r="Q145" i="154"/>
  <c r="Q219" i="154" s="1"/>
  <c r="P2" i="152"/>
  <c r="D152" i="152" s="1"/>
  <c r="J53" i="155"/>
  <c r="I48" i="157" s="1"/>
  <c r="H4" i="152" l="1"/>
  <c r="H3" i="152"/>
  <c r="R128" i="154"/>
  <c r="R138" i="154"/>
  <c r="R129" i="154"/>
  <c r="R139" i="154"/>
  <c r="R131" i="154"/>
  <c r="R133" i="154"/>
  <c r="R140" i="154"/>
  <c r="R134" i="154"/>
  <c r="R125" i="154"/>
  <c r="R127" i="154"/>
  <c r="R136" i="154"/>
  <c r="R106" i="154"/>
  <c r="R115" i="154"/>
  <c r="R107" i="154"/>
  <c r="R116" i="154"/>
  <c r="R108" i="154"/>
  <c r="R109" i="154"/>
  <c r="R117" i="154"/>
  <c r="R118" i="154"/>
  <c r="R111" i="154"/>
  <c r="R119" i="154"/>
  <c r="R113" i="154"/>
  <c r="R114" i="154"/>
  <c r="Q193" i="154"/>
  <c r="R103" i="154"/>
  <c r="R105" i="154"/>
  <c r="R177" i="154" l="1"/>
  <c r="R187" i="154"/>
  <c r="R179" i="154"/>
  <c r="R188" i="154"/>
  <c r="R180" i="154"/>
  <c r="R189" i="154"/>
  <c r="R181" i="154"/>
  <c r="R190" i="154"/>
  <c r="R182" i="154"/>
  <c r="R191" i="154"/>
  <c r="R183" i="154"/>
  <c r="R185" i="1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38" authorId="0" shapeId="0" xr:uid="{00000000-0006-0000-0100-000001000000}">
      <text>
        <r>
          <rPr>
            <b/>
            <sz val="11"/>
            <color indexed="81"/>
            <rFont val="Tahoma"/>
            <family val="2"/>
          </rPr>
          <t xml:space="preserve">Información general </t>
        </r>
        <r>
          <rPr>
            <sz val="11"/>
            <color indexed="81"/>
            <rFont val="Tahoma"/>
            <family val="2"/>
          </rPr>
          <t>sobre el funcionamiento del libro y recomendaciones para su utilización o modificación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G4" authorId="0" shapeId="0" xr:uid="{00000000-0006-0000-0E00-000001000000}">
      <text>
        <r>
          <rPr>
            <sz val="11"/>
            <color indexed="81"/>
            <rFont val="Tahoma"/>
            <family val="2"/>
          </rPr>
          <t>AQUÍ ENCONTRARÁS EL ÍNDICE GENERAL QUE TE PERMITE IR A CUALQUIER HOJA DEL LIBRO</t>
        </r>
      </text>
    </comment>
    <comment ref="C13" authorId="0" shapeId="0" xr:uid="{00000000-0006-0000-0E00-000002000000}">
      <text>
        <r>
          <rPr>
            <sz val="11"/>
            <color indexed="81"/>
            <rFont val="Tahoma"/>
            <family val="2"/>
          </rPr>
          <t>INGRESOS PROCEDENTES DE LAS VENTAS</t>
        </r>
      </text>
    </comment>
    <comment ref="D17" authorId="0" shapeId="0" xr:uid="{00000000-0006-0000-0E00-000003000000}">
      <text>
        <r>
          <rPr>
            <sz val="11"/>
            <color indexed="81"/>
            <rFont val="Tahoma"/>
            <family val="2"/>
          </rPr>
          <t xml:space="preserve">INDICA AQUÍ QUE % DE IMPAGADOS VAS A TENER.
</t>
        </r>
      </text>
    </comment>
    <comment ref="D18" authorId="0" shapeId="0" xr:uid="{00000000-0006-0000-0E00-000004000000}">
      <text>
        <r>
          <rPr>
            <sz val="11"/>
            <color indexed="81"/>
            <rFont val="Tahoma"/>
            <family val="2"/>
          </rPr>
          <t>PON EL % DE IMPAGADOS QUE COBRARÁS.
Este % se calcula sobre los impagados.
El resto de impagados pasan a insolvencias (incobrables)</t>
        </r>
      </text>
    </comment>
    <comment ref="C19" authorId="0" shapeId="0" xr:uid="{00000000-0006-0000-0E00-000005000000}">
      <text>
        <r>
          <rPr>
            <sz val="11"/>
            <color indexed="81"/>
            <rFont val="Tahoma"/>
            <family val="2"/>
          </rPr>
          <t>Saldos INCOBRABLES.
La diferencia entre el total de impagados y los impagados cobrados</t>
        </r>
      </text>
    </comment>
    <comment ref="C20" authorId="0" shapeId="0" xr:uid="{00000000-0006-0000-0E00-000006000000}">
      <text>
        <r>
          <rPr>
            <sz val="11"/>
            <color indexed="81"/>
            <rFont val="Tahoma"/>
            <family val="2"/>
          </rPr>
          <t>COBROS EFECTIVOS.
(descontadas insolvencias)</t>
        </r>
      </text>
    </comment>
    <comment ref="C22" authorId="0" shapeId="0" xr:uid="{00000000-0006-0000-0E00-000007000000}">
      <text>
        <r>
          <rPr>
            <sz val="11"/>
            <color indexed="81"/>
            <rFont val="Tahoma"/>
            <family val="2"/>
          </rPr>
          <t>COBROS QUE NO PROCEDEN DE LAS VENTAS</t>
        </r>
      </text>
    </comment>
    <comment ref="C29" authorId="0" shapeId="0" xr:uid="{00000000-0006-0000-0E00-000008000000}">
      <text>
        <r>
          <rPr>
            <sz val="11"/>
            <color indexed="81"/>
            <rFont val="Tahoma"/>
            <family val="2"/>
          </rPr>
          <t>Viene de la hoja "consolidación" sección 6.2 OTROS</t>
        </r>
      </text>
    </comment>
    <comment ref="C34" authorId="0" shapeId="0" xr:uid="{00000000-0006-0000-0E00-000009000000}">
      <text>
        <r>
          <rPr>
            <sz val="11"/>
            <color indexed="81"/>
            <rFont val="Tahoma"/>
            <family val="2"/>
          </rPr>
          <t>PAGO DE COSTES OPERATIVOS.</t>
        </r>
      </text>
    </comment>
    <comment ref="C36" authorId="0" shapeId="0" xr:uid="{00000000-0006-0000-0E00-00000A000000}">
      <text>
        <r>
          <rPr>
            <sz val="11"/>
            <color indexed="81"/>
            <rFont val="Tahoma"/>
            <family val="2"/>
          </rPr>
          <t>REMUNERACIONES A PAGAR A LOS EMPLEADOS.
Salarios e incentivos según has definido en el plan de RR.HH. menos el % de retención correspondiente (si lo has indicado).</t>
        </r>
      </text>
    </comment>
    <comment ref="C37" authorId="0" shapeId="0" xr:uid="{00000000-0006-0000-0E00-00000B000000}">
      <text>
        <r>
          <rPr>
            <sz val="11"/>
            <color indexed="81"/>
            <rFont val="Tahoma"/>
            <family val="2"/>
          </rPr>
          <t>COMISIONES SOBRE VENTA A PAGAR A TUS VENDEDORES.
Elige el plazo de pago, normalmente al mes siguiente (30 días)</t>
        </r>
      </text>
    </comment>
    <comment ref="C38" authorId="0" shapeId="0" xr:uid="{00000000-0006-0000-0E00-00000C000000}">
      <text>
        <r>
          <rPr>
            <sz val="11"/>
            <color indexed="81"/>
            <rFont val="Tahoma"/>
            <family val="2"/>
          </rPr>
          <t>Elige el plazo de pago de la lista:
en el MES: Mes devengo
30 días: Al 2º mes
60 días: Al 3er mes
90 días: Al 4º mes
120 días: Al 5º mes
150 días: al 6º mes
180 días: al 7º mes</t>
        </r>
      </text>
    </comment>
    <comment ref="C39" authorId="0" shapeId="0" xr:uid="{00000000-0006-0000-0E00-00000D000000}">
      <text>
        <r>
          <rPr>
            <sz val="11"/>
            <color indexed="81"/>
            <rFont val="Tahoma"/>
            <family val="2"/>
          </rPr>
          <t>Elige el plazo de pago de la lista:
en el MES: Mes devengo
30 días: Al 2º mes
60 días: Al 3er mes
90 días: Al 4º mes
120 días: Al 5º mes
150 días: al 6º mes
180 días: al 7º mes</t>
        </r>
      </text>
    </comment>
    <comment ref="C40" authorId="0" shapeId="0" xr:uid="{00000000-0006-0000-0E00-00000E000000}">
      <text>
        <r>
          <rPr>
            <sz val="11"/>
            <color indexed="81"/>
            <rFont val="Tahoma"/>
            <family val="2"/>
          </rPr>
          <t>Elige el plazo de pago de la lista:
en el MES: Mes devengo
30 días: Al 2º mes
60 días: Al 3er mes
90 días: Al 4º mes
120 días: Al 5º mes
150 días: al 6º mes
180 días: al 7º mes</t>
        </r>
      </text>
    </comment>
    <comment ref="C41" authorId="0" shapeId="0" xr:uid="{00000000-0006-0000-0E00-00000F000000}">
      <text>
        <r>
          <rPr>
            <sz val="11"/>
            <color indexed="81"/>
            <rFont val="Tahoma"/>
            <family val="2"/>
          </rPr>
          <t>Elige el plazo de pago de la lista:
en el MES: Mes devengo
30 días: Al 2º mes
60 días: Al 3er mes
90 días: Al 4º mes
120 días: Al 5º mes
150 días: al 6º mes
180 días: al 7º mes</t>
        </r>
      </text>
    </comment>
    <comment ref="C42" authorId="0" shapeId="0" xr:uid="{00000000-0006-0000-0E00-000010000000}">
      <text>
        <r>
          <rPr>
            <sz val="11"/>
            <color indexed="81"/>
            <rFont val="Tahoma"/>
            <family val="2"/>
          </rPr>
          <t>Elige el plazo de pago de la lista:
en el MES: Mes devengo
30 días: Al 2º mes
60 días: Al 3er mes
90 días: Al 4º mes
120 días: Al 5º mes
150 días: al 6º mes
180 días: al 7º mes</t>
        </r>
      </text>
    </comment>
    <comment ref="C43" authorId="0" shapeId="0" xr:uid="{00000000-0006-0000-0E00-000011000000}">
      <text>
        <r>
          <rPr>
            <sz val="11"/>
            <color indexed="81"/>
            <rFont val="Tahoma"/>
            <family val="2"/>
          </rPr>
          <t>Elige el plazo de pago de la lista:
en el MES: Mes devengo
30 días: Al 2º mes
60 días: Al 3er mes
90 días: Al 4º mes
120 días: Al 5º mes
150 días: al 6º mes
180 días: al 7º mes</t>
        </r>
      </text>
    </comment>
    <comment ref="C44" authorId="0" shapeId="0" xr:uid="{00000000-0006-0000-0E00-000012000000}">
      <text>
        <r>
          <rPr>
            <sz val="11"/>
            <color indexed="81"/>
            <rFont val="Tahoma"/>
            <family val="2"/>
          </rPr>
          <t>Elige el plazo de pago de la lista:
en el MES: Mes devengo
30 días: Al 2º mes
60 días: Al 3er mes
90 días: Al 4º mes
120 días: Al 5º mes
150 días: al 6º mes
180 días: al 7º mes</t>
        </r>
      </text>
    </comment>
    <comment ref="C45" authorId="0" shapeId="0" xr:uid="{00000000-0006-0000-0E00-000013000000}">
      <text>
        <r>
          <rPr>
            <sz val="11"/>
            <color indexed="81"/>
            <rFont val="Tahoma"/>
            <family val="2"/>
          </rPr>
          <t>Elige el plazo de pago de la lista:
en el MES: Mes devengo
30 días: Al 2º mes
60 días: Al 3er mes
90 días: Al 4º mes
120 días: Al 5º mes
150 días: al 6º mes
180 días: al 7º mes</t>
        </r>
      </text>
    </comment>
    <comment ref="C46" authorId="0" shapeId="0" xr:uid="{00000000-0006-0000-0E00-000014000000}">
      <text>
        <r>
          <rPr>
            <sz val="11"/>
            <color indexed="81"/>
            <rFont val="Tahoma"/>
            <family val="2"/>
          </rPr>
          <t>Elige el plazo de pago de la lista:
en el MES: Mes devengo
30 días: Al 2º mes
60 días: Al 3er mes
90 días: Al 4º mes
120 días: Al 5º mes
150 días: al 6º mes
180 días: al 7º mes</t>
        </r>
      </text>
    </comment>
    <comment ref="C47" authorId="0" shapeId="0" xr:uid="{00000000-0006-0000-0E00-000015000000}">
      <text>
        <r>
          <rPr>
            <sz val="11"/>
            <color indexed="81"/>
            <rFont val="Tahoma"/>
            <family val="2"/>
          </rPr>
          <t>Elige el plazo de pago de la lista:
en el MES: Mes devengo
30 días: Al 2º mes
60 días: Al 3er mes
90 días: Al 4º mes
120 días: Al 5º mes
150 días: al 6º mes
180 días: al 7º mes</t>
        </r>
      </text>
    </comment>
    <comment ref="C48" authorId="0" shapeId="0" xr:uid="{00000000-0006-0000-0E00-000016000000}">
      <text>
        <r>
          <rPr>
            <sz val="11"/>
            <color indexed="81"/>
            <rFont val="Tahoma"/>
            <family val="2"/>
          </rPr>
          <t>Elige el plazo de pago de la lista:
en el MES: Mes devengo
30 días: Al 2º mes
60 días: Al 3er mes
90 días: Al 4º mes
120 días: Al 5º mes
150 días: al 6º mes
180 días: al 7º mes</t>
        </r>
      </text>
    </comment>
    <comment ref="C49" authorId="0" shapeId="0" xr:uid="{00000000-0006-0000-0E00-000017000000}">
      <text>
        <r>
          <rPr>
            <sz val="11"/>
            <color indexed="81"/>
            <rFont val="Tahoma"/>
            <family val="2"/>
          </rPr>
          <t>Elige el plazo de pago de la lista:
en el MES: Mes devengo
30 días: Al 2º mes
60 días: Al 3er mes
90 días: Al 4º mes
120 días: Al 5º mes
150 días: al 6º mes
180 días: al 7º mes</t>
        </r>
      </text>
    </comment>
    <comment ref="C50" authorId="0" shapeId="0" xr:uid="{00000000-0006-0000-0E00-000018000000}">
      <text>
        <r>
          <rPr>
            <sz val="11"/>
            <color indexed="81"/>
            <rFont val="Tahoma"/>
            <family val="2"/>
          </rPr>
          <t>Elige el plazo de pago de la lista:
en el MES: Mes devengo
30 días: Al 2º mes
60 días: Al 3er mes
90 días: Al 4º mes
120 días: Al 5º mes
150 días: al 6º mes
180 días: al 7º mes</t>
        </r>
      </text>
    </comment>
    <comment ref="C51" authorId="0" shapeId="0" xr:uid="{00000000-0006-0000-0E00-000019000000}">
      <text>
        <r>
          <rPr>
            <sz val="11"/>
            <color indexed="81"/>
            <rFont val="Tahoma"/>
            <family val="2"/>
          </rPr>
          <t>Elige el plazo de pago de la lista:
en el MES: Mes devengo
30 días: Al 2º mes
60 días: Al 3er mes
90 días: Al 4º mes
120 días: Al 5º mes
150 días: al 6º mes
180 días: al 7º mes</t>
        </r>
      </text>
    </comment>
    <comment ref="C52" authorId="0" shapeId="0" xr:uid="{00000000-0006-0000-0E00-00001A000000}">
      <text>
        <r>
          <rPr>
            <sz val="11"/>
            <color indexed="81"/>
            <rFont val="Tahoma"/>
            <family val="2"/>
          </rPr>
          <t>Elige el plazo de pago de la lista:
en el MES: Mes devengo
30 días: Al 2º mes
60 días: Al 3er mes
90 días: Al 4º mes
120 días: Al 5º mes
150 días: al 6º mes
180 días: al 7º mes</t>
        </r>
      </text>
    </comment>
    <comment ref="C53" authorId="0" shapeId="0" xr:uid="{00000000-0006-0000-0E00-00001B000000}">
      <text>
        <r>
          <rPr>
            <sz val="11"/>
            <color indexed="81"/>
            <rFont val="Tahoma"/>
            <family val="2"/>
          </rPr>
          <t>Elige el plazo de pago de la lista:
en el MES: Mes devengo
30 días: Al 2º mes
60 días: Al 3er mes
90 días: Al 4º mes
120 días: Al 5º mes
150 días: al 6º mes
180 días: al 7º mes</t>
        </r>
      </text>
    </comment>
    <comment ref="C54" authorId="0" shapeId="0" xr:uid="{00000000-0006-0000-0E00-00001C000000}">
      <text>
        <r>
          <rPr>
            <sz val="11"/>
            <color indexed="81"/>
            <rFont val="Tahoma"/>
            <family val="2"/>
          </rPr>
          <t>Elige el plazo de pago de la lista:
en el MES: Mes devengo
30 días: Al 2º mes
60 días: Al 3er mes
90 días: Al 4º mes
120 días: Al 5º mes
150 días: al 6º mes
180 días: al 7º mes</t>
        </r>
      </text>
    </comment>
    <comment ref="C55" authorId="0" shapeId="0" xr:uid="{00000000-0006-0000-0E00-00001D000000}">
      <text>
        <r>
          <rPr>
            <sz val="11"/>
            <color indexed="81"/>
            <rFont val="Tahoma"/>
            <family val="2"/>
          </rPr>
          <t>Elige el plazo de pago de la lista:
en el MES: Mes devengo
30 días: Al 2º mes
60 días: Al 3er mes
90 días: Al 4º mes
120 días: Al 5º mes
150 días: al 6º mes
180 días: al 7º mes</t>
        </r>
      </text>
    </comment>
    <comment ref="C56" authorId="0" shapeId="0" xr:uid="{00000000-0006-0000-0E00-00001E000000}">
      <text>
        <r>
          <rPr>
            <sz val="11"/>
            <color indexed="81"/>
            <rFont val="Tahoma"/>
            <family val="2"/>
          </rPr>
          <t xml:space="preserve">ELIGE LA FORMA DE LIQUIDACIÓN DE LOS COSTES SALARIALES EN LA LISTA
Mensual o trimestral.
</t>
        </r>
        <r>
          <rPr>
            <sz val="11"/>
            <color indexed="10"/>
            <rFont val="Tahoma"/>
            <family val="2"/>
          </rPr>
          <t xml:space="preserve">Importante:
</t>
        </r>
        <r>
          <rPr>
            <sz val="11"/>
            <color indexed="81"/>
            <rFont val="Tahoma"/>
            <family val="2"/>
          </rPr>
          <t>Ten en cuenta que la opción trimestral ubicará los pagos en el 4º, 7º y 10º mes del plan</t>
        </r>
      </text>
    </comment>
    <comment ref="C68" authorId="0" shapeId="0" xr:uid="{00000000-0006-0000-0E00-00001F000000}">
      <text>
        <r>
          <rPr>
            <sz val="11"/>
            <color indexed="81"/>
            <rFont val="Tahoma"/>
            <family val="2"/>
          </rPr>
          <t xml:space="preserve">ELIGE LA FORMA DE LIQUIDACIÓN DE LOS COSTES SALARIALES EN LA LISTA
Mensual o trimestral.
</t>
        </r>
        <r>
          <rPr>
            <sz val="11"/>
            <color indexed="10"/>
            <rFont val="Tahoma"/>
            <family val="2"/>
          </rPr>
          <t xml:space="preserve">Importante:
</t>
        </r>
        <r>
          <rPr>
            <sz val="11"/>
            <color indexed="81"/>
            <rFont val="Tahoma"/>
            <family val="2"/>
          </rPr>
          <t>Ten en cuenta que la opción trimestral ubicará los pagos en el 4º, 7º y 10º mes del plan</t>
        </r>
      </text>
    </comment>
    <comment ref="C69" authorId="0" shapeId="0" xr:uid="{00000000-0006-0000-0E00-000020000000}">
      <text>
        <r>
          <rPr>
            <sz val="11"/>
            <color indexed="81"/>
            <rFont val="Tahoma"/>
            <family val="2"/>
          </rPr>
          <t xml:space="preserve">ELIGE LA FORMA DE LIQUIDACIÓN DE LOS COSTES SALARIALES EN LA LISTA
Mensual o trimestral.
</t>
        </r>
        <r>
          <rPr>
            <sz val="11"/>
            <color indexed="10"/>
            <rFont val="Tahoma"/>
            <family val="2"/>
          </rPr>
          <t xml:space="preserve">Importante:
</t>
        </r>
        <r>
          <rPr>
            <sz val="11"/>
            <color indexed="81"/>
            <rFont val="Tahoma"/>
            <family val="2"/>
          </rPr>
          <t>Ten en cuenta que la opción trimestral ubicará los pagos en el 4º, 7º y 10º mes del plan</t>
        </r>
      </text>
    </comment>
    <comment ref="C71" authorId="0" shapeId="0" xr:uid="{00000000-0006-0000-0E00-000021000000}">
      <text>
        <r>
          <rPr>
            <sz val="11"/>
            <color indexed="81"/>
            <rFont val="Tahoma"/>
            <family val="2"/>
          </rPr>
          <t>Procede de la hoja consolidación sección B 1.3 Dividendos pendientes</t>
        </r>
      </text>
    </comment>
    <comment ref="C72" authorId="0" shapeId="0" xr:uid="{00000000-0006-0000-0E00-000022000000}">
      <text>
        <r>
          <rPr>
            <sz val="11"/>
            <color indexed="81"/>
            <rFont val="Tahoma"/>
            <family val="2"/>
          </rPr>
          <t>Procede de la hoja consolidación sección B
otros pagos</t>
        </r>
      </text>
    </comment>
    <comment ref="C87" authorId="0" shapeId="0" xr:uid="{00000000-0006-0000-0E00-000023000000}">
      <text>
        <r>
          <rPr>
            <sz val="11"/>
            <color indexed="81"/>
            <rFont val="Tahoma"/>
            <family val="2"/>
          </rPr>
          <t>INTRODUCE AQUÍ LOS IMPORTES QUE DESEES DISPONER.
Los importes siempre deben ser inferiores al saldo disponible indicado más arriba.</t>
        </r>
      </text>
    </comment>
    <comment ref="C91" authorId="0" shapeId="0" xr:uid="{00000000-0006-0000-0E00-000024000000}">
      <text>
        <r>
          <rPr>
            <sz val="11"/>
            <color indexed="81"/>
            <rFont val="Tahoma"/>
            <family val="2"/>
          </rPr>
          <t>INTRODUCE AQUÍ LOS IMPORTES QUE DESEES AMORTIZAR (Devolver)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G8" authorId="0" shapeId="0" xr:uid="{00000000-0006-0000-0F00-000001000000}">
      <text>
        <r>
          <rPr>
            <sz val="11"/>
            <color indexed="81"/>
            <rFont val="Tahoma"/>
            <family val="2"/>
          </rPr>
          <t>AQUÍ ENCONTRARÁS EL ÍNDICE GENERAL QUE TE PERMITE IR A CUALQUIER HOJA DEL LIBRO</t>
        </r>
      </text>
    </comment>
    <comment ref="C18" authorId="0" shapeId="0" xr:uid="{00000000-0006-0000-0F00-000002000000}">
      <text>
        <r>
          <rPr>
            <sz val="11"/>
            <color indexed="81"/>
            <rFont val="Tahoma"/>
            <family val="2"/>
          </rPr>
          <t>VIENE DE LA HOJA de CONSOLIDACIÓN (5b)</t>
        </r>
      </text>
    </comment>
    <comment ref="C20" authorId="0" shapeId="0" xr:uid="{00000000-0006-0000-0F00-000003000000}">
      <text>
        <r>
          <rPr>
            <sz val="11"/>
            <color indexed="81"/>
            <rFont val="Tahoma"/>
            <family val="2"/>
          </rPr>
          <t>VIENE DE LA HOJA de CONSOLIDACIÓN (5b)</t>
        </r>
      </text>
    </comment>
    <comment ref="C22" authorId="0" shapeId="0" xr:uid="{00000000-0006-0000-0F00-000004000000}">
      <text>
        <r>
          <rPr>
            <sz val="11"/>
            <color indexed="81"/>
            <rFont val="Tahoma"/>
            <family val="2"/>
          </rPr>
          <t>VIENE DE LA HOJA de CONSOLIDACIÓN (5b)</t>
        </r>
      </text>
    </comment>
    <comment ref="C24" authorId="0" shapeId="0" xr:uid="{00000000-0006-0000-0F00-000005000000}">
      <text>
        <r>
          <rPr>
            <sz val="11"/>
            <color indexed="81"/>
            <rFont val="Tahoma"/>
            <family val="2"/>
          </rPr>
          <t>VIENE DE LA HOJA de CONSOLIDACIÓN (5b)</t>
        </r>
      </text>
    </comment>
    <comment ref="C26" authorId="0" shapeId="0" xr:uid="{00000000-0006-0000-0F00-000006000000}">
      <text>
        <r>
          <rPr>
            <sz val="11"/>
            <color indexed="81"/>
            <rFont val="Tahoma"/>
            <family val="2"/>
          </rPr>
          <t>VIENE DE LA HOJA de CONSOLIDACIÓN (5b)</t>
        </r>
      </text>
    </comment>
    <comment ref="C28" authorId="0" shapeId="0" xr:uid="{00000000-0006-0000-0F00-000007000000}">
      <text>
        <r>
          <rPr>
            <sz val="11"/>
            <color indexed="81"/>
            <rFont val="Tahoma"/>
            <family val="2"/>
          </rPr>
          <t>VIENE DE LA HOJA de CONSOLIDACIÓN (5b)</t>
        </r>
      </text>
    </comment>
    <comment ref="C35" authorId="0" shapeId="0" xr:uid="{00000000-0006-0000-0F00-000008000000}">
      <text>
        <r>
          <rPr>
            <sz val="11"/>
            <color indexed="81"/>
            <rFont val="Tahoma"/>
            <family val="2"/>
          </rPr>
          <t>VIENE DE LA HOJA de CONSOLIDACIÓN (5b)</t>
        </r>
      </text>
    </comment>
    <comment ref="C37" authorId="0" shapeId="0" xr:uid="{00000000-0006-0000-0F00-000009000000}">
      <text>
        <r>
          <rPr>
            <sz val="11"/>
            <color indexed="81"/>
            <rFont val="Tahoma"/>
            <family val="2"/>
          </rPr>
          <t>VIENE DE LA HOJA de CONSOLIDACIÓN (5b)</t>
        </r>
      </text>
    </comment>
    <comment ref="C42" authorId="0" shapeId="0" xr:uid="{00000000-0006-0000-0F00-00000A000000}">
      <text>
        <r>
          <rPr>
            <sz val="11"/>
            <color indexed="81"/>
            <rFont val="Tahoma"/>
            <family val="2"/>
          </rPr>
          <t>VIENE DE LA HOJA de CONSOLIDACIÓN (5b)</t>
        </r>
      </text>
    </comment>
    <comment ref="C48" authorId="0" shapeId="0" xr:uid="{00000000-0006-0000-0F00-00000B000000}">
      <text>
        <r>
          <rPr>
            <sz val="11"/>
            <color indexed="81"/>
            <rFont val="Tahoma"/>
            <family val="2"/>
          </rPr>
          <t>VIENE DE LA HOJA de CONSOLIDACIÓN (5b)</t>
        </r>
      </text>
    </comment>
    <comment ref="C65" authorId="0" shapeId="0" xr:uid="{00000000-0006-0000-0F00-00000C000000}">
      <text>
        <r>
          <rPr>
            <sz val="11"/>
            <color indexed="81"/>
            <rFont val="Tahoma"/>
            <family val="2"/>
          </rPr>
          <t>Proviene de la hoja "consolidación" sección 6.2 Realizable</t>
        </r>
      </text>
    </comment>
    <comment ref="C80" authorId="0" shapeId="0" xr:uid="{00000000-0006-0000-0F00-00000D000000}">
      <text>
        <r>
          <rPr>
            <sz val="11"/>
            <color indexed="81"/>
            <rFont val="Tahoma"/>
            <family val="2"/>
          </rPr>
          <t>Proviene de la hoja consolidación sección A 6.2 realizable</t>
        </r>
      </text>
    </comment>
    <comment ref="C81" authorId="0" shapeId="0" xr:uid="{00000000-0006-0000-0F00-00000E000000}">
      <text>
        <r>
          <rPr>
            <sz val="11"/>
            <color indexed="81"/>
            <rFont val="Tahoma"/>
            <family val="2"/>
          </rPr>
          <t>Proviene de la hoja consolidación sección B 1.1 capital</t>
        </r>
      </text>
    </comment>
    <comment ref="C85" authorId="0" shapeId="0" xr:uid="{00000000-0006-0000-0F00-00000F000000}">
      <text>
        <r>
          <rPr>
            <sz val="11"/>
            <color indexed="81"/>
            <rFont val="Tahoma"/>
            <family val="2"/>
          </rPr>
          <t>Proviene de la hoja consolidación sección B 1.2 capital</t>
        </r>
      </text>
    </comment>
    <comment ref="C92" authorId="0" shapeId="0" xr:uid="{00000000-0006-0000-0F00-000010000000}">
      <text>
        <r>
          <rPr>
            <sz val="11"/>
            <color indexed="81"/>
            <rFont val="Tahoma"/>
            <family val="2"/>
          </rPr>
          <t>Proviene de la hoja consolidación sección B 1.3 resultados</t>
        </r>
      </text>
    </comment>
    <comment ref="C93" authorId="0" shapeId="0" xr:uid="{00000000-0006-0000-0F00-000011000000}">
      <text>
        <r>
          <rPr>
            <sz val="11"/>
            <color indexed="81"/>
            <rFont val="Tahoma"/>
            <family val="2"/>
          </rPr>
          <t>Proviene de la hoja consolidación sección B 1.3 resultados</t>
        </r>
      </text>
    </comment>
    <comment ref="C99" authorId="0" shapeId="0" xr:uid="{00000000-0006-0000-0F00-000012000000}">
      <text>
        <r>
          <rPr>
            <sz val="11"/>
            <color indexed="81"/>
            <rFont val="Tahoma"/>
            <family val="2"/>
          </rPr>
          <t>Proviene de la hoja consolidación sección B 2.1 EXIGIBLE LARGO PLAZO</t>
        </r>
      </text>
    </comment>
    <comment ref="C107" authorId="0" shapeId="0" xr:uid="{00000000-0006-0000-0F00-000013000000}">
      <text>
        <r>
          <rPr>
            <sz val="11"/>
            <color indexed="81"/>
            <rFont val="Tahoma"/>
            <family val="2"/>
          </rPr>
          <t>Proviene de la hoja consolidación sección B 2.1 EXIGIBLE LARGO PLAZO</t>
        </r>
      </text>
    </comment>
    <comment ref="C114" authorId="0" shapeId="0" xr:uid="{00000000-0006-0000-0F00-000014000000}">
      <text>
        <r>
          <rPr>
            <sz val="11"/>
            <color indexed="81"/>
            <rFont val="Tahoma"/>
            <family val="2"/>
          </rPr>
          <t>Proviene de la hoja consolidación sección B 2.2 EXIGIBLE CORTO (PROV)</t>
        </r>
      </text>
    </comment>
    <comment ref="C126" authorId="0" shapeId="0" xr:uid="{00000000-0006-0000-0F00-000015000000}">
      <text>
        <r>
          <rPr>
            <sz val="11"/>
            <color indexed="81"/>
            <rFont val="Tahoma"/>
            <family val="2"/>
          </rPr>
          <t>Proviene de la hoja consolidación sección B 2.2 EXIGIBLE CORTO (PREST CP)</t>
        </r>
      </text>
    </comment>
    <comment ref="C136" authorId="0" shapeId="0" xr:uid="{00000000-0006-0000-0F00-000016000000}">
      <text>
        <r>
          <rPr>
            <sz val="11"/>
            <color indexed="81"/>
            <rFont val="Tahoma"/>
            <family val="2"/>
          </rPr>
          <t xml:space="preserve">Proviene de la hoja consolidación sección B 2.2 EXIGIBLE CORTO 
</t>
        </r>
      </text>
    </comment>
    <comment ref="C138" authorId="0" shapeId="0" xr:uid="{00000000-0006-0000-0F00-000017000000}">
      <text>
        <r>
          <rPr>
            <sz val="11"/>
            <color indexed="81"/>
            <rFont val="Tahoma"/>
            <family val="2"/>
          </rPr>
          <t xml:space="preserve">Proviene de la hoja consolidación sección B 2.2 EXIGIBLE CORTO 
</t>
        </r>
      </text>
    </comment>
    <comment ref="C140" authorId="0" shapeId="0" xr:uid="{00000000-0006-0000-0F00-000018000000}">
      <text>
        <r>
          <rPr>
            <sz val="11"/>
            <color indexed="81"/>
            <rFont val="Tahoma"/>
            <family val="2"/>
          </rPr>
          <t xml:space="preserve">Proviene de la hoja consolidación sección B 2.2 EXIGIBLE CORTO 
</t>
        </r>
      </text>
    </comment>
    <comment ref="C143" authorId="0" shapeId="0" xr:uid="{00000000-0006-0000-0F00-000019000000}">
      <text>
        <r>
          <rPr>
            <sz val="11"/>
            <color indexed="81"/>
            <rFont val="Tahoma"/>
            <family val="2"/>
          </rPr>
          <t xml:space="preserve">Proviene de la hoja consolidación sección B 2.2 EXIGIBLE CORTO 
</t>
        </r>
      </text>
    </comment>
    <comment ref="C144" authorId="0" shapeId="0" xr:uid="{00000000-0006-0000-0F00-00001A000000}">
      <text>
        <r>
          <rPr>
            <sz val="11"/>
            <color indexed="81"/>
            <rFont val="Tahoma"/>
            <family val="2"/>
          </rPr>
          <t xml:space="preserve">Proviene de la hoja consolidación sección B 2.2 EXIGIBLE CORTO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K2" authorId="0" shapeId="0" xr:uid="{00000000-0006-0000-1100-000001000000}">
      <text>
        <r>
          <rPr>
            <sz val="11"/>
            <color indexed="81"/>
            <rFont val="Tahoma"/>
            <family val="2"/>
          </rPr>
          <t>AQUÍ ENCONTRARÁS EL ÍNDICE GENERAL QUE TE PERMITE IR A CUALQUIER HOJA DEL LIBRO</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K7" authorId="0" shapeId="0" xr:uid="{00000000-0006-0000-1200-000001000000}">
      <text>
        <r>
          <rPr>
            <sz val="11"/>
            <color indexed="81"/>
            <rFont val="Tahoma"/>
            <family val="2"/>
          </rPr>
          <t>AQUÍ ENCONTRARÁS EL ÍNDICE GENERAL QUE TE PERMITE IR A CUALQUIER HOJA DEL LIBRO</t>
        </r>
      </text>
    </comment>
    <comment ref="D58" authorId="0" shapeId="0" xr:uid="{00000000-0006-0000-1200-000002000000}">
      <text>
        <r>
          <rPr>
            <sz val="11"/>
            <color indexed="81"/>
            <rFont val="Tahoma"/>
            <family val="2"/>
          </rPr>
          <t>SE SUMAN A LAS YA CONTABILIZADAS.
Se reflejan en las cuentas y en el balance</t>
        </r>
      </text>
    </comment>
    <comment ref="D66" authorId="0" shapeId="0" xr:uid="{00000000-0006-0000-1200-000003000000}">
      <text>
        <r>
          <rPr>
            <sz val="11"/>
            <color indexed="81"/>
            <rFont val="Tahoma"/>
            <family val="2"/>
          </rPr>
          <t>SE SUMAN A LAS YA CONTABILIZADAS.
Se reflejan en las cuentas y en el balance</t>
        </r>
      </text>
    </comment>
    <comment ref="D73" authorId="0" shapeId="0" xr:uid="{00000000-0006-0000-1200-000004000000}">
      <text>
        <r>
          <rPr>
            <sz val="11"/>
            <color indexed="10"/>
            <rFont val="Tahoma"/>
            <family val="2"/>
          </rPr>
          <t xml:space="preserve">IMPORTANTE:
</t>
        </r>
        <r>
          <rPr>
            <sz val="11"/>
            <color indexed="81"/>
            <rFont val="Tahoma"/>
            <family val="2"/>
          </rPr>
          <t>Pon el stock inicial aquí sólo si NO lo hiciste en la hoja 2b (gastos).
Lo que pongas aquí se sumará a lo indicado allí</t>
        </r>
      </text>
    </comment>
    <comment ref="D80" authorId="0" shapeId="0" xr:uid="{00000000-0006-0000-1200-000005000000}">
      <text>
        <r>
          <rPr>
            <sz val="11"/>
            <color indexed="81"/>
            <rFont val="Tahoma"/>
            <family val="2"/>
          </rPr>
          <t>TESORERÍA:
 Se suma a "pasado al cobro" y sufre los mismos % de impagados, recobro e insolvencias que el resto.</t>
        </r>
      </text>
    </comment>
    <comment ref="D92" authorId="0" shapeId="0" xr:uid="{00000000-0006-0000-1200-000006000000}">
      <text>
        <r>
          <rPr>
            <sz val="11"/>
            <color indexed="81"/>
            <rFont val="Tahoma"/>
            <family val="2"/>
          </rPr>
          <t>Esta línea va (1) se suma al mismo concepto de la tesorería y (2) al balance (capital) a una línea especial "emision capital"</t>
        </r>
      </text>
    </comment>
    <comment ref="D93" authorId="0" shapeId="0" xr:uid="{00000000-0006-0000-1200-000007000000}">
      <text>
        <r>
          <rPr>
            <sz val="11"/>
            <color indexed="81"/>
            <rFont val="Tahoma"/>
            <family val="2"/>
          </rPr>
          <t>Va a Tesorería "otros cobros"</t>
        </r>
      </text>
    </comment>
    <comment ref="D110" authorId="0" shapeId="0" xr:uid="{00000000-0006-0000-1200-000008000000}">
      <text>
        <r>
          <rPr>
            <sz val="11"/>
            <color indexed="81"/>
            <rFont val="Tahoma"/>
            <family val="2"/>
          </rPr>
          <t>Va a la sección equivalente del Balance, fila especial.</t>
        </r>
      </text>
    </comment>
    <comment ref="D114" authorId="0" shapeId="0" xr:uid="{00000000-0006-0000-1200-000009000000}">
      <text>
        <r>
          <rPr>
            <sz val="11"/>
            <color indexed="81"/>
            <rFont val="Tahoma"/>
            <family val="2"/>
          </rPr>
          <t>Va a la sección equivalente del Balance, fila especial.</t>
        </r>
      </text>
    </comment>
    <comment ref="D124" authorId="0" shapeId="0" xr:uid="{00000000-0006-0000-1200-00000A000000}">
      <text>
        <r>
          <rPr>
            <sz val="11"/>
            <color indexed="81"/>
            <rFont val="Tahoma"/>
            <family val="2"/>
          </rPr>
          <t>TESORERÍA:
 Va a "dividendos y otros".
BALANCES:
Dividendos pendientes</t>
        </r>
      </text>
    </comment>
    <comment ref="D136" authorId="0" shapeId="0" xr:uid="{00000000-0006-0000-1200-00000B000000}">
      <text>
        <r>
          <rPr>
            <sz val="11"/>
            <color indexed="81"/>
            <rFont val="Tahoma"/>
            <family val="2"/>
          </rPr>
          <t>TESORERÍA:
 Va a "Amortización préstamos"</t>
        </r>
      </text>
    </comment>
    <comment ref="D146" authorId="0" shapeId="0" xr:uid="{00000000-0006-0000-1200-00000C000000}">
      <text>
        <r>
          <rPr>
            <sz val="11"/>
            <color indexed="81"/>
            <rFont val="Tahoma"/>
            <family val="2"/>
          </rPr>
          <t>GASTOS FINANCIEROS.
Va a tesorería, cuentas y balances.
Se le aplica el IVA si lo has indicado</t>
        </r>
      </text>
    </comment>
    <comment ref="D154" authorId="0" shapeId="0" xr:uid="{00000000-0006-0000-1200-00000D000000}">
      <text>
        <r>
          <rPr>
            <sz val="11"/>
            <color indexed="81"/>
            <rFont val="Tahoma"/>
            <family val="2"/>
          </rPr>
          <t>Va a Balances "exigible a largo plazo"</t>
        </r>
      </text>
    </comment>
    <comment ref="D164" authorId="0" shapeId="0" xr:uid="{00000000-0006-0000-1200-00000E000000}">
      <text>
        <r>
          <rPr>
            <sz val="11"/>
            <color indexed="81"/>
            <rFont val="Tahoma"/>
            <family val="2"/>
          </rPr>
          <t>TESORERÍA:
 Va a "Leasings"</t>
        </r>
      </text>
    </comment>
    <comment ref="D175" authorId="0" shapeId="0" xr:uid="{00000000-0006-0000-1200-00000F000000}">
      <text>
        <r>
          <rPr>
            <sz val="11"/>
            <color indexed="81"/>
            <rFont val="Tahoma"/>
            <family val="2"/>
          </rPr>
          <t>Va a Balances "exigible a largo plazo"</t>
        </r>
      </text>
    </comment>
    <comment ref="D187" authorId="0" shapeId="0" xr:uid="{00000000-0006-0000-1200-000010000000}">
      <text>
        <r>
          <rPr>
            <sz val="11"/>
            <color indexed="81"/>
            <rFont val="Tahoma"/>
            <family val="2"/>
          </rPr>
          <t>TESORERÍA:
 Va a "Leasings"</t>
        </r>
      </text>
    </comment>
    <comment ref="D201" authorId="0" shapeId="0" xr:uid="{00000000-0006-0000-1200-000011000000}">
      <text>
        <r>
          <rPr>
            <sz val="11"/>
            <color indexed="81"/>
            <rFont val="Tahoma"/>
            <family val="2"/>
          </rPr>
          <t>TESORERÍA:
 Va a "Amortización préstamos"</t>
        </r>
      </text>
    </comment>
    <comment ref="D208" authorId="0" shapeId="0" xr:uid="{00000000-0006-0000-1200-000012000000}">
      <text>
        <r>
          <rPr>
            <sz val="11"/>
            <color indexed="81"/>
            <rFont val="Tahoma"/>
            <family val="2"/>
          </rPr>
          <t>GASTOS FINANCIEROS.
Va a la Tesorería, las cuentas y los balances.
Se le aplica IVA si lo has indicado</t>
        </r>
      </text>
    </comment>
    <comment ref="D216" authorId="0" shapeId="0" xr:uid="{00000000-0006-0000-1200-000013000000}">
      <text>
        <r>
          <rPr>
            <sz val="11"/>
            <color indexed="81"/>
            <rFont val="Tahoma"/>
            <family val="2"/>
          </rPr>
          <t>Va a Balances "exigible a largo plazo"</t>
        </r>
      </text>
    </comment>
    <comment ref="D222" authorId="0" shapeId="0" xr:uid="{00000000-0006-0000-1200-000014000000}">
      <text>
        <r>
          <rPr>
            <sz val="11"/>
            <color indexed="81"/>
            <rFont val="Tahoma"/>
            <family val="2"/>
          </rPr>
          <t>Va a Tesorería "Comisiones" se prevé el pago en el mes donde lo hayas incluido (independientemente de las opciones que decidas en la tesorería)</t>
        </r>
      </text>
    </comment>
    <comment ref="D223" authorId="0" shapeId="0" xr:uid="{00000000-0006-0000-1200-000015000000}">
      <text>
        <r>
          <rPr>
            <sz val="11"/>
            <color indexed="81"/>
            <rFont val="Tahoma"/>
            <family val="2"/>
          </rPr>
          <t>Va a tesorería "retenciones salariales".
Se prevé este pago en el mes donde lo hayas incluido, es independiente de las opciones disponibles en la tesorería.</t>
        </r>
      </text>
    </comment>
    <comment ref="D224" authorId="0" shapeId="0" xr:uid="{00000000-0006-0000-1200-000016000000}">
      <text>
        <r>
          <rPr>
            <sz val="11"/>
            <color indexed="81"/>
            <rFont val="Tahoma"/>
            <family val="2"/>
          </rPr>
          <t>Va a Tesorería "costes salariales".
Se prevé el pago en el mes donde lo hayas incluido, es independiente de las opciones disponibles en la tesorería</t>
        </r>
      </text>
    </comment>
    <comment ref="D225" authorId="0" shapeId="0" xr:uid="{00000000-0006-0000-1200-000017000000}">
      <text>
        <r>
          <rPr>
            <sz val="11"/>
            <color indexed="81"/>
            <rFont val="Tahoma"/>
            <family val="2"/>
          </rPr>
          <t>Va a tesorería "impuesto sociedades".
Se prevé su pago en el mes donde lo hayas incluido</t>
        </r>
      </text>
    </comment>
    <comment ref="D226" authorId="0" shapeId="0" xr:uid="{00000000-0006-0000-1200-000018000000}">
      <text>
        <r>
          <rPr>
            <sz val="11"/>
            <color indexed="81"/>
            <rFont val="Tahoma"/>
            <family val="2"/>
          </rPr>
          <t>TESORERÍA:
 Va a "otros"</t>
        </r>
      </text>
    </comment>
    <comment ref="D345" authorId="0" shapeId="0" xr:uid="{00000000-0006-0000-1200-000019000000}">
      <text>
        <r>
          <rPr>
            <sz val="11"/>
            <color indexed="81"/>
            <rFont val="Tahoma"/>
            <family val="2"/>
          </rPr>
          <t>TESORERÍA:
 Va a "Amortización préstamos"</t>
        </r>
      </text>
    </comment>
    <comment ref="D350" authorId="0" shapeId="0" xr:uid="{00000000-0006-0000-1200-00001A000000}">
      <text>
        <r>
          <rPr>
            <sz val="11"/>
            <color indexed="81"/>
            <rFont val="Tahoma"/>
            <family val="2"/>
          </rPr>
          <t>Va a Balances "exigible a largo plazo"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J8" authorId="0" shapeId="0" xr:uid="{00000000-0006-0000-1400-000001000000}">
      <text>
        <r>
          <rPr>
            <sz val="11"/>
            <color indexed="81"/>
            <rFont val="Tahoma"/>
            <family val="2"/>
          </rPr>
          <t>AQUÍ ENCONTRARÁS EL ÍNDICE GENERAL QUE TE PERMITE IR A CUALQUIER HOJA DEL LIBRO</t>
        </r>
      </text>
    </comment>
    <comment ref="G26" authorId="0" shapeId="0" xr:uid="{00000000-0006-0000-1400-000002000000}">
      <text>
        <r>
          <rPr>
            <sz val="11"/>
            <color rgb="FF000000"/>
            <rFont val="Tahoma"/>
            <family val="2"/>
          </rPr>
          <t xml:space="preserve">Si pones un % aquí, no tendrá en cuenta los anteriores.
</t>
        </r>
        <r>
          <rPr>
            <sz val="11"/>
            <color rgb="FF000000"/>
            <rFont val="Tahoma"/>
            <family val="2"/>
          </rPr>
          <t>Hace el cálculo directo sobre el total de ventas del año anterior</t>
        </r>
      </text>
    </comment>
    <comment ref="I26" authorId="0" shapeId="0" xr:uid="{00000000-0006-0000-1400-000003000000}">
      <text>
        <r>
          <rPr>
            <sz val="11"/>
            <color rgb="FF000000"/>
            <rFont val="Tahoma"/>
            <family val="2"/>
          </rPr>
          <t xml:space="preserve">Si pones un % aquí, no tendrá en cuenta los anteriores.
</t>
        </r>
        <r>
          <rPr>
            <sz val="11"/>
            <color rgb="FF000000"/>
            <rFont val="Tahoma"/>
            <family val="2"/>
          </rPr>
          <t>Hace el cálculo directo sobre el total de ventas del año anterior</t>
        </r>
      </text>
    </comment>
    <comment ref="K26" authorId="0" shapeId="0" xr:uid="{00000000-0006-0000-1400-000004000000}">
      <text>
        <r>
          <rPr>
            <sz val="11"/>
            <color indexed="81"/>
            <rFont val="Tahoma"/>
            <family val="2"/>
          </rPr>
          <t>Si pones un % aquí, no tendrá en cuenta los anteriores.
Hace el cálculo directo sobre el total de ventas del año anterior</t>
        </r>
      </text>
    </comment>
    <comment ref="M26" authorId="0" shapeId="0" xr:uid="{00000000-0006-0000-1400-000005000000}">
      <text>
        <r>
          <rPr>
            <sz val="11"/>
            <color indexed="81"/>
            <rFont val="Tahoma"/>
            <family val="2"/>
          </rPr>
          <t>Si pones un % aquí, no tendrá en cuenta los anteriores.
Hace el cálculo directo sobre el total de ventas del año anterior</t>
        </r>
      </text>
    </comment>
    <comment ref="G28" authorId="0" shapeId="0" xr:uid="{00000000-0006-0000-1400-000006000000}">
      <text>
        <r>
          <rPr>
            <sz val="11"/>
            <color rgb="FF000000"/>
            <rFont val="Tahoma"/>
            <family val="2"/>
          </rPr>
          <t xml:space="preserve">PON AQUÍ EL % DE MARGEN BRUTO SÓLO SI QUIERES MODIFICARLO
</t>
        </r>
        <r>
          <rPr>
            <sz val="11"/>
            <color rgb="FF000000"/>
            <rFont val="Tahoma"/>
            <family val="2"/>
          </rPr>
          <t>(no es habitual que cambien los márgenes)</t>
        </r>
      </text>
    </comment>
    <comment ref="I28" authorId="0" shapeId="0" xr:uid="{00000000-0006-0000-1400-000007000000}">
      <text>
        <r>
          <rPr>
            <sz val="11"/>
            <color rgb="FF000000"/>
            <rFont val="Tahoma"/>
            <family val="2"/>
          </rPr>
          <t xml:space="preserve">PON AQUÍ EL % DE MARGEN BRUTO SÓLO SI QUIERES MODIFICARLO
</t>
        </r>
        <r>
          <rPr>
            <sz val="11"/>
            <color rgb="FF000000"/>
            <rFont val="Tahoma"/>
            <family val="2"/>
          </rPr>
          <t>(no es habitual que cambien los márgenes)</t>
        </r>
      </text>
    </comment>
    <comment ref="K28" authorId="0" shapeId="0" xr:uid="{00000000-0006-0000-1400-000008000000}">
      <text>
        <r>
          <rPr>
            <sz val="11"/>
            <color indexed="81"/>
            <rFont val="Tahoma"/>
            <family val="2"/>
          </rPr>
          <t>PON AQUÍ EL % DE MARGEN BRUTO SÓLO SI QUIERES MODIFICARLO
(no es habitual que cambien los márgenes)</t>
        </r>
      </text>
    </comment>
    <comment ref="M28" authorId="0" shapeId="0" xr:uid="{00000000-0006-0000-1400-000009000000}">
      <text>
        <r>
          <rPr>
            <sz val="11"/>
            <color indexed="81"/>
            <rFont val="Tahoma"/>
            <family val="2"/>
          </rPr>
          <t>PON AQUÍ EL % DE MARGEN BRUTO SÓLO SI QUIERES MODIFICARLO
(no es habitual que cambien los márgenes)</t>
        </r>
      </text>
    </comment>
    <comment ref="L61" authorId="0" shapeId="0" xr:uid="{00000000-0006-0000-1400-00000A000000}">
      <text>
        <r>
          <rPr>
            <sz val="11"/>
            <color indexed="81"/>
            <rFont val="Tahoma"/>
            <family val="2"/>
          </rPr>
          <t>NÚMERO DE UNIDADES QUE PREVÉS VENDER EN ESTE EJERCICIO.
Multiplicará estas ventas por el precio de venta.</t>
        </r>
      </text>
    </comment>
    <comment ref="M61" authorId="0" shapeId="0" xr:uid="{00000000-0006-0000-1400-00000B000000}">
      <text>
        <r>
          <rPr>
            <sz val="11"/>
            <color indexed="81"/>
            <rFont val="Tahoma"/>
            <family val="2"/>
          </rPr>
          <t>PRECIO DE VENTA PARA ESE EJERCICIO.
Multiplicará las unidades por este nuevo precio</t>
        </r>
      </text>
    </comment>
    <comment ref="R61" authorId="0" shapeId="0" xr:uid="{00000000-0006-0000-1400-00000C000000}">
      <text>
        <r>
          <rPr>
            <sz val="11"/>
            <color indexed="81"/>
            <rFont val="Tahoma"/>
            <family val="2"/>
          </rPr>
          <t>NÚMERO DE UNIDADES QUE PREVÉS VENDER EN ESTE EJERCICIO.
Multiplicará estas ventas por el precio de venta.</t>
        </r>
      </text>
    </comment>
    <comment ref="S61" authorId="0" shapeId="0" xr:uid="{00000000-0006-0000-1400-00000D000000}">
      <text>
        <r>
          <rPr>
            <sz val="11"/>
            <color indexed="81"/>
            <rFont val="Tahoma"/>
            <family val="2"/>
          </rPr>
          <t>PRECIO DE VENTA PARA ESE EJERCICIO.
Multiplicará las unidades por este nuevo precio</t>
        </r>
      </text>
    </comment>
    <comment ref="X61" authorId="0" shapeId="0" xr:uid="{00000000-0006-0000-1400-00000E000000}">
      <text>
        <r>
          <rPr>
            <sz val="11"/>
            <color indexed="81"/>
            <rFont val="Tahoma"/>
            <family val="2"/>
          </rPr>
          <t>NÚMERO DE UNIDADES QUE PREVÉS VENDER EN ESTE EJERCICIO.
Multiplicará estas ventas por el precio de venta.</t>
        </r>
      </text>
    </comment>
    <comment ref="Y61" authorId="0" shapeId="0" xr:uid="{00000000-0006-0000-1400-00000F000000}">
      <text>
        <r>
          <rPr>
            <sz val="11"/>
            <color indexed="81"/>
            <rFont val="Tahoma"/>
            <family val="2"/>
          </rPr>
          <t>PRECIO DE VENTA PARA ESE EJERCICIO.
Multiplicará las unidades por este nuevo precio</t>
        </r>
      </text>
    </comment>
    <comment ref="AD61" authorId="0" shapeId="0" xr:uid="{00000000-0006-0000-1400-000010000000}">
      <text>
        <r>
          <rPr>
            <sz val="11"/>
            <color indexed="81"/>
            <rFont val="Tahoma"/>
            <family val="2"/>
          </rPr>
          <t>NÚMERO DE UNIDADES QUE PREVÉS VENDER EN ESTE EJERCICIO.
Multiplicará estas ventas por el precio de venta.</t>
        </r>
      </text>
    </comment>
    <comment ref="AE61" authorId="0" shapeId="0" xr:uid="{00000000-0006-0000-1400-000011000000}">
      <text>
        <r>
          <rPr>
            <sz val="11"/>
            <color indexed="81"/>
            <rFont val="Tahoma"/>
            <family val="2"/>
          </rPr>
          <t>PRECIO DE VENTA PARA ESE EJERCICIO.
Multiplicará las unidades por este nuevo precio</t>
        </r>
      </text>
    </comment>
    <comment ref="I96" authorId="0" shapeId="0" xr:uid="{00000000-0006-0000-1400-000012000000}">
      <text>
        <r>
          <rPr>
            <sz val="11"/>
            <color indexed="81"/>
            <rFont val="Tahoma"/>
            <family val="2"/>
          </rPr>
          <t>NÚMERO DE UNIDADES QUE PREVÉS VENDER EN ESTE EJERCICIO</t>
        </r>
      </text>
    </comment>
    <comment ref="J96" authorId="0" shapeId="0" xr:uid="{00000000-0006-0000-1400-000013000000}">
      <text>
        <r>
          <rPr>
            <sz val="11"/>
            <color indexed="81"/>
            <rFont val="Tahoma"/>
            <family val="2"/>
          </rPr>
          <t>PRECIO DE VENTA PARA ESE EJERCICIO</t>
        </r>
      </text>
    </comment>
    <comment ref="N96" authorId="0" shapeId="0" xr:uid="{00000000-0006-0000-1400-000014000000}">
      <text>
        <r>
          <rPr>
            <sz val="11"/>
            <color indexed="81"/>
            <rFont val="Tahoma"/>
            <family val="2"/>
          </rPr>
          <t>NÚMERO DE UNIDADES QUE PREVÉS VENDER EN ESTE EJERCICIO</t>
        </r>
      </text>
    </comment>
    <comment ref="O96" authorId="0" shapeId="0" xr:uid="{00000000-0006-0000-1400-000015000000}">
      <text>
        <r>
          <rPr>
            <sz val="11"/>
            <color indexed="81"/>
            <rFont val="Tahoma"/>
            <family val="2"/>
          </rPr>
          <t>PRECIO DE VENTA PARA ESE EJERCICIO</t>
        </r>
      </text>
    </comment>
    <comment ref="S96" authorId="0" shapeId="0" xr:uid="{00000000-0006-0000-1400-000016000000}">
      <text>
        <r>
          <rPr>
            <sz val="11"/>
            <color indexed="81"/>
            <rFont val="Tahoma"/>
            <family val="2"/>
          </rPr>
          <t>NÚMERO DE UNIDADES QUE PREVÉS VENDER EN ESTE EJERCICIO</t>
        </r>
      </text>
    </comment>
    <comment ref="T96" authorId="0" shapeId="0" xr:uid="{00000000-0006-0000-1400-000017000000}">
      <text>
        <r>
          <rPr>
            <sz val="11"/>
            <color indexed="81"/>
            <rFont val="Tahoma"/>
            <family val="2"/>
          </rPr>
          <t>PRECIO DE VENTA PARA ESE EJERCICIO</t>
        </r>
      </text>
    </comment>
    <comment ref="X96" authorId="0" shapeId="0" xr:uid="{00000000-0006-0000-1400-000018000000}">
      <text>
        <r>
          <rPr>
            <sz val="11"/>
            <color indexed="81"/>
            <rFont val="Tahoma"/>
            <family val="2"/>
          </rPr>
          <t>NÚMERO DE UNIDADES QUE PREVÉS VENDER EN ESTE EJERCICIO</t>
        </r>
      </text>
    </comment>
    <comment ref="Y96" authorId="0" shapeId="0" xr:uid="{00000000-0006-0000-1400-000019000000}">
      <text>
        <r>
          <rPr>
            <sz val="11"/>
            <color indexed="81"/>
            <rFont val="Tahoma"/>
            <family val="2"/>
          </rPr>
          <t>PRECIO DE VENTA PARA ESE EJERCICIO</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J9" authorId="0" shapeId="0" xr:uid="{00000000-0006-0000-1500-000001000000}">
      <text>
        <r>
          <rPr>
            <sz val="11"/>
            <color indexed="81"/>
            <rFont val="Tahoma"/>
            <family val="2"/>
          </rPr>
          <t>AQUÍ ENCONTRARÁS EL ÍNDICE GENERAL QUE TE PERMITE IR A CUALQUIER HOJA DEL LIBRO</t>
        </r>
      </text>
    </comment>
    <comment ref="G28" authorId="0" shapeId="0" xr:uid="{00000000-0006-0000-1500-000002000000}">
      <text>
        <r>
          <rPr>
            <sz val="11"/>
            <color rgb="FF000000"/>
            <rFont val="Tahoma"/>
            <family val="2"/>
          </rPr>
          <t>% de variación respecto al año anterior</t>
        </r>
      </text>
    </comment>
    <comment ref="I28" authorId="0" shapeId="0" xr:uid="{00000000-0006-0000-1500-000003000000}">
      <text>
        <r>
          <rPr>
            <sz val="11"/>
            <color indexed="81"/>
            <rFont val="Tahoma"/>
            <family val="2"/>
          </rPr>
          <t>% de variación respecto al año anterior</t>
        </r>
      </text>
    </comment>
    <comment ref="K28" authorId="0" shapeId="0" xr:uid="{00000000-0006-0000-1500-000004000000}">
      <text>
        <r>
          <rPr>
            <sz val="11"/>
            <color indexed="81"/>
            <rFont val="Tahoma"/>
            <family val="2"/>
          </rPr>
          <t>% de variación respecto al año anterior</t>
        </r>
      </text>
    </comment>
    <comment ref="M28" authorId="0" shapeId="0" xr:uid="{00000000-0006-0000-1500-000005000000}">
      <text>
        <r>
          <rPr>
            <sz val="11"/>
            <color indexed="81"/>
            <rFont val="Tahoma"/>
            <family val="2"/>
          </rPr>
          <t>% de variación respecto al año anterior</t>
        </r>
      </text>
    </comment>
    <comment ref="G63" authorId="0" shapeId="0" xr:uid="{00000000-0006-0000-1500-000006000000}">
      <text>
        <r>
          <rPr>
            <sz val="11"/>
            <color indexed="81"/>
            <rFont val="Tahoma"/>
            <family val="2"/>
          </rPr>
          <t>Otro % distinto que quieres que se aplique</t>
        </r>
      </text>
    </comment>
    <comment ref="I63" authorId="0" shapeId="0" xr:uid="{00000000-0006-0000-1500-000007000000}">
      <text>
        <r>
          <rPr>
            <sz val="11"/>
            <color indexed="81"/>
            <rFont val="Tahoma"/>
            <family val="2"/>
          </rPr>
          <t>Otro % distinto que quieres que se aplique</t>
        </r>
      </text>
    </comment>
    <comment ref="K63" authorId="0" shapeId="0" xr:uid="{00000000-0006-0000-1500-000008000000}">
      <text>
        <r>
          <rPr>
            <sz val="11"/>
            <color indexed="81"/>
            <rFont val="Tahoma"/>
            <family val="2"/>
          </rPr>
          <t>Otro % distinto que quieres que se aplique</t>
        </r>
      </text>
    </comment>
    <comment ref="M63" authorId="0" shapeId="0" xr:uid="{00000000-0006-0000-1500-000009000000}">
      <text>
        <r>
          <rPr>
            <sz val="11"/>
            <color indexed="81"/>
            <rFont val="Tahoma"/>
            <family val="2"/>
          </rPr>
          <t>Otro % distinto que quieres que se aplique</t>
        </r>
      </text>
    </comment>
    <comment ref="G78" authorId="0" shapeId="0" xr:uid="{00000000-0006-0000-1500-00000A000000}">
      <text>
        <r>
          <rPr>
            <sz val="11"/>
            <color indexed="81"/>
            <rFont val="Tahoma"/>
            <family val="2"/>
          </rPr>
          <t>% de variación respecto al año anterior</t>
        </r>
      </text>
    </comment>
    <comment ref="I78" authorId="0" shapeId="0" xr:uid="{00000000-0006-0000-1500-00000B000000}">
      <text>
        <r>
          <rPr>
            <sz val="11"/>
            <color indexed="81"/>
            <rFont val="Tahoma"/>
            <family val="2"/>
          </rPr>
          <t>% de variación respecto al año anterior</t>
        </r>
      </text>
    </comment>
    <comment ref="K78" authorId="0" shapeId="0" xr:uid="{00000000-0006-0000-1500-00000C000000}">
      <text>
        <r>
          <rPr>
            <sz val="11"/>
            <color indexed="81"/>
            <rFont val="Tahoma"/>
            <family val="2"/>
          </rPr>
          <t>% de variación respecto al año anterior</t>
        </r>
      </text>
    </comment>
    <comment ref="M78" authorId="0" shapeId="0" xr:uid="{00000000-0006-0000-1500-00000D000000}">
      <text>
        <r>
          <rPr>
            <sz val="11"/>
            <color indexed="81"/>
            <rFont val="Tahoma"/>
            <family val="2"/>
          </rPr>
          <t>% de variación respecto al año anterior</t>
        </r>
      </text>
    </comment>
    <comment ref="G113" authorId="0" shapeId="0" xr:uid="{00000000-0006-0000-1500-00000E000000}">
      <text>
        <r>
          <rPr>
            <sz val="11"/>
            <color indexed="81"/>
            <rFont val="Tahoma"/>
            <family val="2"/>
          </rPr>
          <t>% de variación respecto al año anterior</t>
        </r>
      </text>
    </comment>
    <comment ref="I113" authorId="0" shapeId="0" xr:uid="{00000000-0006-0000-1500-00000F000000}">
      <text>
        <r>
          <rPr>
            <sz val="11"/>
            <color indexed="81"/>
            <rFont val="Tahoma"/>
            <family val="2"/>
          </rPr>
          <t>% de variación respecto al año anterior</t>
        </r>
      </text>
    </comment>
    <comment ref="K113" authorId="0" shapeId="0" xr:uid="{00000000-0006-0000-1500-000010000000}">
      <text>
        <r>
          <rPr>
            <sz val="11"/>
            <color indexed="81"/>
            <rFont val="Tahoma"/>
            <family val="2"/>
          </rPr>
          <t>% de variación respecto al año anterior</t>
        </r>
      </text>
    </comment>
    <comment ref="M113" authorId="0" shapeId="0" xr:uid="{00000000-0006-0000-1500-000011000000}">
      <text>
        <r>
          <rPr>
            <sz val="11"/>
            <color indexed="81"/>
            <rFont val="Tahoma"/>
            <family val="2"/>
          </rPr>
          <t>% de variación respecto al año anterior</t>
        </r>
      </text>
    </comment>
    <comment ref="G148" authorId="0" shapeId="0" xr:uid="{00000000-0006-0000-1500-000012000000}">
      <text>
        <r>
          <rPr>
            <sz val="11"/>
            <color indexed="81"/>
            <rFont val="Tahoma"/>
            <family val="2"/>
          </rPr>
          <t>% de variación respecto al año anterior</t>
        </r>
      </text>
    </comment>
    <comment ref="I148" authorId="0" shapeId="0" xr:uid="{00000000-0006-0000-1500-000013000000}">
      <text>
        <r>
          <rPr>
            <sz val="11"/>
            <color indexed="81"/>
            <rFont val="Tahoma"/>
            <family val="2"/>
          </rPr>
          <t>% de variación respecto al año anterior</t>
        </r>
      </text>
    </comment>
    <comment ref="K148" authorId="0" shapeId="0" xr:uid="{00000000-0006-0000-1500-000014000000}">
      <text>
        <r>
          <rPr>
            <sz val="11"/>
            <color indexed="81"/>
            <rFont val="Tahoma"/>
            <family val="2"/>
          </rPr>
          <t>% de variación respecto al año anterior</t>
        </r>
      </text>
    </comment>
    <comment ref="M148" authorId="0" shapeId="0" xr:uid="{00000000-0006-0000-1500-000015000000}">
      <text>
        <r>
          <rPr>
            <sz val="11"/>
            <color indexed="81"/>
            <rFont val="Tahoma"/>
            <family val="2"/>
          </rPr>
          <t>% de variación respecto al año anterior</t>
        </r>
      </text>
    </comment>
    <comment ref="G183" authorId="0" shapeId="0" xr:uid="{00000000-0006-0000-1500-000016000000}">
      <text>
        <r>
          <rPr>
            <sz val="11"/>
            <color indexed="81"/>
            <rFont val="Tahoma"/>
            <family val="2"/>
          </rPr>
          <t>Otro % distinto que quieres que se aplique</t>
        </r>
      </text>
    </comment>
    <comment ref="I183" authorId="0" shapeId="0" xr:uid="{00000000-0006-0000-1500-000017000000}">
      <text>
        <r>
          <rPr>
            <sz val="11"/>
            <color indexed="81"/>
            <rFont val="Tahoma"/>
            <family val="2"/>
          </rPr>
          <t>Otro % distinto que quieres que se aplique</t>
        </r>
      </text>
    </comment>
    <comment ref="K183" authorId="0" shapeId="0" xr:uid="{00000000-0006-0000-1500-000018000000}">
      <text>
        <r>
          <rPr>
            <sz val="11"/>
            <color indexed="81"/>
            <rFont val="Tahoma"/>
            <family val="2"/>
          </rPr>
          <t>Otro % distinto que quieres que se aplique</t>
        </r>
      </text>
    </comment>
    <comment ref="M183" authorId="0" shapeId="0" xr:uid="{00000000-0006-0000-1500-000019000000}">
      <text>
        <r>
          <rPr>
            <sz val="11"/>
            <color indexed="81"/>
            <rFont val="Tahoma"/>
            <family val="2"/>
          </rPr>
          <t>Otro % distinto que quieres que se aplique</t>
        </r>
      </text>
    </comment>
    <comment ref="G197" authorId="0" shapeId="0" xr:uid="{00000000-0006-0000-1500-00001A000000}">
      <text>
        <r>
          <rPr>
            <sz val="11"/>
            <color indexed="81"/>
            <rFont val="Tahoma"/>
            <family val="2"/>
          </rPr>
          <t>% de variación respecto al año anterior</t>
        </r>
      </text>
    </comment>
    <comment ref="G204" authorId="0" shapeId="0" xr:uid="{00000000-0006-0000-1500-00001B000000}">
      <text>
        <r>
          <rPr>
            <sz val="11"/>
            <color indexed="81"/>
            <rFont val="Tahoma"/>
            <family val="2"/>
          </rPr>
          <t>% de variación respecto al año anterior</t>
        </r>
      </text>
    </comment>
    <comment ref="G211" authorId="0" shapeId="0" xr:uid="{00000000-0006-0000-1500-00001C000000}">
      <text>
        <r>
          <rPr>
            <sz val="11"/>
            <color indexed="81"/>
            <rFont val="Tahoma"/>
            <family val="2"/>
          </rPr>
          <t>% de variación respecto al año anterior</t>
        </r>
      </text>
    </comment>
    <comment ref="G218" authorId="0" shapeId="0" xr:uid="{00000000-0006-0000-1500-00001D000000}">
      <text>
        <r>
          <rPr>
            <sz val="11"/>
            <color indexed="81"/>
            <rFont val="Tahoma"/>
            <family val="2"/>
          </rPr>
          <t>% de variación respecto al año anterior</t>
        </r>
      </text>
    </comment>
    <comment ref="G225" authorId="0" shapeId="0" xr:uid="{00000000-0006-0000-1500-00001E000000}">
      <text>
        <r>
          <rPr>
            <sz val="11"/>
            <color indexed="81"/>
            <rFont val="Tahoma"/>
            <family val="2"/>
          </rPr>
          <t>% de variación respecto al año anterior</t>
        </r>
      </text>
    </comment>
    <comment ref="G232" authorId="0" shapeId="0" xr:uid="{00000000-0006-0000-1500-00001F000000}">
      <text>
        <r>
          <rPr>
            <sz val="11"/>
            <color indexed="81"/>
            <rFont val="Tahoma"/>
            <family val="2"/>
          </rPr>
          <t>% de variación respecto al año anterior</t>
        </r>
      </text>
    </comment>
    <comment ref="G239" authorId="0" shapeId="0" xr:uid="{00000000-0006-0000-1500-000020000000}">
      <text>
        <r>
          <rPr>
            <sz val="11"/>
            <color indexed="81"/>
            <rFont val="Tahoma"/>
            <family val="2"/>
          </rPr>
          <t>% de variación respecto al año anterior</t>
        </r>
      </text>
    </comment>
    <comment ref="G246" authorId="0" shapeId="0" xr:uid="{00000000-0006-0000-1500-000021000000}">
      <text>
        <r>
          <rPr>
            <sz val="11"/>
            <color indexed="81"/>
            <rFont val="Tahoma"/>
            <family val="2"/>
          </rPr>
          <t>% de variación respecto al año anterior</t>
        </r>
      </text>
    </comment>
    <comment ref="G253" authorId="0" shapeId="0" xr:uid="{00000000-0006-0000-1500-000022000000}">
      <text>
        <r>
          <rPr>
            <sz val="11"/>
            <color indexed="81"/>
            <rFont val="Tahoma"/>
            <family val="2"/>
          </rPr>
          <t>% de variación respecto al año anterior</t>
        </r>
      </text>
    </comment>
    <comment ref="G260" authorId="0" shapeId="0" xr:uid="{00000000-0006-0000-1500-000023000000}">
      <text>
        <r>
          <rPr>
            <sz val="11"/>
            <color indexed="81"/>
            <rFont val="Tahoma"/>
            <family val="2"/>
          </rPr>
          <t>% de variación respecto al año anterior</t>
        </r>
      </text>
    </comment>
    <comment ref="G267" authorId="0" shapeId="0" xr:uid="{00000000-0006-0000-1500-000024000000}">
      <text>
        <r>
          <rPr>
            <sz val="11"/>
            <color indexed="81"/>
            <rFont val="Tahoma"/>
            <family val="2"/>
          </rPr>
          <t>% de variación respecto al año anterior</t>
        </r>
      </text>
    </comment>
    <comment ref="D281" authorId="0" shapeId="0" xr:uid="{00000000-0006-0000-1500-000025000000}">
      <text>
        <r>
          <rPr>
            <sz val="11"/>
            <color indexed="81"/>
            <rFont val="Tahoma"/>
            <family val="2"/>
          </rPr>
          <t>SUMA TAMBIÉN LOS GASTOS EN % SOBRE VENTAS</t>
        </r>
      </text>
    </comment>
    <comment ref="G281" authorId="0" shapeId="0" xr:uid="{00000000-0006-0000-1500-000026000000}">
      <text>
        <r>
          <rPr>
            <sz val="11"/>
            <color indexed="81"/>
            <rFont val="Tahoma"/>
            <family val="2"/>
          </rPr>
          <t>Pon el importe correspondiente al ejercicio.</t>
        </r>
      </text>
    </comment>
    <comment ref="I281" authorId="0" shapeId="0" xr:uid="{00000000-0006-0000-1500-000027000000}">
      <text>
        <r>
          <rPr>
            <sz val="11"/>
            <color indexed="81"/>
            <rFont val="Tahoma"/>
            <family val="2"/>
          </rPr>
          <t>Pon el importe correspondiente al ejercicio.</t>
        </r>
      </text>
    </comment>
    <comment ref="K281" authorId="0" shapeId="0" xr:uid="{00000000-0006-0000-1500-000028000000}">
      <text>
        <r>
          <rPr>
            <sz val="11"/>
            <color indexed="81"/>
            <rFont val="Tahoma"/>
            <family val="2"/>
          </rPr>
          <t>Pon el importe correspondiente al ejercicio.</t>
        </r>
      </text>
    </comment>
    <comment ref="M281" authorId="0" shapeId="0" xr:uid="{00000000-0006-0000-1500-000029000000}">
      <text>
        <r>
          <rPr>
            <sz val="11"/>
            <color indexed="81"/>
            <rFont val="Tahoma"/>
            <family val="2"/>
          </rPr>
          <t>Pon el importe correspondiente al ejercicio.</t>
        </r>
      </text>
    </comment>
    <comment ref="D283" authorId="0" shapeId="0" xr:uid="{00000000-0006-0000-1500-00002A000000}">
      <text>
        <r>
          <rPr>
            <sz val="11"/>
            <color indexed="81"/>
            <rFont val="Tahoma"/>
            <family val="2"/>
          </rPr>
          <t>Es la suma de los gastos que incluiste en la hoja 2b gastos
sección 5.1</t>
        </r>
      </text>
    </comment>
    <comment ref="D284" authorId="0" shapeId="0" xr:uid="{00000000-0006-0000-1500-00002B000000}">
      <text>
        <r>
          <rPr>
            <sz val="11"/>
            <color indexed="81"/>
            <rFont val="Tahoma"/>
            <family val="2"/>
          </rPr>
          <t>Es la suma de los gastos que incluiste en la hoja 5b CONSOLIDACIÓN</t>
        </r>
      </text>
    </comment>
    <comment ref="G290" authorId="0" shapeId="0" xr:uid="{00000000-0006-0000-1500-00002C000000}">
      <text>
        <r>
          <rPr>
            <sz val="11"/>
            <color indexed="81"/>
            <rFont val="Tahoma"/>
            <family val="2"/>
          </rPr>
          <t>Otro % distinto que quieres que se aplique</t>
        </r>
      </text>
    </comment>
    <comment ref="I290" authorId="0" shapeId="0" xr:uid="{00000000-0006-0000-1500-00002D000000}">
      <text>
        <r>
          <rPr>
            <sz val="11"/>
            <color indexed="81"/>
            <rFont val="Tahoma"/>
            <family val="2"/>
          </rPr>
          <t>Otro % distinto que quieres que se aplique</t>
        </r>
      </text>
    </comment>
    <comment ref="K290" authorId="0" shapeId="0" xr:uid="{00000000-0006-0000-1500-00002E000000}">
      <text>
        <r>
          <rPr>
            <sz val="11"/>
            <color indexed="81"/>
            <rFont val="Tahoma"/>
            <family val="2"/>
          </rPr>
          <t>Otro % distinto que quieres que se aplique</t>
        </r>
      </text>
    </comment>
    <comment ref="M290" authorId="0" shapeId="0" xr:uid="{00000000-0006-0000-1500-00002F000000}">
      <text>
        <r>
          <rPr>
            <sz val="11"/>
            <color indexed="81"/>
            <rFont val="Tahoma"/>
            <family val="2"/>
          </rPr>
          <t>Otro % distinto que quieres que se aplique</t>
        </r>
      </text>
    </comment>
    <comment ref="G301" authorId="0" shapeId="0" xr:uid="{00000000-0006-0000-1500-000030000000}">
      <text>
        <r>
          <rPr>
            <sz val="11"/>
            <color indexed="81"/>
            <rFont val="Tahoma"/>
            <family val="2"/>
          </rPr>
          <t>% de variación respecto al año anterior</t>
        </r>
      </text>
    </comment>
    <comment ref="I301" authorId="0" shapeId="0" xr:uid="{00000000-0006-0000-1500-000031000000}">
      <text>
        <r>
          <rPr>
            <sz val="11"/>
            <color indexed="81"/>
            <rFont val="Tahoma"/>
            <family val="2"/>
          </rPr>
          <t>% de variación respecto al año anterior</t>
        </r>
      </text>
    </comment>
    <comment ref="K301" authorId="0" shapeId="0" xr:uid="{00000000-0006-0000-1500-000032000000}">
      <text>
        <r>
          <rPr>
            <sz val="11"/>
            <color indexed="81"/>
            <rFont val="Tahoma"/>
            <family val="2"/>
          </rPr>
          <t>% de variación respecto al año anterior</t>
        </r>
      </text>
    </comment>
    <comment ref="M301" authorId="0" shapeId="0" xr:uid="{00000000-0006-0000-1500-000033000000}">
      <text>
        <r>
          <rPr>
            <sz val="11"/>
            <color indexed="81"/>
            <rFont val="Tahoma"/>
            <family val="2"/>
          </rPr>
          <t>% de variación respecto al año anterior</t>
        </r>
      </text>
    </comment>
    <comment ref="G313" authorId="0" shapeId="0" xr:uid="{00000000-0006-0000-1500-000034000000}">
      <text>
        <r>
          <rPr>
            <sz val="11"/>
            <color indexed="81"/>
            <rFont val="Tahoma"/>
            <family val="2"/>
          </rPr>
          <t>% de variación respecto al año anterior</t>
        </r>
      </text>
    </comment>
    <comment ref="I313" authorId="0" shapeId="0" xr:uid="{00000000-0006-0000-1500-000035000000}">
      <text>
        <r>
          <rPr>
            <sz val="11"/>
            <color indexed="81"/>
            <rFont val="Tahoma"/>
            <family val="2"/>
          </rPr>
          <t>% de variación respecto al año anterior</t>
        </r>
      </text>
    </comment>
    <comment ref="K313" authorId="0" shapeId="0" xr:uid="{00000000-0006-0000-1500-000036000000}">
      <text>
        <r>
          <rPr>
            <sz val="11"/>
            <color indexed="81"/>
            <rFont val="Tahoma"/>
            <family val="2"/>
          </rPr>
          <t>% de variación respecto al año anterior</t>
        </r>
      </text>
    </comment>
    <comment ref="M313" authorId="0" shapeId="0" xr:uid="{00000000-0006-0000-1500-000037000000}">
      <text>
        <r>
          <rPr>
            <sz val="11"/>
            <color indexed="81"/>
            <rFont val="Tahoma"/>
            <family val="2"/>
          </rPr>
          <t>% de variación respecto al año anterior</t>
        </r>
      </text>
    </comment>
    <comment ref="G319" authorId="0" shapeId="0" xr:uid="{00000000-0006-0000-1500-000038000000}">
      <text>
        <r>
          <rPr>
            <sz val="11"/>
            <color indexed="81"/>
            <rFont val="Tahoma"/>
            <family val="2"/>
          </rPr>
          <t>Otro % distinto que quieres que se aplique</t>
        </r>
      </text>
    </comment>
    <comment ref="I319" authorId="0" shapeId="0" xr:uid="{00000000-0006-0000-1500-000039000000}">
      <text>
        <r>
          <rPr>
            <sz val="11"/>
            <color indexed="81"/>
            <rFont val="Tahoma"/>
            <family val="2"/>
          </rPr>
          <t>Otro % distinto que quieres que se aplique</t>
        </r>
      </text>
    </comment>
    <comment ref="K319" authorId="0" shapeId="0" xr:uid="{00000000-0006-0000-1500-00003A000000}">
      <text>
        <r>
          <rPr>
            <sz val="11"/>
            <color indexed="81"/>
            <rFont val="Tahoma"/>
            <family val="2"/>
          </rPr>
          <t>Otro % distinto que quieres que se aplique</t>
        </r>
      </text>
    </comment>
    <comment ref="M319" authorId="0" shapeId="0" xr:uid="{00000000-0006-0000-1500-00003B000000}">
      <text>
        <r>
          <rPr>
            <sz val="11"/>
            <color indexed="81"/>
            <rFont val="Tahoma"/>
            <family val="2"/>
          </rPr>
          <t>Otro % distinto que quieres que se aplique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24" authorId="0" shapeId="0" xr:uid="{00000000-0006-0000-1600-000001000000}">
      <text>
        <r>
          <rPr>
            <sz val="11"/>
            <color indexed="81"/>
            <rFont val="Tahoma"/>
            <family val="2"/>
          </rPr>
          <t>Aquí se suman parte de los GASTOS de ESTABLECIMIENTO no amortizables</t>
        </r>
      </text>
    </comment>
    <comment ref="E35" authorId="0" shapeId="0" xr:uid="{00000000-0006-0000-1600-000002000000}">
      <text>
        <r>
          <rPr>
            <sz val="11"/>
            <color indexed="81"/>
            <rFont val="Tahoma"/>
            <family val="2"/>
          </rPr>
          <t>Aquí se suman parte de los GASTOS de ESTABLECIMIENTO no amortizables</t>
        </r>
      </text>
    </comment>
    <comment ref="E46" authorId="0" shapeId="0" xr:uid="{00000000-0006-0000-1600-000003000000}">
      <text>
        <r>
          <rPr>
            <sz val="11"/>
            <color indexed="81"/>
            <rFont val="Tahoma"/>
            <family val="2"/>
          </rPr>
          <t>Aquí se suman parte de los GASTOS de ESTABLECIMIENTO no amortizables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F4" authorId="0" shapeId="0" xr:uid="{00000000-0006-0000-1700-000001000000}">
      <text>
        <r>
          <rPr>
            <sz val="11"/>
            <color indexed="81"/>
            <rFont val="Tahoma"/>
            <family val="2"/>
          </rPr>
          <t>AQUÍ ENCONTRARÁS EL ÍNDICE GENERAL QUE TE PERMITE IR A CUALQUIER HOJA DEL LIBRO</t>
        </r>
      </text>
    </comment>
    <comment ref="D13" authorId="0" shapeId="0" xr:uid="{00000000-0006-0000-1700-000002000000}">
      <text>
        <r>
          <rPr>
            <sz val="11"/>
            <color indexed="81"/>
            <rFont val="Tahoma"/>
            <family val="2"/>
          </rPr>
          <t>INGRESOS PROCEDENTES DE LAS VENTAS</t>
        </r>
      </text>
    </comment>
    <comment ref="D15" authorId="0" shapeId="0" xr:uid="{00000000-0006-0000-1700-000003000000}">
      <text>
        <r>
          <rPr>
            <sz val="11"/>
            <color indexed="81"/>
            <rFont val="Tahoma"/>
            <family val="2"/>
          </rPr>
          <t>COBROS QUE NO PROCEDEN DE LAS VENTAS</t>
        </r>
      </text>
    </comment>
    <comment ref="D22" authorId="0" shapeId="0" xr:uid="{00000000-0006-0000-1700-000004000000}">
      <text>
        <r>
          <rPr>
            <b/>
            <sz val="11"/>
            <color indexed="81"/>
            <rFont val="Tahoma"/>
            <family val="2"/>
          </rPr>
          <t>(1)</t>
        </r>
        <r>
          <rPr>
            <sz val="11"/>
            <color indexed="81"/>
            <rFont val="Tahoma"/>
            <family val="2"/>
          </rPr>
          <t xml:space="preserve"> Viene de la hoja "consolidación" sección 6.2 OTROS
</t>
        </r>
        <r>
          <rPr>
            <b/>
            <sz val="11"/>
            <color indexed="81"/>
            <rFont val="Tahoma"/>
            <family val="2"/>
          </rPr>
          <t xml:space="preserve">(2) </t>
        </r>
        <r>
          <rPr>
            <sz val="11"/>
            <color indexed="81"/>
            <rFont val="Tahoma"/>
            <family val="2"/>
          </rPr>
          <t>Incluye IVA a devolver del ejercicio anterior si la casilla está activada (hoja 6a)</t>
        </r>
      </text>
    </comment>
    <comment ref="D27" authorId="0" shapeId="0" xr:uid="{00000000-0006-0000-1700-000005000000}">
      <text>
        <r>
          <rPr>
            <sz val="11"/>
            <color indexed="81"/>
            <rFont val="Tahoma"/>
            <family val="2"/>
          </rPr>
          <t>PAGO DE COSTES OPERATIVOS.</t>
        </r>
      </text>
    </comment>
    <comment ref="D80" authorId="0" shapeId="0" xr:uid="{00000000-0006-0000-1700-000006000000}">
      <text>
        <r>
          <rPr>
            <sz val="11"/>
            <color indexed="81"/>
            <rFont val="Tahoma"/>
            <family val="2"/>
          </rPr>
          <t>INTRODUCE AQUÍ LOS IMPORTES QUE DESEES DISPONER.
Los importes siempre deben ser inferiores al saldo disponible indicado más arriba.</t>
        </r>
      </text>
    </comment>
    <comment ref="D84" authorId="0" shapeId="0" xr:uid="{00000000-0006-0000-1700-000007000000}">
      <text>
        <r>
          <rPr>
            <sz val="11"/>
            <color indexed="81"/>
            <rFont val="Tahoma"/>
            <family val="2"/>
          </rPr>
          <t>INTRODUCE AQUÍ LOS IMPORTES QUE DESEES AMORTIZAR (Devolver)</t>
        </r>
      </text>
    </comment>
    <comment ref="G92" authorId="0" shapeId="0" xr:uid="{00000000-0006-0000-1700-000008000000}">
      <text>
        <r>
          <rPr>
            <sz val="11"/>
            <color indexed="81"/>
            <rFont val="Tahoma"/>
            <family val="2"/>
          </rPr>
          <t>indica aquí que quieres hacer con cada póliza.
Elige la opción de la lista</t>
        </r>
      </text>
    </comment>
    <comment ref="H92" authorId="0" shapeId="0" xr:uid="{00000000-0006-0000-1700-000009000000}">
      <text>
        <r>
          <rPr>
            <sz val="11"/>
            <color indexed="81"/>
            <rFont val="Tahoma"/>
            <family val="2"/>
          </rPr>
          <t>indica aquí que quieres hacer con cada póliza.
Elige la opción de la lista</t>
        </r>
      </text>
    </comment>
    <comment ref="I92" authorId="0" shapeId="0" xr:uid="{00000000-0006-0000-1700-00000A000000}">
      <text>
        <r>
          <rPr>
            <sz val="11"/>
            <color indexed="81"/>
            <rFont val="Tahoma"/>
            <family val="2"/>
          </rPr>
          <t>indica aquí que quieres hacer con cada póliza.
Elige la opción de la lista</t>
        </r>
      </text>
    </comment>
    <comment ref="J92" authorId="0" shapeId="0" xr:uid="{00000000-0006-0000-1700-00000B000000}">
      <text>
        <r>
          <rPr>
            <sz val="11"/>
            <color indexed="81"/>
            <rFont val="Tahoma"/>
            <family val="2"/>
          </rPr>
          <t>indica aquí que quieres hacer con cada póliza.
Elige la opción de la lista</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7" authorId="0" shapeId="0" xr:uid="{00000000-0006-0000-1800-000001000000}">
      <text>
        <r>
          <rPr>
            <sz val="11"/>
            <color indexed="81"/>
            <rFont val="Tahoma"/>
            <family val="2"/>
          </rPr>
          <t>AQUÍ ENCONTRARÁS EL ÍNDICE GENERAL QUE TE PERMITE IR A CUALQUIER HOJA DEL LIBRO</t>
        </r>
      </text>
    </comment>
    <comment ref="C17" authorId="0" shapeId="0" xr:uid="{00000000-0006-0000-1800-000002000000}">
      <text>
        <r>
          <rPr>
            <sz val="11"/>
            <color indexed="81"/>
            <rFont val="Tahoma"/>
            <family val="2"/>
          </rPr>
          <t>VIENE DE LA HOJA de CONSOLIDACIÓN (5b)</t>
        </r>
      </text>
    </comment>
    <comment ref="C19" authorId="0" shapeId="0" xr:uid="{00000000-0006-0000-1800-000003000000}">
      <text>
        <r>
          <rPr>
            <sz val="11"/>
            <color indexed="81"/>
            <rFont val="Tahoma"/>
            <family val="2"/>
          </rPr>
          <t>VIENE DE LA HOJA de CONSOLIDACIÓN (5b)</t>
        </r>
      </text>
    </comment>
    <comment ref="C21" authorId="0" shapeId="0" xr:uid="{00000000-0006-0000-1800-000004000000}">
      <text>
        <r>
          <rPr>
            <sz val="11"/>
            <color indexed="81"/>
            <rFont val="Tahoma"/>
            <family val="2"/>
          </rPr>
          <t>VIENE DE LA HOJA de CONSOLIDACIÓN (5b)</t>
        </r>
      </text>
    </comment>
    <comment ref="C23" authorId="0" shapeId="0" xr:uid="{00000000-0006-0000-1800-000005000000}">
      <text>
        <r>
          <rPr>
            <sz val="11"/>
            <color indexed="81"/>
            <rFont val="Tahoma"/>
            <family val="2"/>
          </rPr>
          <t>VIENE DE LA HOJA de CONSOLIDACIÓN (5b)</t>
        </r>
      </text>
    </comment>
    <comment ref="C25" authorId="0" shapeId="0" xr:uid="{00000000-0006-0000-1800-000006000000}">
      <text>
        <r>
          <rPr>
            <sz val="11"/>
            <color indexed="81"/>
            <rFont val="Tahoma"/>
            <family val="2"/>
          </rPr>
          <t>VIENE DE LA HOJA de CONSOLIDACIÓN (5b)</t>
        </r>
      </text>
    </comment>
    <comment ref="C27" authorId="0" shapeId="0" xr:uid="{00000000-0006-0000-1800-000007000000}">
      <text>
        <r>
          <rPr>
            <sz val="11"/>
            <color indexed="81"/>
            <rFont val="Tahoma"/>
            <family val="2"/>
          </rPr>
          <t>VIENE DE LA HOJA de CONSOLIDACIÓN (5b)</t>
        </r>
      </text>
    </comment>
    <comment ref="C34" authorId="0" shapeId="0" xr:uid="{00000000-0006-0000-1800-000008000000}">
      <text>
        <r>
          <rPr>
            <sz val="11"/>
            <color indexed="81"/>
            <rFont val="Tahoma"/>
            <family val="2"/>
          </rPr>
          <t>VIENE DE LA HOJA de CONSOLIDACIÓN (5b)</t>
        </r>
      </text>
    </comment>
    <comment ref="C36" authorId="0" shapeId="0" xr:uid="{00000000-0006-0000-1800-000009000000}">
      <text>
        <r>
          <rPr>
            <sz val="11"/>
            <color indexed="81"/>
            <rFont val="Tahoma"/>
            <family val="2"/>
          </rPr>
          <t>VIENE DE LA HOJA de CONSOLIDACIÓN (5b)</t>
        </r>
      </text>
    </comment>
    <comment ref="C41" authorId="0" shapeId="0" xr:uid="{00000000-0006-0000-1800-00000A000000}">
      <text>
        <r>
          <rPr>
            <sz val="11"/>
            <color indexed="81"/>
            <rFont val="Tahoma"/>
            <family val="2"/>
          </rPr>
          <t>VIENE DE LA HOJA de CONSOLIDACIÓN (5b)</t>
        </r>
      </text>
    </comment>
    <comment ref="C47" authorId="0" shapeId="0" xr:uid="{00000000-0006-0000-1800-00000B000000}">
      <text>
        <r>
          <rPr>
            <sz val="11"/>
            <color indexed="81"/>
            <rFont val="Tahoma"/>
            <family val="2"/>
          </rPr>
          <t>VIENE DE LA HOJA de CONSOLIDACIÓN (5b)</t>
        </r>
      </text>
    </comment>
    <comment ref="C64" authorId="0" shapeId="0" xr:uid="{00000000-0006-0000-1800-00000C000000}">
      <text>
        <r>
          <rPr>
            <sz val="11"/>
            <color indexed="81"/>
            <rFont val="Tahoma"/>
            <family val="2"/>
          </rPr>
          <t>Proviene de la hoja "consolidación" sección 6.2 Realizable</t>
        </r>
      </text>
    </comment>
    <comment ref="C79" authorId="0" shapeId="0" xr:uid="{00000000-0006-0000-1800-00000D000000}">
      <text>
        <r>
          <rPr>
            <sz val="11"/>
            <color indexed="81"/>
            <rFont val="Tahoma"/>
            <family val="2"/>
          </rPr>
          <t>Proviene de la hoja ingresos 5 años sección  4 ampliaciones capital</t>
        </r>
      </text>
    </comment>
    <comment ref="C80" authorId="0" shapeId="0" xr:uid="{00000000-0006-0000-1800-00000E000000}">
      <text>
        <r>
          <rPr>
            <sz val="11"/>
            <color indexed="81"/>
            <rFont val="Tahoma"/>
            <family val="2"/>
          </rPr>
          <t>Proviene de la hoja consolidación sección A 6.2 realizable</t>
        </r>
      </text>
    </comment>
    <comment ref="C81" authorId="0" shapeId="0" xr:uid="{00000000-0006-0000-1800-00000F000000}">
      <text>
        <r>
          <rPr>
            <sz val="11"/>
            <color indexed="81"/>
            <rFont val="Tahoma"/>
            <family val="2"/>
          </rPr>
          <t>Proviene de la hoja consolidación sección B 1.1 capital</t>
        </r>
      </text>
    </comment>
    <comment ref="C86" authorId="0" shapeId="0" xr:uid="{00000000-0006-0000-1800-000010000000}">
      <text>
        <r>
          <rPr>
            <sz val="11"/>
            <color indexed="81"/>
            <rFont val="Tahoma"/>
            <family val="2"/>
          </rPr>
          <t>Proviene de la hoja consolidación sección B 1.2 capital</t>
        </r>
      </text>
    </comment>
    <comment ref="C93" authorId="0" shapeId="0" xr:uid="{00000000-0006-0000-1800-000011000000}">
      <text>
        <r>
          <rPr>
            <sz val="11"/>
            <color indexed="81"/>
            <rFont val="Tahoma"/>
            <family val="2"/>
          </rPr>
          <t>Proviene de la hoja consolidación sección B 1.3 resultados</t>
        </r>
      </text>
    </comment>
    <comment ref="C94" authorId="0" shapeId="0" xr:uid="{00000000-0006-0000-1800-000012000000}">
      <text>
        <r>
          <rPr>
            <sz val="11"/>
            <color indexed="81"/>
            <rFont val="Tahoma"/>
            <family val="2"/>
          </rPr>
          <t>Proviene de la hoja consolidación sección B 1.3 resultados</t>
        </r>
      </text>
    </comment>
    <comment ref="C100" authorId="0" shapeId="0" xr:uid="{00000000-0006-0000-1800-000013000000}">
      <text>
        <r>
          <rPr>
            <sz val="11"/>
            <color indexed="81"/>
            <rFont val="Tahoma"/>
            <family val="2"/>
          </rPr>
          <t>Proviene de la hoja consolidación sección B 2.1 EXIGIBLE LARGO PLAZO</t>
        </r>
      </text>
    </comment>
    <comment ref="C108" authorId="0" shapeId="0" xr:uid="{00000000-0006-0000-1800-000014000000}">
      <text>
        <r>
          <rPr>
            <sz val="11"/>
            <color indexed="81"/>
            <rFont val="Tahoma"/>
            <family val="2"/>
          </rPr>
          <t>Proviene de la hoja consolidación sección B 2.1 EXIGIBLE LARGO PLAZO</t>
        </r>
      </text>
    </comment>
    <comment ref="C115" authorId="0" shapeId="0" xr:uid="{00000000-0006-0000-1800-000015000000}">
      <text>
        <r>
          <rPr>
            <sz val="11"/>
            <color indexed="81"/>
            <rFont val="Tahoma"/>
            <family val="2"/>
          </rPr>
          <t>Proviene de la hoja consolidación sección B 2.2 EXIGIBLE CORTO (PROV)</t>
        </r>
      </text>
    </comment>
    <comment ref="C127" authorId="0" shapeId="0" xr:uid="{00000000-0006-0000-1800-000016000000}">
      <text>
        <r>
          <rPr>
            <sz val="11"/>
            <color indexed="81"/>
            <rFont val="Tahoma"/>
            <family val="2"/>
          </rPr>
          <t>Proviene de la hoja consolidación sección B 2.2 EXIGIBLE CORTO (PREST CP)</t>
        </r>
      </text>
    </comment>
    <comment ref="C137" authorId="0" shapeId="0" xr:uid="{00000000-0006-0000-1800-000017000000}">
      <text>
        <r>
          <rPr>
            <sz val="11"/>
            <color indexed="81"/>
            <rFont val="Tahoma"/>
            <family val="2"/>
          </rPr>
          <t xml:space="preserve">Proviene de la hoja consolidación sección B 2.2 EXIGIBLE CORTO 
</t>
        </r>
      </text>
    </comment>
    <comment ref="C139" authorId="0" shapeId="0" xr:uid="{00000000-0006-0000-1800-000018000000}">
      <text>
        <r>
          <rPr>
            <sz val="11"/>
            <color indexed="81"/>
            <rFont val="Tahoma"/>
            <family val="2"/>
          </rPr>
          <t xml:space="preserve">Proviene de la hoja consolidación sección B 2.2 EXIGIBLE CORTO 
</t>
        </r>
      </text>
    </comment>
    <comment ref="C141" authorId="0" shapeId="0" xr:uid="{00000000-0006-0000-1800-000019000000}">
      <text>
        <r>
          <rPr>
            <sz val="11"/>
            <color indexed="81"/>
            <rFont val="Tahoma"/>
            <family val="2"/>
          </rPr>
          <t xml:space="preserve">Proviene de la hoja consolidación sección B 2.2 EXIGIBLE CORTO 
</t>
        </r>
      </text>
    </comment>
    <comment ref="C144" authorId="0" shapeId="0" xr:uid="{00000000-0006-0000-1800-00001A000000}">
      <text>
        <r>
          <rPr>
            <sz val="11"/>
            <color indexed="81"/>
            <rFont val="Tahoma"/>
            <family val="2"/>
          </rPr>
          <t xml:space="preserve">Proviene de la hoja consolidación sección B 2.2 EXIGIBLE CORTO 
</t>
        </r>
      </text>
    </comment>
    <comment ref="C145" authorId="0" shapeId="0" xr:uid="{00000000-0006-0000-1800-00001B000000}">
      <text>
        <r>
          <rPr>
            <sz val="11"/>
            <color indexed="81"/>
            <rFont val="Tahoma"/>
            <family val="2"/>
          </rPr>
          <t xml:space="preserve">Proviene de la hoja consolidación sección B 2.2 EXIGIBLE CORTO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89" authorId="0" shapeId="0" xr:uid="{00000000-0006-0000-1900-000001000000}">
      <text>
        <r>
          <rPr>
            <b/>
            <sz val="8"/>
            <color indexed="81"/>
            <rFont val="Tahoma"/>
            <family val="2"/>
          </rPr>
          <t>Se considera que se adeuda 1 año de intereses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J4" authorId="0" shapeId="0" xr:uid="{00000000-0006-0000-0300-000001000000}">
      <text>
        <r>
          <rPr>
            <sz val="11"/>
            <color indexed="81"/>
            <rFont val="Tahoma"/>
            <family val="2"/>
          </rPr>
          <t>AQUÍ ENCONTRARÁS EL ÍNDICE GENERAL QUE TE PERMITE IR A CUALQUIER HOJA DEL LIBRO</t>
        </r>
      </text>
    </comment>
    <comment ref="H54" authorId="0" shapeId="0" xr:uid="{00000000-0006-0000-0300-000002000000}">
      <text>
        <r>
          <rPr>
            <sz val="11"/>
            <color indexed="81"/>
            <rFont val="Tahoma"/>
            <family val="2"/>
          </rPr>
          <t>Cuota de ventas.
% ventas sobre el total</t>
        </r>
      </text>
    </comment>
    <comment ref="J54" authorId="0" shapeId="0" xr:uid="{00000000-0006-0000-0300-000003000000}">
      <text>
        <r>
          <rPr>
            <sz val="11"/>
            <color indexed="81"/>
            <rFont val="Tahoma"/>
            <family val="2"/>
          </rPr>
          <t>Margen Bruto (importe) Anual
del producto y total</t>
        </r>
      </text>
    </comment>
    <comment ref="K54" authorId="0" shapeId="0" xr:uid="{00000000-0006-0000-0300-000004000000}">
      <text>
        <r>
          <rPr>
            <sz val="11"/>
            <color indexed="81"/>
            <rFont val="Tahoma"/>
            <family val="2"/>
          </rPr>
          <t>Contribución al margen anual.
% ventas sobre el total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12" authorId="0" shapeId="0" xr:uid="{00000000-0006-0000-1A00-000001000000}">
      <text>
        <r>
          <rPr>
            <b/>
            <sz val="8"/>
            <color indexed="81"/>
            <rFont val="Tahoma"/>
            <family val="2"/>
          </rPr>
          <t>LINK A pr (presupuesto) y de ahí a CIvaRetenc</t>
        </r>
      </text>
    </comment>
    <comment ref="B16" authorId="0" shapeId="0" xr:uid="{00000000-0006-0000-1A00-000002000000}">
      <text>
        <r>
          <rPr>
            <b/>
            <sz val="8"/>
            <color indexed="81"/>
            <rFont val="Tahoma"/>
            <family val="2"/>
          </rPr>
          <t>Sólo principal, link a Tesorería</t>
        </r>
      </text>
    </comment>
    <comment ref="D82" authorId="0" shapeId="0" xr:uid="{00000000-0006-0000-1A00-000003000000}">
      <text>
        <r>
          <rPr>
            <b/>
            <sz val="8"/>
            <color indexed="81"/>
            <rFont val="Tahoma"/>
            <family val="2"/>
          </rPr>
          <t>Se considera que se adeuda 1 año de intereses</t>
        </r>
      </text>
    </comment>
    <comment ref="F110" authorId="0" shapeId="0" xr:uid="{00000000-0006-0000-1A00-000004000000}">
      <text>
        <r>
          <rPr>
            <b/>
            <sz val="8"/>
            <color indexed="81"/>
            <rFont val="Tahoma"/>
            <family val="2"/>
          </rPr>
          <t>AJUSTADO CON CARENCIA</t>
        </r>
      </text>
    </comment>
    <comment ref="G110" authorId="0" shapeId="0" xr:uid="{00000000-0006-0000-1A00-000005000000}">
      <text>
        <r>
          <rPr>
            <b/>
            <sz val="8"/>
            <color indexed="81"/>
            <rFont val="Tahoma"/>
            <family val="2"/>
          </rPr>
          <t>año inicio PAGO</t>
        </r>
      </text>
    </comment>
    <comment ref="D134" authorId="0" shapeId="0" xr:uid="{00000000-0006-0000-1A00-000006000000}">
      <text>
        <r>
          <rPr>
            <b/>
            <sz val="8"/>
            <color indexed="81"/>
            <rFont val="Tahoma"/>
            <family val="2"/>
          </rPr>
          <t>Se considera que se adeuda 1 año de intereses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F2" authorId="0" shapeId="0" xr:uid="{00000000-0006-0000-1D00-000001000000}">
      <text>
        <r>
          <rPr>
            <sz val="11"/>
            <color indexed="81"/>
            <rFont val="Tahoma"/>
            <family val="2"/>
          </rPr>
          <t>AQUÍ ENCONTRARÁS EL ÍNDICE GENERAL QUE TE PERMITE IR A CUALQUIER HOJA DEL LIBRO</t>
        </r>
      </text>
    </comment>
    <comment ref="D9" authorId="0" shapeId="0" xr:uid="{00000000-0006-0000-1D00-000002000000}">
      <text>
        <r>
          <rPr>
            <sz val="11"/>
            <color indexed="81"/>
            <rFont val="Tahoma"/>
            <family val="2"/>
          </rPr>
          <t>Saldo neto tesorería más dividendos pagados</t>
        </r>
      </text>
    </comment>
    <comment ref="D14" authorId="0" shapeId="0" xr:uid="{00000000-0006-0000-1D00-000003000000}">
      <text>
        <r>
          <rPr>
            <sz val="11"/>
            <color indexed="81"/>
            <rFont val="Tahoma"/>
            <family val="2"/>
          </rPr>
          <t>Cash flow neto operativo descontando la tasa indicada</t>
        </r>
      </text>
    </comment>
    <comment ref="D21" authorId="0" shapeId="0" xr:uid="{00000000-0006-0000-1D00-000004000000}">
      <text>
        <r>
          <rPr>
            <sz val="11"/>
            <color indexed="81"/>
            <rFont val="Tahoma"/>
            <family val="2"/>
          </rPr>
          <t>Valor actual neto a 5 años.
Calculado sobre el cash flow neto y aplicando la tasa de descuento indicada más arriba. 
Calculado con la función VNA excel.
Debe coincidir con el CF descontado en el 5º año.</t>
        </r>
      </text>
    </comment>
    <comment ref="D23" authorId="0" shapeId="0" xr:uid="{00000000-0006-0000-1D00-000005000000}">
      <text>
        <r>
          <rPr>
            <sz val="11"/>
            <color indexed="81"/>
            <rFont val="Tahoma"/>
            <family val="2"/>
          </rPr>
          <t>Tasa Interna de Retorno calculada sobre el cash flow e incluyendo en el período  previo (año inicial-1) el total de fondos aplicados al negocio.</t>
        </r>
      </text>
    </comment>
    <comment ref="D25" authorId="0" shapeId="0" xr:uid="{00000000-0006-0000-1D00-000006000000}">
      <text>
        <r>
          <rPr>
            <sz val="11"/>
            <color indexed="81"/>
            <rFont val="Tahoma"/>
            <family val="2"/>
          </rPr>
          <t>Return on investment simple.
Sobre saldo neto anual de la tesorería</t>
        </r>
      </text>
    </comment>
    <comment ref="D27" authorId="0" shapeId="0" xr:uid="{00000000-0006-0000-1D00-000007000000}">
      <text>
        <r>
          <rPr>
            <sz val="11"/>
            <color indexed="81"/>
            <rFont val="Tahoma"/>
            <family val="2"/>
          </rPr>
          <t>% ROI anual.</t>
        </r>
      </text>
    </comment>
    <comment ref="D29" authorId="0" shapeId="0" xr:uid="{00000000-0006-0000-1D00-000008000000}">
      <text>
        <r>
          <rPr>
            <sz val="11"/>
            <color indexed="81"/>
            <rFont val="Tahoma"/>
            <family val="2"/>
          </rPr>
          <t xml:space="preserve">% ROI interanual.
</t>
        </r>
      </text>
    </comment>
    <comment ref="D34" authorId="0" shapeId="0" xr:uid="{00000000-0006-0000-1D00-000009000000}">
      <text>
        <r>
          <rPr>
            <sz val="11"/>
            <color indexed="81"/>
            <rFont val="Tahoma"/>
            <family val="2"/>
          </rPr>
          <t>Beneficios antes de impuestos, amortizaciones y gastos financieros:
Beneficio bruto de las operaciones.
Earnings Before Interest Taxes Depreciations &amp; Amortizations</t>
        </r>
      </text>
    </comment>
    <comment ref="D36" authorId="0" shapeId="0" xr:uid="{00000000-0006-0000-1D00-00000A000000}">
      <text>
        <r>
          <rPr>
            <sz val="11"/>
            <color indexed="81"/>
            <rFont val="Tahoma"/>
            <family val="2"/>
          </rPr>
          <t>Beneficios antes de impuestos y gastos financieros.
Igual que EBITDA menos amortizaciones (depreciaciones)</t>
        </r>
      </text>
    </comment>
    <comment ref="D41" authorId="0" shapeId="0" xr:uid="{00000000-0006-0000-1D00-00000B000000}">
      <text>
        <r>
          <rPr>
            <sz val="11"/>
            <color indexed="81"/>
            <rFont val="Tahoma"/>
            <family val="2"/>
          </rPr>
          <t>% de variación del ejercicio respecto al anterior</t>
        </r>
      </text>
    </comment>
    <comment ref="D43" authorId="0" shapeId="0" xr:uid="{00000000-0006-0000-1D00-00000C000000}">
      <text>
        <r>
          <rPr>
            <sz val="11"/>
            <color indexed="81"/>
            <rFont val="Tahoma"/>
            <family val="2"/>
          </rPr>
          <t>Costes directos de las ventas o la prestación del servicio</t>
        </r>
      </text>
    </comment>
    <comment ref="D44" authorId="0" shapeId="0" xr:uid="{00000000-0006-0000-1D00-00000D000000}">
      <text>
        <r>
          <rPr>
            <sz val="11"/>
            <color indexed="81"/>
            <rFont val="Tahoma"/>
            <family val="2"/>
          </rPr>
          <t>Gastos de ventas, marketing, administración y generales</t>
        </r>
      </text>
    </comment>
    <comment ref="D45" authorId="0" shapeId="0" xr:uid="{00000000-0006-0000-1D00-00000E000000}">
      <text>
        <r>
          <rPr>
            <sz val="11"/>
            <color indexed="81"/>
            <rFont val="Tahoma"/>
            <family val="2"/>
          </rPr>
          <t>Sólo gastos financieros y extraordinarios</t>
        </r>
      </text>
    </comment>
    <comment ref="D46" authorId="0" shapeId="0" xr:uid="{00000000-0006-0000-1D00-00000F000000}">
      <text>
        <r>
          <rPr>
            <sz val="11"/>
            <color indexed="81"/>
            <rFont val="Tahoma"/>
            <family val="2"/>
          </rPr>
          <t>Beneficios antes de impuestos, amortizaciones y gastos financieros:
Beneficio bruto de las operaciones.
Earnings Before Interest Taxes Depreciations &amp; Amortizations</t>
        </r>
      </text>
    </comment>
    <comment ref="K49" authorId="0" shapeId="0" xr:uid="{00000000-0006-0000-1D00-000010000000}">
      <text>
        <r>
          <rPr>
            <sz val="11"/>
            <color indexed="81"/>
            <rFont val="Tahoma"/>
            <family val="2"/>
          </rPr>
          <t>RATIOS DE REFERENCIA (del sector).
Inclúyelos para comparar, es la forma más efectiva de evaluar tus ratios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C54" authorId="0" shapeId="0" xr:uid="{00000000-0006-0000-1E00-000001000000}">
      <text>
        <r>
          <rPr>
            <b/>
            <sz val="8"/>
            <color indexed="81"/>
            <rFont val="Tahoma"/>
            <family val="2"/>
          </rPr>
          <t>es el posterior para la fórmula (referido al año anterior)</t>
        </r>
      </text>
    </comment>
    <comment ref="AF54" authorId="0" shapeId="0" xr:uid="{00000000-0006-0000-1E00-000002000000}">
      <text>
        <r>
          <rPr>
            <b/>
            <sz val="8"/>
            <color indexed="81"/>
            <rFont val="Tahoma"/>
            <family val="2"/>
          </rPr>
          <t>es el posterior para la fórmula (referido al año anterior)</t>
        </r>
      </text>
    </comment>
    <comment ref="AI54" authorId="0" shapeId="0" xr:uid="{00000000-0006-0000-1E00-000003000000}">
      <text>
        <r>
          <rPr>
            <b/>
            <sz val="8"/>
            <color indexed="81"/>
            <rFont val="Tahoma"/>
            <family val="2"/>
          </rPr>
          <t>es el posterior para la fórmula (referido al año anterior)</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G4" authorId="0" shapeId="0" xr:uid="{00000000-0006-0000-2000-000001000000}">
      <text>
        <r>
          <rPr>
            <sz val="11"/>
            <color indexed="81"/>
            <rFont val="Tahoma"/>
            <family val="2"/>
          </rPr>
          <t>AQUÍ ENCONTRARÁS EL ÍNDICE GENERAL QUE TE PERMITE IR A CUALQUIER HOJA DEL LIBRO</t>
        </r>
      </text>
    </comment>
    <comment ref="C96" authorId="0" shapeId="0" xr:uid="{00000000-0006-0000-2000-000002000000}">
      <text>
        <r>
          <rPr>
            <b/>
            <sz val="11"/>
            <color indexed="81"/>
            <rFont val="Tahoma"/>
            <family val="2"/>
          </rPr>
          <t xml:space="preserve">% BENEFICIO EXPLOTACIÓN VS GASTOS EXPLOTACIÓN.
</t>
        </r>
      </text>
    </comment>
    <comment ref="C97" authorId="0" shapeId="0" xr:uid="{00000000-0006-0000-2000-000003000000}">
      <text>
        <r>
          <rPr>
            <b/>
            <sz val="12"/>
            <color indexed="81"/>
            <rFont val="Tahoma"/>
            <family val="2"/>
          </rPr>
          <t>BENEFICIO EXPLOTACIÓN VS VENTAS</t>
        </r>
      </text>
    </comment>
    <comment ref="C98" authorId="0" shapeId="0" xr:uid="{00000000-0006-0000-2000-000004000000}">
      <text>
        <r>
          <rPr>
            <b/>
            <sz val="10"/>
            <color indexed="81"/>
            <rFont val="Tahoma"/>
            <family val="2"/>
          </rPr>
          <t>% DE GASTO OPERATIVO RESPECTO AL TOTAL DE LAS VENTAS.
Gastos Operativos = Todos menos amortizaciones, gastos financieros y extraordinarios</t>
        </r>
      </text>
    </comment>
    <comment ref="C99" authorId="0" shapeId="0" xr:uid="{00000000-0006-0000-2000-000005000000}">
      <text>
        <r>
          <rPr>
            <b/>
            <sz val="11"/>
            <color rgb="FF000000"/>
            <rFont val="Tahoma"/>
            <family val="2"/>
          </rPr>
          <t xml:space="preserve">% de Coste de la Venta sobre los ingresos por ventas. </t>
        </r>
      </text>
    </comment>
    <comment ref="C100" authorId="0" shapeId="0" xr:uid="{00000000-0006-0000-2000-000006000000}">
      <text>
        <r>
          <rPr>
            <b/>
            <sz val="9"/>
            <color rgb="FF000000"/>
            <rFont val="Tahoma"/>
            <family val="2"/>
          </rPr>
          <t xml:space="preserve">
</t>
        </r>
        <r>
          <rPr>
            <b/>
            <sz val="9"/>
            <color rgb="FF000000"/>
            <rFont val="Tahoma"/>
            <family val="2"/>
          </rPr>
          <t xml:space="preserve">DIFERENCIA ENTRE INGRESOS POR VENTAS Y COSTE DE LA VENTA.
</t>
        </r>
        <r>
          <rPr>
            <b/>
            <sz val="9"/>
            <color rgb="FF000000"/>
            <rFont val="Tahoma"/>
            <family val="2"/>
          </rPr>
          <t>Margen Bruto Operativo</t>
        </r>
      </text>
    </comment>
    <comment ref="C102" authorId="0" shapeId="0" xr:uid="{00000000-0006-0000-2000-000007000000}">
      <text>
        <r>
          <rPr>
            <b/>
            <sz val="9"/>
            <color indexed="81"/>
            <rFont val="Tahoma"/>
            <family val="2"/>
          </rPr>
          <t xml:space="preserve">EBITDA:
Earnings Before Interest Taxes Depreciations &amp; Amortizations
</t>
        </r>
        <r>
          <rPr>
            <b/>
            <sz val="12"/>
            <color indexed="81"/>
            <rFont val="Tahoma"/>
            <family val="2"/>
          </rPr>
          <t>Ventas menos gastos operativos</t>
        </r>
        <r>
          <rPr>
            <b/>
            <sz val="9"/>
            <color indexed="81"/>
            <rFont val="Tahoma"/>
            <family val="2"/>
          </rPr>
          <t xml:space="preserve"> 
(en muchas ocasiones se tienen en cuenta los extraordinarios, aquí no)</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H4" authorId="0" shapeId="0" xr:uid="{00000000-0006-0000-2100-000001000000}">
      <text>
        <r>
          <rPr>
            <sz val="11"/>
            <color indexed="81"/>
            <rFont val="Tahoma"/>
            <family val="2"/>
          </rPr>
          <t>AQUÍ ENCONTRARÁS EL ÍNDICE GENERAL QUE TE PERMITE IR A CUALQUIER HOJA DEL LIBRO</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H4" authorId="0" shapeId="0" xr:uid="{00000000-0006-0000-2200-000001000000}">
      <text>
        <r>
          <rPr>
            <sz val="11"/>
            <color indexed="81"/>
            <rFont val="Tahoma"/>
            <family val="2"/>
          </rPr>
          <t>AQUÍ ENCONTRARÁS EL ÍNDICE GENERAL QUE TE PERMITE IR A CUALQUIER HOJA DEL LIBRO</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H4" authorId="0" shapeId="0" xr:uid="{00000000-0006-0000-2300-000001000000}">
      <text>
        <r>
          <rPr>
            <sz val="11"/>
            <color indexed="81"/>
            <rFont val="Tahoma"/>
            <family val="2"/>
          </rPr>
          <t>AQUÍ ENCONTRARÁS EL ÍNDICE GENERAL QUE TE PERMITE IR A CUALQUIER HOJA DEL LIBRO</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H4" authorId="0" shapeId="0" xr:uid="{00000000-0006-0000-2400-000001000000}">
      <text>
        <r>
          <rPr>
            <sz val="11"/>
            <color indexed="81"/>
            <rFont val="Tahoma"/>
            <family val="2"/>
          </rPr>
          <t>AQUÍ ENCONTRARÁS EL ÍNDICE GENERAL QUE TE PERMITE IR A CUALQUIER HOJA DEL LIBRO</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H4" authorId="0" shapeId="0" xr:uid="{00000000-0006-0000-2500-000001000000}">
      <text>
        <r>
          <rPr>
            <sz val="11"/>
            <color indexed="81"/>
            <rFont val="Tahoma"/>
            <family val="2"/>
          </rPr>
          <t>AQUÍ ENCONTRARÁS EL ÍNDICE GENERAL QUE TE PERMITE IR A CUALQUIER HOJA DEL LIBRO</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H4" authorId="0" shapeId="0" xr:uid="{00000000-0006-0000-2600-000001000000}">
      <text>
        <r>
          <rPr>
            <sz val="11"/>
            <color indexed="81"/>
            <rFont val="Tahoma"/>
            <family val="2"/>
          </rPr>
          <t>AQUÍ ENCONTRARÁS EL ÍNDICE GENERAL QUE TE PERMITE IR A CUALQUIER HOJA DEL LIBRO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K4" authorId="0" shapeId="0" xr:uid="{00000000-0006-0000-0400-000001000000}">
      <text>
        <r>
          <rPr>
            <sz val="11"/>
            <color indexed="81"/>
            <rFont val="Tahoma"/>
            <family val="2"/>
          </rPr>
          <t>AQUÍ ENCONTRARÁS EL ÍNDICE GENERAL QUE TE PERMITE IR A CUALQUIER HOJA DEL LIBRO</t>
        </r>
      </text>
    </comment>
    <comment ref="D378" authorId="0" shapeId="0" xr:uid="{00000000-0006-0000-0400-000045000000}">
      <text>
        <r>
          <rPr>
            <sz val="11"/>
            <color rgb="FFDD0806"/>
            <rFont val="Tahoma"/>
            <family val="2"/>
          </rPr>
          <t xml:space="preserve">importante
</t>
        </r>
        <r>
          <rPr>
            <sz val="11"/>
            <color rgb="FF000000"/>
            <rFont val="Tahoma"/>
            <family val="2"/>
          </rPr>
          <t xml:space="preserve">Estos % se aplicarán sobre todas las ventas, calcula el % sobre la cuota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G4" authorId="0" shapeId="0" xr:uid="{00000000-0006-0000-2700-000001000000}">
      <text>
        <r>
          <rPr>
            <sz val="11"/>
            <color indexed="81"/>
            <rFont val="Tahoma"/>
            <family val="2"/>
          </rPr>
          <t>AQUÍ ENCONTRARÁS EL ÍNDICE GENERAL QUE TE PERMITE IR A CUALQUIER HOJA DEL LIBRO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J2" authorId="0" shapeId="0" xr:uid="{00000000-0006-0000-0500-000001000000}">
      <text>
        <r>
          <rPr>
            <b/>
            <sz val="8"/>
            <color indexed="81"/>
            <rFont val="Tahoma"/>
            <family val="2"/>
          </rPr>
          <t>No incluye los salarios previos, ver Plan Establecimiento</t>
        </r>
      </text>
    </comment>
    <comment ref="P4" authorId="0" shapeId="0" xr:uid="{00000000-0006-0000-0500-000002000000}">
      <text>
        <r>
          <rPr>
            <sz val="9"/>
            <color indexed="81"/>
            <rFont val="Tahoma"/>
            <family val="2"/>
          </rPr>
          <t>AQUÍ ENCONTRARÁS EL ÍNDICE GENERAL QUE TE PERMITE IR A CUALQUIER HOJA DEL LIBRO</t>
        </r>
      </text>
    </comment>
    <comment ref="C17" authorId="0" shapeId="0" xr:uid="{00000000-0006-0000-0500-000003000000}">
      <text>
        <r>
          <rPr>
            <sz val="11"/>
            <color indexed="81"/>
            <rFont val="Tahoma"/>
            <family val="2"/>
          </rPr>
          <t xml:space="preserve">Pon aquí la denominación del empleo:
 Director, administrativo, mozo, etc.
</t>
        </r>
      </text>
    </comment>
    <comment ref="F17" authorId="0" shapeId="0" xr:uid="{00000000-0006-0000-0500-000004000000}">
      <text>
        <r>
          <rPr>
            <sz val="11"/>
            <color indexed="81"/>
            <rFont val="Tahoma"/>
            <family val="2"/>
          </rPr>
          <t>Indica el salario mensual (bruto)</t>
        </r>
      </text>
    </comment>
    <comment ref="G17" authorId="0" shapeId="0" xr:uid="{00000000-0006-0000-0500-000005000000}">
      <text>
        <r>
          <rPr>
            <sz val="9"/>
            <color indexed="81"/>
            <rFont val="Tahoma"/>
            <family val="2"/>
          </rPr>
          <t>Indica aquí en % sobre el salario bruto anual el coste adicional que tendrá la empresa por seguros sociales o similares.
ES UN COSTE ADICIONAL PARA LA EMPRESA
Si en tu país no hay, no pongas nada.</t>
        </r>
      </text>
    </comment>
    <comment ref="C63" authorId="0" shapeId="0" xr:uid="{00000000-0006-0000-0500-000006000000}">
      <text>
        <r>
          <rPr>
            <sz val="11"/>
            <color indexed="81"/>
            <rFont val="Tahoma"/>
            <family val="2"/>
          </rPr>
          <t xml:space="preserve">Pon aquí la denominación del empleo:
 Director, administrativo, mozo, etc.
</t>
        </r>
      </text>
    </comment>
    <comment ref="F63" authorId="0" shapeId="0" xr:uid="{00000000-0006-0000-0500-000007000000}">
      <text>
        <r>
          <rPr>
            <sz val="11"/>
            <color indexed="81"/>
            <rFont val="Tahoma"/>
            <family val="2"/>
          </rPr>
          <t>Indica el salario mensual (bruto)</t>
        </r>
      </text>
    </comment>
    <comment ref="G63" authorId="0" shapeId="0" xr:uid="{00000000-0006-0000-0500-000008000000}">
      <text>
        <r>
          <rPr>
            <sz val="9"/>
            <color indexed="81"/>
            <rFont val="Tahoma"/>
            <family val="2"/>
          </rPr>
          <t>Indica aquí en % sobre el salario bruto anual el coste adicional que tendrá la empresa por seguros sociales o similares.
ES UN COSTE ADICIONAL PARA LA EMPRESA
Si en tu país no hay, no pongas nada.</t>
        </r>
      </text>
    </comment>
    <comment ref="F70" authorId="0" shapeId="0" xr:uid="{00000000-0006-0000-0500-000009000000}">
      <text>
        <r>
          <rPr>
            <sz val="11"/>
            <color indexed="81"/>
            <rFont val="Tahoma"/>
            <family val="2"/>
          </rPr>
          <t>Indica el salario mensual (bruto)</t>
        </r>
      </text>
    </comment>
    <comment ref="G70" authorId="0" shapeId="0" xr:uid="{00000000-0006-0000-0500-00000A000000}">
      <text>
        <r>
          <rPr>
            <sz val="9"/>
            <color indexed="81"/>
            <rFont val="Tahoma"/>
            <family val="2"/>
          </rPr>
          <t>Indica aquí en % sobre el salario bruto anual el coste adicional que tendrá la empresa por seguros sociales o similares.
ES UN COSTE ADICIONAL PARA LA EMPRESA
Si en tu país no hay, no pongas nada.</t>
        </r>
      </text>
    </comment>
    <comment ref="F88" authorId="0" shapeId="0" xr:uid="{00000000-0006-0000-0500-00000B000000}">
      <text>
        <r>
          <rPr>
            <sz val="11"/>
            <color indexed="81"/>
            <rFont val="Tahoma"/>
            <family val="2"/>
          </rPr>
          <t>Indica el salario mensual (bruto)</t>
        </r>
      </text>
    </comment>
    <comment ref="G88" authorId="0" shapeId="0" xr:uid="{00000000-0006-0000-0500-00000C000000}">
      <text>
        <r>
          <rPr>
            <sz val="9"/>
            <color indexed="81"/>
            <rFont val="Tahoma"/>
            <family val="2"/>
          </rPr>
          <t>Indica aquí en % sobre el salario bruto anual el coste adicional que tendrá la empresa por seguros sociales o similares.
ES UN COSTE ADICIONAL PARA LA EMPRESA
Si en tu país no hay, no pongas nada.</t>
        </r>
      </text>
    </comment>
    <comment ref="C109" authorId="0" shapeId="0" xr:uid="{00000000-0006-0000-0500-00000D000000}">
      <text>
        <r>
          <rPr>
            <sz val="11"/>
            <color indexed="81"/>
            <rFont val="Tahoma"/>
            <family val="2"/>
          </rPr>
          <t xml:space="preserve">Pon aquí la denominación del empleo:
 Director, administrativo, mozo, etc.
</t>
        </r>
      </text>
    </comment>
    <comment ref="F109" authorId="0" shapeId="0" xr:uid="{00000000-0006-0000-0500-00000E000000}">
      <text>
        <r>
          <rPr>
            <sz val="11"/>
            <color rgb="FF000000"/>
            <rFont val="Tahoma"/>
            <family val="2"/>
          </rPr>
          <t>Indica el salario mensual (bruto)</t>
        </r>
      </text>
    </comment>
    <comment ref="G109" authorId="0" shapeId="0" xr:uid="{00000000-0006-0000-0500-00000F000000}">
      <text>
        <r>
          <rPr>
            <sz val="9"/>
            <color indexed="81"/>
            <rFont val="Tahoma"/>
            <family val="2"/>
          </rPr>
          <t>Indica aquí en % sobre el salario bruto anual el coste adicional que tendrá la empresa por seguros sociales o similares.
ES UN COSTE ADICIONAL PARA LA EMPRESA
Si en tu país no hay, no pongas nada.</t>
        </r>
      </text>
    </comment>
    <comment ref="F116" authorId="0" shapeId="0" xr:uid="{00000000-0006-0000-0500-000010000000}">
      <text>
        <r>
          <rPr>
            <sz val="11"/>
            <color indexed="81"/>
            <rFont val="Tahoma"/>
            <family val="2"/>
          </rPr>
          <t>Indica el salario mensual (bruto)</t>
        </r>
      </text>
    </comment>
    <comment ref="G116" authorId="0" shapeId="0" xr:uid="{00000000-0006-0000-0500-000011000000}">
      <text>
        <r>
          <rPr>
            <sz val="9"/>
            <color indexed="81"/>
            <rFont val="Tahoma"/>
            <family val="2"/>
          </rPr>
          <t>Indica aquí en % sobre el salario bruto anual el coste adicional que tendrá la empresa por seguros sociales o similares.
ES UN COSTE ADICIONAL PARA LA EMPRESA
Si en tu país no hay, no pongas nada.</t>
        </r>
      </text>
    </comment>
    <comment ref="F134" authorId="0" shapeId="0" xr:uid="{00000000-0006-0000-0500-000012000000}">
      <text>
        <r>
          <rPr>
            <sz val="11"/>
            <color indexed="81"/>
            <rFont val="Tahoma"/>
            <family val="2"/>
          </rPr>
          <t>Indica el salario mensual (bruto)</t>
        </r>
      </text>
    </comment>
    <comment ref="G134" authorId="0" shapeId="0" xr:uid="{00000000-0006-0000-0500-000013000000}">
      <text>
        <r>
          <rPr>
            <sz val="9"/>
            <color rgb="FF000000"/>
            <rFont val="Tahoma"/>
            <family val="2"/>
          </rPr>
          <t xml:space="preserve">Indica aquí en % sobre el salario bruto anual el coste adicional que tendrá la empresa por seguros sociales o similares.
</t>
        </r>
        <r>
          <rPr>
            <sz val="9"/>
            <color rgb="FF000000"/>
            <rFont val="Tahoma"/>
            <family val="2"/>
          </rPr>
          <t xml:space="preserve">ES UN COSTE ADICIONAL PARA LA EMPRESA
</t>
        </r>
        <r>
          <rPr>
            <sz val="9"/>
            <color rgb="FF000000"/>
            <rFont val="Tahoma"/>
            <family val="2"/>
          </rPr>
          <t>Si en tu país no hay, no pongas nada.</t>
        </r>
      </text>
    </comment>
    <comment ref="G157" authorId="0" shapeId="0" xr:uid="{00000000-0006-0000-0500-000014000000}">
      <text>
        <r>
          <rPr>
            <sz val="9"/>
            <color indexed="81"/>
            <rFont val="Tahoma"/>
            <family val="2"/>
          </rPr>
          <t>Indica aquí en % sobre el salario bruto anual el coste adicional que tendrá la empresa por seguros sociales o similares.
ES UN COSTE ADICIONAL PARA LA EMPRESA
Si en tu país no hay, no pongas nada.</t>
        </r>
      </text>
    </comment>
    <comment ref="G163" authorId="0" shapeId="0" xr:uid="{00000000-0006-0000-0500-000015000000}">
      <text>
        <r>
          <rPr>
            <sz val="9"/>
            <color indexed="81"/>
            <rFont val="Tahoma"/>
            <family val="2"/>
          </rPr>
          <t>Indica aquí en % sobre el salario bruto anual el coste adicional que tendrá la empresa por seguros sociales o similares.
ES UN COSTE ADICIONAL PARA LA EMPRESA
Si en tu país no hay, no pongas nada.</t>
        </r>
      </text>
    </comment>
    <comment ref="G183" authorId="0" shapeId="0" xr:uid="{00000000-0006-0000-0500-000016000000}">
      <text>
        <r>
          <rPr>
            <sz val="9"/>
            <color indexed="81"/>
            <rFont val="Tahoma"/>
            <family val="2"/>
          </rPr>
          <t>Indica aquí en % sobre el salario bruto anual el coste adicional que tendrá la empresa por seguros sociales o similares.
ES UN COSTE ADICIONAL PARA LA EMPRESA
Si en tu país no hay, no pongas nada.</t>
        </r>
      </text>
    </comment>
    <comment ref="G190" authorId="0" shapeId="0" xr:uid="{00000000-0006-0000-0500-000017000000}">
      <text>
        <r>
          <rPr>
            <sz val="9"/>
            <color indexed="81"/>
            <rFont val="Tahoma"/>
            <family val="2"/>
          </rPr>
          <t>Indica aquí en % sobre el salario bruto anual el coste adicional que tendrá la empresa por seguros sociales o similares.
ES UN COSTE ADICIONAL PARA LA EMPRESA
Si en tu país no hay, no pongas nada.</t>
        </r>
      </text>
    </comment>
    <comment ref="G210" authorId="0" shapeId="0" xr:uid="{00000000-0006-0000-0500-000018000000}">
      <text>
        <r>
          <rPr>
            <sz val="9"/>
            <color indexed="81"/>
            <rFont val="Tahoma"/>
            <family val="2"/>
          </rPr>
          <t>Indica aquí en % sobre el salario bruto anual el coste adicional que tendrá la empresa por seguros sociales o similares.
ES UN COSTE ADICIONAL PARA LA EMPRESA
Si en tu país no hay, no pongas nada.</t>
        </r>
      </text>
    </comment>
    <comment ref="G217" authorId="0" shapeId="0" xr:uid="{00000000-0006-0000-0500-000019000000}">
      <text>
        <r>
          <rPr>
            <sz val="9"/>
            <color indexed="81"/>
            <rFont val="Tahoma"/>
            <family val="2"/>
          </rPr>
          <t>Indica aquí en % sobre el salario bruto anual el coste adicional que tendrá la empresa por seguros sociales o similares.
ES UN COSTE ADICIONAL PARA LA EMPRESA
Si en tu país no hay, no pongas nada.</t>
        </r>
      </text>
    </comment>
    <comment ref="G238" authorId="0" shapeId="0" xr:uid="{00000000-0006-0000-0500-00001A000000}">
      <text>
        <r>
          <rPr>
            <sz val="9"/>
            <color indexed="81"/>
            <rFont val="Tahoma"/>
            <family val="2"/>
          </rPr>
          <t>Indica aquí en % sobre el salario bruto anual el coste adicional que tendrá la empresa por seguros sociales o similares.
ES UN COSTE ADICIONAL PARA LA EMPRESA
Si en tu país no hay, no pongas nada.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I5" authorId="0" shapeId="0" xr:uid="{00000000-0006-0000-0600-000001000000}">
      <text>
        <r>
          <rPr>
            <sz val="11"/>
            <color indexed="81"/>
            <rFont val="Tahoma"/>
            <family val="2"/>
          </rPr>
          <t>AQUÍ ENCONTRARÁS EL ÍNDICE GENERAL QUE TE PERMITE IR A CUALQUIER HOJA DEL LIBRO</t>
        </r>
      </text>
    </comment>
    <comment ref="C36" authorId="0" shapeId="0" xr:uid="{00000000-0006-0000-0600-000002000000}">
      <text>
        <r>
          <rPr>
            <sz val="11"/>
            <color rgb="FF000000"/>
            <rFont val="Tahoma"/>
            <family val="2"/>
          </rPr>
          <t>Beneficios antes de impuestos, amortizaciones y gastos financieros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L4" authorId="0" shapeId="0" xr:uid="{00000000-0006-0000-0800-000001000000}">
      <text>
        <r>
          <rPr>
            <sz val="11"/>
            <color indexed="81"/>
            <rFont val="Tahoma"/>
            <family val="2"/>
          </rPr>
          <t>AQUÍ ENCONTRARÁS EL ÍNDICE GENERAL QUE TE PERMITE IR A CUALQUIER HOJA DEL LIBRO</t>
        </r>
      </text>
    </comment>
    <comment ref="E55" authorId="0" shapeId="0" xr:uid="{00000000-0006-0000-0800-000002000000}">
      <text>
        <r>
          <rPr>
            <b/>
            <sz val="11"/>
            <color indexed="81"/>
            <rFont val="Tahoma"/>
            <family val="2"/>
          </rPr>
          <t xml:space="preserve">GASTOS QUE SE INCLUIRÁN EN EL PRESUPUESTO COMO COSTES DE PRODUCCIÓN O SERVICIO.
</t>
        </r>
        <r>
          <rPr>
            <b/>
            <sz val="11"/>
            <color indexed="10"/>
            <rFont val="Tahoma"/>
            <family val="2"/>
          </rPr>
          <t xml:space="preserve">Cuidado: </t>
        </r>
        <r>
          <rPr>
            <b/>
            <sz val="11"/>
            <color indexed="81"/>
            <rFont val="Tahoma"/>
            <family val="2"/>
          </rPr>
          <t>Pon aquí sólo aquellos que no incluiste en el capítulo anterior o se duplicarán</t>
        </r>
      </text>
    </comment>
    <comment ref="E59" authorId="0" shapeId="0" xr:uid="{00000000-0006-0000-0800-000003000000}">
      <text>
        <r>
          <rPr>
            <b/>
            <sz val="11"/>
            <color indexed="81"/>
            <rFont val="Tahoma"/>
            <family val="2"/>
          </rPr>
          <t xml:space="preserve">GASTOS QUE SE INCLUIRÁN EN EL PRESUPUESTO COMO GASTOS DE PERSONAL.
SALARIOS </t>
        </r>
        <r>
          <rPr>
            <b/>
            <sz val="11"/>
            <color indexed="10"/>
            <rFont val="Tahoma"/>
            <family val="2"/>
          </rPr>
          <t>INCLUIDO EL COSTE EMPRESA</t>
        </r>
        <r>
          <rPr>
            <b/>
            <sz val="11"/>
            <color indexed="81"/>
            <rFont val="Tahoma"/>
            <family val="2"/>
          </rPr>
          <t xml:space="preserve">
</t>
        </r>
        <r>
          <rPr>
            <b/>
            <sz val="11"/>
            <color indexed="10"/>
            <rFont val="Tahoma"/>
            <family val="2"/>
          </rPr>
          <t xml:space="preserve">Cuidado: </t>
        </r>
        <r>
          <rPr>
            <b/>
            <sz val="11"/>
            <color indexed="81"/>
            <rFont val="Tahoma"/>
            <family val="2"/>
          </rPr>
          <t>Pon aquí sólo aquellos que no incluiste en el capítulo anterior o se duplicarán</t>
        </r>
      </text>
    </comment>
    <comment ref="E63" authorId="0" shapeId="0" xr:uid="{00000000-0006-0000-0800-000004000000}">
      <text>
        <r>
          <rPr>
            <b/>
            <sz val="11"/>
            <color indexed="81"/>
            <rFont val="Tahoma"/>
            <family val="2"/>
          </rPr>
          <t xml:space="preserve">GASTOS QUE SE INCLUIRÁN EN EL PRESUPUESTO COMO GASTOS DE MARKETING Y VENTAS.
</t>
        </r>
        <r>
          <rPr>
            <b/>
            <sz val="11"/>
            <color indexed="10"/>
            <rFont val="Tahoma"/>
            <family val="2"/>
          </rPr>
          <t xml:space="preserve">Cuidado: </t>
        </r>
        <r>
          <rPr>
            <b/>
            <sz val="11"/>
            <color indexed="81"/>
            <rFont val="Tahoma"/>
            <family val="2"/>
          </rPr>
          <t>Pon aquí sólo aquellos que no incluiste en el capítulo anterior o se duplicarán</t>
        </r>
      </text>
    </comment>
    <comment ref="E67" authorId="0" shapeId="0" xr:uid="{00000000-0006-0000-0800-000005000000}">
      <text>
        <r>
          <rPr>
            <b/>
            <sz val="11"/>
            <color indexed="81"/>
            <rFont val="Tahoma"/>
            <family val="2"/>
          </rPr>
          <t xml:space="preserve">GASTOS QUE SE INCLUIRÁN EN EL PRESUPUESTO COMO GASTOS GENERALES.
</t>
        </r>
        <r>
          <rPr>
            <b/>
            <sz val="11"/>
            <color indexed="10"/>
            <rFont val="Tahoma"/>
            <family val="2"/>
          </rPr>
          <t xml:space="preserve">Cuidado: </t>
        </r>
        <r>
          <rPr>
            <b/>
            <sz val="11"/>
            <color indexed="81"/>
            <rFont val="Tahoma"/>
            <family val="2"/>
          </rPr>
          <t>Pon aquí sólo aquellos que no incluiste en el capítulo anterior o se duplicarán</t>
        </r>
      </text>
    </comment>
    <comment ref="G74" authorId="0" shapeId="0" xr:uid="{00000000-0006-0000-0800-000006000000}">
      <text>
        <r>
          <rPr>
            <b/>
            <sz val="10"/>
            <color indexed="81"/>
            <rFont val="Tahoma"/>
            <family val="2"/>
          </rPr>
          <t>GASTOS PAGADOS ANTES DEL INICIO DE LA ACTIVIDAD.
 Se trendrán en cuenta en la tesorería inicial como pagos anteriores al inicio.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K4" authorId="0" shapeId="0" xr:uid="{00000000-0006-0000-0A00-000001000000}">
      <text>
        <r>
          <rPr>
            <sz val="11"/>
            <color indexed="81"/>
            <rFont val="Tahoma"/>
            <family val="2"/>
          </rPr>
          <t>AQUÍ ENCONTRARÁS EL ÍNDICE GENERAL QUE TE PERMITE IR A CUALQUIER HOJA DEL LIBRO</t>
        </r>
      </text>
    </comment>
    <comment ref="G39" authorId="0" shapeId="0" xr:uid="{00000000-0006-0000-0A00-000002000000}">
      <text>
        <r>
          <rPr>
            <sz val="11"/>
            <color indexed="81"/>
            <rFont val="Tahoma"/>
            <family val="2"/>
          </rPr>
          <t>FECHA ESTIMADA DE INGRESO DE LA SUBVENCIÓN
Contando desde el mes de inicio del plan.
(elegir de la lista)</t>
        </r>
      </text>
    </comment>
    <comment ref="H47" authorId="0" shapeId="0" xr:uid="{00000000-0006-0000-0A00-000003000000}">
      <text>
        <r>
          <rPr>
            <sz val="11"/>
            <color indexed="81"/>
            <rFont val="Tahoma"/>
            <family val="2"/>
          </rPr>
          <t>TIPO DE INTERÉS ANUAL
Incluir %</t>
        </r>
      </text>
    </comment>
    <comment ref="I47" authorId="0" shapeId="0" xr:uid="{00000000-0006-0000-0A00-000004000000}">
      <text>
        <r>
          <rPr>
            <sz val="11"/>
            <color indexed="81"/>
            <rFont val="Tahoma"/>
            <family val="2"/>
          </rPr>
          <t>CUANDO SE PAGA LA CUOTA DE AMORTIZACIÓN.
Elegir de la lista</t>
        </r>
      </text>
    </comment>
    <comment ref="J47" authorId="0" shapeId="0" xr:uid="{00000000-0006-0000-0A00-000005000000}">
      <text>
        <r>
          <rPr>
            <sz val="11"/>
            <color indexed="81"/>
            <rFont val="Tahoma"/>
            <family val="2"/>
          </rPr>
          <t>GASTOS INICIALES.
Apertura, comisiones,etc.
Incluir importe estimado</t>
        </r>
      </text>
    </comment>
    <comment ref="G55" authorId="0" shapeId="0" xr:uid="{00000000-0006-0000-0A00-000006000000}">
      <text>
        <r>
          <rPr>
            <sz val="11"/>
            <color indexed="81"/>
            <rFont val="Tahoma"/>
            <family val="2"/>
          </rPr>
          <t xml:space="preserve">GASTOS de MANTENIMIENTO.
Incluir importe estimado anual
</t>
        </r>
      </text>
    </comment>
    <comment ref="H55" authorId="0" shapeId="0" xr:uid="{00000000-0006-0000-0A00-000007000000}">
      <text>
        <r>
          <rPr>
            <sz val="11"/>
            <color indexed="81"/>
            <rFont val="Tahoma"/>
            <family val="2"/>
          </rPr>
          <t>TIPO DE INTERÉS ANUAL
Incluir %</t>
        </r>
      </text>
    </comment>
    <comment ref="H65" authorId="0" shapeId="0" xr:uid="{00000000-0006-0000-0A00-000008000000}">
      <text>
        <r>
          <rPr>
            <sz val="11"/>
            <color indexed="81"/>
            <rFont val="Tahoma"/>
            <family val="2"/>
          </rPr>
          <t xml:space="preserve">TIPO DE INTERÉS ANUAL
</t>
        </r>
      </text>
    </comment>
    <comment ref="I65" authorId="0" shapeId="0" xr:uid="{00000000-0006-0000-0A00-000009000000}">
      <text>
        <r>
          <rPr>
            <sz val="11"/>
            <color indexed="81"/>
            <rFont val="Tahoma"/>
            <family val="2"/>
          </rPr>
          <t>CUANDO SE PAGA LA CUOTA DE AMORTIZACIÓN.
Elegir de la lista</t>
        </r>
      </text>
    </comment>
    <comment ref="J65" authorId="0" shapeId="0" xr:uid="{00000000-0006-0000-0A00-00000A000000}">
      <text>
        <r>
          <rPr>
            <sz val="11"/>
            <color indexed="81"/>
            <rFont val="Tahoma"/>
            <family val="2"/>
          </rPr>
          <t>GASTOS INICIALES.
Apertura, comisiones,etc.
Incluir importe estimado</t>
        </r>
      </text>
    </comment>
    <comment ref="K65" authorId="0" shapeId="0" xr:uid="{00000000-0006-0000-0A00-00000B000000}">
      <text>
        <r>
          <rPr>
            <sz val="11"/>
            <color indexed="81"/>
            <rFont val="Tahoma"/>
            <family val="2"/>
          </rPr>
          <t xml:space="preserve">ELEGIR DE LA LISTA la opción.
</t>
        </r>
        <r>
          <rPr>
            <b/>
            <sz val="11"/>
            <color indexed="10"/>
            <rFont val="Tahoma"/>
            <family val="2"/>
          </rPr>
          <t>Importante:</t>
        </r>
        <r>
          <rPr>
            <sz val="11"/>
            <color indexed="81"/>
            <rFont val="Tahoma"/>
            <family val="2"/>
          </rPr>
          <t xml:space="preserve">
</t>
        </r>
        <r>
          <rPr>
            <b/>
            <sz val="11"/>
            <color indexed="81"/>
            <rFont val="Tahoma"/>
            <family val="2"/>
          </rPr>
          <t>Se trata de una CARENCIA PARCIAL:</t>
        </r>
        <r>
          <rPr>
            <sz val="11"/>
            <color indexed="10"/>
            <rFont val="Tahoma"/>
            <family val="2"/>
          </rPr>
          <t xml:space="preserve">
</t>
        </r>
        <r>
          <rPr>
            <sz val="11"/>
            <color indexed="81"/>
            <rFont val="Tahoma"/>
            <family val="2"/>
          </rPr>
          <t>1º Los intereses se devengan y pagan desde el primer día.
2º El  pago del principal se aplaza.</t>
        </r>
        <r>
          <rPr>
            <sz val="11"/>
            <color indexed="10"/>
            <rFont val="Tahoma"/>
            <family val="2"/>
          </rPr>
          <t xml:space="preserve">
</t>
        </r>
        <r>
          <rPr>
            <b/>
            <sz val="11"/>
            <color indexed="81"/>
            <rFont val="Tahoma"/>
            <family val="2"/>
          </rPr>
          <t>Importante: PLAZO de pago</t>
        </r>
        <r>
          <rPr>
            <sz val="11"/>
            <color indexed="81"/>
            <rFont val="Tahoma"/>
            <family val="2"/>
          </rPr>
          <t xml:space="preserve">
Por ejemplo, préstamo a 20 años y carencia de 2 años:
- Los intereses se abonan a 20 años.
- El principal se amortiza en 18 años y partir del mes 25 desde el inicio del plan.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20" authorId="0" shapeId="0" xr:uid="{00000000-0006-0000-0B00-000001000000}">
      <text>
        <r>
          <rPr>
            <b/>
            <sz val="8"/>
            <color indexed="81"/>
            <rFont val="Tahoma"/>
            <family val="2"/>
          </rPr>
          <t>SE SUMAN GASTOS INICIALES</t>
        </r>
      </text>
    </comment>
    <comment ref="C25" authorId="0" shapeId="0" xr:uid="{00000000-0006-0000-0B00-000002000000}">
      <text>
        <r>
          <rPr>
            <b/>
            <sz val="8"/>
            <color indexed="81"/>
            <rFont val="Tahoma"/>
            <family val="2"/>
          </rPr>
          <t>Se suman gastos iniciales</t>
        </r>
      </text>
    </comment>
    <comment ref="C29" authorId="0" shapeId="0" xr:uid="{00000000-0006-0000-0B00-000003000000}">
      <text>
        <r>
          <rPr>
            <b/>
            <sz val="8"/>
            <color indexed="81"/>
            <rFont val="Tahoma"/>
            <family val="2"/>
          </rPr>
          <t>Se suman gastos previos iniciales</t>
        </r>
      </text>
    </comment>
    <comment ref="C32" authorId="0" shapeId="0" xr:uid="{00000000-0006-0000-0B00-000004000000}">
      <text>
        <r>
          <rPr>
            <b/>
            <sz val="8"/>
            <color indexed="81"/>
            <rFont val="Tahoma"/>
            <family val="2"/>
          </rPr>
          <t>SE SUMAN SALARIOS INICIALES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G5" authorId="0" shapeId="0" xr:uid="{00000000-0006-0000-0C00-000001000000}">
      <text>
        <r>
          <rPr>
            <sz val="11"/>
            <color indexed="81"/>
            <rFont val="Tahoma"/>
            <family val="2"/>
          </rPr>
          <t>AQUÍ ENCONTRARÁS EL ÍNDICE GENERAL QUE TE PERMITE IR A CUALQUIER HOJA DEL LIBRO</t>
        </r>
      </text>
    </comment>
    <comment ref="F24" authorId="0" shapeId="0" xr:uid="{00000000-0006-0000-0C00-000002000000}">
      <text>
        <r>
          <rPr>
            <sz val="11"/>
            <color indexed="81"/>
            <rFont val="Tahoma"/>
            <family val="2"/>
          </rPr>
          <t>Aquí se suman parte de los GASTOS de ESTABLECIMIENTO no amortizables</t>
        </r>
      </text>
    </comment>
    <comment ref="F35" authorId="0" shapeId="0" xr:uid="{00000000-0006-0000-0C00-000003000000}">
      <text>
        <r>
          <rPr>
            <sz val="11"/>
            <color indexed="81"/>
            <rFont val="Tahoma"/>
            <family val="2"/>
          </rPr>
          <t>Aquí se suman parte de los GASTOS de ESTABLECIMIENTO no amortizables</t>
        </r>
      </text>
    </comment>
    <comment ref="F46" authorId="0" shapeId="0" xr:uid="{00000000-0006-0000-0C00-000004000000}">
      <text>
        <r>
          <rPr>
            <sz val="11"/>
            <color indexed="81"/>
            <rFont val="Tahoma"/>
            <family val="2"/>
          </rPr>
          <t>Aquí se suman parte de los GASTOS de ESTABLECIMIENTO no amortizables</t>
        </r>
      </text>
    </comment>
  </commentList>
</comments>
</file>

<file path=xl/sharedStrings.xml><?xml version="1.0" encoding="utf-8"?>
<sst xmlns="http://schemas.openxmlformats.org/spreadsheetml/2006/main" count="3838" uniqueCount="1833">
  <si>
    <t>Representación</t>
    <phoneticPr fontId="2" type="noConversion"/>
  </si>
  <si>
    <t>Otro personal</t>
  </si>
  <si>
    <t>4.2</t>
  </si>
  <si>
    <t>4.3</t>
  </si>
  <si>
    <t>carencia</t>
  </si>
  <si>
    <t>CARENCIA</t>
  </si>
  <si>
    <t>Corrección CARENCIAS</t>
  </si>
  <si>
    <t>SELECTOR MESES DE PAGO</t>
  </si>
  <si>
    <t>SELECTOR CARENCIA PARA TESORERÍA</t>
  </si>
  <si>
    <t>Personal de Marketing y Ventas</t>
  </si>
  <si>
    <t>Jefe de Ventas</t>
  </si>
  <si>
    <t>Personal de Administración y DG</t>
  </si>
  <si>
    <t>Comisiones sobre ventas</t>
  </si>
  <si>
    <t>marketing/ventas</t>
  </si>
  <si>
    <t>administración/DG</t>
  </si>
  <si>
    <t>comisiones</t>
  </si>
  <si>
    <t>menos venta</t>
  </si>
  <si>
    <t>venta neta total</t>
  </si>
  <si>
    <t>iniciales</t>
  </si>
  <si>
    <t>compras</t>
  </si>
  <si>
    <t>finales</t>
  </si>
  <si>
    <t>Neta</t>
  </si>
  <si>
    <t>Coste Empr</t>
  </si>
  <si>
    <t>Cargas</t>
  </si>
  <si>
    <t>PRODUCCIÓN</t>
  </si>
  <si>
    <t>Fijos</t>
  </si>
  <si>
    <t>Variables</t>
  </si>
  <si>
    <t>HOJA DE CÁLCULOS VARIOS Y VERIFICACIÓN</t>
  </si>
  <si>
    <t>MK Y VTAS</t>
  </si>
  <si>
    <t>otros mk</t>
  </si>
  <si>
    <t>generales</t>
  </si>
  <si>
    <t>financieros NETO</t>
  </si>
  <si>
    <t>EXTRIOS NETO</t>
  </si>
  <si>
    <t>EBITDA</t>
  </si>
  <si>
    <t>fijos</t>
  </si>
  <si>
    <t>gastos TOTAL</t>
  </si>
  <si>
    <t>Ingresos</t>
  </si>
  <si>
    <t>BAI</t>
  </si>
  <si>
    <t>GST FIJOS</t>
  </si>
  <si>
    <t>GST VARIABLES</t>
  </si>
  <si>
    <t xml:space="preserve"> Fijo</t>
  </si>
  <si>
    <t>Variable</t>
  </si>
  <si>
    <t>Devolución IVA</t>
  </si>
  <si>
    <t xml:space="preserve">  En el caso de que la liquidación anual del IVA sea a devolver (cobrar) ¿solicitar la devolución o esperar a amortizar el importe con las ventas?</t>
  </si>
  <si>
    <t>SI</t>
  </si>
  <si>
    <t>respuesta</t>
  </si>
  <si>
    <t>Elegir opción   ►</t>
  </si>
  <si>
    <t>sdo final</t>
  </si>
  <si>
    <t xml:space="preserve">Sdo. Final </t>
  </si>
  <si>
    <t>SDO PAGAR</t>
  </si>
  <si>
    <t>¿devolver?</t>
  </si>
  <si>
    <t>TESOR 2º</t>
  </si>
  <si>
    <t>TESOR 3º</t>
  </si>
  <si>
    <t>TESOR 4</t>
  </si>
  <si>
    <t>TESOR 5</t>
  </si>
  <si>
    <t>otros e iva</t>
  </si>
  <si>
    <t>50% Fijo</t>
  </si>
  <si>
    <t>Fijo</t>
  </si>
  <si>
    <t>Personas</t>
  </si>
  <si>
    <t>Salarios</t>
  </si>
  <si>
    <t>Incentivos</t>
  </si>
  <si>
    <t>Coste</t>
  </si>
  <si>
    <t>Resumen Salarios e incentivos</t>
  </si>
  <si>
    <t>Personal no fijo</t>
  </si>
  <si>
    <t>No fijo</t>
  </si>
  <si>
    <t>Personal NO fijo</t>
  </si>
  <si>
    <t>Comisiones</t>
  </si>
  <si>
    <t>comsiones</t>
  </si>
  <si>
    <t>TOTAL GASTOS</t>
  </si>
  <si>
    <t>Acumulado</t>
  </si>
  <si>
    <t>consumo</t>
  </si>
  <si>
    <t>costes prod/servicio</t>
  </si>
  <si>
    <t>personal p/s</t>
  </si>
  <si>
    <t>Margen Bruto</t>
  </si>
  <si>
    <t>COSTE de las VENTAS</t>
  </si>
  <si>
    <t>otros ventas y marketing</t>
  </si>
  <si>
    <t>ENE</t>
    <phoneticPr fontId="2" type="noConversion"/>
  </si>
  <si>
    <t>FEB</t>
    <phoneticPr fontId="2" type="noConversion"/>
  </si>
  <si>
    <t>MAR</t>
    <phoneticPr fontId="2" type="noConversion"/>
  </si>
  <si>
    <t>ABR</t>
    <phoneticPr fontId="2" type="noConversion"/>
  </si>
  <si>
    <t>MAY</t>
    <phoneticPr fontId="2" type="noConversion"/>
  </si>
  <si>
    <t>JUN</t>
    <phoneticPr fontId="2" type="noConversion"/>
  </si>
  <si>
    <t>JUL</t>
    <phoneticPr fontId="2" type="noConversion"/>
  </si>
  <si>
    <t>AGO</t>
    <phoneticPr fontId="2" type="noConversion"/>
  </si>
  <si>
    <t>SEPT</t>
    <phoneticPr fontId="2" type="noConversion"/>
  </si>
  <si>
    <t>TOTAL INGRESOS</t>
  </si>
  <si>
    <t>gastos financieros</t>
  </si>
  <si>
    <t>gastos extraordinarios</t>
  </si>
  <si>
    <t>SUMARIO Explotación</t>
  </si>
  <si>
    <t>Gastos Vs Ingresos</t>
  </si>
  <si>
    <t>% BAI Vs Total Gastos</t>
  </si>
  <si>
    <t>% BAI Vs Total Ingresos</t>
  </si>
  <si>
    <t>Rentabilidad Explotación</t>
  </si>
  <si>
    <t>Rentabilidad Venta</t>
  </si>
  <si>
    <t>BAI (Beneficio Antes Impuestos)</t>
  </si>
  <si>
    <t>Punto de Equilibrio</t>
  </si>
  <si>
    <t>siguiente ►</t>
  </si>
  <si>
    <r>
      <t xml:space="preserve">◄ir </t>
    </r>
    <r>
      <rPr>
        <b/>
        <u/>
        <sz val="12"/>
        <color indexed="9"/>
        <rFont val="Arial"/>
        <family val="2"/>
      </rPr>
      <t>ingresos</t>
    </r>
  </si>
  <si>
    <t>Presupuesto de Ventas</t>
  </si>
  <si>
    <t>CORTO PLAZO</t>
  </si>
  <si>
    <t>LARGO PLAZO</t>
  </si>
  <si>
    <t>Activo no material</t>
  </si>
  <si>
    <t>Propiedades planta y equipos</t>
  </si>
  <si>
    <t>Stocks</t>
  </si>
  <si>
    <t>Total Activos</t>
  </si>
  <si>
    <t>PASIVOS</t>
  </si>
  <si>
    <t>DEUDAS A CORTO PLAZO</t>
  </si>
  <si>
    <t>Deuda Total</t>
  </si>
  <si>
    <t>DEUDAS A LARGO PLAZO</t>
  </si>
  <si>
    <t>PATRIMONIO NETO</t>
  </si>
  <si>
    <t>Patrimonio Neto total</t>
  </si>
  <si>
    <t>Presupuesto de Recursos Humanos</t>
  </si>
  <si>
    <t>Ventas por empleado</t>
  </si>
  <si>
    <t>Presupuesto Anual</t>
  </si>
  <si>
    <r>
      <t>Como es lógico, lo que NO puedes hacer es comerciar</t>
    </r>
    <r>
      <rPr>
        <sz val="12"/>
        <rFont val="Arial"/>
        <family val="2"/>
      </rPr>
      <t xml:space="preserve"> (venderlo, alquilarlo o cualquier otra transacción) </t>
    </r>
    <r>
      <rPr>
        <b/>
        <sz val="12"/>
        <rFont val="Arial"/>
        <family val="2"/>
      </rPr>
      <t xml:space="preserve">con él </t>
    </r>
  </si>
  <si>
    <t>Venta neta</t>
  </si>
  <si>
    <t>Ventas</t>
  </si>
  <si>
    <t>Gastos</t>
  </si>
  <si>
    <t>Personal</t>
  </si>
  <si>
    <t>Producción</t>
  </si>
  <si>
    <t>Marketing y ventas</t>
  </si>
  <si>
    <t>Comisiones Ventas</t>
  </si>
  <si>
    <t>Salarios producción y servicio</t>
  </si>
  <si>
    <t>Salarios marketing y ventas</t>
  </si>
  <si>
    <t>Salarios admistración y generales</t>
  </si>
  <si>
    <t>Gastos Generales</t>
  </si>
  <si>
    <t>Gastos producción y servicios</t>
  </si>
  <si>
    <t>Total Gastos</t>
  </si>
  <si>
    <t>Amortizaciones</t>
  </si>
  <si>
    <t>Publicidad y promoción</t>
  </si>
  <si>
    <t>Activos en leasing</t>
  </si>
  <si>
    <t>Gastos marketing</t>
  </si>
  <si>
    <t>Gastos ventas</t>
  </si>
  <si>
    <t>Ingresos Financieros</t>
  </si>
  <si>
    <t>Gastos Financieros</t>
  </si>
  <si>
    <t>Ingresos Extraordinarios</t>
  </si>
  <si>
    <t>Gastos Extraordinarios</t>
  </si>
  <si>
    <t>Resultados</t>
  </si>
  <si>
    <t>TESORERÍA</t>
  </si>
  <si>
    <t>4a</t>
  </si>
  <si>
    <t>◄ Pon aquí el primer año que vas a planear.</t>
  </si>
  <si>
    <t xml:space="preserve"> Indica aquí (si lo hay) el % medio de comisión que afectará al total de tus ventas como remuneración y las cargas que correspondan.</t>
  </si>
  <si>
    <t xml:space="preserve"> % Medio de comisión</t>
  </si>
  <si>
    <t xml:space="preserve">  Personal de producción o prestación del servicio</t>
  </si>
  <si>
    <r>
      <t>▼ Pon el número de personas (</t>
    </r>
    <r>
      <rPr>
        <b/>
        <sz val="10"/>
        <color indexed="10"/>
        <rFont val="Arial"/>
        <family val="2"/>
      </rPr>
      <t>NO</t>
    </r>
    <r>
      <rPr>
        <b/>
        <sz val="10"/>
        <rFont val="Arial"/>
        <family val="2"/>
      </rPr>
      <t xml:space="preserve"> importes) que ocuparán este puesto cada mes ▼</t>
    </r>
  </si>
  <si>
    <t>TOTAL PAGOS (ajustados para cuadre con tesorería)</t>
  </si>
  <si>
    <t>EBITA</t>
  </si>
  <si>
    <t>Beneficio Neto</t>
  </si>
  <si>
    <t>Gst. Administración y Generales</t>
  </si>
  <si>
    <t>Resumen Total</t>
  </si>
  <si>
    <t>Total Personal</t>
  </si>
  <si>
    <t>Personal eventual</t>
  </si>
  <si>
    <t>Personla Fijo</t>
  </si>
  <si>
    <t>Personal Eventual</t>
  </si>
  <si>
    <t>Personal fijo</t>
  </si>
  <si>
    <t>salarios</t>
  </si>
  <si>
    <t>incentivos</t>
  </si>
  <si>
    <t>Coste Total</t>
  </si>
  <si>
    <t>Producción y servicios</t>
  </si>
  <si>
    <t xml:space="preserve">Resumen </t>
  </si>
  <si>
    <t>Administración y DG</t>
  </si>
  <si>
    <t>Productividad</t>
  </si>
  <si>
    <t>Director Comercial</t>
  </si>
  <si>
    <t>Director Financiero</t>
  </si>
  <si>
    <t>Jefe RRHH</t>
  </si>
  <si>
    <t>Volver</t>
  </si>
  <si>
    <t>Crédito disponible</t>
  </si>
  <si>
    <t>Disposiciones</t>
  </si>
  <si>
    <t>Importe dispuesto</t>
  </si>
  <si>
    <r>
      <t>IMPOSIBLE</t>
    </r>
    <r>
      <rPr>
        <sz val="10"/>
        <rFont val="Arial"/>
        <family val="2"/>
      </rPr>
      <t>▲</t>
    </r>
  </si>
  <si>
    <t>Los métodos estadísticos más habituales para efectuar previsiones de venta (y de compra) son:</t>
  </si>
  <si>
    <t>3.3</t>
  </si>
  <si>
    <t>3.4</t>
  </si>
  <si>
    <t>Menos VTA</t>
  </si>
  <si>
    <t xml:space="preserve">Intereses Depósito </t>
  </si>
  <si>
    <t>insolvencias</t>
  </si>
  <si>
    <t>Préstamos largo plazo</t>
  </si>
  <si>
    <t>BAL▲</t>
  </si>
  <si>
    <t>Leasings y otros</t>
  </si>
  <si>
    <t>Saldo Leasings</t>
  </si>
  <si>
    <t>Pólizas de crédito dispuestas</t>
  </si>
  <si>
    <t>Subvenciones</t>
  </si>
  <si>
    <t>Sdo. Proveedores compra activos e inversiones</t>
  </si>
  <si>
    <t>Saldo proveedores (sin IVA) compra activos:</t>
  </si>
  <si>
    <t>Valor compra</t>
  </si>
  <si>
    <t>sdo. Inicio</t>
  </si>
  <si>
    <t>SALDOS PROVEEDORES INVERSIONES Y GASTOS INICIALES</t>
  </si>
  <si>
    <t>Stock Inicial</t>
  </si>
  <si>
    <t>Remuneraciones pendientes</t>
  </si>
  <si>
    <t>saldo menos pago</t>
  </si>
  <si>
    <t>SDO. RETENCIONES CON PAGO MENSUAL</t>
  </si>
  <si>
    <t>SDO. RETENCIONES CON PAGO TRIMESTRAL</t>
  </si>
  <si>
    <t>SDO. C.E. CON PAGO MENSUAL</t>
  </si>
  <si>
    <t>SDO. C.E. CON PAGO TRIMESTRAL</t>
  </si>
  <si>
    <t>Retenciones salariales</t>
  </si>
  <si>
    <t>Costes salariales</t>
  </si>
  <si>
    <t>IVA (acreedor)</t>
  </si>
  <si>
    <t>IVA (deudor)</t>
  </si>
  <si>
    <t>OK</t>
  </si>
  <si>
    <t>pago anual</t>
  </si>
  <si>
    <t>SALDO</t>
  </si>
  <si>
    <t>ENLACE PARA BALANCE (SDOS)</t>
  </si>
  <si>
    <t>Impuesto Beneficios</t>
  </si>
  <si>
    <t>TES▲</t>
  </si>
  <si>
    <t>Gastos Establecimiento (A)</t>
  </si>
  <si>
    <t>personal sal/comisiones</t>
  </si>
  <si>
    <t>personal gen/admin</t>
  </si>
  <si>
    <t>Beneficio explotación</t>
  </si>
  <si>
    <t>Total Gastos FIJOS</t>
  </si>
  <si>
    <t>Total Gastos VARIABLES</t>
  </si>
  <si>
    <t>% sobre Gastos</t>
  </si>
  <si>
    <t>% Gastos Operativos Vs Ventas</t>
  </si>
  <si>
    <t>% Coste de la Venta Vs Ventas</t>
  </si>
  <si>
    <t>MARGEN BRUTO Operativo</t>
  </si>
  <si>
    <t>OCT</t>
    <phoneticPr fontId="2" type="noConversion"/>
  </si>
  <si>
    <t>NOV</t>
    <phoneticPr fontId="2" type="noConversion"/>
  </si>
  <si>
    <t xml:space="preserve"> DIC</t>
    <phoneticPr fontId="2" type="noConversion"/>
  </si>
  <si>
    <t>MARGEN CONTRIBUCIÓN</t>
  </si>
  <si>
    <t>Ratio Contribución Marginal</t>
  </si>
  <si>
    <t>RATIOS</t>
  </si>
  <si>
    <t>RATIOS DE PAGO</t>
  </si>
  <si>
    <t>ingresos EXTRAORDINARIOS</t>
  </si>
  <si>
    <t>GASTOS CON IVA</t>
  </si>
  <si>
    <t>IVA SOP</t>
  </si>
  <si>
    <t>iva aplicar</t>
  </si>
  <si>
    <t>anterior</t>
  </si>
  <si>
    <t>PRIMER EJERCICIO</t>
  </si>
  <si>
    <t>devengado con iva</t>
  </si>
  <si>
    <t>pendiente</t>
  </si>
  <si>
    <t>año 6</t>
  </si>
  <si>
    <t>RETENCIONES:</t>
  </si>
  <si>
    <r>
      <t>Sobre</t>
    </r>
    <r>
      <rPr>
        <b/>
        <sz val="12"/>
        <color indexed="13"/>
        <rFont val="Arial"/>
        <family val="2"/>
      </rPr>
      <t xml:space="preserve"> todos OTROS</t>
    </r>
    <r>
      <rPr>
        <b/>
        <sz val="12"/>
        <color indexed="9"/>
        <rFont val="Arial"/>
        <family val="2"/>
      </rPr>
      <t xml:space="preserve"> los ingresos</t>
    </r>
  </si>
  <si>
    <t>ING EXTRA</t>
  </si>
  <si>
    <r>
      <t>▲</t>
    </r>
    <r>
      <rPr>
        <sz val="7.5"/>
        <rFont val="Arial"/>
        <family val="2"/>
      </rPr>
      <t xml:space="preserve"> Tesorería</t>
    </r>
  </si>
  <si>
    <t>devengadas a pagar</t>
  </si>
  <si>
    <t>Comisiones Cemp</t>
  </si>
  <si>
    <t>Comisiones Brutas</t>
  </si>
  <si>
    <t xml:space="preserve">  - Coste Emp</t>
  </si>
  <si>
    <t xml:space="preserve">   - retenciones</t>
  </si>
  <si>
    <t>Salarios Cemp</t>
  </si>
  <si>
    <r>
      <t>ratio</t>
    </r>
    <r>
      <rPr>
        <sz val="8"/>
        <rFont val="Arial"/>
        <family val="2"/>
      </rPr>
      <t>▲</t>
    </r>
  </si>
  <si>
    <t>devengados a pagar</t>
  </si>
  <si>
    <t>Retenciones</t>
  </si>
  <si>
    <t>Costes Salariales</t>
  </si>
  <si>
    <t>▼ Pon mes a mes el importe previsto de ventas brutas (sin devoluciones o abonos ni IVA o impuestos similares).</t>
  </si>
  <si>
    <t>SIN IVA</t>
  </si>
  <si>
    <t>¿Cómo funciona y qué poner aquí?</t>
  </si>
  <si>
    <t>Impuestos municipales</t>
  </si>
  <si>
    <t>GASTOS DE PERSONAL</t>
  </si>
  <si>
    <t>RECURSOS HUMANOS</t>
  </si>
  <si>
    <t>Otros</t>
  </si>
  <si>
    <t>¿Cómo funciona y qué poner ?</t>
  </si>
  <si>
    <t>Resultado AI</t>
  </si>
  <si>
    <t>gastos de establecimiento</t>
  </si>
  <si>
    <t>gastos amortizables</t>
  </si>
  <si>
    <t>Propiedades planta y equipo</t>
  </si>
  <si>
    <t>PREVIOS</t>
  </si>
  <si>
    <t>gastos NO amortizables</t>
  </si>
  <si>
    <t>Stock inicial</t>
  </si>
  <si>
    <t>inmovilizado financiero</t>
  </si>
  <si>
    <r>
      <t>INVERSIONES</t>
    </r>
    <r>
      <rPr>
        <b/>
        <sz val="16"/>
        <color indexed="9"/>
        <rFont val="Verdana"/>
        <family val="2"/>
      </rPr>
      <t xml:space="preserve"> </t>
    </r>
    <r>
      <rPr>
        <sz val="14"/>
        <color indexed="9"/>
        <rFont val="Verdana"/>
        <family val="2"/>
      </rPr>
      <t>y establecimiento</t>
    </r>
  </si>
  <si>
    <t>1.3</t>
  </si>
  <si>
    <t>Depósitos alquileres</t>
  </si>
  <si>
    <t>Fianzas</t>
  </si>
  <si>
    <t>stock inicial</t>
  </si>
  <si>
    <t>importe</t>
  </si>
  <si>
    <t>Terrenos, edificios y locales</t>
  </si>
  <si>
    <t xml:space="preserve">Maquinaria y Utillaje  </t>
  </si>
  <si>
    <t>Mobiliario y enseres</t>
  </si>
  <si>
    <t>Equipos informáticos</t>
  </si>
  <si>
    <t>años</t>
  </si>
  <si>
    <t>Oficina</t>
  </si>
  <si>
    <t>formas pago</t>
  </si>
  <si>
    <t>meses</t>
  </si>
  <si>
    <t>enero</t>
  </si>
  <si>
    <t>febrero</t>
  </si>
  <si>
    <t>marzo</t>
  </si>
  <si>
    <t>abril</t>
  </si>
  <si>
    <t>mayo</t>
  </si>
  <si>
    <t>junio</t>
  </si>
  <si>
    <t>julio</t>
  </si>
  <si>
    <t>agosto</t>
  </si>
  <si>
    <t>septiembre</t>
  </si>
  <si>
    <t>octubre</t>
  </si>
  <si>
    <t>noviembre</t>
  </si>
  <si>
    <t>diciembre</t>
  </si>
  <si>
    <t>dividir por</t>
  </si>
  <si>
    <t>AÑOS</t>
  </si>
  <si>
    <t>30 días</t>
  </si>
  <si>
    <t>Comenzar ►</t>
  </si>
  <si>
    <t>60 días</t>
  </si>
  <si>
    <t>90 días</t>
  </si>
  <si>
    <t>▲ Indica aquí el orden en que quieres que aparezcan los meses en todas las hojas.</t>
  </si>
  <si>
    <t>Beneficio antes de impuestos</t>
  </si>
  <si>
    <t>Impuestos</t>
  </si>
  <si>
    <t>Beneficio después impuestos</t>
  </si>
  <si>
    <t>Pérdidas y ganancias (previsional)</t>
  </si>
  <si>
    <t xml:space="preserve">  Personal de Marketing y Ventas</t>
  </si>
  <si>
    <t xml:space="preserve">  Personal de Administración y DG</t>
  </si>
  <si>
    <t xml:space="preserve">  Primas, Bonus e Incentivos</t>
  </si>
  <si>
    <t>Personal de Producción o prestación de servicio</t>
  </si>
  <si>
    <t>LINK▲</t>
  </si>
  <si>
    <t>variables de producción o servicio</t>
  </si>
  <si>
    <t>Año siguiente</t>
  </si>
  <si>
    <t>pago impuestos o crédito pérdidas</t>
  </si>
  <si>
    <t>pérdida neta</t>
  </si>
  <si>
    <t>Pólizas dispuestas</t>
  </si>
  <si>
    <t>COMPROB=</t>
  </si>
  <si>
    <t>Tasa anual a aplicar</t>
  </si>
  <si>
    <t>ACTIVO</t>
  </si>
  <si>
    <t>INMOVILIZADO</t>
  </si>
  <si>
    <t xml:space="preserve">  Material</t>
  </si>
  <si>
    <t xml:space="preserve"> Inmaterial</t>
  </si>
  <si>
    <t>Financiero</t>
  </si>
  <si>
    <t>Gastos Amortizables</t>
  </si>
  <si>
    <t>CIRCULANTE</t>
  </si>
  <si>
    <t>Existencias</t>
  </si>
  <si>
    <t>Realizable</t>
  </si>
  <si>
    <t>Clientes deudores</t>
  </si>
  <si>
    <t>Clientes</t>
  </si>
  <si>
    <t xml:space="preserve">Pérdidas </t>
  </si>
  <si>
    <t>TOTAL ACTIVO</t>
  </si>
  <si>
    <t>PASIVO</t>
  </si>
  <si>
    <t>RECURSOS PROPIOS</t>
  </si>
  <si>
    <t>Capital</t>
  </si>
  <si>
    <t>RECURSOS AJENOS</t>
  </si>
  <si>
    <t>Exigible Largo Plazo</t>
  </si>
  <si>
    <t xml:space="preserve">Otros </t>
  </si>
  <si>
    <t>Exigible Corto Plazo</t>
  </si>
  <si>
    <t>TOTAL PASIVO</t>
  </si>
  <si>
    <t>Inmovilizado inmaterial</t>
  </si>
  <si>
    <t>Total Inmovilizado MATERIAL</t>
  </si>
  <si>
    <t>Total Inmovilizado INMATERIAL</t>
  </si>
  <si>
    <t xml:space="preserve">Total Inmovilizado </t>
  </si>
  <si>
    <t>Inmovilizado Inmaterial</t>
  </si>
  <si>
    <t>interés</t>
  </si>
  <si>
    <t>TOT</t>
  </si>
  <si>
    <t>LEASINGS (sin IVA) cálculo valor activos (valor más intereses) va a amortizaciones</t>
  </si>
  <si>
    <t>amortizable</t>
  </si>
  <si>
    <t>Inmovilizado Financiero</t>
  </si>
  <si>
    <t>Tratamiento: Aparece en el presupuesto siempre y cuando al final del año haya beneficios, si hay pérdidas no aparecen los impuestos en las cuentas</t>
  </si>
  <si>
    <t>Tesorería</t>
  </si>
  <si>
    <t>Pto. Equilibrio Unidades</t>
  </si>
  <si>
    <t>FORMA</t>
  </si>
  <si>
    <t>COMPRA</t>
  </si>
  <si>
    <t>formacompra</t>
  </si>
  <si>
    <t>CASH</t>
  </si>
  <si>
    <t>LEASING</t>
  </si>
  <si>
    <r>
      <t>amortización</t>
    </r>
    <r>
      <rPr>
        <sz val="12"/>
        <color indexed="9"/>
        <rFont val="Arial"/>
        <family val="2"/>
      </rPr>
      <t xml:space="preserve"> </t>
    </r>
  </si>
  <si>
    <t>valor</t>
  </si>
  <si>
    <t>compra</t>
  </si>
  <si>
    <t>amortización</t>
  </si>
  <si>
    <t>◄ Elige el método de amortización que prefieras</t>
  </si>
  <si>
    <t>Configuración e índice</t>
  </si>
  <si>
    <t>gastos establecimiento</t>
  </si>
  <si>
    <r>
      <t xml:space="preserve">Cash Flow </t>
    </r>
    <r>
      <rPr>
        <sz val="12"/>
        <color indexed="9"/>
        <rFont val="Arial"/>
        <family val="2"/>
      </rPr>
      <t>- neto operativo</t>
    </r>
  </si>
  <si>
    <t xml:space="preserve"> Comprobación     ►</t>
  </si>
  <si>
    <t>si el importe es 0 la TIR es ok</t>
  </si>
  <si>
    <t>calculo tir</t>
  </si>
  <si>
    <r>
      <t>ROI</t>
    </r>
    <r>
      <rPr>
        <sz val="12"/>
        <color indexed="9"/>
        <rFont val="Arial"/>
        <family val="2"/>
      </rPr>
      <t xml:space="preserve"> (interanual)</t>
    </r>
  </si>
  <si>
    <r>
      <t>ROI</t>
    </r>
    <r>
      <rPr>
        <sz val="12"/>
        <color indexed="9"/>
        <rFont val="Arial"/>
        <family val="2"/>
      </rPr>
      <t xml:space="preserve"> (anual)</t>
    </r>
  </si>
  <si>
    <t>Rotación Inmovilizado</t>
  </si>
  <si>
    <t>Rotación Circulante</t>
  </si>
  <si>
    <t>Rotación Stocks</t>
  </si>
  <si>
    <t>Autofinanciación Vs Ventas</t>
  </si>
  <si>
    <t>Autofinanciación Vs Activos</t>
  </si>
  <si>
    <t>Ratio Liquidez</t>
  </si>
  <si>
    <t>Ratio Fondo de Maniobra</t>
  </si>
  <si>
    <t>Ratio Solvencia</t>
  </si>
  <si>
    <t>Ratio Endeudamiento</t>
  </si>
  <si>
    <t>Salario neto a pgar</t>
  </si>
  <si>
    <t>DÍAS para alcanzarlo</t>
  </si>
  <si>
    <t>PLAN de NEGOCIO</t>
  </si>
  <si>
    <t>% Margen Bruto Operativo</t>
  </si>
  <si>
    <t>% Ebitda</t>
  </si>
  <si>
    <t>% Amortizaciones Vs Ventas</t>
  </si>
  <si>
    <t>% Gastos Financieros Vs Ventas</t>
  </si>
  <si>
    <t>% Total Gastos Vs Total Ingresos</t>
  </si>
  <si>
    <t>% BAI Vs Ventas</t>
  </si>
  <si>
    <t>iva</t>
  </si>
  <si>
    <t>ejercicio</t>
  </si>
  <si>
    <t>ratio</t>
  </si>
  <si>
    <t>ejercicio SIG</t>
  </si>
  <si>
    <t>DEVENG</t>
  </si>
  <si>
    <t>AMORTIZABLES (España y otros paises)</t>
  </si>
  <si>
    <t>GASTO (no se amortiza)</t>
  </si>
  <si>
    <t>LINEAL (la más común)</t>
  </si>
  <si>
    <t>SALDO FIJO (decreciente, función DB Excel)</t>
  </si>
  <si>
    <t>ACTIVOS</t>
  </si>
  <si>
    <t>valor sin iva</t>
  </si>
  <si>
    <t>LINK DESDE 4a</t>
  </si>
  <si>
    <t>quality control OK</t>
  </si>
  <si>
    <t>PAGO</t>
  </si>
  <si>
    <t>SUMARSI</t>
  </si>
  <si>
    <t>activos en leasing</t>
  </si>
  <si>
    <t>TOTAL ACTIVOS</t>
  </si>
  <si>
    <t>activos (compra)</t>
  </si>
  <si>
    <t>ACTIVOS SEGÚN FORMA COMPRA</t>
  </si>
  <si>
    <t>ACTIVOS COMPRADOS</t>
  </si>
  <si>
    <t>ACTIVOS AMORTIZAR</t>
  </si>
  <si>
    <t>IMPORTE</t>
  </si>
  <si>
    <t>ACTIVOS SEGÚN PLAZO AMORTIZACIÓN</t>
  </si>
  <si>
    <t>PLAZO</t>
  </si>
  <si>
    <t>plazo</t>
  </si>
  <si>
    <t>total</t>
  </si>
  <si>
    <t>pdte final</t>
  </si>
  <si>
    <t>CÁLCULO►</t>
  </si>
  <si>
    <t>1 AÑO</t>
  </si>
  <si>
    <t>3 años</t>
  </si>
  <si>
    <t>4 años</t>
  </si>
  <si>
    <t>1er mes</t>
  </si>
  <si>
    <t>5 años</t>
  </si>
  <si>
    <t>ENLACES</t>
  </si>
  <si>
    <t>VALOR</t>
  </si>
  <si>
    <t>PRIMER AÑO</t>
  </si>
  <si>
    <t>PRECIO VENTA</t>
  </si>
  <si>
    <t>Primer Ejercicio</t>
  </si>
  <si>
    <t>PREVISIÓN</t>
  </si>
  <si>
    <t>Segundo Ejercicio</t>
  </si>
  <si>
    <t>Precio medio</t>
  </si>
  <si>
    <t>Venta bruta</t>
  </si>
  <si>
    <t>% variación</t>
  </si>
  <si>
    <t>VENTAS a 5 años</t>
  </si>
  <si>
    <t>Unidades vendidas</t>
  </si>
  <si>
    <t xml:space="preserve"> información muy importante</t>
  </si>
  <si>
    <t>% Variación</t>
  </si>
  <si>
    <t>Tercer Ejercicio</t>
  </si>
  <si>
    <t>Cuarto Ejercicio</t>
  </si>
  <si>
    <t>Quinto Ejercicio</t>
  </si>
  <si>
    <t>Introducción nuevos productos</t>
  </si>
  <si>
    <t>descripción</t>
  </si>
  <si>
    <t>% margen bruto</t>
  </si>
  <si>
    <t>Nuevo producto</t>
  </si>
  <si>
    <t>% M. Bruto</t>
  </si>
  <si>
    <t>Hay filas ocultas a tu disposición</t>
  </si>
  <si>
    <t>Resumen final ventas 5 años</t>
  </si>
  <si>
    <t>Productos iniciales</t>
  </si>
  <si>
    <t>Nuevos productos</t>
  </si>
  <si>
    <t>Productos Iniciales</t>
  </si>
  <si>
    <t>% valor</t>
  </si>
  <si>
    <t>residual</t>
  </si>
  <si>
    <t xml:space="preserve"> %VALOR RES</t>
  </si>
  <si>
    <t>Valor residual</t>
  </si>
  <si>
    <t>A AMORTIZAR</t>
  </si>
  <si>
    <t>Total según ASPA</t>
  </si>
  <si>
    <t>Total según AA</t>
  </si>
  <si>
    <t>comprobación</t>
  </si>
  <si>
    <t>amortización▼ir abajo</t>
  </si>
  <si>
    <t>(a) link DATOS  Y CÁLCULOS</t>
  </si>
  <si>
    <t>(b) amortización lineal</t>
  </si>
  <si>
    <t>G1</t>
  </si>
  <si>
    <t>G2</t>
  </si>
  <si>
    <t>G3</t>
  </si>
  <si>
    <t>Datos para los gráficos NO borrar ni ocultar</t>
  </si>
  <si>
    <t>Cobros</t>
  </si>
  <si>
    <t>Total cobros</t>
  </si>
  <si>
    <t>Pagos operativos</t>
  </si>
  <si>
    <t>Ingresos operativos</t>
  </si>
  <si>
    <t>Total pagos</t>
  </si>
  <si>
    <t>Saldo acumulado</t>
  </si>
  <si>
    <t>Sdo. acumulado con pólizas</t>
  </si>
  <si>
    <t>Balances previsionales</t>
  </si>
  <si>
    <t>Total Activo</t>
  </si>
  <si>
    <t>120 días</t>
  </si>
  <si>
    <t>150 días</t>
  </si>
  <si>
    <t>180 días</t>
  </si>
  <si>
    <t>plazopago</t>
  </si>
  <si>
    <t>Reformas</t>
  </si>
  <si>
    <t>Coste de las ventas</t>
  </si>
  <si>
    <t>Gastos variables</t>
  </si>
  <si>
    <t>Costes operativos</t>
  </si>
  <si>
    <t>Gastos de Ventas y Marketing</t>
  </si>
  <si>
    <t>Variables de marketing y ventas</t>
  </si>
  <si>
    <t>ACTIVOS LEASING (valor más intereses)</t>
  </si>
  <si>
    <t xml:space="preserve">Saldo deudor </t>
  </si>
  <si>
    <t>Balance</t>
  </si>
  <si>
    <t>ESTAS SON LAS QUE SE INCLUIRÁN ►</t>
  </si>
  <si>
    <t>ajuste de las amortizaciones</t>
  </si>
  <si>
    <t>Amortización MENSUAL  primer año</t>
  </si>
  <si>
    <t>aviso FORMA COMPRA</t>
  </si>
  <si>
    <t>pago</t>
  </si>
  <si>
    <t>pago(1º)</t>
  </si>
  <si>
    <r>
      <t>◄</t>
    </r>
    <r>
      <rPr>
        <sz val="10"/>
        <rFont val="Arial"/>
        <family val="2"/>
      </rPr>
      <t>¡COMPRA!</t>
    </r>
  </si>
  <si>
    <t>sistema de AVISOS</t>
  </si>
  <si>
    <t>Nº Pagos</t>
  </si>
  <si>
    <t>% interés</t>
  </si>
  <si>
    <t>Obras  e instalaciones</t>
  </si>
  <si>
    <t>Vehículos y elementos transporte</t>
  </si>
  <si>
    <t>compra activos</t>
  </si>
  <si>
    <t>AVISOS:</t>
  </si>
  <si>
    <t>Actualmente hay:</t>
  </si>
  <si>
    <t>Por favor, resuelve estas incidencias o los cálculos serán erróneos</t>
  </si>
  <si>
    <t>ESTA ES LA QUE SE INCLUIRÁ ►</t>
  </si>
  <si>
    <r>
      <t>Si quieres otra</t>
    </r>
    <r>
      <rPr>
        <b/>
        <sz val="11"/>
        <rFont val="Arial"/>
        <family val="2"/>
      </rPr>
      <t xml:space="preserve"> PON AQUÍ EL IMPORTE  </t>
    </r>
    <r>
      <rPr>
        <b/>
        <sz val="11"/>
        <rFont val="Arial"/>
        <family val="2"/>
      </rPr>
      <t>►</t>
    </r>
  </si>
  <si>
    <r>
      <t>◄</t>
    </r>
    <r>
      <rPr>
        <sz val="11"/>
        <color indexed="23"/>
        <rFont val="Arial"/>
        <family val="2"/>
      </rPr>
      <t>Indica aquí el valor del stock al inicio del período, sin IVA.</t>
    </r>
  </si>
  <si>
    <r>
      <t>◄</t>
    </r>
    <r>
      <rPr>
        <sz val="11"/>
        <color indexed="23"/>
        <rFont val="Arial"/>
        <family val="2"/>
      </rPr>
      <t>Indica aquí el valor del stock de seguridad o promedio que quieres mantener durante todo el año, sin IVA.</t>
    </r>
  </si>
  <si>
    <t>ingresos por VENTAS</t>
  </si>
  <si>
    <t>venta bruta</t>
  </si>
  <si>
    <t>2a</t>
  </si>
  <si>
    <t>5a</t>
  </si>
  <si>
    <r>
      <t>impuestos sobre VENTAS</t>
    </r>
    <r>
      <rPr>
        <b/>
        <sz val="12"/>
        <color indexed="9"/>
        <rFont val="Arial"/>
        <family val="2"/>
      </rPr>
      <t xml:space="preserve"> </t>
    </r>
    <r>
      <rPr>
        <sz val="12"/>
        <color indexed="9"/>
        <rFont val="Arial"/>
        <family val="2"/>
      </rPr>
      <t>(IVA o similar)</t>
    </r>
  </si>
  <si>
    <t>A</t>
  </si>
  <si>
    <t>B</t>
  </si>
  <si>
    <t>Se aplicará el ▼</t>
  </si>
  <si>
    <t>ingresos financieros</t>
  </si>
  <si>
    <r>
      <t xml:space="preserve"> % de impuestos a </t>
    </r>
    <r>
      <rPr>
        <b/>
        <sz val="11"/>
        <rFont val="Arial"/>
        <family val="2"/>
      </rPr>
      <t>soportar</t>
    </r>
    <r>
      <rPr>
        <sz val="11"/>
        <rFont val="Arial"/>
        <family val="2"/>
      </rPr>
      <t xml:space="preserve"> sobre otros ingresos.</t>
    </r>
  </si>
  <si>
    <t>Comprobación gastos</t>
  </si>
  <si>
    <t>Comprobación ingresos</t>
  </si>
  <si>
    <t>menos tributos</t>
  </si>
  <si>
    <t>COMPROBACIÓN</t>
  </si>
  <si>
    <t>IVA sobre INVERSIONES (soportado)</t>
  </si>
  <si>
    <t>2 AÑO</t>
  </si>
  <si>
    <t>3 AÑO</t>
  </si>
  <si>
    <t>4 AÑO</t>
  </si>
  <si>
    <t>5 AÑO</t>
  </si>
  <si>
    <t>6 AÑO</t>
  </si>
  <si>
    <t>Saldo disponible</t>
  </si>
  <si>
    <t>1º mes</t>
  </si>
  <si>
    <t>disposición</t>
  </si>
  <si>
    <t>devolución</t>
  </si>
  <si>
    <t>Fin mes</t>
  </si>
  <si>
    <t>Saldo pólizas</t>
  </si>
  <si>
    <t>DISPUESTO</t>
  </si>
  <si>
    <t>Gastos financieros</t>
  </si>
  <si>
    <t>Sdo. Deudor</t>
  </si>
  <si>
    <t>RESUMEN GASTOS FINANCIEROS</t>
  </si>
  <si>
    <t>Gastos iniciales</t>
  </si>
  <si>
    <t>Prestamos corto pl</t>
  </si>
  <si>
    <t>Préstamos LP</t>
  </si>
  <si>
    <t>Gastos anuales pólizas</t>
  </si>
  <si>
    <t>Total gastos financieros</t>
  </si>
  <si>
    <t>financieros en % sobre ventas</t>
  </si>
  <si>
    <r>
      <t xml:space="preserve">▼ Concepto y % </t>
    </r>
    <r>
      <rPr>
        <sz val="11"/>
        <color indexed="23"/>
        <rFont val="Arial"/>
        <family val="2"/>
      </rPr>
      <t>►</t>
    </r>
  </si>
  <si>
    <t>sistemas de pago</t>
  </si>
  <si>
    <t>¿Qué es este margen bruto?</t>
  </si>
  <si>
    <t>Resumen explotación</t>
  </si>
  <si>
    <t>67851</t>
  </si>
  <si>
    <t xml:space="preserve">información </t>
  </si>
  <si>
    <t>P6</t>
  </si>
  <si>
    <t>Plan a 5 años</t>
  </si>
  <si>
    <t>6a</t>
  </si>
  <si>
    <t>INGRESOS 5 años</t>
  </si>
  <si>
    <t>Ingresos a 5 años</t>
  </si>
  <si>
    <t>Gastos a 5 años</t>
  </si>
  <si>
    <r>
      <t xml:space="preserve">GASTOS </t>
    </r>
    <r>
      <rPr>
        <b/>
        <sz val="16"/>
        <color indexed="9"/>
        <rFont val="Verdana"/>
        <family val="2"/>
      </rPr>
      <t xml:space="preserve"> 5 años</t>
    </r>
  </si>
  <si>
    <t>Ratio Calidad de la Deuda</t>
  </si>
  <si>
    <t>Ratio Autonomía</t>
  </si>
  <si>
    <t>Pon aquí el margen bruto de cada producto▼</t>
  </si>
  <si>
    <t>MARGEN ANUAL</t>
  </si>
  <si>
    <t>% Contrib</t>
  </si>
  <si>
    <t>% VA</t>
  </si>
  <si>
    <t>precio de venta y margen bruto</t>
  </si>
  <si>
    <t>% MARGEN Br.</t>
  </si>
  <si>
    <t>UNIDADES</t>
  </si>
  <si>
    <t>P.V. por producto ▼</t>
  </si>
  <si>
    <t>total cobrar</t>
  </si>
  <si>
    <t xml:space="preserve"> Usa esta sección para elaborar la previsión con los mismos productos del primer año. Inlcuye las variaciones en las celdas con fondo blanco.</t>
  </si>
  <si>
    <t xml:space="preserve"> Usa esta sección para incorporar nuevos productos a tus previsiones. Incluye los datos en las celdas con fondo blanco.</t>
  </si>
  <si>
    <t xml:space="preserve"> Esta es la previsión total de ventas que se reflejará en las cuentas y los balances</t>
  </si>
  <si>
    <t>Usa esta sección para reflejar las sucesivas ampliaciones de capital.</t>
  </si>
  <si>
    <t>TOTAL ingresos</t>
  </si>
  <si>
    <t>Stock de seguridad de años posteriores</t>
  </si>
  <si>
    <t>◄  anterior</t>
  </si>
  <si>
    <r>
      <t xml:space="preserve">◄ </t>
    </r>
    <r>
      <rPr>
        <b/>
        <u/>
        <sz val="12"/>
        <color indexed="9"/>
        <rFont val="Arial"/>
        <family val="2"/>
      </rPr>
      <t>financiac.</t>
    </r>
  </si>
  <si>
    <r>
      <t xml:space="preserve">◄   </t>
    </r>
    <r>
      <rPr>
        <b/>
        <u/>
        <sz val="12"/>
        <color indexed="9"/>
        <rFont val="Arial"/>
        <family val="2"/>
      </rPr>
      <t>inversión</t>
    </r>
  </si>
  <si>
    <t>◄ ir anterior</t>
  </si>
  <si>
    <r>
      <t xml:space="preserve">◄ ir </t>
    </r>
    <r>
      <rPr>
        <b/>
        <u/>
        <sz val="12"/>
        <color indexed="9"/>
        <rFont val="Arial"/>
        <family val="2"/>
      </rPr>
      <t>anterior</t>
    </r>
  </si>
  <si>
    <r>
      <t xml:space="preserve">◄ ir </t>
    </r>
    <r>
      <rPr>
        <b/>
        <u/>
        <sz val="12"/>
        <color indexed="9"/>
        <rFont val="Arial"/>
        <family val="2"/>
      </rPr>
      <t>análisis 5</t>
    </r>
  </si>
  <si>
    <t>◄ ir a FIN</t>
  </si>
  <si>
    <r>
      <t>◄ ir a</t>
    </r>
    <r>
      <rPr>
        <b/>
        <u/>
        <sz val="12"/>
        <color indexed="9"/>
        <rFont val="Arial"/>
        <family val="2"/>
      </rPr>
      <t xml:space="preserve"> FIN</t>
    </r>
  </si>
  <si>
    <t>◄ tesorería 5</t>
  </si>
  <si>
    <t>◄ balance 5</t>
  </si>
  <si>
    <t>◄ presup 5</t>
  </si>
  <si>
    <t>◄ ingresos 5</t>
  </si>
  <si>
    <t>◄ gastos 5</t>
  </si>
  <si>
    <t xml:space="preserve">◄ ingresos </t>
  </si>
  <si>
    <t>◄ balances</t>
  </si>
  <si>
    <t>◄ ir inicio</t>
  </si>
  <si>
    <t>◄ rr.hh.</t>
  </si>
  <si>
    <t>◄ presup</t>
  </si>
  <si>
    <t>Recursos Humanos 1er. Año</t>
  </si>
  <si>
    <t>Tesorería y balances 1er. año</t>
  </si>
  <si>
    <t>Presupuestos 1er. Año</t>
  </si>
  <si>
    <t>◄ ingresos</t>
  </si>
  <si>
    <t>◄ gastos</t>
  </si>
  <si>
    <r>
      <t xml:space="preserve">Análisis </t>
    </r>
    <r>
      <rPr>
        <sz val="14"/>
        <color indexed="9"/>
        <rFont val="Verdana"/>
        <family val="2"/>
      </rPr>
      <t>(Punto Equilibrio y explotación)</t>
    </r>
  </si>
  <si>
    <t>ir ►</t>
  </si>
  <si>
    <t>FIN</t>
  </si>
  <si>
    <r>
      <t xml:space="preserve">Préstamos </t>
    </r>
    <r>
      <rPr>
        <b/>
        <sz val="12"/>
        <color indexed="13"/>
        <rFont val="Arial"/>
        <family val="2"/>
      </rPr>
      <t>SIN</t>
    </r>
    <r>
      <rPr>
        <b/>
        <sz val="12"/>
        <color indexed="9"/>
        <rFont val="Arial"/>
        <family val="2"/>
      </rPr>
      <t xml:space="preserve"> CARENCIA</t>
    </r>
  </si>
  <si>
    <t>▼ Incluye aquí los préstamos a MÁS de dos años.</t>
  </si>
  <si>
    <t>◄ balances 5</t>
  </si>
  <si>
    <t>balances 5 ►</t>
  </si>
  <si>
    <r>
      <t>◄</t>
    </r>
    <r>
      <rPr>
        <b/>
        <u/>
        <sz val="9"/>
        <color indexed="9"/>
        <rFont val="Arial"/>
        <family val="2"/>
      </rPr>
      <t xml:space="preserve"> </t>
    </r>
    <r>
      <rPr>
        <b/>
        <u/>
        <sz val="12"/>
        <color indexed="9"/>
        <rFont val="Arial"/>
        <family val="2"/>
      </rPr>
      <t xml:space="preserve">gastos 5 </t>
    </r>
  </si>
  <si>
    <t>presup 5►</t>
  </si>
  <si>
    <t>gastos  ►</t>
  </si>
  <si>
    <t>pr5</t>
  </si>
  <si>
    <t xml:space="preserve"> Presupuesto a 5 años</t>
  </si>
  <si>
    <t>ir a Presupuesto 5 ►</t>
  </si>
  <si>
    <t>t5</t>
  </si>
  <si>
    <t>Tesorería a 5 años</t>
  </si>
  <si>
    <t>ir a Tesorería 5 ►</t>
  </si>
  <si>
    <t>b5</t>
  </si>
  <si>
    <t>Balances a 5 años</t>
  </si>
  <si>
    <t>ir a Balances 5 ►</t>
  </si>
  <si>
    <t>a5</t>
  </si>
  <si>
    <t>Análisis y ratios a 5 años</t>
  </si>
  <si>
    <t>ir a Análisis 5 ►</t>
  </si>
  <si>
    <r>
      <t>consolid</t>
    </r>
    <r>
      <rPr>
        <u/>
        <sz val="12"/>
        <color indexed="9"/>
        <rFont val="Arial"/>
        <family val="2"/>
      </rPr>
      <t>►</t>
    </r>
  </si>
  <si>
    <t>5b</t>
  </si>
  <si>
    <t>ir a Ajustes ►</t>
  </si>
  <si>
    <t>ir a Consolidar ►</t>
  </si>
  <si>
    <t>Todas las cuentas, análisis, tesorería y balances del primer ejercicio listos para ser incorporados a tu plan y presentados.</t>
  </si>
  <si>
    <t>Para trabajar esta parte es preciso disponer de las cuentas y los balances previstos a la fecha de inicio del plan.</t>
  </si>
  <si>
    <t>EXIGIBLE LARGO PLAZO</t>
  </si>
  <si>
    <t>Maquina 2</t>
  </si>
  <si>
    <t>Ordenadores</t>
  </si>
  <si>
    <t>COMPROBACIÓN DESDE PPTO.</t>
  </si>
  <si>
    <t>amortizaciones ANTERIOR</t>
  </si>
  <si>
    <t>TRATAMIENTO IMPUESTO SOCIEDADES</t>
  </si>
  <si>
    <t>% A APLICAR</t>
  </si>
  <si>
    <t>Aplicación directa</t>
  </si>
  <si>
    <t xml:space="preserve">   </t>
  </si>
  <si>
    <t>AMORTIZACIÓN POR MES</t>
  </si>
  <si>
    <t>ir a Tesorería ►</t>
  </si>
  <si>
    <t>ir a Balances ►</t>
  </si>
  <si>
    <r>
      <t xml:space="preserve">ir </t>
    </r>
    <r>
      <rPr>
        <b/>
        <u/>
        <sz val="12"/>
        <color indexed="9"/>
        <rFont val="Arial"/>
        <family val="2"/>
      </rPr>
      <t xml:space="preserve">presup. </t>
    </r>
    <r>
      <rPr>
        <u/>
        <sz val="12"/>
        <color indexed="9"/>
        <rFont val="Arial"/>
        <family val="2"/>
      </rPr>
      <t>►</t>
    </r>
  </si>
  <si>
    <r>
      <t>◄</t>
    </r>
    <r>
      <rPr>
        <u/>
        <sz val="9"/>
        <color indexed="9"/>
        <rFont val="Arial"/>
        <family val="2"/>
      </rPr>
      <t xml:space="preserve">  </t>
    </r>
    <r>
      <rPr>
        <u/>
        <sz val="12"/>
        <color indexed="9"/>
        <rFont val="Arial"/>
        <family val="2"/>
      </rPr>
      <t>ir</t>
    </r>
    <r>
      <rPr>
        <b/>
        <u/>
        <sz val="12"/>
        <color indexed="9"/>
        <rFont val="Arial"/>
        <family val="2"/>
      </rPr>
      <t xml:space="preserve"> rr.hh.</t>
    </r>
  </si>
  <si>
    <r>
      <t xml:space="preserve">ir </t>
    </r>
    <r>
      <rPr>
        <b/>
        <u/>
        <sz val="10"/>
        <color indexed="9"/>
        <rFont val="Arial"/>
        <family val="2"/>
      </rPr>
      <t>explotac. ►</t>
    </r>
  </si>
  <si>
    <r>
      <t>ir</t>
    </r>
    <r>
      <rPr>
        <b/>
        <u/>
        <sz val="12"/>
        <color indexed="9"/>
        <rFont val="Arial"/>
        <family val="2"/>
      </rPr>
      <t xml:space="preserve"> rr.hh. </t>
    </r>
    <r>
      <rPr>
        <u/>
        <sz val="12"/>
        <color indexed="9"/>
        <rFont val="Arial"/>
        <family val="2"/>
      </rPr>
      <t>►</t>
    </r>
  </si>
  <si>
    <r>
      <t>explotac</t>
    </r>
    <r>
      <rPr>
        <u/>
        <sz val="12"/>
        <color indexed="9"/>
        <rFont val="Arial"/>
        <family val="2"/>
      </rPr>
      <t>.►</t>
    </r>
  </si>
  <si>
    <r>
      <t xml:space="preserve">ir </t>
    </r>
    <r>
      <rPr>
        <b/>
        <u/>
        <sz val="12"/>
        <color indexed="9"/>
        <rFont val="Arial"/>
        <family val="2"/>
      </rPr>
      <t>explotac</t>
    </r>
    <r>
      <rPr>
        <u/>
        <sz val="12"/>
        <color indexed="9"/>
        <rFont val="Arial"/>
        <family val="2"/>
      </rPr>
      <t>.►</t>
    </r>
  </si>
  <si>
    <t>ir a RR.HH. ►</t>
  </si>
  <si>
    <t>Primer año</t>
  </si>
  <si>
    <t>Ingresos                                                     ►</t>
  </si>
  <si>
    <t>Gastos                                                         ►</t>
  </si>
  <si>
    <t>Recursos Humanos                            ►</t>
  </si>
  <si>
    <t>Inversiones                                              ►</t>
  </si>
  <si>
    <t>Financiación                                            ►</t>
  </si>
  <si>
    <t>Tesorería                                                   ►</t>
  </si>
  <si>
    <t>Balances                                                    ►</t>
  </si>
  <si>
    <t>Ajustes                                                        ►</t>
  </si>
  <si>
    <t>Consolidación                                        ►</t>
  </si>
  <si>
    <t>Cinco años</t>
  </si>
  <si>
    <t xml:space="preserve">Análisis Explotación                                        </t>
  </si>
  <si>
    <t xml:space="preserve">Presupuesto                                      </t>
  </si>
  <si>
    <t>Ingresos 5 años</t>
  </si>
  <si>
    <t>Gastos 5 años</t>
  </si>
  <si>
    <t>Análisis y ratios  5 años</t>
  </si>
  <si>
    <t>Presupuestos 1er año</t>
  </si>
  <si>
    <t>Tesorería y Balances 1er año</t>
  </si>
  <si>
    <t>Presupuestos 5 años</t>
  </si>
  <si>
    <t>Tesorería y Balances 5 años</t>
  </si>
  <si>
    <t>Análisis y ratios 5 años</t>
  </si>
  <si>
    <t>Informes y gráficos</t>
  </si>
  <si>
    <t>Análisis Punto Equilibrio y explo.n</t>
  </si>
  <si>
    <t>Análisis y ratios</t>
  </si>
  <si>
    <t>Variación en % de los gastos de producción en años posteriores</t>
  </si>
  <si>
    <t>Variación en % de los gastos de marketing y ventas en años posteriores</t>
  </si>
  <si>
    <t>Nuevos % de gasto variable para años posteriores</t>
  </si>
  <si>
    <t>Variación en % de los gastos generales en años posteriores</t>
  </si>
  <si>
    <r>
      <t>importante:</t>
    </r>
    <r>
      <rPr>
        <sz val="11"/>
        <rFont val="Arial"/>
        <family val="2"/>
      </rPr>
      <t>Los intereses de los nuevos préstamos ya han sido contabilizados, no es preciso incluirlos.</t>
    </r>
  </si>
  <si>
    <t xml:space="preserve"> Importe (o %) de gastos financieros y extraordinarios en años posteriores</t>
  </si>
  <si>
    <t>Capacidad de devolución préstamos</t>
  </si>
  <si>
    <t>Ratio Gastos Financieros</t>
  </si>
  <si>
    <t>Ratio Rentabilidad</t>
  </si>
  <si>
    <t>Ratio Rendimiento</t>
  </si>
  <si>
    <t>BENEFICIO  antes impuestos</t>
  </si>
  <si>
    <t>REFER.</t>
  </si>
  <si>
    <t>tratamiento leasings</t>
  </si>
  <si>
    <t>leasings</t>
  </si>
  <si>
    <t xml:space="preserve"> Incluye los % de variación respecto al año anterior en las celdas con fondo blanco</t>
  </si>
  <si>
    <t xml:space="preserve"> Incluye los importes en las celdas con fondo blanco</t>
  </si>
  <si>
    <r>
      <t>Margen Bruto</t>
    </r>
    <r>
      <rPr>
        <sz val="12"/>
        <color indexed="9"/>
        <rFont val="Arial"/>
        <family val="2"/>
      </rPr>
      <t xml:space="preserve"> sobre ventas</t>
    </r>
  </si>
  <si>
    <t>% sobre ventas</t>
  </si>
  <si>
    <r>
      <t xml:space="preserve">Evolución de los </t>
    </r>
    <r>
      <rPr>
        <b/>
        <sz val="14"/>
        <color indexed="9"/>
        <rFont val="Arial"/>
        <family val="2"/>
      </rPr>
      <t>MÁRGENES</t>
    </r>
  </si>
  <si>
    <r>
      <t xml:space="preserve">Ventas </t>
    </r>
    <r>
      <rPr>
        <sz val="12"/>
        <color indexed="9"/>
        <rFont val="Arial"/>
        <family val="2"/>
      </rPr>
      <t>(ingresos netos)</t>
    </r>
  </si>
  <si>
    <t>Costes Operativos</t>
  </si>
  <si>
    <t>CRECIMIENTO %</t>
  </si>
  <si>
    <t xml:space="preserve">Gastos financieros y extraordinarios </t>
  </si>
  <si>
    <t>Gastos financieros y extraordinarios</t>
  </si>
  <si>
    <r>
      <t>Ratio Tesorería</t>
    </r>
    <r>
      <rPr>
        <sz val="12"/>
        <color indexed="9"/>
        <rFont val="Arial"/>
        <family val="2"/>
      </rPr>
      <t xml:space="preserve"> (acid test)</t>
    </r>
  </si>
  <si>
    <r>
      <t>Ratio Disponibilidad</t>
    </r>
    <r>
      <rPr>
        <sz val="12"/>
        <color indexed="9"/>
        <rFont val="Arial"/>
        <family val="2"/>
      </rPr>
      <t xml:space="preserve"> (quick)</t>
    </r>
  </si>
  <si>
    <t>Total préstamos</t>
  </si>
  <si>
    <t>Beneficio Neto mas amortiz</t>
  </si>
  <si>
    <t>Ratio calidad deuda</t>
  </si>
  <si>
    <t>Ratio gastos financieros</t>
  </si>
  <si>
    <t>EBITA/Gastos financieros</t>
  </si>
  <si>
    <t>Ventas/Inmovilizado</t>
  </si>
  <si>
    <t>Ventas/Circulante</t>
  </si>
  <si>
    <t>Ventas/Existencias</t>
  </si>
  <si>
    <t>AF ventas</t>
  </si>
  <si>
    <t>AF activos</t>
  </si>
  <si>
    <t>BeneficioNeto/Recursos Prop</t>
  </si>
  <si>
    <t>BAII/Activo Total</t>
  </si>
  <si>
    <t>BAII</t>
  </si>
  <si>
    <t>Significado de estos ratios</t>
  </si>
  <si>
    <t>Resumen y ratios - 5 años</t>
  </si>
  <si>
    <t xml:space="preserve">Tasa </t>
  </si>
  <si>
    <t>Presupuesto de establecimiento</t>
  </si>
  <si>
    <t>Gastos no amortizables</t>
  </si>
  <si>
    <t>observaciones</t>
  </si>
  <si>
    <t>adquisición</t>
  </si>
  <si>
    <r>
      <t xml:space="preserve">Presupuesto de inversiones </t>
    </r>
    <r>
      <rPr>
        <sz val="14"/>
        <rFont val="Arial"/>
        <family val="2"/>
      </rPr>
      <t>(resumen)</t>
    </r>
  </si>
  <si>
    <r>
      <t xml:space="preserve">Plan de financiación </t>
    </r>
    <r>
      <rPr>
        <sz val="14"/>
        <rFont val="Arial"/>
        <family val="2"/>
      </rPr>
      <t>(resumen)</t>
    </r>
  </si>
  <si>
    <t>Total inversiones</t>
  </si>
  <si>
    <t>Total gastos establecimiento</t>
  </si>
  <si>
    <t>Socios</t>
  </si>
  <si>
    <t>Inversión</t>
  </si>
  <si>
    <t>Total capital social</t>
  </si>
  <si>
    <t>Préstamos previstos</t>
  </si>
  <si>
    <t>Total fondos</t>
  </si>
  <si>
    <t>Planes resumidos</t>
  </si>
  <si>
    <t>Resúmenes</t>
  </si>
  <si>
    <t>Contenidos de las hojas siguientes</t>
  </si>
  <si>
    <t>Análisis del Punto de Equilibrio y ratios de la  explotación del primer año. 8 Gráficos</t>
  </si>
  <si>
    <t>Presupuestos</t>
  </si>
  <si>
    <t>Presupuesto de Ventas, presupuesto anual y pérdidas y ganancias. 9 Gráficos.</t>
  </si>
  <si>
    <t>c</t>
  </si>
  <si>
    <t>Recursos Humanos</t>
  </si>
  <si>
    <t>Plan y presupuesto de Recursos Humanos. 3 gráficos.</t>
  </si>
  <si>
    <t>Tesoreria y balances</t>
  </si>
  <si>
    <t>Presupuesto de Tesorería y Balances previsionales 12 meses (2 formatos distintos). 6 gráficos.</t>
  </si>
  <si>
    <t>d</t>
  </si>
  <si>
    <t>e</t>
  </si>
  <si>
    <t>f</t>
  </si>
  <si>
    <t>g</t>
  </si>
  <si>
    <t>Resumen y ratios</t>
  </si>
  <si>
    <t>h</t>
  </si>
  <si>
    <t>planes</t>
  </si>
  <si>
    <t>▼ El importe se calcula automáticamente sobre el total de ventas netas</t>
  </si>
  <si>
    <t>EXIGIBLE CORTO PLAZO</t>
  </si>
  <si>
    <t>Acreedores no comerciales</t>
  </si>
  <si>
    <t>Total Pasivo</t>
  </si>
  <si>
    <t>promedio</t>
  </si>
  <si>
    <t>amortiz ANUAL</t>
  </si>
  <si>
    <t>Amortización anual</t>
  </si>
  <si>
    <t xml:space="preserve">  Se está aplicando:</t>
  </si>
  <si>
    <t>Por otro lado, es preciso recordar que - para trabajar con esta hoja - son necesarios conocimientos sólidos de contabilidad.</t>
  </si>
  <si>
    <t>inmovilizado</t>
  </si>
  <si>
    <t>Filtro</t>
  </si>
  <si>
    <t>Principal AÑO</t>
  </si>
  <si>
    <t>Intereses AÑO</t>
  </si>
  <si>
    <t>input</t>
  </si>
  <si>
    <t>%Interés</t>
  </si>
  <si>
    <t xml:space="preserve">AÑOS </t>
  </si>
  <si>
    <t>PAGOS</t>
  </si>
  <si>
    <t>Pral</t>
  </si>
  <si>
    <t>Intereses</t>
  </si>
  <si>
    <t>output</t>
  </si>
  <si>
    <t>VARIOS AÑOS</t>
  </si>
  <si>
    <t>AÑO</t>
  </si>
  <si>
    <t>Total Pal.</t>
  </si>
  <si>
    <t>Total Pago 5 años</t>
  </si>
  <si>
    <t>Saldo final</t>
  </si>
  <si>
    <t>Pago Principal</t>
  </si>
  <si>
    <t>Pago Intereses</t>
  </si>
  <si>
    <t>Inicio▼</t>
  </si>
  <si>
    <t>Saldo acreed</t>
  </si>
  <si>
    <t>Principal</t>
  </si>
  <si>
    <t>Balances</t>
  </si>
  <si>
    <t>AÑO 1</t>
  </si>
  <si>
    <t>Selector</t>
  </si>
  <si>
    <t>Anual 1</t>
  </si>
  <si>
    <t>Mensual 12</t>
  </si>
  <si>
    <t>Bimensual 6</t>
  </si>
  <si>
    <t>Trimestral 4</t>
  </si>
  <si>
    <t>PRINCIPAL</t>
  </si>
  <si>
    <t>Anuales</t>
  </si>
  <si>
    <t>Mensuales</t>
  </si>
  <si>
    <t>Bimensuales</t>
  </si>
  <si>
    <t>Trimestrales</t>
  </si>
  <si>
    <t>INTERESES</t>
  </si>
  <si>
    <t>P&amp;L</t>
  </si>
  <si>
    <t>Comprobación</t>
  </si>
  <si>
    <t>BALANCES</t>
  </si>
  <si>
    <t>SALDOS</t>
  </si>
  <si>
    <t>leasings - cálculos</t>
  </si>
  <si>
    <t>Interés</t>
  </si>
  <si>
    <t>Intereses/Año</t>
  </si>
  <si>
    <t>Promedio IA</t>
  </si>
  <si>
    <t>Detector y cálculo Leasings por AÑOS</t>
  </si>
  <si>
    <t>LEASINGS (sin IVA)</t>
  </si>
  <si>
    <t>comprobacion</t>
  </si>
  <si>
    <t>IVA sobre LEASINGS (soportado)</t>
  </si>
  <si>
    <t xml:space="preserve"> IVA se aplica sobre pago y sobre principal más intereses</t>
  </si>
  <si>
    <t>PAGO principal</t>
  </si>
  <si>
    <t>PAGO intereses</t>
  </si>
  <si>
    <t>IVA soportado pral.</t>
  </si>
  <si>
    <t>IVA soportado intereses</t>
  </si>
  <si>
    <t>PAGO INVERSIONES (sin IVA)</t>
  </si>
  <si>
    <t>INICIO</t>
  </si>
  <si>
    <t xml:space="preserve"> Cada pago</t>
  </si>
  <si>
    <t>INICIO PAGO</t>
  </si>
  <si>
    <t>PAGOS SIN FIN</t>
  </si>
  <si>
    <t>SALDO INICIO MES</t>
  </si>
  <si>
    <t>PENDIENTE</t>
  </si>
  <si>
    <t>AÑO 2</t>
  </si>
  <si>
    <t>Sdo. Pend.</t>
  </si>
  <si>
    <t>Num Pagos</t>
  </si>
  <si>
    <t>Total Pagos</t>
  </si>
  <si>
    <t>AÑO 3</t>
  </si>
  <si>
    <t>DESACTIVADA DOS OPCIONES AMORTIZACIÓN</t>
  </si>
  <si>
    <t>2.3</t>
  </si>
  <si>
    <t>Comprobacion</t>
  </si>
  <si>
    <t>REDONDEO-MENOS</t>
  </si>
  <si>
    <t>TOTAL PAGOS SIN IVA</t>
  </si>
  <si>
    <t>IVA</t>
  </si>
  <si>
    <t xml:space="preserve">      PAGOS PRIMER AÑO</t>
  </si>
  <si>
    <t>Concepto</t>
  </si>
  <si>
    <t>TOTAL A PAGAR (con IVA)</t>
  </si>
  <si>
    <t>ADSL +t elef</t>
  </si>
  <si>
    <t>Admon y gestion</t>
  </si>
  <si>
    <t>empleo</t>
  </si>
  <si>
    <t>turismo</t>
  </si>
  <si>
    <t>Caja Sur</t>
  </si>
  <si>
    <t>PLAN MELKART</t>
  </si>
  <si>
    <t>Gestión pólizas de crédito</t>
  </si>
  <si>
    <t xml:space="preserve"> IVA se aplica sobre el pago (se devenga en el momento del pago… es de suponer que nadie hará facturas a cobrar a muy largo plazo).</t>
  </si>
  <si>
    <t>PAGO (SIN IVA)</t>
  </si>
  <si>
    <t>Comp</t>
  </si>
  <si>
    <t xml:space="preserve"> Beneficios a distribuir en años posteriores. Los no distribuidos van a reservas, si no se indica nada se reflejan como pendientes.</t>
  </si>
  <si>
    <t>Sugerencia</t>
  </si>
  <si>
    <r>
      <t>importante:</t>
    </r>
    <r>
      <rPr>
        <sz val="11"/>
        <rFont val="Arial"/>
        <family val="2"/>
      </rPr>
      <t>Los costes de personal deben incluirse "coste empresa" (con las cargas).</t>
    </r>
  </si>
  <si>
    <t>sugerencia</t>
  </si>
  <si>
    <t>Saldo Impuesto Beneficios  a día 1</t>
  </si>
  <si>
    <t>Saldo otros   a día 1</t>
  </si>
  <si>
    <t>Saldos I.V.A. o similar</t>
  </si>
  <si>
    <t>Saldo soportado (a cobrar)</t>
  </si>
  <si>
    <t>Saldo repercutido (a pagar)</t>
  </si>
  <si>
    <t>ANTERIOR</t>
  </si>
  <si>
    <t xml:space="preserve"> información importante</t>
  </si>
  <si>
    <t>anteriores</t>
  </si>
  <si>
    <t>▼ +5b E78</t>
  </si>
  <si>
    <t>Total pasado al cobro</t>
  </si>
  <si>
    <t xml:space="preserve">NUEVOS Ingresos netos </t>
  </si>
  <si>
    <t>T</t>
  </si>
  <si>
    <t>DEV=PAGO</t>
  </si>
  <si>
    <t>IVA SOPORTADO</t>
  </si>
  <si>
    <t>DEV=INGR</t>
  </si>
  <si>
    <t>AÑO SIG</t>
  </si>
  <si>
    <t>PAGO TRIMESTRAL</t>
  </si>
  <si>
    <t>sdo.</t>
  </si>
  <si>
    <t>PAGO TEÓRICO</t>
  </si>
  <si>
    <t>PAGO MENSUAL</t>
  </si>
  <si>
    <t>PAGO ANUAL</t>
  </si>
  <si>
    <t>CÁLCULO RETENCIONES:</t>
  </si>
  <si>
    <t>AFECTA TESORERÍA Y BALANCES</t>
  </si>
  <si>
    <t>SALARIO BRUTO</t>
  </si>
  <si>
    <t>COSTE EMPRESA</t>
  </si>
  <si>
    <t>bruta total</t>
  </si>
  <si>
    <t xml:space="preserve"> mas COM</t>
  </si>
  <si>
    <t>Liquidación costes salariales</t>
  </si>
  <si>
    <t xml:space="preserve">REM. Coste empresa </t>
  </si>
  <si>
    <t>SALARIO NETO (PAGAR)</t>
  </si>
  <si>
    <t>Retenciones (PAGAR )</t>
  </si>
  <si>
    <t>Costes Salariales (PAGAR )</t>
  </si>
  <si>
    <t>Sdo. Anual</t>
  </si>
  <si>
    <t>SDO.</t>
  </si>
  <si>
    <t>Total ▼</t>
  </si>
  <si>
    <t>primer ejercicio:</t>
  </si>
  <si>
    <t>Nota: A partir del segundo año el IVA se redondea a pago 100% en el ejercicio</t>
  </si>
  <si>
    <t xml:space="preserve">PAGO INVERSIONES </t>
  </si>
  <si>
    <t>RATIO</t>
  </si>
  <si>
    <t>PEND</t>
  </si>
  <si>
    <t>TIPO</t>
  </si>
  <si>
    <t>comp activos</t>
  </si>
  <si>
    <t>¿Qué quieres hacer con las pólizas?</t>
  </si>
  <si>
    <t>Amortización importes</t>
  </si>
  <si>
    <t>Antes de cancelar pólizas, debes amortizar los importes dispuestos</t>
  </si>
  <si>
    <t>Has dispuesto un importe superior al crédito disponible</t>
  </si>
  <si>
    <t>HAY UN ERROR POR UNA DE ESTAS DOS CAUSAS:</t>
  </si>
  <si>
    <t>CUIDADO EL MARGEN BRUTO NO PUEDE SER SUPERIOR AL 100%</t>
  </si>
  <si>
    <t>Pasado al cobro</t>
  </si>
  <si>
    <t xml:space="preserve">% impagados </t>
  </si>
  <si>
    <t>Devengado</t>
  </si>
  <si>
    <t>siguiente</t>
  </si>
  <si>
    <t>3º año</t>
  </si>
  <si>
    <t>COBRO</t>
  </si>
  <si>
    <t>LIQUIDACIÓN RETENCIONES</t>
  </si>
  <si>
    <t>Trimestral</t>
  </si>
  <si>
    <t>Mensual</t>
  </si>
  <si>
    <t>LIQUIDACIÓN COSTE SALARIAL</t>
  </si>
  <si>
    <t>CÁLCULO COSTE SALARIAL:</t>
  </si>
  <si>
    <t>cobros</t>
  </si>
  <si>
    <t>inputs</t>
  </si>
  <si>
    <t>% cobro en el mismo mes</t>
  </si>
  <si>
    <t>% cobro 30 DÍAS</t>
  </si>
  <si>
    <t>% cobro 60 días</t>
  </si>
  <si>
    <t>% cobro 90 días</t>
  </si>
  <si>
    <t>% cobro 120 días</t>
  </si>
  <si>
    <t>% cobro 150 días</t>
  </si>
  <si>
    <t>% cobro 180 días</t>
  </si>
  <si>
    <t>Total año</t>
  </si>
  <si>
    <t>presupuesto</t>
  </si>
  <si>
    <t>PRÉSTAMOS CP</t>
  </si>
  <si>
    <t>PRÉSTAMOS LP</t>
  </si>
  <si>
    <t>cuidado, se ha descontado IVA (Ingresos financieros y extraordinarios)</t>
  </si>
  <si>
    <t>Amortización préstamos (PAL)</t>
  </si>
  <si>
    <t>IMPUESTO</t>
  </si>
  <si>
    <t>nuevas inversiones</t>
  </si>
  <si>
    <t>PRÉSTAMOS (Principal)</t>
  </si>
  <si>
    <t>prestamos</t>
  </si>
  <si>
    <t>TOTAL PAGOS (con mensual)</t>
  </si>
  <si>
    <t>LARGO</t>
  </si>
  <si>
    <t>Gastos sin préstamos</t>
  </si>
  <si>
    <t>Intereses préstamos ant.</t>
  </si>
  <si>
    <t>◄ ¿INTERESES ESTÁN BIEN?</t>
  </si>
  <si>
    <t>indicados hoja 6b</t>
  </si>
  <si>
    <t>Intereses prest</t>
  </si>
  <si>
    <r>
      <t xml:space="preserve">cuenta 5a </t>
    </r>
    <r>
      <rPr>
        <sz val="10"/>
        <rFont val="Arial"/>
        <family val="2"/>
      </rPr>
      <t>▲</t>
    </r>
  </si>
  <si>
    <t>sin iva</t>
  </si>
  <si>
    <t>GST FINANc</t>
  </si>
  <si>
    <t>Cuenta resultados 4 años post</t>
  </si>
  <si>
    <t>% Var</t>
  </si>
  <si>
    <t>IVA MEDIO</t>
  </si>
  <si>
    <t>REPERCUTIDO</t>
  </si>
  <si>
    <t>IVA REPERCUTIDO MEDIO</t>
  </si>
  <si>
    <t>Pasado cobro</t>
  </si>
  <si>
    <t>SIGUIENTE</t>
  </si>
  <si>
    <t>Efectivamente cobr</t>
  </si>
  <si>
    <t>Venta Neta+IVA</t>
  </si>
  <si>
    <r>
      <t>▲</t>
    </r>
    <r>
      <rPr>
        <sz val="10"/>
        <rFont val="Arial"/>
        <family val="2"/>
      </rPr>
      <t xml:space="preserve"> Tes5</t>
    </r>
  </si>
  <si>
    <t>◄ CUIDADO NO SUMA EXACTAMENTE 100%</t>
  </si>
  <si>
    <r>
      <t>Saldo acumulado</t>
    </r>
    <r>
      <rPr>
        <sz val="12"/>
        <color indexed="9"/>
        <rFont val="Arial"/>
        <family val="2"/>
      </rPr>
      <t xml:space="preserve"> al inicio</t>
    </r>
  </si>
  <si>
    <r>
      <t>Saldo neto</t>
    </r>
    <r>
      <rPr>
        <b/>
        <sz val="12"/>
        <color indexed="9"/>
        <rFont val="Arial"/>
        <family val="2"/>
      </rPr>
      <t xml:space="preserve"> ejercicio</t>
    </r>
  </si>
  <si>
    <r>
      <t xml:space="preserve">Saldo </t>
    </r>
    <r>
      <rPr>
        <b/>
        <sz val="12"/>
        <color indexed="9"/>
        <rFont val="Arial"/>
        <family val="2"/>
      </rPr>
      <t>acumulado</t>
    </r>
    <r>
      <rPr>
        <sz val="12"/>
        <color indexed="9"/>
        <rFont val="Arial"/>
        <family val="2"/>
      </rPr>
      <t xml:space="preserve"> </t>
    </r>
  </si>
  <si>
    <t>Cobro impga</t>
  </si>
  <si>
    <t>Pasado al cobro (ejercicio anterior)</t>
  </si>
  <si>
    <t>incobrables</t>
  </si>
  <si>
    <t>Ampliaciones de capital</t>
  </si>
  <si>
    <t>Iva aplicar</t>
  </si>
  <si>
    <t>resumen</t>
  </si>
  <si>
    <t xml:space="preserve">OTROS COBROS </t>
  </si>
  <si>
    <t>AÑO POSTERIOR</t>
  </si>
  <si>
    <t>previo</t>
  </si>
  <si>
    <t>CAPITAL</t>
  </si>
  <si>
    <t>TOTAL COBROS</t>
  </si>
  <si>
    <t>DEVENGO</t>
  </si>
  <si>
    <t>OUTPUT</t>
  </si>
  <si>
    <t>AJUSTES</t>
  </si>
  <si>
    <t>Presupuesto Resumen</t>
  </si>
  <si>
    <t>gastos establecimiento NO AMORT</t>
  </si>
  <si>
    <t>PARA LA TESORERÍA:</t>
  </si>
  <si>
    <t>ESTO VA (SIN IVA) A LA CUENTA DE RESULTADOS (en cada concepto)</t>
  </si>
  <si>
    <t>1º Se descuenta de los conceptos anteriores</t>
  </si>
  <si>
    <t>2º Se carga a una sección especial</t>
  </si>
  <si>
    <t xml:space="preserve">salarios previos </t>
  </si>
  <si>
    <t>Salarios preparación (previos inicio)</t>
  </si>
  <si>
    <t>Presupuesto con gastos iniciales</t>
  </si>
  <si>
    <t>COMP Pr</t>
  </si>
  <si>
    <t>No tiene en cuenta los gastos iniciales</t>
  </si>
  <si>
    <t>TIENE EN CUENTA LOS COSTES INICIALES</t>
  </si>
  <si>
    <t>CUIDADO: VER ANOTACIONES EN ESTA Y OTRAS HOJAS</t>
  </si>
  <si>
    <t>saldo proveedores (IVA Inc)</t>
  </si>
  <si>
    <t>Ppto.</t>
  </si>
  <si>
    <t>COMPROBACIÓN  con Presupuesto:</t>
  </si>
  <si>
    <t>Denominación</t>
  </si>
  <si>
    <t>Importe</t>
  </si>
  <si>
    <t xml:space="preserve">T.E.L. Anteriores </t>
  </si>
  <si>
    <t xml:space="preserve">O.I. Anteriores </t>
  </si>
  <si>
    <t xml:space="preserve">M.U. Anteriores </t>
  </si>
  <si>
    <t xml:space="preserve">E.I. Anteriores </t>
  </si>
  <si>
    <t xml:space="preserve">M.E. Anteriores </t>
  </si>
  <si>
    <t xml:space="preserve">V.E.T. Anteriores </t>
  </si>
  <si>
    <t xml:space="preserve">Leasing Anteriores </t>
  </si>
  <si>
    <t xml:space="preserve">ii Anterior </t>
  </si>
  <si>
    <t xml:space="preserve"> Anterior </t>
  </si>
  <si>
    <t>gastos amortizables anteriores</t>
  </si>
  <si>
    <t>TOTAL IVA SOPORTADO</t>
  </si>
  <si>
    <t>INGRESOS FINANC BRUTOS</t>
  </si>
  <si>
    <t>DEVENGADO</t>
  </si>
  <si>
    <t>INGRESOS EXTRA BRUTOS</t>
  </si>
  <si>
    <t>TOTAL GASTOS CON IVA</t>
  </si>
  <si>
    <t>subtotal</t>
  </si>
  <si>
    <t>ST</t>
  </si>
  <si>
    <t>Pago Leasing anterior</t>
  </si>
  <si>
    <t>Saldo Rem. Pendientes  a día 1</t>
  </si>
  <si>
    <t>Años</t>
  </si>
  <si>
    <t>Préstamos corto plazo</t>
  </si>
  <si>
    <t>Pólizas de crédito</t>
  </si>
  <si>
    <t>Coste Anual</t>
  </si>
  <si>
    <t>Saldo Retenciones Salariales  a día 1</t>
  </si>
  <si>
    <t>Saldo Costes Salariales  a día 1</t>
  </si>
  <si>
    <t>Gastos In.</t>
  </si>
  <si>
    <t>préstamos CORTO PLAZO</t>
  </si>
  <si>
    <t>pcorto</t>
  </si>
  <si>
    <t>UN año</t>
  </si>
  <si>
    <t>DOS años</t>
  </si>
  <si>
    <t>pagosaño</t>
  </si>
  <si>
    <t>SIGNIFICA</t>
  </si>
  <si>
    <t>Pago cuota</t>
  </si>
  <si>
    <t>cada MES</t>
  </si>
  <si>
    <t>BIMENSUAL</t>
  </si>
  <si>
    <t>ANUAL</t>
  </si>
  <si>
    <t>Filtro cuota</t>
  </si>
  <si>
    <r>
      <t>Préstamos a</t>
    </r>
    <r>
      <rPr>
        <b/>
        <sz val="12"/>
        <color indexed="9"/>
        <rFont val="Arial"/>
        <family val="2"/>
      </rPr>
      <t xml:space="preserve"> corto plazo</t>
    </r>
  </si>
  <si>
    <t>Gastos Financieros -</t>
  </si>
  <si>
    <t>LISTAS▼</t>
  </si>
  <si>
    <t>plargo</t>
  </si>
  <si>
    <t>pólizas CRÉDITO</t>
  </si>
  <si>
    <t>Ingresos y gastos sin IVA - No se tiene en cuenta ni Tributos ni gastos Iniciales. Ni Inversiones</t>
  </si>
  <si>
    <t>LOS SALARIOS SE INCLUYEN EN EL CAPÍTULO RETENCIONES</t>
  </si>
  <si>
    <t>VENTAS - IVA Repercutido</t>
  </si>
  <si>
    <r>
      <t>Plan de Negocio</t>
    </r>
    <r>
      <rPr>
        <b/>
        <sz val="22"/>
        <color indexed="13"/>
        <rFont val="Arial"/>
        <family val="2"/>
      </rPr>
      <t xml:space="preserve"> - PROFESIONAL -</t>
    </r>
  </si>
  <si>
    <t>¿Cómo trabajar con este libro?</t>
  </si>
  <si>
    <t>Consta de 6 partes -o pasos- que te recomendamos que sigas por este orden:</t>
  </si>
  <si>
    <r>
      <t xml:space="preserve">  Configuración e índice. </t>
    </r>
    <r>
      <rPr>
        <sz val="11"/>
        <rFont val="Arial"/>
        <family val="2"/>
      </rPr>
      <t xml:space="preserve"> </t>
    </r>
    <r>
      <rPr>
        <sz val="10"/>
        <rFont val="Arial"/>
        <family val="2"/>
      </rPr>
      <t>Desde aquí puedes acceder a cualquier parte del libro.</t>
    </r>
  </si>
  <si>
    <t xml:space="preserve">  Ingresos y gastos del primer año.</t>
  </si>
  <si>
    <t xml:space="preserve">  Establecimiento, inversiones y financiación del proyecto.</t>
  </si>
  <si>
    <t xml:space="preserve">  Tesorería y Balances del primer año.</t>
  </si>
  <si>
    <r>
      <t xml:space="preserve">  Ajustes y consolidación</t>
    </r>
    <r>
      <rPr>
        <sz val="11"/>
        <rFont val="Arial"/>
        <family val="2"/>
      </rPr>
      <t xml:space="preserve"> </t>
    </r>
    <r>
      <rPr>
        <sz val="10"/>
        <rFont val="Arial"/>
        <family val="2"/>
      </rPr>
      <t>(sólo para empresas existentes, no nuevos proyectos)</t>
    </r>
    <r>
      <rPr>
        <sz val="11"/>
        <rFont val="Arial"/>
        <family val="2"/>
      </rPr>
      <t>.</t>
    </r>
  </si>
  <si>
    <r>
      <t xml:space="preserve">  Años siguientes</t>
    </r>
    <r>
      <rPr>
        <sz val="11"/>
        <rFont val="Arial"/>
        <family val="2"/>
      </rPr>
      <t>.</t>
    </r>
  </si>
  <si>
    <t xml:space="preserve">  Al final (hoja FIN) el libro te presenta 8 hojas con resúmenes, cuadros y gráficos para presentar e incluir en tu plan.</t>
  </si>
  <si>
    <t xml:space="preserve">  Las hojas con pestaña amarilla incluyen los dichos presupuestos, resúmenes y gráficos para presentar.</t>
  </si>
  <si>
    <t>En total, este libro lo conforman 40 hojas de cálculo enlazadas: 33 visibles y 7 ocultas desde donde se realizan la mayor parte de los cálculos.</t>
  </si>
  <si>
    <t>Para evitar errores involuntarios todas las páginas están protegidas, para hacer cambios ten en cuenta:</t>
  </si>
  <si>
    <r>
      <t xml:space="preserve"> 1º Las hojas de trabajo</t>
    </r>
    <r>
      <rPr>
        <sz val="9"/>
        <rFont val="Arial"/>
        <family val="2"/>
      </rPr>
      <t xml:space="preserve"> (donde debes introducir datos o manipular información) </t>
    </r>
    <r>
      <rPr>
        <b/>
        <sz val="9"/>
        <rFont val="Arial"/>
        <family val="2"/>
      </rPr>
      <t>están protegidas pero no tienen password</t>
    </r>
    <r>
      <rPr>
        <sz val="9"/>
        <rFont val="Arial"/>
        <family val="2"/>
      </rPr>
      <t>.</t>
    </r>
  </si>
  <si>
    <t>% cobro en el mes</t>
  </si>
  <si>
    <t>LINK</t>
  </si>
  <si>
    <t>COBROS POR VENTAS</t>
  </si>
  <si>
    <t>MES</t>
  </si>
  <si>
    <t>Quality control</t>
  </si>
  <si>
    <t>COBROS AÑO</t>
  </si>
  <si>
    <t>AÑO SIG.</t>
  </si>
  <si>
    <t>1er año</t>
  </si>
  <si>
    <t>2º año</t>
  </si>
  <si>
    <t>3er año</t>
  </si>
  <si>
    <t>4º año</t>
  </si>
  <si>
    <t>5º año</t>
  </si>
  <si>
    <t>Impuesto SOC</t>
  </si>
  <si>
    <t xml:space="preserve"> Sólo tienes que ir al menú Herramientas&gt;Proteger&gt;Desproteger hoja y poner dicho password</t>
  </si>
  <si>
    <t xml:space="preserve"> Por favor, no la borres o inutilizarás el libro.</t>
  </si>
  <si>
    <t>◄ FALTAN AMORTIZACIONES</t>
  </si>
  <si>
    <t>PRESTAMOS</t>
  </si>
  <si>
    <t>CORTO</t>
  </si>
  <si>
    <t>Pago Princ.</t>
  </si>
  <si>
    <t>3º Sólo hay una hoja oculta a la que no podrás acceder (disculpa), sólo es para proteger a los autores de este libro de posibles abusos.</t>
  </si>
  <si>
    <r>
      <t xml:space="preserve">SÍ: </t>
    </r>
    <r>
      <rPr>
        <b/>
        <sz val="12"/>
        <rFont val="Arial"/>
        <family val="2"/>
      </rPr>
      <t>Puedes copiar lo que quieras y tus colaboradores pueden hacer lo mismo*.</t>
    </r>
  </si>
  <si>
    <r>
      <t xml:space="preserve">sin el consentimiento previo de sus autores ni arrogarte su autoría </t>
    </r>
    <r>
      <rPr>
        <sz val="12"/>
        <rFont val="Arial"/>
        <family val="2"/>
      </rPr>
      <t>(total o parcial).</t>
    </r>
  </si>
  <si>
    <t>© Los contenidos y programación funcional de las hojas de cálculo  son propiedad intelectual de sus autores y e.ditor consulting s.l..</t>
  </si>
  <si>
    <t>© D. Elmer GH y A.M. Dunyo</t>
  </si>
  <si>
    <t xml:space="preserve">◄      Información general y recomendaciones </t>
  </si>
  <si>
    <r>
      <t>▼</t>
    </r>
    <r>
      <rPr>
        <sz val="11"/>
        <color indexed="23"/>
        <rFont val="Arial"/>
        <family val="2"/>
      </rPr>
      <t xml:space="preserve"> Pon aquí los socios y el importe de su inversión (sólo capital)</t>
    </r>
  </si>
  <si>
    <t>promedio consumo mensual     ►</t>
  </si>
  <si>
    <t>GASTOS Operativos</t>
  </si>
  <si>
    <t>COMPROBACIÓN  con Tesorería:</t>
  </si>
  <si>
    <t>Total a PAGAR IVA INCLUIDO</t>
  </si>
  <si>
    <t>PNPRO v1.92</t>
  </si>
  <si>
    <t xml:space="preserve"> Sólo se refleja en la Tesorería y los balances</t>
  </si>
  <si>
    <t>PAGOS OPERATIVOS (menos personal e iniciales) IVA incluido</t>
  </si>
  <si>
    <r>
      <t xml:space="preserve">LINK </t>
    </r>
    <r>
      <rPr>
        <sz val="8"/>
        <rFont val="Arial"/>
        <family val="2"/>
      </rPr>
      <t>▼</t>
    </r>
    <r>
      <rPr>
        <sz val="8"/>
        <rFont val="Arial"/>
        <family val="2"/>
      </rPr>
      <t>plazo pago</t>
    </r>
  </si>
  <si>
    <t>OUTPOUT▲ Tesorería</t>
  </si>
  <si>
    <t>INPUT ▼</t>
  </si>
  <si>
    <t>LEASINGS</t>
  </si>
  <si>
    <t>CON HOJA PAGOiNVERSIONES</t>
  </si>
  <si>
    <t>PAGOS ESTABLEC/INVERSIONES IVA incluido</t>
  </si>
  <si>
    <t>PAGOS PERSONAL, gastos y rentenciones</t>
  </si>
  <si>
    <t>saldo mensual IVA</t>
  </si>
  <si>
    <t>LIQUIDACIÓN IVA</t>
  </si>
  <si>
    <t>TOTAL PAGOS</t>
  </si>
  <si>
    <t>inapreciable</t>
  </si>
  <si>
    <t>C</t>
  </si>
  <si>
    <t>GASTOS Establecimiento e Inversiones</t>
  </si>
  <si>
    <t>D</t>
  </si>
  <si>
    <t>GASTOS Y RETENCIONES SALARIALES</t>
  </si>
  <si>
    <t>emisión de capital</t>
  </si>
  <si>
    <t>préstamos</t>
  </si>
  <si>
    <t>total cobros netos</t>
  </si>
  <si>
    <t>total otros ingresos</t>
  </si>
  <si>
    <t>ingresos operativos</t>
  </si>
  <si>
    <t>otros ingresos</t>
  </si>
  <si>
    <r>
      <t>CASH FLOW</t>
    </r>
    <r>
      <rPr>
        <sz val="12"/>
        <color indexed="9"/>
        <rFont val="Arial"/>
        <family val="2"/>
      </rPr>
      <t xml:space="preserve"> previsional</t>
    </r>
  </si>
  <si>
    <t>pagos operativos</t>
  </si>
  <si>
    <t>compras (material para venta)</t>
  </si>
  <si>
    <t>COM</t>
  </si>
  <si>
    <t>Remuneraciones Brutas (total)</t>
  </si>
  <si>
    <t>Salarios Bruto</t>
  </si>
  <si>
    <t>Retenciones salarios (PAGAR)</t>
  </si>
  <si>
    <t>Comisiones Bruto</t>
  </si>
  <si>
    <t>Inmovilizado Financiero anterior</t>
  </si>
  <si>
    <t xml:space="preserve"> En la hoja anterior (2b) se reflejó un stock inicial de:</t>
  </si>
  <si>
    <r>
      <t xml:space="preserve">saldo a día 1 del primer mes </t>
    </r>
    <r>
      <rPr>
        <b/>
        <sz val="12"/>
        <rFont val="Arial"/>
        <family val="2"/>
      </rPr>
      <t>►</t>
    </r>
  </si>
  <si>
    <r>
      <t>◄Esto va a la Tesorería</t>
    </r>
    <r>
      <rPr>
        <sz val="12"/>
        <color indexed="63"/>
        <rFont val="Arial"/>
        <family val="2"/>
      </rPr>
      <t xml:space="preserve"> </t>
    </r>
    <r>
      <rPr>
        <b/>
        <sz val="12"/>
        <color indexed="63"/>
        <rFont val="Arial"/>
        <family val="2"/>
      </rPr>
      <t xml:space="preserve"> </t>
    </r>
  </si>
  <si>
    <t>Salarios e Incentivos</t>
  </si>
  <si>
    <t>TOTAL REMUNERACIONES</t>
  </si>
  <si>
    <t xml:space="preserve">ATENCIÓN: MIENTRAS LAS RETENCIONES Y SUS LIQUIDACIONES LAS TOMA DEL TOTAL Y DEVENGO=PAGO - SE DA LA POSIBILIDAD DE ABONAR LAS COMISIONES NETAS A PLAZO: </t>
  </si>
  <si>
    <t>Préstamos a largo plazo</t>
  </si>
  <si>
    <t>su uso poco racional puede dar lugar a desviaciones (por ejemplo: si demoran el pago)</t>
  </si>
  <si>
    <t>PAGO PROVEEDORES(menos zona gris)</t>
  </si>
  <si>
    <t>Devengo PROVEEDORES</t>
  </si>
  <si>
    <t>saldo remuneraciones pendientes</t>
  </si>
  <si>
    <t>cuidado posible desfase 30 días</t>
  </si>
  <si>
    <t>Salarios e incentivos</t>
  </si>
  <si>
    <t>Compras (material venta)</t>
  </si>
  <si>
    <t>Gastos producción/servicio</t>
  </si>
  <si>
    <t>Otros gastos de marketing</t>
  </si>
  <si>
    <t>total pagos operativos</t>
  </si>
  <si>
    <t>otros pagos</t>
  </si>
  <si>
    <t>Amortización préstamos</t>
  </si>
  <si>
    <t>Compra activos</t>
  </si>
  <si>
    <t>Gastos extraordinarios</t>
  </si>
  <si>
    <t>Liquidación I.V.A.</t>
  </si>
  <si>
    <t>Liquidación retenciones salariales</t>
  </si>
  <si>
    <t>Impuesto sociedades</t>
  </si>
  <si>
    <t>Dividendos</t>
  </si>
  <si>
    <t>total otros pagos</t>
  </si>
  <si>
    <t>pagos anteriores (preparación)</t>
  </si>
  <si>
    <r>
      <t>Saldo acumulado</t>
    </r>
    <r>
      <rPr>
        <sz val="12"/>
        <color indexed="9"/>
        <rFont val="Arial"/>
        <family val="2"/>
      </rPr>
      <t xml:space="preserve"> inicio del mes</t>
    </r>
  </si>
  <si>
    <t>ingresos netos por ventas</t>
  </si>
  <si>
    <r>
      <t xml:space="preserve">   Así está la situación, </t>
    </r>
    <r>
      <rPr>
        <sz val="12"/>
        <color indexed="60"/>
        <rFont val="Arial"/>
        <family val="2"/>
      </rPr>
      <t>si hay algo que quieres modificar, ves a las hojas anteriores</t>
    </r>
  </si>
  <si>
    <t>ae</t>
  </si>
  <si>
    <t>Análisis de la explotación</t>
  </si>
  <si>
    <r>
      <t xml:space="preserve">Saldo </t>
    </r>
    <r>
      <rPr>
        <b/>
        <sz val="12"/>
        <color indexed="9"/>
        <rFont val="Arial"/>
        <family val="2"/>
      </rPr>
      <t>acumulado</t>
    </r>
    <r>
      <rPr>
        <sz val="12"/>
        <color indexed="9"/>
        <rFont val="Arial"/>
        <family val="2"/>
      </rPr>
      <t xml:space="preserve"> a final de mes</t>
    </r>
    <r>
      <rPr>
        <b/>
        <sz val="12"/>
        <color indexed="9"/>
        <rFont val="Arial"/>
        <family val="2"/>
      </rPr>
      <t xml:space="preserve"> con pólizas</t>
    </r>
  </si>
  <si>
    <r>
      <t>Esto va a la Tesorería</t>
    </r>
    <r>
      <rPr>
        <sz val="11"/>
        <rFont val="Arial"/>
        <family val="2"/>
      </rPr>
      <t xml:space="preserve"> </t>
    </r>
    <r>
      <rPr>
        <b/>
        <sz val="11"/>
        <rFont val="Arial"/>
        <family val="2"/>
      </rPr>
      <t xml:space="preserve"> ►</t>
    </r>
  </si>
  <si>
    <r>
      <t>Esto va a la Tesorería</t>
    </r>
    <r>
      <rPr>
        <sz val="11"/>
        <rFont val="Arial"/>
        <family val="2"/>
      </rPr>
      <t xml:space="preserve"> </t>
    </r>
    <r>
      <rPr>
        <b/>
        <sz val="11"/>
        <rFont val="Arial"/>
        <family val="2"/>
      </rPr>
      <t xml:space="preserve"> ▼</t>
    </r>
  </si>
  <si>
    <r>
      <t>Va a la Tesorería y a Balances</t>
    </r>
    <r>
      <rPr>
        <sz val="11"/>
        <rFont val="Arial"/>
        <family val="2"/>
      </rPr>
      <t xml:space="preserve"> </t>
    </r>
    <r>
      <rPr>
        <b/>
        <sz val="11"/>
        <rFont val="Arial"/>
        <family val="2"/>
      </rPr>
      <t xml:space="preserve"> ►</t>
    </r>
  </si>
  <si>
    <r>
      <t>Va a la Tesorería y las Cuentas</t>
    </r>
    <r>
      <rPr>
        <sz val="11"/>
        <rFont val="Arial"/>
        <family val="2"/>
      </rPr>
      <t xml:space="preserve"> </t>
    </r>
    <r>
      <rPr>
        <b/>
        <sz val="11"/>
        <rFont val="Arial"/>
        <family val="2"/>
      </rPr>
      <t xml:space="preserve"> ►</t>
    </r>
  </si>
  <si>
    <r>
      <t xml:space="preserve"> Suma otros y va a "otros"</t>
    </r>
    <r>
      <rPr>
        <sz val="11"/>
        <rFont val="Arial"/>
        <family val="2"/>
      </rPr>
      <t xml:space="preserve"> </t>
    </r>
    <r>
      <rPr>
        <b/>
        <sz val="11"/>
        <rFont val="Arial"/>
        <family val="2"/>
      </rPr>
      <t xml:space="preserve"> ►</t>
    </r>
  </si>
  <si>
    <t xml:space="preserve">          CONFIGURACIÓN </t>
  </si>
  <si>
    <t xml:space="preserve">          ÍNDICE</t>
  </si>
  <si>
    <t>Cálculo y representación gráfica del punto de equilibrio (NO ocultar)</t>
  </si>
  <si>
    <t>Análisis del Punto de Equilibrio</t>
  </si>
  <si>
    <t>Punto de Equilibrio (anual)</t>
  </si>
  <si>
    <t>Punto de Equilibrio (unidades)</t>
  </si>
  <si>
    <t>Análisis para presentar</t>
  </si>
  <si>
    <t>Días para alcanzarlo</t>
  </si>
  <si>
    <t>Análisis explotación para presentar</t>
  </si>
  <si>
    <t>Análisis operativo</t>
  </si>
  <si>
    <t>Beneficio EXPLOTACIÓN</t>
  </si>
  <si>
    <r>
      <t>◄</t>
    </r>
    <r>
      <rPr>
        <u/>
        <sz val="12"/>
        <color indexed="9"/>
        <rFont val="Arial"/>
        <family val="2"/>
      </rPr>
      <t xml:space="preserve"> ir </t>
    </r>
    <r>
      <rPr>
        <b/>
        <u/>
        <sz val="12"/>
        <color indexed="9"/>
        <rFont val="Arial"/>
        <family val="2"/>
      </rPr>
      <t>anterior</t>
    </r>
  </si>
  <si>
    <t xml:space="preserve"> Ventas</t>
  </si>
  <si>
    <t>Ingresos Netos por ventas</t>
  </si>
  <si>
    <t xml:space="preserve"> Sólo tienes que ir al menú Herramientas&gt;Proteger&gt;Desproteger hoja</t>
  </si>
  <si>
    <t xml:space="preserve"> 2º El libro y el resto de hojas, están protegidos con este password:</t>
  </si>
  <si>
    <t>Haz tus correcciones desde las hojas anteriores</t>
  </si>
  <si>
    <t>FINANCIACIÓN</t>
  </si>
  <si>
    <r>
      <t>◄</t>
    </r>
    <r>
      <rPr>
        <b/>
        <u/>
        <sz val="12"/>
        <color indexed="9"/>
        <rFont val="Arial"/>
        <family val="2"/>
      </rPr>
      <t>inversiones</t>
    </r>
  </si>
  <si>
    <t>◄financiación</t>
  </si>
  <si>
    <t>… y ya podremos, en la sección siguiente, elaborar el cash flow y los balances</t>
  </si>
  <si>
    <t>Presupuesto del primer año</t>
  </si>
  <si>
    <t>Consta de 2 partes:</t>
  </si>
  <si>
    <t>Aquí debes definir: (1) los gastos de nuevo establecimiento, si los tienes, (2) las inversiones en compra de activos que debes realizar</t>
  </si>
  <si>
    <t>y (3) las amortizaciones correspondientes a estas nuevas inversiones.</t>
  </si>
  <si>
    <r>
      <t>Empresas existentes:</t>
    </r>
    <r>
      <rPr>
        <sz val="12"/>
        <rFont val="Arial"/>
        <family val="2"/>
      </rPr>
      <t xml:space="preserve"> Sólo debes completarla si necesitas nueva financiación, más adelante (otra sección) podrás consolidar capital y préstamos anteriores.</t>
    </r>
  </si>
  <si>
    <r>
      <t>Empresas existentes:</t>
    </r>
    <r>
      <rPr>
        <sz val="12"/>
        <rFont val="Arial"/>
        <family val="2"/>
      </rPr>
      <t xml:space="preserve"> Sólo debes completar esta parte si vas a realizar nuevas inversiones.</t>
    </r>
  </si>
  <si>
    <t>Presupuesto de Tesorería</t>
  </si>
  <si>
    <t>Con la Tesorería a la vista, debes incluir los ajustes necesarios hasta conseguir que refleje la realidad. Deberás indicar: % Impagados y cobros, plazos</t>
  </si>
  <si>
    <t>de pago y de liquidación de tus obligaciones legales, etc.</t>
  </si>
  <si>
    <t>Balances previsionales 12 meses</t>
  </si>
  <si>
    <t xml:space="preserve">Aquí puedes analizar los balances y, en caso necesario, incluir los ajustes que consideres oportunos. </t>
  </si>
  <si>
    <r>
      <t>Nuevas Empresas:</t>
    </r>
    <r>
      <rPr>
        <sz val="12"/>
        <rFont val="Arial"/>
        <family val="2"/>
      </rPr>
      <t xml:space="preserve"> Las cuentas del primer año totalmente finalizadas… sólo quedará completar los datos de los años posteriores (mucho más fácil)</t>
    </r>
  </si>
  <si>
    <r>
      <t>Empresas existentes:</t>
    </r>
    <r>
      <rPr>
        <sz val="12"/>
        <rFont val="Arial"/>
        <family val="2"/>
      </rPr>
      <t xml:space="preserve"> Sólo te quedará consolidar cuentas y balances en la sección posterior… para disponer de las cuentas del primer ejercicio.</t>
    </r>
  </si>
  <si>
    <t>Cobro de los clientes</t>
  </si>
  <si>
    <t>% de ventas que cobrarás</t>
  </si>
  <si>
    <r>
      <t>◄</t>
    </r>
    <r>
      <rPr>
        <sz val="11"/>
        <color indexed="23"/>
        <rFont val="Arial"/>
        <family val="2"/>
      </rPr>
      <t xml:space="preserve"> </t>
    </r>
    <r>
      <rPr>
        <sz val="11"/>
        <color indexed="10"/>
        <rFont val="Arial"/>
        <family val="2"/>
      </rPr>
      <t>importante:</t>
    </r>
    <r>
      <rPr>
        <sz val="11"/>
        <color indexed="63"/>
        <rFont val="Arial"/>
        <family val="2"/>
      </rPr>
      <t xml:space="preserve"> siempre debe sumar 100%</t>
    </r>
  </si>
  <si>
    <r>
      <t>◄</t>
    </r>
    <r>
      <rPr>
        <sz val="11"/>
        <color indexed="23"/>
        <rFont val="Arial"/>
        <family val="2"/>
      </rPr>
      <t xml:space="preserve"> Este % de las ventas lo cobrarás </t>
    </r>
    <r>
      <rPr>
        <sz val="11"/>
        <color indexed="63"/>
        <rFont val="Arial"/>
        <family val="2"/>
      </rPr>
      <t>en el mes</t>
    </r>
    <r>
      <rPr>
        <sz val="11"/>
        <color indexed="23"/>
        <rFont val="Arial"/>
        <family val="2"/>
      </rPr>
      <t>.</t>
    </r>
  </si>
  <si>
    <r>
      <t>◄</t>
    </r>
    <r>
      <rPr>
        <sz val="11"/>
        <color indexed="23"/>
        <rFont val="Arial"/>
        <family val="2"/>
      </rPr>
      <t xml:space="preserve"> Este % de las ventas lo cobrarás </t>
    </r>
    <r>
      <rPr>
        <sz val="11"/>
        <color indexed="63"/>
        <rFont val="Arial"/>
        <family val="2"/>
      </rPr>
      <t>al mes siguiente</t>
    </r>
    <r>
      <rPr>
        <sz val="11"/>
        <color indexed="23"/>
        <rFont val="Arial"/>
        <family val="2"/>
      </rPr>
      <t>.</t>
    </r>
  </si>
  <si>
    <r>
      <t>◄</t>
    </r>
    <r>
      <rPr>
        <sz val="11"/>
        <color indexed="23"/>
        <rFont val="Arial"/>
        <family val="2"/>
      </rPr>
      <t xml:space="preserve"> Este % de las ventas lo cobrarás </t>
    </r>
    <r>
      <rPr>
        <sz val="11"/>
        <color indexed="63"/>
        <rFont val="Arial"/>
        <family val="2"/>
      </rPr>
      <t>en el 3er mes</t>
    </r>
    <r>
      <rPr>
        <sz val="11"/>
        <color indexed="23"/>
        <rFont val="Arial"/>
        <family val="2"/>
      </rPr>
      <t>.</t>
    </r>
  </si>
  <si>
    <r>
      <t>◄</t>
    </r>
    <r>
      <rPr>
        <sz val="11"/>
        <color indexed="23"/>
        <rFont val="Arial"/>
        <family val="2"/>
      </rPr>
      <t xml:space="preserve"> Este % de las ventas lo cobrarás </t>
    </r>
    <r>
      <rPr>
        <sz val="11"/>
        <color indexed="63"/>
        <rFont val="Arial"/>
        <family val="2"/>
      </rPr>
      <t>en el 4º mes</t>
    </r>
    <r>
      <rPr>
        <sz val="11"/>
        <color indexed="23"/>
        <rFont val="Arial"/>
        <family val="2"/>
      </rPr>
      <t>.</t>
    </r>
  </si>
  <si>
    <r>
      <t>◄</t>
    </r>
    <r>
      <rPr>
        <sz val="11"/>
        <color indexed="23"/>
        <rFont val="Arial"/>
        <family val="2"/>
      </rPr>
      <t xml:space="preserve"> Este % de las ventas lo cobrarás </t>
    </r>
    <r>
      <rPr>
        <sz val="11"/>
        <color indexed="63"/>
        <rFont val="Arial"/>
        <family val="2"/>
      </rPr>
      <t>en el 5º mes</t>
    </r>
    <r>
      <rPr>
        <sz val="11"/>
        <color indexed="23"/>
        <rFont val="Arial"/>
        <family val="2"/>
      </rPr>
      <t>.</t>
    </r>
  </si>
  <si>
    <t>Retenciones comisiones (PAGAR)</t>
  </si>
  <si>
    <t>Comisiones Coste empresa</t>
  </si>
  <si>
    <t>Coste Empresa Comisiones</t>
  </si>
  <si>
    <t>Salarios Coste empresa</t>
  </si>
  <si>
    <t>Costes Salariales Empresa</t>
  </si>
  <si>
    <t>◄ % de impuestos que se debe aplicar a los beneficios de tu empresa.</t>
  </si>
  <si>
    <t>◄ % de impuestos que CARGARÁS en las ventas a tus clientes.</t>
  </si>
  <si>
    <t>◄ % de impuestos que tus proveedores te cargarán en sus facturas.</t>
  </si>
  <si>
    <t>Saldo clientes anteriores a día 1 del mes</t>
  </si>
  <si>
    <t>viene de la hoja 5b</t>
  </si>
  <si>
    <t>otros cobros pendientes</t>
  </si>
  <si>
    <t>Saldo Capital a día 1</t>
  </si>
  <si>
    <t>Saldo realizable</t>
  </si>
  <si>
    <t>Otros cobros  por mes de  vencimiento (Tesorería)</t>
  </si>
  <si>
    <t>capital anterior</t>
  </si>
  <si>
    <t>reservas y otros</t>
  </si>
  <si>
    <t xml:space="preserve">Dividendos </t>
  </si>
  <si>
    <t xml:space="preserve">menos dividendos pdtes. </t>
  </si>
  <si>
    <t>Dividendos por mes previsto de pago (Tesorería)</t>
  </si>
  <si>
    <t xml:space="preserve">Previstos en la hoja 2b </t>
  </si>
  <si>
    <t>Previstos en la hoja 5b (anteriores)</t>
  </si>
  <si>
    <t>Resultados ejercicio</t>
  </si>
  <si>
    <t xml:space="preserve"> (principal)</t>
  </si>
  <si>
    <t xml:space="preserve"> Inlcuye el importe a pagar cada mes</t>
  </si>
  <si>
    <r>
      <t>Va a las cuentas Gst Financieros</t>
    </r>
    <r>
      <rPr>
        <sz val="11"/>
        <rFont val="Arial"/>
        <family val="2"/>
      </rPr>
      <t xml:space="preserve"> </t>
    </r>
    <r>
      <rPr>
        <b/>
        <sz val="11"/>
        <rFont val="Arial"/>
        <family val="2"/>
      </rPr>
      <t xml:space="preserve"> ►</t>
    </r>
  </si>
  <si>
    <t>Saldo total préstamos a largo plazo</t>
  </si>
  <si>
    <r>
      <t>INTERESES</t>
    </r>
    <r>
      <rPr>
        <sz val="11"/>
        <rFont val="Arial"/>
        <family val="2"/>
      </rPr>
      <t xml:space="preserve"> (sólo de estos préstamos)</t>
    </r>
  </si>
  <si>
    <t>Este es saldo que va a  Balances ►</t>
  </si>
  <si>
    <t xml:space="preserve">Pagos anteriores </t>
  </si>
  <si>
    <t>proveedores</t>
  </si>
  <si>
    <t>Saldo proveedores</t>
  </si>
  <si>
    <r>
      <t xml:space="preserve">Deuda al inicio del período </t>
    </r>
    <r>
      <rPr>
        <b/>
        <sz val="11"/>
        <color indexed="9"/>
        <rFont val="Arial"/>
        <family val="2"/>
      </rPr>
      <t>►</t>
    </r>
  </si>
  <si>
    <t xml:space="preserve"> (e intereses)</t>
  </si>
  <si>
    <t>Saldos pendientes OTROS</t>
  </si>
  <si>
    <t xml:space="preserve"> Saldo pendiente antes del primer pago que has reflejado arriba</t>
  </si>
  <si>
    <t xml:space="preserve"> Saldo pendiente antes del primer cobro que has reflejado arriba</t>
  </si>
  <si>
    <t>Pagos pendientes por otros conceptos (va a Tesorería) por mes de vencimiento</t>
  </si>
  <si>
    <t>Otros pagos</t>
  </si>
  <si>
    <t>otros anteriores</t>
  </si>
  <si>
    <t>Información general</t>
  </si>
  <si>
    <t>Otros cobros</t>
  </si>
  <si>
    <t>ejemplo de aplicación</t>
  </si>
  <si>
    <t>Pagos Banco Intercontinental</t>
  </si>
  <si>
    <t xml:space="preserve">Volver </t>
  </si>
  <si>
    <t>ejemplo de uso</t>
  </si>
  <si>
    <t>Saldos I.V.A.</t>
  </si>
  <si>
    <t>¿Qué poner aquí y cómo lo trata la hoja?</t>
  </si>
  <si>
    <t>información</t>
  </si>
  <si>
    <t xml:space="preserve">% IVA-VAT </t>
  </si>
  <si>
    <t>4b</t>
  </si>
  <si>
    <t xml:space="preserve">Saldo Tesorería al inicio </t>
  </si>
  <si>
    <t>Amortización pólizas</t>
  </si>
  <si>
    <t>Información</t>
  </si>
  <si>
    <t>Variablesde producción/servicio</t>
  </si>
  <si>
    <t>Gastos de Ventas</t>
  </si>
  <si>
    <t>Variables de Ventas</t>
  </si>
  <si>
    <t>¿Qué es?</t>
  </si>
  <si>
    <r>
      <t xml:space="preserve">Denominación de la empresa </t>
    </r>
    <r>
      <rPr>
        <sz val="12"/>
        <color indexed="59"/>
        <rFont val="Arial"/>
        <family val="2"/>
      </rPr>
      <t xml:space="preserve">o proyecto </t>
    </r>
  </si>
  <si>
    <r>
      <t xml:space="preserve">Primer Ejercicio       </t>
    </r>
    <r>
      <rPr>
        <sz val="12"/>
        <color indexed="23"/>
        <rFont val="Arial"/>
        <family val="2"/>
      </rPr>
      <t xml:space="preserve">    </t>
    </r>
  </si>
  <si>
    <t>En esta parte deberás definir las necesidades de personal y sus costes asociados.</t>
  </si>
  <si>
    <t>ir a Explotación ►</t>
  </si>
  <si>
    <t xml:space="preserve"> MARKETING y VENTAS</t>
  </si>
  <si>
    <t>GENERALES y ADMINIST</t>
  </si>
  <si>
    <t>stock seguridad</t>
  </si>
  <si>
    <t>si quieres otro importe ponlo aquí ►</t>
  </si>
  <si>
    <t>% Total variable</t>
  </si>
  <si>
    <t xml:space="preserve">Otro % </t>
  </si>
  <si>
    <t xml:space="preserve">Inversiones y amortizaciones </t>
  </si>
  <si>
    <t>información importante</t>
  </si>
  <si>
    <t>◄ tesorería</t>
  </si>
  <si>
    <t>disponible</t>
  </si>
  <si>
    <t>◄ingresos</t>
  </si>
  <si>
    <t>◄gastos</t>
  </si>
  <si>
    <t>◄inversion</t>
  </si>
  <si>
    <t>◄ financ.</t>
  </si>
  <si>
    <r>
      <t>% Retención a los salarios</t>
    </r>
    <r>
      <rPr>
        <sz val="11"/>
        <color indexed="9"/>
        <rFont val="Arial"/>
        <family val="2"/>
      </rPr>
      <t xml:space="preserve"> empleados</t>
    </r>
  </si>
  <si>
    <t>NO TOCAR: % general de iva indicado en hoja 4b</t>
  </si>
  <si>
    <r>
      <t>SANDBOX - NO TOCAR</t>
    </r>
    <r>
      <rPr>
        <sz val="10"/>
        <rFont val="Arial"/>
        <family val="2"/>
      </rPr>
      <t>▼</t>
    </r>
  </si>
  <si>
    <t>◄ inicio</t>
  </si>
  <si>
    <t>FONDO DE MANIOBRA</t>
  </si>
  <si>
    <t>ATENCIÓN: FONDO DE MANIOBRA NEGATIVO, ALTO RIESGO</t>
  </si>
  <si>
    <t>Saldo préstamos corto plazo</t>
  </si>
  <si>
    <t>Saldo préstamos largo plazo</t>
  </si>
  <si>
    <t>en el MES</t>
  </si>
  <si>
    <r>
      <t>Saldo neto</t>
    </r>
    <r>
      <rPr>
        <b/>
        <sz val="12"/>
        <color indexed="9"/>
        <rFont val="Arial"/>
        <family val="2"/>
      </rPr>
      <t xml:space="preserve"> </t>
    </r>
    <r>
      <rPr>
        <b/>
        <sz val="12"/>
        <color indexed="9"/>
        <rFont val="Arial"/>
        <family val="2"/>
      </rPr>
      <t>mensual</t>
    </r>
  </si>
  <si>
    <t>COBROS</t>
  </si>
  <si>
    <t>SALDO MÍNIMO</t>
  </si>
  <si>
    <t>3b</t>
  </si>
  <si>
    <t>Necesidad de fondos</t>
  </si>
  <si>
    <t xml:space="preserve"> Fondos Necesarios</t>
  </si>
  <si>
    <t>Capital y socios</t>
  </si>
  <si>
    <t>Socios y Capital</t>
  </si>
  <si>
    <t>Participación</t>
  </si>
  <si>
    <t>ingresos extraordinarios</t>
  </si>
  <si>
    <r>
      <t>compras</t>
    </r>
    <r>
      <rPr>
        <sz val="12"/>
        <color indexed="9"/>
        <rFont val="Arial"/>
        <family val="2"/>
      </rPr>
      <t xml:space="preserve"> (material para la venta)</t>
    </r>
  </si>
  <si>
    <t>% Sobre compras</t>
  </si>
  <si>
    <r>
      <t xml:space="preserve"> % de IVA o equivalente a </t>
    </r>
    <r>
      <rPr>
        <b/>
        <sz val="11"/>
        <rFont val="Arial"/>
        <family val="2"/>
      </rPr>
      <t>soportar</t>
    </r>
    <r>
      <rPr>
        <sz val="11"/>
        <rFont val="Arial"/>
        <family val="2"/>
      </rPr>
      <t xml:space="preserve"> sobre tus gastos</t>
    </r>
    <r>
      <rPr>
        <sz val="11"/>
        <rFont val="Arial"/>
        <family val="2"/>
      </rPr>
      <t>.</t>
    </r>
  </si>
  <si>
    <r>
      <t xml:space="preserve">variables </t>
    </r>
    <r>
      <rPr>
        <b/>
        <sz val="11"/>
        <color indexed="9"/>
        <rFont val="Arial"/>
        <family val="2"/>
      </rPr>
      <t>de producción o servicio</t>
    </r>
  </si>
  <si>
    <t>otros gastos de marketing</t>
  </si>
  <si>
    <t>gastos variables de ventas</t>
  </si>
  <si>
    <t>% sobre variables</t>
  </si>
  <si>
    <t>% sobre g. de ventas</t>
  </si>
  <si>
    <t>% sobre g. v. de ventas</t>
  </si>
  <si>
    <t>% sobre g. financieros</t>
  </si>
  <si>
    <t>% sobre extraordinarios</t>
  </si>
  <si>
    <t>inversiones</t>
  </si>
  <si>
    <t>% general REPERCUTIR ►</t>
  </si>
  <si>
    <t>liquidaciónhacienda</t>
  </si>
  <si>
    <t>MENSUAL</t>
  </si>
  <si>
    <t>TRIMESTRAL</t>
  </si>
  <si>
    <t>% por producto o servicio ▼</t>
  </si>
  <si>
    <t>% general SOPORTAR ►</t>
  </si>
  <si>
    <t>CÁLCULO IVA DEVENGADO:</t>
  </si>
  <si>
    <t>IVA devengado</t>
  </si>
  <si>
    <t>Total IVA</t>
  </si>
  <si>
    <t>Promedio IVA</t>
  </si>
  <si>
    <t>IVA Repercutido</t>
  </si>
  <si>
    <t>IVA REPERCUTIDO</t>
  </si>
  <si>
    <t>VENTA NETA</t>
  </si>
  <si>
    <t>Sobre Bruto (sólo para definir media)</t>
  </si>
  <si>
    <t>TOTAL A COBRAR</t>
  </si>
  <si>
    <t>IVA DEVENGADO S/VTA NETA</t>
  </si>
  <si>
    <t>IVA sobre otros ingresos (soportado)</t>
  </si>
  <si>
    <t>IVA Soportado</t>
  </si>
  <si>
    <t>IVA sobre GASTOS (soportado)</t>
  </si>
  <si>
    <t>COMPRAS</t>
  </si>
  <si>
    <t>STOCK INICIAL</t>
  </si>
  <si>
    <t>PREVIO</t>
  </si>
  <si>
    <t>TOTAL A PAGAR</t>
  </si>
  <si>
    <t>Gasto</t>
  </si>
  <si>
    <t>IVA DEVENGADO S/GASTO</t>
  </si>
  <si>
    <t xml:space="preserve">GASTO </t>
  </si>
  <si>
    <t>Otro (uno)</t>
  </si>
  <si>
    <t>Otro (dos)</t>
  </si>
  <si>
    <t>Otro (tres)</t>
  </si>
  <si>
    <r>
      <t>◄</t>
    </r>
    <r>
      <rPr>
        <sz val="11"/>
        <color indexed="23"/>
        <rFont val="Arial"/>
        <family val="2"/>
      </rPr>
      <t xml:space="preserve"> Este % de las ventas lo cobrarás </t>
    </r>
    <r>
      <rPr>
        <sz val="11"/>
        <color indexed="63"/>
        <rFont val="Arial"/>
        <family val="2"/>
      </rPr>
      <t>en el 6º mes</t>
    </r>
    <r>
      <rPr>
        <sz val="11"/>
        <color indexed="23"/>
        <rFont val="Arial"/>
        <family val="2"/>
      </rPr>
      <t>.</t>
    </r>
  </si>
  <si>
    <r>
      <t>◄</t>
    </r>
    <r>
      <rPr>
        <sz val="11"/>
        <color indexed="23"/>
        <rFont val="Arial"/>
        <family val="2"/>
      </rPr>
      <t xml:space="preserve"> Este % de las ventas lo cobrarás </t>
    </r>
    <r>
      <rPr>
        <sz val="11"/>
        <color indexed="63"/>
        <rFont val="Arial"/>
        <family val="2"/>
      </rPr>
      <t>en el 7º mes</t>
    </r>
    <r>
      <rPr>
        <sz val="11"/>
        <color indexed="23"/>
        <rFont val="Arial"/>
        <family val="2"/>
      </rPr>
      <t>.</t>
    </r>
  </si>
  <si>
    <t>Obligaciones legales e impuestos</t>
  </si>
  <si>
    <t>◄ % de rentenciones (no coste para la empresa) que debes aplicar a tus empleados (o % promedio).</t>
  </si>
  <si>
    <r>
      <t>SÍ:</t>
    </r>
    <r>
      <rPr>
        <b/>
        <sz val="12"/>
        <rFont val="Arial"/>
        <family val="2"/>
      </rPr>
      <t xml:space="preserve"> Puedes usar y modificar las hojas contenidas en este libro como desees</t>
    </r>
    <r>
      <rPr>
        <sz val="12"/>
        <color indexed="9"/>
        <rFont val="Arial"/>
        <family val="2"/>
      </rPr>
      <t>*</t>
    </r>
    <r>
      <rPr>
        <b/>
        <sz val="12"/>
        <rFont val="Arial"/>
        <family val="2"/>
      </rPr>
      <t>.</t>
    </r>
  </si>
  <si>
    <t>P3</t>
  </si>
  <si>
    <t>P4</t>
  </si>
  <si>
    <t>Las cifras que encontrarás son puramente "decorativas" y sin valor, no olvides borrarlas todas antes de</t>
  </si>
  <si>
    <t>▼</t>
  </si>
  <si>
    <t>●</t>
  </si>
  <si>
    <t>©</t>
  </si>
  <si>
    <t>Recomendaciones Importantes</t>
  </si>
  <si>
    <t>Antes de comenzar a trabajar, haz una copia del fichero y guárdala… así siempre lo tendrás disponible.</t>
  </si>
  <si>
    <t>Son hojas de cálculo muy fáciles de manipular y, por tanto, es igualmente fácil cometer un error y borrar algo importante.</t>
  </si>
  <si>
    <t>empezar a trabajar una hoja.</t>
  </si>
  <si>
    <t>Recomendamos que no las borres de entrada todas porque te servirán para comprender el funcionamiento. Bórralas cuando vayas a introducir datos en una hoja</t>
  </si>
  <si>
    <t>pero eso tiene limitaciones, si quieres hacerlo "perfecto" deberás adaptar las hojas.</t>
  </si>
  <si>
    <t xml:space="preserve"> Si vas a modificar la hoja, recuerda que siempre es mejor ocultar una fila que eliminarla.</t>
  </si>
  <si>
    <t>Al eliminar, sin querer, puedes suprimir enlaces vitales.</t>
  </si>
  <si>
    <t>Si tienes alguna sugerencia, comentario o detectas algún error en este producto, por favor envía un e-mail a atención@e.ditor.com</t>
  </si>
  <si>
    <t xml:space="preserve">Muchas Gracias por tu confianza. </t>
  </si>
  <si>
    <t>Derechos y Aviso Legal</t>
  </si>
  <si>
    <r>
      <t xml:space="preserve">         </t>
    </r>
    <r>
      <rPr>
        <b/>
        <sz val="12"/>
        <color indexed="10"/>
        <rFont val="Arial"/>
        <family val="2"/>
      </rPr>
      <t>Si</t>
    </r>
    <r>
      <rPr>
        <b/>
        <sz val="12"/>
        <color indexed="9"/>
        <rFont val="Arial"/>
        <family val="2"/>
      </rPr>
      <t xml:space="preserve"> </t>
    </r>
    <r>
      <rPr>
        <b/>
        <sz val="12"/>
        <rFont val="Arial"/>
        <family val="2"/>
      </rPr>
      <t>quieres contactar con los autores envía un e-mail a</t>
    </r>
  </si>
  <si>
    <t>info@e.ditor.com</t>
  </si>
  <si>
    <t>3a</t>
  </si>
  <si>
    <t>AQUÍ  ►</t>
  </si>
  <si>
    <t>PAGO  ►</t>
  </si>
  <si>
    <t>1er pago</t>
  </si>
  <si>
    <t>◄ 1er pago</t>
  </si>
  <si>
    <t>◄ pago</t>
  </si>
  <si>
    <t>amortización nuevas inversiones</t>
  </si>
  <si>
    <t xml:space="preserve">gastos establecimiento </t>
  </si>
  <si>
    <t>inmovilizado - activos</t>
  </si>
  <si>
    <t>inmovilizado -activos</t>
  </si>
  <si>
    <r>
      <t>importante:</t>
    </r>
    <r>
      <rPr>
        <b/>
        <sz val="16"/>
        <rFont val="Arial"/>
        <family val="2"/>
      </rPr>
      <t xml:space="preserve"> Procedimiento </t>
    </r>
  </si>
  <si>
    <t>1º</t>
  </si>
  <si>
    <t>Indica el concepto en la sección correspondiente</t>
  </si>
  <si>
    <t xml:space="preserve">  EJEMPLO</t>
  </si>
  <si>
    <t>Indica el importe de compra (sin IVA o similar)</t>
  </si>
  <si>
    <t>Elije la forma de compra (lista desplegable)</t>
  </si>
  <si>
    <t>4º</t>
  </si>
  <si>
    <t>Define las condiciones de pago</t>
  </si>
  <si>
    <r>
      <t xml:space="preserve">Orden de los meses </t>
    </r>
    <r>
      <rPr>
        <sz val="12"/>
        <color indexed="23"/>
        <rFont val="Arial"/>
        <family val="2"/>
      </rPr>
      <t xml:space="preserve">  </t>
    </r>
  </si>
  <si>
    <t>◄Indica aquí el nombre de la empresa o proyecto.</t>
  </si>
  <si>
    <t>% Margen Bruto</t>
  </si>
  <si>
    <r>
      <t>Estimación</t>
    </r>
    <r>
      <rPr>
        <b/>
        <sz val="14"/>
        <color indexed="13"/>
        <rFont val="Arial"/>
        <family val="2"/>
      </rPr>
      <t xml:space="preserve"> simplificada</t>
    </r>
  </si>
  <si>
    <r>
      <t xml:space="preserve">Estimación </t>
    </r>
    <r>
      <rPr>
        <b/>
        <sz val="14"/>
        <color indexed="13"/>
        <rFont val="Arial"/>
        <family val="2"/>
      </rPr>
      <t>detallada</t>
    </r>
  </si>
  <si>
    <t>existencias</t>
  </si>
  <si>
    <t>INGRESOS NETOS</t>
  </si>
  <si>
    <t>ir siguiente        ►</t>
  </si>
  <si>
    <t>Diferencia en el PASIVO</t>
  </si>
  <si>
    <r>
      <t xml:space="preserve"> 1º Número de pagos</t>
    </r>
    <r>
      <rPr>
        <sz val="12"/>
        <rFont val="Arial"/>
        <family val="2"/>
      </rPr>
      <t xml:space="preserve"> </t>
    </r>
    <r>
      <rPr>
        <sz val="11"/>
        <rFont val="Arial"/>
        <family val="2"/>
      </rPr>
      <t>(elegir de la lista desplegable)</t>
    </r>
  </si>
  <si>
    <r>
      <t xml:space="preserve"> 2º Cuando comienzan los pagos </t>
    </r>
    <r>
      <rPr>
        <sz val="11"/>
        <rFont val="Arial"/>
        <family val="2"/>
      </rPr>
      <t>(elegir de la lista)</t>
    </r>
  </si>
  <si>
    <r>
      <t xml:space="preserve">COMPRA </t>
    </r>
    <r>
      <rPr>
        <sz val="12"/>
        <color indexed="9"/>
        <rFont val="Arial"/>
        <family val="2"/>
      </rPr>
      <t>(CASH)</t>
    </r>
  </si>
  <si>
    <r>
      <t xml:space="preserve"> 1º Número de años</t>
    </r>
    <r>
      <rPr>
        <sz val="12"/>
        <rFont val="Arial"/>
        <family val="2"/>
      </rPr>
      <t xml:space="preserve"> </t>
    </r>
    <r>
      <rPr>
        <sz val="11"/>
        <rFont val="Arial"/>
        <family val="2"/>
      </rPr>
      <t>(elegir de la lista desplegable)</t>
    </r>
  </si>
  <si>
    <r>
      <t xml:space="preserve"> 2º % de interés anual</t>
    </r>
    <r>
      <rPr>
        <sz val="12"/>
        <rFont val="Arial"/>
        <family val="2"/>
      </rPr>
      <t xml:space="preserve"> (indicar</t>
    </r>
    <r>
      <rPr>
        <sz val="11"/>
        <rFont val="Arial"/>
        <family val="2"/>
      </rPr>
      <t>)</t>
    </r>
  </si>
  <si>
    <t>Tratamiento de los leasings</t>
  </si>
  <si>
    <t>Ajustar PÓLIZAS ▼</t>
  </si>
  <si>
    <t>tratamiento de los leasings</t>
  </si>
  <si>
    <t>¿Qué poner aquí?</t>
  </si>
  <si>
    <t>Volver Inmovilizado Financiero</t>
  </si>
  <si>
    <t>Aviso importante</t>
  </si>
  <si>
    <t>Volver Inmovilizado - Activos</t>
  </si>
  <si>
    <t>Volver amortizacióninversiones</t>
  </si>
  <si>
    <t xml:space="preserve">NO TOCAR: siempre en AMORTIZABLES </t>
  </si>
  <si>
    <t>RESULTADO A.I.</t>
  </si>
  <si>
    <t>Tesorería FIN AÑO</t>
  </si>
  <si>
    <t>Capital previsto</t>
  </si>
  <si>
    <t>Sdo. Mín. TESORERÍA</t>
  </si>
  <si>
    <r>
      <t>Saldo mínimo Tesorería</t>
    </r>
    <r>
      <rPr>
        <b/>
        <sz val="14"/>
        <color indexed="9"/>
        <rFont val="Arial"/>
        <family val="2"/>
      </rPr>
      <t xml:space="preserve"> </t>
    </r>
    <r>
      <rPr>
        <sz val="12"/>
        <color indexed="9"/>
        <rFont val="Arial"/>
        <family val="2"/>
      </rPr>
      <t>(actual)</t>
    </r>
  </si>
  <si>
    <t>◄ Saldo mínimo que EN ESTE MOMENTO tiene la tesorería</t>
  </si>
  <si>
    <t>◄ Pon aquí las necesidades de fondos de reserva u otros que tú consideras necesarias</t>
  </si>
  <si>
    <t>◄ Fondos que necesita recibir (en capital y préstamos) la empresa (suma dos anteriores)</t>
  </si>
  <si>
    <t>◄ Incluye (si eres afortunado y las tienes) el importe de las subvenciones y el momento en que prevés ingresarlas.</t>
  </si>
  <si>
    <r>
      <t xml:space="preserve">Reservas </t>
    </r>
    <r>
      <rPr>
        <sz val="12"/>
        <color indexed="9"/>
        <rFont val="Arial"/>
        <family val="2"/>
      </rPr>
      <t>y otros fondos necesarios</t>
    </r>
  </si>
  <si>
    <t>Presupuesto de Tesorería y Balances previsionales 5 años  (2 formatos distintos). 5 gráficos.</t>
  </si>
  <si>
    <t>Resumen rendimientos y ratios financieros a 5 años. 2 gráficos.</t>
  </si>
  <si>
    <t>Planes de establecimiento, inversiones y financiación</t>
  </si>
  <si>
    <t>Presupuesto de Ventas, presupuesto anual y pérdidas y ganancias a 5 años. 8 Gráficos.</t>
  </si>
  <si>
    <t>SANDBOX: No tocar</t>
  </si>
  <si>
    <t>SANDBOX</t>
  </si>
  <si>
    <t>No elimines esta hoja o inutilizarás todo el libro.</t>
  </si>
  <si>
    <t>Modifica lo que quieras en las demás</t>
  </si>
  <si>
    <r>
      <t xml:space="preserve">         </t>
    </r>
    <r>
      <rPr>
        <b/>
        <sz val="12"/>
        <color indexed="10"/>
        <rFont val="Arial"/>
        <family val="2"/>
      </rPr>
      <t>Si</t>
    </r>
    <r>
      <rPr>
        <b/>
        <sz val="12"/>
        <color indexed="9"/>
        <rFont val="Arial"/>
        <family val="2"/>
      </rPr>
      <t xml:space="preserve"> </t>
    </r>
    <r>
      <rPr>
        <b/>
        <sz val="12"/>
        <rFont val="Arial"/>
        <family val="2"/>
      </rPr>
      <t xml:space="preserve">tienes ideas para mejorar este producto o adaptaciones interesantes o quieres que comercialicemos </t>
    </r>
  </si>
  <si>
    <t xml:space="preserve">         tu material, envíanos un e-mail  a</t>
  </si>
  <si>
    <t>Notas y aclaraciones</t>
  </si>
  <si>
    <t>Disponible Tesorería</t>
  </si>
  <si>
    <t>gastos establecimiento AMORT</t>
  </si>
  <si>
    <t>Leasings</t>
  </si>
  <si>
    <t>Gastos Variables por unidad</t>
  </si>
  <si>
    <t>Precio o ingreso por unidad</t>
  </si>
  <si>
    <t>Ventas (unidades) para PE</t>
  </si>
  <si>
    <t>Redondeo</t>
  </si>
  <si>
    <t>Total Gastos fijos</t>
  </si>
  <si>
    <t>Total unidades vendidas previstas</t>
  </si>
  <si>
    <t>Aquí puedes ajustar o definir detalladamente los impuestos a aplicar, el método de amortización que prefieres y-o modificarla a voluntad.</t>
  </si>
  <si>
    <r>
      <t xml:space="preserve">Consolidación de cuentas y Balances </t>
    </r>
    <r>
      <rPr>
        <sz val="16"/>
        <rFont val="Arial"/>
        <family val="2"/>
      </rPr>
      <t>(sólo empresas existentes)</t>
    </r>
  </si>
  <si>
    <r>
      <t>% IVA</t>
    </r>
    <r>
      <rPr>
        <sz val="12"/>
        <color indexed="9"/>
        <rFont val="Arial"/>
        <family val="2"/>
      </rPr>
      <t>-VAT a</t>
    </r>
    <r>
      <rPr>
        <b/>
        <sz val="12"/>
        <color indexed="9"/>
        <rFont val="Arial"/>
        <family val="2"/>
      </rPr>
      <t xml:space="preserve"> repercutir </t>
    </r>
    <r>
      <rPr>
        <sz val="12"/>
        <color indexed="9"/>
        <rFont val="Arial"/>
        <family val="2"/>
      </rPr>
      <t>en tus ventas</t>
    </r>
  </si>
  <si>
    <t>Terrenos</t>
  </si>
  <si>
    <t>Impuestos traccion mec.</t>
  </si>
  <si>
    <t>Fiscal, Laboral, Contable</t>
  </si>
  <si>
    <t>Mensajería y correos</t>
  </si>
  <si>
    <t>Intereses poliza y prest</t>
  </si>
  <si>
    <t>Comisiones TPV, otros</t>
  </si>
  <si>
    <t>Comerciales</t>
  </si>
  <si>
    <t>Director de contenidos web</t>
  </si>
  <si>
    <t>Coordinadores</t>
  </si>
  <si>
    <t>Viajes, Asistencia a Ferias</t>
  </si>
  <si>
    <t>Dietas Gerente</t>
  </si>
  <si>
    <t>Dietas comerciales</t>
  </si>
  <si>
    <t>Vendedor local atencion al publico</t>
  </si>
  <si>
    <r>
      <t>% IVA</t>
    </r>
    <r>
      <rPr>
        <sz val="12"/>
        <color indexed="9"/>
        <rFont val="Arial"/>
        <family val="2"/>
      </rPr>
      <t>-VAT</t>
    </r>
    <r>
      <rPr>
        <b/>
        <sz val="12"/>
        <color indexed="9"/>
        <rFont val="Arial"/>
        <family val="2"/>
      </rPr>
      <t xml:space="preserve"> a soportar </t>
    </r>
    <r>
      <rPr>
        <sz val="12"/>
        <color indexed="9"/>
        <rFont val="Arial"/>
        <family val="2"/>
      </rPr>
      <t>en tus compras</t>
    </r>
  </si>
  <si>
    <t xml:space="preserve">% Retención a los salarios </t>
  </si>
  <si>
    <t>◄ Indica aquí cual es el % previsto de cobro a tus clientes</t>
  </si>
  <si>
    <t xml:space="preserve"> Los cambios que hagas sólo afectarán a las nuevas inversiones, para consolidar ir a la siguiente. </t>
  </si>
  <si>
    <t>ir   ►</t>
  </si>
  <si>
    <t>Presupuesto RR.HH.</t>
  </si>
  <si>
    <t>Amortización (PAGO PRINCIPAL) préstamos a largo plazo</t>
  </si>
  <si>
    <t>Pagos Leasings anteriores</t>
  </si>
  <si>
    <t>6.1</t>
  </si>
  <si>
    <t>6.2</t>
  </si>
  <si>
    <t>Proveedores</t>
  </si>
  <si>
    <t>Pagos proveedores anteriores</t>
  </si>
  <si>
    <t>Amortización (PAGO PRINCIPAL) préstamos a corto plazo</t>
  </si>
  <si>
    <r>
      <t>consolidar</t>
    </r>
    <r>
      <rPr>
        <u/>
        <sz val="11"/>
        <color indexed="9"/>
        <rFont val="Arial"/>
        <family val="2"/>
      </rPr>
      <t>►</t>
    </r>
  </si>
  <si>
    <r>
      <t>consolidar</t>
    </r>
    <r>
      <rPr>
        <u/>
        <sz val="12"/>
        <color indexed="9"/>
        <rFont val="Arial"/>
        <family val="2"/>
      </rPr>
      <t>►</t>
    </r>
  </si>
  <si>
    <r>
      <t>siguiente</t>
    </r>
    <r>
      <rPr>
        <u/>
        <sz val="11"/>
        <color indexed="9"/>
        <rFont val="Arial"/>
        <family val="2"/>
      </rPr>
      <t xml:space="preserve"> ►</t>
    </r>
  </si>
  <si>
    <r>
      <t>siguiente</t>
    </r>
    <r>
      <rPr>
        <u/>
        <sz val="10"/>
        <color indexed="9"/>
        <rFont val="Arial"/>
        <family val="2"/>
      </rPr>
      <t xml:space="preserve"> ►</t>
    </r>
  </si>
  <si>
    <r>
      <t>◄</t>
    </r>
    <r>
      <rPr>
        <u/>
        <sz val="9"/>
        <color indexed="9"/>
        <rFont val="Arial"/>
        <family val="2"/>
      </rPr>
      <t xml:space="preserve">  </t>
    </r>
    <r>
      <rPr>
        <u/>
        <sz val="12"/>
        <color indexed="9"/>
        <rFont val="Arial"/>
        <family val="2"/>
      </rPr>
      <t xml:space="preserve">ir </t>
    </r>
    <r>
      <rPr>
        <b/>
        <u/>
        <sz val="12"/>
        <color indexed="9"/>
        <rFont val="Arial"/>
        <family val="2"/>
      </rPr>
      <t>personal</t>
    </r>
  </si>
  <si>
    <r>
      <t>◄ir</t>
    </r>
    <r>
      <rPr>
        <b/>
        <u/>
        <sz val="12"/>
        <color indexed="9"/>
        <rFont val="Arial"/>
        <family val="2"/>
      </rPr>
      <t xml:space="preserve"> inicio</t>
    </r>
  </si>
  <si>
    <t>Inversiones y financiación</t>
  </si>
  <si>
    <t>Tesorería y balances</t>
  </si>
  <si>
    <t>Ajustes y consolidación</t>
  </si>
  <si>
    <r>
      <t>◄ ir</t>
    </r>
    <r>
      <rPr>
        <b/>
        <u/>
        <sz val="12"/>
        <color indexed="9"/>
        <rFont val="Arial"/>
        <family val="2"/>
      </rPr>
      <t xml:space="preserve"> inicio</t>
    </r>
  </si>
  <si>
    <r>
      <t>◄</t>
    </r>
    <r>
      <rPr>
        <b/>
        <u/>
        <sz val="12"/>
        <color indexed="9"/>
        <rFont val="Arial"/>
        <family val="2"/>
      </rPr>
      <t>anterior</t>
    </r>
  </si>
  <si>
    <t>◄anterior</t>
  </si>
  <si>
    <r>
      <t>◄</t>
    </r>
    <r>
      <rPr>
        <u/>
        <sz val="9"/>
        <color indexed="9"/>
        <rFont val="Arial"/>
        <family val="2"/>
      </rPr>
      <t xml:space="preserve"> </t>
    </r>
    <r>
      <rPr>
        <b/>
        <u/>
        <sz val="12"/>
        <color indexed="9"/>
        <rFont val="Arial"/>
        <family val="2"/>
      </rPr>
      <t>balance</t>
    </r>
  </si>
  <si>
    <r>
      <t xml:space="preserve">¿OTRAS? PON AQUÍ LOS IMPORTES  </t>
    </r>
    <r>
      <rPr>
        <b/>
        <sz val="11"/>
        <rFont val="Arial"/>
        <family val="2"/>
      </rPr>
      <t>►</t>
    </r>
  </si>
  <si>
    <t>ajuste de los impuestos (IVA-VAT)</t>
  </si>
  <si>
    <r>
      <t>Sobre</t>
    </r>
    <r>
      <rPr>
        <b/>
        <sz val="12"/>
        <color indexed="13"/>
        <rFont val="Arial"/>
        <family val="2"/>
      </rPr>
      <t xml:space="preserve"> todas</t>
    </r>
    <r>
      <rPr>
        <b/>
        <sz val="12"/>
        <color indexed="9"/>
        <rFont val="Arial"/>
        <family val="2"/>
      </rPr>
      <t xml:space="preserve"> las ventas</t>
    </r>
  </si>
  <si>
    <r>
      <t>Sobre</t>
    </r>
    <r>
      <rPr>
        <b/>
        <sz val="12"/>
        <color indexed="13"/>
        <rFont val="Arial"/>
        <family val="2"/>
      </rPr>
      <t xml:space="preserve"> algunas</t>
    </r>
    <r>
      <rPr>
        <b/>
        <sz val="12"/>
        <color indexed="9"/>
        <rFont val="Arial"/>
        <family val="2"/>
      </rPr>
      <t xml:space="preserve"> las ventas</t>
    </r>
  </si>
  <si>
    <r>
      <t xml:space="preserve">impuestos sobre OTROS INGRESOS </t>
    </r>
    <r>
      <rPr>
        <sz val="12"/>
        <color indexed="9"/>
        <rFont val="Arial"/>
        <family val="2"/>
      </rPr>
      <t>(IVA o similar)</t>
    </r>
  </si>
  <si>
    <t>Amortizaciones - AÑOS POSTERIORES</t>
  </si>
  <si>
    <r>
      <t xml:space="preserve"> Si es CASH debes indicarlo  </t>
    </r>
    <r>
      <rPr>
        <b/>
        <sz val="14"/>
        <rFont val="Arial"/>
        <family val="2"/>
      </rPr>
      <t>►</t>
    </r>
  </si>
  <si>
    <t>a</t>
  </si>
  <si>
    <r>
      <t xml:space="preserve">COMPRA </t>
    </r>
    <r>
      <rPr>
        <sz val="14"/>
        <color indexed="9"/>
        <rFont val="Arial"/>
        <family val="2"/>
      </rPr>
      <t>(CASH)</t>
    </r>
  </si>
  <si>
    <t>de PAGO</t>
  </si>
  <si>
    <t>b</t>
  </si>
  <si>
    <r>
      <t xml:space="preserve"> Si es LEASING debes indicarlo  </t>
    </r>
    <r>
      <rPr>
        <b/>
        <sz val="14"/>
        <rFont val="Arial"/>
        <family val="2"/>
      </rPr>
      <t>►</t>
    </r>
  </si>
  <si>
    <t>en % sobre ventas</t>
  </si>
  <si>
    <t>% coste empresa</t>
  </si>
  <si>
    <t>Pago PRINCIPAL en años posteriores</t>
  </si>
  <si>
    <t>Saldo total préstamos a corto plazo</t>
  </si>
  <si>
    <t xml:space="preserve">Resultado </t>
  </si>
  <si>
    <t>personal en prácticas</t>
  </si>
  <si>
    <t>Has previsto un stock inicial de</t>
  </si>
  <si>
    <t>Furgonetas</t>
  </si>
  <si>
    <t>Mobiliario oficinas</t>
  </si>
  <si>
    <t>Almacenes</t>
  </si>
  <si>
    <t>Otros equipos</t>
  </si>
  <si>
    <t>PRESUPUESTOS 5 años</t>
  </si>
  <si>
    <t>Beneficios</t>
  </si>
  <si>
    <t>Tesorería y balances 5 años</t>
  </si>
  <si>
    <t>Saldo neto</t>
  </si>
  <si>
    <t>1ER AÑO</t>
  </si>
  <si>
    <t>Presupuesto de Tesorería - 5 AÑOS</t>
  </si>
  <si>
    <r>
      <t xml:space="preserve">Pérdidas y ganancias </t>
    </r>
    <r>
      <rPr>
        <sz val="14"/>
        <rFont val="Arial"/>
        <family val="2"/>
      </rPr>
      <t>(previsional)</t>
    </r>
    <r>
      <rPr>
        <b/>
        <sz val="16"/>
        <rFont val="Arial"/>
        <family val="2"/>
      </rPr>
      <t xml:space="preserve"> - 5 AÑOS</t>
    </r>
  </si>
  <si>
    <t>Presupuesto - 5 AÑOS</t>
  </si>
  <si>
    <t>Previsión de Ventas - 5 AÑOS</t>
  </si>
  <si>
    <t>Balances previsionales - 5 AÑOS</t>
  </si>
  <si>
    <t>DEUDAS</t>
  </si>
  <si>
    <t>Análisis</t>
  </si>
  <si>
    <r>
      <t>CASH FLOW</t>
    </r>
    <r>
      <rPr>
        <sz val="12"/>
        <color indexed="9"/>
        <rFont val="Arial"/>
        <family val="2"/>
      </rPr>
      <t xml:space="preserve"> </t>
    </r>
  </si>
  <si>
    <r>
      <t xml:space="preserve">Cash Flow </t>
    </r>
    <r>
      <rPr>
        <sz val="12"/>
        <color indexed="9"/>
        <rFont val="Arial"/>
        <family val="2"/>
      </rPr>
      <t>- libre</t>
    </r>
  </si>
  <si>
    <t xml:space="preserve">Total Ingresos </t>
  </si>
  <si>
    <t>Gastos Operativos</t>
  </si>
  <si>
    <t xml:space="preserve">BENEFICIO antes de impuestos e intereses </t>
  </si>
  <si>
    <t>BENEFICIO NETO  antes de intereses</t>
  </si>
  <si>
    <t>Inversiones Inmovilizado</t>
  </si>
  <si>
    <t>Necesidad Operativa de Fondos (NOF)</t>
  </si>
  <si>
    <t>Flujo de Caja Libre</t>
  </si>
  <si>
    <t>Incluye la necesidad operativa de fondos ►</t>
  </si>
  <si>
    <t>Cash Flow descontado</t>
  </si>
  <si>
    <t>Valor Actual Neto - VAN</t>
  </si>
  <si>
    <t>Tasa Interna de Retorno - TIR</t>
  </si>
  <si>
    <t>Incluye la tasa de descuento ►</t>
  </si>
  <si>
    <t>◄  entre 0 y 100%</t>
  </si>
  <si>
    <t>VAN y TIR</t>
  </si>
  <si>
    <r>
      <t xml:space="preserve">Valor Neto </t>
    </r>
    <r>
      <rPr>
        <sz val="12"/>
        <color indexed="9"/>
        <rFont val="Arial"/>
        <family val="2"/>
      </rPr>
      <t>(evolución anual)</t>
    </r>
  </si>
  <si>
    <t xml:space="preserve"> VAN a cinco años (función excel)</t>
  </si>
  <si>
    <t>ROI</t>
  </si>
  <si>
    <r>
      <t xml:space="preserve">ROI </t>
    </r>
    <r>
      <rPr>
        <sz val="14"/>
        <color indexed="9"/>
        <rFont val="Arial"/>
        <family val="2"/>
      </rPr>
      <t>(simple)</t>
    </r>
  </si>
  <si>
    <r>
      <t>Sobre</t>
    </r>
    <r>
      <rPr>
        <b/>
        <sz val="12"/>
        <color indexed="13"/>
        <rFont val="Arial"/>
        <family val="2"/>
      </rPr>
      <t xml:space="preserve"> algunos</t>
    </r>
    <r>
      <rPr>
        <b/>
        <sz val="12"/>
        <color indexed="9"/>
        <rFont val="Arial"/>
        <family val="2"/>
      </rPr>
      <t xml:space="preserve"> ingresos</t>
    </r>
  </si>
  <si>
    <r>
      <t xml:space="preserve"> % de impuestos a </t>
    </r>
    <r>
      <rPr>
        <b/>
        <sz val="11"/>
        <rFont val="Arial"/>
        <family val="2"/>
      </rPr>
      <t xml:space="preserve">repercutir </t>
    </r>
    <r>
      <rPr>
        <sz val="11"/>
        <rFont val="Arial"/>
        <family val="2"/>
      </rPr>
      <t>sobre tus ventas.</t>
    </r>
  </si>
  <si>
    <t>impuestos sobre GASTOS</t>
  </si>
  <si>
    <r>
      <t>Sobre</t>
    </r>
    <r>
      <rPr>
        <b/>
        <sz val="12"/>
        <color indexed="13"/>
        <rFont val="Arial"/>
        <family val="2"/>
      </rPr>
      <t xml:space="preserve"> todos</t>
    </r>
    <r>
      <rPr>
        <b/>
        <sz val="12"/>
        <color indexed="9"/>
        <rFont val="Arial"/>
        <family val="2"/>
      </rPr>
      <t xml:space="preserve"> los GASTOS</t>
    </r>
  </si>
  <si>
    <r>
      <t>Sobre</t>
    </r>
    <r>
      <rPr>
        <b/>
        <sz val="12"/>
        <color indexed="13"/>
        <rFont val="Arial"/>
        <family val="2"/>
      </rPr>
      <t xml:space="preserve"> algunos</t>
    </r>
    <r>
      <rPr>
        <b/>
        <sz val="12"/>
        <color indexed="9"/>
        <rFont val="Arial"/>
        <family val="2"/>
      </rPr>
      <t xml:space="preserve"> GASTOS</t>
    </r>
  </si>
  <si>
    <t>% sobre Leasings</t>
  </si>
  <si>
    <t>% sobre int. Préstamos</t>
  </si>
  <si>
    <t>CONSOLIDACIÓN</t>
  </si>
  <si>
    <t>DESAJUSTES DEL BALANCE</t>
  </si>
  <si>
    <t xml:space="preserve">Inmovilizado Inmaterial </t>
  </si>
  <si>
    <t>Anterior</t>
  </si>
  <si>
    <t>Cuentas pendientes de pago por mes de  vencimiento (Tesorería)</t>
  </si>
  <si>
    <t>Esto va a  Balances ►</t>
  </si>
  <si>
    <r>
      <t xml:space="preserve">Balances -Consolidación del </t>
    </r>
    <r>
      <rPr>
        <b/>
        <sz val="14"/>
        <color indexed="13"/>
        <rFont val="Arial"/>
        <family val="2"/>
      </rPr>
      <t>ACTIVO</t>
    </r>
  </si>
  <si>
    <r>
      <t xml:space="preserve">Balances -Consolidación del </t>
    </r>
    <r>
      <rPr>
        <b/>
        <sz val="14"/>
        <color indexed="13"/>
        <rFont val="Arial"/>
        <family val="2"/>
      </rPr>
      <t>PASIVO</t>
    </r>
  </si>
  <si>
    <t>Reservas</t>
  </si>
  <si>
    <t>1º CLIENTES</t>
  </si>
  <si>
    <t>2º OTROS</t>
  </si>
  <si>
    <t>Saldo otros cobros ptes a día 1</t>
  </si>
  <si>
    <t>►</t>
  </si>
  <si>
    <t>otros</t>
  </si>
  <si>
    <r>
      <t>Esto va a la Tesorería</t>
    </r>
    <r>
      <rPr>
        <sz val="12"/>
        <rFont val="Arial"/>
        <family val="2"/>
      </rPr>
      <t xml:space="preserve"> </t>
    </r>
    <r>
      <rPr>
        <b/>
        <sz val="12"/>
        <rFont val="Arial"/>
        <family val="2"/>
      </rPr>
      <t xml:space="preserve"> </t>
    </r>
    <r>
      <rPr>
        <b/>
        <sz val="12"/>
        <rFont val="Arial"/>
        <family val="2"/>
      </rPr>
      <t>►</t>
    </r>
  </si>
  <si>
    <t>Diferencia EN EL ACTIVO</t>
  </si>
  <si>
    <t>AJUSTE RÁPIDO</t>
  </si>
  <si>
    <t>FILA DE AJUSTE RÁPIDO</t>
  </si>
  <si>
    <t>Desajuste Balance</t>
  </si>
  <si>
    <t>Ajustes de impuestos y amortizaciones.</t>
  </si>
  <si>
    <t>Punto Equilibrio Anual</t>
  </si>
  <si>
    <r>
      <t>Professional</t>
    </r>
    <r>
      <rPr>
        <b/>
        <sz val="14"/>
        <color indexed="9"/>
        <rFont val="Arial"/>
        <family val="2"/>
      </rPr>
      <t xml:space="preserve"> Spreadsheet </t>
    </r>
  </si>
  <si>
    <t>P5</t>
  </si>
  <si>
    <t>Total</t>
  </si>
  <si>
    <t>P1</t>
  </si>
  <si>
    <t>Zona 1</t>
  </si>
  <si>
    <t>Zona 2</t>
  </si>
  <si>
    <t>Zona 3</t>
  </si>
  <si>
    <t>Recuerda que cada empresa tiene sus criterios … hemos procurado ser amplios</t>
  </si>
  <si>
    <t>Modificarla no es difícil (si se tienen conocimientos de Excel), no hay fórmulas complejas... pero ve con cuidado: hay muchas celdas ocultas y muchísimos enlaces.</t>
  </si>
  <si>
    <t>INGRESOS</t>
  </si>
  <si>
    <t xml:space="preserve">% menos venta </t>
  </si>
  <si>
    <t>▼ Pon mes a mes el importe previsto de ventas brutas (sin devoluciones o abonos).</t>
  </si>
  <si>
    <t>▼ Pon el concepto</t>
  </si>
  <si>
    <t>VENTAS</t>
  </si>
  <si>
    <t>financieros</t>
  </si>
  <si>
    <t>ventas</t>
  </si>
  <si>
    <t>extraordinarios</t>
  </si>
  <si>
    <t>Intereses Letras TD</t>
  </si>
  <si>
    <t>▼ Pon los ingresos financieros (normalmente intereses por cuentas y depósitos y similares) cada mes. Si no vas a tener o es irrelevante, déjalo a cero.</t>
  </si>
  <si>
    <t>Otros ingresos</t>
  </si>
  <si>
    <t>¿Qué poner?</t>
  </si>
  <si>
    <t>¿Cómo prever las ventas?</t>
  </si>
  <si>
    <t>.</t>
  </si>
  <si>
    <t>Volver arriba</t>
  </si>
  <si>
    <t>PLAN DE NEGOCIO</t>
  </si>
  <si>
    <t>Lo recomendable es partir de los costes para determinar las ventas mínimas necesarias para alcanzar el beneficio deseado.</t>
  </si>
  <si>
    <t>La previsión de ventas es ciertamente compleja y requiere un estudio de mercado detallado y potencial… pero eso no está alcance de todos ni es muy habitual</t>
  </si>
  <si>
    <t>Este libro de Excel  realiza estimaciones de venta necesaria a partir de los costes y el beneficio deseado.,</t>
  </si>
  <si>
    <t>Si tu empresa tiene varios años de actividad:</t>
  </si>
  <si>
    <t>Lo recomendable es utilizar métodos estadísticos para realizar la previsión… y, luego, corregirlos con los factores de variación necesarios.</t>
  </si>
  <si>
    <t>(análisis marketing, estado de los productos, experiencia vendedores, etc.)</t>
  </si>
  <si>
    <t xml:space="preserve">  1- Las regresiones (lineales, potenciales, exponenciales, etc.), con el fin de obtener las tendencias y realizar pronósticos por extrapolación.</t>
  </si>
  <si>
    <t xml:space="preserve">  2- El T.A.M. (Total Anual Móvil), elaborado sobre datos históricos de los 24 meses anteriores y por extrapolación, proporciona la previsión del ejercicio siguiente.</t>
  </si>
  <si>
    <t>GASTOS</t>
  </si>
  <si>
    <t>Pago en años posteriores</t>
  </si>
  <si>
    <t>Esto va a la Tesorería  ►</t>
  </si>
  <si>
    <t>Saldo Leasings anteriores</t>
  </si>
  <si>
    <t>Saldo préstamos a largo plazo</t>
  </si>
  <si>
    <t>Stock Seguridad</t>
  </si>
  <si>
    <t>INGRESOS netos</t>
  </si>
  <si>
    <t>Com. Distribuidores</t>
  </si>
  <si>
    <t>Stock al final</t>
  </si>
  <si>
    <t>Venta Bruta</t>
  </si>
  <si>
    <t>Menos venta</t>
  </si>
  <si>
    <t>Venta Neta</t>
  </si>
  <si>
    <t>1.1</t>
  </si>
  <si>
    <t>1.2</t>
  </si>
  <si>
    <t>stock de seguridad</t>
  </si>
  <si>
    <t>gastos de producción o servicio</t>
  </si>
  <si>
    <t>2.1</t>
  </si>
  <si>
    <t>gastos fijos</t>
  </si>
  <si>
    <t>▼ Pon mes a mes el importe previsto de gasto.</t>
  </si>
  <si>
    <t>2.2</t>
  </si>
  <si>
    <t>gastos variables en %</t>
  </si>
  <si>
    <t>▼ Pon mes a mes el % previsto de gasto sobre el total de las ventas.</t>
  </si>
  <si>
    <t>3.1</t>
  </si>
  <si>
    <t>publicidad y promoción</t>
  </si>
  <si>
    <t>3.2</t>
  </si>
  <si>
    <t>otros gastos marketing</t>
  </si>
  <si>
    <t>gastos de ventas</t>
  </si>
  <si>
    <t>Publicidad prensa</t>
  </si>
  <si>
    <t>Menos amortizaciones (total)</t>
  </si>
  <si>
    <r>
      <t>% impagados</t>
    </r>
    <r>
      <rPr>
        <sz val="8"/>
        <rFont val="Arial"/>
        <family val="2"/>
      </rPr>
      <t xml:space="preserve"> </t>
    </r>
  </si>
  <si>
    <t>% cobro impagados</t>
  </si>
  <si>
    <t>Impagados</t>
  </si>
  <si>
    <t>Pasado a cobro   mas Iva</t>
  </si>
  <si>
    <t>Leasings anteriores</t>
  </si>
  <si>
    <t xml:space="preserve"> Total repercutido</t>
  </si>
  <si>
    <t>Total soportado</t>
  </si>
  <si>
    <t>pagado</t>
  </si>
  <si>
    <t>Sdo. ANTERIOR</t>
  </si>
  <si>
    <t>Sdo. Ejercicio</t>
  </si>
  <si>
    <t>Sdo. Total</t>
  </si>
  <si>
    <t>IVA - LIQUIDACIÓN</t>
  </si>
  <si>
    <t>dividendos</t>
  </si>
  <si>
    <t>Cash flow</t>
  </si>
  <si>
    <r>
      <t>pago dividendos</t>
    </r>
    <r>
      <rPr>
        <sz val="12"/>
        <rFont val="Arial"/>
        <family val="2"/>
      </rPr>
      <t xml:space="preserve"> (ej. anterior) </t>
    </r>
    <r>
      <rPr>
        <sz val="12"/>
        <rFont val="Arial"/>
        <family val="2"/>
      </rPr>
      <t>►</t>
    </r>
  </si>
  <si>
    <t xml:space="preserve">irá a reservas </t>
  </si>
  <si>
    <r>
      <t>▲</t>
    </r>
    <r>
      <rPr>
        <sz val="10"/>
        <rFont val="Arial"/>
        <family val="2"/>
      </rPr>
      <t>¡IMPOSIBLE!</t>
    </r>
  </si>
  <si>
    <t>PÓLIZAS CRÉDITO</t>
  </si>
  <si>
    <t>FINAL 1ER A</t>
  </si>
  <si>
    <t>Coste anual</t>
  </si>
  <si>
    <r>
      <t xml:space="preserve">Crédito disponible </t>
    </r>
    <r>
      <rPr>
        <sz val="12"/>
        <color indexed="9"/>
        <rFont val="Arial"/>
        <family val="2"/>
      </rPr>
      <t>al inicio</t>
    </r>
  </si>
  <si>
    <t>interés disposición</t>
  </si>
  <si>
    <t>ACCIÓN</t>
  </si>
  <si>
    <t>RENOVAR</t>
  </si>
  <si>
    <t>NO</t>
  </si>
  <si>
    <t>12 MESES</t>
  </si>
  <si>
    <t>24 MESES</t>
  </si>
  <si>
    <t>AÑOS INT</t>
  </si>
  <si>
    <t>AÑOS PRIN</t>
  </si>
  <si>
    <t>ini pago</t>
  </si>
  <si>
    <t>inicio pago</t>
  </si>
  <si>
    <t>Amortización préstamos (principal)</t>
  </si>
  <si>
    <t>5º</t>
  </si>
  <si>
    <t>6º</t>
  </si>
  <si>
    <t>FILTRO ERRORES</t>
  </si>
  <si>
    <t xml:space="preserve">préstamos LARGO PLAZO </t>
  </si>
  <si>
    <t>▼ Incluye aquí los préstamos a menos de dos años.</t>
  </si>
  <si>
    <t>▼ Aquí las pólizas de crédito que prevés disponer.</t>
  </si>
  <si>
    <t>CANCELAR</t>
  </si>
  <si>
    <t>repolizas</t>
  </si>
  <si>
    <r>
      <t>▲</t>
    </r>
    <r>
      <rPr>
        <sz val="10"/>
        <rFont val="Arial"/>
        <family val="2"/>
      </rPr>
      <t>¡CUIDADO!</t>
    </r>
  </si>
  <si>
    <t>1º año</t>
  </si>
  <si>
    <t>Fin año</t>
  </si>
  <si>
    <t>POLIZAS DISPONIBLES</t>
  </si>
  <si>
    <t>GASTOS ANUALES</t>
  </si>
  <si>
    <t>Pólizas crédito</t>
  </si>
  <si>
    <r>
      <t xml:space="preserve">Saldo </t>
    </r>
    <r>
      <rPr>
        <b/>
        <sz val="12"/>
        <color indexed="9"/>
        <rFont val="Arial"/>
        <family val="2"/>
      </rPr>
      <t>acumulado</t>
    </r>
    <r>
      <rPr>
        <sz val="12"/>
        <color indexed="9"/>
        <rFont val="Arial"/>
        <family val="2"/>
      </rPr>
      <t xml:space="preserve"> final </t>
    </r>
    <r>
      <rPr>
        <b/>
        <sz val="12"/>
        <color indexed="9"/>
        <rFont val="Arial"/>
        <family val="2"/>
      </rPr>
      <t xml:space="preserve"> con pólizas</t>
    </r>
  </si>
  <si>
    <t>HAY PÓLIZAS ACTIVADAS</t>
  </si>
  <si>
    <t>sdo. Clientes</t>
  </si>
  <si>
    <t>Dudosos</t>
  </si>
  <si>
    <t>VENTA BRUTA</t>
  </si>
  <si>
    <t>Ampliaciones capital</t>
  </si>
  <si>
    <t xml:space="preserve">reservas </t>
  </si>
  <si>
    <t>menos dividendos</t>
  </si>
  <si>
    <t>RESULTADOS PARA BALANCE (NETOS)</t>
  </si>
  <si>
    <t>Pérdida</t>
  </si>
  <si>
    <t>Beneficio</t>
  </si>
  <si>
    <t>inicial</t>
  </si>
  <si>
    <t>devengado</t>
  </si>
  <si>
    <t>Saldo</t>
  </si>
  <si>
    <t>Si quieres asesoramiento online para realizar tu plan o adaptar esta hoja, envíanos un e-mail a online@e.ditor.com</t>
  </si>
  <si>
    <t>TOTAL</t>
  </si>
  <si>
    <t>Saldo remuneraciones pendientes (comisiones)</t>
  </si>
  <si>
    <t>Saldo retenciones salariales</t>
  </si>
  <si>
    <t>Saldo costes salariales</t>
  </si>
  <si>
    <t>Presupuesto 5 años</t>
  </si>
  <si>
    <t>Tesorería 5 años</t>
  </si>
  <si>
    <t>P2</t>
  </si>
  <si>
    <t>ESTADO DE LA PREVISIÓN</t>
  </si>
  <si>
    <t>Cuota</t>
  </si>
  <si>
    <t>Saldo acreedores comerciales</t>
  </si>
  <si>
    <t>Efectivamente cobrado (mes)</t>
  </si>
  <si>
    <t>ingresos netos</t>
  </si>
  <si>
    <t>Clientes de dudoso cobro</t>
  </si>
  <si>
    <t>Insolvencias</t>
  </si>
  <si>
    <t>SALDO CLIENTES (con IVA) SIN IMPAGADOS</t>
  </si>
  <si>
    <t>Saldo clientes DUDOSOS</t>
  </si>
  <si>
    <t>▲ BAL</t>
  </si>
  <si>
    <t>Provisión Insolvencias</t>
  </si>
  <si>
    <t>Ingreso</t>
  </si>
  <si>
    <t xml:space="preserve">Subvenciones </t>
  </si>
  <si>
    <t>▲ PRE/BAL</t>
  </si>
  <si>
    <t>SUBVENCIONES</t>
  </si>
  <si>
    <t>en el mes</t>
  </si>
  <si>
    <t>TOTAL SUBVENCIONES</t>
  </si>
  <si>
    <t>▲ TES/BAL</t>
  </si>
  <si>
    <t>subvenciones</t>
  </si>
  <si>
    <t>Sdo.FIN AÑO</t>
  </si>
  <si>
    <t>Pólizas activadas</t>
  </si>
  <si>
    <t>Hay pólizas sin amortizar</t>
  </si>
  <si>
    <r>
      <t xml:space="preserve">Saldo </t>
    </r>
    <r>
      <rPr>
        <b/>
        <sz val="12"/>
        <color indexed="9"/>
        <rFont val="Arial"/>
        <family val="2"/>
      </rPr>
      <t>acumulado</t>
    </r>
    <r>
      <rPr>
        <sz val="12"/>
        <color indexed="9"/>
        <rFont val="Arial"/>
        <family val="2"/>
      </rPr>
      <t xml:space="preserve"> a final de mes</t>
    </r>
  </si>
  <si>
    <t>Consta de 3 partes:</t>
  </si>
  <si>
    <t>1ª</t>
  </si>
  <si>
    <t>2º</t>
  </si>
  <si>
    <t>ir a Ingresos ►</t>
  </si>
  <si>
    <t>ir a Gastos ►</t>
  </si>
  <si>
    <t>3º</t>
  </si>
  <si>
    <t>Plan de Recursos Humanos</t>
  </si>
  <si>
    <t>Al final tienes:</t>
  </si>
  <si>
    <t>pr</t>
  </si>
  <si>
    <t xml:space="preserve">Ingresos </t>
  </si>
  <si>
    <t xml:space="preserve">Gastos </t>
  </si>
  <si>
    <t>Te servirá para visualizar el resultado de lo que has hecho hasta este punto.</t>
  </si>
  <si>
    <t>Ingresos y Gastos</t>
  </si>
  <si>
    <t>Me salto esta sección            ►</t>
  </si>
  <si>
    <t>◄  Vuelvo a la sección anterior</t>
  </si>
  <si>
    <t>ir a Presupuesto ►</t>
  </si>
  <si>
    <t>Comenzar  (hoja siguiente)  ►</t>
  </si>
  <si>
    <r>
      <t>BALANCES</t>
    </r>
    <r>
      <rPr>
        <sz val="18"/>
        <color indexed="9"/>
        <rFont val="Verdana"/>
        <family val="2"/>
      </rPr>
      <t xml:space="preserve"> </t>
    </r>
  </si>
  <si>
    <r>
      <t xml:space="preserve">◄ir </t>
    </r>
    <r>
      <rPr>
        <b/>
        <u/>
        <sz val="12"/>
        <color indexed="9"/>
        <rFont val="Arial"/>
        <family val="2"/>
      </rPr>
      <t>inicio</t>
    </r>
  </si>
  <si>
    <r>
      <t xml:space="preserve">ir </t>
    </r>
    <r>
      <rPr>
        <b/>
        <u/>
        <sz val="12"/>
        <color indexed="9"/>
        <rFont val="Arial"/>
        <family val="2"/>
      </rPr>
      <t xml:space="preserve">rr.hh. </t>
    </r>
    <r>
      <rPr>
        <u/>
        <sz val="12"/>
        <color indexed="9"/>
        <rFont val="Arial"/>
        <family val="2"/>
      </rPr>
      <t>►</t>
    </r>
  </si>
  <si>
    <r>
      <t xml:space="preserve">◄ </t>
    </r>
    <r>
      <rPr>
        <b/>
        <u/>
        <sz val="12"/>
        <color indexed="9"/>
        <rFont val="Arial"/>
        <family val="2"/>
      </rPr>
      <t>ingresos</t>
    </r>
  </si>
  <si>
    <r>
      <t xml:space="preserve">◄ ir  </t>
    </r>
    <r>
      <rPr>
        <b/>
        <u/>
        <sz val="10"/>
        <color indexed="9"/>
        <rFont val="Arial"/>
        <family val="2"/>
      </rPr>
      <t>inicio</t>
    </r>
  </si>
  <si>
    <r>
      <t xml:space="preserve">◄ ir </t>
    </r>
    <r>
      <rPr>
        <b/>
        <u/>
        <sz val="10"/>
        <color indexed="9"/>
        <rFont val="Arial"/>
        <family val="2"/>
      </rPr>
      <t>anterior</t>
    </r>
  </si>
  <si>
    <r>
      <t>◄</t>
    </r>
    <r>
      <rPr>
        <b/>
        <u/>
        <sz val="12"/>
        <color indexed="9"/>
        <rFont val="Arial"/>
        <family val="2"/>
      </rPr>
      <t>inversión</t>
    </r>
  </si>
  <si>
    <r>
      <t xml:space="preserve">◄ </t>
    </r>
    <r>
      <rPr>
        <b/>
        <u/>
        <sz val="12"/>
        <color indexed="9"/>
        <rFont val="Arial"/>
        <family val="2"/>
      </rPr>
      <t>gastos</t>
    </r>
  </si>
  <si>
    <r>
      <t>◄</t>
    </r>
    <r>
      <rPr>
        <b/>
        <u/>
        <sz val="12"/>
        <color indexed="9"/>
        <rFont val="Arial"/>
        <family val="2"/>
      </rPr>
      <t>inversion.</t>
    </r>
  </si>
  <si>
    <r>
      <t>◄</t>
    </r>
    <r>
      <rPr>
        <b/>
        <u/>
        <sz val="12"/>
        <color indexed="9"/>
        <rFont val="Arial"/>
        <family val="2"/>
      </rPr>
      <t xml:space="preserve"> inicio</t>
    </r>
  </si>
  <si>
    <t>precio de venta y, si los va a haber, (3) los ingresos financieros  y (4) los ingresos extraordinarios</t>
  </si>
  <si>
    <t>Resumen de los resultados de la explotación, pendiente de amortizaciones y otros gastos que se definen en la sección siguiente</t>
  </si>
  <si>
    <r>
      <t>◄</t>
    </r>
    <r>
      <rPr>
        <sz val="11"/>
        <color indexed="23"/>
        <rFont val="Arial"/>
        <family val="2"/>
      </rPr>
      <t>Indica aquí el % de devoluciones sobre ventas, cancelaciones o similares. Si no vas a tener, pon cero.</t>
    </r>
  </si>
  <si>
    <t>▼ Si vas a tener, pon aquí los ingresos extraordinarios (venta de activos o por actividades no ordinarias) donde correspondan. Si no vas a tener o es irrelevante, déjalo a cero.</t>
  </si>
  <si>
    <t>existencias y compras</t>
  </si>
  <si>
    <t>Margen bruto</t>
  </si>
  <si>
    <t>Consumo Fijo</t>
  </si>
  <si>
    <t>Cons Variable</t>
  </si>
  <si>
    <t>Consumo</t>
  </si>
  <si>
    <t>Stock al inicio</t>
  </si>
  <si>
    <t>Para trabajar con ella debes saber (1) cuánto tienes previsto vender por producto o zona, (2) cuáles serán los márgenes de cada producto y su</t>
  </si>
  <si>
    <t>Aquí deberás introducir todos los gastos corrientes de la explotación, excepto los de personal.</t>
  </si>
  <si>
    <t>Necesidad</t>
  </si>
  <si>
    <t>PC/NNC</t>
  </si>
  <si>
    <t>Compras</t>
  </si>
  <si>
    <t>% impuestos sobre beneficios</t>
  </si>
  <si>
    <t>Gerente</t>
  </si>
  <si>
    <r>
      <t>▼   Indica el</t>
    </r>
    <r>
      <rPr>
        <b/>
        <sz val="9"/>
        <color indexed="10"/>
        <rFont val="Arial"/>
        <family val="2"/>
      </rPr>
      <t xml:space="preserve"> importe</t>
    </r>
    <r>
      <rPr>
        <b/>
        <sz val="9"/>
        <color indexed="63"/>
        <rFont val="Arial"/>
        <family val="2"/>
      </rPr>
      <t xml:space="preserve"> (</t>
    </r>
    <r>
      <rPr>
        <b/>
        <sz val="9"/>
        <color indexed="10"/>
        <rFont val="Arial"/>
        <family val="2"/>
      </rPr>
      <t>aquí SÍ importes</t>
    </r>
    <r>
      <rPr>
        <b/>
        <sz val="9"/>
        <color indexed="63"/>
        <rFont val="Arial"/>
        <family val="2"/>
      </rPr>
      <t>) correspondiente en cada mes (donde se devengará)▼</t>
    </r>
  </si>
  <si>
    <t>Aquí se decide cómo se financia la actividad de la empresa: capital, préstamos, etc.</t>
  </si>
  <si>
    <t xml:space="preserve"> (en la hoja "Gastos" anterior) </t>
  </si>
  <si>
    <t>Compra activos e inmovilizado</t>
  </si>
  <si>
    <t>Si el saldo NO es correcto, pon importe ►</t>
  </si>
  <si>
    <r>
      <t xml:space="preserve">  cuidado:</t>
    </r>
    <r>
      <rPr>
        <sz val="11"/>
        <rFont val="Arial"/>
        <family val="2"/>
      </rPr>
      <t xml:space="preserve"> inclúyelos sólo si no lo hiciste ya en la hoja "Gastos"</t>
    </r>
  </si>
  <si>
    <t>En esta hoja debes incluir los gastos para los 4 años posteriores, tiene el mismo formato y orden que la que usaste para el primer año.</t>
  </si>
  <si>
    <t>Aquí debes definir cuales serán los ingresos de los 4 años siguientes, tienes la opción de hacerlo de dos formas distintas (revisa la información).</t>
  </si>
  <si>
    <r>
      <t>◄</t>
    </r>
    <r>
      <rPr>
        <u/>
        <sz val="12"/>
        <color indexed="9"/>
        <rFont val="Arial"/>
        <family val="2"/>
      </rPr>
      <t xml:space="preserve"> </t>
    </r>
    <r>
      <rPr>
        <b/>
        <u/>
        <sz val="12"/>
        <color indexed="9"/>
        <rFont val="Arial"/>
        <family val="2"/>
      </rPr>
      <t>ingresos</t>
    </r>
  </si>
  <si>
    <r>
      <t>balances</t>
    </r>
    <r>
      <rPr>
        <b/>
        <u/>
        <sz val="10"/>
        <color indexed="9"/>
        <rFont val="Arial"/>
        <family val="2"/>
      </rPr>
      <t xml:space="preserve"> ►</t>
    </r>
  </si>
  <si>
    <r>
      <t>◄</t>
    </r>
    <r>
      <rPr>
        <b/>
        <u/>
        <sz val="12"/>
        <color indexed="9"/>
        <rFont val="Arial"/>
        <family val="2"/>
      </rPr>
      <t>financiac.</t>
    </r>
  </si>
  <si>
    <t xml:space="preserve"> ¿Qué es y como funciona?</t>
  </si>
  <si>
    <t>◄ Aquí MARGEN BRUTO y PRECIO</t>
  </si>
  <si>
    <r>
      <t>ir</t>
    </r>
    <r>
      <rPr>
        <b/>
        <u/>
        <sz val="12"/>
        <color indexed="9"/>
        <rFont val="Arial"/>
        <family val="2"/>
      </rPr>
      <t xml:space="preserve"> gastos</t>
    </r>
    <r>
      <rPr>
        <u/>
        <sz val="12"/>
        <color indexed="9"/>
        <rFont val="Arial"/>
        <family val="2"/>
      </rPr>
      <t>►</t>
    </r>
  </si>
  <si>
    <t>siguiente►</t>
  </si>
  <si>
    <r>
      <t xml:space="preserve">GASTOS </t>
    </r>
    <r>
      <rPr>
        <b/>
        <sz val="16"/>
        <color indexed="9"/>
        <rFont val="Verdana"/>
        <family val="2"/>
      </rPr>
      <t xml:space="preserve"> </t>
    </r>
  </si>
  <si>
    <t>2b</t>
  </si>
  <si>
    <t>Gastos varios</t>
  </si>
  <si>
    <t>financieros y extraordinarios</t>
  </si>
  <si>
    <r>
      <t xml:space="preserve">En </t>
    </r>
    <r>
      <rPr>
        <b/>
        <sz val="12"/>
        <color indexed="60"/>
        <rFont val="Arial"/>
        <family val="2"/>
      </rPr>
      <t>www.venmas.com</t>
    </r>
    <r>
      <rPr>
        <b/>
        <sz val="12"/>
        <rFont val="Arial"/>
        <family val="2"/>
      </rPr>
      <t xml:space="preserve"> puedes encontrar algunas herramientas que hacen esta función.</t>
    </r>
    <r>
      <rPr>
        <sz val="12"/>
        <rFont val="Arial"/>
        <family val="2"/>
      </rPr>
      <t xml:space="preserve"> Una de ellas es:</t>
    </r>
  </si>
  <si>
    <t>Para una nueva empresa, proyecto o producto:</t>
  </si>
  <si>
    <t xml:space="preserve">Este libro de Excel  realiza previsiones de venta con técnicas estadísticas. </t>
  </si>
  <si>
    <t>Cálculo del margen bruto</t>
  </si>
  <si>
    <t>Pon aquí el coste ►</t>
  </si>
  <si>
    <t>Pon aquí el precio de venta ►</t>
  </si>
  <si>
    <t>% de MARGEN BRUTO ►</t>
  </si>
  <si>
    <t xml:space="preserve"> El margen bruto nunca puede ser superior al 100%. </t>
  </si>
  <si>
    <t>¿Calcular el margen bruto?</t>
  </si>
  <si>
    <t>Uso de la hoja</t>
  </si>
  <si>
    <t xml:space="preserve"> </t>
  </si>
  <si>
    <t xml:space="preserve">  </t>
  </si>
  <si>
    <r>
      <t xml:space="preserve">siguiente </t>
    </r>
    <r>
      <rPr>
        <u/>
        <sz val="12"/>
        <color indexed="9"/>
        <rFont val="Arial"/>
        <family val="2"/>
      </rPr>
      <t>►</t>
    </r>
  </si>
  <si>
    <t>2c</t>
  </si>
  <si>
    <r>
      <t>◄</t>
    </r>
    <r>
      <rPr>
        <u/>
        <sz val="12"/>
        <color indexed="9"/>
        <rFont val="Arial"/>
        <family val="2"/>
      </rPr>
      <t>ir</t>
    </r>
    <r>
      <rPr>
        <b/>
        <u/>
        <sz val="12"/>
        <color indexed="9"/>
        <rFont val="Arial"/>
        <family val="2"/>
      </rPr>
      <t xml:space="preserve"> gastos</t>
    </r>
  </si>
  <si>
    <t>Financiación</t>
  </si>
  <si>
    <t>ir a Inversiones ►</t>
  </si>
  <si>
    <t>ir a Financiación ►</t>
  </si>
  <si>
    <t>4.4</t>
  </si>
  <si>
    <t>Revistas</t>
  </si>
  <si>
    <t>Televisión</t>
  </si>
  <si>
    <t>Creatividad</t>
  </si>
  <si>
    <t>Agencias</t>
  </si>
  <si>
    <t>Relaciones públicas</t>
  </si>
  <si>
    <t>Otros medios</t>
  </si>
  <si>
    <t>gastos de marketing y ventas</t>
  </si>
  <si>
    <t>gastos generales y administración</t>
  </si>
  <si>
    <t>4.1</t>
  </si>
  <si>
    <t>Alquileres</t>
  </si>
  <si>
    <t>Locales</t>
  </si>
  <si>
    <t>Oficinas</t>
  </si>
  <si>
    <t>Suministros</t>
  </si>
  <si>
    <t>Agua</t>
  </si>
  <si>
    <t>Electricidad</t>
  </si>
  <si>
    <t>Mantenimiento</t>
  </si>
  <si>
    <t>Material Oficina</t>
  </si>
  <si>
    <t>Papelería</t>
  </si>
  <si>
    <t>Consumibles</t>
  </si>
  <si>
    <t>Balances 5 años</t>
  </si>
  <si>
    <t>cobro impagados</t>
  </si>
  <si>
    <t>Transportes</t>
  </si>
  <si>
    <t>▼ Pon el CAPÍTULO y el concepto</t>
  </si>
  <si>
    <t>Asesorías</t>
  </si>
  <si>
    <t>gastos generales</t>
  </si>
  <si>
    <t>5.1</t>
  </si>
  <si>
    <t>amortizaciones</t>
  </si>
  <si>
    <t>Tributos</t>
  </si>
  <si>
    <t>Viajes y varios</t>
  </si>
  <si>
    <t>5.2</t>
  </si>
  <si>
    <t>Indemnizaciones</t>
  </si>
  <si>
    <t>Multas</t>
  </si>
  <si>
    <t>% impuestos sobre beneficio</t>
  </si>
  <si>
    <t>EXISTENCIAS</t>
  </si>
  <si>
    <t>%</t>
  </si>
  <si>
    <t>ingresos</t>
  </si>
  <si>
    <t>gastos</t>
  </si>
  <si>
    <t xml:space="preserve">existencias </t>
  </si>
  <si>
    <t>personal</t>
  </si>
  <si>
    <t>producción/servicio</t>
  </si>
  <si>
    <t>variables</t>
  </si>
  <si>
    <t>marketing y vtas</t>
  </si>
  <si>
    <t>generales y adm</t>
  </si>
  <si>
    <t>ebitda</t>
  </si>
  <si>
    <t>total gastos</t>
  </si>
  <si>
    <t>ebidta</t>
  </si>
  <si>
    <t>res. explotación</t>
  </si>
  <si>
    <t>FINANCIEROS</t>
  </si>
  <si>
    <t>EXTRAORDINARIOS</t>
  </si>
  <si>
    <t>RESULTADO</t>
  </si>
  <si>
    <t>antes impuestos</t>
  </si>
  <si>
    <t>impuestos</t>
  </si>
  <si>
    <t>beneficio neto</t>
  </si>
  <si>
    <t>resultado AI</t>
  </si>
  <si>
    <t>Empleo o puesto de trabajo</t>
  </si>
  <si>
    <t>Salario Mes</t>
  </si>
  <si>
    <t>%SCE</t>
  </si>
  <si>
    <t>Dirección</t>
  </si>
  <si>
    <t>Presidente y Consejero Delegado</t>
  </si>
  <si>
    <t>Otros Directivos</t>
  </si>
  <si>
    <t>Personal Fijo</t>
  </si>
  <si>
    <t>Hay más filas disponibles: (1) Desprotege la Hoja (Menú Herramientas Proteger/Desproteger) (2) Muéstralas: Menú Formato/Filas/Mostrar.</t>
  </si>
  <si>
    <t>Personal NO Fijo</t>
  </si>
  <si>
    <t>Coordonador-Gerente</t>
  </si>
  <si>
    <t xml:space="preserve">Gerente </t>
    <phoneticPr fontId="2" type="noConversion"/>
  </si>
  <si>
    <t>PROMOCIÓN Y DIFUSION</t>
    <phoneticPr fontId="2" type="noConversion"/>
  </si>
  <si>
    <t>INV RECURSOS TURISTICOS</t>
    <phoneticPr fontId="2" type="noConversion"/>
  </si>
  <si>
    <t xml:space="preserve">VIDEOS </t>
    <phoneticPr fontId="2" type="noConversion"/>
  </si>
  <si>
    <t xml:space="preserve"> El promedio de consumo mensual es de:</t>
  </si>
  <si>
    <t>Resto Actividades</t>
  </si>
  <si>
    <t>Socio Fundador</t>
  </si>
  <si>
    <t>ACTIVIDADES</t>
  </si>
  <si>
    <t xml:space="preserve"> Prevención</t>
  </si>
  <si>
    <t>Internet Moviles</t>
  </si>
  <si>
    <t>Material</t>
  </si>
  <si>
    <t>Campañas</t>
  </si>
  <si>
    <t>Web redes</t>
  </si>
  <si>
    <t>Tasas</t>
  </si>
  <si>
    <t>Patrocinadores</t>
  </si>
  <si>
    <t>Eventos</t>
  </si>
  <si>
    <t>Mantenimineto sistema</t>
  </si>
  <si>
    <t>Licencias-Desarrollo del programa</t>
  </si>
  <si>
    <t>CAED GESTION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</si>
</sst>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0.00\ &quot;€&quot;;[Red]\-#,##0.00\ &quot;€&quot;"/>
    <numFmt numFmtId="44" formatCode="_-* #,##0.00\ &quot;€&quot;_-;\-* #,##0.00\ &quot;€&quot;_-;_-* &quot;-&quot;??\ &quot;€&quot;_-;_-@_-"/>
    <numFmt numFmtId="164" formatCode="#,##0_ ;[Red]\-#,##0\ "/>
    <numFmt numFmtId="165" formatCode="#,##0.0"/>
    <numFmt numFmtId="166" formatCode="0.0%"/>
    <numFmt numFmtId="167" formatCode="#,##0.0_);\(#,##0.0\)"/>
    <numFmt numFmtId="168" formatCode="#,##0.0000"/>
    <numFmt numFmtId="169" formatCode="#,##0.0_ ;[Red]\-#,##0.0\ "/>
    <numFmt numFmtId="170" formatCode="#,##0_ ;\-#,##0\ "/>
    <numFmt numFmtId="171" formatCode="0.000%"/>
    <numFmt numFmtId="172" formatCode="#,##0.000"/>
  </numFmts>
  <fonts count="215" x14ac:knownFonts="1">
    <font>
      <sz val="10"/>
      <name val="Arial"/>
    </font>
    <font>
      <sz val="10"/>
      <name val="Arial"/>
      <family val="2"/>
    </font>
    <font>
      <sz val="8"/>
      <name val="Arial"/>
      <family val="2"/>
    </font>
    <font>
      <sz val="10"/>
      <color indexed="22"/>
      <name val="Arial"/>
      <family val="2"/>
    </font>
    <font>
      <sz val="10"/>
      <name val="Arial"/>
      <family val="2"/>
    </font>
    <font>
      <b/>
      <sz val="12"/>
      <name val="Arial"/>
      <family val="2"/>
    </font>
    <font>
      <b/>
      <sz val="11"/>
      <name val="Arial"/>
      <family val="2"/>
    </font>
    <font>
      <b/>
      <sz val="20"/>
      <color indexed="9"/>
      <name val="Verdana"/>
      <family val="2"/>
    </font>
    <font>
      <sz val="9"/>
      <name val="Arial"/>
      <family val="2"/>
    </font>
    <font>
      <b/>
      <sz val="11"/>
      <color indexed="9"/>
      <name val="Arial"/>
      <family val="2"/>
    </font>
    <font>
      <sz val="11"/>
      <name val="Arial"/>
      <family val="2"/>
    </font>
    <font>
      <sz val="14"/>
      <name val="Arial"/>
      <family val="2"/>
    </font>
    <font>
      <sz val="12"/>
      <name val="Arial"/>
      <family val="2"/>
    </font>
    <font>
      <sz val="14"/>
      <name val="Arial"/>
      <family val="2"/>
    </font>
    <font>
      <b/>
      <sz val="9"/>
      <name val="Arial"/>
      <family val="2"/>
    </font>
    <font>
      <u/>
      <sz val="10"/>
      <color indexed="41"/>
      <name val="Arial"/>
      <family val="2"/>
    </font>
    <font>
      <u/>
      <sz val="10"/>
      <color indexed="12"/>
      <name val="Arial"/>
      <family val="2"/>
    </font>
    <font>
      <b/>
      <sz val="14"/>
      <color indexed="9"/>
      <name val="Arial"/>
      <family val="2"/>
    </font>
    <font>
      <sz val="10"/>
      <color indexed="54"/>
      <name val="Arial"/>
      <family val="2"/>
    </font>
    <font>
      <b/>
      <sz val="26"/>
      <color indexed="54"/>
      <name val="Arial"/>
      <family val="2"/>
    </font>
    <font>
      <sz val="16"/>
      <color indexed="54"/>
      <name val="Arial"/>
      <family val="2"/>
    </font>
    <font>
      <b/>
      <sz val="22"/>
      <color indexed="9"/>
      <name val="Arial"/>
      <family val="2"/>
    </font>
    <font>
      <b/>
      <sz val="12"/>
      <color indexed="9"/>
      <name val="Arial"/>
      <family val="2"/>
    </font>
    <font>
      <b/>
      <sz val="26"/>
      <color indexed="9"/>
      <name val="Arial"/>
      <family val="2"/>
    </font>
    <font>
      <sz val="16"/>
      <color indexed="9"/>
      <name val="Arial"/>
      <family val="2"/>
    </font>
    <font>
      <sz val="16"/>
      <color indexed="42"/>
      <name val="Arial"/>
      <family val="2"/>
    </font>
    <font>
      <sz val="10"/>
      <color indexed="42"/>
      <name val="Arial"/>
      <family val="2"/>
    </font>
    <font>
      <b/>
      <sz val="8"/>
      <color indexed="9"/>
      <name val="Arial"/>
      <family val="2"/>
    </font>
    <font>
      <b/>
      <sz val="16"/>
      <color indexed="41"/>
      <name val="Arial"/>
      <family val="2"/>
    </font>
    <font>
      <b/>
      <sz val="12"/>
      <color indexed="10"/>
      <name val="Arial"/>
      <family val="2"/>
    </font>
    <font>
      <b/>
      <u/>
      <sz val="12"/>
      <name val="Arial"/>
      <family val="2"/>
    </font>
    <font>
      <sz val="14"/>
      <color indexed="9"/>
      <name val="Arial"/>
      <family val="2"/>
    </font>
    <font>
      <u/>
      <sz val="12"/>
      <color indexed="9"/>
      <name val="Arial"/>
      <family val="2"/>
    </font>
    <font>
      <sz val="12"/>
      <color indexed="9"/>
      <name val="Arial"/>
      <family val="2"/>
    </font>
    <font>
      <u/>
      <sz val="12"/>
      <name val="Arial"/>
      <family val="2"/>
    </font>
    <font>
      <b/>
      <u/>
      <sz val="12"/>
      <color indexed="9"/>
      <name val="Arial"/>
      <family val="2"/>
    </font>
    <font>
      <b/>
      <sz val="14"/>
      <color indexed="13"/>
      <name val="Arial"/>
      <family val="2"/>
    </font>
    <font>
      <sz val="11"/>
      <name val="Arial"/>
      <family val="2"/>
    </font>
    <font>
      <b/>
      <sz val="12"/>
      <name val="Arial"/>
      <family val="2"/>
    </font>
    <font>
      <sz val="9"/>
      <name val="Arial"/>
      <family val="2"/>
    </font>
    <font>
      <b/>
      <sz val="18"/>
      <color indexed="9"/>
      <name val="Verdana"/>
      <family val="2"/>
    </font>
    <font>
      <b/>
      <sz val="16"/>
      <name val="Arial"/>
      <family val="2"/>
    </font>
    <font>
      <b/>
      <sz val="16"/>
      <color indexed="9"/>
      <name val="Arial"/>
      <family val="2"/>
    </font>
    <font>
      <b/>
      <sz val="14"/>
      <name val="Arial"/>
      <family val="2"/>
    </font>
    <font>
      <b/>
      <sz val="14"/>
      <color indexed="10"/>
      <name val="Arial"/>
      <family val="2"/>
    </font>
    <font>
      <sz val="12"/>
      <name val="Arial"/>
      <family val="2"/>
    </font>
    <font>
      <b/>
      <sz val="14"/>
      <color indexed="9"/>
      <name val="Arial"/>
      <family val="2"/>
    </font>
    <font>
      <b/>
      <sz val="11"/>
      <color indexed="10"/>
      <name val="Arial"/>
      <family val="2"/>
    </font>
    <font>
      <b/>
      <sz val="14"/>
      <color indexed="9"/>
      <name val="Verdana"/>
      <family val="2"/>
    </font>
    <font>
      <sz val="11"/>
      <color indexed="23"/>
      <name val="Arial"/>
      <family val="2"/>
    </font>
    <font>
      <b/>
      <sz val="12"/>
      <color indexed="9"/>
      <name val="Arial"/>
      <family val="2"/>
    </font>
    <font>
      <b/>
      <sz val="20"/>
      <color indexed="42"/>
      <name val="Verdana"/>
      <family val="2"/>
    </font>
    <font>
      <b/>
      <sz val="12"/>
      <name val="Verdana"/>
      <family val="2"/>
    </font>
    <font>
      <b/>
      <sz val="14"/>
      <name val="Verdana"/>
      <family val="2"/>
    </font>
    <font>
      <sz val="11"/>
      <color indexed="23"/>
      <name val="Arial"/>
      <family val="2"/>
    </font>
    <font>
      <sz val="12"/>
      <color indexed="23"/>
      <name val="Arial"/>
      <family val="2"/>
    </font>
    <font>
      <sz val="10"/>
      <color indexed="9"/>
      <name val="Arial"/>
      <family val="2"/>
    </font>
    <font>
      <b/>
      <sz val="12"/>
      <color indexed="60"/>
      <name val="Arial"/>
      <family val="2"/>
    </font>
    <font>
      <b/>
      <sz val="8"/>
      <color indexed="9"/>
      <name val="Arial"/>
      <family val="2"/>
    </font>
    <font>
      <sz val="8"/>
      <color indexed="9"/>
      <name val="Arial"/>
      <family val="2"/>
    </font>
    <font>
      <b/>
      <sz val="10"/>
      <name val="Arial"/>
      <family val="2"/>
    </font>
    <font>
      <b/>
      <sz val="12"/>
      <color indexed="16"/>
      <name val="Arial"/>
      <family val="2"/>
    </font>
    <font>
      <sz val="11"/>
      <color indexed="10"/>
      <name val="Arial"/>
      <family val="2"/>
    </font>
    <font>
      <sz val="11"/>
      <color indexed="9"/>
      <name val="Arial"/>
      <family val="2"/>
    </font>
    <font>
      <sz val="10"/>
      <color indexed="23"/>
      <name val="Arial"/>
      <family val="2"/>
    </font>
    <font>
      <sz val="12"/>
      <color indexed="23"/>
      <name val="Arial"/>
      <family val="2"/>
    </font>
    <font>
      <sz val="9"/>
      <color indexed="23"/>
      <name val="Arial"/>
      <family val="2"/>
    </font>
    <font>
      <b/>
      <sz val="10"/>
      <color indexed="9"/>
      <name val="Arial"/>
      <family val="2"/>
    </font>
    <font>
      <sz val="10"/>
      <color indexed="9"/>
      <name val="Arial"/>
      <family val="2"/>
    </font>
    <font>
      <b/>
      <sz val="18"/>
      <color indexed="9"/>
      <name val="Arial"/>
      <family val="2"/>
    </font>
    <font>
      <b/>
      <sz val="14"/>
      <color indexed="16"/>
      <name val="Arial"/>
      <family val="2"/>
    </font>
    <font>
      <b/>
      <sz val="12"/>
      <color indexed="58"/>
      <name val="Arial"/>
      <family val="2"/>
    </font>
    <font>
      <b/>
      <u/>
      <sz val="12"/>
      <color indexed="58"/>
      <name val="Arial"/>
      <family val="2"/>
    </font>
    <font>
      <b/>
      <sz val="10"/>
      <color indexed="10"/>
      <name val="Arial"/>
      <family val="2"/>
    </font>
    <font>
      <sz val="10"/>
      <name val="Arial"/>
      <family val="2"/>
    </font>
    <font>
      <b/>
      <sz val="12"/>
      <color indexed="42"/>
      <name val="Arial"/>
      <family val="2"/>
    </font>
    <font>
      <b/>
      <sz val="10"/>
      <name val="Arial"/>
      <family val="2"/>
    </font>
    <font>
      <b/>
      <sz val="10"/>
      <color indexed="9"/>
      <name val="Arial"/>
      <family val="2"/>
    </font>
    <font>
      <sz val="9"/>
      <color indexed="12"/>
      <name val="Arial"/>
      <family val="2"/>
    </font>
    <font>
      <b/>
      <sz val="9"/>
      <color indexed="9"/>
      <name val="Arial"/>
      <family val="2"/>
    </font>
    <font>
      <sz val="8"/>
      <color indexed="12"/>
      <name val="Arial"/>
      <family val="2"/>
    </font>
    <font>
      <sz val="10"/>
      <color indexed="12"/>
      <name val="Arial"/>
      <family val="2"/>
    </font>
    <font>
      <b/>
      <sz val="9"/>
      <color indexed="63"/>
      <name val="Arial"/>
      <family val="2"/>
    </font>
    <font>
      <b/>
      <sz val="9"/>
      <color indexed="10"/>
      <name val="Arial"/>
      <family val="2"/>
    </font>
    <font>
      <sz val="8"/>
      <name val="Arial"/>
      <family val="2"/>
    </font>
    <font>
      <sz val="8"/>
      <color indexed="63"/>
      <name val="Arial"/>
      <family val="2"/>
    </font>
    <font>
      <b/>
      <sz val="8"/>
      <color indexed="12"/>
      <name val="Arial"/>
      <family val="2"/>
    </font>
    <font>
      <sz val="18"/>
      <color indexed="9"/>
      <name val="Arial"/>
      <family val="2"/>
    </font>
    <font>
      <b/>
      <sz val="10"/>
      <color indexed="81"/>
      <name val="Tahoma"/>
      <family val="2"/>
    </font>
    <font>
      <b/>
      <sz val="11"/>
      <color indexed="81"/>
      <name val="Tahoma"/>
      <family val="2"/>
    </font>
    <font>
      <b/>
      <sz val="9"/>
      <color indexed="81"/>
      <name val="Tahoma"/>
      <family val="2"/>
    </font>
    <font>
      <sz val="8"/>
      <color indexed="23"/>
      <name val="Arial"/>
      <family val="2"/>
    </font>
    <font>
      <sz val="9"/>
      <color indexed="23"/>
      <name val="Arial"/>
      <family val="2"/>
    </font>
    <font>
      <b/>
      <sz val="11"/>
      <name val="Arial"/>
      <family val="2"/>
    </font>
    <font>
      <b/>
      <sz val="10"/>
      <color indexed="12"/>
      <name val="Arial"/>
      <family val="2"/>
    </font>
    <font>
      <b/>
      <sz val="22"/>
      <color indexed="9"/>
      <name val="Verdana"/>
      <family val="2"/>
    </font>
    <font>
      <b/>
      <sz val="12"/>
      <color indexed="43"/>
      <name val="Arial"/>
      <family val="2"/>
    </font>
    <font>
      <b/>
      <sz val="14"/>
      <color indexed="42"/>
      <name val="Arial"/>
      <family val="2"/>
    </font>
    <font>
      <sz val="18"/>
      <name val="Arial"/>
      <family val="2"/>
    </font>
    <font>
      <b/>
      <sz val="18"/>
      <color indexed="9"/>
      <name val="Arial"/>
      <family val="2"/>
    </font>
    <font>
      <b/>
      <sz val="12"/>
      <color indexed="81"/>
      <name val="Tahoma"/>
      <family val="2"/>
    </font>
    <font>
      <b/>
      <u/>
      <sz val="11"/>
      <name val="Arial"/>
      <family val="2"/>
    </font>
    <font>
      <b/>
      <u/>
      <sz val="10"/>
      <color indexed="9"/>
      <name val="Arial"/>
      <family val="2"/>
    </font>
    <font>
      <u/>
      <sz val="12"/>
      <color indexed="9"/>
      <name val="Arial"/>
      <family val="2"/>
    </font>
    <font>
      <sz val="11"/>
      <color indexed="60"/>
      <name val="Arial"/>
      <family val="2"/>
    </font>
    <font>
      <b/>
      <sz val="14"/>
      <color indexed="60"/>
      <name val="Arial"/>
      <family val="2"/>
    </font>
    <font>
      <sz val="10"/>
      <color indexed="10"/>
      <name val="Arial"/>
      <family val="2"/>
    </font>
    <font>
      <sz val="10"/>
      <color indexed="18"/>
      <name val="Arial"/>
      <family val="2"/>
    </font>
    <font>
      <b/>
      <sz val="22"/>
      <color indexed="13"/>
      <name val="Arial"/>
      <family val="2"/>
    </font>
    <font>
      <b/>
      <u/>
      <sz val="9"/>
      <color indexed="9"/>
      <name val="Arial"/>
      <family val="2"/>
    </font>
    <font>
      <b/>
      <sz val="16"/>
      <name val="Verdana"/>
      <family val="2"/>
    </font>
    <font>
      <b/>
      <sz val="12"/>
      <color indexed="23"/>
      <name val="Verdana"/>
      <family val="2"/>
    </font>
    <font>
      <b/>
      <sz val="16"/>
      <color indexed="60"/>
      <name val="Arial"/>
      <family val="2"/>
    </font>
    <font>
      <sz val="11"/>
      <color indexed="18"/>
      <name val="Arial"/>
      <family val="2"/>
    </font>
    <font>
      <sz val="11"/>
      <color indexed="12"/>
      <name val="Arial"/>
      <family val="2"/>
    </font>
    <font>
      <b/>
      <sz val="12"/>
      <color indexed="18"/>
      <name val="Arial"/>
      <family val="2"/>
    </font>
    <font>
      <b/>
      <sz val="11"/>
      <color indexed="18"/>
      <name val="Arial"/>
      <family val="2"/>
    </font>
    <font>
      <b/>
      <sz val="16"/>
      <color indexed="9"/>
      <name val="Verdana"/>
      <family val="2"/>
    </font>
    <font>
      <b/>
      <sz val="9"/>
      <color indexed="58"/>
      <name val="Arial"/>
      <family val="2"/>
    </font>
    <font>
      <b/>
      <sz val="11"/>
      <color indexed="9"/>
      <name val="Verdana"/>
      <family val="2"/>
    </font>
    <font>
      <b/>
      <sz val="16"/>
      <color indexed="42"/>
      <name val="Verdana"/>
      <family val="2"/>
    </font>
    <font>
      <b/>
      <u/>
      <sz val="10"/>
      <color indexed="58"/>
      <name val="Arial"/>
      <family val="2"/>
    </font>
    <font>
      <sz val="16"/>
      <name val="Arial"/>
      <family val="2"/>
    </font>
    <font>
      <sz val="14"/>
      <color indexed="9"/>
      <name val="Verdana"/>
      <family val="2"/>
    </font>
    <font>
      <b/>
      <sz val="11"/>
      <color indexed="10"/>
      <name val="Tahoma"/>
      <family val="2"/>
    </font>
    <font>
      <b/>
      <u/>
      <sz val="11"/>
      <color indexed="10"/>
      <name val="Arial"/>
      <family val="2"/>
    </font>
    <font>
      <u/>
      <sz val="10"/>
      <name val="Arial"/>
      <family val="2"/>
    </font>
    <font>
      <b/>
      <u/>
      <sz val="10"/>
      <name val="Arial"/>
      <family val="2"/>
    </font>
    <font>
      <u/>
      <sz val="10"/>
      <name val="Arial"/>
      <family val="2"/>
    </font>
    <font>
      <sz val="14"/>
      <color indexed="9"/>
      <name val="Arial"/>
      <family val="2"/>
    </font>
    <font>
      <sz val="11"/>
      <color indexed="63"/>
      <name val="Arial"/>
      <family val="2"/>
    </font>
    <font>
      <b/>
      <sz val="8"/>
      <name val="Arial"/>
      <family val="2"/>
    </font>
    <font>
      <b/>
      <u/>
      <sz val="12"/>
      <color indexed="23"/>
      <name val="Verdana"/>
      <family val="2"/>
    </font>
    <font>
      <u/>
      <sz val="10"/>
      <color indexed="60"/>
      <name val="Arial"/>
      <family val="2"/>
    </font>
    <font>
      <sz val="11"/>
      <color indexed="60"/>
      <name val="Arial"/>
      <family val="2"/>
    </font>
    <font>
      <sz val="11"/>
      <color indexed="9"/>
      <name val="Arial"/>
      <family val="2"/>
    </font>
    <font>
      <b/>
      <sz val="11"/>
      <color indexed="9"/>
      <name val="Arial"/>
      <family val="2"/>
    </font>
    <font>
      <sz val="10"/>
      <color indexed="23"/>
      <name val="Arial"/>
      <family val="2"/>
    </font>
    <font>
      <sz val="10"/>
      <name val="Arial"/>
      <family val="2"/>
    </font>
    <font>
      <b/>
      <sz val="8"/>
      <name val="Arial"/>
      <family val="2"/>
    </font>
    <font>
      <b/>
      <sz val="8"/>
      <color indexed="81"/>
      <name val="Tahoma"/>
      <family val="2"/>
    </font>
    <font>
      <sz val="10"/>
      <color indexed="10"/>
      <name val="Arial"/>
      <family val="2"/>
    </font>
    <font>
      <sz val="11"/>
      <color indexed="81"/>
      <name val="Tahoma"/>
      <family val="2"/>
    </font>
    <font>
      <sz val="8"/>
      <color indexed="18"/>
      <name val="Arial"/>
      <family val="2"/>
    </font>
    <font>
      <b/>
      <sz val="9"/>
      <color indexed="8"/>
      <name val="Arial"/>
      <family val="2"/>
    </font>
    <font>
      <sz val="11"/>
      <color indexed="12"/>
      <name val="Arial"/>
      <family val="2"/>
    </font>
    <font>
      <sz val="14"/>
      <color indexed="10"/>
      <name val="Arial"/>
      <family val="2"/>
    </font>
    <font>
      <b/>
      <sz val="11"/>
      <color indexed="8"/>
      <name val="Arial"/>
      <family val="2"/>
    </font>
    <font>
      <u/>
      <sz val="12"/>
      <color indexed="23"/>
      <name val="Arial"/>
      <family val="2"/>
    </font>
    <font>
      <u/>
      <sz val="10"/>
      <color indexed="9"/>
      <name val="Arial"/>
      <family val="2"/>
    </font>
    <font>
      <b/>
      <sz val="11"/>
      <color indexed="12"/>
      <name val="Arial"/>
      <family val="2"/>
    </font>
    <font>
      <b/>
      <sz val="11"/>
      <color indexed="60"/>
      <name val="Arial"/>
      <family val="2"/>
    </font>
    <font>
      <u/>
      <sz val="9"/>
      <color indexed="9"/>
      <name val="Arial"/>
      <family val="2"/>
    </font>
    <font>
      <b/>
      <sz val="14"/>
      <color indexed="10"/>
      <name val="Arial"/>
      <family val="2"/>
    </font>
    <font>
      <b/>
      <sz val="16"/>
      <color indexed="10"/>
      <name val="Arial"/>
      <family val="2"/>
    </font>
    <font>
      <b/>
      <sz val="14"/>
      <name val="Arial"/>
      <family val="2"/>
    </font>
    <font>
      <u/>
      <sz val="11"/>
      <color indexed="23"/>
      <name val="Arial"/>
      <family val="2"/>
    </font>
    <font>
      <b/>
      <sz val="12"/>
      <color indexed="63"/>
      <name val="Arial"/>
      <family val="2"/>
    </font>
    <font>
      <u/>
      <sz val="10"/>
      <color indexed="9"/>
      <name val="Arial"/>
      <family val="2"/>
    </font>
    <font>
      <sz val="12"/>
      <color indexed="60"/>
      <name val="Arial"/>
      <family val="2"/>
    </font>
    <font>
      <b/>
      <sz val="12"/>
      <color indexed="12"/>
      <name val="Arial"/>
      <family val="2"/>
    </font>
    <font>
      <sz val="8"/>
      <color indexed="22"/>
      <name val="Arial"/>
      <family val="2"/>
    </font>
    <font>
      <sz val="8"/>
      <color indexed="10"/>
      <name val="Arial"/>
      <family val="2"/>
    </font>
    <font>
      <sz val="8"/>
      <name val="Verdana"/>
      <family val="2"/>
    </font>
    <font>
      <b/>
      <u/>
      <sz val="11"/>
      <color indexed="9"/>
      <name val="Arial"/>
      <family val="2"/>
    </font>
    <font>
      <b/>
      <sz val="12"/>
      <color indexed="13"/>
      <name val="Arial"/>
      <family val="2"/>
    </font>
    <font>
      <b/>
      <u/>
      <sz val="12"/>
      <color indexed="10"/>
      <name val="Arial"/>
      <family val="2"/>
    </font>
    <font>
      <sz val="11"/>
      <color indexed="10"/>
      <name val="Tahoma"/>
      <family val="2"/>
    </font>
    <font>
      <b/>
      <sz val="12"/>
      <color indexed="63"/>
      <name val="Arial"/>
      <family val="2"/>
    </font>
    <font>
      <sz val="12"/>
      <color indexed="63"/>
      <name val="Arial"/>
      <family val="2"/>
    </font>
    <font>
      <sz val="18"/>
      <color indexed="9"/>
      <name val="Verdana"/>
      <family val="2"/>
    </font>
    <font>
      <sz val="9"/>
      <color indexed="81"/>
      <name val="Tahoma"/>
      <family val="2"/>
    </font>
    <font>
      <b/>
      <u/>
      <sz val="14"/>
      <color indexed="63"/>
      <name val="Arial"/>
      <family val="2"/>
    </font>
    <font>
      <u/>
      <sz val="12"/>
      <color indexed="63"/>
      <name val="Arial"/>
      <family val="2"/>
    </font>
    <font>
      <sz val="10"/>
      <color indexed="63"/>
      <name val="Arial"/>
      <family val="2"/>
    </font>
    <font>
      <u/>
      <sz val="11"/>
      <color indexed="9"/>
      <name val="Arial"/>
      <family val="2"/>
    </font>
    <font>
      <b/>
      <sz val="14"/>
      <color indexed="59"/>
      <name val="Arial"/>
      <family val="2"/>
    </font>
    <font>
      <sz val="12"/>
      <color indexed="59"/>
      <name val="Arial"/>
      <family val="2"/>
    </font>
    <font>
      <sz val="11"/>
      <color indexed="56"/>
      <name val="Arial"/>
      <family val="2"/>
    </font>
    <font>
      <u/>
      <sz val="11"/>
      <color indexed="10"/>
      <name val="Arial"/>
      <family val="2"/>
    </font>
    <font>
      <b/>
      <sz val="16"/>
      <color indexed="9"/>
      <name val="Arial"/>
      <family val="2"/>
    </font>
    <font>
      <u/>
      <sz val="11"/>
      <color indexed="10"/>
      <name val="Arial"/>
      <family val="2"/>
    </font>
    <font>
      <b/>
      <sz val="16"/>
      <name val="Arial"/>
      <family val="2"/>
    </font>
    <font>
      <b/>
      <sz val="18"/>
      <name val="Arial"/>
      <family val="2"/>
    </font>
    <font>
      <sz val="10"/>
      <name val="Arial"/>
      <family val="2"/>
    </font>
    <font>
      <b/>
      <u/>
      <sz val="12"/>
      <name val="Arial"/>
      <family val="2"/>
    </font>
    <font>
      <sz val="10"/>
      <name val="Arial"/>
      <family val="2"/>
    </font>
    <font>
      <sz val="12"/>
      <color indexed="12"/>
      <name val="Arial"/>
      <family val="2"/>
    </font>
    <font>
      <sz val="9"/>
      <color indexed="9"/>
      <name val="Arial"/>
      <family val="2"/>
    </font>
    <font>
      <sz val="7.5"/>
      <name val="Arial"/>
      <family val="2"/>
    </font>
    <font>
      <sz val="11"/>
      <color indexed="10"/>
      <name val="Arial"/>
      <family val="2"/>
    </font>
    <font>
      <sz val="12"/>
      <color indexed="60"/>
      <name val="Arial"/>
      <family val="2"/>
    </font>
    <font>
      <b/>
      <sz val="14"/>
      <color indexed="23"/>
      <name val="Arial"/>
      <family val="2"/>
    </font>
    <font>
      <sz val="11"/>
      <name val="Verdana"/>
      <family val="2"/>
    </font>
    <font>
      <b/>
      <sz val="12"/>
      <color indexed="60"/>
      <name val="Verdana"/>
      <family val="2"/>
    </font>
    <font>
      <i/>
      <sz val="9"/>
      <name val="Arial"/>
      <family val="2"/>
    </font>
    <font>
      <b/>
      <u/>
      <sz val="12"/>
      <color indexed="9"/>
      <name val="Arial"/>
      <family val="2"/>
    </font>
    <font>
      <u/>
      <sz val="12"/>
      <color indexed="10"/>
      <name val="Arial"/>
      <family val="2"/>
    </font>
    <font>
      <sz val="14"/>
      <color indexed="23"/>
      <name val="Arial"/>
      <family val="2"/>
    </font>
    <font>
      <b/>
      <sz val="16"/>
      <color indexed="12"/>
      <name val="Arial"/>
      <family val="2"/>
    </font>
    <font>
      <b/>
      <sz val="14"/>
      <color indexed="12"/>
      <name val="Arial"/>
      <family val="2"/>
    </font>
    <font>
      <u/>
      <sz val="11"/>
      <color indexed="12"/>
      <name val="Arial"/>
      <family val="2"/>
    </font>
    <font>
      <sz val="18"/>
      <color indexed="42"/>
      <name val="Arial"/>
      <family val="2"/>
    </font>
    <font>
      <sz val="10"/>
      <color indexed="43"/>
      <name val="Arial"/>
      <family val="2"/>
    </font>
    <font>
      <b/>
      <sz val="12"/>
      <color indexed="58"/>
      <name val="Arial"/>
      <family val="2"/>
    </font>
    <font>
      <b/>
      <sz val="12"/>
      <color indexed="58"/>
      <name val="Verdana"/>
      <family val="2"/>
    </font>
    <font>
      <b/>
      <sz val="12"/>
      <color indexed="18"/>
      <name val="Verdana"/>
      <family val="2"/>
    </font>
    <font>
      <b/>
      <sz val="20"/>
      <color indexed="13"/>
      <name val="Verdana"/>
      <family val="2"/>
    </font>
    <font>
      <b/>
      <sz val="16"/>
      <color indexed="42"/>
      <name val="Arial"/>
      <family val="2"/>
    </font>
    <font>
      <sz val="12"/>
      <color indexed="8"/>
      <name val="Arial"/>
      <family val="2"/>
    </font>
    <font>
      <sz val="11"/>
      <color rgb="FFDD0806"/>
      <name val="Tahoma"/>
      <family val="2"/>
    </font>
    <font>
      <sz val="11"/>
      <color rgb="FF000000"/>
      <name val="Tahoma"/>
      <family val="2"/>
    </font>
    <font>
      <sz val="9"/>
      <color rgb="FF000000"/>
      <name val="Tahoma"/>
      <family val="2"/>
    </font>
    <font>
      <b/>
      <sz val="11"/>
      <color rgb="FF000000"/>
      <name val="Tahoma"/>
      <family val="2"/>
    </font>
    <font>
      <b/>
      <sz val="9"/>
      <color rgb="FF000000"/>
      <name val="Tahoma"/>
      <family val="2"/>
    </font>
  </fonts>
  <fills count="2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indexed="42"/>
        <bgColor indexed="64"/>
      </patternFill>
    </fill>
    <fill>
      <patternFill patternType="solid">
        <fgColor indexed="43"/>
        <bgColor indexed="64"/>
      </patternFill>
    </fill>
    <fill>
      <patternFill patternType="solid">
        <fgColor indexed="53"/>
        <bgColor indexed="64"/>
      </patternFill>
    </fill>
    <fill>
      <patternFill patternType="solid">
        <fgColor indexed="17"/>
        <bgColor indexed="64"/>
      </patternFill>
    </fill>
    <fill>
      <patternFill patternType="solid">
        <fgColor indexed="50"/>
        <bgColor indexed="64"/>
      </patternFill>
    </fill>
    <fill>
      <patternFill patternType="solid">
        <fgColor indexed="12"/>
        <bgColor indexed="64"/>
      </patternFill>
    </fill>
    <fill>
      <patternFill patternType="solid">
        <fgColor indexed="8"/>
        <bgColor indexed="64"/>
      </patternFill>
    </fill>
    <fill>
      <patternFill patternType="solid">
        <fgColor indexed="21"/>
        <bgColor indexed="64"/>
      </patternFill>
    </fill>
    <fill>
      <patternFill patternType="solid">
        <fgColor indexed="41"/>
        <bgColor indexed="64"/>
      </patternFill>
    </fill>
    <fill>
      <patternFill patternType="solid">
        <fgColor indexed="54"/>
        <bgColor indexed="64"/>
      </patternFill>
    </fill>
    <fill>
      <patternFill patternType="solid">
        <fgColor indexed="58"/>
        <bgColor indexed="64"/>
      </patternFill>
    </fill>
    <fill>
      <patternFill patternType="solid">
        <fgColor indexed="60"/>
        <bgColor indexed="64"/>
      </patternFill>
    </fill>
    <fill>
      <patternFill patternType="solid">
        <fgColor indexed="13"/>
        <bgColor indexed="64"/>
      </patternFill>
    </fill>
    <fill>
      <patternFill patternType="solid">
        <fgColor indexed="57"/>
        <bgColor indexed="64"/>
      </patternFill>
    </fill>
    <fill>
      <patternFill patternType="solid">
        <fgColor indexed="19"/>
        <bgColor indexed="64"/>
      </patternFill>
    </fill>
    <fill>
      <patternFill patternType="solid">
        <fgColor indexed="61"/>
        <bgColor indexed="64"/>
      </patternFill>
    </fill>
    <fill>
      <patternFill patternType="solid">
        <fgColor indexed="9"/>
        <bgColor indexed="9"/>
      </patternFill>
    </fill>
    <fill>
      <patternFill patternType="solid">
        <fgColor indexed="47"/>
        <bgColor indexed="64"/>
      </patternFill>
    </fill>
    <fill>
      <patternFill patternType="solid">
        <fgColor indexed="10"/>
        <bgColor indexed="64"/>
      </patternFill>
    </fill>
    <fill>
      <patternFill patternType="solid">
        <fgColor indexed="18"/>
        <bgColor indexed="64"/>
      </patternFill>
    </fill>
    <fill>
      <patternFill patternType="solid">
        <fgColor indexed="16"/>
        <bgColor indexed="64"/>
      </patternFill>
    </fill>
    <fill>
      <patternFill patternType="solid">
        <fgColor indexed="59"/>
        <bgColor indexed="64"/>
      </patternFill>
    </fill>
    <fill>
      <patternFill patternType="solid">
        <fgColor indexed="62"/>
        <bgColor indexed="64"/>
      </patternFill>
    </fill>
  </fills>
  <borders count="555">
    <border>
      <left/>
      <right/>
      <top/>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23"/>
      </bottom>
      <diagonal/>
    </border>
    <border>
      <left/>
      <right/>
      <top/>
      <bottom style="thin">
        <color indexed="22"/>
      </bottom>
      <diagonal/>
    </border>
    <border>
      <left/>
      <right/>
      <top style="thin">
        <color auto="1"/>
      </top>
      <bottom/>
      <diagonal/>
    </border>
    <border>
      <left/>
      <right style="thin">
        <color indexed="22"/>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indexed="22"/>
      </right>
      <top style="thin">
        <color auto="1"/>
      </top>
      <bottom style="thin">
        <color auto="1"/>
      </bottom>
      <diagonal/>
    </border>
    <border>
      <left/>
      <right style="thin">
        <color auto="1"/>
      </right>
      <top style="thin">
        <color auto="1"/>
      </top>
      <bottom style="thin">
        <color auto="1"/>
      </bottom>
      <diagonal/>
    </border>
    <border>
      <left style="thin">
        <color indexed="22"/>
      </left>
      <right style="thin">
        <color auto="1"/>
      </right>
      <top style="thin">
        <color indexed="22"/>
      </top>
      <bottom style="thin">
        <color auto="1"/>
      </bottom>
      <diagonal/>
    </border>
    <border>
      <left/>
      <right/>
      <top style="thin">
        <color auto="1"/>
      </top>
      <bottom style="thin">
        <color indexed="22"/>
      </bottom>
      <diagonal/>
    </border>
    <border>
      <left style="thin">
        <color auto="1"/>
      </left>
      <right style="thin">
        <color indexed="23"/>
      </right>
      <top style="thin">
        <color indexed="23"/>
      </top>
      <bottom style="thin">
        <color indexed="23"/>
      </bottom>
      <diagonal/>
    </border>
    <border>
      <left style="thin">
        <color indexed="23"/>
      </left>
      <right style="thin">
        <color auto="1"/>
      </right>
      <top style="thin">
        <color indexed="23"/>
      </top>
      <bottom style="thin">
        <color indexed="23"/>
      </bottom>
      <diagonal/>
    </border>
    <border>
      <left style="thin">
        <color indexed="23"/>
      </left>
      <right style="thin">
        <color indexed="23"/>
      </right>
      <top style="hair">
        <color indexed="23"/>
      </top>
      <bottom style="hair">
        <color indexed="23"/>
      </bottom>
      <diagonal/>
    </border>
    <border>
      <left style="thin">
        <color auto="1"/>
      </left>
      <right style="thin">
        <color indexed="23"/>
      </right>
      <top style="hair">
        <color indexed="23"/>
      </top>
      <bottom style="hair">
        <color indexed="23"/>
      </bottom>
      <diagonal/>
    </border>
    <border>
      <left style="thin">
        <color indexed="23"/>
      </left>
      <right style="thin">
        <color auto="1"/>
      </right>
      <top style="hair">
        <color indexed="23"/>
      </top>
      <bottom style="hair">
        <color indexed="23"/>
      </bottom>
      <diagonal/>
    </border>
    <border>
      <left style="thin">
        <color indexed="23"/>
      </left>
      <right style="thin">
        <color indexed="23"/>
      </right>
      <top style="hair">
        <color indexed="23"/>
      </top>
      <bottom/>
      <diagonal/>
    </border>
    <border>
      <left style="thin">
        <color auto="1"/>
      </left>
      <right style="thin">
        <color indexed="23"/>
      </right>
      <top style="thin">
        <color indexed="23"/>
      </top>
      <bottom style="hair">
        <color indexed="23"/>
      </bottom>
      <diagonal/>
    </border>
    <border>
      <left style="thin">
        <color auto="1"/>
      </left>
      <right style="thin">
        <color indexed="23"/>
      </right>
      <top style="hair">
        <color indexed="23"/>
      </top>
      <bottom style="thin">
        <color auto="1"/>
      </bottom>
      <diagonal/>
    </border>
    <border>
      <left style="thin">
        <color indexed="23"/>
      </left>
      <right style="thin">
        <color indexed="23"/>
      </right>
      <top style="hair">
        <color indexed="23"/>
      </top>
      <bottom style="thin">
        <color auto="1"/>
      </bottom>
      <diagonal/>
    </border>
    <border>
      <left style="thin">
        <color indexed="23"/>
      </left>
      <right style="thin">
        <color auto="1"/>
      </right>
      <top style="hair">
        <color indexed="23"/>
      </top>
      <bottom style="thin">
        <color auto="1"/>
      </bottom>
      <diagonal/>
    </border>
    <border>
      <left style="thin">
        <color indexed="23"/>
      </left>
      <right style="thin">
        <color indexed="23"/>
      </right>
      <top style="thin">
        <color indexed="23"/>
      </top>
      <bottom style="hair">
        <color indexed="23"/>
      </bottom>
      <diagonal/>
    </border>
    <border>
      <left style="thin">
        <color indexed="23"/>
      </left>
      <right style="thin">
        <color auto="1"/>
      </right>
      <top style="thin">
        <color indexed="23"/>
      </top>
      <bottom style="hair">
        <color indexed="23"/>
      </bottom>
      <diagonal/>
    </border>
    <border>
      <left style="thin">
        <color indexed="23"/>
      </left>
      <right style="thin">
        <color indexed="23"/>
      </right>
      <top style="thin">
        <color auto="1"/>
      </top>
      <bottom/>
      <diagonal/>
    </border>
    <border>
      <left style="thin">
        <color indexed="23"/>
      </left>
      <right style="thin">
        <color auto="1"/>
      </right>
      <top style="thin">
        <color auto="1"/>
      </top>
      <bottom/>
      <diagonal/>
    </border>
    <border>
      <left/>
      <right style="hair">
        <color indexed="22"/>
      </right>
      <top/>
      <bottom/>
      <diagonal/>
    </border>
    <border>
      <left style="hair">
        <color indexed="22"/>
      </left>
      <right style="hair">
        <color indexed="22"/>
      </right>
      <top/>
      <bottom/>
      <diagonal/>
    </border>
    <border>
      <left style="hair">
        <color indexed="22"/>
      </left>
      <right style="thin">
        <color auto="1"/>
      </right>
      <top/>
      <bottom/>
      <diagonal/>
    </border>
    <border>
      <left style="thin">
        <color auto="1"/>
      </left>
      <right style="thin">
        <color indexed="23"/>
      </right>
      <top style="thin">
        <color auto="1"/>
      </top>
      <bottom/>
      <diagonal/>
    </border>
    <border>
      <left style="thin">
        <color auto="1"/>
      </left>
      <right style="thin">
        <color auto="1"/>
      </right>
      <top style="hair">
        <color indexed="23"/>
      </top>
      <bottom style="hair">
        <color indexed="23"/>
      </bottom>
      <diagonal/>
    </border>
    <border>
      <left style="thin">
        <color auto="1"/>
      </left>
      <right style="thin">
        <color auto="1"/>
      </right>
      <top style="hair">
        <color indexed="23"/>
      </top>
      <bottom/>
      <diagonal/>
    </border>
    <border>
      <left style="thin">
        <color auto="1"/>
      </left>
      <right style="thin">
        <color auto="1"/>
      </right>
      <top style="hair">
        <color indexed="23"/>
      </top>
      <bottom style="thin">
        <color auto="1"/>
      </bottom>
      <diagonal/>
    </border>
    <border>
      <left/>
      <right/>
      <top/>
      <bottom style="thin">
        <color auto="1"/>
      </bottom>
      <diagonal/>
    </border>
    <border>
      <left style="thin">
        <color indexed="22"/>
      </left>
      <right style="thin">
        <color indexed="22"/>
      </right>
      <top style="thin">
        <color indexed="22"/>
      </top>
      <bottom style="thin">
        <color indexed="17"/>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style="thin">
        <color indexed="58"/>
      </bottom>
      <diagonal/>
    </border>
    <border>
      <left style="thin">
        <color indexed="22"/>
      </left>
      <right style="thin">
        <color indexed="22"/>
      </right>
      <top style="thin">
        <color indexed="22"/>
      </top>
      <bottom style="medium">
        <color indexed="58"/>
      </bottom>
      <diagonal/>
    </border>
    <border>
      <left style="thin">
        <color indexed="22"/>
      </left>
      <right style="thin">
        <color indexed="22"/>
      </right>
      <top style="thin">
        <color indexed="22"/>
      </top>
      <bottom style="thin">
        <color indexed="12"/>
      </bottom>
      <diagonal/>
    </border>
    <border>
      <left style="thin">
        <color indexed="22"/>
      </left>
      <right style="thin">
        <color indexed="22"/>
      </right>
      <top/>
      <bottom style="thin">
        <color indexed="58"/>
      </bottom>
      <diagonal/>
    </border>
    <border>
      <left style="thin">
        <color indexed="22"/>
      </left>
      <right style="thin">
        <color indexed="22"/>
      </right>
      <top/>
      <bottom style="thin">
        <color indexed="12"/>
      </bottom>
      <diagonal/>
    </border>
    <border>
      <left style="thin">
        <color indexed="22"/>
      </left>
      <right style="thin">
        <color indexed="22"/>
      </right>
      <top style="thin">
        <color indexed="12"/>
      </top>
      <bottom style="thin">
        <color indexed="58"/>
      </bottom>
      <diagonal/>
    </border>
    <border>
      <left style="thin">
        <color indexed="23"/>
      </left>
      <right style="thin">
        <color indexed="23"/>
      </right>
      <top/>
      <bottom style="hair">
        <color indexed="23"/>
      </bottom>
      <diagonal/>
    </border>
    <border>
      <left style="thin">
        <color auto="1"/>
      </left>
      <right style="thin">
        <color indexed="23"/>
      </right>
      <top/>
      <bottom style="hair">
        <color indexed="23"/>
      </bottom>
      <diagonal/>
    </border>
    <border>
      <left style="thin">
        <color indexed="23"/>
      </left>
      <right style="thin">
        <color auto="1"/>
      </right>
      <top/>
      <bottom style="hair">
        <color indexed="23"/>
      </bottom>
      <diagonal/>
    </border>
    <border>
      <left/>
      <right style="hair">
        <color indexed="22"/>
      </right>
      <top style="thin">
        <color auto="1"/>
      </top>
      <bottom/>
      <diagonal/>
    </border>
    <border>
      <left style="hair">
        <color indexed="22"/>
      </left>
      <right style="hair">
        <color indexed="22"/>
      </right>
      <top style="thin">
        <color auto="1"/>
      </top>
      <bottom/>
      <diagonal/>
    </border>
    <border>
      <left style="hair">
        <color indexed="22"/>
      </left>
      <right style="thin">
        <color auto="1"/>
      </right>
      <top style="thin">
        <color auto="1"/>
      </top>
      <bottom/>
      <diagonal/>
    </border>
    <border>
      <left style="thin">
        <color indexed="22"/>
      </left>
      <right style="thin">
        <color indexed="22"/>
      </right>
      <top style="thin">
        <color indexed="22"/>
      </top>
      <bottom style="thin">
        <color indexed="60"/>
      </bottom>
      <diagonal/>
    </border>
    <border>
      <left style="thin">
        <color indexed="22"/>
      </left>
      <right style="thin">
        <color indexed="22"/>
      </right>
      <top style="thin">
        <color indexed="22"/>
      </top>
      <bottom style="medium">
        <color indexed="12"/>
      </bottom>
      <diagonal/>
    </border>
    <border>
      <left style="thin">
        <color indexed="22"/>
      </left>
      <right style="thin">
        <color indexed="22"/>
      </right>
      <top style="thin">
        <color indexed="22"/>
      </top>
      <bottom style="thin">
        <color indexed="18"/>
      </bottom>
      <diagonal/>
    </border>
    <border>
      <left/>
      <right/>
      <top style="thin">
        <color indexed="22"/>
      </top>
      <bottom/>
      <diagonal/>
    </border>
    <border>
      <left/>
      <right style="thin">
        <color auto="1"/>
      </right>
      <top style="thin">
        <color auto="1"/>
      </top>
      <bottom/>
      <diagonal/>
    </border>
    <border>
      <left style="thin">
        <color auto="1"/>
      </left>
      <right style="thin">
        <color indexed="23"/>
      </right>
      <top style="thin">
        <color auto="1"/>
      </top>
      <bottom style="thin">
        <color indexed="23"/>
      </bottom>
      <diagonal/>
    </border>
    <border>
      <left style="thin">
        <color indexed="23"/>
      </left>
      <right style="thin">
        <color indexed="23"/>
      </right>
      <top style="thin">
        <color auto="1"/>
      </top>
      <bottom style="thin">
        <color indexed="23"/>
      </bottom>
      <diagonal/>
    </border>
    <border>
      <left style="thin">
        <color indexed="23"/>
      </left>
      <right style="thin">
        <color auto="1"/>
      </right>
      <top style="thin">
        <color auto="1"/>
      </top>
      <bottom style="thin">
        <color indexed="23"/>
      </bottom>
      <diagonal/>
    </border>
    <border>
      <left style="thin">
        <color indexed="22"/>
      </left>
      <right style="thin">
        <color indexed="22"/>
      </right>
      <top style="thin">
        <color auto="1"/>
      </top>
      <bottom style="thin">
        <color auto="1"/>
      </bottom>
      <diagonal/>
    </border>
    <border>
      <left style="thin">
        <color indexed="22"/>
      </left>
      <right style="thin">
        <color auto="1"/>
      </right>
      <top style="thin">
        <color auto="1"/>
      </top>
      <bottom style="thin">
        <color auto="1"/>
      </bottom>
      <diagonal/>
    </border>
    <border>
      <left style="thin">
        <color indexed="23"/>
      </left>
      <right style="thin">
        <color indexed="23"/>
      </right>
      <top/>
      <bottom/>
      <diagonal/>
    </border>
    <border>
      <left style="thin">
        <color auto="1"/>
      </left>
      <right style="thin">
        <color indexed="23"/>
      </right>
      <top/>
      <bottom style="thin">
        <color auto="1"/>
      </bottom>
      <diagonal/>
    </border>
    <border>
      <left style="thin">
        <color indexed="23"/>
      </left>
      <right style="thin">
        <color indexed="23"/>
      </right>
      <top/>
      <bottom style="thin">
        <color auto="1"/>
      </bottom>
      <diagonal/>
    </border>
    <border>
      <left style="thin">
        <color indexed="23"/>
      </left>
      <right style="thin">
        <color auto="1"/>
      </right>
      <top/>
      <bottom style="thin">
        <color auto="1"/>
      </bottom>
      <diagonal/>
    </border>
    <border>
      <left/>
      <right/>
      <top style="medium">
        <color indexed="23"/>
      </top>
      <bottom/>
      <diagonal/>
    </border>
    <border>
      <left/>
      <right style="medium">
        <color indexed="23"/>
      </right>
      <top style="medium">
        <color indexed="23"/>
      </top>
      <bottom/>
      <diagonal/>
    </border>
    <border>
      <left style="medium">
        <color indexed="23"/>
      </left>
      <right/>
      <top/>
      <bottom/>
      <diagonal/>
    </border>
    <border>
      <left/>
      <right style="medium">
        <color indexed="23"/>
      </right>
      <top/>
      <bottom/>
      <diagonal/>
    </border>
    <border>
      <left style="medium">
        <color indexed="23"/>
      </left>
      <right/>
      <top/>
      <bottom style="medium">
        <color indexed="23"/>
      </bottom>
      <diagonal/>
    </border>
    <border>
      <left/>
      <right/>
      <top/>
      <bottom style="medium">
        <color indexed="23"/>
      </bottom>
      <diagonal/>
    </border>
    <border>
      <left/>
      <right style="medium">
        <color indexed="23"/>
      </right>
      <top/>
      <bottom style="medium">
        <color indexed="23"/>
      </bottom>
      <diagonal/>
    </border>
    <border>
      <left style="medium">
        <color indexed="23"/>
      </left>
      <right style="thin">
        <color auto="1"/>
      </right>
      <top style="thin">
        <color auto="1"/>
      </top>
      <bottom style="thin">
        <color auto="1"/>
      </bottom>
      <diagonal/>
    </border>
    <border>
      <left style="thin">
        <color auto="1"/>
      </left>
      <right style="thin">
        <color indexed="23"/>
      </right>
      <top style="thin">
        <color auto="1"/>
      </top>
      <bottom style="thin">
        <color auto="1"/>
      </bottom>
      <diagonal/>
    </border>
    <border>
      <left style="thin">
        <color indexed="23"/>
      </left>
      <right style="thin">
        <color indexed="23"/>
      </right>
      <top style="thin">
        <color auto="1"/>
      </top>
      <bottom style="thin">
        <color auto="1"/>
      </bottom>
      <diagonal/>
    </border>
    <border>
      <left style="thin">
        <color indexed="23"/>
      </left>
      <right style="thin">
        <color auto="1"/>
      </right>
      <top style="thin">
        <color auto="1"/>
      </top>
      <bottom style="thin">
        <color auto="1"/>
      </bottom>
      <diagonal/>
    </border>
    <border>
      <left/>
      <right/>
      <top style="thin">
        <color indexed="22"/>
      </top>
      <bottom style="thin">
        <color indexed="22"/>
      </bottom>
      <diagonal/>
    </border>
    <border>
      <left style="thick">
        <color indexed="22"/>
      </left>
      <right style="thick">
        <color indexed="22"/>
      </right>
      <top style="thick">
        <color indexed="22"/>
      </top>
      <bottom/>
      <diagonal/>
    </border>
    <border>
      <left style="thick">
        <color indexed="22"/>
      </left>
      <right style="thick">
        <color indexed="22"/>
      </right>
      <top style="thin">
        <color auto="1"/>
      </top>
      <bottom style="thin">
        <color auto="1"/>
      </bottom>
      <diagonal/>
    </border>
    <border>
      <left style="thick">
        <color indexed="22"/>
      </left>
      <right style="thick">
        <color indexed="22"/>
      </right>
      <top/>
      <bottom/>
      <diagonal/>
    </border>
    <border>
      <left style="thick">
        <color indexed="22"/>
      </left>
      <right style="thick">
        <color indexed="22"/>
      </right>
      <top style="thin">
        <color indexed="22"/>
      </top>
      <bottom style="thin">
        <color indexed="22"/>
      </bottom>
      <diagonal/>
    </border>
    <border>
      <left style="thick">
        <color indexed="22"/>
      </left>
      <right style="thick">
        <color indexed="22"/>
      </right>
      <top style="thin">
        <color indexed="22"/>
      </top>
      <bottom style="thick">
        <color indexed="22"/>
      </bottom>
      <diagonal/>
    </border>
    <border>
      <left style="thick">
        <color indexed="22"/>
      </left>
      <right/>
      <top style="thick">
        <color indexed="22"/>
      </top>
      <bottom/>
      <diagonal/>
    </border>
    <border>
      <left/>
      <right/>
      <top style="thick">
        <color indexed="22"/>
      </top>
      <bottom/>
      <diagonal/>
    </border>
    <border>
      <left/>
      <right style="thick">
        <color indexed="22"/>
      </right>
      <top style="thick">
        <color indexed="22"/>
      </top>
      <bottom/>
      <diagonal/>
    </border>
    <border>
      <left style="thick">
        <color indexed="22"/>
      </left>
      <right style="thin">
        <color indexed="22"/>
      </right>
      <top style="thin">
        <color auto="1"/>
      </top>
      <bottom style="thin">
        <color auto="1"/>
      </bottom>
      <diagonal/>
    </border>
    <border>
      <left/>
      <right style="thick">
        <color indexed="22"/>
      </right>
      <top style="thin">
        <color auto="1"/>
      </top>
      <bottom style="thin">
        <color auto="1"/>
      </bottom>
      <diagonal/>
    </border>
    <border>
      <left style="thick">
        <color indexed="22"/>
      </left>
      <right style="thin">
        <color indexed="22"/>
      </right>
      <top style="thin">
        <color indexed="22"/>
      </top>
      <bottom style="thin">
        <color indexed="22"/>
      </bottom>
      <diagonal/>
    </border>
    <border>
      <left style="thin">
        <color indexed="22"/>
      </left>
      <right style="thick">
        <color indexed="22"/>
      </right>
      <top style="thin">
        <color indexed="22"/>
      </top>
      <bottom style="thin">
        <color indexed="22"/>
      </bottom>
      <diagonal/>
    </border>
    <border>
      <left style="thick">
        <color indexed="22"/>
      </left>
      <right style="thin">
        <color indexed="22"/>
      </right>
      <top style="thin">
        <color indexed="22"/>
      </top>
      <bottom style="thick">
        <color indexed="22"/>
      </bottom>
      <diagonal/>
    </border>
    <border>
      <left style="thin">
        <color indexed="22"/>
      </left>
      <right style="thin">
        <color indexed="22"/>
      </right>
      <top style="thin">
        <color indexed="22"/>
      </top>
      <bottom style="thick">
        <color indexed="22"/>
      </bottom>
      <diagonal/>
    </border>
    <border>
      <left style="thin">
        <color indexed="22"/>
      </left>
      <right style="thick">
        <color indexed="22"/>
      </right>
      <top style="thin">
        <color indexed="22"/>
      </top>
      <bottom style="thick">
        <color indexed="22"/>
      </bottom>
      <diagonal/>
    </border>
    <border>
      <left style="thick">
        <color indexed="22"/>
      </left>
      <right style="thin">
        <color indexed="22"/>
      </right>
      <top style="thin">
        <color indexed="22"/>
      </top>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style="thin">
        <color indexed="22"/>
      </right>
      <top style="thin">
        <color auto="1"/>
      </top>
      <bottom style="thin">
        <color indexed="22"/>
      </bottom>
      <diagonal/>
    </border>
    <border>
      <left style="thick">
        <color indexed="22"/>
      </left>
      <right style="thick">
        <color indexed="22"/>
      </right>
      <top/>
      <bottom style="thin">
        <color auto="1"/>
      </bottom>
      <diagonal/>
    </border>
    <border>
      <left style="thick">
        <color indexed="22"/>
      </left>
      <right style="thick">
        <color indexed="22"/>
      </right>
      <top/>
      <bottom style="thick">
        <color indexed="22"/>
      </bottom>
      <diagonal/>
    </border>
    <border>
      <left style="thick">
        <color indexed="22"/>
      </left>
      <right style="thick">
        <color indexed="22"/>
      </right>
      <top style="thick">
        <color indexed="22"/>
      </top>
      <bottom style="thin">
        <color indexed="22"/>
      </bottom>
      <diagonal/>
    </border>
    <border>
      <left style="thin">
        <color auto="1"/>
      </left>
      <right style="thin">
        <color auto="1"/>
      </right>
      <top style="thin">
        <color auto="1"/>
      </top>
      <bottom style="thin">
        <color indexed="22"/>
      </bottom>
      <diagonal/>
    </border>
    <border>
      <left style="thin">
        <color auto="1"/>
      </left>
      <right style="thin">
        <color auto="1"/>
      </right>
      <top style="thin">
        <color indexed="22"/>
      </top>
      <bottom style="thin">
        <color indexed="22"/>
      </bottom>
      <diagonal/>
    </border>
    <border>
      <left style="thin">
        <color auto="1"/>
      </left>
      <right style="thin">
        <color auto="1"/>
      </right>
      <top style="thin">
        <color indexed="22"/>
      </top>
      <bottom style="thin">
        <color auto="1"/>
      </bottom>
      <diagonal/>
    </border>
    <border>
      <left style="thin">
        <color indexed="22"/>
      </left>
      <right style="thin">
        <color auto="1"/>
      </right>
      <top style="thin">
        <color indexed="22"/>
      </top>
      <bottom style="thin">
        <color indexed="22"/>
      </bottom>
      <diagonal/>
    </border>
    <border>
      <left style="thin">
        <color indexed="22"/>
      </left>
      <right style="thick">
        <color indexed="22"/>
      </right>
      <top style="thin">
        <color auto="1"/>
      </top>
      <bottom style="thin">
        <color indexed="22"/>
      </bottom>
      <diagonal/>
    </border>
    <border>
      <left style="thick">
        <color indexed="22"/>
      </left>
      <right/>
      <top/>
      <bottom/>
      <diagonal/>
    </border>
    <border>
      <left/>
      <right style="thick">
        <color indexed="22"/>
      </right>
      <top/>
      <bottom/>
      <diagonal/>
    </border>
    <border>
      <left style="thin">
        <color auto="1"/>
      </left>
      <right style="thin">
        <color auto="1"/>
      </right>
      <top style="thick">
        <color indexed="22"/>
      </top>
      <bottom style="thin">
        <color auto="1"/>
      </bottom>
      <diagonal/>
    </border>
    <border>
      <left/>
      <right style="thin">
        <color auto="1"/>
      </right>
      <top style="thick">
        <color indexed="22"/>
      </top>
      <bottom style="thin">
        <color auto="1"/>
      </bottom>
      <diagonal/>
    </border>
    <border>
      <left style="thin">
        <color indexed="22"/>
      </left>
      <right style="thick">
        <color indexed="22"/>
      </right>
      <top style="thin">
        <color indexed="22"/>
      </top>
      <bottom/>
      <diagonal/>
    </border>
    <border>
      <left style="thin">
        <color indexed="22"/>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style="thin">
        <color indexed="22"/>
      </right>
      <top/>
      <bottom style="thin">
        <color indexed="22"/>
      </bottom>
      <diagonal/>
    </border>
    <border>
      <left style="thick">
        <color indexed="22"/>
      </left>
      <right/>
      <top/>
      <bottom style="thick">
        <color indexed="22"/>
      </bottom>
      <diagonal/>
    </border>
    <border>
      <left/>
      <right style="thick">
        <color indexed="22"/>
      </right>
      <top/>
      <bottom style="thick">
        <color indexed="22"/>
      </bottom>
      <diagonal/>
    </border>
    <border>
      <left style="thin">
        <color indexed="22"/>
      </left>
      <right style="thin">
        <color indexed="22"/>
      </right>
      <top style="thin">
        <color indexed="22"/>
      </top>
      <bottom style="thin">
        <color auto="1"/>
      </bottom>
      <diagonal/>
    </border>
    <border>
      <left/>
      <right style="thin">
        <color indexed="22"/>
      </right>
      <top style="thin">
        <color indexed="22"/>
      </top>
      <bottom style="thick">
        <color indexed="22"/>
      </bottom>
      <diagonal/>
    </border>
    <border>
      <left style="thick">
        <color indexed="22"/>
      </left>
      <right style="thin">
        <color indexed="22"/>
      </right>
      <top style="thin">
        <color auto="1"/>
      </top>
      <bottom style="thick">
        <color indexed="22"/>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59"/>
      </bottom>
      <diagonal/>
    </border>
    <border>
      <left style="thin">
        <color indexed="22"/>
      </left>
      <right style="thin">
        <color indexed="22"/>
      </right>
      <top style="thin">
        <color indexed="22"/>
      </top>
      <bottom style="medium">
        <color indexed="59"/>
      </bottom>
      <diagonal/>
    </border>
    <border>
      <left/>
      <right style="thin">
        <color indexed="22"/>
      </right>
      <top style="thin">
        <color indexed="22"/>
      </top>
      <bottom style="thin">
        <color indexed="17"/>
      </bottom>
      <diagonal/>
    </border>
    <border>
      <left style="thin">
        <color indexed="17"/>
      </left>
      <right style="thin">
        <color indexed="22"/>
      </right>
      <top style="thin">
        <color indexed="22"/>
      </top>
      <bottom style="thin">
        <color indexed="22"/>
      </bottom>
      <diagonal/>
    </border>
    <border>
      <left style="thin">
        <color indexed="17"/>
      </left>
      <right style="thin">
        <color indexed="22"/>
      </right>
      <top style="thin">
        <color indexed="22"/>
      </top>
      <bottom style="thin">
        <color indexed="17"/>
      </bottom>
      <diagonal/>
    </border>
    <border>
      <left style="thin">
        <color indexed="58"/>
      </left>
      <right style="thin">
        <color indexed="22"/>
      </right>
      <top style="thin">
        <color indexed="22"/>
      </top>
      <bottom style="medium">
        <color indexed="58"/>
      </bottom>
      <diagonal/>
    </border>
    <border>
      <left style="thin">
        <color indexed="59"/>
      </left>
      <right style="thin">
        <color indexed="22"/>
      </right>
      <top style="thin">
        <color indexed="22"/>
      </top>
      <bottom style="thin">
        <color indexed="22"/>
      </bottom>
      <diagonal/>
    </border>
    <border>
      <left style="thin">
        <color indexed="59"/>
      </left>
      <right style="thin">
        <color indexed="22"/>
      </right>
      <top style="thin">
        <color indexed="22"/>
      </top>
      <bottom style="thin">
        <color indexed="59"/>
      </bottom>
      <diagonal/>
    </border>
    <border>
      <left style="thin">
        <color indexed="59"/>
      </left>
      <right style="thin">
        <color indexed="22"/>
      </right>
      <top style="thin">
        <color indexed="22"/>
      </top>
      <bottom style="medium">
        <color indexed="59"/>
      </bottom>
      <diagonal/>
    </border>
    <border>
      <left style="thin">
        <color auto="1"/>
      </left>
      <right style="thin">
        <color auto="1"/>
      </right>
      <top style="thin">
        <color auto="1"/>
      </top>
      <bottom/>
      <diagonal/>
    </border>
    <border>
      <left/>
      <right/>
      <top style="thin">
        <color indexed="9"/>
      </top>
      <bottom/>
      <diagonal/>
    </border>
    <border>
      <left/>
      <right style="thick">
        <color indexed="21"/>
      </right>
      <top style="thin">
        <color indexed="9"/>
      </top>
      <bottom style="thin">
        <color indexed="21"/>
      </bottom>
      <diagonal/>
    </border>
    <border>
      <left style="thick">
        <color indexed="21"/>
      </left>
      <right/>
      <top/>
      <bottom style="hair">
        <color indexed="21"/>
      </bottom>
      <diagonal/>
    </border>
    <border>
      <left/>
      <right style="thick">
        <color indexed="21"/>
      </right>
      <top style="hair">
        <color indexed="21"/>
      </top>
      <bottom style="hair">
        <color indexed="21"/>
      </bottom>
      <diagonal/>
    </border>
    <border>
      <left/>
      <right style="thick">
        <color indexed="21"/>
      </right>
      <top style="hair">
        <color indexed="21"/>
      </top>
      <bottom/>
      <diagonal/>
    </border>
    <border>
      <left/>
      <right style="thick">
        <color indexed="21"/>
      </right>
      <top/>
      <bottom style="hair">
        <color indexed="21"/>
      </bottom>
      <diagonal/>
    </border>
    <border>
      <left style="thick">
        <color indexed="21"/>
      </left>
      <right/>
      <top style="hair">
        <color indexed="21"/>
      </top>
      <bottom style="hair">
        <color indexed="21"/>
      </bottom>
      <diagonal/>
    </border>
    <border>
      <left/>
      <right/>
      <top style="hair">
        <color indexed="21"/>
      </top>
      <bottom style="hair">
        <color indexed="21"/>
      </bottom>
      <diagonal/>
    </border>
    <border>
      <left style="thick">
        <color indexed="21"/>
      </left>
      <right style="thin">
        <color indexed="21"/>
      </right>
      <top style="thin">
        <color indexed="21"/>
      </top>
      <bottom style="thin">
        <color indexed="21"/>
      </bottom>
      <diagonal/>
    </border>
    <border>
      <left style="thin">
        <color indexed="21"/>
      </left>
      <right style="thin">
        <color indexed="21"/>
      </right>
      <top style="thin">
        <color indexed="21"/>
      </top>
      <bottom style="thin">
        <color indexed="21"/>
      </bottom>
      <diagonal/>
    </border>
    <border>
      <left style="thin">
        <color indexed="21"/>
      </left>
      <right style="thick">
        <color indexed="21"/>
      </right>
      <top style="thin">
        <color indexed="21"/>
      </top>
      <bottom style="thin">
        <color indexed="21"/>
      </bottom>
      <diagonal/>
    </border>
    <border>
      <left style="thick">
        <color indexed="21"/>
      </left>
      <right/>
      <top style="thin">
        <color indexed="9"/>
      </top>
      <bottom/>
      <diagonal/>
    </border>
    <border>
      <left/>
      <right style="thick">
        <color indexed="21"/>
      </right>
      <top style="thin">
        <color indexed="9"/>
      </top>
      <bottom/>
      <diagonal/>
    </border>
    <border>
      <left style="thin">
        <color indexed="21"/>
      </left>
      <right style="hair">
        <color indexed="21"/>
      </right>
      <top style="thin">
        <color indexed="21"/>
      </top>
      <bottom style="thin">
        <color indexed="21"/>
      </bottom>
      <diagonal/>
    </border>
    <border>
      <left style="hair">
        <color indexed="21"/>
      </left>
      <right style="hair">
        <color indexed="21"/>
      </right>
      <top style="thin">
        <color indexed="21"/>
      </top>
      <bottom style="thin">
        <color indexed="21"/>
      </bottom>
      <diagonal/>
    </border>
    <border>
      <left style="hair">
        <color indexed="21"/>
      </left>
      <right style="thin">
        <color indexed="21"/>
      </right>
      <top style="thin">
        <color indexed="21"/>
      </top>
      <bottom style="thin">
        <color indexed="21"/>
      </bottom>
      <diagonal/>
    </border>
    <border>
      <left style="thin">
        <color indexed="21"/>
      </left>
      <right style="thick">
        <color indexed="21"/>
      </right>
      <top style="hair">
        <color indexed="21"/>
      </top>
      <bottom style="hair">
        <color indexed="21"/>
      </bottom>
      <diagonal/>
    </border>
    <border>
      <left style="thin">
        <color indexed="21"/>
      </left>
      <right style="thick">
        <color indexed="21"/>
      </right>
      <top/>
      <bottom style="hair">
        <color indexed="21"/>
      </bottom>
      <diagonal/>
    </border>
    <border>
      <left style="thick">
        <color indexed="21"/>
      </left>
      <right/>
      <top/>
      <bottom/>
      <diagonal/>
    </border>
    <border>
      <left style="thick">
        <color indexed="21"/>
      </left>
      <right/>
      <top style="hair">
        <color indexed="21"/>
      </top>
      <bottom style="thin">
        <color indexed="21"/>
      </bottom>
      <diagonal/>
    </border>
    <border>
      <left/>
      <right style="thick">
        <color indexed="21"/>
      </right>
      <top style="hair">
        <color indexed="21"/>
      </top>
      <bottom style="thin">
        <color indexed="21"/>
      </bottom>
      <diagonal/>
    </border>
    <border>
      <left style="hair">
        <color indexed="21"/>
      </left>
      <right style="thin">
        <color indexed="21"/>
      </right>
      <top/>
      <bottom style="thin">
        <color indexed="21"/>
      </bottom>
      <diagonal/>
    </border>
    <border>
      <left/>
      <right style="thick">
        <color indexed="21"/>
      </right>
      <top/>
      <bottom style="thin">
        <color indexed="21"/>
      </bottom>
      <diagonal/>
    </border>
    <border>
      <left style="thin">
        <color indexed="57"/>
      </left>
      <right style="hair">
        <color indexed="57"/>
      </right>
      <top style="thin">
        <color indexed="21"/>
      </top>
      <bottom style="thin">
        <color indexed="21"/>
      </bottom>
      <diagonal/>
    </border>
    <border>
      <left style="hair">
        <color indexed="57"/>
      </left>
      <right style="hair">
        <color indexed="57"/>
      </right>
      <top style="thin">
        <color indexed="21"/>
      </top>
      <bottom style="thin">
        <color indexed="21"/>
      </bottom>
      <diagonal/>
    </border>
    <border>
      <left style="hair">
        <color indexed="57"/>
      </left>
      <right style="thin">
        <color indexed="57"/>
      </right>
      <top style="thin">
        <color indexed="21"/>
      </top>
      <bottom style="thin">
        <color indexed="21"/>
      </bottom>
      <diagonal/>
    </border>
    <border>
      <left/>
      <right style="thick">
        <color indexed="21"/>
      </right>
      <top style="thin">
        <color indexed="21"/>
      </top>
      <bottom style="thin">
        <color indexed="21"/>
      </bottom>
      <diagonal/>
    </border>
    <border>
      <left style="thick">
        <color indexed="22"/>
      </left>
      <right style="thick">
        <color indexed="22"/>
      </right>
      <top/>
      <bottom style="thin">
        <color indexed="22"/>
      </bottom>
      <diagonal/>
    </border>
    <border>
      <left/>
      <right/>
      <top style="thick">
        <color indexed="22"/>
      </top>
      <bottom style="thin">
        <color auto="1"/>
      </bottom>
      <diagonal/>
    </border>
    <border>
      <left style="thin">
        <color indexed="21"/>
      </left>
      <right style="hair">
        <color indexed="21"/>
      </right>
      <top style="hair">
        <color indexed="21"/>
      </top>
      <bottom style="hair">
        <color indexed="21"/>
      </bottom>
      <diagonal/>
    </border>
    <border>
      <left style="hair">
        <color indexed="21"/>
      </left>
      <right style="hair">
        <color indexed="21"/>
      </right>
      <top style="hair">
        <color indexed="21"/>
      </top>
      <bottom style="hair">
        <color indexed="21"/>
      </bottom>
      <diagonal/>
    </border>
    <border>
      <left style="hair">
        <color indexed="21"/>
      </left>
      <right style="thin">
        <color indexed="21"/>
      </right>
      <top style="hair">
        <color indexed="21"/>
      </top>
      <bottom style="hair">
        <color indexed="21"/>
      </bottom>
      <diagonal/>
    </border>
    <border>
      <left style="thin">
        <color indexed="21"/>
      </left>
      <right style="hair">
        <color indexed="21"/>
      </right>
      <top style="hair">
        <color indexed="21"/>
      </top>
      <bottom style="thin">
        <color indexed="21"/>
      </bottom>
      <diagonal/>
    </border>
    <border>
      <left style="hair">
        <color indexed="21"/>
      </left>
      <right style="hair">
        <color indexed="21"/>
      </right>
      <top style="hair">
        <color indexed="21"/>
      </top>
      <bottom style="thin">
        <color indexed="21"/>
      </bottom>
      <diagonal/>
    </border>
    <border>
      <left style="hair">
        <color indexed="21"/>
      </left>
      <right style="thin">
        <color indexed="21"/>
      </right>
      <top style="hair">
        <color indexed="21"/>
      </top>
      <bottom style="thin">
        <color indexed="21"/>
      </bottom>
      <diagonal/>
    </border>
    <border>
      <left style="thin">
        <color indexed="21"/>
      </left>
      <right style="hair">
        <color indexed="21"/>
      </right>
      <top/>
      <bottom style="hair">
        <color indexed="21"/>
      </bottom>
      <diagonal/>
    </border>
    <border>
      <left style="hair">
        <color indexed="21"/>
      </left>
      <right style="hair">
        <color indexed="21"/>
      </right>
      <top/>
      <bottom style="hair">
        <color indexed="21"/>
      </bottom>
      <diagonal/>
    </border>
    <border>
      <left style="hair">
        <color indexed="21"/>
      </left>
      <right style="thin">
        <color indexed="21"/>
      </right>
      <top/>
      <bottom style="hair">
        <color indexed="21"/>
      </bottom>
      <diagonal/>
    </border>
    <border>
      <left style="thin">
        <color indexed="21"/>
      </left>
      <right style="hair">
        <color indexed="21"/>
      </right>
      <top style="hair">
        <color indexed="21"/>
      </top>
      <bottom/>
      <diagonal/>
    </border>
    <border>
      <left style="hair">
        <color indexed="21"/>
      </left>
      <right style="hair">
        <color indexed="21"/>
      </right>
      <top style="hair">
        <color indexed="21"/>
      </top>
      <bottom/>
      <diagonal/>
    </border>
    <border>
      <left style="hair">
        <color indexed="21"/>
      </left>
      <right style="thin">
        <color indexed="21"/>
      </right>
      <top/>
      <bottom/>
      <diagonal/>
    </border>
    <border>
      <left style="thin">
        <color indexed="21"/>
      </left>
      <right style="hair">
        <color indexed="21"/>
      </right>
      <top/>
      <bottom style="thin">
        <color indexed="57"/>
      </bottom>
      <diagonal/>
    </border>
    <border>
      <left style="hair">
        <color indexed="21"/>
      </left>
      <right style="hair">
        <color indexed="21"/>
      </right>
      <top/>
      <bottom style="thin">
        <color indexed="57"/>
      </bottom>
      <diagonal/>
    </border>
    <border>
      <left style="hair">
        <color indexed="21"/>
      </left>
      <right style="thin">
        <color indexed="21"/>
      </right>
      <top/>
      <bottom style="thin">
        <color indexed="57"/>
      </bottom>
      <diagonal/>
    </border>
    <border>
      <left style="thin">
        <color indexed="57"/>
      </left>
      <right style="hair">
        <color indexed="57"/>
      </right>
      <top/>
      <bottom style="hair">
        <color indexed="21"/>
      </bottom>
      <diagonal/>
    </border>
    <border>
      <left style="hair">
        <color indexed="57"/>
      </left>
      <right style="hair">
        <color indexed="57"/>
      </right>
      <top/>
      <bottom style="hair">
        <color indexed="21"/>
      </bottom>
      <diagonal/>
    </border>
    <border>
      <left style="hair">
        <color indexed="57"/>
      </left>
      <right style="thin">
        <color indexed="21"/>
      </right>
      <top/>
      <bottom style="hair">
        <color indexed="21"/>
      </bottom>
      <diagonal/>
    </border>
    <border>
      <left style="thin">
        <color indexed="57"/>
      </left>
      <right style="hair">
        <color indexed="57"/>
      </right>
      <top/>
      <bottom style="thin">
        <color indexed="57"/>
      </bottom>
      <diagonal/>
    </border>
    <border>
      <left style="hair">
        <color indexed="57"/>
      </left>
      <right style="hair">
        <color indexed="57"/>
      </right>
      <top/>
      <bottom style="thin">
        <color indexed="57"/>
      </bottom>
      <diagonal/>
    </border>
    <border>
      <left style="hair">
        <color indexed="57"/>
      </left>
      <right style="thin">
        <color indexed="21"/>
      </right>
      <top/>
      <bottom style="thin">
        <color indexed="57"/>
      </bottom>
      <diagonal/>
    </border>
    <border>
      <left style="thin">
        <color indexed="21"/>
      </left>
      <right style="hair">
        <color indexed="21"/>
      </right>
      <top/>
      <bottom/>
      <diagonal/>
    </border>
    <border>
      <left style="hair">
        <color indexed="21"/>
      </left>
      <right style="hair">
        <color indexed="21"/>
      </right>
      <top/>
      <bottom/>
      <diagonal/>
    </border>
    <border>
      <left style="hair">
        <color indexed="57"/>
      </left>
      <right style="thin">
        <color indexed="57"/>
      </right>
      <top/>
      <bottom style="hair">
        <color indexed="21"/>
      </bottom>
      <diagonal/>
    </border>
    <border>
      <left style="thin">
        <color indexed="57"/>
      </left>
      <right style="hair">
        <color indexed="57"/>
      </right>
      <top/>
      <bottom/>
      <diagonal/>
    </border>
    <border>
      <left style="hair">
        <color indexed="57"/>
      </left>
      <right style="hair">
        <color indexed="57"/>
      </right>
      <top/>
      <bottom/>
      <diagonal/>
    </border>
    <border>
      <left style="hair">
        <color indexed="57"/>
      </left>
      <right style="thin">
        <color indexed="57"/>
      </right>
      <top/>
      <bottom/>
      <diagonal/>
    </border>
    <border>
      <left style="hair">
        <color indexed="21"/>
      </left>
      <right style="thin">
        <color indexed="21"/>
      </right>
      <top style="hair">
        <color indexed="21"/>
      </top>
      <bottom/>
      <diagonal/>
    </border>
    <border>
      <left/>
      <right style="thick">
        <color indexed="21"/>
      </right>
      <top/>
      <bottom/>
      <diagonal/>
    </border>
    <border>
      <left style="thick">
        <color indexed="21"/>
      </left>
      <right/>
      <top style="hair">
        <color indexed="21"/>
      </top>
      <bottom/>
      <diagonal/>
    </border>
    <border>
      <left style="hair">
        <color indexed="57"/>
      </left>
      <right style="thin">
        <color indexed="21"/>
      </right>
      <top/>
      <bottom/>
      <diagonal/>
    </border>
    <border>
      <left/>
      <right style="thin">
        <color indexed="22"/>
      </right>
      <top style="thin">
        <color indexed="22"/>
      </top>
      <bottom style="medium">
        <color indexed="58"/>
      </bottom>
      <diagonal/>
    </border>
    <border>
      <left/>
      <right/>
      <top/>
      <bottom style="medium">
        <color indexed="58"/>
      </bottom>
      <diagonal/>
    </border>
    <border>
      <left style="medium">
        <color indexed="22"/>
      </left>
      <right/>
      <top/>
      <bottom/>
      <diagonal/>
    </border>
    <border>
      <left/>
      <right style="medium">
        <color indexed="22"/>
      </right>
      <top/>
      <bottom/>
      <diagonal/>
    </border>
    <border>
      <left style="medium">
        <color indexed="22"/>
      </left>
      <right/>
      <top/>
      <bottom style="medium">
        <color indexed="22"/>
      </bottom>
      <diagonal/>
    </border>
    <border>
      <left/>
      <right/>
      <top/>
      <bottom style="medium">
        <color indexed="22"/>
      </bottom>
      <diagonal/>
    </border>
    <border>
      <left/>
      <right style="medium">
        <color indexed="22"/>
      </right>
      <top/>
      <bottom style="medium">
        <color indexed="22"/>
      </bottom>
      <diagonal/>
    </border>
    <border>
      <left/>
      <right/>
      <top style="thick">
        <color indexed="22"/>
      </top>
      <bottom style="thick">
        <color indexed="22"/>
      </bottom>
      <diagonal/>
    </border>
    <border>
      <left/>
      <right style="thick">
        <color indexed="22"/>
      </right>
      <top style="thick">
        <color indexed="22"/>
      </top>
      <bottom style="thick">
        <color indexed="22"/>
      </bottom>
      <diagonal/>
    </border>
    <border>
      <left style="thin">
        <color auto="1"/>
      </left>
      <right style="thin">
        <color indexed="22"/>
      </right>
      <top style="thin">
        <color indexed="22"/>
      </top>
      <bottom style="thin">
        <color auto="1"/>
      </bottom>
      <diagonal/>
    </border>
    <border>
      <left style="thick">
        <color indexed="22"/>
      </left>
      <right/>
      <top style="thick">
        <color indexed="22"/>
      </top>
      <bottom style="thick">
        <color indexed="22"/>
      </bottom>
      <diagonal/>
    </border>
    <border>
      <left style="medium">
        <color indexed="22"/>
      </left>
      <right/>
      <top style="medium">
        <color indexed="22"/>
      </top>
      <bottom/>
      <diagonal/>
    </border>
    <border>
      <left/>
      <right/>
      <top style="medium">
        <color indexed="22"/>
      </top>
      <bottom/>
      <diagonal/>
    </border>
    <border>
      <left/>
      <right style="medium">
        <color indexed="22"/>
      </right>
      <top style="medium">
        <color indexed="22"/>
      </top>
      <bottom/>
      <diagonal/>
    </border>
    <border>
      <left style="medium">
        <color indexed="22"/>
      </left>
      <right style="medium">
        <color indexed="22"/>
      </right>
      <top style="medium">
        <color indexed="22"/>
      </top>
      <bottom style="medium">
        <color indexed="22"/>
      </bottom>
      <diagonal/>
    </border>
    <border>
      <left style="medium">
        <color indexed="22"/>
      </left>
      <right/>
      <top style="thin">
        <color indexed="9"/>
      </top>
      <bottom/>
      <diagonal/>
    </border>
    <border>
      <left style="thin">
        <color indexed="22"/>
      </left>
      <right style="medium">
        <color indexed="22"/>
      </right>
      <top style="thin">
        <color indexed="9"/>
      </top>
      <bottom/>
      <diagonal/>
    </border>
    <border>
      <left style="thin">
        <color indexed="22"/>
      </left>
      <right style="medium">
        <color indexed="22"/>
      </right>
      <top/>
      <bottom style="medium">
        <color indexed="22"/>
      </bottom>
      <diagonal/>
    </border>
    <border>
      <left/>
      <right style="medium">
        <color indexed="22"/>
      </right>
      <top style="thin">
        <color indexed="9"/>
      </top>
      <bottom style="thin">
        <color indexed="22"/>
      </bottom>
      <diagonal/>
    </border>
    <border>
      <left/>
      <right style="medium">
        <color indexed="22"/>
      </right>
      <top style="thin">
        <color indexed="22"/>
      </top>
      <bottom style="thin">
        <color indexed="22"/>
      </bottom>
      <diagonal/>
    </border>
    <border>
      <left/>
      <right style="medium">
        <color indexed="22"/>
      </right>
      <top style="thin">
        <color indexed="22"/>
      </top>
      <bottom style="medium">
        <color indexed="22"/>
      </bottom>
      <diagonal/>
    </border>
    <border>
      <left style="thin">
        <color auto="1"/>
      </left>
      <right style="thin">
        <color auto="1"/>
      </right>
      <top style="thin">
        <color auto="1"/>
      </top>
      <bottom style="hair">
        <color indexed="23"/>
      </bottom>
      <diagonal/>
    </border>
    <border>
      <left style="thin">
        <color auto="1"/>
      </left>
      <right style="thin">
        <color indexed="23"/>
      </right>
      <top style="thin">
        <color auto="1"/>
      </top>
      <bottom style="hair">
        <color indexed="23"/>
      </bottom>
      <diagonal/>
    </border>
    <border>
      <left style="thin">
        <color indexed="23"/>
      </left>
      <right style="thin">
        <color indexed="23"/>
      </right>
      <top style="thin">
        <color auto="1"/>
      </top>
      <bottom style="hair">
        <color indexed="23"/>
      </bottom>
      <diagonal/>
    </border>
    <border>
      <left style="thin">
        <color indexed="23"/>
      </left>
      <right style="thin">
        <color auto="1"/>
      </right>
      <top style="thin">
        <color auto="1"/>
      </top>
      <bottom style="hair">
        <color indexed="23"/>
      </bottom>
      <diagonal/>
    </border>
    <border>
      <left style="thin">
        <color auto="1"/>
      </left>
      <right style="thin">
        <color indexed="23"/>
      </right>
      <top style="thin">
        <color indexed="23"/>
      </top>
      <bottom/>
      <diagonal/>
    </border>
    <border>
      <left style="thin">
        <color indexed="23"/>
      </left>
      <right style="thin">
        <color indexed="23"/>
      </right>
      <top style="thin">
        <color indexed="23"/>
      </top>
      <bottom/>
      <diagonal/>
    </border>
    <border>
      <left style="thin">
        <color indexed="23"/>
      </left>
      <right style="thin">
        <color auto="1"/>
      </right>
      <top style="thin">
        <color indexed="23"/>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ck">
        <color indexed="22"/>
      </left>
      <right style="thin">
        <color indexed="22"/>
      </right>
      <top/>
      <bottom style="thin">
        <color indexed="22"/>
      </bottom>
      <diagonal/>
    </border>
    <border>
      <left style="thin">
        <color indexed="22"/>
      </left>
      <right style="thin">
        <color indexed="22"/>
      </right>
      <top style="thin">
        <color indexed="22"/>
      </top>
      <bottom style="medium">
        <color indexed="22"/>
      </bottom>
      <diagonal/>
    </border>
    <border>
      <left style="thin">
        <color indexed="22"/>
      </left>
      <right style="medium">
        <color indexed="22"/>
      </right>
      <top style="thin">
        <color indexed="22"/>
      </top>
      <bottom style="medium">
        <color indexed="22"/>
      </bottom>
      <diagonal/>
    </border>
    <border>
      <left style="thin">
        <color indexed="21"/>
      </left>
      <right style="thick">
        <color indexed="21"/>
      </right>
      <top style="thin">
        <color indexed="21"/>
      </top>
      <bottom style="thin">
        <color indexed="58"/>
      </bottom>
      <diagonal/>
    </border>
    <border>
      <left style="thin">
        <color indexed="21"/>
      </left>
      <right style="hair">
        <color indexed="21"/>
      </right>
      <top/>
      <bottom style="thin">
        <color indexed="58"/>
      </bottom>
      <diagonal/>
    </border>
    <border>
      <left style="hair">
        <color indexed="21"/>
      </left>
      <right style="hair">
        <color indexed="21"/>
      </right>
      <top/>
      <bottom style="thin">
        <color indexed="58"/>
      </bottom>
      <diagonal/>
    </border>
    <border>
      <left style="hair">
        <color indexed="21"/>
      </left>
      <right style="thin">
        <color indexed="21"/>
      </right>
      <top/>
      <bottom style="thin">
        <color indexed="58"/>
      </bottom>
      <diagonal/>
    </border>
    <border>
      <left style="thin">
        <color indexed="21"/>
      </left>
      <right style="thick">
        <color indexed="21"/>
      </right>
      <top/>
      <bottom style="thin">
        <color indexed="58"/>
      </bottom>
      <diagonal/>
    </border>
    <border>
      <left style="thin">
        <color indexed="21"/>
      </left>
      <right style="thin">
        <color indexed="21"/>
      </right>
      <top style="thin">
        <color indexed="21"/>
      </top>
      <bottom style="medium">
        <color indexed="58"/>
      </bottom>
      <diagonal/>
    </border>
    <border>
      <left style="thin">
        <color indexed="21"/>
      </left>
      <right style="thick">
        <color indexed="21"/>
      </right>
      <top style="thin">
        <color indexed="21"/>
      </top>
      <bottom style="medium">
        <color indexed="58"/>
      </bottom>
      <diagonal/>
    </border>
    <border>
      <left style="thin">
        <color indexed="21"/>
      </left>
      <right style="hair">
        <color indexed="21"/>
      </right>
      <top style="thin">
        <color indexed="21"/>
      </top>
      <bottom style="thin">
        <color indexed="58"/>
      </bottom>
      <diagonal/>
    </border>
    <border>
      <left style="hair">
        <color indexed="21"/>
      </left>
      <right style="hair">
        <color indexed="21"/>
      </right>
      <top style="thin">
        <color indexed="21"/>
      </top>
      <bottom style="thin">
        <color indexed="58"/>
      </bottom>
      <diagonal/>
    </border>
    <border>
      <left style="hair">
        <color indexed="21"/>
      </left>
      <right style="thin">
        <color indexed="21"/>
      </right>
      <top style="thin">
        <color indexed="21"/>
      </top>
      <bottom style="thin">
        <color indexed="58"/>
      </bottom>
      <diagonal/>
    </border>
    <border>
      <left style="thin">
        <color indexed="21"/>
      </left>
      <right style="thin">
        <color indexed="21"/>
      </right>
      <top style="thick">
        <color indexed="21"/>
      </top>
      <bottom style="medium">
        <color indexed="58"/>
      </bottom>
      <diagonal/>
    </border>
    <border>
      <left style="thin">
        <color indexed="21"/>
      </left>
      <right style="thick">
        <color indexed="21"/>
      </right>
      <top style="thick">
        <color indexed="21"/>
      </top>
      <bottom style="medium">
        <color indexed="58"/>
      </bottom>
      <diagonal/>
    </border>
    <border>
      <left style="thin">
        <color indexed="21"/>
      </left>
      <right style="hair">
        <color indexed="21"/>
      </right>
      <top style="thin">
        <color indexed="58"/>
      </top>
      <bottom style="thin">
        <color indexed="58"/>
      </bottom>
      <diagonal/>
    </border>
    <border>
      <left style="hair">
        <color indexed="21"/>
      </left>
      <right style="hair">
        <color indexed="21"/>
      </right>
      <top style="thin">
        <color indexed="58"/>
      </top>
      <bottom style="thin">
        <color indexed="58"/>
      </bottom>
      <diagonal/>
    </border>
    <border>
      <left style="hair">
        <color indexed="21"/>
      </left>
      <right style="thin">
        <color indexed="21"/>
      </right>
      <top style="thin">
        <color indexed="58"/>
      </top>
      <bottom style="thin">
        <color indexed="58"/>
      </bottom>
      <diagonal/>
    </border>
    <border>
      <left style="thin">
        <color indexed="21"/>
      </left>
      <right style="thick">
        <color indexed="21"/>
      </right>
      <top style="thin">
        <color indexed="58"/>
      </top>
      <bottom style="thin">
        <color indexed="58"/>
      </bottom>
      <diagonal/>
    </border>
    <border>
      <left style="thin">
        <color indexed="21"/>
      </left>
      <right style="thin">
        <color indexed="21"/>
      </right>
      <top/>
      <bottom style="thick">
        <color indexed="21"/>
      </bottom>
      <diagonal/>
    </border>
    <border>
      <left style="thin">
        <color indexed="21"/>
      </left>
      <right style="thick">
        <color indexed="21"/>
      </right>
      <top/>
      <bottom style="thick">
        <color indexed="21"/>
      </bottom>
      <diagonal/>
    </border>
    <border>
      <left/>
      <right style="thick">
        <color indexed="21"/>
      </right>
      <top style="thin">
        <color indexed="21"/>
      </top>
      <bottom style="thin">
        <color indexed="58"/>
      </bottom>
      <diagonal/>
    </border>
    <border>
      <left style="thick">
        <color indexed="21"/>
      </left>
      <right style="thin">
        <color indexed="21"/>
      </right>
      <top style="thin">
        <color indexed="9"/>
      </top>
      <bottom style="medium">
        <color indexed="9"/>
      </bottom>
      <diagonal/>
    </border>
    <border>
      <left style="thick">
        <color indexed="21"/>
      </left>
      <right style="thin">
        <color indexed="21"/>
      </right>
      <top/>
      <bottom style="thin">
        <color indexed="58"/>
      </bottom>
      <diagonal/>
    </border>
    <border>
      <left style="thick">
        <color indexed="21"/>
      </left>
      <right style="thin">
        <color indexed="21"/>
      </right>
      <top style="thin">
        <color indexed="21"/>
      </top>
      <bottom style="thin">
        <color indexed="58"/>
      </bottom>
      <diagonal/>
    </border>
    <border>
      <left style="thick">
        <color indexed="21"/>
      </left>
      <right/>
      <top style="thin">
        <color indexed="21"/>
      </top>
      <bottom/>
      <diagonal/>
    </border>
    <border>
      <left style="thick">
        <color indexed="21"/>
      </left>
      <right style="thin">
        <color indexed="21"/>
      </right>
      <top style="thick">
        <color indexed="21"/>
      </top>
      <bottom style="medium">
        <color indexed="9"/>
      </bottom>
      <diagonal/>
    </border>
    <border>
      <left style="thick">
        <color indexed="21"/>
      </left>
      <right style="thin">
        <color indexed="21"/>
      </right>
      <top style="medium">
        <color indexed="9"/>
      </top>
      <bottom style="thin">
        <color indexed="58"/>
      </bottom>
      <diagonal/>
    </border>
    <border>
      <left style="thick">
        <color indexed="21"/>
      </left>
      <right/>
      <top/>
      <bottom style="thin">
        <color indexed="21"/>
      </bottom>
      <diagonal/>
    </border>
    <border>
      <left style="thick">
        <color indexed="21"/>
      </left>
      <right style="thin">
        <color indexed="21"/>
      </right>
      <top style="thin">
        <color indexed="21"/>
      </top>
      <bottom style="thin">
        <color indexed="9"/>
      </bottom>
      <diagonal/>
    </border>
    <border>
      <left style="thick">
        <color indexed="21"/>
      </left>
      <right/>
      <top/>
      <bottom style="thick">
        <color indexed="21"/>
      </bottom>
      <diagonal/>
    </border>
    <border>
      <left style="thick">
        <color indexed="21"/>
      </left>
      <right/>
      <top style="thin">
        <color indexed="21"/>
      </top>
      <bottom style="thin">
        <color indexed="21"/>
      </bottom>
      <diagonal/>
    </border>
    <border>
      <left style="thin">
        <color indexed="21"/>
      </left>
      <right style="hair">
        <color indexed="21"/>
      </right>
      <top/>
      <bottom style="thin">
        <color indexed="21"/>
      </bottom>
      <diagonal/>
    </border>
    <border>
      <left style="hair">
        <color indexed="21"/>
      </left>
      <right style="hair">
        <color indexed="21"/>
      </right>
      <top/>
      <bottom style="thin">
        <color indexed="21"/>
      </bottom>
      <diagonal/>
    </border>
    <border>
      <left style="thick">
        <color indexed="21"/>
      </left>
      <right style="thin">
        <color indexed="21"/>
      </right>
      <top style="thin">
        <color indexed="9"/>
      </top>
      <bottom style="thin">
        <color indexed="58"/>
      </bottom>
      <diagonal/>
    </border>
    <border>
      <left style="thin">
        <color indexed="21"/>
      </left>
      <right/>
      <top style="thin">
        <color indexed="57"/>
      </top>
      <bottom style="thin">
        <color indexed="58"/>
      </bottom>
      <diagonal/>
    </border>
    <border>
      <left style="medium">
        <color indexed="19"/>
      </left>
      <right/>
      <top style="medium">
        <color indexed="19"/>
      </top>
      <bottom style="medium">
        <color indexed="19"/>
      </bottom>
      <diagonal/>
    </border>
    <border>
      <left style="thin">
        <color indexed="19"/>
      </left>
      <right style="thin">
        <color indexed="19"/>
      </right>
      <top style="thin">
        <color indexed="19"/>
      </top>
      <bottom style="thin">
        <color indexed="19"/>
      </bottom>
      <diagonal/>
    </border>
    <border>
      <left style="medium">
        <color indexed="22"/>
      </left>
      <right style="thin">
        <color indexed="22"/>
      </right>
      <top style="thin">
        <color indexed="22"/>
      </top>
      <bottom style="thin">
        <color indexed="22"/>
      </bottom>
      <diagonal/>
    </border>
    <border>
      <left style="thick">
        <color indexed="21"/>
      </left>
      <right style="thin">
        <color indexed="21"/>
      </right>
      <top style="thin">
        <color indexed="58"/>
      </top>
      <bottom style="thin">
        <color indexed="58"/>
      </bottom>
      <diagonal/>
    </border>
    <border>
      <left style="hair">
        <color indexed="21"/>
      </left>
      <right style="hair">
        <color indexed="21"/>
      </right>
      <top style="medium">
        <color indexed="58"/>
      </top>
      <bottom style="thin">
        <color auto="1"/>
      </bottom>
      <diagonal/>
    </border>
    <border>
      <left style="hair">
        <color indexed="21"/>
      </left>
      <right style="thin">
        <color indexed="21"/>
      </right>
      <top style="medium">
        <color indexed="58"/>
      </top>
      <bottom style="thin">
        <color auto="1"/>
      </bottom>
      <diagonal/>
    </border>
    <border>
      <left style="thin">
        <color indexed="21"/>
      </left>
      <right style="thick">
        <color indexed="21"/>
      </right>
      <top style="medium">
        <color indexed="58"/>
      </top>
      <bottom style="thin">
        <color auto="1"/>
      </bottom>
      <diagonal/>
    </border>
    <border>
      <left/>
      <right/>
      <top style="thin">
        <color indexed="21"/>
      </top>
      <bottom style="thin">
        <color indexed="21"/>
      </bottom>
      <diagonal/>
    </border>
    <border>
      <left style="thin">
        <color indexed="21"/>
      </left>
      <right style="hair">
        <color indexed="21"/>
      </right>
      <top style="medium">
        <color indexed="58"/>
      </top>
      <bottom style="thin">
        <color indexed="58"/>
      </bottom>
      <diagonal/>
    </border>
    <border>
      <left style="hair">
        <color indexed="21"/>
      </left>
      <right style="hair">
        <color indexed="21"/>
      </right>
      <top style="medium">
        <color indexed="58"/>
      </top>
      <bottom style="thin">
        <color indexed="58"/>
      </bottom>
      <diagonal/>
    </border>
    <border>
      <left style="thin">
        <color indexed="22"/>
      </left>
      <right style="thin">
        <color indexed="22"/>
      </right>
      <top style="thin">
        <color indexed="22"/>
      </top>
      <bottom/>
      <diagonal/>
    </border>
    <border>
      <left style="medium">
        <color indexed="22"/>
      </left>
      <right/>
      <top style="thin">
        <color indexed="22"/>
      </top>
      <bottom style="medium">
        <color indexed="22"/>
      </bottom>
      <diagonal/>
    </border>
    <border>
      <left style="thin">
        <color indexed="22"/>
      </left>
      <right style="thin">
        <color indexed="22"/>
      </right>
      <top style="medium">
        <color indexed="22"/>
      </top>
      <bottom style="thin">
        <color indexed="22"/>
      </bottom>
      <diagonal/>
    </border>
    <border>
      <left style="thin">
        <color indexed="22"/>
      </left>
      <right style="medium">
        <color indexed="22"/>
      </right>
      <top style="medium">
        <color indexed="22"/>
      </top>
      <bottom style="thin">
        <color indexed="22"/>
      </bottom>
      <diagonal/>
    </border>
    <border>
      <left style="thin">
        <color indexed="22"/>
      </left>
      <right style="medium">
        <color indexed="22"/>
      </right>
      <top style="thin">
        <color indexed="22"/>
      </top>
      <bottom/>
      <diagonal/>
    </border>
    <border>
      <left style="thin">
        <color indexed="22"/>
      </left>
      <right style="thin">
        <color indexed="22"/>
      </right>
      <top style="thin">
        <color auto="1"/>
      </top>
      <bottom style="medium">
        <color indexed="22"/>
      </bottom>
      <diagonal/>
    </border>
    <border>
      <left style="thick">
        <color indexed="21"/>
      </left>
      <right style="thin">
        <color indexed="21"/>
      </right>
      <top/>
      <bottom style="hair">
        <color indexed="21"/>
      </bottom>
      <diagonal/>
    </border>
    <border>
      <left style="thin">
        <color auto="1"/>
      </left>
      <right style="hair">
        <color indexed="21"/>
      </right>
      <top style="thin">
        <color auto="1"/>
      </top>
      <bottom style="thin">
        <color auto="1"/>
      </bottom>
      <diagonal/>
    </border>
    <border>
      <left style="hair">
        <color indexed="21"/>
      </left>
      <right style="hair">
        <color indexed="21"/>
      </right>
      <top style="thin">
        <color auto="1"/>
      </top>
      <bottom style="thin">
        <color auto="1"/>
      </bottom>
      <diagonal/>
    </border>
    <border>
      <left style="thin">
        <color auto="1"/>
      </left>
      <right style="hair">
        <color indexed="21"/>
      </right>
      <top style="medium">
        <color indexed="57"/>
      </top>
      <bottom style="thin">
        <color auto="1"/>
      </bottom>
      <diagonal/>
    </border>
    <border>
      <left style="hair">
        <color indexed="21"/>
      </left>
      <right style="hair">
        <color indexed="21"/>
      </right>
      <top style="medium">
        <color indexed="57"/>
      </top>
      <bottom style="thin">
        <color auto="1"/>
      </bottom>
      <diagonal/>
    </border>
    <border>
      <left style="hair">
        <color indexed="21"/>
      </left>
      <right style="medium">
        <color indexed="57"/>
      </right>
      <top style="medium">
        <color indexed="57"/>
      </top>
      <bottom style="thin">
        <color auto="1"/>
      </bottom>
      <diagonal/>
    </border>
    <border>
      <left style="hair">
        <color indexed="21"/>
      </left>
      <right style="medium">
        <color indexed="57"/>
      </right>
      <top/>
      <bottom style="hair">
        <color indexed="21"/>
      </bottom>
      <diagonal/>
    </border>
    <border>
      <left style="hair">
        <color indexed="21"/>
      </left>
      <right style="medium">
        <color indexed="57"/>
      </right>
      <top style="hair">
        <color indexed="21"/>
      </top>
      <bottom style="hair">
        <color indexed="21"/>
      </bottom>
      <diagonal/>
    </border>
    <border>
      <left style="hair">
        <color indexed="21"/>
      </left>
      <right style="medium">
        <color indexed="57"/>
      </right>
      <top style="thin">
        <color auto="1"/>
      </top>
      <bottom style="thin">
        <color auto="1"/>
      </bottom>
      <diagonal/>
    </border>
    <border>
      <left style="thin">
        <color indexed="21"/>
      </left>
      <right style="hair">
        <color indexed="21"/>
      </right>
      <top style="hair">
        <color indexed="21"/>
      </top>
      <bottom style="medium">
        <color indexed="57"/>
      </bottom>
      <diagonal/>
    </border>
    <border>
      <left style="hair">
        <color indexed="21"/>
      </left>
      <right style="hair">
        <color indexed="21"/>
      </right>
      <top style="hair">
        <color indexed="21"/>
      </top>
      <bottom style="medium">
        <color indexed="57"/>
      </bottom>
      <diagonal/>
    </border>
    <border>
      <left style="hair">
        <color indexed="21"/>
      </left>
      <right style="medium">
        <color indexed="57"/>
      </right>
      <top style="hair">
        <color indexed="21"/>
      </top>
      <bottom style="medium">
        <color indexed="57"/>
      </bottom>
      <diagonal/>
    </border>
    <border>
      <left style="thick">
        <color indexed="21"/>
      </left>
      <right style="medium">
        <color indexed="21"/>
      </right>
      <top style="medium">
        <color indexed="21"/>
      </top>
      <bottom style="medium">
        <color indexed="9"/>
      </bottom>
      <diagonal/>
    </border>
    <border>
      <left style="thick">
        <color indexed="21"/>
      </left>
      <right style="thin">
        <color indexed="21"/>
      </right>
      <top style="hair">
        <color indexed="21"/>
      </top>
      <bottom style="medium">
        <color indexed="21"/>
      </bottom>
      <diagonal/>
    </border>
    <border>
      <left style="thick">
        <color indexed="21"/>
      </left>
      <right style="thin">
        <color indexed="21"/>
      </right>
      <top/>
      <bottom/>
      <diagonal/>
    </border>
    <border>
      <left style="thick">
        <color indexed="21"/>
      </left>
      <right style="thin">
        <color indexed="21"/>
      </right>
      <top style="medium">
        <color indexed="21"/>
      </top>
      <bottom style="medium">
        <color indexed="21"/>
      </bottom>
      <diagonal/>
    </border>
    <border>
      <left style="thick">
        <color indexed="21"/>
      </left>
      <right style="medium">
        <color indexed="21"/>
      </right>
      <top style="medium">
        <color indexed="9"/>
      </top>
      <bottom style="medium">
        <color indexed="21"/>
      </bottom>
      <diagonal/>
    </border>
    <border>
      <left style="hair">
        <color indexed="57"/>
      </left>
      <right style="hair">
        <color indexed="57"/>
      </right>
      <top style="hair">
        <color indexed="57"/>
      </top>
      <bottom style="hair">
        <color indexed="57"/>
      </bottom>
      <diagonal/>
    </border>
    <border>
      <left style="medium">
        <color indexed="57"/>
      </left>
      <right style="thin">
        <color indexed="57"/>
      </right>
      <top style="medium">
        <color indexed="21"/>
      </top>
      <bottom style="hair">
        <color indexed="57"/>
      </bottom>
      <diagonal/>
    </border>
    <border>
      <left style="medium">
        <color indexed="57"/>
      </left>
      <right style="thin">
        <color indexed="57"/>
      </right>
      <top style="hair">
        <color indexed="57"/>
      </top>
      <bottom style="hair">
        <color indexed="57"/>
      </bottom>
      <diagonal/>
    </border>
    <border>
      <left style="medium">
        <color indexed="57"/>
      </left>
      <right style="thin">
        <color indexed="57"/>
      </right>
      <top style="hair">
        <color indexed="57"/>
      </top>
      <bottom style="medium">
        <color indexed="57"/>
      </bottom>
      <diagonal/>
    </border>
    <border>
      <left style="thin">
        <color indexed="57"/>
      </left>
      <right style="hair">
        <color indexed="57"/>
      </right>
      <top style="thin">
        <color auto="1"/>
      </top>
      <bottom style="hair">
        <color indexed="57"/>
      </bottom>
      <diagonal/>
    </border>
    <border>
      <left style="hair">
        <color indexed="57"/>
      </left>
      <right style="hair">
        <color indexed="57"/>
      </right>
      <top style="thin">
        <color auto="1"/>
      </top>
      <bottom style="hair">
        <color indexed="57"/>
      </bottom>
      <diagonal/>
    </border>
    <border>
      <left style="hair">
        <color indexed="57"/>
      </left>
      <right style="medium">
        <color indexed="57"/>
      </right>
      <top style="thin">
        <color auto="1"/>
      </top>
      <bottom style="hair">
        <color indexed="57"/>
      </bottom>
      <diagonal/>
    </border>
    <border>
      <left style="thin">
        <color indexed="57"/>
      </left>
      <right style="hair">
        <color indexed="57"/>
      </right>
      <top style="hair">
        <color indexed="57"/>
      </top>
      <bottom style="hair">
        <color indexed="57"/>
      </bottom>
      <diagonal/>
    </border>
    <border>
      <left style="hair">
        <color indexed="57"/>
      </left>
      <right style="medium">
        <color indexed="57"/>
      </right>
      <top style="hair">
        <color indexed="57"/>
      </top>
      <bottom style="hair">
        <color indexed="57"/>
      </bottom>
      <diagonal/>
    </border>
    <border>
      <left style="thin">
        <color indexed="57"/>
      </left>
      <right style="hair">
        <color indexed="57"/>
      </right>
      <top style="hair">
        <color indexed="57"/>
      </top>
      <bottom style="medium">
        <color indexed="57"/>
      </bottom>
      <diagonal/>
    </border>
    <border>
      <left style="hair">
        <color indexed="57"/>
      </left>
      <right style="hair">
        <color indexed="57"/>
      </right>
      <top style="hair">
        <color indexed="57"/>
      </top>
      <bottom style="medium">
        <color indexed="57"/>
      </bottom>
      <diagonal/>
    </border>
    <border>
      <left style="hair">
        <color indexed="57"/>
      </left>
      <right style="medium">
        <color indexed="57"/>
      </right>
      <top style="hair">
        <color indexed="57"/>
      </top>
      <bottom style="medium">
        <color indexed="57"/>
      </bottom>
      <diagonal/>
    </border>
    <border>
      <left style="thin">
        <color indexed="57"/>
      </left>
      <right style="hair">
        <color indexed="57"/>
      </right>
      <top/>
      <bottom style="hair">
        <color indexed="57"/>
      </bottom>
      <diagonal/>
    </border>
    <border>
      <left style="hair">
        <color indexed="57"/>
      </left>
      <right style="hair">
        <color indexed="57"/>
      </right>
      <top/>
      <bottom style="hair">
        <color indexed="57"/>
      </bottom>
      <diagonal/>
    </border>
    <border>
      <left style="hair">
        <color indexed="57"/>
      </left>
      <right style="medium">
        <color indexed="57"/>
      </right>
      <top/>
      <bottom style="hair">
        <color indexed="57"/>
      </bottom>
      <diagonal/>
    </border>
    <border>
      <left style="medium">
        <color indexed="57"/>
      </left>
      <right style="thin">
        <color indexed="57"/>
      </right>
      <top/>
      <bottom style="hair">
        <color indexed="57"/>
      </bottom>
      <diagonal/>
    </border>
    <border>
      <left style="medium">
        <color indexed="57"/>
      </left>
      <right style="thin">
        <color indexed="57"/>
      </right>
      <top style="medium">
        <color indexed="57"/>
      </top>
      <bottom style="thin">
        <color indexed="21"/>
      </bottom>
      <diagonal/>
    </border>
    <border>
      <left style="thin">
        <color indexed="57"/>
      </left>
      <right style="hair">
        <color indexed="21"/>
      </right>
      <top style="medium">
        <color indexed="57"/>
      </top>
      <bottom style="thin">
        <color indexed="57"/>
      </bottom>
      <diagonal/>
    </border>
    <border>
      <left style="hair">
        <color indexed="21"/>
      </left>
      <right style="hair">
        <color indexed="21"/>
      </right>
      <top style="medium">
        <color indexed="57"/>
      </top>
      <bottom style="thin">
        <color indexed="57"/>
      </bottom>
      <diagonal/>
    </border>
    <border>
      <left style="thin">
        <color indexed="57"/>
      </left>
      <right style="thin">
        <color indexed="57"/>
      </right>
      <top style="thin">
        <color indexed="57"/>
      </top>
      <bottom style="medium">
        <color indexed="57"/>
      </bottom>
      <diagonal/>
    </border>
    <border>
      <left style="hair">
        <color indexed="21"/>
      </left>
      <right style="medium">
        <color indexed="57"/>
      </right>
      <top style="medium">
        <color indexed="57"/>
      </top>
      <bottom style="thin">
        <color indexed="57"/>
      </bottom>
      <diagonal/>
    </border>
    <border>
      <left style="thick">
        <color indexed="21"/>
      </left>
      <right style="thin">
        <color auto="1"/>
      </right>
      <top style="medium">
        <color indexed="21"/>
      </top>
      <bottom style="thin">
        <color indexed="21"/>
      </bottom>
      <diagonal/>
    </border>
    <border>
      <left style="hair">
        <color indexed="21"/>
      </left>
      <right style="thin">
        <color indexed="57"/>
      </right>
      <top style="medium">
        <color indexed="57"/>
      </top>
      <bottom style="thin">
        <color indexed="57"/>
      </bottom>
      <diagonal/>
    </border>
    <border>
      <left style="hair">
        <color indexed="57"/>
      </left>
      <right style="thin">
        <color indexed="57"/>
      </right>
      <top style="hair">
        <color indexed="57"/>
      </top>
      <bottom style="medium">
        <color indexed="57"/>
      </bottom>
      <diagonal/>
    </border>
    <border>
      <left style="thick">
        <color indexed="21"/>
      </left>
      <right style="thick">
        <color indexed="21"/>
      </right>
      <top style="thick">
        <color indexed="21"/>
      </top>
      <bottom style="medium">
        <color indexed="9"/>
      </bottom>
      <diagonal/>
    </border>
    <border>
      <left style="thick">
        <color indexed="21"/>
      </left>
      <right style="thin">
        <color auto="1"/>
      </right>
      <top style="thin">
        <color indexed="58"/>
      </top>
      <bottom style="thick">
        <color indexed="21"/>
      </bottom>
      <diagonal/>
    </border>
    <border>
      <left style="thick">
        <color indexed="21"/>
      </left>
      <right style="thick">
        <color indexed="21"/>
      </right>
      <top style="thick">
        <color indexed="21"/>
      </top>
      <bottom style="thick">
        <color indexed="21"/>
      </bottom>
      <diagonal/>
    </border>
    <border>
      <left style="thick">
        <color indexed="21"/>
      </left>
      <right style="thick">
        <color indexed="21"/>
      </right>
      <top style="medium">
        <color indexed="9"/>
      </top>
      <bottom style="thin">
        <color indexed="58"/>
      </bottom>
      <diagonal/>
    </border>
    <border>
      <left style="thick">
        <color indexed="21"/>
      </left>
      <right style="thin">
        <color indexed="21"/>
      </right>
      <top style="thin">
        <color indexed="21"/>
      </top>
      <bottom style="hair">
        <color indexed="21"/>
      </bottom>
      <diagonal/>
    </border>
    <border>
      <left style="thick">
        <color indexed="21"/>
      </left>
      <right style="thin">
        <color indexed="21"/>
      </right>
      <top/>
      <bottom style="medium">
        <color indexed="21"/>
      </bottom>
      <diagonal/>
    </border>
    <border>
      <left style="thin">
        <color indexed="17"/>
      </left>
      <right style="thin">
        <color indexed="22"/>
      </right>
      <top style="thin">
        <color indexed="22"/>
      </top>
      <bottom/>
      <diagonal/>
    </border>
    <border>
      <left style="hair">
        <color indexed="57"/>
      </left>
      <right style="medium">
        <color indexed="57"/>
      </right>
      <top/>
      <bottom/>
      <diagonal/>
    </border>
    <border>
      <left style="thin">
        <color indexed="57"/>
      </left>
      <right style="hair">
        <color indexed="57"/>
      </right>
      <top style="thin">
        <color indexed="57"/>
      </top>
      <bottom style="thin">
        <color indexed="57"/>
      </bottom>
      <diagonal/>
    </border>
    <border>
      <left style="hair">
        <color indexed="57"/>
      </left>
      <right style="hair">
        <color indexed="57"/>
      </right>
      <top style="thin">
        <color indexed="57"/>
      </top>
      <bottom style="thin">
        <color indexed="57"/>
      </bottom>
      <diagonal/>
    </border>
    <border>
      <left style="hair">
        <color indexed="57"/>
      </left>
      <right style="medium">
        <color indexed="57"/>
      </right>
      <top style="thin">
        <color indexed="57"/>
      </top>
      <bottom style="thin">
        <color indexed="57"/>
      </bottom>
      <diagonal/>
    </border>
    <border>
      <left style="medium">
        <color indexed="57"/>
      </left>
      <right style="thin">
        <color indexed="57"/>
      </right>
      <top/>
      <bottom/>
      <diagonal/>
    </border>
    <border>
      <left style="medium">
        <color indexed="57"/>
      </left>
      <right style="thin">
        <color indexed="57"/>
      </right>
      <top style="thin">
        <color indexed="57"/>
      </top>
      <bottom style="thin">
        <color indexed="57"/>
      </bottom>
      <diagonal/>
    </border>
    <border>
      <left style="thick">
        <color indexed="21"/>
      </left>
      <right style="thin">
        <color indexed="21"/>
      </right>
      <top style="hair">
        <color indexed="21"/>
      </top>
      <bottom style="hair">
        <color indexed="21"/>
      </bottom>
      <diagonal/>
    </border>
    <border>
      <left style="thick">
        <color indexed="21"/>
      </left>
      <right/>
      <top style="thin">
        <color indexed="58"/>
      </top>
      <bottom style="hair">
        <color indexed="21"/>
      </bottom>
      <diagonal/>
    </border>
    <border>
      <left style="thin">
        <color indexed="21"/>
      </left>
      <right style="hair">
        <color indexed="21"/>
      </right>
      <top style="thin">
        <color indexed="58"/>
      </top>
      <bottom style="hair">
        <color indexed="21"/>
      </bottom>
      <diagonal/>
    </border>
    <border>
      <left style="hair">
        <color indexed="21"/>
      </left>
      <right style="hair">
        <color indexed="21"/>
      </right>
      <top style="thin">
        <color indexed="58"/>
      </top>
      <bottom style="hair">
        <color indexed="21"/>
      </bottom>
      <diagonal/>
    </border>
    <border>
      <left style="hair">
        <color indexed="21"/>
      </left>
      <right style="thin">
        <color indexed="21"/>
      </right>
      <top style="thin">
        <color indexed="58"/>
      </top>
      <bottom style="hair">
        <color indexed="21"/>
      </bottom>
      <diagonal/>
    </border>
    <border>
      <left/>
      <right style="thin">
        <color indexed="17"/>
      </right>
      <top/>
      <bottom style="thin">
        <color indexed="22"/>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thin">
        <color indexed="19"/>
      </left>
      <right style="thin">
        <color indexed="19"/>
      </right>
      <top/>
      <bottom style="thin">
        <color indexed="19"/>
      </bottom>
      <diagonal/>
    </border>
    <border>
      <left/>
      <right style="medium">
        <color indexed="22"/>
      </right>
      <top/>
      <bottom style="thin">
        <color indexed="22"/>
      </bottom>
      <diagonal/>
    </border>
    <border>
      <left style="medium">
        <color indexed="57"/>
      </left>
      <right style="hair">
        <color indexed="57"/>
      </right>
      <top style="hair">
        <color indexed="57"/>
      </top>
      <bottom style="hair">
        <color indexed="57"/>
      </bottom>
      <diagonal/>
    </border>
    <border>
      <left style="medium">
        <color indexed="57"/>
      </left>
      <right style="hair">
        <color indexed="57"/>
      </right>
      <top style="hair">
        <color indexed="57"/>
      </top>
      <bottom style="medium">
        <color indexed="57"/>
      </bottom>
      <diagonal/>
    </border>
    <border>
      <left style="medium">
        <color indexed="57"/>
      </left>
      <right style="hair">
        <color indexed="57"/>
      </right>
      <top style="medium">
        <color indexed="57"/>
      </top>
      <bottom style="hair">
        <color indexed="57"/>
      </bottom>
      <diagonal/>
    </border>
    <border>
      <left style="hair">
        <color indexed="57"/>
      </left>
      <right style="hair">
        <color indexed="57"/>
      </right>
      <top style="medium">
        <color indexed="57"/>
      </top>
      <bottom style="hair">
        <color indexed="57"/>
      </bottom>
      <diagonal/>
    </border>
    <border>
      <left style="hair">
        <color indexed="57"/>
      </left>
      <right style="medium">
        <color indexed="57"/>
      </right>
      <top style="medium">
        <color indexed="57"/>
      </top>
      <bottom style="hair">
        <color indexed="57"/>
      </bottom>
      <diagonal/>
    </border>
    <border>
      <left style="hair">
        <color indexed="57"/>
      </left>
      <right style="hair">
        <color indexed="57"/>
      </right>
      <top style="hair">
        <color indexed="57"/>
      </top>
      <bottom style="thin">
        <color indexed="57"/>
      </bottom>
      <diagonal/>
    </border>
    <border>
      <left style="hair">
        <color indexed="57"/>
      </left>
      <right style="medium">
        <color indexed="57"/>
      </right>
      <top style="hair">
        <color indexed="57"/>
      </top>
      <bottom style="thin">
        <color indexed="57"/>
      </bottom>
      <diagonal/>
    </border>
    <border>
      <left style="medium">
        <color indexed="57"/>
      </left>
      <right style="hair">
        <color indexed="57"/>
      </right>
      <top style="hair">
        <color indexed="57"/>
      </top>
      <bottom/>
      <diagonal/>
    </border>
    <border>
      <left style="medium">
        <color indexed="57"/>
      </left>
      <right style="thin">
        <color indexed="57"/>
      </right>
      <top style="medium">
        <color indexed="57"/>
      </top>
      <bottom style="thin">
        <color indexed="57"/>
      </bottom>
      <diagonal/>
    </border>
    <border>
      <left style="medium">
        <color indexed="57"/>
      </left>
      <right style="thin">
        <color indexed="57"/>
      </right>
      <top style="thin">
        <color indexed="57"/>
      </top>
      <bottom style="medium">
        <color indexed="57"/>
      </bottom>
      <diagonal/>
    </border>
    <border>
      <left style="thin">
        <color indexed="22"/>
      </left>
      <right style="thin">
        <color indexed="22"/>
      </right>
      <top style="medium">
        <color indexed="22"/>
      </top>
      <bottom style="medium">
        <color indexed="57"/>
      </bottom>
      <diagonal/>
    </border>
    <border>
      <left style="thick">
        <color indexed="21"/>
      </left>
      <right style="thin">
        <color indexed="21"/>
      </right>
      <top style="medium">
        <color indexed="21"/>
      </top>
      <bottom style="thin">
        <color indexed="21"/>
      </bottom>
      <diagonal/>
    </border>
    <border>
      <left style="thin">
        <color indexed="57"/>
      </left>
      <right style="hair">
        <color indexed="57"/>
      </right>
      <top/>
      <bottom style="thick">
        <color indexed="21"/>
      </bottom>
      <diagonal/>
    </border>
    <border>
      <left style="hair">
        <color indexed="57"/>
      </left>
      <right style="hair">
        <color indexed="57"/>
      </right>
      <top/>
      <bottom style="thick">
        <color indexed="21"/>
      </bottom>
      <diagonal/>
    </border>
    <border>
      <left style="hair">
        <color indexed="57"/>
      </left>
      <right style="thin">
        <color indexed="57"/>
      </right>
      <top/>
      <bottom style="thick">
        <color indexed="21"/>
      </bottom>
      <diagonal/>
    </border>
    <border>
      <left/>
      <right style="thick">
        <color indexed="21"/>
      </right>
      <top/>
      <bottom style="thick">
        <color indexed="21"/>
      </bottom>
      <diagonal/>
    </border>
    <border>
      <left style="thick">
        <color indexed="21"/>
      </left>
      <right style="thin">
        <color indexed="21"/>
      </right>
      <top style="hair">
        <color indexed="21"/>
      </top>
      <bottom style="thin">
        <color indexed="21"/>
      </bottom>
      <diagonal/>
    </border>
    <border>
      <left style="thin">
        <color indexed="21"/>
      </left>
      <right style="thick">
        <color indexed="21"/>
      </right>
      <top style="thin">
        <color indexed="21"/>
      </top>
      <bottom style="hair">
        <color indexed="21"/>
      </bottom>
      <diagonal/>
    </border>
    <border>
      <left style="thin">
        <color indexed="21"/>
      </left>
      <right style="thick">
        <color indexed="21"/>
      </right>
      <top style="hair">
        <color indexed="21"/>
      </top>
      <bottom style="thin">
        <color indexed="21"/>
      </bottom>
      <diagonal/>
    </border>
    <border>
      <left style="thin">
        <color indexed="21"/>
      </left>
      <right style="thick">
        <color indexed="21"/>
      </right>
      <top style="thin">
        <color indexed="58"/>
      </top>
      <bottom style="hair">
        <color indexed="21"/>
      </bottom>
      <diagonal/>
    </border>
    <border>
      <left/>
      <right style="thick">
        <color indexed="21"/>
      </right>
      <top style="thin">
        <color indexed="58"/>
      </top>
      <bottom style="hair">
        <color indexed="21"/>
      </bottom>
      <diagonal/>
    </border>
    <border>
      <left style="thick">
        <color indexed="21"/>
      </left>
      <right/>
      <top style="thin">
        <color indexed="21"/>
      </top>
      <bottom style="hair">
        <color indexed="21"/>
      </bottom>
      <diagonal/>
    </border>
    <border>
      <left style="thin">
        <color indexed="21"/>
      </left>
      <right style="hair">
        <color indexed="21"/>
      </right>
      <top style="thin">
        <color indexed="21"/>
      </top>
      <bottom style="hair">
        <color indexed="21"/>
      </bottom>
      <diagonal/>
    </border>
    <border>
      <left style="hair">
        <color indexed="21"/>
      </left>
      <right style="hair">
        <color indexed="21"/>
      </right>
      <top style="thin">
        <color indexed="21"/>
      </top>
      <bottom style="hair">
        <color indexed="21"/>
      </bottom>
      <diagonal/>
    </border>
    <border>
      <left style="hair">
        <color indexed="21"/>
      </left>
      <right style="thin">
        <color indexed="21"/>
      </right>
      <top style="thin">
        <color indexed="21"/>
      </top>
      <bottom style="hair">
        <color indexed="21"/>
      </bottom>
      <diagonal/>
    </border>
    <border>
      <left/>
      <right style="thick">
        <color indexed="21"/>
      </right>
      <top style="thin">
        <color indexed="21"/>
      </top>
      <bottom style="hair">
        <color indexed="21"/>
      </bottom>
      <diagonal/>
    </border>
    <border>
      <left style="thin">
        <color indexed="57"/>
      </left>
      <right style="hair">
        <color indexed="57"/>
      </right>
      <top style="thin">
        <color indexed="57"/>
      </top>
      <bottom style="medium">
        <color indexed="57"/>
      </bottom>
      <diagonal/>
    </border>
    <border>
      <left style="hair">
        <color indexed="57"/>
      </left>
      <right style="hair">
        <color indexed="57"/>
      </right>
      <top style="thin">
        <color indexed="57"/>
      </top>
      <bottom style="medium">
        <color indexed="57"/>
      </bottom>
      <diagonal/>
    </border>
    <border>
      <left style="hair">
        <color indexed="57"/>
      </left>
      <right style="medium">
        <color indexed="57"/>
      </right>
      <top style="thin">
        <color indexed="57"/>
      </top>
      <bottom style="medium">
        <color indexed="57"/>
      </bottom>
      <diagonal/>
    </border>
    <border>
      <left style="medium">
        <color indexed="22"/>
      </left>
      <right/>
      <top style="medium">
        <color indexed="22"/>
      </top>
      <bottom style="medium">
        <color indexed="22"/>
      </bottom>
      <diagonal/>
    </border>
    <border>
      <left style="medium">
        <color indexed="22"/>
      </left>
      <right style="thin">
        <color indexed="22"/>
      </right>
      <top style="medium">
        <color indexed="22"/>
      </top>
      <bottom style="thin">
        <color indexed="22"/>
      </bottom>
      <diagonal/>
    </border>
    <border>
      <left style="thin">
        <color indexed="22"/>
      </left>
      <right style="medium">
        <color indexed="22"/>
      </right>
      <top style="thin">
        <color indexed="22"/>
      </top>
      <bottom style="thin">
        <color indexed="22"/>
      </bottom>
      <diagonal/>
    </border>
    <border>
      <left style="medium">
        <color indexed="22"/>
      </left>
      <right style="medium">
        <color indexed="22"/>
      </right>
      <top style="thin">
        <color indexed="22"/>
      </top>
      <bottom style="thin">
        <color indexed="22"/>
      </bottom>
      <diagonal/>
    </border>
    <border>
      <left style="medium">
        <color indexed="22"/>
      </left>
      <right style="medium">
        <color indexed="22"/>
      </right>
      <top style="thin">
        <color indexed="22"/>
      </top>
      <bottom style="medium">
        <color indexed="22"/>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diagonal/>
    </border>
    <border>
      <left style="medium">
        <color indexed="22"/>
      </left>
      <right style="thin">
        <color indexed="22"/>
      </right>
      <top style="thin">
        <color auto="1"/>
      </top>
      <bottom style="thin">
        <color auto="1"/>
      </bottom>
      <diagonal/>
    </border>
    <border>
      <left/>
      <right style="medium">
        <color indexed="22"/>
      </right>
      <top style="thin">
        <color auto="1"/>
      </top>
      <bottom style="thin">
        <color auto="1"/>
      </bottom>
      <diagonal/>
    </border>
    <border>
      <left style="thin">
        <color indexed="22"/>
      </left>
      <right style="thin">
        <color indexed="22"/>
      </right>
      <top style="thick">
        <color indexed="22"/>
      </top>
      <bottom/>
      <diagonal/>
    </border>
    <border>
      <left style="thin">
        <color indexed="22"/>
      </left>
      <right style="medium">
        <color indexed="22"/>
      </right>
      <top style="thick">
        <color indexed="22"/>
      </top>
      <bottom/>
      <diagonal/>
    </border>
    <border>
      <left style="medium">
        <color indexed="22"/>
      </left>
      <right style="thin">
        <color indexed="22"/>
      </right>
      <top style="thick">
        <color indexed="22"/>
      </top>
      <bottom/>
      <diagonal/>
    </border>
    <border>
      <left style="thin">
        <color indexed="22"/>
      </left>
      <right style="thin">
        <color indexed="22"/>
      </right>
      <top style="thick">
        <color indexed="22"/>
      </top>
      <bottom style="thin">
        <color indexed="22"/>
      </bottom>
      <diagonal/>
    </border>
    <border>
      <left style="thin">
        <color indexed="22"/>
      </left>
      <right/>
      <top style="thin">
        <color indexed="22"/>
      </top>
      <bottom style="thin">
        <color indexed="59"/>
      </bottom>
      <diagonal/>
    </border>
    <border>
      <left style="thin">
        <color indexed="22"/>
      </left>
      <right style="thin">
        <color indexed="22"/>
      </right>
      <top style="medium">
        <color indexed="22"/>
      </top>
      <bottom style="thin">
        <color auto="1"/>
      </bottom>
      <diagonal/>
    </border>
    <border>
      <left style="medium">
        <color indexed="22"/>
      </left>
      <right style="medium">
        <color indexed="22"/>
      </right>
      <top style="medium">
        <color indexed="22"/>
      </top>
      <bottom style="thin">
        <color indexed="22"/>
      </bottom>
      <diagonal/>
    </border>
    <border>
      <left style="thin">
        <color indexed="22"/>
      </left>
      <right/>
      <top style="thin">
        <color indexed="22"/>
      </top>
      <bottom style="medium">
        <color indexed="22"/>
      </bottom>
      <diagonal/>
    </border>
    <border>
      <left/>
      <right style="thin">
        <color indexed="22"/>
      </right>
      <top style="thin">
        <color indexed="22"/>
      </top>
      <bottom style="medium">
        <color indexed="22"/>
      </bottom>
      <diagonal/>
    </border>
    <border>
      <left style="medium">
        <color indexed="22"/>
      </left>
      <right style="medium">
        <color indexed="22"/>
      </right>
      <top/>
      <bottom style="thin">
        <color indexed="22"/>
      </bottom>
      <diagonal/>
    </border>
    <border>
      <left style="thin">
        <color indexed="22"/>
      </left>
      <right/>
      <top style="thin">
        <color indexed="22"/>
      </top>
      <bottom style="thin">
        <color indexed="17"/>
      </bottom>
      <diagonal/>
    </border>
    <border>
      <left style="thin">
        <color indexed="22"/>
      </left>
      <right/>
      <top style="thin">
        <color indexed="22"/>
      </top>
      <bottom style="thin">
        <color indexed="58"/>
      </bottom>
      <diagonal/>
    </border>
    <border>
      <left style="thin">
        <color indexed="22"/>
      </left>
      <right/>
      <top style="thin">
        <color indexed="22"/>
      </top>
      <bottom style="medium">
        <color indexed="58"/>
      </bottom>
      <diagonal/>
    </border>
    <border>
      <left style="thin">
        <color indexed="22"/>
      </left>
      <right/>
      <top style="thin">
        <color indexed="22"/>
      </top>
      <bottom style="thin">
        <color indexed="12"/>
      </bottom>
      <diagonal/>
    </border>
    <border>
      <left/>
      <right style="thin">
        <color indexed="22"/>
      </right>
      <top style="thin">
        <color indexed="22"/>
      </top>
      <bottom style="thin">
        <color indexed="60"/>
      </bottom>
      <diagonal/>
    </border>
    <border>
      <left style="medium">
        <color indexed="22"/>
      </left>
      <right style="thin">
        <color indexed="22"/>
      </right>
      <top style="thin">
        <color indexed="22"/>
      </top>
      <bottom style="thin">
        <color indexed="59"/>
      </bottom>
      <diagonal/>
    </border>
    <border>
      <left style="thin">
        <color indexed="22"/>
      </left>
      <right style="thin">
        <color indexed="22"/>
      </right>
      <top style="thin">
        <color indexed="22"/>
      </top>
      <bottom style="thin">
        <color indexed="8"/>
      </bottom>
      <diagonal/>
    </border>
    <border>
      <left/>
      <right style="thin">
        <color indexed="22"/>
      </right>
      <top style="thin">
        <color indexed="22"/>
      </top>
      <bottom style="thin">
        <color indexed="59"/>
      </bottom>
      <diagonal/>
    </border>
    <border>
      <left style="medium">
        <color indexed="22"/>
      </left>
      <right style="medium">
        <color indexed="22"/>
      </right>
      <top style="medium">
        <color indexed="22"/>
      </top>
      <bottom style="medium">
        <color indexed="58"/>
      </bottom>
      <diagonal/>
    </border>
    <border>
      <left style="thin">
        <color indexed="22"/>
      </left>
      <right style="thick">
        <color indexed="21"/>
      </right>
      <top style="medium">
        <color indexed="22"/>
      </top>
      <bottom style="medium">
        <color indexed="22"/>
      </bottom>
      <diagonal/>
    </border>
    <border>
      <left style="hair">
        <color indexed="21"/>
      </left>
      <right style="thick">
        <color indexed="21"/>
      </right>
      <top/>
      <bottom style="thin">
        <color indexed="58"/>
      </bottom>
      <diagonal/>
    </border>
    <border>
      <left style="hair">
        <color indexed="21"/>
      </left>
      <right style="thick">
        <color indexed="21"/>
      </right>
      <top/>
      <bottom style="hair">
        <color indexed="21"/>
      </bottom>
      <diagonal/>
    </border>
    <border>
      <left style="hair">
        <color indexed="21"/>
      </left>
      <right style="thick">
        <color indexed="21"/>
      </right>
      <top style="hair">
        <color indexed="21"/>
      </top>
      <bottom style="hair">
        <color indexed="21"/>
      </bottom>
      <diagonal/>
    </border>
    <border>
      <left style="hair">
        <color indexed="21"/>
      </left>
      <right style="thick">
        <color indexed="21"/>
      </right>
      <top style="hair">
        <color indexed="21"/>
      </top>
      <bottom/>
      <diagonal/>
    </border>
    <border>
      <left style="hair">
        <color indexed="21"/>
      </left>
      <right style="thick">
        <color indexed="21"/>
      </right>
      <top style="hair">
        <color indexed="21"/>
      </top>
      <bottom style="thin">
        <color indexed="21"/>
      </bottom>
      <diagonal/>
    </border>
    <border>
      <left style="hair">
        <color indexed="21"/>
      </left>
      <right style="thick">
        <color indexed="21"/>
      </right>
      <top style="thin">
        <color indexed="21"/>
      </top>
      <bottom style="thin">
        <color indexed="58"/>
      </bottom>
      <diagonal/>
    </border>
    <border>
      <left style="hair">
        <color indexed="21"/>
      </left>
      <right style="thick">
        <color indexed="21"/>
      </right>
      <top/>
      <bottom/>
      <diagonal/>
    </border>
    <border>
      <left style="hair">
        <color indexed="21"/>
      </left>
      <right style="thick">
        <color indexed="21"/>
      </right>
      <top style="thin">
        <color indexed="58"/>
      </top>
      <bottom style="hair">
        <color indexed="21"/>
      </bottom>
      <diagonal/>
    </border>
    <border>
      <left style="hair">
        <color indexed="21"/>
      </left>
      <right style="thick">
        <color indexed="21"/>
      </right>
      <top style="thin">
        <color indexed="21"/>
      </top>
      <bottom style="thin">
        <color indexed="21"/>
      </bottom>
      <diagonal/>
    </border>
    <border>
      <left style="hair">
        <color indexed="21"/>
      </left>
      <right style="thick">
        <color indexed="21"/>
      </right>
      <top style="medium">
        <color indexed="58"/>
      </top>
      <bottom style="thin">
        <color auto="1"/>
      </bottom>
      <diagonal/>
    </border>
    <border>
      <left style="hair">
        <color indexed="21"/>
      </left>
      <right style="thick">
        <color indexed="21"/>
      </right>
      <top style="thin">
        <color indexed="58"/>
      </top>
      <bottom style="thin">
        <color indexed="58"/>
      </bottom>
      <diagonal/>
    </border>
    <border>
      <left style="hair">
        <color indexed="21"/>
      </left>
      <right style="thick">
        <color indexed="21"/>
      </right>
      <top/>
      <bottom style="thin">
        <color indexed="21"/>
      </bottom>
      <diagonal/>
    </border>
    <border>
      <left style="thin">
        <color indexed="21"/>
      </left>
      <right style="thick">
        <color indexed="21"/>
      </right>
      <top style="thin">
        <color indexed="57"/>
      </top>
      <bottom style="thin">
        <color indexed="58"/>
      </bottom>
      <diagonal/>
    </border>
    <border>
      <left style="hair">
        <color indexed="57"/>
      </left>
      <right style="thick">
        <color indexed="21"/>
      </right>
      <top style="thin">
        <color indexed="21"/>
      </top>
      <bottom style="thin">
        <color indexed="21"/>
      </bottom>
      <diagonal/>
    </border>
    <border>
      <left style="hair">
        <color indexed="21"/>
      </left>
      <right style="thick">
        <color indexed="21"/>
      </right>
      <top style="thin">
        <color indexed="21"/>
      </top>
      <bottom style="hair">
        <color indexed="21"/>
      </bottom>
      <diagonal/>
    </border>
    <border>
      <left style="hair">
        <color indexed="21"/>
      </left>
      <right style="thick">
        <color indexed="21"/>
      </right>
      <top/>
      <bottom style="thin">
        <color indexed="57"/>
      </bottom>
      <diagonal/>
    </border>
    <border>
      <left style="hair">
        <color indexed="57"/>
      </left>
      <right style="thick">
        <color indexed="21"/>
      </right>
      <top/>
      <bottom style="hair">
        <color indexed="21"/>
      </bottom>
      <diagonal/>
    </border>
    <border>
      <left style="hair">
        <color indexed="57"/>
      </left>
      <right style="thick">
        <color indexed="21"/>
      </right>
      <top/>
      <bottom style="thin">
        <color indexed="57"/>
      </bottom>
      <diagonal/>
    </border>
    <border>
      <left style="hair">
        <color indexed="57"/>
      </left>
      <right style="thick">
        <color indexed="21"/>
      </right>
      <top/>
      <bottom/>
      <diagonal/>
    </border>
    <border>
      <left style="thin">
        <color indexed="57"/>
      </left>
      <right style="thin">
        <color indexed="22"/>
      </right>
      <top style="thin">
        <color indexed="22"/>
      </top>
      <bottom style="medium">
        <color indexed="57"/>
      </bottom>
      <diagonal/>
    </border>
    <border>
      <left style="thin">
        <color indexed="22"/>
      </left>
      <right style="thin">
        <color indexed="22"/>
      </right>
      <top style="thin">
        <color indexed="22"/>
      </top>
      <bottom style="medium">
        <color indexed="57"/>
      </bottom>
      <diagonal/>
    </border>
    <border>
      <left style="thin">
        <color indexed="22"/>
      </left>
      <right style="medium">
        <color indexed="22"/>
      </right>
      <top style="thin">
        <color indexed="22"/>
      </top>
      <bottom style="medium">
        <color indexed="57"/>
      </bottom>
      <diagonal/>
    </border>
    <border>
      <left style="thin">
        <color indexed="22"/>
      </left>
      <right style="medium">
        <color indexed="22"/>
      </right>
      <top/>
      <bottom style="thin">
        <color indexed="22"/>
      </bottom>
      <diagonal/>
    </border>
    <border>
      <left style="medium">
        <color indexed="22"/>
      </left>
      <right style="thin">
        <color indexed="21"/>
      </right>
      <top style="medium">
        <color indexed="22"/>
      </top>
      <bottom style="medium">
        <color indexed="22"/>
      </bottom>
      <diagonal/>
    </border>
    <border>
      <left style="hair">
        <color indexed="57"/>
      </left>
      <right style="thick">
        <color indexed="57"/>
      </right>
      <top style="thin">
        <color indexed="21"/>
      </top>
      <bottom style="thick">
        <color indexed="21"/>
      </bottom>
      <diagonal/>
    </border>
    <border>
      <left style="medium">
        <color indexed="23"/>
      </left>
      <right style="medium">
        <color indexed="23"/>
      </right>
      <top style="medium">
        <color indexed="23"/>
      </top>
      <bottom style="medium">
        <color indexed="23"/>
      </bottom>
      <diagonal/>
    </border>
    <border>
      <left style="medium">
        <color indexed="22"/>
      </left>
      <right style="thin">
        <color indexed="22"/>
      </right>
      <top style="thin">
        <color auto="1"/>
      </top>
      <bottom style="medium">
        <color indexed="22"/>
      </bottom>
      <diagonal/>
    </border>
    <border>
      <left/>
      <right style="thin">
        <color indexed="22"/>
      </right>
      <top style="thin">
        <color auto="1"/>
      </top>
      <bottom style="medium">
        <color indexed="22"/>
      </bottom>
      <diagonal/>
    </border>
    <border>
      <left/>
      <right style="thin">
        <color indexed="22"/>
      </right>
      <top style="medium">
        <color indexed="22"/>
      </top>
      <bottom style="medium">
        <color indexed="22"/>
      </bottom>
      <diagonal/>
    </border>
    <border>
      <left/>
      <right style="medium">
        <color indexed="22"/>
      </right>
      <top style="medium">
        <color indexed="22"/>
      </top>
      <bottom style="medium">
        <color indexed="22"/>
      </bottom>
      <diagonal/>
    </border>
    <border>
      <left style="thick">
        <color indexed="22"/>
      </left>
      <right style="thin">
        <color indexed="22"/>
      </right>
      <top/>
      <bottom/>
      <diagonal/>
    </border>
    <border>
      <left style="thin">
        <color indexed="22"/>
      </left>
      <right style="thick">
        <color indexed="22"/>
      </right>
      <top/>
      <bottom/>
      <diagonal/>
    </border>
    <border>
      <left style="thin">
        <color indexed="22"/>
      </left>
      <right style="thick">
        <color indexed="22"/>
      </right>
      <top style="thin">
        <color auto="1"/>
      </top>
      <bottom style="thin">
        <color auto="1"/>
      </bottom>
      <diagonal/>
    </border>
    <border>
      <left style="thin">
        <color indexed="22"/>
      </left>
      <right style="thick">
        <color indexed="22"/>
      </right>
      <top/>
      <bottom style="thin">
        <color indexed="22"/>
      </bottom>
      <diagonal/>
    </border>
    <border>
      <left style="thick">
        <color indexed="22"/>
      </left>
      <right style="thin">
        <color indexed="22"/>
      </right>
      <top style="thick">
        <color indexed="22"/>
      </top>
      <bottom/>
      <diagonal/>
    </border>
    <border>
      <left style="thin">
        <color indexed="22"/>
      </left>
      <right style="thick">
        <color indexed="22"/>
      </right>
      <top style="thick">
        <color indexed="22"/>
      </top>
      <bottom/>
      <diagonal/>
    </border>
    <border>
      <left/>
      <right style="medium">
        <color indexed="22"/>
      </right>
      <top style="thin">
        <color indexed="22"/>
      </top>
      <bottom style="thick">
        <color indexed="22"/>
      </bottom>
      <diagonal/>
    </border>
    <border>
      <left style="thin">
        <color indexed="22"/>
      </left>
      <right style="thick">
        <color indexed="22"/>
      </right>
      <top/>
      <bottom style="thick">
        <color indexed="22"/>
      </bottom>
      <diagonal/>
    </border>
    <border>
      <left style="medium">
        <color indexed="22"/>
      </left>
      <right style="thin">
        <color indexed="22"/>
      </right>
      <top style="thin">
        <color indexed="22"/>
      </top>
      <bottom style="thick">
        <color indexed="22"/>
      </bottom>
      <diagonal/>
    </border>
    <border>
      <left style="thick">
        <color indexed="22"/>
      </left>
      <right style="thin">
        <color indexed="22"/>
      </right>
      <top style="thick">
        <color indexed="22"/>
      </top>
      <bottom style="thin">
        <color indexed="22"/>
      </bottom>
      <diagonal/>
    </border>
    <border>
      <left style="thin">
        <color indexed="22"/>
      </left>
      <right style="thick">
        <color indexed="22"/>
      </right>
      <top style="thick">
        <color indexed="22"/>
      </top>
      <bottom style="thin">
        <color indexed="22"/>
      </bottom>
      <diagonal/>
    </border>
    <border>
      <left style="thin">
        <color indexed="22"/>
      </left>
      <right style="thin">
        <color indexed="22"/>
      </right>
      <top style="medium">
        <color indexed="22"/>
      </top>
      <bottom style="thin">
        <color indexed="58"/>
      </bottom>
      <diagonal/>
    </border>
    <border>
      <left style="thin">
        <color indexed="22"/>
      </left>
      <right style="medium">
        <color indexed="22"/>
      </right>
      <top style="medium">
        <color indexed="22"/>
      </top>
      <bottom style="thin">
        <color indexed="58"/>
      </bottom>
      <diagonal/>
    </border>
    <border>
      <left style="thin">
        <color indexed="22"/>
      </left>
      <right style="thin">
        <color indexed="22"/>
      </right>
      <top style="thin">
        <color indexed="58"/>
      </top>
      <bottom style="thin">
        <color indexed="58"/>
      </bottom>
      <diagonal/>
    </border>
    <border>
      <left style="thin">
        <color indexed="22"/>
      </left>
      <right style="medium">
        <color indexed="22"/>
      </right>
      <top style="thin">
        <color indexed="58"/>
      </top>
      <bottom style="thin">
        <color indexed="58"/>
      </bottom>
      <diagonal/>
    </border>
    <border>
      <left style="thin">
        <color indexed="22"/>
      </left>
      <right/>
      <top style="thin">
        <color indexed="12"/>
      </top>
      <bottom style="thin">
        <color indexed="58"/>
      </bottom>
      <diagonal/>
    </border>
    <border>
      <left style="thin">
        <color indexed="22"/>
      </left>
      <right/>
      <top/>
      <bottom style="thick">
        <color indexed="22"/>
      </bottom>
      <diagonal/>
    </border>
    <border>
      <left/>
      <right style="thin">
        <color indexed="22"/>
      </right>
      <top/>
      <bottom style="thick">
        <color indexed="22"/>
      </bottom>
      <diagonal/>
    </border>
    <border>
      <left style="medium">
        <color indexed="22"/>
      </left>
      <right/>
      <top style="medium">
        <color indexed="22"/>
      </top>
      <bottom style="thin">
        <color indexed="22"/>
      </bottom>
      <diagonal/>
    </border>
    <border>
      <left style="thin">
        <color indexed="22"/>
      </left>
      <right style="medium">
        <color indexed="22"/>
      </right>
      <top/>
      <bottom style="thin">
        <color indexed="58"/>
      </bottom>
      <diagonal/>
    </border>
    <border>
      <left style="medium">
        <color indexed="22"/>
      </left>
      <right style="thin">
        <color indexed="22"/>
      </right>
      <top style="thin">
        <color indexed="22"/>
      </top>
      <bottom style="thin">
        <color indexed="58"/>
      </bottom>
      <diagonal/>
    </border>
    <border>
      <left style="thin">
        <color indexed="22"/>
      </left>
      <right style="medium">
        <color indexed="22"/>
      </right>
      <top style="thin">
        <color indexed="22"/>
      </top>
      <bottom style="thin">
        <color indexed="58"/>
      </bottom>
      <diagonal/>
    </border>
    <border>
      <left style="medium">
        <color indexed="22"/>
      </left>
      <right style="thin">
        <color indexed="22"/>
      </right>
      <top style="medium">
        <color indexed="22"/>
      </top>
      <bottom style="thin">
        <color indexed="58"/>
      </bottom>
      <diagonal/>
    </border>
    <border>
      <left style="medium">
        <color indexed="22"/>
      </left>
      <right style="thin">
        <color indexed="22"/>
      </right>
      <top style="thin">
        <color indexed="58"/>
      </top>
      <bottom style="thin">
        <color indexed="58"/>
      </bottom>
      <diagonal/>
    </border>
    <border>
      <left style="thin">
        <color indexed="22"/>
      </left>
      <right style="thin">
        <color indexed="9"/>
      </right>
      <top style="thin">
        <color indexed="22"/>
      </top>
      <bottom style="thin">
        <color indexed="22"/>
      </bottom>
      <diagonal/>
    </border>
    <border>
      <left style="thin">
        <color indexed="9"/>
      </left>
      <right style="thin">
        <color indexed="9"/>
      </right>
      <top style="thin">
        <color indexed="22"/>
      </top>
      <bottom style="thin">
        <color indexed="22"/>
      </bottom>
      <diagonal/>
    </border>
    <border>
      <left style="thin">
        <color indexed="9"/>
      </left>
      <right style="thin">
        <color indexed="22"/>
      </right>
      <top style="thin">
        <color indexed="22"/>
      </top>
      <bottom style="thin">
        <color indexed="22"/>
      </bottom>
      <diagonal/>
    </border>
    <border>
      <left/>
      <right/>
      <top/>
      <bottom style="medium">
        <color auto="1"/>
      </bottom>
      <diagonal/>
    </border>
    <border>
      <left/>
      <right style="thin">
        <color indexed="22"/>
      </right>
      <top/>
      <bottom style="thin">
        <color auto="1"/>
      </bottom>
      <diagonal/>
    </border>
    <border>
      <left/>
      <right style="thin">
        <color indexed="22"/>
      </right>
      <top style="thin">
        <color indexed="22"/>
      </top>
      <bottom style="thin">
        <color auto="1"/>
      </bottom>
      <diagonal/>
    </border>
    <border>
      <left style="thin">
        <color auto="1"/>
      </left>
      <right style="thin">
        <color indexed="22"/>
      </right>
      <top/>
      <bottom style="thin">
        <color indexed="22"/>
      </bottom>
      <diagonal/>
    </border>
    <border>
      <left style="thin">
        <color auto="1"/>
      </left>
      <right style="thin">
        <color indexed="22"/>
      </right>
      <top/>
      <bottom/>
      <diagonal/>
    </border>
    <border>
      <left style="thin">
        <color indexed="22"/>
      </left>
      <right style="thin">
        <color auto="1"/>
      </right>
      <top style="thin">
        <color indexed="22"/>
      </top>
      <bottom/>
      <diagonal/>
    </border>
    <border>
      <left style="thin">
        <color auto="1"/>
      </left>
      <right style="thin">
        <color auto="1"/>
      </right>
      <top style="thin">
        <color indexed="22"/>
      </top>
      <bottom/>
      <diagonal/>
    </border>
    <border>
      <left style="thin">
        <color auto="1"/>
      </left>
      <right style="thin">
        <color indexed="22"/>
      </right>
      <top style="thin">
        <color auto="1"/>
      </top>
      <bottom style="thin">
        <color indexed="22"/>
      </bottom>
      <diagonal/>
    </border>
    <border>
      <left style="thin">
        <color auto="1"/>
      </left>
      <right style="thin">
        <color indexed="22"/>
      </right>
      <top style="thin">
        <color indexed="22"/>
      </top>
      <bottom style="thin">
        <color indexed="22"/>
      </bottom>
      <diagonal/>
    </border>
    <border>
      <left style="thin">
        <color auto="1"/>
      </left>
      <right/>
      <top style="thin">
        <color auto="1"/>
      </top>
      <bottom style="thin">
        <color indexed="22"/>
      </bottom>
      <diagonal/>
    </border>
    <border>
      <left/>
      <right/>
      <top style="medium">
        <color indexed="22"/>
      </top>
      <bottom style="medium">
        <color indexed="22"/>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right/>
      <top style="thick">
        <color indexed="22"/>
      </top>
      <bottom style="medium">
        <color indexed="22"/>
      </bottom>
      <diagonal/>
    </border>
    <border>
      <left style="medium">
        <color indexed="22"/>
      </left>
      <right/>
      <top style="medium">
        <color indexed="22"/>
      </top>
      <bottom style="thin">
        <color indexed="9"/>
      </bottom>
      <diagonal/>
    </border>
    <border>
      <left/>
      <right/>
      <top style="medium">
        <color indexed="22"/>
      </top>
      <bottom style="thin">
        <color indexed="9"/>
      </bottom>
      <diagonal/>
    </border>
    <border>
      <left/>
      <right style="medium">
        <color indexed="22"/>
      </right>
      <top style="medium">
        <color indexed="22"/>
      </top>
      <bottom style="thin">
        <color indexed="9"/>
      </bottom>
      <diagonal/>
    </border>
    <border>
      <left style="thin">
        <color indexed="22"/>
      </left>
      <right/>
      <top style="hair">
        <color indexed="22"/>
      </top>
      <bottom style="thin">
        <color indexed="22"/>
      </bottom>
      <diagonal/>
    </border>
    <border>
      <left/>
      <right/>
      <top style="hair">
        <color indexed="22"/>
      </top>
      <bottom style="thin">
        <color indexed="22"/>
      </bottom>
      <diagonal/>
    </border>
    <border>
      <left style="thin">
        <color indexed="22"/>
      </left>
      <right/>
      <top style="hair">
        <color indexed="22"/>
      </top>
      <bottom style="hair">
        <color indexed="22"/>
      </bottom>
      <diagonal/>
    </border>
    <border>
      <left/>
      <right/>
      <top style="hair">
        <color indexed="22"/>
      </top>
      <bottom style="hair">
        <color indexed="22"/>
      </bottom>
      <diagonal/>
    </border>
    <border>
      <left style="thin">
        <color indexed="22"/>
      </left>
      <right/>
      <top style="thin">
        <color indexed="22"/>
      </top>
      <bottom style="hair">
        <color indexed="22"/>
      </bottom>
      <diagonal/>
    </border>
    <border>
      <left/>
      <right/>
      <top style="thin">
        <color indexed="22"/>
      </top>
      <bottom style="hair">
        <color indexed="22"/>
      </bottom>
      <diagonal/>
    </border>
    <border>
      <left/>
      <right style="thin">
        <color auto="1"/>
      </right>
      <top style="medium">
        <color indexed="22"/>
      </top>
      <bottom style="medium">
        <color indexed="22"/>
      </bottom>
      <diagonal/>
    </border>
    <border>
      <left style="thin">
        <color auto="1"/>
      </left>
      <right/>
      <top/>
      <bottom style="thin">
        <color indexed="23"/>
      </bottom>
      <diagonal/>
    </border>
    <border>
      <left/>
      <right/>
      <top style="thin">
        <color auto="1"/>
      </top>
      <bottom style="thin">
        <color indexed="23"/>
      </bottom>
      <diagonal/>
    </border>
    <border>
      <left/>
      <right style="thin">
        <color auto="1"/>
      </right>
      <top style="thin">
        <color auto="1"/>
      </top>
      <bottom style="thin">
        <color indexed="23"/>
      </bottom>
      <diagonal/>
    </border>
    <border>
      <left style="thin">
        <color auto="1"/>
      </left>
      <right style="hair">
        <color indexed="23"/>
      </right>
      <top style="thin">
        <color auto="1"/>
      </top>
      <bottom style="thin">
        <color auto="1"/>
      </bottom>
      <diagonal/>
    </border>
    <border>
      <left style="hair">
        <color indexed="23"/>
      </left>
      <right style="hair">
        <color indexed="23"/>
      </right>
      <top style="thin">
        <color auto="1"/>
      </top>
      <bottom style="thin">
        <color auto="1"/>
      </bottom>
      <diagonal/>
    </border>
    <border>
      <left style="hair">
        <color indexed="23"/>
      </left>
      <right style="thin">
        <color auto="1"/>
      </right>
      <top style="thin">
        <color auto="1"/>
      </top>
      <bottom style="thin">
        <color auto="1"/>
      </bottom>
      <diagonal/>
    </border>
    <border>
      <left style="thin">
        <color auto="1"/>
      </left>
      <right style="hair">
        <color indexed="23"/>
      </right>
      <top style="hair">
        <color indexed="23"/>
      </top>
      <bottom style="hair">
        <color indexed="23"/>
      </bottom>
      <diagonal/>
    </border>
    <border>
      <left style="hair">
        <color indexed="23"/>
      </left>
      <right style="hair">
        <color indexed="23"/>
      </right>
      <top style="hair">
        <color indexed="23"/>
      </top>
      <bottom style="hair">
        <color indexed="23"/>
      </bottom>
      <diagonal/>
    </border>
    <border>
      <left style="hair">
        <color indexed="23"/>
      </left>
      <right style="thin">
        <color auto="1"/>
      </right>
      <top style="hair">
        <color indexed="23"/>
      </top>
      <bottom style="hair">
        <color indexed="23"/>
      </bottom>
      <diagonal/>
    </border>
    <border>
      <left style="thin">
        <color auto="1"/>
      </left>
      <right style="hair">
        <color indexed="23"/>
      </right>
      <top style="hair">
        <color indexed="23"/>
      </top>
      <bottom style="thin">
        <color auto="1"/>
      </bottom>
      <diagonal/>
    </border>
    <border>
      <left style="hair">
        <color indexed="23"/>
      </left>
      <right style="hair">
        <color indexed="23"/>
      </right>
      <top style="hair">
        <color indexed="23"/>
      </top>
      <bottom style="thin">
        <color auto="1"/>
      </bottom>
      <diagonal/>
    </border>
    <border>
      <left style="hair">
        <color indexed="23"/>
      </left>
      <right style="thin">
        <color auto="1"/>
      </right>
      <top style="hair">
        <color indexed="23"/>
      </top>
      <bottom style="thin">
        <color auto="1"/>
      </bottom>
      <diagonal/>
    </border>
    <border>
      <left style="thin">
        <color indexed="23"/>
      </left>
      <right/>
      <top/>
      <bottom style="thin">
        <color indexed="23"/>
      </bottom>
      <diagonal/>
    </border>
    <border>
      <left style="thin">
        <color auto="1"/>
      </left>
      <right style="hair">
        <color indexed="23"/>
      </right>
      <top/>
      <bottom style="hair">
        <color indexed="23"/>
      </bottom>
      <diagonal/>
    </border>
    <border>
      <left style="hair">
        <color indexed="23"/>
      </left>
      <right style="hair">
        <color indexed="23"/>
      </right>
      <top/>
      <bottom style="hair">
        <color indexed="23"/>
      </bottom>
      <diagonal/>
    </border>
    <border>
      <left style="hair">
        <color indexed="23"/>
      </left>
      <right style="thin">
        <color auto="1"/>
      </right>
      <top/>
      <bottom style="hair">
        <color indexed="23"/>
      </bottom>
      <diagonal/>
    </border>
    <border>
      <left style="thin">
        <color auto="1"/>
      </left>
      <right style="hair">
        <color indexed="23"/>
      </right>
      <top style="thin">
        <color auto="1"/>
      </top>
      <bottom style="thin">
        <color indexed="23"/>
      </bottom>
      <diagonal/>
    </border>
    <border>
      <left style="hair">
        <color indexed="23"/>
      </left>
      <right style="hair">
        <color indexed="23"/>
      </right>
      <top style="thin">
        <color auto="1"/>
      </top>
      <bottom style="thin">
        <color indexed="23"/>
      </bottom>
      <diagonal/>
    </border>
    <border>
      <left style="hair">
        <color indexed="23"/>
      </left>
      <right style="thin">
        <color auto="1"/>
      </right>
      <top style="thin">
        <color auto="1"/>
      </top>
      <bottom style="thin">
        <color indexed="23"/>
      </bottom>
      <diagonal/>
    </border>
    <border>
      <left style="thin">
        <color indexed="23"/>
      </left>
      <right/>
      <top/>
      <bottom/>
      <diagonal/>
    </border>
    <border>
      <left style="thin">
        <color indexed="23"/>
      </left>
      <right/>
      <top/>
      <bottom style="thin">
        <color auto="1"/>
      </bottom>
      <diagonal/>
    </border>
    <border>
      <left style="hair">
        <color indexed="23"/>
      </left>
      <right style="thin">
        <color indexed="23"/>
      </right>
      <top style="thin">
        <color auto="1"/>
      </top>
      <bottom style="thin">
        <color indexed="23"/>
      </bottom>
      <diagonal/>
    </border>
    <border>
      <left/>
      <right/>
      <top style="thin">
        <color indexed="9"/>
      </top>
      <bottom style="thin">
        <color indexed="22"/>
      </bottom>
      <diagonal/>
    </border>
    <border>
      <left/>
      <right/>
      <top style="thin">
        <color indexed="22"/>
      </top>
      <bottom style="medium">
        <color indexed="22"/>
      </bottom>
      <diagonal/>
    </border>
    <border>
      <left/>
      <right style="medium">
        <color indexed="22"/>
      </right>
      <top style="thin">
        <color indexed="9"/>
      </top>
      <bottom/>
      <diagonal/>
    </border>
    <border>
      <left style="hair">
        <color indexed="23"/>
      </left>
      <right style="thin">
        <color indexed="23"/>
      </right>
      <top style="hair">
        <color indexed="23"/>
      </top>
      <bottom style="thin">
        <color auto="1"/>
      </bottom>
      <diagonal/>
    </border>
    <border>
      <left style="hair">
        <color indexed="23"/>
      </left>
      <right style="thin">
        <color indexed="23"/>
      </right>
      <top style="hair">
        <color indexed="23"/>
      </top>
      <bottom style="hair">
        <color indexed="23"/>
      </bottom>
      <diagonal/>
    </border>
    <border>
      <left style="thin">
        <color auto="1"/>
      </left>
      <right style="hair">
        <color indexed="23"/>
      </right>
      <top/>
      <bottom style="thin">
        <color indexed="23"/>
      </bottom>
      <diagonal/>
    </border>
    <border>
      <left style="hair">
        <color indexed="23"/>
      </left>
      <right style="hair">
        <color indexed="23"/>
      </right>
      <top/>
      <bottom style="thin">
        <color indexed="23"/>
      </bottom>
      <diagonal/>
    </border>
    <border>
      <left style="hair">
        <color indexed="23"/>
      </left>
      <right style="thin">
        <color indexed="23"/>
      </right>
      <top/>
      <bottom style="thin">
        <color indexed="23"/>
      </bottom>
      <diagonal/>
    </border>
    <border>
      <left style="thin">
        <color auto="1"/>
      </left>
      <right style="hair">
        <color indexed="23"/>
      </right>
      <top style="thin">
        <color auto="1"/>
      </top>
      <bottom style="hair">
        <color indexed="23"/>
      </bottom>
      <diagonal/>
    </border>
    <border>
      <left style="hair">
        <color indexed="23"/>
      </left>
      <right style="hair">
        <color indexed="23"/>
      </right>
      <top style="thin">
        <color auto="1"/>
      </top>
      <bottom style="hair">
        <color indexed="23"/>
      </bottom>
      <diagonal/>
    </border>
    <border>
      <left style="hair">
        <color indexed="23"/>
      </left>
      <right style="thin">
        <color auto="1"/>
      </right>
      <top style="thin">
        <color auto="1"/>
      </top>
      <bottom style="hair">
        <color indexed="23"/>
      </bottom>
      <diagonal/>
    </border>
    <border>
      <left style="thin">
        <color indexed="23"/>
      </left>
      <right/>
      <top style="thin">
        <color auto="1"/>
      </top>
      <bottom/>
      <diagonal/>
    </border>
    <border>
      <left style="thin">
        <color auto="1"/>
      </left>
      <right style="hair">
        <color indexed="23"/>
      </right>
      <top style="thin">
        <color auto="1"/>
      </top>
      <bottom/>
      <diagonal/>
    </border>
    <border>
      <left style="hair">
        <color indexed="23"/>
      </left>
      <right style="hair">
        <color indexed="23"/>
      </right>
      <top style="thin">
        <color auto="1"/>
      </top>
      <bottom/>
      <diagonal/>
    </border>
    <border>
      <left style="hair">
        <color indexed="23"/>
      </left>
      <right style="thin">
        <color indexed="23"/>
      </right>
      <top style="thin">
        <color auto="1"/>
      </top>
      <bottom/>
      <diagonal/>
    </border>
    <border>
      <left style="hair">
        <color indexed="23"/>
      </left>
      <right style="thin">
        <color indexed="23"/>
      </right>
      <top/>
      <bottom style="hair">
        <color indexed="23"/>
      </bottom>
      <diagonal/>
    </border>
    <border>
      <left style="hair">
        <color indexed="23"/>
      </left>
      <right style="thin">
        <color auto="1"/>
      </right>
      <top style="thin">
        <color auto="1"/>
      </top>
      <bottom/>
      <diagonal/>
    </border>
    <border>
      <left style="thin">
        <color auto="1"/>
      </left>
      <right/>
      <top style="thin">
        <color auto="1"/>
      </top>
      <bottom style="thin">
        <color indexed="23"/>
      </bottom>
      <diagonal/>
    </border>
    <border>
      <left/>
      <right style="thin">
        <color indexed="23"/>
      </right>
      <top style="thin">
        <color auto="1"/>
      </top>
      <bottom style="thin">
        <color indexed="23"/>
      </bottom>
      <diagonal/>
    </border>
    <border>
      <left style="thin">
        <color indexed="23"/>
      </left>
      <right/>
      <top style="thin">
        <color auto="1"/>
      </top>
      <bottom style="thin">
        <color indexed="23"/>
      </bottom>
      <diagonal/>
    </border>
    <border>
      <left/>
      <right style="thick">
        <color indexed="22"/>
      </right>
      <top style="thin">
        <color indexed="22"/>
      </top>
      <bottom style="thin">
        <color indexed="22"/>
      </bottom>
      <diagonal/>
    </border>
    <border>
      <left style="thick">
        <color indexed="22"/>
      </left>
      <right/>
      <top/>
      <bottom style="thin">
        <color indexed="22"/>
      </bottom>
      <diagonal/>
    </border>
    <border>
      <left/>
      <right style="thick">
        <color indexed="22"/>
      </right>
      <top/>
      <bottom style="thin">
        <color indexed="22"/>
      </bottom>
      <diagonal/>
    </border>
    <border>
      <left/>
      <right style="thick">
        <color indexed="22"/>
      </right>
      <top/>
      <bottom style="thin">
        <color auto="1"/>
      </bottom>
      <diagonal/>
    </border>
    <border>
      <left/>
      <right/>
      <top style="thin">
        <color indexed="22"/>
      </top>
      <bottom style="thin">
        <color indexed="58"/>
      </bottom>
      <diagonal/>
    </border>
    <border>
      <left/>
      <right style="thin">
        <color indexed="22"/>
      </right>
      <top style="thin">
        <color indexed="22"/>
      </top>
      <bottom style="thin">
        <color indexed="58"/>
      </bottom>
      <diagonal/>
    </border>
    <border>
      <left style="thin">
        <color indexed="22"/>
      </left>
      <right/>
      <top/>
      <bottom style="medium">
        <color indexed="58"/>
      </bottom>
      <diagonal/>
    </border>
    <border>
      <left style="thin">
        <color indexed="22"/>
      </left>
      <right/>
      <top style="thin">
        <color indexed="22"/>
      </top>
      <bottom style="medium">
        <color indexed="59"/>
      </bottom>
      <diagonal/>
    </border>
    <border>
      <left/>
      <right style="thin">
        <color indexed="22"/>
      </right>
      <top style="thin">
        <color indexed="22"/>
      </top>
      <bottom style="medium">
        <color indexed="59"/>
      </bottom>
      <diagonal/>
    </border>
    <border>
      <left/>
      <right/>
      <top style="thin">
        <color indexed="22"/>
      </top>
      <bottom style="medium">
        <color indexed="58"/>
      </bottom>
      <diagonal/>
    </border>
    <border>
      <left style="thin">
        <color indexed="22"/>
      </left>
      <right/>
      <top/>
      <bottom style="thin">
        <color indexed="58"/>
      </bottom>
      <diagonal/>
    </border>
    <border>
      <left/>
      <right style="thin">
        <color indexed="22"/>
      </right>
      <top/>
      <bottom style="thin">
        <color indexed="58"/>
      </bottom>
      <diagonal/>
    </border>
    <border>
      <left style="medium">
        <color indexed="22"/>
      </left>
      <right/>
      <top style="thin">
        <color indexed="22"/>
      </top>
      <bottom style="thin">
        <color indexed="59"/>
      </bottom>
      <diagonal/>
    </border>
    <border>
      <left style="thin">
        <color indexed="22"/>
      </left>
      <right/>
      <top style="thin">
        <color indexed="22"/>
      </top>
      <bottom style="thin">
        <color indexed="8"/>
      </bottom>
      <diagonal/>
    </border>
    <border>
      <left/>
      <right style="thin">
        <color indexed="22"/>
      </right>
      <top style="thin">
        <color indexed="22"/>
      </top>
      <bottom style="thin">
        <color indexed="8"/>
      </bottom>
      <diagonal/>
    </border>
    <border>
      <left style="thick">
        <color indexed="21"/>
      </left>
      <right/>
      <top style="thick">
        <color indexed="21"/>
      </top>
      <bottom style="thin">
        <color indexed="9"/>
      </bottom>
      <diagonal/>
    </border>
    <border>
      <left/>
      <right/>
      <top style="thick">
        <color indexed="21"/>
      </top>
      <bottom style="thin">
        <color indexed="9"/>
      </bottom>
      <diagonal/>
    </border>
    <border>
      <left/>
      <right style="thick">
        <color indexed="21"/>
      </right>
      <top style="thick">
        <color indexed="21"/>
      </top>
      <bottom style="thin">
        <color indexed="9"/>
      </bottom>
      <diagonal/>
    </border>
    <border>
      <left style="thin">
        <color indexed="22"/>
      </left>
      <right/>
      <top style="medium">
        <color indexed="22"/>
      </top>
      <bottom style="thin">
        <color indexed="22"/>
      </bottom>
      <diagonal/>
    </border>
    <border>
      <left/>
      <right style="thin">
        <color indexed="22"/>
      </right>
      <top style="medium">
        <color indexed="22"/>
      </top>
      <bottom style="thin">
        <color indexed="22"/>
      </bottom>
      <diagonal/>
    </border>
    <border>
      <left style="medium">
        <color indexed="22"/>
      </left>
      <right/>
      <top style="thin">
        <color indexed="22"/>
      </top>
      <bottom style="thin">
        <color indexed="22"/>
      </bottom>
      <diagonal/>
    </border>
    <border>
      <left style="thin">
        <color indexed="57"/>
      </left>
      <right/>
      <top style="thin">
        <color indexed="57"/>
      </top>
      <bottom style="medium">
        <color indexed="57"/>
      </bottom>
      <diagonal/>
    </border>
    <border>
      <left/>
      <right/>
      <top style="thin">
        <color indexed="57"/>
      </top>
      <bottom style="medium">
        <color indexed="57"/>
      </bottom>
      <diagonal/>
    </border>
    <border>
      <left/>
      <right style="thin">
        <color indexed="57"/>
      </right>
      <top style="thin">
        <color indexed="57"/>
      </top>
      <bottom style="medium">
        <color indexed="57"/>
      </bottom>
      <diagonal/>
    </border>
    <border>
      <left style="thin">
        <color indexed="22"/>
      </left>
      <right/>
      <top style="medium">
        <color indexed="22"/>
      </top>
      <bottom style="medium">
        <color indexed="22"/>
      </bottom>
      <diagonal/>
    </border>
    <border>
      <left/>
      <right/>
      <top style="medium">
        <color indexed="22"/>
      </top>
      <bottom style="thin">
        <color indexed="22"/>
      </bottom>
      <diagonal/>
    </border>
    <border>
      <left/>
      <right style="medium">
        <color indexed="22"/>
      </right>
      <top style="medium">
        <color indexed="22"/>
      </top>
      <bottom style="thin">
        <color indexed="22"/>
      </bottom>
      <diagonal/>
    </border>
  </borders>
  <cellStyleXfs count="3">
    <xf numFmtId="0" fontId="0" fillId="0" borderId="0"/>
    <xf numFmtId="0" fontId="16" fillId="0" borderId="0" applyNumberFormat="0" applyFill="0" applyBorder="0" applyAlignment="0" applyProtection="0">
      <alignment vertical="top"/>
      <protection locked="0"/>
    </xf>
    <xf numFmtId="44" fontId="1" fillId="0" borderId="0" applyFont="0" applyFill="0" applyBorder="0" applyAlignment="0" applyProtection="0"/>
  </cellStyleXfs>
  <cellXfs count="2881">
    <xf numFmtId="0" fontId="0" fillId="0" borderId="0" xfId="0"/>
    <xf numFmtId="0" fontId="0" fillId="2" borderId="0" xfId="0" applyFill="1"/>
    <xf numFmtId="0" fontId="0" fillId="3" borderId="0" xfId="0" applyFill="1"/>
    <xf numFmtId="0" fontId="0" fillId="4" borderId="0" xfId="0" applyFill="1"/>
    <xf numFmtId="0" fontId="0" fillId="5" borderId="0" xfId="0" applyFill="1"/>
    <xf numFmtId="0" fontId="2" fillId="5" borderId="0" xfId="0" applyFont="1" applyFill="1"/>
    <xf numFmtId="0" fontId="15" fillId="5" borderId="0" xfId="1" applyFont="1" applyFill="1" applyAlignment="1" applyProtection="1"/>
    <xf numFmtId="0" fontId="11" fillId="5" borderId="0" xfId="0" applyFont="1" applyFill="1"/>
    <xf numFmtId="0" fontId="11" fillId="2" borderId="0" xfId="0" applyFont="1" applyFill="1"/>
    <xf numFmtId="0" fontId="18" fillId="5" borderId="0" xfId="0" applyFont="1" applyFill="1"/>
    <xf numFmtId="0" fontId="19" fillId="5" borderId="0" xfId="0" applyFont="1" applyFill="1" applyAlignment="1">
      <alignment horizontal="left"/>
    </xf>
    <xf numFmtId="0" fontId="20" fillId="5" borderId="0" xfId="0" applyFont="1" applyFill="1"/>
    <xf numFmtId="0" fontId="22" fillId="5" borderId="0" xfId="0" applyFont="1" applyFill="1" applyAlignment="1">
      <alignment horizontal="left"/>
    </xf>
    <xf numFmtId="0" fontId="23" fillId="5" borderId="0" xfId="0" applyFont="1" applyFill="1" applyAlignment="1">
      <alignment horizontal="left"/>
    </xf>
    <xf numFmtId="0" fontId="24" fillId="5" borderId="0" xfId="0" applyFont="1" applyFill="1"/>
    <xf numFmtId="0" fontId="5" fillId="3" borderId="0" xfId="0" applyFont="1" applyFill="1"/>
    <xf numFmtId="0" fontId="4" fillId="5" borderId="0" xfId="0" applyFont="1" applyFill="1"/>
    <xf numFmtId="0" fontId="0" fillId="4" borderId="0" xfId="0" applyFill="1" applyAlignment="1">
      <alignment horizontal="center"/>
    </xf>
    <xf numFmtId="0" fontId="0" fillId="6" borderId="0" xfId="0" applyFill="1"/>
    <xf numFmtId="0" fontId="46" fillId="7" borderId="0" xfId="0" applyFont="1" applyFill="1" applyAlignment="1">
      <alignment horizontal="center" vertical="center"/>
    </xf>
    <xf numFmtId="49" fontId="45" fillId="3" borderId="5" xfId="0" applyNumberFormat="1" applyFont="1" applyFill="1" applyBorder="1" applyAlignment="1">
      <alignment horizontal="center"/>
    </xf>
    <xf numFmtId="1" fontId="41" fillId="3" borderId="5" xfId="0" applyNumberFormat="1" applyFont="1" applyFill="1" applyBorder="1" applyAlignment="1">
      <alignment horizontal="left"/>
    </xf>
    <xf numFmtId="0" fontId="1" fillId="3" borderId="0" xfId="0" applyFont="1" applyFill="1"/>
    <xf numFmtId="49" fontId="0" fillId="3" borderId="5" xfId="0" applyNumberFormat="1" applyFill="1" applyBorder="1"/>
    <xf numFmtId="49" fontId="2" fillId="5" borderId="0" xfId="0" applyNumberFormat="1" applyFont="1" applyFill="1"/>
    <xf numFmtId="49" fontId="2" fillId="2" borderId="0" xfId="0" applyNumberFormat="1" applyFont="1" applyFill="1"/>
    <xf numFmtId="49" fontId="2" fillId="0" borderId="0" xfId="0" applyNumberFormat="1" applyFont="1"/>
    <xf numFmtId="0" fontId="37" fillId="3" borderId="0" xfId="0" applyFont="1" applyFill="1" applyAlignment="1" applyProtection="1">
      <alignment horizontal="right"/>
      <protection locked="0"/>
    </xf>
    <xf numFmtId="3" fontId="0" fillId="2" borderId="0" xfId="0" applyNumberFormat="1" applyFill="1"/>
    <xf numFmtId="0" fontId="5" fillId="3" borderId="0" xfId="1" applyFont="1" applyFill="1" applyBorder="1" applyAlignment="1" applyProtection="1">
      <alignment horizontal="center"/>
    </xf>
    <xf numFmtId="0" fontId="6" fillId="3" borderId="0" xfId="0" applyFont="1" applyFill="1" applyAlignment="1" applyProtection="1">
      <alignment horizontal="right"/>
      <protection locked="0"/>
    </xf>
    <xf numFmtId="3" fontId="37" fillId="3" borderId="0" xfId="0" applyNumberFormat="1" applyFont="1" applyFill="1" applyProtection="1">
      <protection locked="0"/>
    </xf>
    <xf numFmtId="3" fontId="6" fillId="3" borderId="0" xfId="0" applyNumberFormat="1" applyFont="1" applyFill="1"/>
    <xf numFmtId="166" fontId="10" fillId="3" borderId="0" xfId="0" applyNumberFormat="1" applyFont="1" applyFill="1"/>
    <xf numFmtId="0" fontId="5" fillId="3" borderId="6" xfId="1" applyFont="1" applyFill="1" applyBorder="1" applyAlignment="1" applyProtection="1">
      <alignment horizontal="center"/>
    </xf>
    <xf numFmtId="165" fontId="45" fillId="3" borderId="6" xfId="0" applyNumberFormat="1" applyFont="1" applyFill="1" applyBorder="1" applyAlignment="1" applyProtection="1">
      <alignment horizontal="center"/>
      <protection locked="0"/>
    </xf>
    <xf numFmtId="0" fontId="5" fillId="3" borderId="6" xfId="0" applyFont="1" applyFill="1" applyBorder="1" applyAlignment="1">
      <alignment horizontal="center"/>
    </xf>
    <xf numFmtId="0" fontId="4" fillId="3" borderId="0" xfId="0" applyFont="1" applyFill="1"/>
    <xf numFmtId="3" fontId="6" fillId="3" borderId="0" xfId="0" applyNumberFormat="1" applyFont="1" applyFill="1" applyProtection="1">
      <protection locked="0"/>
    </xf>
    <xf numFmtId="0" fontId="0" fillId="3" borderId="6" xfId="0" applyFill="1" applyBorder="1"/>
    <xf numFmtId="0" fontId="10" fillId="3" borderId="6" xfId="0" applyFont="1" applyFill="1" applyBorder="1" applyAlignment="1">
      <alignment horizontal="center"/>
    </xf>
    <xf numFmtId="0" fontId="3" fillId="2" borderId="0" xfId="0" applyFont="1" applyFill="1"/>
    <xf numFmtId="3" fontId="3" fillId="2" borderId="0" xfId="0" applyNumberFormat="1" applyFont="1" applyFill="1"/>
    <xf numFmtId="4" fontId="37" fillId="3" borderId="0" xfId="0" applyNumberFormat="1" applyFont="1" applyFill="1" applyAlignment="1" applyProtection="1">
      <alignment horizontal="right"/>
      <protection locked="0"/>
    </xf>
    <xf numFmtId="0" fontId="0" fillId="6" borderId="0" xfId="0" applyFill="1" applyAlignment="1">
      <alignment vertical="center"/>
    </xf>
    <xf numFmtId="165" fontId="54" fillId="6" borderId="0" xfId="0" applyNumberFormat="1" applyFont="1" applyFill="1" applyAlignment="1">
      <alignment vertical="center"/>
    </xf>
    <xf numFmtId="165" fontId="49" fillId="6" borderId="0" xfId="0" applyNumberFormat="1" applyFont="1" applyFill="1" applyAlignment="1">
      <alignment vertical="center"/>
    </xf>
    <xf numFmtId="3" fontId="6" fillId="6" borderId="0" xfId="0" applyNumberFormat="1" applyFont="1" applyFill="1" applyAlignment="1">
      <alignment horizontal="center" vertical="center"/>
    </xf>
    <xf numFmtId="0" fontId="10" fillId="3" borderId="6" xfId="1" applyFont="1" applyFill="1" applyBorder="1" applyAlignment="1" applyProtection="1">
      <alignment horizontal="right"/>
    </xf>
    <xf numFmtId="49" fontId="6" fillId="6" borderId="0" xfId="0" applyNumberFormat="1" applyFont="1" applyFill="1" applyAlignment="1">
      <alignment horizontal="center" vertical="center"/>
    </xf>
    <xf numFmtId="0" fontId="47" fillId="6" borderId="0" xfId="0" applyFont="1" applyFill="1" applyAlignment="1">
      <alignment vertical="center"/>
    </xf>
    <xf numFmtId="0" fontId="65" fillId="6" borderId="0" xfId="0" applyFont="1" applyFill="1" applyAlignment="1">
      <alignment horizontal="center" vertical="center"/>
    </xf>
    <xf numFmtId="0" fontId="53" fillId="6" borderId="0" xfId="0" applyFont="1" applyFill="1"/>
    <xf numFmtId="49" fontId="7" fillId="5" borderId="0" xfId="0" applyNumberFormat="1" applyFont="1" applyFill="1"/>
    <xf numFmtId="0" fontId="64" fillId="6" borderId="0" xfId="0" applyFont="1" applyFill="1" applyAlignment="1">
      <alignment horizontal="center"/>
    </xf>
    <xf numFmtId="3" fontId="55" fillId="6" borderId="0" xfId="0" applyNumberFormat="1" applyFont="1" applyFill="1"/>
    <xf numFmtId="0" fontId="64" fillId="6" borderId="0" xfId="0" applyFont="1" applyFill="1" applyAlignment="1">
      <alignment horizontal="center" vertical="center"/>
    </xf>
    <xf numFmtId="3" fontId="62" fillId="6" borderId="0" xfId="0" applyNumberFormat="1" applyFont="1" applyFill="1" applyAlignment="1" applyProtection="1">
      <alignment horizontal="right" vertical="center"/>
      <protection locked="0"/>
    </xf>
    <xf numFmtId="3" fontId="62" fillId="6" borderId="7" xfId="0" applyNumberFormat="1" applyFont="1" applyFill="1" applyBorder="1" applyAlignment="1" applyProtection="1">
      <alignment horizontal="right" vertical="center"/>
      <protection locked="0"/>
    </xf>
    <xf numFmtId="3" fontId="10" fillId="5" borderId="8" xfId="0" applyNumberFormat="1" applyFont="1" applyFill="1" applyBorder="1" applyAlignment="1" applyProtection="1">
      <alignment horizontal="right" vertical="center"/>
      <protection locked="0"/>
    </xf>
    <xf numFmtId="3" fontId="49" fillId="6" borderId="0" xfId="0" applyNumberFormat="1" applyFont="1" applyFill="1" applyAlignment="1">
      <alignment horizontal="left" vertical="center"/>
    </xf>
    <xf numFmtId="3" fontId="66" fillId="6" borderId="0" xfId="0" applyNumberFormat="1" applyFont="1" applyFill="1" applyAlignment="1">
      <alignment horizontal="left" vertical="center"/>
    </xf>
    <xf numFmtId="49" fontId="46" fillId="8" borderId="9" xfId="0" applyNumberFormat="1" applyFont="1" applyFill="1" applyBorder="1" applyAlignment="1" applyProtection="1">
      <alignment horizontal="center" vertical="center"/>
      <protection locked="0"/>
    </xf>
    <xf numFmtId="0" fontId="12" fillId="6" borderId="0" xfId="0" applyFont="1" applyFill="1"/>
    <xf numFmtId="0" fontId="0" fillId="5" borderId="0" xfId="0" applyFill="1" applyAlignment="1">
      <alignment vertical="center"/>
    </xf>
    <xf numFmtId="0" fontId="45" fillId="5" borderId="0" xfId="0" applyFont="1" applyFill="1"/>
    <xf numFmtId="0" fontId="0" fillId="2" borderId="0" xfId="0" applyFill="1" applyAlignment="1">
      <alignment vertical="center"/>
    </xf>
    <xf numFmtId="0" fontId="0" fillId="6" borderId="10" xfId="0" applyFill="1" applyBorder="1" applyAlignment="1">
      <alignment vertical="center"/>
    </xf>
    <xf numFmtId="165" fontId="49" fillId="6" borderId="11" xfId="0" applyNumberFormat="1" applyFont="1" applyFill="1" applyBorder="1" applyAlignment="1">
      <alignment vertical="center"/>
    </xf>
    <xf numFmtId="0" fontId="0" fillId="6" borderId="12" xfId="0" applyFill="1" applyBorder="1" applyAlignment="1">
      <alignment vertical="center"/>
    </xf>
    <xf numFmtId="3" fontId="10" fillId="5" borderId="13" xfId="0" applyNumberFormat="1" applyFont="1" applyFill="1" applyBorder="1" applyAlignment="1" applyProtection="1">
      <alignment horizontal="right" vertical="center"/>
      <protection locked="0"/>
    </xf>
    <xf numFmtId="3" fontId="10" fillId="5" borderId="14" xfId="0" applyNumberFormat="1" applyFont="1" applyFill="1" applyBorder="1" applyAlignment="1" applyProtection="1">
      <alignment horizontal="right" vertical="center"/>
      <protection locked="0"/>
    </xf>
    <xf numFmtId="165" fontId="49" fillId="6" borderId="10" xfId="0" applyNumberFormat="1" applyFont="1" applyFill="1" applyBorder="1" applyAlignment="1">
      <alignment vertical="center"/>
    </xf>
    <xf numFmtId="3" fontId="62" fillId="6" borderId="11" xfId="0" applyNumberFormat="1" applyFont="1" applyFill="1" applyBorder="1" applyAlignment="1" applyProtection="1">
      <alignment horizontal="right" vertical="center"/>
      <protection locked="0"/>
    </xf>
    <xf numFmtId="3" fontId="47" fillId="3" borderId="15" xfId="0" applyNumberFormat="1" applyFont="1" applyFill="1" applyBorder="1" applyAlignment="1" applyProtection="1">
      <alignment horizontal="right" vertical="center"/>
      <protection locked="0"/>
    </xf>
    <xf numFmtId="0" fontId="71" fillId="5" borderId="0" xfId="0" applyFont="1" applyFill="1"/>
    <xf numFmtId="0" fontId="37" fillId="6" borderId="0" xfId="0" applyFont="1" applyFill="1" applyAlignment="1">
      <alignment vertical="center"/>
    </xf>
    <xf numFmtId="0" fontId="54" fillId="6" borderId="0" xfId="0" applyFont="1" applyFill="1" applyAlignment="1">
      <alignment vertical="center"/>
    </xf>
    <xf numFmtId="3" fontId="0" fillId="0" borderId="0" xfId="0" applyNumberFormat="1"/>
    <xf numFmtId="0" fontId="9" fillId="9" borderId="0" xfId="0" applyFont="1" applyFill="1" applyAlignment="1">
      <alignment horizontal="center" vertical="center"/>
    </xf>
    <xf numFmtId="10" fontId="10" fillId="5" borderId="8" xfId="0" applyNumberFormat="1" applyFont="1" applyFill="1" applyBorder="1" applyAlignment="1" applyProtection="1">
      <alignment horizontal="right" vertical="center"/>
      <protection locked="0"/>
    </xf>
    <xf numFmtId="10" fontId="10" fillId="5" borderId="14" xfId="0" applyNumberFormat="1" applyFont="1" applyFill="1" applyBorder="1" applyAlignment="1" applyProtection="1">
      <alignment horizontal="right" vertical="center"/>
      <protection locked="0"/>
    </xf>
    <xf numFmtId="3" fontId="10" fillId="5" borderId="3" xfId="0" applyNumberFormat="1" applyFont="1" applyFill="1" applyBorder="1" applyAlignment="1">
      <alignment horizontal="right" vertical="center"/>
    </xf>
    <xf numFmtId="3" fontId="6" fillId="5" borderId="3" xfId="0" applyNumberFormat="1" applyFont="1" applyFill="1" applyBorder="1" applyAlignment="1" applyProtection="1">
      <alignment horizontal="center" vertical="center"/>
      <protection locked="0"/>
    </xf>
    <xf numFmtId="3" fontId="55" fillId="6" borderId="16" xfId="0" applyNumberFormat="1" applyFont="1" applyFill="1" applyBorder="1"/>
    <xf numFmtId="165" fontId="49" fillId="6" borderId="7" xfId="0" applyNumberFormat="1" applyFont="1" applyFill="1" applyBorder="1" applyAlignment="1">
      <alignment vertical="center"/>
    </xf>
    <xf numFmtId="0" fontId="74" fillId="6" borderId="0" xfId="0" applyFont="1" applyFill="1" applyAlignment="1">
      <alignment vertical="center"/>
    </xf>
    <xf numFmtId="0" fontId="45" fillId="6" borderId="0" xfId="0" applyFont="1" applyFill="1" applyAlignment="1">
      <alignment vertical="center"/>
    </xf>
    <xf numFmtId="0" fontId="45" fillId="6" borderId="0" xfId="0" applyFont="1" applyFill="1"/>
    <xf numFmtId="0" fontId="45" fillId="2" borderId="0" xfId="0" applyFont="1" applyFill="1"/>
    <xf numFmtId="3" fontId="37" fillId="0" borderId="3" xfId="0" applyNumberFormat="1" applyFont="1" applyBorder="1"/>
    <xf numFmtId="3" fontId="6" fillId="0" borderId="3" xfId="0" applyNumberFormat="1" applyFont="1" applyBorder="1"/>
    <xf numFmtId="164" fontId="6" fillId="0" borderId="3" xfId="0" applyNumberFormat="1" applyFont="1" applyBorder="1"/>
    <xf numFmtId="164" fontId="37" fillId="0" borderId="3" xfId="0" applyNumberFormat="1" applyFont="1" applyBorder="1"/>
    <xf numFmtId="49" fontId="7" fillId="5" borderId="0" xfId="0" applyNumberFormat="1" applyFont="1" applyFill="1" applyAlignment="1">
      <alignment vertical="center"/>
    </xf>
    <xf numFmtId="49" fontId="40" fillId="5" borderId="0" xfId="0" applyNumberFormat="1" applyFont="1" applyFill="1"/>
    <xf numFmtId="3" fontId="6" fillId="5" borderId="3" xfId="0" applyNumberFormat="1" applyFont="1" applyFill="1" applyBorder="1"/>
    <xf numFmtId="164" fontId="6" fillId="5" borderId="3" xfId="0" applyNumberFormat="1" applyFont="1" applyFill="1" applyBorder="1"/>
    <xf numFmtId="0" fontId="6" fillId="5" borderId="3" xfId="0" applyFont="1" applyFill="1" applyBorder="1" applyAlignment="1">
      <alignment horizontal="right"/>
    </xf>
    <xf numFmtId="166" fontId="4" fillId="5" borderId="3" xfId="0" applyNumberFormat="1" applyFont="1" applyFill="1" applyBorder="1"/>
    <xf numFmtId="166" fontId="4" fillId="0" borderId="3" xfId="0" applyNumberFormat="1" applyFont="1" applyBorder="1"/>
    <xf numFmtId="49" fontId="6" fillId="5" borderId="3" xfId="0" applyNumberFormat="1" applyFont="1" applyFill="1" applyBorder="1" applyAlignment="1">
      <alignment horizontal="right"/>
    </xf>
    <xf numFmtId="0" fontId="4" fillId="6" borderId="0" xfId="0" applyFont="1" applyFill="1" applyAlignment="1">
      <alignment vertical="center"/>
    </xf>
    <xf numFmtId="0" fontId="4" fillId="6" borderId="0" xfId="0" applyFont="1" applyFill="1"/>
    <xf numFmtId="0" fontId="12" fillId="6" borderId="0" xfId="0" applyFont="1" applyFill="1" applyAlignment="1">
      <alignment horizontal="right" vertical="center"/>
    </xf>
    <xf numFmtId="0" fontId="46" fillId="10" borderId="3" xfId="0" applyFont="1" applyFill="1" applyBorder="1" applyAlignment="1">
      <alignment horizontal="center" vertical="center"/>
    </xf>
    <xf numFmtId="0" fontId="22" fillId="11" borderId="3" xfId="0" applyFont="1" applyFill="1" applyBorder="1" applyAlignment="1">
      <alignment horizontal="center" vertical="center"/>
    </xf>
    <xf numFmtId="0" fontId="22" fillId="12" borderId="0" xfId="0" applyFont="1" applyFill="1" applyAlignment="1">
      <alignment horizontal="right"/>
    </xf>
    <xf numFmtId="3" fontId="5" fillId="13" borderId="0" xfId="0" applyNumberFormat="1" applyFont="1" applyFill="1" applyAlignment="1">
      <alignment horizontal="right"/>
    </xf>
    <xf numFmtId="3" fontId="4" fillId="2" borderId="17" xfId="0" applyNumberFormat="1" applyFont="1" applyFill="1" applyBorder="1"/>
    <xf numFmtId="3" fontId="4" fillId="2" borderId="1" xfId="0" applyNumberFormat="1" applyFont="1" applyFill="1" applyBorder="1"/>
    <xf numFmtId="3" fontId="4" fillId="2" borderId="18" xfId="0" applyNumberFormat="1" applyFont="1" applyFill="1" applyBorder="1"/>
    <xf numFmtId="3" fontId="78" fillId="3" borderId="19" xfId="0" applyNumberFormat="1" applyFont="1" applyFill="1" applyBorder="1" applyAlignment="1" applyProtection="1">
      <alignment horizontal="right"/>
      <protection locked="0"/>
    </xf>
    <xf numFmtId="166" fontId="80" fillId="3" borderId="19" xfId="0" applyNumberFormat="1" applyFont="1" applyFill="1" applyBorder="1" applyAlignment="1" applyProtection="1">
      <alignment horizontal="center" vertical="center"/>
      <protection locked="0"/>
    </xf>
    <xf numFmtId="3" fontId="81" fillId="3" borderId="20" xfId="0" applyNumberFormat="1" applyFont="1" applyFill="1" applyBorder="1" applyProtection="1">
      <protection locked="0"/>
    </xf>
    <xf numFmtId="3" fontId="81" fillId="3" borderId="19" xfId="0" applyNumberFormat="1" applyFont="1" applyFill="1" applyBorder="1" applyProtection="1">
      <protection locked="0"/>
    </xf>
    <xf numFmtId="3" fontId="81" fillId="3" borderId="21" xfId="0" applyNumberFormat="1" applyFont="1" applyFill="1" applyBorder="1" applyProtection="1">
      <protection locked="0"/>
    </xf>
    <xf numFmtId="3" fontId="78" fillId="3" borderId="22" xfId="0" applyNumberFormat="1" applyFont="1" applyFill="1" applyBorder="1" applyAlignment="1" applyProtection="1">
      <alignment horizontal="right"/>
      <protection locked="0"/>
    </xf>
    <xf numFmtId="166" fontId="80" fillId="3" borderId="22" xfId="0" applyNumberFormat="1" applyFont="1" applyFill="1" applyBorder="1" applyAlignment="1" applyProtection="1">
      <alignment horizontal="center" vertical="center"/>
      <protection locked="0"/>
    </xf>
    <xf numFmtId="3" fontId="81" fillId="3" borderId="23" xfId="0" applyNumberFormat="1" applyFont="1" applyFill="1" applyBorder="1" applyProtection="1">
      <protection locked="0"/>
    </xf>
    <xf numFmtId="3" fontId="81" fillId="3" borderId="24" xfId="0" applyNumberFormat="1" applyFont="1" applyFill="1" applyBorder="1" applyProtection="1">
      <protection locked="0"/>
    </xf>
    <xf numFmtId="3" fontId="81" fillId="3" borderId="25" xfId="0" applyNumberFormat="1" applyFont="1" applyFill="1" applyBorder="1" applyProtection="1">
      <protection locked="0"/>
    </xf>
    <xf numFmtId="3" fontId="81" fillId="3" borderId="26" xfId="0" applyNumberFormat="1" applyFont="1" applyFill="1" applyBorder="1" applyProtection="1">
      <protection locked="0"/>
    </xf>
    <xf numFmtId="3" fontId="84" fillId="2" borderId="17" xfId="0" applyNumberFormat="1" applyFont="1" applyFill="1" applyBorder="1"/>
    <xf numFmtId="3" fontId="84" fillId="2" borderId="1" xfId="0" applyNumberFormat="1" applyFont="1" applyFill="1" applyBorder="1"/>
    <xf numFmtId="3" fontId="84" fillId="2" borderId="18" xfId="0" applyNumberFormat="1" applyFont="1" applyFill="1" applyBorder="1"/>
    <xf numFmtId="3" fontId="80" fillId="3" borderId="23" xfId="0" applyNumberFormat="1" applyFont="1" applyFill="1" applyBorder="1" applyProtection="1">
      <protection locked="0"/>
    </xf>
    <xf numFmtId="3" fontId="80" fillId="3" borderId="27" xfId="0" applyNumberFormat="1" applyFont="1" applyFill="1" applyBorder="1" applyProtection="1">
      <protection locked="0"/>
    </xf>
    <xf numFmtId="3" fontId="80" fillId="3" borderId="28" xfId="0" applyNumberFormat="1" applyFont="1" applyFill="1" applyBorder="1" applyProtection="1">
      <protection locked="0"/>
    </xf>
    <xf numFmtId="3" fontId="80" fillId="3" borderId="20" xfId="0" applyNumberFormat="1" applyFont="1" applyFill="1" applyBorder="1" applyProtection="1">
      <protection locked="0"/>
    </xf>
    <xf numFmtId="3" fontId="80" fillId="3" borderId="19" xfId="0" applyNumberFormat="1" applyFont="1" applyFill="1" applyBorder="1" applyProtection="1">
      <protection locked="0"/>
    </xf>
    <xf numFmtId="3" fontId="80" fillId="3" borderId="21" xfId="0" applyNumberFormat="1" applyFont="1" applyFill="1" applyBorder="1" applyProtection="1">
      <protection locked="0"/>
    </xf>
    <xf numFmtId="3" fontId="80" fillId="3" borderId="24" xfId="0" applyNumberFormat="1" applyFont="1" applyFill="1" applyBorder="1" applyProtection="1">
      <protection locked="0"/>
    </xf>
    <xf numFmtId="3" fontId="80" fillId="3" borderId="25" xfId="0" applyNumberFormat="1" applyFont="1" applyFill="1" applyBorder="1" applyProtection="1">
      <protection locked="0"/>
    </xf>
    <xf numFmtId="3" fontId="80" fillId="3" borderId="26" xfId="0" applyNumberFormat="1" applyFont="1" applyFill="1" applyBorder="1" applyProtection="1">
      <protection locked="0"/>
    </xf>
    <xf numFmtId="0" fontId="1" fillId="5" borderId="0" xfId="0" applyFont="1" applyFill="1"/>
    <xf numFmtId="0" fontId="76" fillId="5" borderId="0" xfId="0" applyFont="1" applyFill="1"/>
    <xf numFmtId="0" fontId="67" fillId="5" borderId="0" xfId="0" applyFont="1" applyFill="1"/>
    <xf numFmtId="0" fontId="77" fillId="5" borderId="0" xfId="0" applyFont="1" applyFill="1" applyAlignment="1">
      <alignment horizontal="center"/>
    </xf>
    <xf numFmtId="3" fontId="78" fillId="3" borderId="25" xfId="0" applyNumberFormat="1" applyFont="1" applyFill="1" applyBorder="1" applyAlignment="1" applyProtection="1">
      <alignment horizontal="right"/>
      <protection locked="0"/>
    </xf>
    <xf numFmtId="166" fontId="80" fillId="3" borderId="25" xfId="0" applyNumberFormat="1" applyFont="1" applyFill="1" applyBorder="1" applyAlignment="1" applyProtection="1">
      <alignment horizontal="center" vertical="center"/>
      <protection locked="0"/>
    </xf>
    <xf numFmtId="0" fontId="68" fillId="5" borderId="0" xfId="0" applyFont="1" applyFill="1"/>
    <xf numFmtId="3" fontId="4" fillId="5" borderId="29" xfId="0" applyNumberFormat="1" applyFont="1" applyFill="1" applyBorder="1"/>
    <xf numFmtId="3" fontId="4" fillId="5" borderId="30" xfId="0" applyNumberFormat="1" applyFont="1" applyFill="1" applyBorder="1"/>
    <xf numFmtId="0" fontId="8" fillId="5" borderId="31" xfId="0" applyFont="1" applyFill="1" applyBorder="1" applyAlignment="1">
      <alignment horizontal="center"/>
    </xf>
    <xf numFmtId="0" fontId="8" fillId="5" borderId="32" xfId="0" applyFont="1" applyFill="1" applyBorder="1" applyAlignment="1">
      <alignment horizontal="center"/>
    </xf>
    <xf numFmtId="0" fontId="8" fillId="5" borderId="33" xfId="0" applyFont="1" applyFill="1" applyBorder="1" applyAlignment="1">
      <alignment horizontal="center"/>
    </xf>
    <xf numFmtId="3" fontId="4" fillId="5" borderId="34" xfId="0" applyNumberFormat="1" applyFont="1" applyFill="1" applyBorder="1"/>
    <xf numFmtId="0" fontId="4" fillId="12" borderId="0" xfId="0" applyFont="1" applyFill="1" applyAlignment="1">
      <alignment horizontal="left"/>
    </xf>
    <xf numFmtId="0" fontId="77" fillId="12" borderId="0" xfId="0" applyFont="1" applyFill="1" applyAlignment="1">
      <alignment horizontal="center"/>
    </xf>
    <xf numFmtId="3" fontId="59" fillId="12" borderId="0" xfId="0" applyNumberFormat="1" applyFont="1" applyFill="1" applyAlignment="1" applyProtection="1">
      <alignment horizontal="left"/>
      <protection locked="0"/>
    </xf>
    <xf numFmtId="3" fontId="92" fillId="12" borderId="0" xfId="0" applyNumberFormat="1" applyFont="1" applyFill="1" applyAlignment="1" applyProtection="1">
      <alignment horizontal="center"/>
      <protection locked="0"/>
    </xf>
    <xf numFmtId="166" fontId="91" fillId="12" borderId="0" xfId="0" applyNumberFormat="1" applyFont="1" applyFill="1" applyAlignment="1" applyProtection="1">
      <alignment horizontal="center" vertical="center"/>
      <protection locked="0"/>
    </xf>
    <xf numFmtId="3" fontId="64" fillId="12" borderId="0" xfId="0" applyNumberFormat="1" applyFont="1" applyFill="1" applyProtection="1">
      <protection locked="0"/>
    </xf>
    <xf numFmtId="0" fontId="2" fillId="5" borderId="14" xfId="0" applyFont="1" applyFill="1" applyBorder="1" applyAlignment="1">
      <alignment horizontal="center"/>
    </xf>
    <xf numFmtId="0" fontId="2" fillId="5" borderId="9" xfId="0" applyFont="1" applyFill="1" applyBorder="1"/>
    <xf numFmtId="3" fontId="84" fillId="5" borderId="34" xfId="0" applyNumberFormat="1" applyFont="1" applyFill="1" applyBorder="1"/>
    <xf numFmtId="3" fontId="84" fillId="5" borderId="29" xfId="0" applyNumberFormat="1" applyFont="1" applyFill="1" applyBorder="1"/>
    <xf numFmtId="3" fontId="84" fillId="5" borderId="30" xfId="0" applyNumberFormat="1" applyFont="1" applyFill="1" applyBorder="1"/>
    <xf numFmtId="0" fontId="2" fillId="5" borderId="9" xfId="0" applyFont="1" applyFill="1" applyBorder="1" applyAlignment="1">
      <alignment horizontal="center"/>
    </xf>
    <xf numFmtId="166" fontId="80" fillId="3" borderId="35" xfId="0" applyNumberFormat="1" applyFont="1" applyFill="1" applyBorder="1" applyAlignment="1" applyProtection="1">
      <alignment horizontal="center" vertical="center"/>
      <protection locked="0"/>
    </xf>
    <xf numFmtId="166" fontId="80" fillId="3" borderId="36" xfId="0" applyNumberFormat="1" applyFont="1" applyFill="1" applyBorder="1" applyAlignment="1" applyProtection="1">
      <alignment horizontal="center" vertical="center"/>
      <protection locked="0"/>
    </xf>
    <xf numFmtId="166" fontId="80" fillId="3" borderId="37" xfId="0" applyNumberFormat="1" applyFont="1" applyFill="1" applyBorder="1" applyAlignment="1" applyProtection="1">
      <alignment horizontal="center" vertical="center"/>
      <protection locked="0"/>
    </xf>
    <xf numFmtId="3" fontId="84" fillId="2" borderId="34" xfId="0" applyNumberFormat="1" applyFont="1" applyFill="1" applyBorder="1"/>
    <xf numFmtId="3" fontId="84" fillId="2" borderId="29" xfId="0" applyNumberFormat="1" applyFont="1" applyFill="1" applyBorder="1"/>
    <xf numFmtId="3" fontId="84" fillId="2" borderId="30" xfId="0" applyNumberFormat="1" applyFont="1" applyFill="1" applyBorder="1"/>
    <xf numFmtId="0" fontId="4" fillId="14" borderId="0" xfId="0" applyFont="1" applyFill="1" applyAlignment="1">
      <alignment horizontal="left"/>
    </xf>
    <xf numFmtId="0" fontId="77" fillId="14" borderId="0" xfId="0" applyFont="1" applyFill="1" applyAlignment="1">
      <alignment horizontal="center"/>
    </xf>
    <xf numFmtId="3" fontId="59" fillId="14" borderId="0" xfId="0" applyNumberFormat="1" applyFont="1" applyFill="1" applyAlignment="1" applyProtection="1">
      <alignment horizontal="left"/>
      <protection locked="0"/>
    </xf>
    <xf numFmtId="3" fontId="92" fillId="14" borderId="0" xfId="0" applyNumberFormat="1" applyFont="1" applyFill="1" applyAlignment="1" applyProtection="1">
      <alignment horizontal="center"/>
      <protection locked="0"/>
    </xf>
    <xf numFmtId="166" fontId="91" fillId="14" borderId="0" xfId="0" applyNumberFormat="1" applyFont="1" applyFill="1" applyAlignment="1" applyProtection="1">
      <alignment horizontal="center" vertical="center"/>
      <protection locked="0"/>
    </xf>
    <xf numFmtId="3" fontId="64" fillId="14" borderId="0" xfId="0" applyNumberFormat="1" applyFont="1" applyFill="1" applyProtection="1">
      <protection locked="0"/>
    </xf>
    <xf numFmtId="0" fontId="4" fillId="5" borderId="0" xfId="0" applyFont="1" applyFill="1" applyAlignment="1">
      <alignment horizontal="left"/>
    </xf>
    <xf numFmtId="166" fontId="86" fillId="3" borderId="9" xfId="0" applyNumberFormat="1" applyFont="1" applyFill="1" applyBorder="1" applyAlignment="1" applyProtection="1">
      <alignment vertical="center"/>
      <protection locked="0"/>
    </xf>
    <xf numFmtId="0" fontId="0" fillId="0" borderId="38" xfId="0" applyBorder="1"/>
    <xf numFmtId="3" fontId="6" fillId="5" borderId="39" xfId="0" applyNumberFormat="1" applyFont="1" applyFill="1" applyBorder="1"/>
    <xf numFmtId="166" fontId="4" fillId="5" borderId="39" xfId="0" applyNumberFormat="1" applyFont="1" applyFill="1" applyBorder="1"/>
    <xf numFmtId="0" fontId="6" fillId="5" borderId="40" xfId="0" applyFont="1" applyFill="1" applyBorder="1" applyAlignment="1">
      <alignment horizontal="right"/>
    </xf>
    <xf numFmtId="3" fontId="6" fillId="5" borderId="40" xfId="0" applyNumberFormat="1" applyFont="1" applyFill="1" applyBorder="1"/>
    <xf numFmtId="3" fontId="6" fillId="0" borderId="40" xfId="0" applyNumberFormat="1" applyFont="1" applyBorder="1"/>
    <xf numFmtId="3" fontId="37" fillId="0" borderId="40" xfId="0" applyNumberFormat="1" applyFont="1" applyBorder="1"/>
    <xf numFmtId="0" fontId="75" fillId="15" borderId="41" xfId="0" applyFont="1" applyFill="1" applyBorder="1" applyAlignment="1">
      <alignment horizontal="center" vertical="center"/>
    </xf>
    <xf numFmtId="3" fontId="6" fillId="5" borderId="41" xfId="0" applyNumberFormat="1" applyFont="1" applyFill="1" applyBorder="1"/>
    <xf numFmtId="0" fontId="75" fillId="15" borderId="42" xfId="0" applyFont="1" applyFill="1" applyBorder="1" applyAlignment="1">
      <alignment horizontal="center" vertical="center"/>
    </xf>
    <xf numFmtId="3" fontId="6" fillId="5" borderId="42" xfId="0" applyNumberFormat="1" applyFont="1" applyFill="1" applyBorder="1"/>
    <xf numFmtId="49" fontId="75" fillId="10" borderId="43" xfId="0" applyNumberFormat="1" applyFont="1" applyFill="1" applyBorder="1" applyAlignment="1">
      <alignment horizontal="right" vertical="center"/>
    </xf>
    <xf numFmtId="164" fontId="6" fillId="13" borderId="43" xfId="0" applyNumberFormat="1" applyFont="1" applyFill="1" applyBorder="1"/>
    <xf numFmtId="3" fontId="6" fillId="5" borderId="44" xfId="0" applyNumberFormat="1" applyFont="1" applyFill="1" applyBorder="1"/>
    <xf numFmtId="0" fontId="42" fillId="6" borderId="6" xfId="0" applyFont="1" applyFill="1" applyBorder="1" applyAlignment="1">
      <alignment horizontal="center" vertical="center"/>
    </xf>
    <xf numFmtId="0" fontId="5" fillId="6" borderId="6" xfId="0" applyFont="1" applyFill="1" applyBorder="1" applyAlignment="1">
      <alignment horizontal="center"/>
    </xf>
    <xf numFmtId="0" fontId="46" fillId="15" borderId="42" xfId="0" applyFont="1" applyFill="1" applyBorder="1" applyAlignment="1">
      <alignment horizontal="center" vertical="center"/>
    </xf>
    <xf numFmtId="0" fontId="5" fillId="5" borderId="42" xfId="0" applyFont="1" applyFill="1" applyBorder="1" applyAlignment="1">
      <alignment horizontal="center"/>
    </xf>
    <xf numFmtId="49" fontId="75" fillId="15" borderId="41" xfId="0" applyNumberFormat="1" applyFont="1" applyFill="1" applyBorder="1" applyAlignment="1">
      <alignment horizontal="right" vertical="center"/>
    </xf>
    <xf numFmtId="166" fontId="4" fillId="5" borderId="41" xfId="0" applyNumberFormat="1" applyFont="1" applyFill="1" applyBorder="1"/>
    <xf numFmtId="164" fontId="6" fillId="13" borderId="45" xfId="0" applyNumberFormat="1" applyFont="1" applyFill="1" applyBorder="1"/>
    <xf numFmtId="49" fontId="75" fillId="15" borderId="46" xfId="0" applyNumberFormat="1" applyFont="1" applyFill="1" applyBorder="1" applyAlignment="1">
      <alignment horizontal="right" vertical="center"/>
    </xf>
    <xf numFmtId="0" fontId="46" fillId="8" borderId="39" xfId="0" applyFont="1" applyFill="1" applyBorder="1" applyAlignment="1">
      <alignment horizontal="center" vertical="center"/>
    </xf>
    <xf numFmtId="0" fontId="5" fillId="5" borderId="39" xfId="0" applyFont="1" applyFill="1" applyBorder="1" applyAlignment="1">
      <alignment horizontal="center"/>
    </xf>
    <xf numFmtId="0" fontId="5" fillId="13" borderId="41" xfId="0" applyFont="1" applyFill="1" applyBorder="1" applyAlignment="1">
      <alignment horizontal="center"/>
    </xf>
    <xf numFmtId="49" fontId="75" fillId="15" borderId="44" xfId="0" applyNumberFormat="1" applyFont="1" applyFill="1" applyBorder="1" applyAlignment="1">
      <alignment horizontal="right" vertical="center"/>
    </xf>
    <xf numFmtId="166" fontId="4" fillId="5" borderId="44" xfId="0" applyNumberFormat="1" applyFont="1" applyFill="1" applyBorder="1"/>
    <xf numFmtId="0" fontId="75" fillId="8" borderId="39" xfId="0" applyFont="1" applyFill="1" applyBorder="1" applyAlignment="1">
      <alignment horizontal="right" vertical="center"/>
    </xf>
    <xf numFmtId="0" fontId="75" fillId="15" borderId="41" xfId="0" applyFont="1" applyFill="1" applyBorder="1" applyAlignment="1">
      <alignment horizontal="right" vertical="center"/>
    </xf>
    <xf numFmtId="10" fontId="94" fillId="3" borderId="9" xfId="0" applyNumberFormat="1" applyFont="1" applyFill="1" applyBorder="1" applyAlignment="1" applyProtection="1">
      <alignment horizontal="center"/>
      <protection locked="0"/>
    </xf>
    <xf numFmtId="166" fontId="6" fillId="5" borderId="41" xfId="0" applyNumberFormat="1" applyFont="1" applyFill="1" applyBorder="1"/>
    <xf numFmtId="166" fontId="6" fillId="5" borderId="42" xfId="0" applyNumberFormat="1" applyFont="1" applyFill="1" applyBorder="1"/>
    <xf numFmtId="166" fontId="6" fillId="13" borderId="45" xfId="0" applyNumberFormat="1" applyFont="1" applyFill="1" applyBorder="1"/>
    <xf numFmtId="166" fontId="6" fillId="13" borderId="43" xfId="0" applyNumberFormat="1" applyFont="1" applyFill="1" applyBorder="1"/>
    <xf numFmtId="3" fontId="0" fillId="6" borderId="0" xfId="0" applyNumberFormat="1" applyFill="1" applyAlignment="1">
      <alignment vertical="center"/>
    </xf>
    <xf numFmtId="3" fontId="78" fillId="3" borderId="47" xfId="0" applyNumberFormat="1" applyFont="1" applyFill="1" applyBorder="1" applyAlignment="1" applyProtection="1">
      <alignment horizontal="right"/>
      <protection locked="0"/>
    </xf>
    <xf numFmtId="3" fontId="81" fillId="3" borderId="48" xfId="0" applyNumberFormat="1" applyFont="1" applyFill="1" applyBorder="1" applyProtection="1">
      <protection locked="0"/>
    </xf>
    <xf numFmtId="3" fontId="81" fillId="3" borderId="47" xfId="0" applyNumberFormat="1" applyFont="1" applyFill="1" applyBorder="1" applyProtection="1">
      <protection locked="0"/>
    </xf>
    <xf numFmtId="3" fontId="81" fillId="3" borderId="49" xfId="0" applyNumberFormat="1" applyFont="1" applyFill="1" applyBorder="1" applyProtection="1">
      <protection locked="0"/>
    </xf>
    <xf numFmtId="0" fontId="8" fillId="5" borderId="50" xfId="0" applyFont="1" applyFill="1" applyBorder="1" applyAlignment="1">
      <alignment horizontal="center"/>
    </xf>
    <xf numFmtId="0" fontId="8" fillId="5" borderId="51" xfId="0" applyFont="1" applyFill="1" applyBorder="1" applyAlignment="1">
      <alignment horizontal="center"/>
    </xf>
    <xf numFmtId="0" fontId="8" fillId="5" borderId="52" xfId="0" applyFont="1" applyFill="1" applyBorder="1" applyAlignment="1">
      <alignment horizontal="center"/>
    </xf>
    <xf numFmtId="0" fontId="4" fillId="9" borderId="0" xfId="0" applyFont="1" applyFill="1" applyAlignment="1">
      <alignment horizontal="left"/>
    </xf>
    <xf numFmtId="0" fontId="77" fillId="9" borderId="0" xfId="0" applyFont="1" applyFill="1" applyAlignment="1">
      <alignment horizontal="center"/>
    </xf>
    <xf numFmtId="3" fontId="59" fillId="9" borderId="0" xfId="0" applyNumberFormat="1" applyFont="1" applyFill="1" applyAlignment="1" applyProtection="1">
      <alignment horizontal="left"/>
      <protection locked="0"/>
    </xf>
    <xf numFmtId="3" fontId="92" fillId="9" borderId="0" xfId="0" applyNumberFormat="1" applyFont="1" applyFill="1" applyAlignment="1" applyProtection="1">
      <alignment horizontal="center"/>
      <protection locked="0"/>
    </xf>
    <xf numFmtId="166" fontId="91" fillId="9" borderId="0" xfId="0" applyNumberFormat="1" applyFont="1" applyFill="1" applyAlignment="1" applyProtection="1">
      <alignment horizontal="center" vertical="center"/>
      <protection locked="0"/>
    </xf>
    <xf numFmtId="3" fontId="64" fillId="9" borderId="0" xfId="0" applyNumberFormat="1" applyFont="1" applyFill="1" applyProtection="1">
      <protection locked="0"/>
    </xf>
    <xf numFmtId="166" fontId="10" fillId="5" borderId="41" xfId="0" applyNumberFormat="1" applyFont="1" applyFill="1" applyBorder="1"/>
    <xf numFmtId="0" fontId="75" fillId="8" borderId="39" xfId="0" applyFont="1" applyFill="1" applyBorder="1" applyAlignment="1">
      <alignment horizontal="center" vertical="center"/>
    </xf>
    <xf numFmtId="0" fontId="96" fillId="16" borderId="53" xfId="0" applyFont="1" applyFill="1" applyBorder="1" applyAlignment="1">
      <alignment horizontal="center" vertical="center"/>
    </xf>
    <xf numFmtId="166" fontId="6" fillId="6" borderId="53" xfId="0" applyNumberFormat="1" applyFont="1" applyFill="1" applyBorder="1"/>
    <xf numFmtId="3" fontId="0" fillId="6" borderId="0" xfId="0" applyNumberFormat="1" applyFill="1"/>
    <xf numFmtId="3" fontId="0" fillId="5" borderId="0" xfId="0" applyNumberFormat="1" applyFill="1"/>
    <xf numFmtId="3" fontId="4" fillId="6" borderId="0" xfId="0" applyNumberFormat="1" applyFont="1" applyFill="1"/>
    <xf numFmtId="3" fontId="4" fillId="5" borderId="0" xfId="0" applyNumberFormat="1" applyFont="1" applyFill="1"/>
    <xf numFmtId="0" fontId="46" fillId="10" borderId="54" xfId="0" applyFont="1" applyFill="1" applyBorder="1" applyAlignment="1">
      <alignment horizontal="center" vertical="center"/>
    </xf>
    <xf numFmtId="166" fontId="6" fillId="5" borderId="54" xfId="0" applyNumberFormat="1" applyFont="1" applyFill="1" applyBorder="1"/>
    <xf numFmtId="0" fontId="97" fillId="15" borderId="42" xfId="0" applyFont="1" applyFill="1" applyBorder="1" applyAlignment="1">
      <alignment horizontal="center" vertical="center"/>
    </xf>
    <xf numFmtId="164" fontId="6" fillId="13" borderId="54" xfId="0" applyNumberFormat="1" applyFont="1" applyFill="1" applyBorder="1" applyAlignment="1">
      <alignment horizontal="right"/>
    </xf>
    <xf numFmtId="164" fontId="0" fillId="6" borderId="0" xfId="0" applyNumberFormat="1" applyFill="1"/>
    <xf numFmtId="164" fontId="0" fillId="6" borderId="0" xfId="0" applyNumberFormat="1" applyFill="1" applyAlignment="1">
      <alignment vertical="center"/>
    </xf>
    <xf numFmtId="164" fontId="10" fillId="5" borderId="41" xfId="0" applyNumberFormat="1" applyFont="1" applyFill="1" applyBorder="1"/>
    <xf numFmtId="164" fontId="4" fillId="6" borderId="0" xfId="0" applyNumberFormat="1" applyFont="1" applyFill="1"/>
    <xf numFmtId="164" fontId="6" fillId="5" borderId="39" xfId="0" applyNumberFormat="1" applyFont="1" applyFill="1" applyBorder="1"/>
    <xf numFmtId="164" fontId="6" fillId="5" borderId="42" xfId="0" applyNumberFormat="1" applyFont="1" applyFill="1" applyBorder="1"/>
    <xf numFmtId="164" fontId="5" fillId="6" borderId="6" xfId="0" applyNumberFormat="1" applyFont="1" applyFill="1" applyBorder="1" applyAlignment="1">
      <alignment horizontal="center"/>
    </xf>
    <xf numFmtId="164" fontId="6" fillId="6" borderId="53" xfId="0" applyNumberFormat="1" applyFont="1" applyFill="1" applyBorder="1"/>
    <xf numFmtId="0" fontId="98" fillId="5" borderId="0" xfId="0" applyFont="1" applyFill="1" applyAlignment="1">
      <alignment vertical="center"/>
    </xf>
    <xf numFmtId="0" fontId="54" fillId="6" borderId="0" xfId="0" applyFont="1" applyFill="1" applyAlignment="1">
      <alignment horizontal="center" vertical="center"/>
    </xf>
    <xf numFmtId="0" fontId="4" fillId="6" borderId="0" xfId="0" applyFont="1" applyFill="1" applyAlignment="1">
      <alignment horizontal="right"/>
    </xf>
    <xf numFmtId="3" fontId="37" fillId="6" borderId="0" xfId="0" applyNumberFormat="1" applyFont="1" applyFill="1" applyAlignment="1">
      <alignment vertical="center"/>
    </xf>
    <xf numFmtId="0" fontId="10" fillId="6" borderId="0" xfId="0" applyFont="1" applyFill="1" applyAlignment="1">
      <alignment horizontal="right"/>
    </xf>
    <xf numFmtId="0" fontId="57" fillId="5" borderId="0" xfId="0" applyFont="1" applyFill="1"/>
    <xf numFmtId="164" fontId="6" fillId="5" borderId="55" xfId="0" applyNumberFormat="1" applyFont="1" applyFill="1" applyBorder="1" applyAlignment="1">
      <alignment horizontal="right"/>
    </xf>
    <xf numFmtId="3" fontId="37" fillId="5" borderId="40" xfId="0" applyNumberFormat="1" applyFont="1" applyFill="1" applyBorder="1"/>
    <xf numFmtId="0" fontId="0" fillId="3" borderId="0" xfId="0" applyFill="1" applyAlignment="1">
      <alignment vertical="center"/>
    </xf>
    <xf numFmtId="0" fontId="10" fillId="3" borderId="0" xfId="0" applyFont="1" applyFill="1" applyAlignment="1">
      <alignment horizontal="right"/>
    </xf>
    <xf numFmtId="3" fontId="37" fillId="3" borderId="0" xfId="0" applyNumberFormat="1" applyFont="1" applyFill="1" applyAlignment="1">
      <alignment vertical="center"/>
    </xf>
    <xf numFmtId="0" fontId="101" fillId="6" borderId="56" xfId="1" applyFont="1" applyFill="1" applyBorder="1" applyAlignment="1" applyProtection="1"/>
    <xf numFmtId="0" fontId="72" fillId="5" borderId="0" xfId="1" applyFont="1" applyFill="1" applyAlignment="1" applyProtection="1"/>
    <xf numFmtId="0" fontId="35" fillId="5" borderId="0" xfId="1" applyFont="1" applyFill="1" applyAlignment="1" applyProtection="1">
      <alignment horizontal="center"/>
    </xf>
    <xf numFmtId="49" fontId="7" fillId="5" borderId="0" xfId="0" applyNumberFormat="1" applyFont="1" applyFill="1" applyAlignment="1" applyProtection="1">
      <alignment vertical="center"/>
      <protection locked="0"/>
    </xf>
    <xf numFmtId="3" fontId="37" fillId="3" borderId="0" xfId="0" applyNumberFormat="1" applyFont="1" applyFill="1" applyAlignment="1" applyProtection="1">
      <alignment horizontal="right"/>
      <protection locked="0"/>
    </xf>
    <xf numFmtId="0" fontId="5" fillId="5" borderId="0" xfId="0" applyFont="1" applyFill="1" applyAlignment="1">
      <alignment horizontal="right"/>
    </xf>
    <xf numFmtId="49" fontId="48" fillId="5" borderId="0" xfId="0" applyNumberFormat="1" applyFont="1" applyFill="1" applyAlignment="1">
      <alignment vertical="center"/>
    </xf>
    <xf numFmtId="164" fontId="0" fillId="3" borderId="0" xfId="0" applyNumberFormat="1" applyFill="1" applyAlignment="1">
      <alignment vertical="center"/>
    </xf>
    <xf numFmtId="3" fontId="10" fillId="3" borderId="0" xfId="0" applyNumberFormat="1" applyFont="1" applyFill="1"/>
    <xf numFmtId="165" fontId="5" fillId="3" borderId="6" xfId="0" applyNumberFormat="1" applyFont="1" applyFill="1" applyBorder="1" applyAlignment="1">
      <alignment horizontal="center"/>
    </xf>
    <xf numFmtId="0" fontId="10" fillId="3" borderId="0" xfId="0" applyFont="1" applyFill="1" applyAlignment="1" applyProtection="1">
      <alignment horizontal="right"/>
      <protection locked="0"/>
    </xf>
    <xf numFmtId="49" fontId="37" fillId="3" borderId="0" xfId="0" applyNumberFormat="1" applyFont="1" applyFill="1" applyAlignment="1" applyProtection="1">
      <alignment horizontal="right"/>
      <protection locked="0"/>
    </xf>
    <xf numFmtId="0" fontId="6" fillId="3" borderId="6" xfId="0" applyFont="1" applyFill="1" applyBorder="1" applyAlignment="1" applyProtection="1">
      <alignment horizontal="right"/>
      <protection locked="0"/>
    </xf>
    <xf numFmtId="4" fontId="37" fillId="3" borderId="6" xfId="0" applyNumberFormat="1" applyFont="1" applyFill="1" applyBorder="1" applyAlignment="1" applyProtection="1">
      <alignment horizontal="right"/>
      <protection locked="0"/>
    </xf>
    <xf numFmtId="3" fontId="6" fillId="3" borderId="6" xfId="0" applyNumberFormat="1" applyFont="1" applyFill="1" applyBorder="1" applyProtection="1">
      <protection locked="0"/>
    </xf>
    <xf numFmtId="0" fontId="5" fillId="3" borderId="6" xfId="1" applyFont="1" applyFill="1" applyBorder="1" applyAlignment="1" applyProtection="1">
      <alignment horizontal="right"/>
    </xf>
    <xf numFmtId="0" fontId="5" fillId="3" borderId="0" xfId="1" applyFont="1" applyFill="1" applyBorder="1" applyAlignment="1" applyProtection="1">
      <alignment horizontal="right"/>
    </xf>
    <xf numFmtId="165" fontId="45" fillId="3" borderId="0" xfId="0" applyNumberFormat="1" applyFont="1" applyFill="1" applyAlignment="1" applyProtection="1">
      <alignment horizontal="center"/>
      <protection locked="0"/>
    </xf>
    <xf numFmtId="165" fontId="5" fillId="3" borderId="0" xfId="0" applyNumberFormat="1" applyFont="1" applyFill="1" applyAlignment="1">
      <alignment horizontal="center"/>
    </xf>
    <xf numFmtId="3" fontId="6" fillId="3" borderId="0" xfId="0" applyNumberFormat="1" applyFont="1" applyFill="1" applyAlignment="1" applyProtection="1">
      <alignment horizontal="right"/>
      <protection locked="0"/>
    </xf>
    <xf numFmtId="3" fontId="6" fillId="3" borderId="0" xfId="0" applyNumberFormat="1" applyFont="1" applyFill="1" applyAlignment="1">
      <alignment horizontal="right"/>
    </xf>
    <xf numFmtId="0" fontId="12" fillId="3" borderId="0" xfId="1" applyFont="1" applyFill="1" applyBorder="1" applyAlignment="1" applyProtection="1">
      <alignment horizontal="right"/>
    </xf>
    <xf numFmtId="0" fontId="37" fillId="3" borderId="0" xfId="0" applyFont="1" applyFill="1"/>
    <xf numFmtId="166" fontId="6" fillId="3" borderId="0" xfId="0" applyNumberFormat="1" applyFont="1" applyFill="1"/>
    <xf numFmtId="166" fontId="6" fillId="3" borderId="6" xfId="0" applyNumberFormat="1" applyFont="1" applyFill="1" applyBorder="1"/>
    <xf numFmtId="4" fontId="10" fillId="3" borderId="0" xfId="0" applyNumberFormat="1" applyFont="1" applyFill="1" applyAlignment="1" applyProtection="1">
      <alignment horizontal="right"/>
      <protection locked="0"/>
    </xf>
    <xf numFmtId="3" fontId="10" fillId="3" borderId="0" xfId="0" applyNumberFormat="1" applyFont="1" applyFill="1" applyProtection="1">
      <protection locked="0"/>
    </xf>
    <xf numFmtId="3" fontId="0" fillId="3" borderId="0" xfId="0" applyNumberFormat="1" applyFill="1"/>
    <xf numFmtId="3" fontId="12" fillId="3" borderId="0" xfId="0" applyNumberFormat="1" applyFont="1" applyFill="1" applyProtection="1">
      <protection locked="0"/>
    </xf>
    <xf numFmtId="0" fontId="10" fillId="3" borderId="0" xfId="1" applyFont="1" applyFill="1" applyBorder="1" applyAlignment="1" applyProtection="1">
      <alignment horizontal="right"/>
    </xf>
    <xf numFmtId="0" fontId="5" fillId="3" borderId="6" xfId="0" applyFont="1" applyFill="1" applyBorder="1" applyAlignment="1" applyProtection="1">
      <alignment horizontal="right"/>
      <protection locked="0"/>
    </xf>
    <xf numFmtId="165" fontId="10" fillId="3" borderId="6" xfId="0" applyNumberFormat="1" applyFont="1" applyFill="1" applyBorder="1" applyAlignment="1">
      <alignment horizontal="center"/>
    </xf>
    <xf numFmtId="0" fontId="6" fillId="3" borderId="0" xfId="0" applyFont="1" applyFill="1" applyAlignment="1" applyProtection="1">
      <alignment horizontal="center"/>
      <protection locked="0"/>
    </xf>
    <xf numFmtId="0" fontId="10" fillId="3" borderId="6" xfId="0" applyFont="1" applyFill="1" applyBorder="1" applyAlignment="1" applyProtection="1">
      <alignment horizontal="right"/>
      <protection locked="0"/>
    </xf>
    <xf numFmtId="3" fontId="12" fillId="3" borderId="6" xfId="0" applyNumberFormat="1" applyFont="1" applyFill="1" applyBorder="1" applyProtection="1">
      <protection locked="0"/>
    </xf>
    <xf numFmtId="3" fontId="10" fillId="3" borderId="6" xfId="0" applyNumberFormat="1" applyFont="1" applyFill="1" applyBorder="1"/>
    <xf numFmtId="166" fontId="10" fillId="3" borderId="6" xfId="0" applyNumberFormat="1" applyFont="1" applyFill="1" applyBorder="1"/>
    <xf numFmtId="3" fontId="4" fillId="3" borderId="0" xfId="0" applyNumberFormat="1" applyFont="1" applyFill="1" applyProtection="1">
      <protection locked="0"/>
    </xf>
    <xf numFmtId="3" fontId="10" fillId="3" borderId="0" xfId="0" applyNumberFormat="1" applyFont="1" applyFill="1" applyAlignment="1">
      <alignment horizontal="right"/>
    </xf>
    <xf numFmtId="0" fontId="37" fillId="2" borderId="0" xfId="0" applyFont="1" applyFill="1"/>
    <xf numFmtId="3" fontId="81" fillId="17" borderId="20" xfId="0" applyNumberFormat="1" applyFont="1" applyFill="1" applyBorder="1" applyProtection="1">
      <protection locked="0"/>
    </xf>
    <xf numFmtId="3" fontId="81" fillId="17" borderId="19" xfId="0" applyNumberFormat="1" applyFont="1" applyFill="1" applyBorder="1" applyProtection="1">
      <protection locked="0"/>
    </xf>
    <xf numFmtId="3" fontId="81" fillId="17" borderId="21" xfId="0" applyNumberFormat="1" applyFont="1" applyFill="1" applyBorder="1" applyProtection="1">
      <protection locked="0"/>
    </xf>
    <xf numFmtId="0" fontId="112" fillId="6" borderId="6" xfId="0" applyFont="1" applyFill="1" applyBorder="1"/>
    <xf numFmtId="0" fontId="55" fillId="6" borderId="6" xfId="0" applyFont="1" applyFill="1" applyBorder="1"/>
    <xf numFmtId="3" fontId="113" fillId="3" borderId="3" xfId="0" applyNumberFormat="1" applyFont="1" applyFill="1" applyBorder="1" applyAlignment="1" applyProtection="1">
      <alignment horizontal="right" vertical="center"/>
      <protection locked="0"/>
    </xf>
    <xf numFmtId="3" fontId="113" fillId="0" borderId="3" xfId="0" applyNumberFormat="1" applyFont="1" applyBorder="1" applyAlignment="1" applyProtection="1">
      <alignment horizontal="right" vertical="center"/>
      <protection locked="0"/>
    </xf>
    <xf numFmtId="3" fontId="113" fillId="3" borderId="3" xfId="0" applyNumberFormat="1" applyFont="1" applyFill="1" applyBorder="1" applyAlignment="1" applyProtection="1">
      <alignment horizontal="center" vertical="center"/>
      <protection locked="0"/>
    </xf>
    <xf numFmtId="0" fontId="50" fillId="6" borderId="0" xfId="0" applyFont="1" applyFill="1" applyAlignment="1">
      <alignment horizontal="center" vertical="center"/>
    </xf>
    <xf numFmtId="10" fontId="114" fillId="0" borderId="3" xfId="0" applyNumberFormat="1" applyFont="1" applyBorder="1" applyProtection="1">
      <protection locked="0"/>
    </xf>
    <xf numFmtId="0" fontId="64" fillId="6" borderId="0" xfId="0" applyFont="1" applyFill="1" applyAlignment="1">
      <alignment vertical="center"/>
    </xf>
    <xf numFmtId="0" fontId="101" fillId="6" borderId="0" xfId="1" applyFont="1" applyFill="1" applyBorder="1" applyAlignment="1" applyProtection="1"/>
    <xf numFmtId="0" fontId="101" fillId="6" borderId="0" xfId="1" applyFont="1" applyFill="1" applyBorder="1" applyAlignment="1" applyProtection="1">
      <alignment horizontal="center"/>
    </xf>
    <xf numFmtId="49" fontId="46" fillId="6" borderId="0" xfId="0" applyNumberFormat="1" applyFont="1" applyFill="1" applyAlignment="1" applyProtection="1">
      <alignment horizontal="center" vertical="center"/>
      <protection locked="0"/>
    </xf>
    <xf numFmtId="166" fontId="10" fillId="5" borderId="3" xfId="0" applyNumberFormat="1" applyFont="1" applyFill="1" applyBorder="1" applyAlignment="1">
      <alignment horizontal="right" vertical="center"/>
    </xf>
    <xf numFmtId="4" fontId="114" fillId="0" borderId="3" xfId="0" applyNumberFormat="1" applyFont="1" applyBorder="1" applyProtection="1">
      <protection locked="0"/>
    </xf>
    <xf numFmtId="0" fontId="64" fillId="6" borderId="0" xfId="0" applyFont="1" applyFill="1"/>
    <xf numFmtId="0" fontId="0" fillId="0" borderId="7" xfId="0" applyBorder="1"/>
    <xf numFmtId="0" fontId="0" fillId="0" borderId="57" xfId="0" applyBorder="1"/>
    <xf numFmtId="0" fontId="0" fillId="0" borderId="11" xfId="0" applyBorder="1"/>
    <xf numFmtId="10" fontId="113" fillId="0" borderId="3" xfId="0" applyNumberFormat="1" applyFont="1" applyBorder="1" applyAlignment="1" applyProtection="1">
      <alignment horizontal="right" vertical="center"/>
      <protection locked="0"/>
    </xf>
    <xf numFmtId="0" fontId="118" fillId="5" borderId="0" xfId="0" applyFont="1" applyFill="1"/>
    <xf numFmtId="0" fontId="109" fillId="5" borderId="0" xfId="1" applyFont="1" applyFill="1" applyBorder="1" applyAlignment="1" applyProtection="1"/>
    <xf numFmtId="0" fontId="121" fillId="5" borderId="0" xfId="1" applyFont="1" applyFill="1" applyAlignment="1" applyProtection="1"/>
    <xf numFmtId="0" fontId="4" fillId="18" borderId="0" xfId="0" applyFont="1" applyFill="1" applyAlignment="1">
      <alignment horizontal="left"/>
    </xf>
    <xf numFmtId="0" fontId="77" fillId="18" borderId="0" xfId="0" applyFont="1" applyFill="1" applyAlignment="1">
      <alignment horizontal="center"/>
    </xf>
    <xf numFmtId="3" fontId="59" fillId="18" borderId="0" xfId="0" applyNumberFormat="1" applyFont="1" applyFill="1" applyAlignment="1" applyProtection="1">
      <alignment horizontal="left"/>
      <protection locked="0"/>
    </xf>
    <xf numFmtId="3" fontId="92" fillId="18" borderId="0" xfId="0" applyNumberFormat="1" applyFont="1" applyFill="1" applyAlignment="1" applyProtection="1">
      <alignment horizontal="center"/>
      <protection locked="0"/>
    </xf>
    <xf numFmtId="166" fontId="91" fillId="18" borderId="0" xfId="0" applyNumberFormat="1" applyFont="1" applyFill="1" applyAlignment="1" applyProtection="1">
      <alignment horizontal="center" vertical="center"/>
      <protection locked="0"/>
    </xf>
    <xf numFmtId="3" fontId="64" fillId="18" borderId="0" xfId="0" applyNumberFormat="1" applyFont="1" applyFill="1" applyProtection="1">
      <protection locked="0"/>
    </xf>
    <xf numFmtId="166" fontId="80" fillId="3" borderId="21" xfId="0" applyNumberFormat="1" applyFont="1" applyFill="1" applyBorder="1" applyAlignment="1" applyProtection="1">
      <alignment horizontal="center" vertical="center"/>
      <protection locked="0"/>
    </xf>
    <xf numFmtId="166" fontId="80" fillId="3" borderId="26" xfId="0" applyNumberFormat="1" applyFont="1" applyFill="1" applyBorder="1" applyAlignment="1" applyProtection="1">
      <alignment horizontal="center" vertical="center"/>
      <protection locked="0"/>
    </xf>
    <xf numFmtId="3" fontId="4" fillId="2" borderId="58" xfId="0" applyNumberFormat="1" applyFont="1" applyFill="1" applyBorder="1"/>
    <xf numFmtId="3" fontId="4" fillId="2" borderId="59" xfId="0" applyNumberFormat="1" applyFont="1" applyFill="1" applyBorder="1"/>
    <xf numFmtId="3" fontId="4" fillId="2" borderId="60" xfId="0" applyNumberFormat="1" applyFont="1" applyFill="1" applyBorder="1"/>
    <xf numFmtId="0" fontId="8" fillId="5" borderId="13" xfId="0" applyFont="1" applyFill="1" applyBorder="1" applyAlignment="1">
      <alignment horizontal="center"/>
    </xf>
    <xf numFmtId="0" fontId="8" fillId="5" borderId="61" xfId="0" applyFont="1" applyFill="1" applyBorder="1" applyAlignment="1">
      <alignment horizontal="center"/>
    </xf>
    <xf numFmtId="0" fontId="8" fillId="5" borderId="62" xfId="0" applyFont="1" applyFill="1" applyBorder="1" applyAlignment="1">
      <alignment horizontal="center"/>
    </xf>
    <xf numFmtId="3" fontId="78" fillId="3" borderId="63" xfId="0" applyNumberFormat="1" applyFont="1" applyFill="1" applyBorder="1" applyAlignment="1" applyProtection="1">
      <alignment horizontal="right"/>
      <protection locked="0"/>
    </xf>
    <xf numFmtId="166" fontId="80" fillId="3" borderId="63" xfId="0" applyNumberFormat="1" applyFont="1" applyFill="1" applyBorder="1" applyAlignment="1" applyProtection="1">
      <alignment horizontal="center" vertical="center"/>
      <protection locked="0"/>
    </xf>
    <xf numFmtId="166" fontId="80" fillId="3" borderId="49" xfId="0" applyNumberFormat="1" applyFont="1" applyFill="1" applyBorder="1" applyAlignment="1" applyProtection="1">
      <alignment horizontal="center" vertical="center"/>
      <protection locked="0"/>
    </xf>
    <xf numFmtId="3" fontId="81" fillId="3" borderId="64" xfId="0" applyNumberFormat="1" applyFont="1" applyFill="1" applyBorder="1" applyProtection="1">
      <protection locked="0"/>
    </xf>
    <xf numFmtId="3" fontId="81" fillId="3" borderId="65" xfId="0" applyNumberFormat="1" applyFont="1" applyFill="1" applyBorder="1" applyProtection="1">
      <protection locked="0"/>
    </xf>
    <xf numFmtId="3" fontId="81" fillId="3" borderId="66" xfId="0" applyNumberFormat="1" applyFont="1" applyFill="1" applyBorder="1" applyProtection="1">
      <protection locked="0"/>
    </xf>
    <xf numFmtId="3" fontId="84" fillId="2" borderId="58" xfId="0" applyNumberFormat="1" applyFont="1" applyFill="1" applyBorder="1"/>
    <xf numFmtId="3" fontId="84" fillId="2" borderId="59" xfId="0" applyNumberFormat="1" applyFont="1" applyFill="1" applyBorder="1"/>
    <xf numFmtId="3" fontId="84" fillId="2" borderId="60" xfId="0" applyNumberFormat="1" applyFont="1" applyFill="1" applyBorder="1"/>
    <xf numFmtId="10" fontId="33" fillId="18" borderId="67" xfId="0" applyNumberFormat="1" applyFont="1" applyFill="1" applyBorder="1"/>
    <xf numFmtId="0" fontId="0" fillId="18" borderId="68" xfId="0" applyFill="1" applyBorder="1"/>
    <xf numFmtId="0" fontId="0" fillId="18" borderId="69" xfId="0" applyFill="1" applyBorder="1"/>
    <xf numFmtId="0" fontId="0" fillId="18" borderId="70" xfId="0" applyFill="1" applyBorder="1"/>
    <xf numFmtId="0" fontId="64" fillId="18" borderId="69" xfId="0" applyFont="1" applyFill="1" applyBorder="1"/>
    <xf numFmtId="0" fontId="64" fillId="18" borderId="70" xfId="0" applyFont="1" applyFill="1" applyBorder="1"/>
    <xf numFmtId="0" fontId="64" fillId="18" borderId="71" xfId="0" applyFont="1" applyFill="1" applyBorder="1"/>
    <xf numFmtId="3" fontId="59" fillId="18" borderId="72" xfId="0" applyNumberFormat="1" applyFont="1" applyFill="1" applyBorder="1" applyAlignment="1" applyProtection="1">
      <alignment horizontal="left"/>
      <protection locked="0"/>
    </xf>
    <xf numFmtId="3" fontId="92" fillId="18" borderId="72" xfId="0" applyNumberFormat="1" applyFont="1" applyFill="1" applyBorder="1" applyAlignment="1" applyProtection="1">
      <alignment horizontal="center"/>
      <protection locked="0"/>
    </xf>
    <xf numFmtId="166" fontId="91" fillId="18" borderId="72" xfId="0" applyNumberFormat="1" applyFont="1" applyFill="1" applyBorder="1" applyAlignment="1" applyProtection="1">
      <alignment horizontal="center" vertical="center"/>
      <protection locked="0"/>
    </xf>
    <xf numFmtId="3" fontId="64" fillId="18" borderId="72" xfId="0" applyNumberFormat="1" applyFont="1" applyFill="1" applyBorder="1" applyProtection="1">
      <protection locked="0"/>
    </xf>
    <xf numFmtId="0" fontId="64" fillId="18" borderId="73" xfId="0" applyFont="1" applyFill="1" applyBorder="1"/>
    <xf numFmtId="10" fontId="33" fillId="12" borderId="67" xfId="0" applyNumberFormat="1" applyFont="1" applyFill="1" applyBorder="1"/>
    <xf numFmtId="0" fontId="0" fillId="12" borderId="68" xfId="0" applyFill="1" applyBorder="1"/>
    <xf numFmtId="0" fontId="0" fillId="12" borderId="69" xfId="0" applyFill="1" applyBorder="1"/>
    <xf numFmtId="0" fontId="0" fillId="12" borderId="70" xfId="0" applyFill="1" applyBorder="1"/>
    <xf numFmtId="0" fontId="64" fillId="12" borderId="69" xfId="0" applyFont="1" applyFill="1" applyBorder="1"/>
    <xf numFmtId="0" fontId="64" fillId="12" borderId="70" xfId="0" applyFont="1" applyFill="1" applyBorder="1"/>
    <xf numFmtId="0" fontId="64" fillId="12" borderId="71" xfId="0" applyFont="1" applyFill="1" applyBorder="1"/>
    <xf numFmtId="3" fontId="59" fillId="12" borderId="72" xfId="0" applyNumberFormat="1" applyFont="1" applyFill="1" applyBorder="1" applyAlignment="1" applyProtection="1">
      <alignment horizontal="left"/>
      <protection locked="0"/>
    </xf>
    <xf numFmtId="3" fontId="92" fillId="12" borderId="72" xfId="0" applyNumberFormat="1" applyFont="1" applyFill="1" applyBorder="1" applyAlignment="1" applyProtection="1">
      <alignment horizontal="center"/>
      <protection locked="0"/>
    </xf>
    <xf numFmtId="166" fontId="91" fillId="12" borderId="72" xfId="0" applyNumberFormat="1" applyFont="1" applyFill="1" applyBorder="1" applyAlignment="1" applyProtection="1">
      <alignment horizontal="center" vertical="center"/>
      <protection locked="0"/>
    </xf>
    <xf numFmtId="3" fontId="64" fillId="12" borderId="72" xfId="0" applyNumberFormat="1" applyFont="1" applyFill="1" applyBorder="1" applyProtection="1">
      <protection locked="0"/>
    </xf>
    <xf numFmtId="0" fontId="64" fillId="12" borderId="73" xfId="0" applyFont="1" applyFill="1" applyBorder="1"/>
    <xf numFmtId="10" fontId="33" fillId="9" borderId="67" xfId="0" applyNumberFormat="1" applyFont="1" applyFill="1" applyBorder="1"/>
    <xf numFmtId="0" fontId="0" fillId="9" borderId="68" xfId="0" applyFill="1" applyBorder="1"/>
    <xf numFmtId="0" fontId="0" fillId="9" borderId="69" xfId="0" applyFill="1" applyBorder="1"/>
    <xf numFmtId="0" fontId="0" fillId="9" borderId="70" xfId="0" applyFill="1" applyBorder="1"/>
    <xf numFmtId="0" fontId="64" fillId="9" borderId="69" xfId="0" applyFont="1" applyFill="1" applyBorder="1"/>
    <xf numFmtId="0" fontId="64" fillId="9" borderId="70" xfId="0" applyFont="1" applyFill="1" applyBorder="1"/>
    <xf numFmtId="0" fontId="64" fillId="9" borderId="71" xfId="0" applyFont="1" applyFill="1" applyBorder="1"/>
    <xf numFmtId="3" fontId="59" fillId="9" borderId="72" xfId="0" applyNumberFormat="1" applyFont="1" applyFill="1" applyBorder="1" applyAlignment="1" applyProtection="1">
      <alignment horizontal="left"/>
      <protection locked="0"/>
    </xf>
    <xf numFmtId="3" fontId="92" fillId="9" borderId="72" xfId="0" applyNumberFormat="1" applyFont="1" applyFill="1" applyBorder="1" applyAlignment="1" applyProtection="1">
      <alignment horizontal="center"/>
      <protection locked="0"/>
    </xf>
    <xf numFmtId="166" fontId="91" fillId="9" borderId="72" xfId="0" applyNumberFormat="1" applyFont="1" applyFill="1" applyBorder="1" applyAlignment="1" applyProtection="1">
      <alignment horizontal="center" vertical="center"/>
      <protection locked="0"/>
    </xf>
    <xf numFmtId="3" fontId="64" fillId="9" borderId="72" xfId="0" applyNumberFormat="1" applyFont="1" applyFill="1" applyBorder="1" applyProtection="1">
      <protection locked="0"/>
    </xf>
    <xf numFmtId="0" fontId="64" fillId="9" borderId="73" xfId="0" applyFont="1" applyFill="1" applyBorder="1"/>
    <xf numFmtId="10" fontId="33" fillId="14" borderId="67" xfId="0" applyNumberFormat="1" applyFont="1" applyFill="1" applyBorder="1"/>
    <xf numFmtId="0" fontId="0" fillId="14" borderId="68" xfId="0" applyFill="1" applyBorder="1"/>
    <xf numFmtId="0" fontId="0" fillId="14" borderId="69" xfId="0" applyFill="1" applyBorder="1"/>
    <xf numFmtId="0" fontId="0" fillId="14" borderId="70" xfId="0" applyFill="1" applyBorder="1"/>
    <xf numFmtId="0" fontId="9" fillId="8" borderId="74" xfId="0" applyFont="1" applyFill="1" applyBorder="1" applyAlignment="1">
      <alignment horizontal="center" vertical="center"/>
    </xf>
    <xf numFmtId="0" fontId="64" fillId="14" borderId="69" xfId="0" applyFont="1" applyFill="1" applyBorder="1"/>
    <xf numFmtId="0" fontId="64" fillId="14" borderId="70" xfId="0" applyFont="1" applyFill="1" applyBorder="1"/>
    <xf numFmtId="0" fontId="64" fillId="14" borderId="71" xfId="0" applyFont="1" applyFill="1" applyBorder="1"/>
    <xf numFmtId="3" fontId="59" fillId="14" borderId="72" xfId="0" applyNumberFormat="1" applyFont="1" applyFill="1" applyBorder="1" applyAlignment="1" applyProtection="1">
      <alignment horizontal="left"/>
      <protection locked="0"/>
    </xf>
    <xf numFmtId="3" fontId="92" fillId="14" borderId="72" xfId="0" applyNumberFormat="1" applyFont="1" applyFill="1" applyBorder="1" applyAlignment="1" applyProtection="1">
      <alignment horizontal="center"/>
      <protection locked="0"/>
    </xf>
    <xf numFmtId="166" fontId="91" fillId="14" borderId="72" xfId="0" applyNumberFormat="1" applyFont="1" applyFill="1" applyBorder="1" applyAlignment="1" applyProtection="1">
      <alignment horizontal="center" vertical="center"/>
      <protection locked="0"/>
    </xf>
    <xf numFmtId="3" fontId="64" fillId="14" borderId="72" xfId="0" applyNumberFormat="1" applyFont="1" applyFill="1" applyBorder="1" applyProtection="1">
      <protection locked="0"/>
    </xf>
    <xf numFmtId="0" fontId="0" fillId="14" borderId="73" xfId="0" applyFill="1" applyBorder="1"/>
    <xf numFmtId="10" fontId="33" fillId="16" borderId="67" xfId="0" applyNumberFormat="1" applyFont="1" applyFill="1" applyBorder="1"/>
    <xf numFmtId="0" fontId="0" fillId="16" borderId="68" xfId="0" applyFill="1" applyBorder="1"/>
    <xf numFmtId="0" fontId="0" fillId="16" borderId="69" xfId="0" applyFill="1" applyBorder="1"/>
    <xf numFmtId="0" fontId="0" fillId="16" borderId="70" xfId="0" applyFill="1" applyBorder="1"/>
    <xf numFmtId="0" fontId="87" fillId="5" borderId="0" xfId="0" applyFont="1" applyFill="1"/>
    <xf numFmtId="0" fontId="0" fillId="16" borderId="71" xfId="0" applyFill="1" applyBorder="1"/>
    <xf numFmtId="0" fontId="0" fillId="16" borderId="72" xfId="0" applyFill="1" applyBorder="1"/>
    <xf numFmtId="0" fontId="0" fillId="16" borderId="73" xfId="0" applyFill="1" applyBorder="1"/>
    <xf numFmtId="49" fontId="43" fillId="13" borderId="75" xfId="0" applyNumberFormat="1" applyFont="1" applyFill="1" applyBorder="1" applyAlignment="1" applyProtection="1">
      <alignment horizontal="center" vertical="center"/>
      <protection locked="0"/>
    </xf>
    <xf numFmtId="166" fontId="5" fillId="5" borderId="76" xfId="0" applyNumberFormat="1" applyFont="1" applyFill="1" applyBorder="1" applyAlignment="1">
      <alignment vertical="center"/>
    </xf>
    <xf numFmtId="165" fontId="5" fillId="5" borderId="76" xfId="0" applyNumberFormat="1" applyFont="1" applyFill="1" applyBorder="1" applyAlignment="1">
      <alignment vertical="center"/>
    </xf>
    <xf numFmtId="3" fontId="10" fillId="5" borderId="76" xfId="0" applyNumberFormat="1" applyFont="1" applyFill="1" applyBorder="1" applyAlignment="1" applyProtection="1">
      <alignment horizontal="right" vertical="center"/>
      <protection locked="0"/>
    </xf>
    <xf numFmtId="3" fontId="10" fillId="5" borderId="77" xfId="0" applyNumberFormat="1" applyFont="1" applyFill="1" applyBorder="1" applyAlignment="1" applyProtection="1">
      <alignment horizontal="right" vertical="center"/>
      <protection locked="0"/>
    </xf>
    <xf numFmtId="3" fontId="10" fillId="5" borderId="40" xfId="0" applyNumberFormat="1" applyFont="1" applyFill="1" applyBorder="1" applyAlignment="1">
      <alignment horizontal="right" vertical="center"/>
    </xf>
    <xf numFmtId="3" fontId="37" fillId="6" borderId="78" xfId="0" applyNumberFormat="1" applyFont="1" applyFill="1" applyBorder="1"/>
    <xf numFmtId="0" fontId="37" fillId="6" borderId="0" xfId="0" applyFont="1" applyFill="1"/>
    <xf numFmtId="3" fontId="10" fillId="6" borderId="3" xfId="0" applyNumberFormat="1" applyFont="1" applyFill="1" applyBorder="1" applyAlignment="1" applyProtection="1">
      <alignment horizontal="right" vertical="center"/>
      <protection locked="0"/>
    </xf>
    <xf numFmtId="3" fontId="6" fillId="6" borderId="3" xfId="0" applyNumberFormat="1" applyFont="1" applyFill="1" applyBorder="1" applyAlignment="1">
      <alignment horizontal="right" vertical="center"/>
    </xf>
    <xf numFmtId="0" fontId="22" fillId="8" borderId="79" xfId="0" applyFont="1" applyFill="1" applyBorder="1" applyAlignment="1">
      <alignment horizontal="center" vertical="center"/>
    </xf>
    <xf numFmtId="3" fontId="10" fillId="5" borderId="80" xfId="0" applyNumberFormat="1" applyFont="1" applyFill="1" applyBorder="1" applyAlignment="1" applyProtection="1">
      <alignment horizontal="right" vertical="center"/>
      <protection locked="0"/>
    </xf>
    <xf numFmtId="165" fontId="49" fillId="6" borderId="81" xfId="0" applyNumberFormat="1" applyFont="1" applyFill="1" applyBorder="1" applyAlignment="1">
      <alignment vertical="center"/>
    </xf>
    <xf numFmtId="3" fontId="113" fillId="0" borderId="82" xfId="0" applyNumberFormat="1" applyFont="1" applyBorder="1" applyAlignment="1" applyProtection="1">
      <alignment horizontal="right" vertical="center"/>
      <protection locked="0"/>
    </xf>
    <xf numFmtId="3" fontId="113" fillId="0" borderId="83" xfId="0" applyNumberFormat="1" applyFont="1" applyBorder="1" applyAlignment="1" applyProtection="1">
      <alignment horizontal="right" vertical="center"/>
      <protection locked="0"/>
    </xf>
    <xf numFmtId="0" fontId="65" fillId="6" borderId="84" xfId="0" applyFont="1" applyFill="1" applyBorder="1" applyAlignment="1">
      <alignment horizontal="center" vertical="center"/>
    </xf>
    <xf numFmtId="0" fontId="65" fillId="6" borderId="85" xfId="0" applyFont="1" applyFill="1" applyBorder="1" applyAlignment="1">
      <alignment horizontal="center" vertical="center"/>
    </xf>
    <xf numFmtId="0" fontId="65" fillId="6" borderId="86" xfId="0" applyFont="1" applyFill="1" applyBorder="1" applyAlignment="1">
      <alignment horizontal="center" vertical="center"/>
    </xf>
    <xf numFmtId="3" fontId="10" fillId="5" borderId="87" xfId="0" applyNumberFormat="1" applyFont="1" applyFill="1" applyBorder="1" applyAlignment="1" applyProtection="1">
      <alignment horizontal="right" vertical="center"/>
      <protection locked="0"/>
    </xf>
    <xf numFmtId="3" fontId="10" fillId="5" borderId="88" xfId="0" applyNumberFormat="1" applyFont="1" applyFill="1" applyBorder="1" applyAlignment="1" applyProtection="1">
      <alignment horizontal="right" vertical="center"/>
      <protection locked="0"/>
    </xf>
    <xf numFmtId="3" fontId="113" fillId="0" borderId="89" xfId="0" applyNumberFormat="1" applyFont="1" applyBorder="1" applyAlignment="1" applyProtection="1">
      <alignment horizontal="right" vertical="center"/>
      <protection locked="0"/>
    </xf>
    <xf numFmtId="3" fontId="113" fillId="0" borderId="90" xfId="0" applyNumberFormat="1" applyFont="1" applyBorder="1" applyAlignment="1" applyProtection="1">
      <alignment horizontal="right" vertical="center"/>
      <protection locked="0"/>
    </xf>
    <xf numFmtId="3" fontId="113" fillId="0" borderId="91" xfId="0" applyNumberFormat="1" applyFont="1" applyBorder="1" applyAlignment="1" applyProtection="1">
      <alignment horizontal="right" vertical="center"/>
      <protection locked="0"/>
    </xf>
    <xf numFmtId="3" fontId="113" fillId="0" borderId="92" xfId="0" applyNumberFormat="1" applyFont="1" applyBorder="1" applyAlignment="1" applyProtection="1">
      <alignment horizontal="right" vertical="center"/>
      <protection locked="0"/>
    </xf>
    <xf numFmtId="3" fontId="113" fillId="0" borderId="93" xfId="0" applyNumberFormat="1" applyFont="1" applyBorder="1" applyAlignment="1" applyProtection="1">
      <alignment horizontal="right" vertical="center"/>
      <protection locked="0"/>
    </xf>
    <xf numFmtId="0" fontId="125" fillId="6" borderId="0" xfId="0" applyFont="1" applyFill="1" applyAlignment="1">
      <alignment horizontal="right"/>
    </xf>
    <xf numFmtId="0" fontId="106" fillId="6" borderId="0" xfId="0" applyFont="1" applyFill="1" applyAlignment="1">
      <alignment vertical="center"/>
    </xf>
    <xf numFmtId="0" fontId="22" fillId="8" borderId="81" xfId="0" applyFont="1" applyFill="1" applyBorder="1" applyAlignment="1">
      <alignment horizontal="center" vertical="center"/>
    </xf>
    <xf numFmtId="0" fontId="22" fillId="12" borderId="94" xfId="0" applyFont="1" applyFill="1" applyBorder="1" applyAlignment="1">
      <alignment horizontal="center" vertical="center"/>
    </xf>
    <xf numFmtId="0" fontId="76" fillId="0" borderId="0" xfId="0" applyFont="1"/>
    <xf numFmtId="0" fontId="45" fillId="0" borderId="0" xfId="0" applyFont="1"/>
    <xf numFmtId="0" fontId="37" fillId="0" borderId="0" xfId="0" applyFont="1"/>
    <xf numFmtId="3" fontId="37" fillId="5" borderId="95" xfId="0" applyNumberFormat="1" applyFont="1" applyFill="1" applyBorder="1"/>
    <xf numFmtId="3" fontId="113" fillId="3" borderId="96" xfId="0" applyNumberFormat="1" applyFont="1" applyFill="1" applyBorder="1" applyAlignment="1" applyProtection="1">
      <alignment horizontal="right" vertical="center"/>
      <protection locked="0"/>
    </xf>
    <xf numFmtId="3" fontId="37" fillId="5" borderId="3" xfId="0" applyNumberFormat="1" applyFont="1" applyFill="1" applyBorder="1"/>
    <xf numFmtId="3" fontId="37" fillId="5" borderId="97" xfId="0" applyNumberFormat="1" applyFont="1" applyFill="1" applyBorder="1"/>
    <xf numFmtId="164" fontId="6" fillId="13" borderId="46" xfId="0" applyNumberFormat="1" applyFont="1" applyFill="1" applyBorder="1"/>
    <xf numFmtId="166" fontId="6" fillId="13" borderId="46" xfId="0" applyNumberFormat="1" applyFont="1" applyFill="1" applyBorder="1"/>
    <xf numFmtId="164" fontId="37" fillId="13" borderId="40" xfId="0" applyNumberFormat="1" applyFont="1" applyFill="1" applyBorder="1"/>
    <xf numFmtId="0" fontId="127" fillId="6" borderId="0" xfId="0" applyFont="1" applyFill="1" applyAlignment="1">
      <alignment vertical="center"/>
    </xf>
    <xf numFmtId="0" fontId="128" fillId="6" borderId="0" xfId="0" applyFont="1" applyFill="1" applyAlignment="1">
      <alignment vertical="center"/>
    </xf>
    <xf numFmtId="0" fontId="75" fillId="10" borderId="45" xfId="0" applyFont="1" applyFill="1" applyBorder="1" applyAlignment="1">
      <alignment horizontal="right" vertical="center"/>
    </xf>
    <xf numFmtId="0" fontId="75" fillId="10" borderId="43" xfId="0" applyFont="1" applyFill="1" applyBorder="1" applyAlignment="1">
      <alignment horizontal="right" vertical="center"/>
    </xf>
    <xf numFmtId="3" fontId="14" fillId="13" borderId="0" xfId="0" applyNumberFormat="1" applyFont="1" applyFill="1" applyAlignment="1">
      <alignment horizontal="right" vertical="center"/>
    </xf>
    <xf numFmtId="0" fontId="1" fillId="2" borderId="0" xfId="0" applyFont="1" applyFill="1"/>
    <xf numFmtId="0" fontId="22" fillId="8" borderId="98" xfId="0" applyFont="1" applyFill="1" applyBorder="1" applyAlignment="1">
      <alignment horizontal="center" vertical="center"/>
    </xf>
    <xf numFmtId="0" fontId="38" fillId="0" borderId="0" xfId="0" applyFont="1"/>
    <xf numFmtId="0" fontId="22" fillId="6" borderId="0" xfId="0" applyFont="1" applyFill="1" applyAlignment="1">
      <alignment horizontal="center" vertical="center"/>
    </xf>
    <xf numFmtId="0" fontId="22" fillId="8" borderId="99" xfId="0" applyFont="1" applyFill="1" applyBorder="1" applyAlignment="1">
      <alignment horizontal="center" vertical="center"/>
    </xf>
    <xf numFmtId="3" fontId="5" fillId="5" borderId="9" xfId="0" applyNumberFormat="1" applyFont="1" applyFill="1" applyBorder="1" applyAlignment="1" applyProtection="1">
      <alignment horizontal="right" vertical="center"/>
      <protection locked="0"/>
    </xf>
    <xf numFmtId="0" fontId="22" fillId="8" borderId="100" xfId="0" applyFont="1" applyFill="1" applyBorder="1" applyAlignment="1">
      <alignment horizontal="center" vertical="center"/>
    </xf>
    <xf numFmtId="0" fontId="22" fillId="12" borderId="83" xfId="0" applyFont="1" applyFill="1" applyBorder="1" applyAlignment="1">
      <alignment horizontal="center" vertical="center"/>
    </xf>
    <xf numFmtId="3" fontId="115" fillId="0" borderId="9" xfId="0" applyNumberFormat="1" applyFont="1" applyBorder="1" applyAlignment="1" applyProtection="1">
      <alignment horizontal="right" vertical="center"/>
      <protection locked="0"/>
    </xf>
    <xf numFmtId="3" fontId="115" fillId="0" borderId="101" xfId="0" applyNumberFormat="1" applyFont="1" applyBorder="1" applyAlignment="1" applyProtection="1">
      <alignment horizontal="right" vertical="center"/>
      <protection locked="0"/>
    </xf>
    <xf numFmtId="3" fontId="115" fillId="0" borderId="102" xfId="0" applyNumberFormat="1" applyFont="1" applyBorder="1" applyAlignment="1" applyProtection="1">
      <alignment horizontal="right" vertical="center"/>
      <protection locked="0"/>
    </xf>
    <xf numFmtId="3" fontId="115" fillId="0" borderId="103" xfId="0" applyNumberFormat="1" applyFont="1" applyBorder="1" applyAlignment="1" applyProtection="1">
      <alignment horizontal="right" vertical="center"/>
      <protection locked="0"/>
    </xf>
    <xf numFmtId="3" fontId="10" fillId="5" borderId="9" xfId="0" applyNumberFormat="1" applyFont="1" applyFill="1" applyBorder="1" applyAlignment="1" applyProtection="1">
      <alignment horizontal="right" vertical="center"/>
      <protection locked="0"/>
    </xf>
    <xf numFmtId="3" fontId="37" fillId="5" borderId="102" xfId="0" applyNumberFormat="1" applyFont="1" applyFill="1" applyBorder="1"/>
    <xf numFmtId="3" fontId="37" fillId="5" borderId="103" xfId="0" applyNumberFormat="1" applyFont="1" applyFill="1" applyBorder="1"/>
    <xf numFmtId="3" fontId="37" fillId="5" borderId="104" xfId="0" applyNumberFormat="1" applyFont="1" applyFill="1" applyBorder="1"/>
    <xf numFmtId="0" fontId="0" fillId="6" borderId="6" xfId="0" applyFill="1" applyBorder="1"/>
    <xf numFmtId="0" fontId="0" fillId="6" borderId="78" xfId="0" applyFill="1" applyBorder="1"/>
    <xf numFmtId="0" fontId="0" fillId="6" borderId="56" xfId="0" applyFill="1" applyBorder="1"/>
    <xf numFmtId="3" fontId="37" fillId="5" borderId="15" xfId="0" applyNumberFormat="1" applyFont="1" applyFill="1" applyBorder="1"/>
    <xf numFmtId="3" fontId="37" fillId="5" borderId="101" xfId="0" applyNumberFormat="1" applyFont="1" applyFill="1" applyBorder="1"/>
    <xf numFmtId="0" fontId="22" fillId="12" borderId="79" xfId="0" applyFont="1" applyFill="1" applyBorder="1" applyAlignment="1">
      <alignment horizontal="center" vertical="center"/>
    </xf>
    <xf numFmtId="3" fontId="130" fillId="6" borderId="0" xfId="0" applyNumberFormat="1" applyFont="1" applyFill="1" applyAlignment="1">
      <alignment vertical="center"/>
    </xf>
    <xf numFmtId="3" fontId="6" fillId="5" borderId="3" xfId="0" applyNumberFormat="1" applyFont="1" applyFill="1" applyBorder="1" applyAlignment="1">
      <alignment horizontal="right" vertical="center"/>
    </xf>
    <xf numFmtId="3" fontId="37" fillId="5" borderId="78" xfId="0" applyNumberFormat="1" applyFont="1" applyFill="1" applyBorder="1"/>
    <xf numFmtId="3" fontId="6" fillId="5" borderId="78" xfId="0" applyNumberFormat="1" applyFont="1" applyFill="1" applyBorder="1"/>
    <xf numFmtId="3" fontId="6" fillId="5" borderId="105" xfId="0" applyNumberFormat="1" applyFont="1" applyFill="1" applyBorder="1"/>
    <xf numFmtId="165" fontId="49" fillId="5" borderId="81" xfId="0" applyNumberFormat="1" applyFont="1" applyFill="1" applyBorder="1" applyAlignment="1">
      <alignment vertical="center"/>
    </xf>
    <xf numFmtId="3" fontId="62" fillId="5" borderId="106" xfId="0" applyNumberFormat="1" applyFont="1" applyFill="1" applyBorder="1" applyAlignment="1" applyProtection="1">
      <alignment horizontal="right" vertical="center"/>
      <protection locked="0"/>
    </xf>
    <xf numFmtId="3" fontId="62" fillId="5" borderId="0" xfId="0" applyNumberFormat="1" applyFont="1" applyFill="1" applyAlignment="1" applyProtection="1">
      <alignment horizontal="right" vertical="center"/>
      <protection locked="0"/>
    </xf>
    <xf numFmtId="3" fontId="62" fillId="5" borderId="107" xfId="0" applyNumberFormat="1" applyFont="1" applyFill="1" applyBorder="1" applyAlignment="1" applyProtection="1">
      <alignment horizontal="right" vertical="center"/>
      <protection locked="0"/>
    </xf>
    <xf numFmtId="3" fontId="37" fillId="5" borderId="82" xfId="0" applyNumberFormat="1" applyFont="1" applyFill="1" applyBorder="1"/>
    <xf numFmtId="3" fontId="37" fillId="5" borderId="89" xfId="0" applyNumberFormat="1" applyFont="1" applyFill="1" applyBorder="1"/>
    <xf numFmtId="3" fontId="37" fillId="5" borderId="90" xfId="0" applyNumberFormat="1" applyFont="1" applyFill="1" applyBorder="1"/>
    <xf numFmtId="0" fontId="0" fillId="0" borderId="0" xfId="0" applyAlignment="1">
      <alignment horizontal="right"/>
    </xf>
    <xf numFmtId="0" fontId="2" fillId="0" borderId="0" xfId="0" applyFont="1"/>
    <xf numFmtId="0" fontId="2" fillId="0" borderId="0" xfId="0" applyFont="1" applyAlignment="1">
      <alignment horizontal="center"/>
    </xf>
    <xf numFmtId="165" fontId="2" fillId="0" borderId="0" xfId="0" applyNumberFormat="1" applyFont="1"/>
    <xf numFmtId="165" fontId="0" fillId="0" borderId="0" xfId="0" applyNumberFormat="1"/>
    <xf numFmtId="40" fontId="0" fillId="0" borderId="0" xfId="0" applyNumberFormat="1"/>
    <xf numFmtId="40" fontId="2" fillId="0" borderId="0" xfId="0" applyNumberFormat="1" applyFont="1"/>
    <xf numFmtId="10" fontId="2" fillId="0" borderId="0" xfId="0" applyNumberFormat="1" applyFont="1"/>
    <xf numFmtId="8" fontId="0" fillId="0" borderId="0" xfId="0" applyNumberFormat="1"/>
    <xf numFmtId="1" fontId="2" fillId="0" borderId="0" xfId="0" applyNumberFormat="1" applyFont="1"/>
    <xf numFmtId="2" fontId="2" fillId="0" borderId="0" xfId="0" applyNumberFormat="1" applyFont="1"/>
    <xf numFmtId="0" fontId="2" fillId="0" borderId="10" xfId="0" applyFont="1" applyBorder="1"/>
    <xf numFmtId="0" fontId="2" fillId="0" borderId="12" xfId="0" applyFont="1" applyBorder="1"/>
    <xf numFmtId="10" fontId="2" fillId="0" borderId="38" xfId="0" applyNumberFormat="1" applyFont="1" applyBorder="1"/>
    <xf numFmtId="166" fontId="113" fillId="0" borderId="101" xfId="0" applyNumberFormat="1" applyFont="1" applyBorder="1" applyAlignment="1" applyProtection="1">
      <alignment horizontal="right" vertical="center"/>
      <protection locked="0"/>
    </xf>
    <xf numFmtId="166" fontId="113" fillId="0" borderId="102" xfId="0" applyNumberFormat="1" applyFont="1" applyBorder="1" applyAlignment="1" applyProtection="1">
      <alignment horizontal="right" vertical="center"/>
      <protection locked="0"/>
    </xf>
    <xf numFmtId="166" fontId="113" fillId="0" borderId="103" xfId="0" applyNumberFormat="1" applyFont="1" applyBorder="1" applyAlignment="1" applyProtection="1">
      <alignment horizontal="right" vertical="center"/>
      <protection locked="0"/>
    </xf>
    <xf numFmtId="1" fontId="46" fillId="8" borderId="99" xfId="0" applyNumberFormat="1" applyFont="1" applyFill="1" applyBorder="1" applyAlignment="1">
      <alignment horizontal="center" vertical="center"/>
    </xf>
    <xf numFmtId="3" fontId="37" fillId="5" borderId="108" xfId="0" applyNumberFormat="1" applyFont="1" applyFill="1" applyBorder="1"/>
    <xf numFmtId="3" fontId="37" fillId="5" borderId="109" xfId="0" applyNumberFormat="1" applyFont="1" applyFill="1" applyBorder="1"/>
    <xf numFmtId="3" fontId="37" fillId="5" borderId="9" xfId="0" applyNumberFormat="1" applyFont="1" applyFill="1" applyBorder="1"/>
    <xf numFmtId="3" fontId="37" fillId="5" borderId="14" xfId="0" applyNumberFormat="1" applyFont="1" applyFill="1" applyBorder="1"/>
    <xf numFmtId="3" fontId="114" fillId="3" borderId="9" xfId="0" applyNumberFormat="1" applyFont="1" applyFill="1" applyBorder="1" applyProtection="1">
      <protection locked="0"/>
    </xf>
    <xf numFmtId="3" fontId="114" fillId="3" borderId="14" xfId="0" applyNumberFormat="1" applyFont="1" applyFill="1" applyBorder="1" applyProtection="1">
      <protection locked="0"/>
    </xf>
    <xf numFmtId="3" fontId="10" fillId="5" borderId="9" xfId="0" applyNumberFormat="1" applyFont="1" applyFill="1" applyBorder="1" applyAlignment="1">
      <alignment horizontal="right" vertical="center"/>
    </xf>
    <xf numFmtId="3" fontId="10" fillId="3" borderId="9" xfId="0" applyNumberFormat="1" applyFont="1" applyFill="1" applyBorder="1" applyAlignment="1" applyProtection="1">
      <alignment horizontal="right" vertical="center"/>
      <protection locked="0"/>
    </xf>
    <xf numFmtId="0" fontId="60" fillId="6" borderId="0" xfId="0" applyFont="1" applyFill="1"/>
    <xf numFmtId="0" fontId="22" fillId="19" borderId="94" xfId="0" applyFont="1" applyFill="1" applyBorder="1" applyAlignment="1">
      <alignment horizontal="center" vertical="center"/>
    </xf>
    <xf numFmtId="3" fontId="115" fillId="0" borderId="89" xfId="0" applyNumberFormat="1" applyFont="1" applyBorder="1" applyAlignment="1" applyProtection="1">
      <alignment horizontal="right" vertical="center"/>
      <protection locked="0"/>
    </xf>
    <xf numFmtId="166" fontId="113" fillId="0" borderId="90" xfId="0" applyNumberFormat="1" applyFont="1" applyBorder="1" applyAlignment="1" applyProtection="1">
      <alignment horizontal="right" vertical="center"/>
      <protection locked="0"/>
    </xf>
    <xf numFmtId="0" fontId="22" fillId="19" borderId="110" xfId="0" applyFont="1" applyFill="1" applyBorder="1" applyAlignment="1">
      <alignment horizontal="center" vertical="center"/>
    </xf>
    <xf numFmtId="3" fontId="115" fillId="6" borderId="89" xfId="0" applyNumberFormat="1" applyFont="1" applyFill="1" applyBorder="1" applyAlignment="1" applyProtection="1">
      <alignment horizontal="right" vertical="center"/>
      <protection locked="0"/>
    </xf>
    <xf numFmtId="166" fontId="113" fillId="6" borderId="90" xfId="0" applyNumberFormat="1" applyFont="1" applyFill="1" applyBorder="1" applyAlignment="1" applyProtection="1">
      <alignment horizontal="right" vertical="center"/>
      <protection locked="0"/>
    </xf>
    <xf numFmtId="0" fontId="111" fillId="6" borderId="0" xfId="0" applyFont="1" applyFill="1"/>
    <xf numFmtId="0" fontId="65" fillId="6" borderId="0" xfId="0" applyFont="1" applyFill="1"/>
    <xf numFmtId="0" fontId="132" fillId="6" borderId="0" xfId="0" applyFont="1" applyFill="1"/>
    <xf numFmtId="0" fontId="0" fillId="3" borderId="111" xfId="0" applyFill="1" applyBorder="1" applyAlignment="1">
      <alignment vertical="center"/>
    </xf>
    <xf numFmtId="0" fontId="0" fillId="3" borderId="56" xfId="0" applyFill="1" applyBorder="1" applyAlignment="1">
      <alignment vertical="center"/>
    </xf>
    <xf numFmtId="0" fontId="0" fillId="3" borderId="112" xfId="0" applyFill="1" applyBorder="1" applyAlignment="1">
      <alignment vertical="center"/>
    </xf>
    <xf numFmtId="0" fontId="0" fillId="3" borderId="113" xfId="0" applyFill="1" applyBorder="1" applyAlignment="1">
      <alignment vertical="center"/>
    </xf>
    <xf numFmtId="0" fontId="0" fillId="3" borderId="114" xfId="0" applyFill="1" applyBorder="1" applyAlignment="1">
      <alignment vertical="center"/>
    </xf>
    <xf numFmtId="0" fontId="0" fillId="3" borderId="115" xfId="0" applyFill="1" applyBorder="1" applyAlignment="1">
      <alignment vertical="center"/>
    </xf>
    <xf numFmtId="0" fontId="0" fillId="3" borderId="6" xfId="0" applyFill="1" applyBorder="1" applyAlignment="1">
      <alignment vertical="center"/>
    </xf>
    <xf numFmtId="0" fontId="0" fillId="3" borderId="116" xfId="0" applyFill="1" applyBorder="1" applyAlignment="1">
      <alignment vertical="center"/>
    </xf>
    <xf numFmtId="0" fontId="37" fillId="3" borderId="0" xfId="0" applyFont="1" applyFill="1" applyAlignment="1">
      <alignment vertical="center"/>
    </xf>
    <xf numFmtId="0" fontId="37" fillId="3" borderId="0" xfId="0" applyFont="1" applyFill="1" applyAlignment="1">
      <alignment horizontal="right" vertical="center"/>
    </xf>
    <xf numFmtId="0" fontId="57" fillId="0" borderId="0" xfId="0" applyFont="1"/>
    <xf numFmtId="0" fontId="35" fillId="5" borderId="0" xfId="1" applyFont="1" applyFill="1" applyAlignment="1" applyProtection="1">
      <alignment horizontal="center" vertical="center"/>
    </xf>
    <xf numFmtId="0" fontId="35" fillId="5" borderId="0" xfId="1" applyFont="1" applyFill="1" applyAlignment="1" applyProtection="1">
      <alignment horizontal="right"/>
    </xf>
    <xf numFmtId="49" fontId="7" fillId="5" borderId="0" xfId="0" applyNumberFormat="1" applyFont="1" applyFill="1" applyAlignment="1">
      <alignment horizontal="center"/>
    </xf>
    <xf numFmtId="0" fontId="53" fillId="5" borderId="0" xfId="0" applyFont="1" applyFill="1"/>
    <xf numFmtId="0" fontId="126" fillId="5" borderId="0" xfId="0" applyFont="1" applyFill="1" applyAlignment="1">
      <alignment horizontal="center" vertical="center"/>
    </xf>
    <xf numFmtId="0" fontId="64" fillId="5" borderId="0" xfId="0" applyFont="1" applyFill="1" applyAlignment="1">
      <alignment horizontal="center" vertical="center"/>
    </xf>
    <xf numFmtId="0" fontId="65" fillId="5" borderId="0" xfId="0" applyFont="1" applyFill="1" applyAlignment="1">
      <alignment horizontal="center" vertical="center"/>
    </xf>
    <xf numFmtId="0" fontId="46" fillId="7" borderId="0" xfId="0" applyFont="1" applyFill="1" applyAlignment="1">
      <alignment horizontal="center"/>
    </xf>
    <xf numFmtId="0" fontId="45" fillId="3" borderId="0" xfId="0" applyFont="1" applyFill="1"/>
    <xf numFmtId="0" fontId="0" fillId="3" borderId="2" xfId="0" applyFill="1" applyBorder="1"/>
    <xf numFmtId="0" fontId="0" fillId="6" borderId="84" xfId="0" applyFill="1" applyBorder="1"/>
    <xf numFmtId="0" fontId="0" fillId="6" borderId="85" xfId="0" applyFill="1" applyBorder="1"/>
    <xf numFmtId="0" fontId="0" fillId="6" borderId="86" xfId="0" applyFill="1" applyBorder="1"/>
    <xf numFmtId="0" fontId="0" fillId="6" borderId="106" xfId="0" applyFill="1" applyBorder="1"/>
    <xf numFmtId="0" fontId="0" fillId="6" borderId="107" xfId="0" applyFill="1" applyBorder="1"/>
    <xf numFmtId="0" fontId="0" fillId="6" borderId="117" xfId="0" applyFill="1" applyBorder="1"/>
    <xf numFmtId="0" fontId="0" fillId="6" borderId="2" xfId="0" applyFill="1" applyBorder="1"/>
    <xf numFmtId="0" fontId="0" fillId="6" borderId="118" xfId="0" applyFill="1" applyBorder="1"/>
    <xf numFmtId="0" fontId="69" fillId="2" borderId="0" xfId="0" applyFont="1" applyFill="1"/>
    <xf numFmtId="0" fontId="126" fillId="6" borderId="0" xfId="0" applyFont="1" applyFill="1" applyAlignment="1">
      <alignment horizontal="center" vertical="center"/>
    </xf>
    <xf numFmtId="0" fontId="6" fillId="6" borderId="0" xfId="0" applyFont="1" applyFill="1" applyAlignment="1">
      <alignment horizontal="right"/>
    </xf>
    <xf numFmtId="0" fontId="76" fillId="6" borderId="0" xfId="0" applyFont="1" applyFill="1"/>
    <xf numFmtId="0" fontId="77" fillId="6" borderId="0" xfId="0" applyFont="1" applyFill="1" applyAlignment="1">
      <alignment horizontal="center"/>
    </xf>
    <xf numFmtId="3" fontId="85" fillId="6" borderId="0" xfId="0" applyNumberFormat="1" applyFont="1" applyFill="1" applyAlignment="1" applyProtection="1">
      <alignment horizontal="left"/>
      <protection locked="0"/>
    </xf>
    <xf numFmtId="3" fontId="37" fillId="5" borderId="8" xfId="0" applyNumberFormat="1" applyFont="1" applyFill="1" applyBorder="1" applyAlignment="1" applyProtection="1">
      <alignment horizontal="right" vertical="center"/>
      <protection locked="0"/>
    </xf>
    <xf numFmtId="0" fontId="45" fillId="6" borderId="0" xfId="0" applyFont="1" applyFill="1" applyAlignment="1">
      <alignment horizontal="center"/>
    </xf>
    <xf numFmtId="0" fontId="136" fillId="9" borderId="0" xfId="0" applyFont="1" applyFill="1" applyAlignment="1">
      <alignment horizontal="center" vertical="center"/>
    </xf>
    <xf numFmtId="3" fontId="137" fillId="6" borderId="0" xfId="0" applyNumberFormat="1" applyFont="1" applyFill="1" applyAlignment="1">
      <alignment horizontal="left" vertical="center"/>
    </xf>
    <xf numFmtId="3" fontId="37" fillId="5" borderId="13" xfId="0" applyNumberFormat="1" applyFont="1" applyFill="1" applyBorder="1" applyAlignment="1">
      <alignment vertical="center"/>
    </xf>
    <xf numFmtId="3" fontId="37" fillId="5" borderId="14" xfId="0" applyNumberFormat="1" applyFont="1" applyFill="1" applyBorder="1" applyAlignment="1" applyProtection="1">
      <alignment horizontal="right" vertical="center"/>
      <protection locked="0"/>
    </xf>
    <xf numFmtId="10" fontId="116" fillId="0" borderId="9" xfId="0" applyNumberFormat="1" applyFont="1" applyBorder="1" applyAlignment="1" applyProtection="1">
      <alignment horizontal="right" vertical="center"/>
      <protection locked="0"/>
    </xf>
    <xf numFmtId="0" fontId="4" fillId="6" borderId="119" xfId="0" applyFont="1" applyFill="1" applyBorder="1" applyAlignment="1">
      <alignment horizontal="center" vertical="center"/>
    </xf>
    <xf numFmtId="165" fontId="137" fillId="6" borderId="0" xfId="0" applyNumberFormat="1" applyFont="1" applyFill="1" applyAlignment="1">
      <alignment vertical="center"/>
    </xf>
    <xf numFmtId="3" fontId="137" fillId="6" borderId="0" xfId="0" applyNumberFormat="1" applyFont="1" applyFill="1"/>
    <xf numFmtId="3" fontId="106" fillId="6" borderId="0" xfId="0" applyNumberFormat="1" applyFont="1" applyFill="1" applyAlignment="1" applyProtection="1">
      <alignment horizontal="right" vertical="center"/>
      <protection locked="0"/>
    </xf>
    <xf numFmtId="0" fontId="22" fillId="12" borderId="110" xfId="0" applyFont="1" applyFill="1" applyBorder="1" applyAlignment="1">
      <alignment horizontal="center" vertical="center"/>
    </xf>
    <xf numFmtId="0" fontId="5" fillId="6" borderId="0" xfId="0" applyFont="1" applyFill="1" applyAlignment="1">
      <alignment horizontal="right"/>
    </xf>
    <xf numFmtId="166" fontId="116" fillId="0" borderId="3" xfId="0" applyNumberFormat="1" applyFont="1" applyBorder="1" applyAlignment="1" applyProtection="1">
      <alignment horizontal="right" vertical="center"/>
      <protection locked="0"/>
    </xf>
    <xf numFmtId="166" fontId="116" fillId="0" borderId="40" xfId="0" applyNumberFormat="1" applyFont="1" applyBorder="1" applyAlignment="1" applyProtection="1">
      <alignment horizontal="right" vertical="center"/>
      <protection locked="0"/>
    </xf>
    <xf numFmtId="166" fontId="6" fillId="5" borderId="3" xfId="0" applyNumberFormat="1" applyFont="1" applyFill="1" applyBorder="1" applyAlignment="1">
      <alignment horizontal="right" vertical="center"/>
    </xf>
    <xf numFmtId="165" fontId="137" fillId="6" borderId="0" xfId="0" applyNumberFormat="1" applyFont="1" applyFill="1" applyAlignment="1">
      <alignment horizontal="right" vertical="center"/>
    </xf>
    <xf numFmtId="0" fontId="10" fillId="6" borderId="0" xfId="0" applyFont="1" applyFill="1" applyAlignment="1">
      <alignment vertical="center"/>
    </xf>
    <xf numFmtId="3" fontId="10" fillId="5" borderId="96" xfId="0" applyNumberFormat="1" applyFont="1" applyFill="1" applyBorder="1" applyAlignment="1">
      <alignment horizontal="right" vertical="center"/>
    </xf>
    <xf numFmtId="3" fontId="6" fillId="5" borderId="3" xfId="0" applyNumberFormat="1" applyFont="1" applyFill="1" applyBorder="1" applyAlignment="1" applyProtection="1">
      <alignment horizontal="right" vertical="center"/>
      <protection locked="0"/>
    </xf>
    <xf numFmtId="0" fontId="74" fillId="0" borderId="0" xfId="0" applyFont="1"/>
    <xf numFmtId="0" fontId="138" fillId="0" borderId="0" xfId="0" applyFont="1"/>
    <xf numFmtId="3" fontId="10" fillId="0" borderId="0" xfId="0" applyNumberFormat="1" applyFont="1" applyAlignment="1" applyProtection="1">
      <alignment horizontal="right" vertical="center"/>
      <protection locked="0"/>
    </xf>
    <xf numFmtId="0" fontId="74" fillId="0" borderId="0" xfId="0" applyFont="1" applyAlignment="1">
      <alignment vertical="center"/>
    </xf>
    <xf numFmtId="0" fontId="74" fillId="0" borderId="0" xfId="0" applyFont="1" applyAlignment="1">
      <alignment horizontal="center"/>
    </xf>
    <xf numFmtId="3" fontId="84" fillId="0" borderId="0" xfId="1" applyNumberFormat="1" applyFont="1" applyFill="1" applyBorder="1" applyAlignment="1" applyProtection="1"/>
    <xf numFmtId="3" fontId="113" fillId="0" borderId="120" xfId="0" applyNumberFormat="1" applyFont="1" applyBorder="1" applyAlignment="1" applyProtection="1">
      <alignment horizontal="right" vertical="center"/>
      <protection locked="0"/>
    </xf>
    <xf numFmtId="3" fontId="113" fillId="0" borderId="121" xfId="0" applyNumberFormat="1" applyFont="1" applyBorder="1" applyAlignment="1" applyProtection="1">
      <alignment horizontal="right" vertical="center"/>
      <protection locked="0"/>
    </xf>
    <xf numFmtId="3" fontId="84" fillId="0" borderId="0" xfId="0" applyNumberFormat="1" applyFont="1"/>
    <xf numFmtId="3" fontId="84" fillId="0" borderId="11" xfId="0" applyNumberFormat="1" applyFont="1" applyBorder="1"/>
    <xf numFmtId="3" fontId="84" fillId="0" borderId="38" xfId="0" applyNumberFormat="1" applyFont="1" applyBorder="1"/>
    <xf numFmtId="3" fontId="84" fillId="0" borderId="122" xfId="0" applyNumberFormat="1" applyFont="1" applyBorder="1"/>
    <xf numFmtId="0" fontId="2" fillId="2" borderId="7" xfId="0" applyFont="1" applyFill="1" applyBorder="1"/>
    <xf numFmtId="0" fontId="84" fillId="0" borderId="0" xfId="0" applyFont="1"/>
    <xf numFmtId="0" fontId="0" fillId="0" borderId="123" xfId="0" applyBorder="1"/>
    <xf numFmtId="0" fontId="0" fillId="0" borderId="124" xfId="0" applyBorder="1"/>
    <xf numFmtId="166" fontId="2" fillId="0" borderId="0" xfId="0" applyNumberFormat="1" applyFont="1"/>
    <xf numFmtId="0" fontId="2" fillId="0" borderId="125" xfId="0" applyFont="1" applyBorder="1"/>
    <xf numFmtId="0" fontId="14" fillId="6" borderId="38" xfId="0" applyFont="1" applyFill="1" applyBorder="1" applyAlignment="1">
      <alignment horizontal="center"/>
    </xf>
    <xf numFmtId="0" fontId="84" fillId="6" borderId="125" xfId="0" applyFont="1" applyFill="1" applyBorder="1"/>
    <xf numFmtId="0" fontId="2" fillId="6" borderId="7" xfId="0" applyFont="1" applyFill="1" applyBorder="1"/>
    <xf numFmtId="0" fontId="84" fillId="6" borderId="12" xfId="0" applyFont="1" applyFill="1" applyBorder="1"/>
    <xf numFmtId="0" fontId="1" fillId="6" borderId="0" xfId="0" applyFont="1" applyFill="1" applyAlignment="1">
      <alignment vertical="center"/>
    </xf>
    <xf numFmtId="0" fontId="60" fillId="0" borderId="0" xfId="0" applyFont="1"/>
    <xf numFmtId="0" fontId="0" fillId="5" borderId="123" xfId="0" applyFill="1" applyBorder="1"/>
    <xf numFmtId="0" fontId="0" fillId="5" borderId="124" xfId="0" applyFill="1" applyBorder="1"/>
    <xf numFmtId="165" fontId="2" fillId="0" borderId="0" xfId="0" applyNumberFormat="1" applyFont="1" applyAlignment="1">
      <alignment horizontal="center"/>
    </xf>
    <xf numFmtId="3" fontId="10" fillId="5" borderId="3" xfId="0" applyNumberFormat="1" applyFont="1" applyFill="1" applyBorder="1" applyAlignment="1" applyProtection="1">
      <alignment horizontal="right" vertical="center"/>
      <protection locked="0"/>
    </xf>
    <xf numFmtId="3" fontId="2" fillId="0" borderId="14" xfId="0" applyNumberFormat="1" applyFont="1" applyBorder="1"/>
    <xf numFmtId="49" fontId="4" fillId="5" borderId="96" xfId="0" applyNumberFormat="1" applyFont="1" applyFill="1" applyBorder="1" applyAlignment="1">
      <alignment horizontal="right"/>
    </xf>
    <xf numFmtId="1" fontId="2" fillId="0" borderId="126" xfId="0" applyNumberFormat="1" applyFont="1" applyBorder="1"/>
    <xf numFmtId="1" fontId="2" fillId="0" borderId="127" xfId="0" applyNumberFormat="1" applyFont="1" applyBorder="1"/>
    <xf numFmtId="49" fontId="4" fillId="5" borderId="95" xfId="0" applyNumberFormat="1" applyFont="1" applyFill="1" applyBorder="1"/>
    <xf numFmtId="3" fontId="6" fillId="5" borderId="128" xfId="0" applyNumberFormat="1" applyFont="1" applyFill="1" applyBorder="1"/>
    <xf numFmtId="3" fontId="6" fillId="5" borderId="129" xfId="0" applyNumberFormat="1" applyFont="1" applyFill="1" applyBorder="1"/>
    <xf numFmtId="0" fontId="22" fillId="12" borderId="130" xfId="0" applyFont="1" applyFill="1" applyBorder="1" applyAlignment="1">
      <alignment horizontal="center"/>
    </xf>
    <xf numFmtId="0" fontId="22" fillId="12" borderId="39" xfId="0" applyFont="1" applyFill="1" applyBorder="1" applyAlignment="1">
      <alignment horizontal="center"/>
    </xf>
    <xf numFmtId="3" fontId="37" fillId="5" borderId="131" xfId="0" applyNumberFormat="1" applyFont="1" applyFill="1" applyBorder="1"/>
    <xf numFmtId="3" fontId="6" fillId="5" borderId="132" xfId="0" applyNumberFormat="1" applyFont="1" applyFill="1" applyBorder="1"/>
    <xf numFmtId="3" fontId="6" fillId="5" borderId="133" xfId="0" applyNumberFormat="1" applyFont="1" applyFill="1" applyBorder="1"/>
    <xf numFmtId="3" fontId="37" fillId="5" borderId="134" xfId="0" applyNumberFormat="1" applyFont="1" applyFill="1" applyBorder="1"/>
    <xf numFmtId="3" fontId="6" fillId="5" borderId="135" xfId="0" applyNumberFormat="1" applyFont="1" applyFill="1" applyBorder="1"/>
    <xf numFmtId="3" fontId="6" fillId="5" borderId="136" xfId="0" applyNumberFormat="1" applyFont="1" applyFill="1" applyBorder="1"/>
    <xf numFmtId="49" fontId="4" fillId="5" borderId="112" xfId="0" applyNumberFormat="1" applyFont="1" applyFill="1" applyBorder="1"/>
    <xf numFmtId="49" fontId="4" fillId="5" borderId="116" xfId="0" applyNumberFormat="1" applyFont="1" applyFill="1" applyBorder="1"/>
    <xf numFmtId="0" fontId="6" fillId="5" borderId="96" xfId="0" applyFont="1" applyFill="1" applyBorder="1" applyAlignment="1">
      <alignment horizontal="right"/>
    </xf>
    <xf numFmtId="170" fontId="6" fillId="5" borderId="42" xfId="0" applyNumberFormat="1" applyFont="1" applyFill="1" applyBorder="1"/>
    <xf numFmtId="0" fontId="9" fillId="12" borderId="0" xfId="0" applyFont="1" applyFill="1" applyAlignment="1">
      <alignment horizontal="right"/>
    </xf>
    <xf numFmtId="3" fontId="113" fillId="3" borderId="3" xfId="0" applyNumberFormat="1" applyFont="1" applyFill="1" applyBorder="1" applyProtection="1">
      <protection locked="0"/>
    </xf>
    <xf numFmtId="10" fontId="37" fillId="6" borderId="0" xfId="0" applyNumberFormat="1" applyFont="1" applyFill="1"/>
    <xf numFmtId="3" fontId="6" fillId="5" borderId="3" xfId="0" applyNumberFormat="1" applyFont="1" applyFill="1" applyBorder="1" applyProtection="1">
      <protection locked="0"/>
    </xf>
    <xf numFmtId="0" fontId="5" fillId="6" borderId="0" xfId="0" applyFont="1" applyFill="1"/>
    <xf numFmtId="10" fontId="29" fillId="6" borderId="0" xfId="0" applyNumberFormat="1" applyFont="1" applyFill="1" applyAlignment="1">
      <alignment horizontal="center"/>
    </xf>
    <xf numFmtId="3" fontId="6" fillId="5" borderId="3" xfId="0" applyNumberFormat="1" applyFont="1" applyFill="1" applyBorder="1" applyAlignment="1" applyProtection="1">
      <alignment horizontal="center"/>
      <protection locked="0"/>
    </xf>
    <xf numFmtId="166" fontId="113" fillId="3" borderId="3" xfId="0" applyNumberFormat="1" applyFont="1" applyFill="1" applyBorder="1" applyProtection="1">
      <protection locked="0"/>
    </xf>
    <xf numFmtId="49" fontId="2" fillId="0" borderId="0" xfId="0" applyNumberFormat="1" applyFont="1" applyAlignment="1">
      <alignment horizontal="center"/>
    </xf>
    <xf numFmtId="165" fontId="131" fillId="0" borderId="0" xfId="0" applyNumberFormat="1" applyFont="1"/>
    <xf numFmtId="3" fontId="113" fillId="3" borderId="3" xfId="0" applyNumberFormat="1" applyFont="1" applyFill="1" applyBorder="1" applyAlignment="1" applyProtection="1">
      <alignment horizontal="center"/>
      <protection locked="0"/>
    </xf>
    <xf numFmtId="40" fontId="131" fillId="0" borderId="0" xfId="0" applyNumberFormat="1" applyFont="1"/>
    <xf numFmtId="40" fontId="2" fillId="17" borderId="0" xfId="0" applyNumberFormat="1" applyFont="1" applyFill="1"/>
    <xf numFmtId="165" fontId="2" fillId="17" borderId="0" xfId="0" applyNumberFormat="1" applyFont="1" applyFill="1"/>
    <xf numFmtId="40" fontId="2" fillId="17" borderId="38" xfId="0" applyNumberFormat="1" applyFont="1" applyFill="1" applyBorder="1"/>
    <xf numFmtId="1" fontId="2" fillId="17" borderId="38" xfId="0" applyNumberFormat="1" applyFont="1" applyFill="1" applyBorder="1"/>
    <xf numFmtId="40" fontId="2" fillId="17" borderId="124" xfId="0" applyNumberFormat="1" applyFont="1" applyFill="1" applyBorder="1"/>
    <xf numFmtId="1" fontId="2" fillId="17" borderId="124" xfId="0" applyNumberFormat="1" applyFont="1" applyFill="1" applyBorder="1"/>
    <xf numFmtId="1" fontId="2" fillId="0" borderId="0" xfId="0" applyNumberFormat="1" applyFont="1" applyAlignment="1">
      <alignment horizontal="center"/>
    </xf>
    <xf numFmtId="1" fontId="2" fillId="0" borderId="137" xfId="0" applyNumberFormat="1" applyFont="1" applyBorder="1" applyAlignment="1">
      <alignment horizontal="center"/>
    </xf>
    <xf numFmtId="49" fontId="131" fillId="0" borderId="7" xfId="0" applyNumberFormat="1" applyFont="1" applyBorder="1"/>
    <xf numFmtId="49" fontId="2" fillId="0" borderId="7" xfId="0" applyNumberFormat="1" applyFont="1" applyBorder="1"/>
    <xf numFmtId="49" fontId="2" fillId="0" borderId="57" xfId="0" applyNumberFormat="1" applyFont="1" applyBorder="1"/>
    <xf numFmtId="49" fontId="2" fillId="0" borderId="11" xfId="0" applyNumberFormat="1" applyFont="1" applyBorder="1"/>
    <xf numFmtId="49" fontId="2" fillId="0" borderId="38" xfId="0" applyNumberFormat="1" applyFont="1" applyBorder="1"/>
    <xf numFmtId="3" fontId="2" fillId="0" borderId="122" xfId="0" applyNumberFormat="1" applyFont="1" applyBorder="1"/>
    <xf numFmtId="49" fontId="0" fillId="0" borderId="0" xfId="0" applyNumberFormat="1"/>
    <xf numFmtId="49" fontId="0" fillId="0" borderId="38" xfId="0" applyNumberFormat="1" applyBorder="1"/>
    <xf numFmtId="165" fontId="14" fillId="0" borderId="0" xfId="0" applyNumberFormat="1" applyFont="1" applyAlignment="1">
      <alignment horizontal="left"/>
    </xf>
    <xf numFmtId="164" fontId="0" fillId="0" borderId="0" xfId="0" applyNumberFormat="1"/>
    <xf numFmtId="165" fontId="2" fillId="0" borderId="11" xfId="0" applyNumberFormat="1" applyFont="1" applyBorder="1"/>
    <xf numFmtId="165" fontId="49" fillId="6" borderId="0" xfId="0" applyNumberFormat="1" applyFont="1" applyFill="1" applyAlignment="1">
      <alignment horizontal="center" vertical="center"/>
    </xf>
    <xf numFmtId="10" fontId="113" fillId="0" borderId="96" xfId="0" applyNumberFormat="1" applyFont="1" applyBorder="1" applyAlignment="1" applyProtection="1">
      <alignment horizontal="right" vertical="center"/>
      <protection locked="0"/>
    </xf>
    <xf numFmtId="0" fontId="29" fillId="6" borderId="0" xfId="0" applyFont="1" applyFill="1" applyAlignment="1">
      <alignment horizontal="center" vertical="center"/>
    </xf>
    <xf numFmtId="0" fontId="22" fillId="12" borderId="138" xfId="0" applyFont="1" applyFill="1" applyBorder="1" applyAlignment="1" applyProtection="1">
      <alignment horizontal="center"/>
      <protection locked="0"/>
    </xf>
    <xf numFmtId="0" fontId="0" fillId="12" borderId="139" xfId="0" applyFill="1" applyBorder="1"/>
    <xf numFmtId="49" fontId="143" fillId="3" borderId="140" xfId="0" applyNumberFormat="1" applyFont="1" applyFill="1" applyBorder="1" applyAlignment="1" applyProtection="1">
      <alignment horizontal="right" shrinkToFit="1"/>
      <protection locked="0"/>
    </xf>
    <xf numFmtId="166" fontId="84" fillId="5" borderId="141" xfId="0" applyNumberFormat="1" applyFont="1" applyFill="1" applyBorder="1" applyProtection="1">
      <protection locked="0"/>
    </xf>
    <xf numFmtId="166" fontId="84" fillId="5" borderId="142" xfId="0" applyNumberFormat="1" applyFont="1" applyFill="1" applyBorder="1" applyProtection="1">
      <protection locked="0"/>
    </xf>
    <xf numFmtId="166" fontId="84" fillId="5" borderId="143" xfId="0" applyNumberFormat="1" applyFont="1" applyFill="1" applyBorder="1" applyProtection="1">
      <protection locked="0"/>
    </xf>
    <xf numFmtId="0" fontId="144" fillId="3" borderId="144" xfId="0" applyFont="1" applyFill="1" applyBorder="1" applyAlignment="1">
      <alignment horizontal="right" shrinkToFit="1"/>
    </xf>
    <xf numFmtId="166" fontId="84" fillId="5" borderId="145" xfId="0" applyNumberFormat="1" applyFont="1" applyFill="1" applyBorder="1" applyProtection="1">
      <protection locked="0"/>
    </xf>
    <xf numFmtId="0" fontId="46" fillId="12" borderId="146" xfId="0" applyFont="1" applyFill="1" applyBorder="1" applyAlignment="1">
      <alignment horizontal="center"/>
    </xf>
    <xf numFmtId="3" fontId="6" fillId="5" borderId="147" xfId="0" applyNumberFormat="1" applyFont="1" applyFill="1" applyBorder="1" applyAlignment="1">
      <alignment vertical="center"/>
    </xf>
    <xf numFmtId="3" fontId="6" fillId="5" borderId="148" xfId="0" applyNumberFormat="1" applyFont="1" applyFill="1" applyBorder="1" applyAlignment="1">
      <alignment vertical="center"/>
    </xf>
    <xf numFmtId="0" fontId="22" fillId="12" borderId="149" xfId="0" applyFont="1" applyFill="1" applyBorder="1" applyAlignment="1">
      <alignment horizontal="center"/>
    </xf>
    <xf numFmtId="0" fontId="22" fillId="12" borderId="150" xfId="0" applyFont="1" applyFill="1" applyBorder="1"/>
    <xf numFmtId="164" fontId="6" fillId="5" borderId="151" xfId="0" applyNumberFormat="1" applyFont="1" applyFill="1" applyBorder="1" applyProtection="1">
      <protection locked="0"/>
    </xf>
    <xf numFmtId="164" fontId="6" fillId="5" borderId="152" xfId="0" applyNumberFormat="1" applyFont="1" applyFill="1" applyBorder="1" applyProtection="1">
      <protection locked="0"/>
    </xf>
    <xf numFmtId="164" fontId="6" fillId="5" borderId="153" xfId="0" applyNumberFormat="1" applyFont="1" applyFill="1" applyBorder="1" applyProtection="1">
      <protection locked="0"/>
    </xf>
    <xf numFmtId="166" fontId="84" fillId="5" borderId="154" xfId="0" applyNumberFormat="1" applyFont="1" applyFill="1" applyBorder="1" applyProtection="1">
      <protection locked="0"/>
    </xf>
    <xf numFmtId="166" fontId="84" fillId="5" borderId="155" xfId="0" applyNumberFormat="1" applyFont="1" applyFill="1" applyBorder="1" applyProtection="1">
      <protection locked="0"/>
    </xf>
    <xf numFmtId="49" fontId="143" fillId="3" borderId="156" xfId="0" applyNumberFormat="1" applyFont="1" applyFill="1" applyBorder="1" applyAlignment="1" applyProtection="1">
      <alignment horizontal="right" shrinkToFit="1"/>
      <protection locked="0"/>
    </xf>
    <xf numFmtId="3" fontId="143" fillId="3" borderId="140" xfId="0" applyNumberFormat="1" applyFont="1" applyFill="1" applyBorder="1" applyAlignment="1" applyProtection="1">
      <alignment horizontal="right" shrinkToFit="1"/>
      <protection locked="0"/>
    </xf>
    <xf numFmtId="0" fontId="73" fillId="6" borderId="0" xfId="0" applyFont="1" applyFill="1" applyAlignment="1">
      <alignment vertical="center"/>
    </xf>
    <xf numFmtId="10" fontId="0" fillId="0" borderId="0" xfId="0" applyNumberFormat="1"/>
    <xf numFmtId="3" fontId="60" fillId="0" borderId="0" xfId="0" applyNumberFormat="1" applyFont="1"/>
    <xf numFmtId="3" fontId="6" fillId="0" borderId="0" xfId="0" applyNumberFormat="1" applyFont="1"/>
    <xf numFmtId="0" fontId="1" fillId="6" borderId="0" xfId="0" applyFont="1" applyFill="1" applyAlignment="1">
      <alignment horizontal="center"/>
    </xf>
    <xf numFmtId="3" fontId="10" fillId="5" borderId="140" xfId="0" applyNumberFormat="1" applyFont="1" applyFill="1" applyBorder="1" applyAlignment="1">
      <alignment horizontal="right" shrinkToFit="1"/>
    </xf>
    <xf numFmtId="0" fontId="143" fillId="3" borderId="156" xfId="0" applyFont="1" applyFill="1" applyBorder="1" applyAlignment="1" applyProtection="1">
      <alignment horizontal="right" shrinkToFit="1"/>
      <protection locked="0"/>
    </xf>
    <xf numFmtId="3" fontId="10" fillId="5" borderId="157" xfId="0" applyNumberFormat="1" applyFont="1" applyFill="1" applyBorder="1" applyAlignment="1">
      <alignment horizontal="right" shrinkToFit="1"/>
    </xf>
    <xf numFmtId="166" fontId="4" fillId="5" borderId="158" xfId="0" applyNumberFormat="1" applyFont="1" applyFill="1" applyBorder="1"/>
    <xf numFmtId="3" fontId="14" fillId="5" borderId="151" xfId="0" applyNumberFormat="1" applyFont="1" applyFill="1" applyBorder="1" applyAlignment="1" applyProtection="1">
      <alignment horizontal="right" shrinkToFit="1"/>
      <protection locked="0"/>
    </xf>
    <xf numFmtId="3" fontId="14" fillId="5" borderId="152" xfId="0" applyNumberFormat="1" applyFont="1" applyFill="1" applyBorder="1" applyAlignment="1" applyProtection="1">
      <alignment horizontal="right" shrinkToFit="1"/>
      <protection locked="0"/>
    </xf>
    <xf numFmtId="3" fontId="60" fillId="5" borderId="159" xfId="0" applyNumberFormat="1" applyFont="1" applyFill="1" applyBorder="1" applyProtection="1">
      <protection locked="0"/>
    </xf>
    <xf numFmtId="166" fontId="139" fillId="5" borderId="160" xfId="0" applyNumberFormat="1" applyFont="1" applyFill="1" applyBorder="1" applyProtection="1">
      <protection locked="0"/>
    </xf>
    <xf numFmtId="3" fontId="60" fillId="5" borderId="161" xfId="0" applyNumberFormat="1" applyFont="1" applyFill="1" applyBorder="1"/>
    <xf numFmtId="3" fontId="60" fillId="5" borderId="162" xfId="0" applyNumberFormat="1" applyFont="1" applyFill="1" applyBorder="1"/>
    <xf numFmtId="3" fontId="60" fillId="5" borderId="163" xfId="0" applyNumberFormat="1" applyFont="1" applyFill="1" applyBorder="1"/>
    <xf numFmtId="3" fontId="60" fillId="5" borderId="153" xfId="0" applyNumberFormat="1" applyFont="1" applyFill="1" applyBorder="1" applyProtection="1">
      <protection locked="0"/>
    </xf>
    <xf numFmtId="166" fontId="139" fillId="5" borderId="164" xfId="0" applyNumberFormat="1" applyFont="1" applyFill="1" applyBorder="1" applyProtection="1">
      <protection locked="0"/>
    </xf>
    <xf numFmtId="0" fontId="0" fillId="0" borderId="81" xfId="0" applyBorder="1" applyAlignment="1" applyProtection="1">
      <alignment horizontal="center"/>
      <protection locked="0"/>
    </xf>
    <xf numFmtId="0" fontId="0" fillId="0" borderId="165" xfId="0" applyBorder="1" applyAlignment="1" applyProtection="1">
      <alignment horizontal="center"/>
      <protection locked="0"/>
    </xf>
    <xf numFmtId="3" fontId="37" fillId="5" borderId="82" xfId="0" applyNumberFormat="1" applyFont="1" applyFill="1" applyBorder="1" applyAlignment="1" applyProtection="1">
      <alignment horizontal="center"/>
      <protection locked="0"/>
    </xf>
    <xf numFmtId="0" fontId="65" fillId="6" borderId="166" xfId="0" applyFont="1" applyFill="1" applyBorder="1" applyAlignment="1">
      <alignment vertical="center"/>
    </xf>
    <xf numFmtId="3" fontId="6" fillId="6" borderId="0" xfId="0" applyNumberFormat="1" applyFont="1" applyFill="1" applyAlignment="1">
      <alignment vertical="center"/>
    </xf>
    <xf numFmtId="3" fontId="10" fillId="5" borderId="167" xfId="0" applyNumberFormat="1" applyFont="1" applyFill="1" applyBorder="1" applyAlignment="1">
      <alignment horizontal="right" shrinkToFit="1"/>
    </xf>
    <xf numFmtId="3" fontId="10" fillId="5" borderId="168" xfId="0" applyNumberFormat="1" applyFont="1" applyFill="1" applyBorder="1" applyAlignment="1">
      <alignment horizontal="right" shrinkToFit="1"/>
    </xf>
    <xf numFmtId="3" fontId="10" fillId="5" borderId="169" xfId="0" applyNumberFormat="1" applyFont="1" applyFill="1" applyBorder="1" applyAlignment="1">
      <alignment horizontal="right" shrinkToFit="1"/>
    </xf>
    <xf numFmtId="3" fontId="10" fillId="5" borderId="170" xfId="0" applyNumberFormat="1" applyFont="1" applyFill="1" applyBorder="1" applyAlignment="1">
      <alignment horizontal="right" shrinkToFit="1"/>
    </xf>
    <xf numFmtId="3" fontId="10" fillId="5" borderId="171" xfId="0" applyNumberFormat="1" applyFont="1" applyFill="1" applyBorder="1" applyAlignment="1">
      <alignment horizontal="right" shrinkToFit="1"/>
    </xf>
    <xf numFmtId="3" fontId="10" fillId="5" borderId="172" xfId="0" applyNumberFormat="1" applyFont="1" applyFill="1" applyBorder="1" applyAlignment="1">
      <alignment horizontal="right" shrinkToFit="1"/>
    </xf>
    <xf numFmtId="3" fontId="113" fillId="3" borderId="173" xfId="0" applyNumberFormat="1" applyFont="1" applyFill="1" applyBorder="1" applyAlignment="1" applyProtection="1">
      <alignment horizontal="right" shrinkToFit="1"/>
      <protection locked="0"/>
    </xf>
    <xf numFmtId="3" fontId="113" fillId="3" borderId="174" xfId="0" applyNumberFormat="1" applyFont="1" applyFill="1" applyBorder="1" applyAlignment="1" applyProtection="1">
      <alignment horizontal="right" shrinkToFit="1"/>
      <protection locked="0"/>
    </xf>
    <xf numFmtId="3" fontId="145" fillId="3" borderId="175" xfId="0" applyNumberFormat="1" applyFont="1" applyFill="1" applyBorder="1" applyProtection="1">
      <protection locked="0"/>
    </xf>
    <xf numFmtId="3" fontId="113" fillId="3" borderId="167" xfId="0" applyNumberFormat="1" applyFont="1" applyFill="1" applyBorder="1" applyAlignment="1" applyProtection="1">
      <alignment horizontal="right" shrinkToFit="1"/>
      <protection locked="0"/>
    </xf>
    <xf numFmtId="3" fontId="113" fillId="3" borderId="168" xfId="0" applyNumberFormat="1" applyFont="1" applyFill="1" applyBorder="1" applyAlignment="1" applyProtection="1">
      <alignment horizontal="right" shrinkToFit="1"/>
      <protection locked="0"/>
    </xf>
    <xf numFmtId="3" fontId="113" fillId="3" borderId="176" xfId="0" applyNumberFormat="1" applyFont="1" applyFill="1" applyBorder="1" applyAlignment="1" applyProtection="1">
      <alignment horizontal="right" shrinkToFit="1"/>
      <protection locked="0"/>
    </xf>
    <xf numFmtId="3" fontId="113" fillId="3" borderId="177" xfId="0" applyNumberFormat="1" applyFont="1" applyFill="1" applyBorder="1" applyAlignment="1" applyProtection="1">
      <alignment horizontal="right" shrinkToFit="1"/>
      <protection locked="0"/>
    </xf>
    <xf numFmtId="3" fontId="145" fillId="3" borderId="178" xfId="0" applyNumberFormat="1" applyFont="1" applyFill="1" applyBorder="1" applyProtection="1">
      <protection locked="0"/>
    </xf>
    <xf numFmtId="3" fontId="147" fillId="3" borderId="170" xfId="0" applyNumberFormat="1" applyFont="1" applyFill="1" applyBorder="1" applyAlignment="1">
      <alignment horizontal="right" shrinkToFit="1"/>
    </xf>
    <xf numFmtId="3" fontId="147" fillId="3" borderId="171" xfId="0" applyNumberFormat="1" applyFont="1" applyFill="1" applyBorder="1" applyAlignment="1">
      <alignment horizontal="right" shrinkToFit="1"/>
    </xf>
    <xf numFmtId="3" fontId="10" fillId="3" borderId="169" xfId="0" applyNumberFormat="1" applyFont="1" applyFill="1" applyBorder="1" applyProtection="1">
      <protection locked="0"/>
    </xf>
    <xf numFmtId="3" fontId="60" fillId="5" borderId="151" xfId="0" applyNumberFormat="1" applyFont="1" applyFill="1" applyBorder="1" applyAlignment="1" applyProtection="1">
      <alignment horizontal="right" shrinkToFit="1"/>
      <protection locked="0"/>
    </xf>
    <xf numFmtId="3" fontId="60" fillId="5" borderId="152" xfId="0" applyNumberFormat="1" applyFont="1" applyFill="1" applyBorder="1" applyAlignment="1" applyProtection="1">
      <alignment horizontal="right" shrinkToFit="1"/>
      <protection locked="0"/>
    </xf>
    <xf numFmtId="3" fontId="113" fillId="3" borderId="179" xfId="0" applyNumberFormat="1" applyFont="1" applyFill="1" applyBorder="1" applyAlignment="1" applyProtection="1">
      <alignment horizontal="right" shrinkToFit="1"/>
      <protection locked="0"/>
    </xf>
    <xf numFmtId="3" fontId="113" fillId="3" borderId="180" xfId="0" applyNumberFormat="1" applyFont="1" applyFill="1" applyBorder="1" applyAlignment="1" applyProtection="1">
      <alignment horizontal="right" shrinkToFit="1"/>
      <protection locked="0"/>
    </xf>
    <xf numFmtId="3" fontId="145" fillId="3" borderId="181" xfId="0" applyNumberFormat="1" applyFont="1" applyFill="1" applyBorder="1" applyProtection="1">
      <protection locked="0"/>
    </xf>
    <xf numFmtId="3" fontId="113" fillId="3" borderId="182" xfId="0" applyNumberFormat="1" applyFont="1" applyFill="1" applyBorder="1" applyAlignment="1" applyProtection="1">
      <alignment horizontal="right" shrinkToFit="1"/>
      <protection locked="0"/>
    </xf>
    <xf numFmtId="3" fontId="113" fillId="3" borderId="183" xfId="0" applyNumberFormat="1" applyFont="1" applyFill="1" applyBorder="1" applyAlignment="1" applyProtection="1">
      <alignment horizontal="right" shrinkToFit="1"/>
      <protection locked="0"/>
    </xf>
    <xf numFmtId="3" fontId="145" fillId="3" borderId="184" xfId="0" applyNumberFormat="1" applyFont="1" applyFill="1" applyBorder="1" applyProtection="1">
      <protection locked="0"/>
    </xf>
    <xf numFmtId="3" fontId="113" fillId="3" borderId="185" xfId="0" applyNumberFormat="1" applyFont="1" applyFill="1" applyBorder="1" applyAlignment="1" applyProtection="1">
      <alignment horizontal="right" shrinkToFit="1"/>
      <protection locked="0"/>
    </xf>
    <xf numFmtId="3" fontId="113" fillId="3" borderId="186" xfId="0" applyNumberFormat="1" applyFont="1" applyFill="1" applyBorder="1" applyAlignment="1" applyProtection="1">
      <alignment horizontal="right" shrinkToFit="1"/>
      <protection locked="0"/>
    </xf>
    <xf numFmtId="3" fontId="145" fillId="3" borderId="187" xfId="0" applyNumberFormat="1" applyFont="1" applyFill="1" applyBorder="1" applyProtection="1">
      <protection locked="0"/>
    </xf>
    <xf numFmtId="3" fontId="10" fillId="5" borderId="173" xfId="0" applyNumberFormat="1" applyFont="1" applyFill="1" applyBorder="1" applyAlignment="1">
      <alignment horizontal="right" shrinkToFit="1"/>
    </xf>
    <xf numFmtId="3" fontId="10" fillId="5" borderId="174" xfId="0" applyNumberFormat="1" applyFont="1" applyFill="1" applyBorder="1" applyAlignment="1">
      <alignment horizontal="right" shrinkToFit="1"/>
    </xf>
    <xf numFmtId="3" fontId="10" fillId="5" borderId="175" xfId="0" applyNumberFormat="1" applyFont="1" applyFill="1" applyBorder="1" applyAlignment="1">
      <alignment horizontal="right" shrinkToFit="1"/>
    </xf>
    <xf numFmtId="3" fontId="113" fillId="3" borderId="188" xfId="0" applyNumberFormat="1" applyFont="1" applyFill="1" applyBorder="1" applyAlignment="1" applyProtection="1">
      <alignment horizontal="right" shrinkToFit="1"/>
      <protection locked="0"/>
    </xf>
    <xf numFmtId="3" fontId="113" fillId="3" borderId="189" xfId="0" applyNumberFormat="1" applyFont="1" applyFill="1" applyBorder="1" applyAlignment="1" applyProtection="1">
      <alignment horizontal="right" shrinkToFit="1"/>
      <protection locked="0"/>
    </xf>
    <xf numFmtId="49" fontId="113" fillId="3" borderId="140" xfId="0" applyNumberFormat="1" applyFont="1" applyFill="1" applyBorder="1" applyAlignment="1" applyProtection="1">
      <alignment horizontal="right" shrinkToFit="1"/>
      <protection locked="0"/>
    </xf>
    <xf numFmtId="3" fontId="145" fillId="3" borderId="190" xfId="0" applyNumberFormat="1" applyFont="1" applyFill="1" applyBorder="1" applyProtection="1">
      <protection locked="0"/>
    </xf>
    <xf numFmtId="3" fontId="113" fillId="3" borderId="191" xfId="0" applyNumberFormat="1" applyFont="1" applyFill="1" applyBorder="1" applyAlignment="1" applyProtection="1">
      <alignment horizontal="right" shrinkToFit="1"/>
      <protection locked="0"/>
    </xf>
    <xf numFmtId="3" fontId="113" fillId="3" borderId="192" xfId="0" applyNumberFormat="1" applyFont="1" applyFill="1" applyBorder="1" applyAlignment="1" applyProtection="1">
      <alignment horizontal="right" shrinkToFit="1"/>
      <protection locked="0"/>
    </xf>
    <xf numFmtId="3" fontId="145" fillId="3" borderId="193" xfId="0" applyNumberFormat="1" applyFont="1" applyFill="1" applyBorder="1" applyProtection="1">
      <protection locked="0"/>
    </xf>
    <xf numFmtId="3" fontId="10" fillId="5" borderId="176" xfId="0" applyNumberFormat="1" applyFont="1" applyFill="1" applyBorder="1" applyAlignment="1">
      <alignment horizontal="right" shrinkToFit="1"/>
    </xf>
    <xf numFmtId="3" fontId="10" fillId="5" borderId="177" xfId="0" applyNumberFormat="1" applyFont="1" applyFill="1" applyBorder="1" applyAlignment="1">
      <alignment horizontal="right" shrinkToFit="1"/>
    </xf>
    <xf numFmtId="3" fontId="10" fillId="5" borderId="194" xfId="0" applyNumberFormat="1" applyFont="1" applyFill="1" applyBorder="1" applyAlignment="1">
      <alignment horizontal="right" shrinkToFit="1"/>
    </xf>
    <xf numFmtId="0" fontId="0" fillId="6" borderId="0" xfId="0" applyFill="1" applyAlignment="1">
      <alignment horizontal="right" vertical="center"/>
    </xf>
    <xf numFmtId="0" fontId="111" fillId="6" borderId="0" xfId="0" applyFont="1" applyFill="1" applyAlignment="1">
      <alignment horizontal="center"/>
    </xf>
    <xf numFmtId="0" fontId="6" fillId="5" borderId="111" xfId="0" applyFont="1" applyFill="1" applyBorder="1" applyAlignment="1">
      <alignment horizontal="right"/>
    </xf>
    <xf numFmtId="164" fontId="10" fillId="5" borderId="170" xfId="0" applyNumberFormat="1" applyFont="1" applyFill="1" applyBorder="1" applyAlignment="1">
      <alignment horizontal="right" shrinkToFit="1"/>
    </xf>
    <xf numFmtId="164" fontId="10" fillId="5" borderId="171" xfId="0" applyNumberFormat="1" applyFont="1" applyFill="1" applyBorder="1" applyAlignment="1">
      <alignment horizontal="right" shrinkToFit="1"/>
    </xf>
    <xf numFmtId="164" fontId="10" fillId="5" borderId="172" xfId="0" applyNumberFormat="1" applyFont="1" applyFill="1" applyBorder="1" applyAlignment="1">
      <alignment horizontal="right" shrinkToFit="1"/>
    </xf>
    <xf numFmtId="164" fontId="10" fillId="0" borderId="3" xfId="0" applyNumberFormat="1" applyFont="1" applyBorder="1"/>
    <xf numFmtId="166" fontId="84" fillId="5" borderId="195" xfId="0" applyNumberFormat="1" applyFont="1" applyFill="1" applyBorder="1" applyProtection="1">
      <protection locked="0"/>
    </xf>
    <xf numFmtId="3" fontId="145" fillId="3" borderId="194" xfId="0" applyNumberFormat="1" applyFont="1" applyFill="1" applyBorder="1" applyProtection="1">
      <protection locked="0"/>
    </xf>
    <xf numFmtId="166" fontId="84" fillId="5" borderId="158" xfId="0" applyNumberFormat="1" applyFont="1" applyFill="1" applyBorder="1" applyProtection="1">
      <protection locked="0"/>
    </xf>
    <xf numFmtId="49" fontId="143" fillId="3" borderId="196" xfId="0" applyNumberFormat="1" applyFont="1" applyFill="1" applyBorder="1" applyAlignment="1" applyProtection="1">
      <alignment horizontal="right" shrinkToFit="1"/>
      <protection locked="0"/>
    </xf>
    <xf numFmtId="0" fontId="22" fillId="12" borderId="149" xfId="0" applyFont="1" applyFill="1" applyBorder="1"/>
    <xf numFmtId="3" fontId="145" fillId="3" borderId="197" xfId="0" applyNumberFormat="1" applyFont="1" applyFill="1" applyBorder="1" applyProtection="1">
      <protection locked="0"/>
    </xf>
    <xf numFmtId="164" fontId="10" fillId="5" borderId="39" xfId="0" applyNumberFormat="1" applyFont="1" applyFill="1" applyBorder="1"/>
    <xf numFmtId="164" fontId="10" fillId="3" borderId="39" xfId="0" applyNumberFormat="1" applyFont="1" applyFill="1" applyBorder="1" applyProtection="1">
      <protection locked="0"/>
    </xf>
    <xf numFmtId="0" fontId="22" fillId="15" borderId="198" xfId="0" applyFont="1" applyFill="1" applyBorder="1"/>
    <xf numFmtId="0" fontId="0" fillId="6" borderId="199" xfId="0" applyFill="1" applyBorder="1"/>
    <xf numFmtId="3" fontId="37" fillId="3" borderId="3" xfId="0" applyNumberFormat="1" applyFont="1" applyFill="1" applyBorder="1"/>
    <xf numFmtId="0" fontId="48" fillId="5" borderId="0" xfId="0" applyFont="1" applyFill="1" applyAlignment="1">
      <alignment vertical="center"/>
    </xf>
    <xf numFmtId="49" fontId="51" fillId="5" borderId="0" xfId="0" applyNumberFormat="1" applyFont="1" applyFill="1" applyAlignment="1">
      <alignment horizontal="center" vertical="center"/>
    </xf>
    <xf numFmtId="0" fontId="51" fillId="5" borderId="0" xfId="0" applyFont="1" applyFill="1" applyAlignment="1">
      <alignment horizontal="center" vertical="center"/>
    </xf>
    <xf numFmtId="0" fontId="51" fillId="5" borderId="0" xfId="0" applyFont="1" applyFill="1" applyAlignment="1">
      <alignment vertical="center"/>
    </xf>
    <xf numFmtId="49" fontId="95" fillId="5" borderId="0" xfId="0" applyNumberFormat="1" applyFont="1" applyFill="1" applyAlignment="1">
      <alignment horizontal="center" vertical="center"/>
    </xf>
    <xf numFmtId="3" fontId="10" fillId="5" borderId="131" xfId="0" applyNumberFormat="1" applyFont="1" applyFill="1" applyBorder="1"/>
    <xf numFmtId="3" fontId="37" fillId="3" borderId="95" xfId="0" applyNumberFormat="1" applyFont="1" applyFill="1" applyBorder="1"/>
    <xf numFmtId="0" fontId="106" fillId="6" borderId="4" xfId="0" applyFont="1" applyFill="1" applyBorder="1" applyAlignment="1" applyProtection="1">
      <alignment horizontal="center"/>
      <protection locked="0"/>
    </xf>
    <xf numFmtId="49" fontId="106" fillId="6" borderId="4" xfId="0" applyNumberFormat="1" applyFont="1" applyFill="1" applyBorder="1" applyAlignment="1" applyProtection="1">
      <alignment horizontal="center"/>
      <protection locked="0"/>
    </xf>
    <xf numFmtId="166" fontId="47" fillId="6" borderId="4" xfId="0" applyNumberFormat="1" applyFont="1" applyFill="1" applyBorder="1" applyAlignment="1" applyProtection="1">
      <alignment horizontal="right"/>
      <protection locked="0"/>
    </xf>
    <xf numFmtId="0" fontId="41" fillId="6" borderId="6" xfId="0" applyFont="1" applyFill="1" applyBorder="1" applyAlignment="1">
      <alignment horizontal="right"/>
    </xf>
    <xf numFmtId="0" fontId="53" fillId="6" borderId="0" xfId="0" applyFont="1" applyFill="1" applyAlignment="1">
      <alignment horizontal="center"/>
    </xf>
    <xf numFmtId="0" fontId="0" fillId="6" borderId="200" xfId="0" applyFill="1" applyBorder="1"/>
    <xf numFmtId="0" fontId="0" fillId="6" borderId="201" xfId="0" applyFill="1" applyBorder="1"/>
    <xf numFmtId="0" fontId="0" fillId="6" borderId="202" xfId="0" applyFill="1" applyBorder="1"/>
    <xf numFmtId="0" fontId="0" fillId="6" borderId="203" xfId="0" applyFill="1" applyBorder="1"/>
    <xf numFmtId="0" fontId="0" fillId="6" borderId="204" xfId="0" applyFill="1" applyBorder="1"/>
    <xf numFmtId="0" fontId="48" fillId="18" borderId="0" xfId="0" applyFont="1" applyFill="1"/>
    <xf numFmtId="0" fontId="53" fillId="6" borderId="113" xfId="0" applyFont="1" applyFill="1" applyBorder="1" applyAlignment="1">
      <alignment horizontal="center"/>
    </xf>
    <xf numFmtId="0" fontId="53" fillId="6" borderId="114" xfId="0" applyFont="1" applyFill="1" applyBorder="1" applyAlignment="1">
      <alignment horizontal="center"/>
    </xf>
    <xf numFmtId="0" fontId="0" fillId="18" borderId="113" xfId="0" applyFill="1" applyBorder="1"/>
    <xf numFmtId="0" fontId="0" fillId="6" borderId="113" xfId="0" applyFill="1" applyBorder="1"/>
    <xf numFmtId="0" fontId="0" fillId="6" borderId="114" xfId="0" applyFill="1" applyBorder="1"/>
    <xf numFmtId="0" fontId="0" fillId="6" borderId="115" xfId="0" applyFill="1" applyBorder="1"/>
    <xf numFmtId="0" fontId="0" fillId="6" borderId="116" xfId="0" applyFill="1" applyBorder="1"/>
    <xf numFmtId="0" fontId="53" fillId="6" borderId="0" xfId="0" applyFont="1" applyFill="1" applyAlignment="1">
      <alignment horizontal="right"/>
    </xf>
    <xf numFmtId="0" fontId="0" fillId="6" borderId="0" xfId="0" applyFill="1" applyAlignment="1">
      <alignment horizontal="right"/>
    </xf>
    <xf numFmtId="0" fontId="45" fillId="6" borderId="0" xfId="0" applyFont="1" applyFill="1" applyAlignment="1">
      <alignment horizontal="right"/>
    </xf>
    <xf numFmtId="49" fontId="7" fillId="18" borderId="205" xfId="0" applyNumberFormat="1" applyFont="1" applyFill="1" applyBorder="1" applyAlignment="1">
      <alignment horizontal="right" vertical="center"/>
    </xf>
    <xf numFmtId="0" fontId="51" fillId="18" borderId="205" xfId="0" applyFont="1" applyFill="1" applyBorder="1" applyAlignment="1">
      <alignment vertical="center"/>
    </xf>
    <xf numFmtId="0" fontId="0" fillId="2" borderId="206" xfId="0" applyFill="1" applyBorder="1"/>
    <xf numFmtId="0" fontId="0" fillId="2" borderId="107" xfId="0" applyFill="1" applyBorder="1"/>
    <xf numFmtId="0" fontId="0" fillId="2" borderId="118" xfId="0" applyFill="1" applyBorder="1"/>
    <xf numFmtId="3" fontId="150" fillId="0" borderId="15" xfId="0" applyNumberFormat="1" applyFont="1" applyBorder="1" applyAlignment="1" applyProtection="1">
      <alignment horizontal="right" vertical="center"/>
      <protection locked="0"/>
    </xf>
    <xf numFmtId="3" fontId="10" fillId="5" borderId="207" xfId="0" applyNumberFormat="1" applyFont="1" applyFill="1" applyBorder="1" applyAlignment="1" applyProtection="1">
      <alignment horizontal="right" vertical="center"/>
      <protection locked="0"/>
    </xf>
    <xf numFmtId="0" fontId="0" fillId="12" borderId="208" xfId="0" applyFill="1" applyBorder="1"/>
    <xf numFmtId="0" fontId="0" fillId="12" borderId="205" xfId="0" applyFill="1" applyBorder="1"/>
    <xf numFmtId="0" fontId="104" fillId="6" borderId="0" xfId="0" applyFont="1" applyFill="1"/>
    <xf numFmtId="10" fontId="0" fillId="6" borderId="0" xfId="0" applyNumberFormat="1" applyFill="1"/>
    <xf numFmtId="0" fontId="0" fillId="12" borderId="85" xfId="0" applyFill="1" applyBorder="1"/>
    <xf numFmtId="0" fontId="0" fillId="6" borderId="209" xfId="0" applyFill="1" applyBorder="1"/>
    <xf numFmtId="0" fontId="0" fillId="6" borderId="210" xfId="0" applyFill="1" applyBorder="1"/>
    <xf numFmtId="0" fontId="0" fillId="6" borderId="211" xfId="0" applyFill="1" applyBorder="1"/>
    <xf numFmtId="3" fontId="37" fillId="5" borderId="8" xfId="0" applyNumberFormat="1" applyFont="1" applyFill="1" applyBorder="1" applyAlignment="1">
      <alignment vertical="center"/>
    </xf>
    <xf numFmtId="49" fontId="46" fillId="8" borderId="212" xfId="0" applyNumberFormat="1" applyFont="1" applyFill="1" applyBorder="1" applyAlignment="1" applyProtection="1">
      <alignment horizontal="center" vertical="center"/>
      <protection locked="0"/>
    </xf>
    <xf numFmtId="0" fontId="9" fillId="12" borderId="213" xfId="0" applyFont="1" applyFill="1" applyBorder="1" applyAlignment="1">
      <alignment horizontal="right"/>
    </xf>
    <xf numFmtId="164" fontId="5" fillId="13" borderId="201" xfId="0" applyNumberFormat="1" applyFont="1" applyFill="1" applyBorder="1" applyAlignment="1">
      <alignment horizontal="right"/>
    </xf>
    <xf numFmtId="0" fontId="9" fillId="12" borderId="202" xfId="0" applyFont="1" applyFill="1" applyBorder="1" applyAlignment="1">
      <alignment horizontal="right"/>
    </xf>
    <xf numFmtId="3" fontId="5" fillId="13" borderId="203" xfId="0" applyNumberFormat="1" applyFont="1" applyFill="1" applyBorder="1" applyAlignment="1">
      <alignment horizontal="right"/>
    </xf>
    <xf numFmtId="0" fontId="22" fillId="12" borderId="203" xfId="0" applyFont="1" applyFill="1" applyBorder="1" applyAlignment="1">
      <alignment horizontal="right"/>
    </xf>
    <xf numFmtId="164" fontId="5" fillId="13" borderId="204" xfId="0" applyNumberFormat="1" applyFont="1" applyFill="1" applyBorder="1" applyAlignment="1">
      <alignment horizontal="right"/>
    </xf>
    <xf numFmtId="3" fontId="66" fillId="6" borderId="0" xfId="0" applyNumberFormat="1" applyFont="1" applyFill="1" applyAlignment="1">
      <alignment horizontal="right" vertical="center"/>
    </xf>
    <xf numFmtId="3" fontId="116" fillId="0" borderId="9" xfId="0" applyNumberFormat="1" applyFont="1" applyBorder="1" applyAlignment="1" applyProtection="1">
      <alignment horizontal="right" vertical="center"/>
      <protection locked="0"/>
    </xf>
    <xf numFmtId="10" fontId="10" fillId="5" borderId="13" xfId="0" applyNumberFormat="1" applyFont="1" applyFill="1" applyBorder="1" applyAlignment="1" applyProtection="1">
      <alignment horizontal="right" vertical="center"/>
      <protection locked="0"/>
    </xf>
    <xf numFmtId="3" fontId="10" fillId="5" borderId="62" xfId="0" applyNumberFormat="1" applyFont="1" applyFill="1" applyBorder="1" applyAlignment="1" applyProtection="1">
      <alignment horizontal="right" vertical="center"/>
      <protection locked="0"/>
    </xf>
    <xf numFmtId="0" fontId="0" fillId="12" borderId="206" xfId="0" applyFill="1" applyBorder="1"/>
    <xf numFmtId="0" fontId="0" fillId="6" borderId="112" xfId="0" applyFill="1" applyBorder="1"/>
    <xf numFmtId="0" fontId="69" fillId="12" borderId="205" xfId="0" applyFont="1" applyFill="1" applyBorder="1"/>
    <xf numFmtId="0" fontId="69" fillId="12" borderId="85" xfId="0" applyFont="1" applyFill="1" applyBorder="1"/>
    <xf numFmtId="0" fontId="0" fillId="12" borderId="86" xfId="0" applyFill="1" applyBorder="1"/>
    <xf numFmtId="166" fontId="5" fillId="17" borderId="9" xfId="0" applyNumberFormat="1" applyFont="1" applyFill="1" applyBorder="1"/>
    <xf numFmtId="0" fontId="105" fillId="6" borderId="0" xfId="0" applyFont="1" applyFill="1"/>
    <xf numFmtId="0" fontId="9" fillId="6" borderId="0" xfId="0" applyFont="1" applyFill="1" applyAlignment="1">
      <alignment horizontal="center" vertical="center"/>
    </xf>
    <xf numFmtId="3" fontId="47" fillId="6" borderId="0" xfId="0" applyNumberFormat="1" applyFont="1" applyFill="1" applyAlignment="1" applyProtection="1">
      <alignment horizontal="right" vertical="center"/>
      <protection locked="0"/>
    </xf>
    <xf numFmtId="0" fontId="134" fillId="6" borderId="0" xfId="0" applyFont="1" applyFill="1"/>
    <xf numFmtId="0" fontId="46" fillId="6" borderId="0" xfId="0" applyFont="1" applyFill="1" applyAlignment="1">
      <alignment horizontal="center" vertical="center"/>
    </xf>
    <xf numFmtId="49" fontId="42" fillId="6" borderId="0" xfId="0" applyNumberFormat="1" applyFont="1" applyFill="1" applyAlignment="1" applyProtection="1">
      <alignment horizontal="center" vertical="center"/>
      <protection locked="0"/>
    </xf>
    <xf numFmtId="0" fontId="6" fillId="6" borderId="0" xfId="0" applyFont="1" applyFill="1"/>
    <xf numFmtId="164" fontId="5" fillId="13" borderId="214" xfId="0" applyNumberFormat="1" applyFont="1" applyFill="1" applyBorder="1"/>
    <xf numFmtId="164" fontId="5" fillId="13" borderId="215" xfId="0" applyNumberFormat="1" applyFont="1" applyFill="1" applyBorder="1"/>
    <xf numFmtId="3" fontId="14" fillId="13" borderId="203" xfId="0" applyNumberFormat="1" applyFont="1" applyFill="1" applyBorder="1" applyAlignment="1">
      <alignment horizontal="right" vertical="center"/>
    </xf>
    <xf numFmtId="166" fontId="39" fillId="5" borderId="216" xfId="0" applyNumberFormat="1" applyFont="1" applyFill="1" applyBorder="1" applyAlignment="1">
      <alignment vertical="center"/>
    </xf>
    <xf numFmtId="166" fontId="39" fillId="5" borderId="217" xfId="0" applyNumberFormat="1" applyFont="1" applyFill="1" applyBorder="1" applyAlignment="1">
      <alignment vertical="center"/>
    </xf>
    <xf numFmtId="166" fontId="39" fillId="5" borderId="218" xfId="0" applyNumberFormat="1" applyFont="1" applyFill="1" applyBorder="1" applyAlignment="1">
      <alignment vertical="center"/>
    </xf>
    <xf numFmtId="166" fontId="80" fillId="3" borderId="126" xfId="0" applyNumberFormat="1" applyFont="1" applyFill="1" applyBorder="1" applyAlignment="1" applyProtection="1">
      <alignment horizontal="center" vertical="center"/>
      <protection locked="0"/>
    </xf>
    <xf numFmtId="3" fontId="80" fillId="3" borderId="48" xfId="0" applyNumberFormat="1" applyFont="1" applyFill="1" applyBorder="1" applyProtection="1">
      <protection locked="0"/>
    </xf>
    <xf numFmtId="3" fontId="80" fillId="3" borderId="47" xfId="0" applyNumberFormat="1" applyFont="1" applyFill="1" applyBorder="1" applyProtection="1">
      <protection locked="0"/>
    </xf>
    <xf numFmtId="3" fontId="80" fillId="3" borderId="49" xfId="0" applyNumberFormat="1" applyFont="1" applyFill="1" applyBorder="1" applyProtection="1">
      <protection locked="0"/>
    </xf>
    <xf numFmtId="166" fontId="80" fillId="3" borderId="219" xfId="0" applyNumberFormat="1" applyFont="1" applyFill="1" applyBorder="1" applyAlignment="1" applyProtection="1">
      <alignment horizontal="center" vertical="center"/>
      <protection locked="0"/>
    </xf>
    <xf numFmtId="3" fontId="80" fillId="3" borderId="220" xfId="0" applyNumberFormat="1" applyFont="1" applyFill="1" applyBorder="1" applyProtection="1">
      <protection locked="0"/>
    </xf>
    <xf numFmtId="3" fontId="80" fillId="3" borderId="221" xfId="0" applyNumberFormat="1" applyFont="1" applyFill="1" applyBorder="1" applyProtection="1">
      <protection locked="0"/>
    </xf>
    <xf numFmtId="3" fontId="80" fillId="3" borderId="222" xfId="0" applyNumberFormat="1" applyFont="1" applyFill="1" applyBorder="1" applyProtection="1">
      <protection locked="0"/>
    </xf>
    <xf numFmtId="0" fontId="0" fillId="5" borderId="14" xfId="0" applyFill="1" applyBorder="1"/>
    <xf numFmtId="166" fontId="80" fillId="3" borderId="47" xfId="0" applyNumberFormat="1" applyFont="1" applyFill="1" applyBorder="1" applyAlignment="1" applyProtection="1">
      <alignment horizontal="center" vertical="center"/>
      <protection locked="0"/>
    </xf>
    <xf numFmtId="166" fontId="80" fillId="3" borderId="20" xfId="0" applyNumberFormat="1" applyFont="1" applyFill="1" applyBorder="1" applyAlignment="1" applyProtection="1">
      <alignment horizontal="center" vertical="center"/>
      <protection locked="0"/>
    </xf>
    <xf numFmtId="166" fontId="80" fillId="3" borderId="24" xfId="0" applyNumberFormat="1" applyFont="1" applyFill="1" applyBorder="1" applyAlignment="1" applyProtection="1">
      <alignment horizontal="center" vertical="center"/>
      <protection locked="0"/>
    </xf>
    <xf numFmtId="3" fontId="84" fillId="2" borderId="223" xfId="0" applyNumberFormat="1" applyFont="1" applyFill="1" applyBorder="1"/>
    <xf numFmtId="3" fontId="84" fillId="2" borderId="224" xfId="0" applyNumberFormat="1" applyFont="1" applyFill="1" applyBorder="1"/>
    <xf numFmtId="3" fontId="84" fillId="2" borderId="225" xfId="0" applyNumberFormat="1" applyFont="1" applyFill="1" applyBorder="1"/>
    <xf numFmtId="166" fontId="80" fillId="3" borderId="220" xfId="0" applyNumberFormat="1" applyFont="1" applyFill="1" applyBorder="1" applyAlignment="1" applyProtection="1">
      <alignment horizontal="center" vertical="center"/>
      <protection locked="0"/>
    </xf>
    <xf numFmtId="0" fontId="69" fillId="12" borderId="206" xfId="0" applyFont="1" applyFill="1" applyBorder="1"/>
    <xf numFmtId="0" fontId="48" fillId="18" borderId="0" xfId="0" applyFont="1" applyFill="1" applyAlignment="1">
      <alignment vertical="center"/>
    </xf>
    <xf numFmtId="0" fontId="48" fillId="18" borderId="113" xfId="0" applyFont="1" applyFill="1" applyBorder="1"/>
    <xf numFmtId="0" fontId="55" fillId="6" borderId="0" xfId="0" applyFont="1" applyFill="1" applyAlignment="1">
      <alignment horizontal="right"/>
    </xf>
    <xf numFmtId="0" fontId="6" fillId="5" borderId="0" xfId="0" applyFont="1" applyFill="1" applyAlignment="1">
      <alignment horizontal="center"/>
    </xf>
    <xf numFmtId="0" fontId="0" fillId="5" borderId="0" xfId="0" applyFill="1" applyAlignment="1">
      <alignment horizontal="right"/>
    </xf>
    <xf numFmtId="0" fontId="106" fillId="6" borderId="0" xfId="0" applyFont="1" applyFill="1" applyAlignment="1">
      <alignment horizontal="right" vertical="center"/>
    </xf>
    <xf numFmtId="0" fontId="64" fillId="6" borderId="0" xfId="0" applyFont="1" applyFill="1" applyAlignment="1">
      <alignment horizontal="right" vertical="center"/>
    </xf>
    <xf numFmtId="0" fontId="65" fillId="6" borderId="0" xfId="0" applyFont="1" applyFill="1" applyAlignment="1">
      <alignment horizontal="right" vertical="center"/>
    </xf>
    <xf numFmtId="0" fontId="0" fillId="2" borderId="0" xfId="0" applyFill="1" applyAlignment="1">
      <alignment horizontal="right"/>
    </xf>
    <xf numFmtId="0" fontId="48" fillId="12" borderId="208" xfId="0" applyFont="1" applyFill="1" applyBorder="1" applyAlignment="1">
      <alignment horizontal="center" vertical="center"/>
    </xf>
    <xf numFmtId="0" fontId="51" fillId="18" borderId="205" xfId="0" applyFont="1" applyFill="1" applyBorder="1" applyAlignment="1">
      <alignment horizontal="center" vertical="center"/>
    </xf>
    <xf numFmtId="0" fontId="14" fillId="6" borderId="0" xfId="0" applyFont="1" applyFill="1" applyAlignment="1">
      <alignment horizontal="center"/>
    </xf>
    <xf numFmtId="0" fontId="0" fillId="6" borderId="0" xfId="0" applyFill="1" applyAlignment="1">
      <alignment horizontal="center" vertical="center"/>
    </xf>
    <xf numFmtId="0" fontId="141" fillId="6" borderId="106" xfId="0" applyFont="1" applyFill="1" applyBorder="1"/>
    <xf numFmtId="49" fontId="43" fillId="17" borderId="226" xfId="0" applyNumberFormat="1" applyFont="1" applyFill="1" applyBorder="1" applyAlignment="1" applyProtection="1">
      <alignment horizontal="center" vertical="center"/>
      <protection locked="0"/>
    </xf>
    <xf numFmtId="49" fontId="43" fillId="17" borderId="227" xfId="0" applyNumberFormat="1" applyFont="1" applyFill="1" applyBorder="1" applyAlignment="1" applyProtection="1">
      <alignment horizontal="left" vertical="center"/>
      <protection locked="0"/>
    </xf>
    <xf numFmtId="49" fontId="41" fillId="17" borderId="227" xfId="0" applyNumberFormat="1" applyFont="1" applyFill="1" applyBorder="1" applyAlignment="1" applyProtection="1">
      <alignment horizontal="center" vertical="center"/>
      <protection locked="0"/>
    </xf>
    <xf numFmtId="0" fontId="6" fillId="17" borderId="227" xfId="0" applyFont="1" applyFill="1" applyBorder="1"/>
    <xf numFmtId="0" fontId="0" fillId="17" borderId="228" xfId="0" applyFill="1" applyBorder="1"/>
    <xf numFmtId="3" fontId="37" fillId="5" borderId="89" xfId="0" applyNumberFormat="1" applyFont="1" applyFill="1" applyBorder="1" applyAlignment="1" applyProtection="1">
      <alignment horizontal="center"/>
      <protection locked="0"/>
    </xf>
    <xf numFmtId="0" fontId="0" fillId="0" borderId="229" xfId="0" applyBorder="1" applyAlignment="1" applyProtection="1">
      <alignment horizontal="center" vertical="center"/>
      <protection locked="0"/>
    </xf>
    <xf numFmtId="49" fontId="43" fillId="17" borderId="226" xfId="0" applyNumberFormat="1" applyFont="1" applyFill="1" applyBorder="1" applyAlignment="1" applyProtection="1">
      <alignment horizontal="left" vertical="center"/>
      <protection locked="0"/>
    </xf>
    <xf numFmtId="49" fontId="41" fillId="17" borderId="228" xfId="0" applyNumberFormat="1" applyFont="1" applyFill="1" applyBorder="1" applyAlignment="1" applyProtection="1">
      <alignment horizontal="center" vertical="center"/>
      <protection locked="0"/>
    </xf>
    <xf numFmtId="0" fontId="42" fillId="6" borderId="0" xfId="0" applyFont="1" applyFill="1" applyAlignment="1">
      <alignment vertical="center"/>
    </xf>
    <xf numFmtId="0" fontId="46" fillId="6" borderId="2" xfId="0" applyFont="1" applyFill="1" applyBorder="1" applyAlignment="1">
      <alignment horizontal="center" vertical="center"/>
    </xf>
    <xf numFmtId="49" fontId="42" fillId="6" borderId="2" xfId="0" applyNumberFormat="1" applyFont="1" applyFill="1" applyBorder="1" applyAlignment="1" applyProtection="1">
      <alignment horizontal="center" vertical="center"/>
      <protection locked="0"/>
    </xf>
    <xf numFmtId="0" fontId="6" fillId="6" borderId="2" xfId="0" applyFont="1" applyFill="1" applyBorder="1"/>
    <xf numFmtId="0" fontId="16" fillId="5" borderId="0" xfId="1" applyFill="1" applyAlignment="1" applyProtection="1">
      <alignment horizontal="center" vertical="center"/>
    </xf>
    <xf numFmtId="0" fontId="44" fillId="3" borderId="0" xfId="0" applyFont="1" applyFill="1" applyAlignment="1">
      <alignment vertical="center"/>
    </xf>
    <xf numFmtId="0" fontId="9" fillId="12" borderId="203" xfId="0" applyFont="1" applyFill="1" applyBorder="1" applyAlignment="1">
      <alignment horizontal="right"/>
    </xf>
    <xf numFmtId="164" fontId="5" fillId="13" borderId="3" xfId="0" applyNumberFormat="1" applyFont="1" applyFill="1" applyBorder="1"/>
    <xf numFmtId="3" fontId="5" fillId="13" borderId="230" xfId="0" applyNumberFormat="1" applyFont="1" applyFill="1" applyBorder="1" applyAlignment="1">
      <alignment horizontal="right"/>
    </xf>
    <xf numFmtId="3" fontId="5" fillId="13" borderId="231" xfId="0" applyNumberFormat="1" applyFont="1" applyFill="1" applyBorder="1" applyAlignment="1">
      <alignment horizontal="right"/>
    </xf>
    <xf numFmtId="164" fontId="5" fillId="5" borderId="9" xfId="0" applyNumberFormat="1" applyFont="1" applyFill="1" applyBorder="1" applyAlignment="1">
      <alignment vertical="center"/>
    </xf>
    <xf numFmtId="3" fontId="115" fillId="3" borderId="9" xfId="0" applyNumberFormat="1" applyFont="1" applyFill="1" applyBorder="1" applyAlignment="1" applyProtection="1">
      <alignment vertical="center"/>
      <protection locked="0"/>
    </xf>
    <xf numFmtId="164" fontId="43" fillId="5" borderId="9" xfId="0" applyNumberFormat="1" applyFont="1" applyFill="1" applyBorder="1" applyAlignment="1">
      <alignment vertical="center"/>
    </xf>
    <xf numFmtId="3" fontId="6" fillId="5" borderId="40" xfId="0" applyNumberFormat="1" applyFont="1" applyFill="1" applyBorder="1" applyAlignment="1" applyProtection="1">
      <alignment horizontal="center"/>
      <protection locked="0"/>
    </xf>
    <xf numFmtId="164" fontId="6" fillId="5" borderId="9" xfId="0" applyNumberFormat="1" applyFont="1" applyFill="1" applyBorder="1" applyAlignment="1">
      <alignment vertical="center"/>
    </xf>
    <xf numFmtId="10" fontId="54" fillId="6" borderId="0" xfId="0" applyNumberFormat="1" applyFont="1" applyFill="1"/>
    <xf numFmtId="0" fontId="41" fillId="6" borderId="0" xfId="0" applyFont="1" applyFill="1" applyAlignment="1">
      <alignment horizontal="right"/>
    </xf>
    <xf numFmtId="0" fontId="112" fillId="6" borderId="0" xfId="0" applyFont="1" applyFill="1"/>
    <xf numFmtId="0" fontId="55" fillId="6" borderId="0" xfId="0" applyFont="1" applyFill="1"/>
    <xf numFmtId="0" fontId="148" fillId="6" borderId="0" xfId="1" applyFont="1" applyFill="1" applyBorder="1" applyAlignment="1" applyProtection="1">
      <alignment horizontal="right"/>
    </xf>
    <xf numFmtId="0" fontId="12" fillId="6" borderId="0" xfId="0" applyFont="1" applyFill="1" applyAlignment="1">
      <alignment horizontal="left"/>
    </xf>
    <xf numFmtId="0" fontId="5" fillId="6" borderId="0" xfId="0" applyFont="1" applyFill="1" applyAlignment="1">
      <alignment horizontal="left"/>
    </xf>
    <xf numFmtId="10" fontId="160" fillId="0" borderId="9" xfId="0" applyNumberFormat="1" applyFont="1" applyBorder="1" applyAlignment="1" applyProtection="1">
      <alignment horizontal="right" vertical="center"/>
      <protection locked="0"/>
    </xf>
    <xf numFmtId="3" fontId="160" fillId="0" borderId="9" xfId="0" applyNumberFormat="1" applyFont="1" applyBorder="1" applyAlignment="1" applyProtection="1">
      <alignment horizontal="right" vertical="center"/>
      <protection locked="0"/>
    </xf>
    <xf numFmtId="0" fontId="62" fillId="6" borderId="0" xfId="0" applyFont="1" applyFill="1" applyAlignment="1">
      <alignment vertical="center"/>
    </xf>
    <xf numFmtId="0" fontId="134" fillId="6" borderId="2" xfId="0" applyFont="1" applyFill="1" applyBorder="1"/>
    <xf numFmtId="0" fontId="14" fillId="6" borderId="0" xfId="0" applyFont="1" applyFill="1" applyAlignment="1">
      <alignment shrinkToFit="1"/>
    </xf>
    <xf numFmtId="3" fontId="8" fillId="6" borderId="0" xfId="0" applyNumberFormat="1" applyFont="1" applyFill="1"/>
    <xf numFmtId="0" fontId="146" fillId="6" borderId="0" xfId="0" applyFont="1" applyFill="1" applyAlignment="1">
      <alignment vertical="center"/>
    </xf>
    <xf numFmtId="0" fontId="78" fillId="6" borderId="0" xfId="0" applyFont="1" applyFill="1" applyAlignment="1" applyProtection="1">
      <alignment horizontal="right" shrinkToFit="1"/>
      <protection locked="0"/>
    </xf>
    <xf numFmtId="3" fontId="78" fillId="6" borderId="0" xfId="0" applyNumberFormat="1" applyFont="1" applyFill="1" applyAlignment="1" applyProtection="1">
      <alignment horizontal="right" shrinkToFit="1"/>
      <protection locked="0"/>
    </xf>
    <xf numFmtId="3" fontId="145" fillId="6" borderId="0" xfId="0" applyNumberFormat="1" applyFont="1" applyFill="1" applyProtection="1">
      <protection locked="0"/>
    </xf>
    <xf numFmtId="0" fontId="0" fillId="6" borderId="156" xfId="0" applyFill="1" applyBorder="1"/>
    <xf numFmtId="166" fontId="139" fillId="5" borderId="232" xfId="0" applyNumberFormat="1" applyFont="1" applyFill="1" applyBorder="1" applyProtection="1">
      <protection locked="0"/>
    </xf>
    <xf numFmtId="3" fontId="6" fillId="5" borderId="233" xfId="0" applyNumberFormat="1" applyFont="1" applyFill="1" applyBorder="1" applyProtection="1">
      <protection locked="0"/>
    </xf>
    <xf numFmtId="3" fontId="6" fillId="5" borderId="234" xfId="0" applyNumberFormat="1" applyFont="1" applyFill="1" applyBorder="1" applyProtection="1">
      <protection locked="0"/>
    </xf>
    <xf numFmtId="3" fontId="6" fillId="5" borderId="235" xfId="0" applyNumberFormat="1" applyFont="1" applyFill="1" applyBorder="1" applyProtection="1">
      <protection locked="0"/>
    </xf>
    <xf numFmtId="166" fontId="139" fillId="5" borderId="236" xfId="0" applyNumberFormat="1" applyFont="1" applyFill="1" applyBorder="1" applyProtection="1">
      <protection locked="0"/>
    </xf>
    <xf numFmtId="3" fontId="6" fillId="5" borderId="237" xfId="0" applyNumberFormat="1" applyFont="1" applyFill="1" applyBorder="1"/>
    <xf numFmtId="166" fontId="139" fillId="5" borderId="238" xfId="0" applyNumberFormat="1" applyFont="1" applyFill="1" applyBorder="1" applyProtection="1">
      <protection locked="0"/>
    </xf>
    <xf numFmtId="3" fontId="6" fillId="5" borderId="239" xfId="0" applyNumberFormat="1" applyFont="1" applyFill="1" applyBorder="1" applyProtection="1">
      <protection locked="0"/>
    </xf>
    <xf numFmtId="3" fontId="6" fillId="5" borderId="240" xfId="0" applyNumberFormat="1" applyFont="1" applyFill="1" applyBorder="1" applyProtection="1">
      <protection locked="0"/>
    </xf>
    <xf numFmtId="3" fontId="6" fillId="5" borderId="241" xfId="0" applyNumberFormat="1" applyFont="1" applyFill="1" applyBorder="1" applyProtection="1">
      <protection locked="0"/>
    </xf>
    <xf numFmtId="3" fontId="6" fillId="5" borderId="242" xfId="0" applyNumberFormat="1" applyFont="1" applyFill="1" applyBorder="1"/>
    <xf numFmtId="166" fontId="139" fillId="5" borderId="243" xfId="0" applyNumberFormat="1" applyFont="1" applyFill="1" applyBorder="1"/>
    <xf numFmtId="3" fontId="6" fillId="5" borderId="244" xfId="0" applyNumberFormat="1" applyFont="1" applyFill="1" applyBorder="1" applyProtection="1">
      <protection locked="0"/>
    </xf>
    <xf numFmtId="3" fontId="6" fillId="5" borderId="245" xfId="0" applyNumberFormat="1" applyFont="1" applyFill="1" applyBorder="1" applyProtection="1">
      <protection locked="0"/>
    </xf>
    <xf numFmtId="3" fontId="6" fillId="5" borderId="246" xfId="0" applyNumberFormat="1" applyFont="1" applyFill="1" applyBorder="1" applyProtection="1">
      <protection locked="0"/>
    </xf>
    <xf numFmtId="166" fontId="139" fillId="5" borderId="247" xfId="0" applyNumberFormat="1" applyFont="1" applyFill="1" applyBorder="1" applyProtection="1">
      <protection locked="0"/>
    </xf>
    <xf numFmtId="3" fontId="6" fillId="5" borderId="248" xfId="0" applyNumberFormat="1" applyFont="1" applyFill="1" applyBorder="1" applyAlignment="1">
      <alignment vertical="center"/>
    </xf>
    <xf numFmtId="166" fontId="139" fillId="5" borderId="249" xfId="0" applyNumberFormat="1" applyFont="1" applyFill="1" applyBorder="1"/>
    <xf numFmtId="164" fontId="6" fillId="5" borderId="239" xfId="0" applyNumberFormat="1" applyFont="1" applyFill="1" applyBorder="1" applyProtection="1">
      <protection locked="0"/>
    </xf>
    <xf numFmtId="164" fontId="6" fillId="5" borderId="240" xfId="0" applyNumberFormat="1" applyFont="1" applyFill="1" applyBorder="1" applyProtection="1">
      <protection locked="0"/>
    </xf>
    <xf numFmtId="164" fontId="6" fillId="5" borderId="241" xfId="0" applyNumberFormat="1" applyFont="1" applyFill="1" applyBorder="1" applyProtection="1">
      <protection locked="0"/>
    </xf>
    <xf numFmtId="166" fontId="139" fillId="5" borderId="250" xfId="0" applyNumberFormat="1" applyFont="1" applyFill="1" applyBorder="1" applyProtection="1">
      <protection locked="0"/>
    </xf>
    <xf numFmtId="0" fontId="46" fillId="15" borderId="251" xfId="0" applyFont="1" applyFill="1" applyBorder="1" applyAlignment="1">
      <alignment horizontal="center" vertical="center"/>
    </xf>
    <xf numFmtId="0" fontId="22" fillId="8" borderId="252" xfId="0" applyFont="1" applyFill="1" applyBorder="1" applyAlignment="1">
      <alignment horizontal="center" shrinkToFit="1"/>
    </xf>
    <xf numFmtId="0" fontId="22" fillId="8" borderId="253" xfId="0" applyFont="1" applyFill="1" applyBorder="1" applyAlignment="1">
      <alignment horizontal="center" shrinkToFit="1"/>
    </xf>
    <xf numFmtId="0" fontId="9" fillId="18" borderId="254" xfId="0" applyFont="1" applyFill="1" applyBorder="1" applyAlignment="1">
      <alignment horizontal="right" shrinkToFit="1"/>
    </xf>
    <xf numFmtId="0" fontId="46" fillId="15" borderId="255" xfId="0" applyFont="1" applyFill="1" applyBorder="1" applyAlignment="1">
      <alignment horizontal="center" vertical="center"/>
    </xf>
    <xf numFmtId="0" fontId="22" fillId="8" borderId="256" xfId="0" applyFont="1" applyFill="1" applyBorder="1" applyAlignment="1">
      <alignment horizontal="center" shrinkToFit="1"/>
    </xf>
    <xf numFmtId="49" fontId="9" fillId="18" borderId="257" xfId="0" applyNumberFormat="1" applyFont="1" applyFill="1" applyBorder="1" applyAlignment="1" applyProtection="1">
      <alignment horizontal="right" shrinkToFit="1"/>
      <protection locked="0"/>
    </xf>
    <xf numFmtId="0" fontId="22" fillId="8" borderId="258" xfId="0" applyFont="1" applyFill="1" applyBorder="1" applyAlignment="1">
      <alignment horizontal="center" shrinkToFit="1"/>
    </xf>
    <xf numFmtId="0" fontId="22" fillId="18" borderId="259" xfId="0" applyFont="1" applyFill="1" applyBorder="1" applyAlignment="1">
      <alignment horizontal="right"/>
    </xf>
    <xf numFmtId="49" fontId="9" fillId="18" borderId="260" xfId="0" applyNumberFormat="1" applyFont="1" applyFill="1" applyBorder="1" applyAlignment="1" applyProtection="1">
      <alignment horizontal="right" shrinkToFit="1"/>
      <protection locked="0"/>
    </xf>
    <xf numFmtId="49" fontId="9" fillId="18" borderId="260" xfId="0" applyNumberFormat="1" applyFont="1" applyFill="1" applyBorder="1" applyAlignment="1">
      <alignment horizontal="right" shrinkToFit="1"/>
    </xf>
    <xf numFmtId="3" fontId="14" fillId="5" borderId="261" xfId="0" applyNumberFormat="1" applyFont="1" applyFill="1" applyBorder="1" applyAlignment="1" applyProtection="1">
      <alignment horizontal="right" shrinkToFit="1"/>
      <protection locked="0"/>
    </xf>
    <xf numFmtId="3" fontId="14" fillId="5" borderId="262" xfId="0" applyNumberFormat="1" applyFont="1" applyFill="1" applyBorder="1" applyAlignment="1" applyProtection="1">
      <alignment horizontal="right" shrinkToFit="1"/>
      <protection locked="0"/>
    </xf>
    <xf numFmtId="0" fontId="22" fillId="8" borderId="263" xfId="0" applyFont="1" applyFill="1" applyBorder="1" applyAlignment="1">
      <alignment horizontal="center" shrinkToFit="1"/>
    </xf>
    <xf numFmtId="3" fontId="6" fillId="5" borderId="264" xfId="0" applyNumberFormat="1" applyFont="1" applyFill="1" applyBorder="1" applyProtection="1">
      <protection locked="0"/>
    </xf>
    <xf numFmtId="49" fontId="9" fillId="18" borderId="146" xfId="0" applyNumberFormat="1" applyFont="1" applyFill="1" applyBorder="1" applyAlignment="1" applyProtection="1">
      <alignment horizontal="right" shrinkToFit="1"/>
      <protection locked="0"/>
    </xf>
    <xf numFmtId="0" fontId="64" fillId="5" borderId="0" xfId="0" applyFont="1" applyFill="1" applyAlignment="1">
      <alignment horizontal="center"/>
    </xf>
    <xf numFmtId="164" fontId="62" fillId="6" borderId="3" xfId="0" applyNumberFormat="1" applyFont="1" applyFill="1" applyBorder="1"/>
    <xf numFmtId="0" fontId="134" fillId="5" borderId="0" xfId="0" applyFont="1" applyFill="1"/>
    <xf numFmtId="0" fontId="74" fillId="2" borderId="0" xfId="0" applyFont="1" applyFill="1"/>
    <xf numFmtId="0" fontId="74" fillId="2" borderId="0" xfId="0" applyFont="1" applyFill="1" applyAlignment="1">
      <alignment vertical="center"/>
    </xf>
    <xf numFmtId="0" fontId="46" fillId="19" borderId="265" xfId="0" applyFont="1" applyFill="1" applyBorder="1" applyAlignment="1">
      <alignment horizontal="center"/>
    </xf>
    <xf numFmtId="3" fontId="37" fillId="3" borderId="266" xfId="0" applyNumberFormat="1" applyFont="1" applyFill="1" applyBorder="1"/>
    <xf numFmtId="0" fontId="22" fillId="12" borderId="267" xfId="0" applyFont="1" applyFill="1" applyBorder="1" applyAlignment="1">
      <alignment horizontal="right" vertical="center"/>
    </xf>
    <xf numFmtId="0" fontId="2" fillId="2" borderId="0" xfId="0" applyFont="1" applyFill="1"/>
    <xf numFmtId="0" fontId="161" fillId="2" borderId="0" xfId="0" applyFont="1" applyFill="1"/>
    <xf numFmtId="0" fontId="2" fillId="0" borderId="123" xfId="0" applyFont="1" applyBorder="1"/>
    <xf numFmtId="0" fontId="2" fillId="0" borderId="57" xfId="0" applyFont="1" applyBorder="1"/>
    <xf numFmtId="0" fontId="2" fillId="0" borderId="7" xfId="0" applyFont="1" applyBorder="1"/>
    <xf numFmtId="0" fontId="2" fillId="0" borderId="137" xfId="0" applyFont="1" applyBorder="1"/>
    <xf numFmtId="0" fontId="2" fillId="0" borderId="38" xfId="0" applyFont="1" applyBorder="1"/>
    <xf numFmtId="0" fontId="2" fillId="0" borderId="11" xfId="0" applyFont="1" applyBorder="1"/>
    <xf numFmtId="0" fontId="2" fillId="0" borderId="126" xfId="0" applyFont="1" applyBorder="1"/>
    <xf numFmtId="0" fontId="2" fillId="0" borderId="122" xfId="0" applyFont="1" applyBorder="1"/>
    <xf numFmtId="0" fontId="2" fillId="0" borderId="127" xfId="0" applyFont="1" applyBorder="1"/>
    <xf numFmtId="0" fontId="2" fillId="0" borderId="9" xfId="0" applyFont="1" applyBorder="1"/>
    <xf numFmtId="0" fontId="2" fillId="0" borderId="124" xfId="0" applyFont="1" applyBorder="1"/>
    <xf numFmtId="0" fontId="2" fillId="0" borderId="14" xfId="0" applyFont="1" applyBorder="1"/>
    <xf numFmtId="0" fontId="162" fillId="0" borderId="0" xfId="0" applyFont="1"/>
    <xf numFmtId="0" fontId="2" fillId="0" borderId="38" xfId="0" applyFont="1" applyBorder="1" applyAlignment="1">
      <alignment vertical="center"/>
    </xf>
    <xf numFmtId="0" fontId="2" fillId="0" borderId="122" xfId="0" applyFont="1" applyBorder="1" applyAlignment="1">
      <alignment vertical="center"/>
    </xf>
    <xf numFmtId="0" fontId="2" fillId="0" borderId="0" xfId="0" applyFont="1" applyAlignment="1">
      <alignment horizontal="right"/>
    </xf>
    <xf numFmtId="0" fontId="2" fillId="0" borderId="38" xfId="0" applyFont="1" applyBorder="1" applyAlignment="1">
      <alignment horizontal="right"/>
    </xf>
    <xf numFmtId="0" fontId="2" fillId="0" borderId="10" xfId="0" applyFont="1" applyBorder="1" applyAlignment="1">
      <alignment horizontal="right"/>
    </xf>
    <xf numFmtId="0" fontId="2" fillId="0" borderId="10" xfId="0" applyFont="1" applyBorder="1" applyAlignment="1">
      <alignment horizontal="center"/>
    </xf>
    <xf numFmtId="0" fontId="2" fillId="0" borderId="125" xfId="0" applyFont="1" applyBorder="1" applyAlignment="1">
      <alignment horizontal="center"/>
    </xf>
    <xf numFmtId="0" fontId="2" fillId="0" borderId="7" xfId="0" applyFont="1" applyBorder="1" applyAlignment="1">
      <alignment horizontal="center"/>
    </xf>
    <xf numFmtId="2" fontId="2" fillId="0" borderId="7" xfId="0" applyNumberFormat="1" applyFont="1" applyBorder="1"/>
    <xf numFmtId="2" fontId="2" fillId="0" borderId="125" xfId="0" applyNumberFormat="1" applyFont="1" applyBorder="1"/>
    <xf numFmtId="2" fontId="2" fillId="0" borderId="57" xfId="0" applyNumberFormat="1" applyFont="1" applyBorder="1"/>
    <xf numFmtId="2" fontId="2" fillId="0" borderId="10" xfId="0" applyNumberFormat="1" applyFont="1" applyBorder="1"/>
    <xf numFmtId="2" fontId="2" fillId="0" borderId="11" xfId="0" applyNumberFormat="1" applyFont="1" applyBorder="1"/>
    <xf numFmtId="2" fontId="2" fillId="0" borderId="127" xfId="0" applyNumberFormat="1" applyFont="1" applyBorder="1"/>
    <xf numFmtId="2" fontId="2" fillId="0" borderId="12" xfId="0" applyNumberFormat="1" applyFont="1" applyBorder="1"/>
    <xf numFmtId="2" fontId="2" fillId="0" borderId="38" xfId="0" applyNumberFormat="1" applyFont="1" applyBorder="1"/>
    <xf numFmtId="2" fontId="2" fillId="0" borderId="122" xfId="0" applyNumberFormat="1" applyFont="1" applyBorder="1"/>
    <xf numFmtId="2" fontId="2" fillId="17" borderId="0" xfId="0" applyNumberFormat="1" applyFont="1" applyFill="1"/>
    <xf numFmtId="2" fontId="2" fillId="6" borderId="0" xfId="0" applyNumberFormat="1" applyFont="1" applyFill="1"/>
    <xf numFmtId="2" fontId="2" fillId="2" borderId="0" xfId="0" applyNumberFormat="1" applyFont="1" applyFill="1"/>
    <xf numFmtId="2" fontId="2" fillId="0" borderId="137" xfId="0" applyNumberFormat="1" applyFont="1" applyBorder="1"/>
    <xf numFmtId="2" fontId="2" fillId="0" borderId="126" xfId="0" applyNumberFormat="1" applyFont="1" applyBorder="1"/>
    <xf numFmtId="2" fontId="162" fillId="0" borderId="0" xfId="0" applyNumberFormat="1" applyFont="1"/>
    <xf numFmtId="2" fontId="2" fillId="0" borderId="123" xfId="0" applyNumberFormat="1" applyFont="1" applyBorder="1"/>
    <xf numFmtId="2" fontId="2" fillId="0" borderId="124" xfId="0" applyNumberFormat="1" applyFont="1" applyBorder="1"/>
    <xf numFmtId="2" fontId="2" fillId="0" borderId="14" xfId="0" applyNumberFormat="1" applyFont="1" applyBorder="1"/>
    <xf numFmtId="2" fontId="2" fillId="0" borderId="9" xfId="0" applyNumberFormat="1" applyFont="1" applyBorder="1"/>
    <xf numFmtId="165" fontId="163" fillId="0" borderId="0" xfId="0" applyNumberFormat="1" applyFont="1"/>
    <xf numFmtId="165" fontId="84" fillId="0" borderId="0" xfId="0" applyNumberFormat="1" applyFont="1"/>
    <xf numFmtId="165" fontId="84" fillId="0" borderId="12" xfId="0" applyNumberFormat="1" applyFont="1" applyBorder="1"/>
    <xf numFmtId="165" fontId="84" fillId="0" borderId="38" xfId="0" applyNumberFormat="1" applyFont="1" applyBorder="1"/>
    <xf numFmtId="165" fontId="2" fillId="0" borderId="38" xfId="0" applyNumberFormat="1" applyFont="1" applyBorder="1"/>
    <xf numFmtId="165" fontId="2" fillId="0" borderId="122" xfId="0" applyNumberFormat="1" applyFont="1" applyBorder="1"/>
    <xf numFmtId="165" fontId="84" fillId="0" borderId="10" xfId="0" applyNumberFormat="1" applyFont="1" applyBorder="1"/>
    <xf numFmtId="165" fontId="84" fillId="0" borderId="125" xfId="0" applyNumberFormat="1" applyFont="1" applyBorder="1"/>
    <xf numFmtId="165" fontId="84" fillId="0" borderId="7" xfId="0" applyNumberFormat="1" applyFont="1" applyBorder="1"/>
    <xf numFmtId="165" fontId="84" fillId="0" borderId="11" xfId="0" applyNumberFormat="1" applyFont="1" applyBorder="1"/>
    <xf numFmtId="165" fontId="84" fillId="0" borderId="0" xfId="1" applyNumberFormat="1" applyFont="1" applyFill="1" applyBorder="1" applyAlignment="1" applyProtection="1"/>
    <xf numFmtId="165" fontId="84" fillId="0" borderId="122" xfId="0" applyNumberFormat="1" applyFont="1" applyBorder="1"/>
    <xf numFmtId="165" fontId="84" fillId="0" borderId="57" xfId="0" applyNumberFormat="1" applyFont="1" applyBorder="1"/>
    <xf numFmtId="165" fontId="84" fillId="0" borderId="123" xfId="0" applyNumberFormat="1" applyFont="1" applyBorder="1"/>
    <xf numFmtId="165" fontId="84" fillId="0" borderId="124" xfId="0" applyNumberFormat="1" applyFont="1" applyBorder="1"/>
    <xf numFmtId="165" fontId="84" fillId="0" borderId="14" xfId="0" applyNumberFormat="1" applyFont="1" applyBorder="1"/>
    <xf numFmtId="165" fontId="2" fillId="0" borderId="124" xfId="0" applyNumberFormat="1" applyFont="1" applyBorder="1"/>
    <xf numFmtId="165" fontId="2" fillId="0" borderId="123" xfId="0" applyNumberFormat="1" applyFont="1" applyBorder="1"/>
    <xf numFmtId="165" fontId="2" fillId="0" borderId="7" xfId="0" applyNumberFormat="1" applyFont="1" applyBorder="1"/>
    <xf numFmtId="165" fontId="2" fillId="0" borderId="57" xfId="0" applyNumberFormat="1" applyFont="1" applyBorder="1"/>
    <xf numFmtId="165" fontId="2" fillId="0" borderId="10" xfId="0" applyNumberFormat="1" applyFont="1" applyBorder="1"/>
    <xf numFmtId="165" fontId="2" fillId="0" borderId="125" xfId="0" applyNumberFormat="1" applyFont="1" applyBorder="1"/>
    <xf numFmtId="165" fontId="2" fillId="0" borderId="12" xfId="0" applyNumberFormat="1" applyFont="1" applyBorder="1"/>
    <xf numFmtId="165" fontId="2" fillId="0" borderId="126" xfId="0" applyNumberFormat="1" applyFont="1" applyBorder="1"/>
    <xf numFmtId="165" fontId="2" fillId="0" borderId="127" xfId="0" applyNumberFormat="1" applyFont="1" applyBorder="1"/>
    <xf numFmtId="165" fontId="2" fillId="0" borderId="137" xfId="0" applyNumberFormat="1" applyFont="1" applyBorder="1"/>
    <xf numFmtId="165" fontId="2" fillId="0" borderId="14" xfId="0" applyNumberFormat="1" applyFont="1" applyBorder="1"/>
    <xf numFmtId="165" fontId="2" fillId="0" borderId="9" xfId="0" applyNumberFormat="1" applyFont="1" applyBorder="1"/>
    <xf numFmtId="3" fontId="10" fillId="3" borderId="167" xfId="0" applyNumberFormat="1" applyFont="1" applyFill="1" applyBorder="1" applyAlignment="1" applyProtection="1">
      <alignment horizontal="right" shrinkToFit="1"/>
      <protection locked="0"/>
    </xf>
    <xf numFmtId="0" fontId="22" fillId="8" borderId="268" xfId="0" applyFont="1" applyFill="1" applyBorder="1" applyAlignment="1">
      <alignment horizontal="center" shrinkToFit="1"/>
    </xf>
    <xf numFmtId="3" fontId="6" fillId="5" borderId="269" xfId="0" applyNumberFormat="1" applyFont="1" applyFill="1" applyBorder="1" applyProtection="1">
      <protection locked="0"/>
    </xf>
    <xf numFmtId="3" fontId="6" fillId="5" borderId="270" xfId="0" applyNumberFormat="1" applyFont="1" applyFill="1" applyBorder="1" applyProtection="1">
      <protection locked="0"/>
    </xf>
    <xf numFmtId="166" fontId="139" fillId="5" borderId="271" xfId="0" applyNumberFormat="1" applyFont="1" applyFill="1" applyBorder="1" applyProtection="1">
      <protection locked="0"/>
    </xf>
    <xf numFmtId="166" fontId="139" fillId="5" borderId="272" xfId="0" applyNumberFormat="1" applyFont="1" applyFill="1" applyBorder="1" applyProtection="1">
      <protection locked="0"/>
    </xf>
    <xf numFmtId="3" fontId="6" fillId="5" borderId="273" xfId="0" applyNumberFormat="1" applyFont="1" applyFill="1" applyBorder="1" applyProtection="1">
      <protection locked="0"/>
    </xf>
    <xf numFmtId="3" fontId="6" fillId="5" borderId="274" xfId="0" applyNumberFormat="1" applyFont="1" applyFill="1" applyBorder="1" applyProtection="1">
      <protection locked="0"/>
    </xf>
    <xf numFmtId="164" fontId="62" fillId="6" borderId="275" xfId="0" applyNumberFormat="1" applyFont="1" applyFill="1" applyBorder="1"/>
    <xf numFmtId="0" fontId="22" fillId="20" borderId="276" xfId="0" applyFont="1" applyFill="1" applyBorder="1" applyAlignment="1">
      <alignment horizontal="right" vertical="center"/>
    </xf>
    <xf numFmtId="49" fontId="79" fillId="20" borderId="156" xfId="0" applyNumberFormat="1" applyFont="1" applyFill="1" applyBorder="1" applyAlignment="1" applyProtection="1">
      <alignment horizontal="right" shrinkToFit="1"/>
      <protection locked="0"/>
    </xf>
    <xf numFmtId="3" fontId="10" fillId="5" borderId="175" xfId="0" applyNumberFormat="1" applyFont="1" applyFill="1" applyBorder="1"/>
    <xf numFmtId="3" fontId="4" fillId="0" borderId="0" xfId="0" applyNumberFormat="1" applyFont="1"/>
    <xf numFmtId="164" fontId="62" fillId="6" borderId="277" xfId="0" applyNumberFormat="1" applyFont="1" applyFill="1" applyBorder="1"/>
    <xf numFmtId="164" fontId="62" fillId="6" borderId="278" xfId="0" applyNumberFormat="1" applyFont="1" applyFill="1" applyBorder="1"/>
    <xf numFmtId="164" fontId="62" fillId="6" borderId="279" xfId="0" applyNumberFormat="1" applyFont="1" applyFill="1" applyBorder="1"/>
    <xf numFmtId="164" fontId="145" fillId="21" borderId="280" xfId="0" applyNumberFormat="1" applyFont="1" applyFill="1" applyBorder="1" applyProtection="1">
      <protection locked="0"/>
    </xf>
    <xf numFmtId="0" fontId="49" fillId="6" borderId="0" xfId="0" applyFont="1" applyFill="1"/>
    <xf numFmtId="165" fontId="106" fillId="6" borderId="0" xfId="0" applyNumberFormat="1" applyFont="1" applyFill="1" applyAlignment="1">
      <alignment horizontal="right" vertical="center"/>
    </xf>
    <xf numFmtId="166" fontId="6" fillId="5" borderId="95" xfId="0" applyNumberFormat="1" applyFont="1" applyFill="1" applyBorder="1" applyAlignment="1">
      <alignment horizontal="right" vertical="center"/>
    </xf>
    <xf numFmtId="166" fontId="115" fillId="0" borderId="9" xfId="0" applyNumberFormat="1" applyFont="1" applyBorder="1" applyAlignment="1" applyProtection="1">
      <alignment horizontal="right" vertical="center"/>
      <protection locked="0"/>
    </xf>
    <xf numFmtId="0" fontId="136" fillId="6" borderId="0" xfId="0" applyFont="1" applyFill="1" applyAlignment="1">
      <alignment horizontal="center" vertical="center"/>
    </xf>
    <xf numFmtId="3" fontId="10" fillId="5" borderId="281" xfId="0" applyNumberFormat="1" applyFont="1" applyFill="1" applyBorder="1" applyAlignment="1">
      <alignment horizontal="right" shrinkToFit="1"/>
    </xf>
    <xf numFmtId="3" fontId="10" fillId="3" borderId="281" xfId="0" applyNumberFormat="1" applyFont="1" applyFill="1" applyBorder="1" applyAlignment="1" applyProtection="1">
      <alignment horizontal="right" shrinkToFit="1"/>
      <protection locked="0"/>
    </xf>
    <xf numFmtId="3" fontId="10" fillId="6" borderId="168" xfId="0" applyNumberFormat="1" applyFont="1" applyFill="1" applyBorder="1" applyAlignment="1">
      <alignment horizontal="right" shrinkToFit="1"/>
    </xf>
    <xf numFmtId="3" fontId="10" fillId="6" borderId="174" xfId="0" applyNumberFormat="1" applyFont="1" applyFill="1" applyBorder="1" applyAlignment="1">
      <alignment horizontal="right" shrinkToFit="1"/>
    </xf>
    <xf numFmtId="3" fontId="10" fillId="5" borderId="282" xfId="0" applyNumberFormat="1" applyFont="1" applyFill="1" applyBorder="1" applyAlignment="1">
      <alignment horizontal="right" shrinkToFit="1"/>
    </xf>
    <xf numFmtId="3" fontId="10" fillId="5" borderId="283" xfId="0" applyNumberFormat="1" applyFont="1" applyFill="1" applyBorder="1" applyAlignment="1">
      <alignment horizontal="right" shrinkToFit="1"/>
    </xf>
    <xf numFmtId="3" fontId="10" fillId="5" borderId="284" xfId="0" applyNumberFormat="1" applyFont="1" applyFill="1" applyBorder="1" applyAlignment="1">
      <alignment horizontal="right" shrinkToFit="1"/>
    </xf>
    <xf numFmtId="3" fontId="10" fillId="5" borderId="285" xfId="0" applyNumberFormat="1" applyFont="1" applyFill="1" applyBorder="1" applyAlignment="1">
      <alignment horizontal="right" shrinkToFit="1"/>
    </xf>
    <xf numFmtId="3" fontId="10" fillId="5" borderId="286" xfId="0" applyNumberFormat="1" applyFont="1" applyFill="1" applyBorder="1" applyAlignment="1">
      <alignment horizontal="right" shrinkToFit="1"/>
    </xf>
    <xf numFmtId="3" fontId="10" fillId="6" borderId="287" xfId="0" applyNumberFormat="1" applyFont="1" applyFill="1" applyBorder="1" applyAlignment="1">
      <alignment horizontal="right" shrinkToFit="1"/>
    </xf>
    <xf numFmtId="3" fontId="10" fillId="6" borderId="288" xfId="0" applyNumberFormat="1" applyFont="1" applyFill="1" applyBorder="1" applyAlignment="1">
      <alignment horizontal="right" shrinkToFit="1"/>
    </xf>
    <xf numFmtId="3" fontId="10" fillId="5" borderId="289" xfId="0" applyNumberFormat="1" applyFont="1" applyFill="1" applyBorder="1" applyAlignment="1">
      <alignment horizontal="right" shrinkToFit="1"/>
    </xf>
    <xf numFmtId="3" fontId="10" fillId="3" borderId="290" xfId="0" applyNumberFormat="1" applyFont="1" applyFill="1" applyBorder="1" applyAlignment="1" applyProtection="1">
      <alignment horizontal="right" shrinkToFit="1"/>
      <protection locked="0"/>
    </xf>
    <xf numFmtId="3" fontId="10" fillId="6" borderId="291" xfId="0" applyNumberFormat="1" applyFont="1" applyFill="1" applyBorder="1" applyAlignment="1">
      <alignment horizontal="right" shrinkToFit="1"/>
    </xf>
    <xf numFmtId="3" fontId="10" fillId="6" borderId="292" xfId="0" applyNumberFormat="1" applyFont="1" applyFill="1" applyBorder="1" applyAlignment="1">
      <alignment horizontal="right" shrinkToFit="1"/>
    </xf>
    <xf numFmtId="0" fontId="46" fillId="15" borderId="293" xfId="0" applyFont="1" applyFill="1" applyBorder="1" applyAlignment="1">
      <alignment horizontal="center" vertical="center"/>
    </xf>
    <xf numFmtId="3" fontId="10" fillId="3" borderId="294" xfId="0" applyNumberFormat="1" applyFont="1" applyFill="1" applyBorder="1" applyAlignment="1" applyProtection="1">
      <alignment horizontal="right" shrinkToFit="1"/>
      <protection locked="0"/>
    </xf>
    <xf numFmtId="0" fontId="54" fillId="6" borderId="266" xfId="0" applyFont="1" applyFill="1" applyBorder="1" applyAlignment="1">
      <alignment horizontal="center" vertical="center"/>
    </xf>
    <xf numFmtId="3" fontId="10" fillId="3" borderId="295" xfId="0" applyNumberFormat="1" applyFont="1" applyFill="1" applyBorder="1" applyAlignment="1" applyProtection="1">
      <alignment horizontal="right" shrinkToFit="1"/>
      <protection locked="0"/>
    </xf>
    <xf numFmtId="0" fontId="22" fillId="8" borderId="296" xfId="0" applyFont="1" applyFill="1" applyBorder="1" applyAlignment="1">
      <alignment horizontal="center" shrinkToFit="1"/>
    </xf>
    <xf numFmtId="0" fontId="22" fillId="8" borderId="297" xfId="0" applyFont="1" applyFill="1" applyBorder="1" applyAlignment="1">
      <alignment horizontal="center" shrinkToFit="1"/>
    </xf>
    <xf numFmtId="3" fontId="113" fillId="0" borderId="298" xfId="0" applyNumberFormat="1" applyFont="1" applyBorder="1" applyAlignment="1" applyProtection="1">
      <alignment horizontal="right" vertical="center"/>
      <protection locked="0"/>
    </xf>
    <xf numFmtId="3" fontId="113" fillId="3" borderId="299" xfId="0" applyNumberFormat="1" applyFont="1" applyFill="1" applyBorder="1" applyAlignment="1" applyProtection="1">
      <alignment horizontal="right" vertical="center"/>
      <protection locked="0"/>
    </xf>
    <xf numFmtId="3" fontId="113" fillId="3" borderId="300" xfId="0" applyNumberFormat="1" applyFont="1" applyFill="1" applyBorder="1" applyAlignment="1" applyProtection="1">
      <alignment horizontal="right" vertical="center"/>
      <protection locked="0"/>
    </xf>
    <xf numFmtId="3" fontId="113" fillId="3" borderId="301" xfId="0" applyNumberFormat="1" applyFont="1" applyFill="1" applyBorder="1" applyAlignment="1" applyProtection="1">
      <alignment horizontal="right" vertical="center"/>
      <protection locked="0"/>
    </xf>
    <xf numFmtId="3" fontId="113" fillId="3" borderId="302" xfId="0" applyNumberFormat="1" applyFont="1" applyFill="1" applyBorder="1" applyAlignment="1" applyProtection="1">
      <alignment horizontal="right" shrinkToFit="1"/>
      <protection locked="0"/>
    </xf>
    <xf numFmtId="3" fontId="113" fillId="0" borderId="303" xfId="0" applyNumberFormat="1" applyFont="1" applyBorder="1" applyAlignment="1" applyProtection="1">
      <alignment horizontal="right" vertical="center"/>
      <protection locked="0"/>
    </xf>
    <xf numFmtId="3" fontId="113" fillId="0" borderId="304" xfId="0" applyNumberFormat="1" applyFont="1" applyBorder="1" applyAlignment="1" applyProtection="1">
      <alignment horizontal="right" vertical="center"/>
      <protection locked="0"/>
    </xf>
    <xf numFmtId="3" fontId="113" fillId="3" borderId="305" xfId="0" applyNumberFormat="1" applyFont="1" applyFill="1" applyBorder="1" applyAlignment="1" applyProtection="1">
      <alignment horizontal="right" shrinkToFit="1"/>
      <protection locked="0"/>
    </xf>
    <xf numFmtId="3" fontId="113" fillId="0" borderId="306" xfId="0" applyNumberFormat="1" applyFont="1" applyBorder="1" applyAlignment="1" applyProtection="1">
      <alignment horizontal="right" vertical="center"/>
      <protection locked="0"/>
    </xf>
    <xf numFmtId="3" fontId="113" fillId="0" borderId="305" xfId="0" applyNumberFormat="1" applyFont="1" applyBorder="1" applyAlignment="1" applyProtection="1">
      <alignment horizontal="right" vertical="center"/>
      <protection locked="0"/>
    </xf>
    <xf numFmtId="3" fontId="113" fillId="0" borderId="307" xfId="0" applyNumberFormat="1" applyFont="1" applyBorder="1" applyAlignment="1" applyProtection="1">
      <alignment horizontal="right" vertical="center"/>
      <protection locked="0"/>
    </xf>
    <xf numFmtId="3" fontId="113" fillId="0" borderId="308" xfId="0" applyNumberFormat="1" applyFont="1" applyBorder="1" applyAlignment="1" applyProtection="1">
      <alignment horizontal="right" vertical="center"/>
      <protection locked="0"/>
    </xf>
    <xf numFmtId="3" fontId="113" fillId="0" borderId="309" xfId="0" applyNumberFormat="1" applyFont="1" applyBorder="1" applyAlignment="1" applyProtection="1">
      <alignment horizontal="right" vertical="center"/>
      <protection locked="0"/>
    </xf>
    <xf numFmtId="3" fontId="113" fillId="3" borderId="310" xfId="0" applyNumberFormat="1" applyFont="1" applyFill="1" applyBorder="1" applyAlignment="1" applyProtection="1">
      <alignment horizontal="right" shrinkToFit="1"/>
      <protection locked="0"/>
    </xf>
    <xf numFmtId="3" fontId="113" fillId="0" borderId="311" xfId="0" applyNumberFormat="1" applyFont="1" applyBorder="1" applyAlignment="1" applyProtection="1">
      <alignment horizontal="right" vertical="center"/>
      <protection locked="0"/>
    </xf>
    <xf numFmtId="3" fontId="113" fillId="0" borderId="312" xfId="0" applyNumberFormat="1" applyFont="1" applyBorder="1" applyAlignment="1" applyProtection="1">
      <alignment horizontal="right" vertical="center"/>
      <protection locked="0"/>
    </xf>
    <xf numFmtId="3" fontId="113" fillId="3" borderId="313" xfId="0" applyNumberFormat="1" applyFont="1" applyFill="1" applyBorder="1" applyAlignment="1" applyProtection="1">
      <alignment horizontal="right" vertical="center"/>
      <protection locked="0"/>
    </xf>
    <xf numFmtId="3" fontId="6" fillId="5" borderId="314" xfId="0" applyNumberFormat="1" applyFont="1" applyFill="1" applyBorder="1" applyAlignment="1">
      <alignment horizontal="right" shrinkToFit="1"/>
    </xf>
    <xf numFmtId="3" fontId="10" fillId="5" borderId="315" xfId="0" applyNumberFormat="1" applyFont="1" applyFill="1" applyBorder="1" applyAlignment="1">
      <alignment horizontal="right" shrinkToFit="1"/>
    </xf>
    <xf numFmtId="3" fontId="10" fillId="5" borderId="316" xfId="0" applyNumberFormat="1" applyFont="1" applyFill="1" applyBorder="1" applyAlignment="1">
      <alignment horizontal="right" shrinkToFit="1"/>
    </xf>
    <xf numFmtId="3" fontId="10" fillId="5" borderId="317" xfId="0" applyNumberFormat="1" applyFont="1" applyFill="1" applyBorder="1" applyAlignment="1">
      <alignment horizontal="right" shrinkToFit="1"/>
    </xf>
    <xf numFmtId="3" fontId="62" fillId="17" borderId="301" xfId="0" applyNumberFormat="1" applyFont="1" applyFill="1" applyBorder="1" applyAlignment="1" applyProtection="1">
      <alignment horizontal="right" vertical="center"/>
      <protection locked="0"/>
    </xf>
    <xf numFmtId="3" fontId="10" fillId="22" borderId="315" xfId="0" applyNumberFormat="1" applyFont="1" applyFill="1" applyBorder="1" applyAlignment="1">
      <alignment horizontal="right" shrinkToFit="1"/>
    </xf>
    <xf numFmtId="3" fontId="10" fillId="22" borderId="316" xfId="0" applyNumberFormat="1" applyFont="1" applyFill="1" applyBorder="1" applyAlignment="1">
      <alignment horizontal="right" shrinkToFit="1"/>
    </xf>
    <xf numFmtId="3" fontId="10" fillId="22" borderId="318" xfId="0" applyNumberFormat="1" applyFont="1" applyFill="1" applyBorder="1" applyAlignment="1">
      <alignment horizontal="right" shrinkToFit="1"/>
    </xf>
    <xf numFmtId="3" fontId="10" fillId="5" borderId="319" xfId="0" applyNumberFormat="1" applyFont="1" applyFill="1" applyBorder="1" applyAlignment="1">
      <alignment horizontal="right" shrinkToFit="1"/>
    </xf>
    <xf numFmtId="3" fontId="6" fillId="6" borderId="0" xfId="0" applyNumberFormat="1" applyFont="1" applyFill="1" applyAlignment="1">
      <alignment horizontal="center" shrinkToFit="1"/>
    </xf>
    <xf numFmtId="3" fontId="22" fillId="15" borderId="147" xfId="0" applyNumberFormat="1" applyFont="1" applyFill="1" applyBorder="1" applyAlignment="1">
      <alignment horizontal="center" shrinkToFit="1"/>
    </xf>
    <xf numFmtId="3" fontId="5" fillId="22" borderId="314" xfId="0" applyNumberFormat="1" applyFont="1" applyFill="1" applyBorder="1" applyAlignment="1">
      <alignment horizontal="right"/>
    </xf>
    <xf numFmtId="3" fontId="10" fillId="5" borderId="313" xfId="0" applyNumberFormat="1" applyFont="1" applyFill="1" applyBorder="1" applyAlignment="1">
      <alignment horizontal="right" vertical="center"/>
    </xf>
    <xf numFmtId="3" fontId="10" fillId="5" borderId="320" xfId="0" applyNumberFormat="1" applyFont="1" applyFill="1" applyBorder="1" applyAlignment="1">
      <alignment horizontal="right" shrinkToFit="1"/>
    </xf>
    <xf numFmtId="3" fontId="113" fillId="0" borderId="321" xfId="0" applyNumberFormat="1" applyFont="1" applyBorder="1" applyAlignment="1" applyProtection="1">
      <alignment horizontal="right" vertical="center"/>
      <protection locked="0"/>
    </xf>
    <xf numFmtId="0" fontId="46" fillId="15" borderId="322" xfId="0" applyFont="1" applyFill="1" applyBorder="1" applyAlignment="1">
      <alignment horizontal="center" vertical="center"/>
    </xf>
    <xf numFmtId="3" fontId="6" fillId="5" borderId="323" xfId="0" applyNumberFormat="1" applyFont="1" applyFill="1" applyBorder="1" applyAlignment="1">
      <alignment horizontal="right" shrinkToFit="1"/>
    </xf>
    <xf numFmtId="0" fontId="46" fillId="8" borderId="324" xfId="0" applyFont="1" applyFill="1" applyBorder="1" applyAlignment="1">
      <alignment horizontal="center" shrinkToFit="1"/>
    </xf>
    <xf numFmtId="0" fontId="46" fillId="8" borderId="325" xfId="0" applyFont="1" applyFill="1" applyBorder="1" applyAlignment="1">
      <alignment horizontal="center" shrinkToFit="1"/>
    </xf>
    <xf numFmtId="3" fontId="10" fillId="3" borderId="326" xfId="0" applyNumberFormat="1" applyFont="1" applyFill="1" applyBorder="1" applyAlignment="1" applyProtection="1">
      <alignment horizontal="right" shrinkToFit="1"/>
      <protection locked="0"/>
    </xf>
    <xf numFmtId="3" fontId="10" fillId="3" borderId="327" xfId="0" applyNumberFormat="1" applyFont="1" applyFill="1" applyBorder="1" applyAlignment="1" applyProtection="1">
      <alignment horizontal="right" shrinkToFit="1"/>
      <protection locked="0"/>
    </xf>
    <xf numFmtId="3" fontId="37" fillId="5" borderId="328" xfId="0" applyNumberFormat="1" applyFont="1" applyFill="1" applyBorder="1"/>
    <xf numFmtId="3" fontId="37" fillId="3" borderId="275" xfId="0" applyNumberFormat="1" applyFont="1" applyFill="1" applyBorder="1"/>
    <xf numFmtId="3" fontId="113" fillId="0" borderId="191" xfId="0" applyNumberFormat="1" applyFont="1" applyBorder="1" applyAlignment="1" applyProtection="1">
      <alignment horizontal="right" vertical="center"/>
      <protection locked="0"/>
    </xf>
    <xf numFmtId="3" fontId="113" fillId="0" borderId="192" xfId="0" applyNumberFormat="1" applyFont="1" applyBorder="1" applyAlignment="1" applyProtection="1">
      <alignment horizontal="right" vertical="center"/>
      <protection locked="0"/>
    </xf>
    <xf numFmtId="3" fontId="113" fillId="0" borderId="329" xfId="0" applyNumberFormat="1" applyFont="1" applyBorder="1" applyAlignment="1" applyProtection="1">
      <alignment horizontal="right" vertical="center"/>
      <protection locked="0"/>
    </xf>
    <xf numFmtId="3" fontId="113" fillId="5" borderId="330" xfId="0" applyNumberFormat="1" applyFont="1" applyFill="1" applyBorder="1" applyAlignment="1" applyProtection="1">
      <alignment horizontal="right" vertical="center"/>
      <protection locked="0"/>
    </xf>
    <xf numFmtId="3" fontId="113" fillId="5" borderId="331" xfId="0" applyNumberFormat="1" applyFont="1" applyFill="1" applyBorder="1" applyAlignment="1" applyProtection="1">
      <alignment horizontal="right" vertical="center"/>
      <protection locked="0"/>
    </xf>
    <xf numFmtId="3" fontId="113" fillId="5" borderId="332" xfId="0" applyNumberFormat="1" applyFont="1" applyFill="1" applyBorder="1" applyAlignment="1" applyProtection="1">
      <alignment horizontal="right" vertical="center"/>
      <protection locked="0"/>
    </xf>
    <xf numFmtId="3" fontId="10" fillId="3" borderId="333" xfId="0" applyNumberFormat="1" applyFont="1" applyFill="1" applyBorder="1" applyAlignment="1" applyProtection="1">
      <alignment horizontal="right" vertical="center"/>
      <protection locked="0"/>
    </xf>
    <xf numFmtId="3" fontId="10" fillId="5" borderId="334" xfId="0" applyNumberFormat="1" applyFont="1" applyFill="1" applyBorder="1" applyAlignment="1">
      <alignment horizontal="right" vertical="center"/>
    </xf>
    <xf numFmtId="49" fontId="51" fillId="18" borderId="205" xfId="0" applyNumberFormat="1" applyFont="1" applyFill="1" applyBorder="1" applyAlignment="1">
      <alignment horizontal="center" vertical="center"/>
    </xf>
    <xf numFmtId="3" fontId="10" fillId="6" borderId="140" xfId="0" applyNumberFormat="1" applyFont="1" applyFill="1" applyBorder="1" applyAlignment="1">
      <alignment horizontal="right" shrinkToFit="1"/>
    </xf>
    <xf numFmtId="3" fontId="10" fillId="5" borderId="188" xfId="0" applyNumberFormat="1" applyFont="1" applyFill="1" applyBorder="1" applyAlignment="1">
      <alignment horizontal="right" shrinkToFit="1"/>
    </xf>
    <xf numFmtId="3" fontId="10" fillId="5" borderId="189" xfId="0" applyNumberFormat="1" applyFont="1" applyFill="1" applyBorder="1" applyAlignment="1">
      <alignment horizontal="right" shrinkToFit="1"/>
    </xf>
    <xf numFmtId="3" fontId="10" fillId="5" borderId="178" xfId="0" applyNumberFormat="1" applyFont="1" applyFill="1" applyBorder="1" applyAlignment="1">
      <alignment horizontal="right" shrinkToFit="1"/>
    </xf>
    <xf numFmtId="3" fontId="10" fillId="5" borderId="335" xfId="0" applyNumberFormat="1" applyFont="1" applyFill="1" applyBorder="1" applyAlignment="1">
      <alignment horizontal="right" shrinkToFit="1"/>
    </xf>
    <xf numFmtId="3" fontId="10" fillId="5" borderId="336" xfId="0" applyNumberFormat="1" applyFont="1" applyFill="1" applyBorder="1" applyAlignment="1">
      <alignment horizontal="right" shrinkToFit="1"/>
    </xf>
    <xf numFmtId="3" fontId="10" fillId="5" borderId="337" xfId="0" applyNumberFormat="1" applyFont="1" applyFill="1" applyBorder="1" applyAlignment="1">
      <alignment horizontal="right" shrinkToFit="1"/>
    </xf>
    <xf numFmtId="3" fontId="10" fillId="5" borderId="338" xfId="0" applyNumberFormat="1" applyFont="1" applyFill="1" applyBorder="1" applyAlignment="1">
      <alignment horizontal="right" shrinkToFit="1"/>
    </xf>
    <xf numFmtId="3" fontId="10" fillId="5" borderId="339" xfId="0" applyNumberFormat="1" applyFont="1" applyFill="1" applyBorder="1" applyAlignment="1">
      <alignment horizontal="right" shrinkToFit="1"/>
    </xf>
    <xf numFmtId="3" fontId="10" fillId="6" borderId="144" xfId="0" applyNumberFormat="1" applyFont="1" applyFill="1" applyBorder="1" applyAlignment="1">
      <alignment horizontal="right" shrinkToFit="1"/>
    </xf>
    <xf numFmtId="166" fontId="47" fillId="5" borderId="340" xfId="0" applyNumberFormat="1" applyFont="1" applyFill="1" applyBorder="1" applyAlignment="1" applyProtection="1">
      <alignment horizontal="right"/>
      <protection locked="0"/>
    </xf>
    <xf numFmtId="3" fontId="54" fillId="6" borderId="0" xfId="0" applyNumberFormat="1" applyFont="1" applyFill="1" applyAlignment="1">
      <alignment horizontal="left"/>
    </xf>
    <xf numFmtId="0" fontId="1" fillId="6" borderId="0" xfId="0" applyFont="1" applyFill="1" applyAlignment="1">
      <alignment horizontal="right"/>
    </xf>
    <xf numFmtId="3" fontId="37" fillId="6" borderId="0" xfId="0" applyNumberFormat="1" applyFont="1" applyFill="1"/>
    <xf numFmtId="49" fontId="51" fillId="18" borderId="205" xfId="0" applyNumberFormat="1" applyFont="1" applyFill="1" applyBorder="1" applyAlignment="1">
      <alignment vertical="center"/>
    </xf>
    <xf numFmtId="0" fontId="6" fillId="5" borderId="95" xfId="0" applyFont="1" applyFill="1" applyBorder="1" applyAlignment="1">
      <alignment horizontal="right"/>
    </xf>
    <xf numFmtId="0" fontId="54" fillId="5" borderId="0" xfId="0" applyFont="1" applyFill="1" applyAlignment="1">
      <alignment horizontal="center" vertical="center"/>
    </xf>
    <xf numFmtId="0" fontId="0" fillId="6" borderId="111" xfId="0" applyFill="1" applyBorder="1"/>
    <xf numFmtId="0" fontId="0" fillId="6" borderId="113" xfId="0" applyFill="1" applyBorder="1" applyAlignment="1">
      <alignment vertical="center"/>
    </xf>
    <xf numFmtId="49" fontId="120" fillId="18" borderId="205" xfId="0" applyNumberFormat="1" applyFont="1" applyFill="1" applyBorder="1" applyAlignment="1">
      <alignment horizontal="right" vertical="center"/>
    </xf>
    <xf numFmtId="49" fontId="51" fillId="18" borderId="205" xfId="0" applyNumberFormat="1" applyFont="1" applyFill="1" applyBorder="1" applyAlignment="1">
      <alignment horizontal="right" vertical="center"/>
    </xf>
    <xf numFmtId="0" fontId="51" fillId="18" borderId="205" xfId="0" applyFont="1" applyFill="1" applyBorder="1" applyAlignment="1">
      <alignment horizontal="right" vertical="center"/>
    </xf>
    <xf numFmtId="0" fontId="6" fillId="5" borderId="116" xfId="0" applyFont="1" applyFill="1" applyBorder="1" applyAlignment="1">
      <alignment horizontal="right"/>
    </xf>
    <xf numFmtId="0" fontId="75" fillId="8" borderId="130" xfId="0" applyFont="1" applyFill="1" applyBorder="1" applyAlignment="1">
      <alignment horizontal="center" vertical="center"/>
    </xf>
    <xf numFmtId="0" fontId="29" fillId="0" borderId="341" xfId="0" applyFont="1" applyBorder="1" applyAlignment="1" applyProtection="1">
      <alignment horizontal="center" vertical="center"/>
      <protection locked="0"/>
    </xf>
    <xf numFmtId="0" fontId="29" fillId="0" borderId="342" xfId="0" applyFont="1" applyBorder="1" applyAlignment="1" applyProtection="1">
      <alignment horizontal="center" vertical="center"/>
      <protection locked="0"/>
    </xf>
    <xf numFmtId="0" fontId="29" fillId="0" borderId="343" xfId="0" applyFont="1" applyBorder="1" applyAlignment="1" applyProtection="1">
      <alignment horizontal="center" vertical="center"/>
      <protection locked="0"/>
    </xf>
    <xf numFmtId="1" fontId="44" fillId="0" borderId="212" xfId="0" applyNumberFormat="1" applyFont="1" applyBorder="1" applyAlignment="1" applyProtection="1">
      <alignment horizontal="center" vertical="center"/>
      <protection locked="0"/>
    </xf>
    <xf numFmtId="3" fontId="10" fillId="3" borderId="313" xfId="0" applyNumberFormat="1" applyFont="1" applyFill="1" applyBorder="1" applyAlignment="1" applyProtection="1">
      <alignment horizontal="right" vertical="center"/>
      <protection locked="0"/>
    </xf>
    <xf numFmtId="0" fontId="22" fillId="8" borderId="324" xfId="0" applyFont="1" applyFill="1" applyBorder="1" applyAlignment="1">
      <alignment horizontal="center" shrinkToFit="1"/>
    </xf>
    <xf numFmtId="0" fontId="22" fillId="6" borderId="0" xfId="0" applyFont="1" applyFill="1" applyAlignment="1">
      <alignment horizontal="center" shrinkToFit="1"/>
    </xf>
    <xf numFmtId="0" fontId="54" fillId="6" borderId="344" xfId="0" applyFont="1" applyFill="1" applyBorder="1" applyAlignment="1">
      <alignment horizontal="center" vertical="center"/>
    </xf>
    <xf numFmtId="49" fontId="172" fillId="5" borderId="0" xfId="1" applyNumberFormat="1" applyFont="1" applyFill="1" applyBorder="1" applyAlignment="1" applyProtection="1">
      <alignment vertical="center"/>
    </xf>
    <xf numFmtId="49" fontId="148" fillId="5" borderId="0" xfId="1" applyNumberFormat="1" applyFont="1" applyFill="1" applyBorder="1" applyAlignment="1" applyProtection="1">
      <alignment horizontal="right" vertical="center"/>
    </xf>
    <xf numFmtId="0" fontId="174" fillId="6" borderId="56" xfId="0" applyFont="1" applyFill="1" applyBorder="1"/>
    <xf numFmtId="0" fontId="174" fillId="6" borderId="56" xfId="0" applyFont="1" applyFill="1" applyBorder="1" applyAlignment="1">
      <alignment horizontal="left"/>
    </xf>
    <xf numFmtId="49" fontId="172" fillId="6" borderId="6" xfId="1" applyNumberFormat="1" applyFont="1" applyFill="1" applyBorder="1" applyAlignment="1" applyProtection="1">
      <alignment vertical="center"/>
    </xf>
    <xf numFmtId="49" fontId="148" fillId="6" borderId="6" xfId="1" applyNumberFormat="1" applyFont="1" applyFill="1" applyBorder="1" applyAlignment="1" applyProtection="1">
      <alignment horizontal="right" vertical="center"/>
    </xf>
    <xf numFmtId="49" fontId="176" fillId="6" borderId="6" xfId="0" applyNumberFormat="1" applyFont="1" applyFill="1" applyBorder="1"/>
    <xf numFmtId="49" fontId="176" fillId="6" borderId="345" xfId="0" applyNumberFormat="1" applyFont="1" applyFill="1" applyBorder="1"/>
    <xf numFmtId="0" fontId="13" fillId="6" borderId="0" xfId="0" applyFont="1" applyFill="1" applyAlignment="1">
      <alignment vertical="center"/>
    </xf>
    <xf numFmtId="0" fontId="130" fillId="6" borderId="0" xfId="0" applyFont="1" applyFill="1" applyAlignment="1">
      <alignment vertical="center"/>
    </xf>
    <xf numFmtId="0" fontId="130" fillId="6" borderId="6" xfId="0" applyFont="1" applyFill="1" applyBorder="1" applyAlignment="1">
      <alignment vertical="center"/>
    </xf>
    <xf numFmtId="0" fontId="130" fillId="5" borderId="0" xfId="0" applyFont="1" applyFill="1" applyAlignment="1">
      <alignment vertical="center"/>
    </xf>
    <xf numFmtId="0" fontId="55" fillId="6" borderId="56" xfId="0" applyFont="1" applyFill="1" applyBorder="1" applyAlignment="1">
      <alignment horizontal="left"/>
    </xf>
    <xf numFmtId="3" fontId="113" fillId="3" borderId="298" xfId="0" applyNumberFormat="1" applyFont="1" applyFill="1" applyBorder="1" applyAlignment="1" applyProtection="1">
      <alignment horizontal="right" shrinkToFit="1"/>
      <protection locked="0"/>
    </xf>
    <xf numFmtId="3" fontId="113" fillId="3" borderId="346" xfId="0" applyNumberFormat="1" applyFont="1" applyFill="1" applyBorder="1" applyAlignment="1" applyProtection="1">
      <alignment horizontal="right" vertical="center"/>
      <protection locked="0"/>
    </xf>
    <xf numFmtId="3" fontId="113" fillId="3" borderId="347" xfId="0" applyNumberFormat="1" applyFont="1" applyFill="1" applyBorder="1" applyAlignment="1" applyProtection="1">
      <alignment horizontal="right" vertical="center"/>
      <protection locked="0"/>
    </xf>
    <xf numFmtId="3" fontId="10" fillId="5" borderId="348" xfId="0" applyNumberFormat="1" applyFont="1" applyFill="1" applyBorder="1" applyAlignment="1">
      <alignment horizontal="right" shrinkToFit="1"/>
    </xf>
    <xf numFmtId="3" fontId="10" fillId="5" borderId="346" xfId="0" applyNumberFormat="1" applyFont="1" applyFill="1" applyBorder="1" applyAlignment="1">
      <alignment horizontal="right" shrinkToFit="1"/>
    </xf>
    <xf numFmtId="3" fontId="113" fillId="3" borderId="349" xfId="0" applyNumberFormat="1" applyFont="1" applyFill="1" applyBorder="1" applyAlignment="1" applyProtection="1">
      <alignment horizontal="right" shrinkToFit="1"/>
      <protection locked="0"/>
    </xf>
    <xf numFmtId="3" fontId="113" fillId="3" borderId="350" xfId="0" applyNumberFormat="1" applyFont="1" applyFill="1" applyBorder="1" applyAlignment="1" applyProtection="1">
      <alignment horizontal="right" shrinkToFit="1"/>
      <protection locked="0"/>
    </xf>
    <xf numFmtId="3" fontId="113" fillId="0" borderId="351" xfId="0" applyNumberFormat="1" applyFont="1" applyBorder="1" applyAlignment="1" applyProtection="1">
      <alignment horizontal="right" vertical="center"/>
      <protection locked="0"/>
    </xf>
    <xf numFmtId="3" fontId="113" fillId="0" borderId="352" xfId="0" applyNumberFormat="1" applyFont="1" applyBorder="1" applyAlignment="1" applyProtection="1">
      <alignment horizontal="right" vertical="center"/>
      <protection locked="0"/>
    </xf>
    <xf numFmtId="3" fontId="10" fillId="5" borderId="353" xfId="0" applyNumberFormat="1" applyFont="1" applyFill="1" applyBorder="1" applyAlignment="1">
      <alignment horizontal="right" shrinkToFit="1"/>
    </xf>
    <xf numFmtId="0" fontId="46" fillId="23" borderId="0" xfId="0" applyFont="1" applyFill="1" applyAlignment="1">
      <alignment horizontal="center" vertical="center"/>
    </xf>
    <xf numFmtId="0" fontId="22" fillId="7" borderId="0" xfId="0" applyFont="1" applyFill="1" applyAlignment="1">
      <alignment horizontal="center" vertical="center"/>
    </xf>
    <xf numFmtId="3" fontId="6" fillId="5" borderId="354" xfId="0" applyNumberFormat="1" applyFont="1" applyFill="1" applyBorder="1" applyAlignment="1">
      <alignment horizontal="right" shrinkToFit="1"/>
    </xf>
    <xf numFmtId="3" fontId="6" fillId="5" borderId="355" xfId="0" applyNumberFormat="1" applyFont="1" applyFill="1" applyBorder="1" applyAlignment="1">
      <alignment horizontal="right" shrinkToFit="1"/>
    </xf>
    <xf numFmtId="0" fontId="67" fillId="7" borderId="356" xfId="0" applyFont="1" applyFill="1" applyBorder="1" applyAlignment="1">
      <alignment horizontal="center" vertical="center"/>
    </xf>
    <xf numFmtId="3" fontId="145" fillId="3" borderId="173" xfId="0" applyNumberFormat="1" applyFont="1" applyFill="1" applyBorder="1" applyAlignment="1" applyProtection="1">
      <alignment horizontal="right" shrinkToFit="1"/>
      <protection locked="0"/>
    </xf>
    <xf numFmtId="3" fontId="145" fillId="3" borderId="290" xfId="0" applyNumberFormat="1" applyFont="1" applyFill="1" applyBorder="1" applyAlignment="1" applyProtection="1">
      <alignment horizontal="right" shrinkToFit="1"/>
      <protection locked="0"/>
    </xf>
    <xf numFmtId="3" fontId="115" fillId="3" borderId="9" xfId="0" applyNumberFormat="1" applyFont="1" applyFill="1" applyBorder="1" applyAlignment="1" applyProtection="1">
      <alignment horizontal="right" shrinkToFit="1"/>
      <protection locked="0"/>
    </xf>
    <xf numFmtId="165" fontId="8" fillId="0" borderId="0" xfId="0" applyNumberFormat="1" applyFont="1"/>
    <xf numFmtId="3" fontId="10" fillId="6" borderId="157" xfId="0" applyNumberFormat="1" applyFont="1" applyFill="1" applyBorder="1" applyAlignment="1">
      <alignment horizontal="right" shrinkToFit="1"/>
    </xf>
    <xf numFmtId="3" fontId="10" fillId="6" borderId="257" xfId="0" applyNumberFormat="1" applyFont="1" applyFill="1" applyBorder="1" applyAlignment="1">
      <alignment horizontal="right" shrinkToFit="1"/>
    </xf>
    <xf numFmtId="164" fontId="10" fillId="5" borderId="337" xfId="0" applyNumberFormat="1" applyFont="1" applyFill="1" applyBorder="1" applyAlignment="1">
      <alignment horizontal="right" shrinkToFit="1"/>
    </xf>
    <xf numFmtId="164" fontId="10" fillId="5" borderId="338" xfId="0" applyNumberFormat="1" applyFont="1" applyFill="1" applyBorder="1" applyAlignment="1">
      <alignment horizontal="right" shrinkToFit="1"/>
    </xf>
    <xf numFmtId="164" fontId="10" fillId="5" borderId="339" xfId="0" applyNumberFormat="1" applyFont="1" applyFill="1" applyBorder="1" applyAlignment="1">
      <alignment horizontal="right" shrinkToFit="1"/>
    </xf>
    <xf numFmtId="164" fontId="10" fillId="5" borderId="167" xfId="0" applyNumberFormat="1" applyFont="1" applyFill="1" applyBorder="1" applyAlignment="1">
      <alignment horizontal="right" shrinkToFit="1"/>
    </xf>
    <xf numFmtId="164" fontId="10" fillId="5" borderId="168" xfId="0" applyNumberFormat="1" applyFont="1" applyFill="1" applyBorder="1" applyAlignment="1">
      <alignment horizontal="right" shrinkToFit="1"/>
    </xf>
    <xf numFmtId="164" fontId="10" fillId="5" borderId="169" xfId="0" applyNumberFormat="1" applyFont="1" applyFill="1" applyBorder="1" applyAlignment="1">
      <alignment horizontal="right" shrinkToFit="1"/>
    </xf>
    <xf numFmtId="0" fontId="62" fillId="6" borderId="0" xfId="0" applyFont="1" applyFill="1"/>
    <xf numFmtId="2" fontId="2" fillId="3" borderId="0" xfId="0" applyNumberFormat="1" applyFont="1" applyFill="1"/>
    <xf numFmtId="3" fontId="6" fillId="22" borderId="314" xfId="0" applyNumberFormat="1" applyFont="1" applyFill="1" applyBorder="1" applyAlignment="1">
      <alignment horizontal="right"/>
    </xf>
    <xf numFmtId="3" fontId="47" fillId="0" borderId="317" xfId="0" applyNumberFormat="1" applyFont="1" applyBorder="1" applyAlignment="1" applyProtection="1">
      <alignment horizontal="right" vertical="center"/>
      <protection locked="0"/>
    </xf>
    <xf numFmtId="0" fontId="63" fillId="23" borderId="0" xfId="0" applyFont="1" applyFill="1" applyAlignment="1">
      <alignment horizontal="right"/>
    </xf>
    <xf numFmtId="0" fontId="60" fillId="6" borderId="0" xfId="0" applyFont="1" applyFill="1" applyAlignment="1">
      <alignment vertical="center"/>
    </xf>
    <xf numFmtId="49" fontId="9" fillId="15" borderId="357" xfId="0" applyNumberFormat="1" applyFont="1" applyFill="1" applyBorder="1" applyAlignment="1" applyProtection="1">
      <alignment horizontal="center" shrinkToFit="1"/>
      <protection locked="0"/>
    </xf>
    <xf numFmtId="49" fontId="4" fillId="5" borderId="111" xfId="0" applyNumberFormat="1" applyFont="1" applyFill="1" applyBorder="1" applyAlignment="1">
      <alignment horizontal="right"/>
    </xf>
    <xf numFmtId="3" fontId="37" fillId="3" borderId="112" xfId="0" applyNumberFormat="1" applyFont="1" applyFill="1" applyBorder="1"/>
    <xf numFmtId="49" fontId="4" fillId="5" borderId="0" xfId="0" applyNumberFormat="1" applyFont="1" applyFill="1" applyAlignment="1" applyProtection="1">
      <alignment horizontal="center"/>
      <protection locked="0"/>
    </xf>
    <xf numFmtId="49" fontId="46" fillId="18" borderId="324" xfId="0" applyNumberFormat="1" applyFont="1" applyFill="1" applyBorder="1" applyAlignment="1" applyProtection="1">
      <alignment horizontal="center" shrinkToFit="1"/>
      <protection locked="0"/>
    </xf>
    <xf numFmtId="0" fontId="63" fillId="8" borderId="0" xfId="0" applyFont="1" applyFill="1" applyAlignment="1">
      <alignment horizontal="right"/>
    </xf>
    <xf numFmtId="49" fontId="143" fillId="3" borderId="259" xfId="0" applyNumberFormat="1" applyFont="1" applyFill="1" applyBorder="1" applyAlignment="1" applyProtection="1">
      <alignment horizontal="right" shrinkToFit="1"/>
      <protection locked="0"/>
    </xf>
    <xf numFmtId="3" fontId="113" fillId="3" borderId="358" xfId="0" applyNumberFormat="1" applyFont="1" applyFill="1" applyBorder="1" applyAlignment="1" applyProtection="1">
      <alignment horizontal="right" shrinkToFit="1"/>
      <protection locked="0"/>
    </xf>
    <xf numFmtId="3" fontId="113" fillId="3" borderId="359" xfId="0" applyNumberFormat="1" applyFont="1" applyFill="1" applyBorder="1" applyAlignment="1" applyProtection="1">
      <alignment horizontal="right" shrinkToFit="1"/>
      <protection locked="0"/>
    </xf>
    <xf numFmtId="3" fontId="145" fillId="3" borderId="360" xfId="0" applyNumberFormat="1" applyFont="1" applyFill="1" applyBorder="1" applyProtection="1">
      <protection locked="0"/>
    </xf>
    <xf numFmtId="166" fontId="84" fillId="5" borderId="361" xfId="0" applyNumberFormat="1" applyFont="1" applyFill="1" applyBorder="1" applyProtection="1">
      <protection locked="0"/>
    </xf>
    <xf numFmtId="3" fontId="10" fillId="5" borderId="144" xfId="0" applyNumberFormat="1" applyFont="1" applyFill="1" applyBorder="1" applyAlignment="1">
      <alignment horizontal="right" shrinkToFit="1"/>
    </xf>
    <xf numFmtId="3" fontId="10" fillId="6" borderId="362" xfId="0" applyNumberFormat="1" applyFont="1" applyFill="1" applyBorder="1" applyAlignment="1">
      <alignment horizontal="right" shrinkToFit="1"/>
    </xf>
    <xf numFmtId="166" fontId="84" fillId="5" borderId="363" xfId="0" applyNumberFormat="1" applyFont="1" applyFill="1" applyBorder="1" applyProtection="1">
      <protection locked="0"/>
    </xf>
    <xf numFmtId="166" fontId="84" fillId="5" borderId="364" xfId="0" applyNumberFormat="1" applyFont="1" applyFill="1" applyBorder="1" applyProtection="1">
      <protection locked="0"/>
    </xf>
    <xf numFmtId="166" fontId="4" fillId="5" borderId="365" xfId="0" applyNumberFormat="1" applyFont="1" applyFill="1" applyBorder="1"/>
    <xf numFmtId="166" fontId="4" fillId="5" borderId="363" xfId="0" applyNumberFormat="1" applyFont="1" applyFill="1" applyBorder="1"/>
    <xf numFmtId="166" fontId="84" fillId="5" borderId="143" xfId="0" applyNumberFormat="1" applyFont="1" applyFill="1" applyBorder="1"/>
    <xf numFmtId="166" fontId="84" fillId="5" borderId="141" xfId="0" applyNumberFormat="1" applyFont="1" applyFill="1" applyBorder="1"/>
    <xf numFmtId="166" fontId="84" fillId="5" borderId="142" xfId="0" applyNumberFormat="1" applyFont="1" applyFill="1" applyBorder="1"/>
    <xf numFmtId="166" fontId="84" fillId="5" borderId="158" xfId="0" applyNumberFormat="1" applyFont="1" applyFill="1" applyBorder="1"/>
    <xf numFmtId="166" fontId="84" fillId="5" borderId="366" xfId="0" applyNumberFormat="1" applyFont="1" applyFill="1" applyBorder="1"/>
    <xf numFmtId="3" fontId="10" fillId="5" borderId="367" xfId="0" applyNumberFormat="1" applyFont="1" applyFill="1" applyBorder="1" applyAlignment="1">
      <alignment horizontal="right" shrinkToFit="1"/>
    </xf>
    <xf numFmtId="3" fontId="10" fillId="5" borderId="368" xfId="0" applyNumberFormat="1" applyFont="1" applyFill="1" applyBorder="1" applyAlignment="1">
      <alignment horizontal="right" shrinkToFit="1"/>
    </xf>
    <xf numFmtId="3" fontId="10" fillId="5" borderId="369" xfId="0" applyNumberFormat="1" applyFont="1" applyFill="1" applyBorder="1" applyAlignment="1">
      <alignment horizontal="right" shrinkToFit="1"/>
    </xf>
    <xf numFmtId="3" fontId="10" fillId="5" borderId="370" xfId="0" applyNumberFormat="1" applyFont="1" applyFill="1" applyBorder="1" applyAlignment="1">
      <alignment horizontal="right" shrinkToFit="1"/>
    </xf>
    <xf numFmtId="166" fontId="4" fillId="5" borderId="371" xfId="0" applyNumberFormat="1" applyFont="1" applyFill="1" applyBorder="1"/>
    <xf numFmtId="166" fontId="84" fillId="5" borderId="365" xfId="0" applyNumberFormat="1" applyFont="1" applyFill="1" applyBorder="1"/>
    <xf numFmtId="166" fontId="84" fillId="5" borderId="249" xfId="0" applyNumberFormat="1" applyFont="1" applyFill="1" applyBorder="1" applyProtection="1">
      <protection locked="0"/>
    </xf>
    <xf numFmtId="166" fontId="84" fillId="5" borderId="364" xfId="0" applyNumberFormat="1" applyFont="1" applyFill="1" applyBorder="1"/>
    <xf numFmtId="166" fontId="84" fillId="5" borderId="371" xfId="0" applyNumberFormat="1" applyFont="1" applyFill="1" applyBorder="1" applyProtection="1">
      <protection locked="0"/>
    </xf>
    <xf numFmtId="3" fontId="178" fillId="3" borderId="173" xfId="0" applyNumberFormat="1" applyFont="1" applyFill="1" applyBorder="1" applyAlignment="1" applyProtection="1">
      <alignment horizontal="right" shrinkToFit="1"/>
      <protection locked="0"/>
    </xf>
    <xf numFmtId="164" fontId="178" fillId="3" borderId="315" xfId="0" applyNumberFormat="1" applyFont="1" applyFill="1" applyBorder="1" applyAlignment="1" applyProtection="1">
      <alignment horizontal="right" shrinkToFit="1"/>
      <protection locked="0"/>
    </xf>
    <xf numFmtId="164" fontId="178" fillId="3" borderId="316" xfId="0" applyNumberFormat="1" applyFont="1" applyFill="1" applyBorder="1" applyAlignment="1" applyProtection="1">
      <alignment horizontal="right" shrinkToFit="1"/>
      <protection locked="0"/>
    </xf>
    <xf numFmtId="164" fontId="178" fillId="3" borderId="318" xfId="0" applyNumberFormat="1" applyFont="1" applyFill="1" applyBorder="1" applyAlignment="1" applyProtection="1">
      <alignment horizontal="right" shrinkToFit="1"/>
      <protection locked="0"/>
    </xf>
    <xf numFmtId="164" fontId="178" fillId="3" borderId="372" xfId="0" applyNumberFormat="1" applyFont="1" applyFill="1" applyBorder="1" applyAlignment="1" applyProtection="1">
      <alignment horizontal="right" vertical="center"/>
      <protection locked="0"/>
    </xf>
    <xf numFmtId="164" fontId="178" fillId="3" borderId="373" xfId="0" applyNumberFormat="1" applyFont="1" applyFill="1" applyBorder="1" applyAlignment="1" applyProtection="1">
      <alignment horizontal="right" vertical="center"/>
      <protection locked="0"/>
    </xf>
    <xf numFmtId="164" fontId="178" fillId="3" borderId="374" xfId="0" applyNumberFormat="1" applyFont="1" applyFill="1" applyBorder="1" applyAlignment="1" applyProtection="1">
      <alignment horizontal="right" vertical="center"/>
      <protection locked="0"/>
    </xf>
    <xf numFmtId="0" fontId="134" fillId="6" borderId="56" xfId="0" applyFont="1" applyFill="1" applyBorder="1"/>
    <xf numFmtId="0" fontId="134" fillId="6" borderId="6" xfId="0" applyFont="1" applyFill="1" applyBorder="1"/>
    <xf numFmtId="0" fontId="42" fillId="12" borderId="205" xfId="0" applyFont="1" applyFill="1" applyBorder="1"/>
    <xf numFmtId="0" fontId="2" fillId="6" borderId="0" xfId="0" applyFont="1" applyFill="1" applyAlignment="1">
      <alignment horizontal="center"/>
    </xf>
    <xf numFmtId="49" fontId="46" fillId="8" borderId="375" xfId="0" applyNumberFormat="1" applyFont="1" applyFill="1" applyBorder="1" applyAlignment="1" applyProtection="1">
      <alignment horizontal="center" vertical="center"/>
      <protection locked="0"/>
    </xf>
    <xf numFmtId="49" fontId="48" fillId="12" borderId="208" xfId="0" applyNumberFormat="1" applyFont="1" applyFill="1" applyBorder="1" applyAlignment="1">
      <alignment horizontal="center" vertical="center"/>
    </xf>
    <xf numFmtId="9" fontId="6" fillId="5" borderId="275" xfId="0" applyNumberFormat="1" applyFont="1" applyFill="1" applyBorder="1" applyProtection="1">
      <protection locked="0"/>
    </xf>
    <xf numFmtId="166" fontId="113" fillId="3" borderId="101" xfId="0" applyNumberFormat="1" applyFont="1" applyFill="1" applyBorder="1" applyProtection="1">
      <protection locked="0"/>
    </xf>
    <xf numFmtId="166" fontId="113" fillId="3" borderId="102" xfId="0" applyNumberFormat="1" applyFont="1" applyFill="1" applyBorder="1" applyProtection="1">
      <protection locked="0"/>
    </xf>
    <xf numFmtId="166" fontId="113" fillId="3" borderId="103" xfId="0" applyNumberFormat="1" applyFont="1" applyFill="1" applyBorder="1" applyProtection="1">
      <protection locked="0"/>
    </xf>
    <xf numFmtId="3" fontId="2" fillId="0" borderId="0" xfId="0" applyNumberFormat="1" applyFont="1"/>
    <xf numFmtId="0" fontId="1" fillId="0" borderId="0" xfId="0" applyFont="1"/>
    <xf numFmtId="37" fontId="1" fillId="0" borderId="0" xfId="0" applyNumberFormat="1" applyFont="1"/>
    <xf numFmtId="0" fontId="74" fillId="0" borderId="0" xfId="0" applyFont="1" applyAlignment="1">
      <alignment horizontal="right"/>
    </xf>
    <xf numFmtId="37" fontId="74" fillId="0" borderId="0" xfId="0" applyNumberFormat="1" applyFont="1"/>
    <xf numFmtId="164" fontId="74" fillId="0" borderId="0" xfId="2" applyNumberFormat="1" applyFont="1" applyFill="1" applyBorder="1" applyProtection="1">
      <protection locked="0"/>
    </xf>
    <xf numFmtId="3" fontId="74" fillId="0" borderId="0" xfId="0" applyNumberFormat="1" applyFont="1" applyAlignment="1">
      <alignment horizontal="right"/>
    </xf>
    <xf numFmtId="167" fontId="74" fillId="0" borderId="0" xfId="0" applyNumberFormat="1" applyFont="1"/>
    <xf numFmtId="0" fontId="1" fillId="2" borderId="0" xfId="0" applyFont="1" applyFill="1" applyAlignment="1">
      <alignment horizontal="right"/>
    </xf>
    <xf numFmtId="37" fontId="1" fillId="0" borderId="125" xfId="0" applyNumberFormat="1" applyFont="1" applyBorder="1"/>
    <xf numFmtId="37" fontId="1" fillId="0" borderId="7" xfId="0" applyNumberFormat="1" applyFont="1" applyBorder="1"/>
    <xf numFmtId="37" fontId="74" fillId="0" borderId="7" xfId="0" applyNumberFormat="1" applyFont="1" applyBorder="1"/>
    <xf numFmtId="37" fontId="1" fillId="0" borderId="10" xfId="0" applyNumberFormat="1" applyFont="1" applyBorder="1"/>
    <xf numFmtId="0" fontId="1" fillId="0" borderId="10" xfId="0" applyFont="1" applyBorder="1"/>
    <xf numFmtId="0" fontId="1" fillId="0" borderId="12" xfId="0" applyFont="1" applyBorder="1"/>
    <xf numFmtId="0" fontId="1" fillId="0" borderId="38" xfId="0" applyFont="1" applyBorder="1"/>
    <xf numFmtId="0" fontId="74" fillId="0" borderId="38" xfId="0" applyFont="1" applyBorder="1" applyAlignment="1">
      <alignment horizontal="right"/>
    </xf>
    <xf numFmtId="37" fontId="74" fillId="0" borderId="38" xfId="0" applyNumberFormat="1" applyFont="1" applyBorder="1"/>
    <xf numFmtId="0" fontId="74" fillId="0" borderId="38" xfId="0" applyFont="1" applyBorder="1"/>
    <xf numFmtId="3" fontId="37" fillId="3" borderId="56" xfId="0" applyNumberFormat="1" applyFont="1" applyFill="1" applyBorder="1" applyAlignment="1">
      <alignment vertical="center"/>
    </xf>
    <xf numFmtId="0" fontId="0" fillId="3" borderId="113" xfId="0" applyFill="1" applyBorder="1"/>
    <xf numFmtId="3" fontId="37" fillId="3" borderId="6" xfId="0" applyNumberFormat="1" applyFont="1" applyFill="1" applyBorder="1" applyAlignment="1">
      <alignment vertical="center"/>
    </xf>
    <xf numFmtId="3" fontId="37" fillId="3" borderId="112" xfId="0" applyNumberFormat="1" applyFont="1" applyFill="1" applyBorder="1" applyAlignment="1">
      <alignment vertical="center"/>
    </xf>
    <xf numFmtId="3" fontId="37" fillId="3" borderId="114" xfId="0" applyNumberFormat="1" applyFont="1" applyFill="1" applyBorder="1" applyAlignment="1">
      <alignment vertical="center"/>
    </xf>
    <xf numFmtId="3" fontId="37" fillId="3" borderId="116" xfId="0" applyNumberFormat="1" applyFont="1" applyFill="1" applyBorder="1" applyAlignment="1">
      <alignment vertical="center"/>
    </xf>
    <xf numFmtId="0" fontId="46" fillId="15" borderId="212" xfId="0" applyFont="1" applyFill="1" applyBorder="1" applyAlignment="1">
      <alignment horizontal="center" vertical="center"/>
    </xf>
    <xf numFmtId="0" fontId="22" fillId="8" borderId="55" xfId="0" applyFont="1" applyFill="1" applyBorder="1" applyAlignment="1">
      <alignment horizontal="center"/>
    </xf>
    <xf numFmtId="0" fontId="10" fillId="3" borderId="56" xfId="0" applyFont="1" applyFill="1" applyBorder="1" applyAlignment="1">
      <alignment horizontal="right"/>
    </xf>
    <xf numFmtId="0" fontId="0" fillId="3" borderId="114" xfId="0" applyFill="1" applyBorder="1"/>
    <xf numFmtId="0" fontId="10" fillId="3" borderId="6" xfId="0" applyFont="1" applyFill="1" applyBorder="1" applyAlignment="1">
      <alignment horizontal="right"/>
    </xf>
    <xf numFmtId="0" fontId="12" fillId="3" borderId="0" xfId="0" applyFont="1" applyFill="1" applyAlignment="1">
      <alignment horizontal="right"/>
    </xf>
    <xf numFmtId="3" fontId="12" fillId="3" borderId="0" xfId="0" applyNumberFormat="1" applyFont="1" applyFill="1"/>
    <xf numFmtId="3" fontId="12" fillId="3" borderId="0" xfId="0" applyNumberFormat="1" applyFont="1" applyFill="1" applyAlignment="1">
      <alignment vertical="center"/>
    </xf>
    <xf numFmtId="0" fontId="43" fillId="3" borderId="0" xfId="0" applyFont="1" applyFill="1" applyAlignment="1">
      <alignment horizontal="center"/>
    </xf>
    <xf numFmtId="3" fontId="41" fillId="3" borderId="0" xfId="0" applyNumberFormat="1" applyFont="1" applyFill="1" applyAlignment="1">
      <alignment vertical="center"/>
    </xf>
    <xf numFmtId="0" fontId="184" fillId="3" borderId="0" xfId="0" applyFont="1" applyFill="1"/>
    <xf numFmtId="0" fontId="155" fillId="3" borderId="0" xfId="0" applyFont="1" applyFill="1" applyAlignment="1">
      <alignment horizontal="center" vertical="center"/>
    </xf>
    <xf numFmtId="0" fontId="37" fillId="3" borderId="0" xfId="0" applyFont="1" applyFill="1" applyAlignment="1">
      <alignment horizontal="center" vertical="center"/>
    </xf>
    <xf numFmtId="0" fontId="182" fillId="3" borderId="0" xfId="0" applyFont="1" applyFill="1" applyAlignment="1">
      <alignment horizontal="center" vertical="center"/>
    </xf>
    <xf numFmtId="0" fontId="38" fillId="3" borderId="0" xfId="0" applyFont="1" applyFill="1" applyAlignment="1">
      <alignment horizontal="center"/>
    </xf>
    <xf numFmtId="164" fontId="93" fillId="3" borderId="0" xfId="0" applyNumberFormat="1" applyFont="1" applyFill="1"/>
    <xf numFmtId="166" fontId="138" fillId="3" borderId="0" xfId="0" applyNumberFormat="1" applyFont="1" applyFill="1"/>
    <xf numFmtId="166" fontId="93" fillId="3" borderId="0" xfId="0" applyNumberFormat="1" applyFont="1" applyFill="1"/>
    <xf numFmtId="0" fontId="184" fillId="3" borderId="0" xfId="0" applyFont="1" applyFill="1" applyAlignment="1">
      <alignment vertical="center"/>
    </xf>
    <xf numFmtId="166" fontId="37" fillId="3" borderId="0" xfId="0" applyNumberFormat="1" applyFont="1" applyFill="1" applyAlignment="1">
      <alignment vertical="center"/>
    </xf>
    <xf numFmtId="164" fontId="93" fillId="3" borderId="0" xfId="0" applyNumberFormat="1" applyFont="1" applyFill="1" applyAlignment="1">
      <alignment horizontal="right"/>
    </xf>
    <xf numFmtId="0" fontId="183" fillId="3" borderId="0" xfId="0" applyFont="1" applyFill="1" applyAlignment="1">
      <alignment horizontal="center" vertical="center"/>
    </xf>
    <xf numFmtId="0" fontId="43" fillId="3" borderId="5" xfId="0" applyFont="1" applyFill="1" applyBorder="1" applyAlignment="1">
      <alignment horizontal="center"/>
    </xf>
    <xf numFmtId="0" fontId="1" fillId="3" borderId="5" xfId="0" applyFont="1" applyFill="1" applyBorder="1"/>
    <xf numFmtId="1" fontId="43" fillId="3" borderId="5" xfId="0" applyNumberFormat="1" applyFont="1" applyFill="1" applyBorder="1"/>
    <xf numFmtId="0" fontId="12" fillId="3" borderId="0" xfId="0" applyFont="1" applyFill="1" applyAlignment="1">
      <alignment horizontal="right" vertical="center"/>
    </xf>
    <xf numFmtId="0" fontId="45" fillId="3" borderId="0" xfId="0" applyFont="1" applyFill="1" applyAlignment="1">
      <alignment horizontal="center"/>
    </xf>
    <xf numFmtId="0" fontId="6" fillId="3" borderId="3" xfId="0" applyFont="1" applyFill="1" applyBorder="1" applyAlignment="1">
      <alignment horizontal="right"/>
    </xf>
    <xf numFmtId="10" fontId="37" fillId="3" borderId="3" xfId="0" applyNumberFormat="1" applyFont="1" applyFill="1" applyBorder="1" applyAlignment="1">
      <alignment vertical="center"/>
    </xf>
    <xf numFmtId="0" fontId="10" fillId="3" borderId="3" xfId="0" applyFont="1" applyFill="1" applyBorder="1" applyAlignment="1">
      <alignment horizontal="right"/>
    </xf>
    <xf numFmtId="3" fontId="37" fillId="3" borderId="3" xfId="0" applyNumberFormat="1" applyFont="1" applyFill="1" applyBorder="1" applyAlignment="1">
      <alignment vertical="center"/>
    </xf>
    <xf numFmtId="0" fontId="5" fillId="3" borderId="3" xfId="0" applyFont="1" applyFill="1" applyBorder="1" applyAlignment="1">
      <alignment horizontal="right"/>
    </xf>
    <xf numFmtId="4" fontId="37" fillId="3" borderId="3" xfId="0" applyNumberFormat="1" applyFont="1" applyFill="1" applyBorder="1" applyAlignment="1">
      <alignment vertical="center"/>
    </xf>
    <xf numFmtId="0" fontId="183" fillId="3" borderId="6" xfId="0" applyFont="1" applyFill="1" applyBorder="1" applyAlignment="1">
      <alignment vertical="center"/>
    </xf>
    <xf numFmtId="0" fontId="186" fillId="3" borderId="6" xfId="0" applyFont="1" applyFill="1" applyBorder="1" applyAlignment="1">
      <alignment vertical="center"/>
    </xf>
    <xf numFmtId="0" fontId="155" fillId="3" borderId="6" xfId="0" applyFont="1" applyFill="1" applyBorder="1" applyAlignment="1">
      <alignment vertical="center"/>
    </xf>
    <xf numFmtId="0" fontId="184" fillId="3" borderId="6" xfId="0" applyFont="1" applyFill="1" applyBorder="1"/>
    <xf numFmtId="0" fontId="98" fillId="3" borderId="6" xfId="0" applyFont="1" applyFill="1" applyBorder="1" applyAlignment="1">
      <alignment vertical="center"/>
    </xf>
    <xf numFmtId="0" fontId="1" fillId="3" borderId="111" xfId="0" applyFont="1" applyFill="1" applyBorder="1"/>
    <xf numFmtId="0" fontId="1" fillId="3" borderId="56" xfId="0" applyFont="1" applyFill="1" applyBorder="1"/>
    <xf numFmtId="0" fontId="1" fillId="3" borderId="112" xfId="0" applyFont="1" applyFill="1" applyBorder="1"/>
    <xf numFmtId="0" fontId="1" fillId="3" borderId="113" xfId="0" applyFont="1" applyFill="1" applyBorder="1"/>
    <xf numFmtId="0" fontId="1" fillId="3" borderId="114" xfId="0" applyFont="1" applyFill="1" applyBorder="1"/>
    <xf numFmtId="0" fontId="182" fillId="3" borderId="113" xfId="0" applyFont="1" applyFill="1" applyBorder="1" applyAlignment="1">
      <alignment horizontal="center" vertical="center"/>
    </xf>
    <xf numFmtId="0" fontId="98" fillId="3" borderId="114" xfId="0" applyFont="1" applyFill="1" applyBorder="1" applyAlignment="1">
      <alignment vertical="center"/>
    </xf>
    <xf numFmtId="0" fontId="182" fillId="3" borderId="113" xfId="0" applyFont="1" applyFill="1" applyBorder="1" applyAlignment="1">
      <alignment horizontal="center"/>
    </xf>
    <xf numFmtId="0" fontId="184" fillId="3" borderId="114" xfId="0" applyFont="1" applyFill="1" applyBorder="1"/>
    <xf numFmtId="0" fontId="74" fillId="3" borderId="114" xfId="0" applyFont="1" applyFill="1" applyBorder="1"/>
    <xf numFmtId="0" fontId="138" fillId="3" borderId="114" xfId="0" applyFont="1" applyFill="1" applyBorder="1"/>
    <xf numFmtId="164" fontId="138" fillId="3" borderId="114" xfId="0" applyNumberFormat="1" applyFont="1" applyFill="1" applyBorder="1"/>
    <xf numFmtId="0" fontId="186" fillId="3" borderId="114" xfId="0" applyFont="1" applyFill="1" applyBorder="1"/>
    <xf numFmtId="0" fontId="98" fillId="3" borderId="113" xfId="0" applyFont="1" applyFill="1" applyBorder="1" applyAlignment="1">
      <alignment vertical="center"/>
    </xf>
    <xf numFmtId="0" fontId="1" fillId="3" borderId="113" xfId="0" applyFont="1" applyFill="1" applyBorder="1" applyAlignment="1">
      <alignment vertical="center"/>
    </xf>
    <xf numFmtId="0" fontId="1" fillId="3" borderId="0" xfId="0" applyFont="1" applyFill="1" applyAlignment="1">
      <alignment vertical="center"/>
    </xf>
    <xf numFmtId="0" fontId="74" fillId="3" borderId="0" xfId="0" applyFont="1" applyFill="1" applyAlignment="1">
      <alignment vertical="center"/>
    </xf>
    <xf numFmtId="0" fontId="0" fillId="3" borderId="116" xfId="0" applyFill="1" applyBorder="1"/>
    <xf numFmtId="0" fontId="0" fillId="3" borderId="111" xfId="0" applyFill="1" applyBorder="1"/>
    <xf numFmtId="0" fontId="0" fillId="3" borderId="112" xfId="0" applyFill="1" applyBorder="1"/>
    <xf numFmtId="0" fontId="5" fillId="3" borderId="113" xfId="0" applyFont="1" applyFill="1" applyBorder="1" applyAlignment="1">
      <alignment horizontal="center"/>
    </xf>
    <xf numFmtId="0" fontId="0" fillId="3" borderId="115" xfId="0" applyFill="1" applyBorder="1"/>
    <xf numFmtId="3" fontId="0" fillId="3" borderId="6" xfId="0" applyNumberFormat="1" applyFill="1" applyBorder="1"/>
    <xf numFmtId="3" fontId="1" fillId="3" borderId="0" xfId="0" applyNumberFormat="1" applyFont="1" applyFill="1"/>
    <xf numFmtId="0" fontId="45" fillId="3" borderId="125" xfId="0" applyFont="1" applyFill="1" applyBorder="1"/>
    <xf numFmtId="0" fontId="3" fillId="3" borderId="7" xfId="0" applyFont="1" applyFill="1" applyBorder="1"/>
    <xf numFmtId="0" fontId="3" fillId="3" borderId="57" xfId="0" applyFont="1" applyFill="1" applyBorder="1"/>
    <xf numFmtId="3" fontId="1" fillId="3" borderId="10" xfId="0" applyNumberFormat="1" applyFont="1" applyFill="1" applyBorder="1"/>
    <xf numFmtId="3" fontId="1" fillId="3" borderId="11" xfId="0" applyNumberFormat="1" applyFont="1" applyFill="1" applyBorder="1"/>
    <xf numFmtId="3" fontId="1" fillId="3" borderId="12" xfId="0" applyNumberFormat="1" applyFont="1" applyFill="1" applyBorder="1"/>
    <xf numFmtId="3" fontId="1" fillId="3" borderId="38" xfId="0" applyNumberFormat="1" applyFont="1" applyFill="1" applyBorder="1"/>
    <xf numFmtId="3" fontId="1" fillId="3" borderId="122" xfId="0" applyNumberFormat="1" applyFont="1" applyFill="1" applyBorder="1"/>
    <xf numFmtId="49" fontId="10" fillId="3" borderId="0" xfId="0" applyNumberFormat="1" applyFont="1" applyFill="1" applyAlignment="1" applyProtection="1">
      <alignment horizontal="right"/>
      <protection locked="0"/>
    </xf>
    <xf numFmtId="0" fontId="12" fillId="3" borderId="6" xfId="0" applyFont="1" applyFill="1" applyBorder="1" applyAlignment="1" applyProtection="1">
      <alignment horizontal="right"/>
      <protection locked="0"/>
    </xf>
    <xf numFmtId="0" fontId="5" fillId="3" borderId="5" xfId="0" applyFont="1" applyFill="1" applyBorder="1" applyAlignment="1" applyProtection="1">
      <alignment horizontal="right"/>
      <protection locked="0"/>
    </xf>
    <xf numFmtId="0" fontId="6" fillId="3" borderId="5" xfId="0" applyFont="1" applyFill="1" applyBorder="1" applyAlignment="1" applyProtection="1">
      <alignment horizontal="right"/>
      <protection locked="0"/>
    </xf>
    <xf numFmtId="3" fontId="6" fillId="3" borderId="5" xfId="0" applyNumberFormat="1" applyFont="1" applyFill="1" applyBorder="1" applyProtection="1">
      <protection locked="0"/>
    </xf>
    <xf numFmtId="0" fontId="12" fillId="3" borderId="5" xfId="0" applyFont="1" applyFill="1" applyBorder="1" applyAlignment="1" applyProtection="1">
      <alignment horizontal="right"/>
      <protection locked="0"/>
    </xf>
    <xf numFmtId="3" fontId="10" fillId="3" borderId="6" xfId="0" applyNumberFormat="1" applyFont="1" applyFill="1" applyBorder="1" applyProtection="1">
      <protection locked="0"/>
    </xf>
    <xf numFmtId="166" fontId="4" fillId="3" borderId="0" xfId="0" applyNumberFormat="1" applyFont="1" applyFill="1"/>
    <xf numFmtId="0" fontId="43" fillId="3" borderId="6" xfId="1" applyFont="1" applyFill="1" applyBorder="1" applyAlignment="1" applyProtection="1">
      <alignment horizontal="center"/>
    </xf>
    <xf numFmtId="0" fontId="4" fillId="3" borderId="0" xfId="0" applyFont="1" applyFill="1" applyAlignment="1" applyProtection="1">
      <alignment horizontal="right"/>
      <protection locked="0"/>
    </xf>
    <xf numFmtId="49" fontId="4" fillId="3" borderId="0" xfId="0" applyNumberFormat="1" applyFont="1" applyFill="1" applyAlignment="1" applyProtection="1">
      <alignment horizontal="right"/>
      <protection locked="0"/>
    </xf>
    <xf numFmtId="0" fontId="43" fillId="3" borderId="6" xfId="1" applyFont="1" applyFill="1" applyBorder="1" applyAlignment="1" applyProtection="1">
      <alignment horizontal="right"/>
    </xf>
    <xf numFmtId="49" fontId="10" fillId="3" borderId="0" xfId="1" applyNumberFormat="1" applyFont="1" applyFill="1" applyBorder="1" applyAlignment="1" applyProtection="1">
      <alignment horizontal="right"/>
    </xf>
    <xf numFmtId="49" fontId="10" fillId="3" borderId="6" xfId="1" applyNumberFormat="1" applyFont="1" applyFill="1" applyBorder="1" applyAlignment="1" applyProtection="1">
      <alignment horizontal="right"/>
    </xf>
    <xf numFmtId="1" fontId="41" fillId="3" borderId="114" xfId="0" applyNumberFormat="1" applyFont="1" applyFill="1" applyBorder="1" applyAlignment="1">
      <alignment horizontal="left"/>
    </xf>
    <xf numFmtId="165" fontId="10" fillId="3" borderId="114" xfId="0" applyNumberFormat="1" applyFont="1" applyFill="1" applyBorder="1" applyAlignment="1">
      <alignment horizontal="center"/>
    </xf>
    <xf numFmtId="166" fontId="6" fillId="3" borderId="114" xfId="0" applyNumberFormat="1" applyFont="1" applyFill="1" applyBorder="1"/>
    <xf numFmtId="166" fontId="10" fillId="3" borderId="114" xfId="0" applyNumberFormat="1" applyFont="1" applyFill="1" applyBorder="1"/>
    <xf numFmtId="3" fontId="6" fillId="3" borderId="114" xfId="0" applyNumberFormat="1" applyFont="1" applyFill="1" applyBorder="1"/>
    <xf numFmtId="0" fontId="4" fillId="0" borderId="0" xfId="0" applyFont="1"/>
    <xf numFmtId="3" fontId="37" fillId="3" borderId="114" xfId="0" applyNumberFormat="1" applyFont="1" applyFill="1" applyBorder="1"/>
    <xf numFmtId="166" fontId="10" fillId="3" borderId="116" xfId="0" applyNumberFormat="1" applyFont="1" applyFill="1" applyBorder="1"/>
    <xf numFmtId="3" fontId="4" fillId="3" borderId="0" xfId="0" applyNumberFormat="1" applyFont="1" applyFill="1" applyAlignment="1" applyProtection="1">
      <alignment horizontal="right"/>
      <protection locked="0"/>
    </xf>
    <xf numFmtId="49" fontId="0" fillId="3" borderId="0" xfId="0" applyNumberFormat="1" applyFill="1"/>
    <xf numFmtId="0" fontId="43" fillId="3" borderId="0" xfId="1" applyFont="1" applyFill="1" applyBorder="1" applyAlignment="1" applyProtection="1">
      <alignment horizontal="center"/>
    </xf>
    <xf numFmtId="0" fontId="43" fillId="3" borderId="78" xfId="1" applyFont="1" applyFill="1" applyBorder="1" applyAlignment="1" applyProtection="1">
      <alignment horizontal="center"/>
    </xf>
    <xf numFmtId="0" fontId="10" fillId="3" borderId="78" xfId="1" applyFont="1" applyFill="1" applyBorder="1" applyAlignment="1" applyProtection="1">
      <alignment horizontal="right"/>
    </xf>
    <xf numFmtId="165" fontId="45" fillId="3" borderId="78" xfId="0" applyNumberFormat="1" applyFont="1" applyFill="1" applyBorder="1" applyAlignment="1" applyProtection="1">
      <alignment horizontal="center"/>
      <protection locked="0"/>
    </xf>
    <xf numFmtId="1" fontId="41" fillId="5" borderId="0" xfId="0" applyNumberFormat="1" applyFont="1" applyFill="1" applyAlignment="1">
      <alignment horizontal="left"/>
    </xf>
    <xf numFmtId="165" fontId="10" fillId="5" borderId="0" xfId="0" applyNumberFormat="1" applyFont="1" applyFill="1" applyAlignment="1">
      <alignment horizontal="center"/>
    </xf>
    <xf numFmtId="166" fontId="6" fillId="5" borderId="0" xfId="0" applyNumberFormat="1" applyFont="1" applyFill="1"/>
    <xf numFmtId="166" fontId="10" fillId="5" borderId="0" xfId="0" applyNumberFormat="1" applyFont="1" applyFill="1"/>
    <xf numFmtId="3" fontId="6" fillId="5" borderId="0" xfId="0" applyNumberFormat="1" applyFont="1" applyFill="1"/>
    <xf numFmtId="3" fontId="37" fillId="5" borderId="0" xfId="0" applyNumberFormat="1" applyFont="1" applyFill="1"/>
    <xf numFmtId="0" fontId="0" fillId="0" borderId="114" xfId="0" applyBorder="1"/>
    <xf numFmtId="3" fontId="10" fillId="3" borderId="114" xfId="0" applyNumberFormat="1" applyFont="1" applyFill="1" applyBorder="1"/>
    <xf numFmtId="0" fontId="54" fillId="6" borderId="0" xfId="0" applyFont="1" applyFill="1"/>
    <xf numFmtId="0" fontId="37" fillId="6" borderId="0" xfId="0" applyFont="1" applyFill="1" applyAlignment="1">
      <alignment horizontal="center" vertical="center"/>
    </xf>
    <xf numFmtId="10" fontId="0" fillId="6" borderId="0" xfId="0" applyNumberFormat="1" applyFill="1" applyAlignment="1">
      <alignment vertical="center"/>
    </xf>
    <xf numFmtId="0" fontId="46" fillId="12" borderId="376" xfId="0" applyFont="1" applyFill="1" applyBorder="1" applyAlignment="1">
      <alignment horizontal="center" vertical="center"/>
    </xf>
    <xf numFmtId="3" fontId="5" fillId="13" borderId="3" xfId="0" applyNumberFormat="1" applyFont="1" applyFill="1" applyBorder="1" applyAlignment="1">
      <alignment horizontal="right"/>
    </xf>
    <xf numFmtId="3" fontId="5" fillId="13" borderId="377" xfId="0" applyNumberFormat="1" applyFont="1" applyFill="1" applyBorder="1" applyAlignment="1">
      <alignment horizontal="right"/>
    </xf>
    <xf numFmtId="3" fontId="5" fillId="5" borderId="378" xfId="0" applyNumberFormat="1" applyFont="1" applyFill="1" applyBorder="1" applyAlignment="1">
      <alignment horizontal="right"/>
    </xf>
    <xf numFmtId="3" fontId="5" fillId="5" borderId="379" xfId="0" applyNumberFormat="1" applyFont="1" applyFill="1" applyBorder="1" applyAlignment="1">
      <alignment horizontal="right"/>
    </xf>
    <xf numFmtId="3" fontId="5" fillId="5" borderId="267" xfId="0" applyNumberFormat="1" applyFont="1" applyFill="1" applyBorder="1" applyAlignment="1">
      <alignment horizontal="right"/>
    </xf>
    <xf numFmtId="10" fontId="114" fillId="0" borderId="377" xfId="0" applyNumberFormat="1" applyFont="1" applyBorder="1" applyProtection="1">
      <protection locked="0"/>
    </xf>
    <xf numFmtId="3" fontId="5" fillId="5" borderId="380" xfId="0" applyNumberFormat="1" applyFont="1" applyFill="1" applyBorder="1" applyAlignment="1">
      <alignment horizontal="right"/>
    </xf>
    <xf numFmtId="3" fontId="5" fillId="6" borderId="56" xfId="0" applyNumberFormat="1" applyFont="1" applyFill="1" applyBorder="1" applyAlignment="1">
      <alignment horizontal="right"/>
    </xf>
    <xf numFmtId="3" fontId="114" fillId="3" borderId="116" xfId="0" applyNumberFormat="1" applyFont="1" applyFill="1" applyBorder="1" applyAlignment="1" applyProtection="1">
      <alignment horizontal="right"/>
      <protection locked="0"/>
    </xf>
    <xf numFmtId="3" fontId="114" fillId="3" borderId="95" xfId="0" applyNumberFormat="1" applyFont="1" applyFill="1" applyBorder="1" applyAlignment="1" applyProtection="1">
      <alignment horizontal="right"/>
      <protection locked="0"/>
    </xf>
    <xf numFmtId="166" fontId="37" fillId="5" borderId="381" xfId="0" applyNumberFormat="1" applyFont="1" applyFill="1" applyBorder="1" applyAlignment="1">
      <alignment horizontal="right"/>
    </xf>
    <xf numFmtId="166" fontId="37" fillId="5" borderId="267" xfId="0" applyNumberFormat="1" applyFont="1" applyFill="1" applyBorder="1" applyAlignment="1">
      <alignment horizontal="right"/>
    </xf>
    <xf numFmtId="0" fontId="37" fillId="5" borderId="382" xfId="0" applyFont="1" applyFill="1" applyBorder="1" applyAlignment="1">
      <alignment horizontal="center" vertical="center"/>
    </xf>
    <xf numFmtId="0" fontId="37" fillId="5" borderId="382" xfId="0" applyFont="1" applyFill="1" applyBorder="1" applyAlignment="1">
      <alignment vertical="center"/>
    </xf>
    <xf numFmtId="3" fontId="114" fillId="3" borderId="345" xfId="0" applyNumberFormat="1" applyFont="1" applyFill="1" applyBorder="1" applyAlignment="1" applyProtection="1">
      <alignment horizontal="right"/>
      <protection locked="0"/>
    </xf>
    <xf numFmtId="3" fontId="114" fillId="3" borderId="217" xfId="0" applyNumberFormat="1" applyFont="1" applyFill="1" applyBorder="1" applyAlignment="1" applyProtection="1">
      <alignment horizontal="right"/>
      <protection locked="0"/>
    </xf>
    <xf numFmtId="0" fontId="46" fillId="10" borderId="212" xfId="0" applyFont="1" applyFill="1" applyBorder="1" applyAlignment="1" applyProtection="1">
      <alignment horizontal="center" vertical="center"/>
      <protection locked="0"/>
    </xf>
    <xf numFmtId="0" fontId="46" fillId="8" borderId="375" xfId="0" applyFont="1" applyFill="1" applyBorder="1" applyAlignment="1" applyProtection="1">
      <alignment horizontal="center" vertical="center"/>
      <protection locked="0"/>
    </xf>
    <xf numFmtId="0" fontId="46" fillId="10" borderId="277" xfId="0" applyFont="1" applyFill="1" applyBorder="1" applyAlignment="1">
      <alignment horizontal="center" vertical="center"/>
    </xf>
    <xf numFmtId="0" fontId="46" fillId="8" borderId="277" xfId="0" applyFont="1" applyFill="1" applyBorder="1" applyAlignment="1">
      <alignment horizontal="center" vertical="center"/>
    </xf>
    <xf numFmtId="0" fontId="46" fillId="19" borderId="277" xfId="0" applyFont="1" applyFill="1" applyBorder="1" applyAlignment="1">
      <alignment horizontal="center" vertical="center"/>
    </xf>
    <xf numFmtId="0" fontId="46" fillId="14" borderId="277" xfId="0" applyFont="1" applyFill="1" applyBorder="1" applyAlignment="1">
      <alignment horizontal="center" vertical="center"/>
    </xf>
    <xf numFmtId="0" fontId="46" fillId="16" borderId="278" xfId="0" applyFont="1" applyFill="1" applyBorder="1" applyAlignment="1">
      <alignment horizontal="center" vertical="center"/>
    </xf>
    <xf numFmtId="3" fontId="10" fillId="6" borderId="0" xfId="0" applyNumberFormat="1" applyFont="1" applyFill="1" applyAlignment="1">
      <alignment horizontal="right" vertical="center"/>
    </xf>
    <xf numFmtId="3" fontId="37" fillId="6" borderId="0" xfId="0" applyNumberFormat="1" applyFont="1" applyFill="1" applyAlignment="1">
      <alignment horizontal="right"/>
    </xf>
    <xf numFmtId="166" fontId="37" fillId="6" borderId="0" xfId="0" applyNumberFormat="1" applyFont="1" applyFill="1" applyAlignment="1">
      <alignment horizontal="right"/>
    </xf>
    <xf numFmtId="3" fontId="114" fillId="6" borderId="0" xfId="0" applyNumberFormat="1" applyFont="1" applyFill="1" applyAlignment="1" applyProtection="1">
      <alignment horizontal="right"/>
      <protection locked="0"/>
    </xf>
    <xf numFmtId="3" fontId="37" fillId="5" borderId="3" xfId="0" applyNumberFormat="1" applyFont="1" applyFill="1" applyBorder="1" applyAlignment="1">
      <alignment horizontal="right"/>
    </xf>
    <xf numFmtId="3" fontId="10" fillId="5" borderId="3" xfId="0" applyNumberFormat="1" applyFont="1" applyFill="1" applyBorder="1" applyAlignment="1">
      <alignment horizontal="right"/>
    </xf>
    <xf numFmtId="166" fontId="114" fillId="3" borderId="3" xfId="0" applyNumberFormat="1" applyFont="1" applyFill="1" applyBorder="1" applyAlignment="1">
      <alignment horizontal="right"/>
    </xf>
    <xf numFmtId="166" fontId="6" fillId="5" borderId="378" xfId="0" applyNumberFormat="1" applyFont="1" applyFill="1" applyBorder="1" applyAlignment="1">
      <alignment horizontal="right"/>
    </xf>
    <xf numFmtId="0" fontId="46" fillId="10" borderId="375" xfId="0" applyFont="1" applyFill="1" applyBorder="1" applyAlignment="1" applyProtection="1">
      <alignment horizontal="center" vertical="center"/>
      <protection locked="0"/>
    </xf>
    <xf numFmtId="166" fontId="37" fillId="5" borderId="3" xfId="0" applyNumberFormat="1" applyFont="1" applyFill="1" applyBorder="1" applyAlignment="1">
      <alignment horizontal="right"/>
    </xf>
    <xf numFmtId="3" fontId="37" fillId="5" borderId="40" xfId="0" applyNumberFormat="1" applyFont="1" applyFill="1" applyBorder="1" applyAlignment="1">
      <alignment horizontal="right"/>
    </xf>
    <xf numFmtId="166" fontId="37" fillId="5" borderId="40" xfId="0" applyNumberFormat="1" applyFont="1" applyFill="1" applyBorder="1" applyAlignment="1">
      <alignment horizontal="right"/>
    </xf>
    <xf numFmtId="3" fontId="6" fillId="5" borderId="61" xfId="0" applyNumberFormat="1" applyFont="1" applyFill="1" applyBorder="1" applyAlignment="1">
      <alignment horizontal="right"/>
    </xf>
    <xf numFmtId="166" fontId="6" fillId="5" borderId="61" xfId="0" applyNumberFormat="1" applyFont="1" applyFill="1" applyBorder="1" applyAlignment="1">
      <alignment horizontal="right"/>
    </xf>
    <xf numFmtId="166" fontId="6" fillId="5" borderId="383" xfId="0" applyNumberFormat="1" applyFont="1" applyFill="1" applyBorder="1" applyAlignment="1">
      <alignment horizontal="right"/>
    </xf>
    <xf numFmtId="3" fontId="6" fillId="5" borderId="8" xfId="0" applyNumberFormat="1" applyFont="1" applyFill="1" applyBorder="1" applyAlignment="1">
      <alignment horizontal="right"/>
    </xf>
    <xf numFmtId="3" fontId="6" fillId="5" borderId="384" xfId="0" applyNumberFormat="1" applyFont="1" applyFill="1" applyBorder="1" applyAlignment="1">
      <alignment horizontal="right"/>
    </xf>
    <xf numFmtId="3" fontId="114" fillId="3" borderId="3" xfId="0" applyNumberFormat="1" applyFont="1" applyFill="1" applyBorder="1" applyAlignment="1" applyProtection="1">
      <alignment horizontal="right"/>
      <protection locked="0"/>
    </xf>
    <xf numFmtId="3" fontId="114" fillId="3" borderId="40" xfId="0" applyNumberFormat="1" applyFont="1" applyFill="1" applyBorder="1" applyAlignment="1" applyProtection="1">
      <alignment horizontal="right"/>
      <protection locked="0"/>
    </xf>
    <xf numFmtId="0" fontId="46" fillId="19" borderId="205" xfId="0" applyFont="1" applyFill="1" applyBorder="1" applyAlignment="1" applyProtection="1">
      <alignment horizontal="left" vertical="center"/>
      <protection locked="0"/>
    </xf>
    <xf numFmtId="0" fontId="46" fillId="19" borderId="206" xfId="0" applyFont="1" applyFill="1" applyBorder="1" applyAlignment="1" applyProtection="1">
      <alignment horizontal="left" vertical="center"/>
      <protection locked="0"/>
    </xf>
    <xf numFmtId="0" fontId="46" fillId="14" borderId="205" xfId="0" applyFont="1" applyFill="1" applyBorder="1" applyAlignment="1" applyProtection="1">
      <alignment horizontal="center" vertical="center"/>
      <protection locked="0"/>
    </xf>
    <xf numFmtId="0" fontId="46" fillId="14" borderId="206" xfId="0" applyFont="1" applyFill="1" applyBorder="1" applyAlignment="1" applyProtection="1">
      <alignment horizontal="center" vertical="center"/>
      <protection locked="0"/>
    </xf>
    <xf numFmtId="0" fontId="46" fillId="16" borderId="205" xfId="0" applyFont="1" applyFill="1" applyBorder="1" applyAlignment="1" applyProtection="1">
      <alignment horizontal="center" vertical="center"/>
      <protection locked="0"/>
    </xf>
    <xf numFmtId="0" fontId="46" fillId="16" borderId="206" xfId="0" applyFont="1" applyFill="1" applyBorder="1" applyAlignment="1" applyProtection="1">
      <alignment horizontal="center" vertical="center"/>
      <protection locked="0"/>
    </xf>
    <xf numFmtId="0" fontId="37" fillId="5" borderId="385" xfId="0" applyFont="1" applyFill="1" applyBorder="1" applyAlignment="1">
      <alignment horizontal="center" vertical="center"/>
    </xf>
    <xf numFmtId="0" fontId="37" fillId="5" borderId="386" xfId="0" applyFont="1" applyFill="1" applyBorder="1" applyAlignment="1">
      <alignment vertical="center"/>
    </xf>
    <xf numFmtId="0" fontId="46" fillId="19" borderId="205" xfId="0" applyFont="1" applyFill="1" applyBorder="1" applyAlignment="1" applyProtection="1">
      <alignment vertical="center"/>
      <protection locked="0"/>
    </xf>
    <xf numFmtId="0" fontId="46" fillId="19" borderId="206" xfId="0" applyFont="1" applyFill="1" applyBorder="1" applyAlignment="1" applyProtection="1">
      <alignment vertical="center"/>
      <protection locked="0"/>
    </xf>
    <xf numFmtId="0" fontId="37" fillId="5" borderId="387" xfId="0" applyFont="1" applyFill="1" applyBorder="1" applyAlignment="1">
      <alignment horizontal="center" vertical="center"/>
    </xf>
    <xf numFmtId="0" fontId="46" fillId="14" borderId="205" xfId="0" applyFont="1" applyFill="1" applyBorder="1" applyAlignment="1" applyProtection="1">
      <alignment vertical="center"/>
      <protection locked="0"/>
    </xf>
    <xf numFmtId="0" fontId="46" fillId="14" borderId="206" xfId="0" applyFont="1" applyFill="1" applyBorder="1" applyAlignment="1" applyProtection="1">
      <alignment vertical="center"/>
      <protection locked="0"/>
    </xf>
    <xf numFmtId="0" fontId="46" fillId="16" borderId="205" xfId="0" applyFont="1" applyFill="1" applyBorder="1" applyAlignment="1" applyProtection="1">
      <alignment vertical="center"/>
      <protection locked="0"/>
    </xf>
    <xf numFmtId="0" fontId="46" fillId="16" borderId="206" xfId="0" applyFont="1" applyFill="1" applyBorder="1" applyAlignment="1" applyProtection="1">
      <alignment vertical="center"/>
      <protection locked="0"/>
    </xf>
    <xf numFmtId="3" fontId="6" fillId="5" borderId="96" xfId="0" applyNumberFormat="1" applyFont="1" applyFill="1" applyBorder="1" applyAlignment="1">
      <alignment horizontal="right" vertical="center"/>
    </xf>
    <xf numFmtId="0" fontId="46" fillId="10" borderId="206" xfId="0" applyFont="1" applyFill="1" applyBorder="1" applyAlignment="1">
      <alignment horizontal="center" vertical="center"/>
    </xf>
    <xf numFmtId="0" fontId="37" fillId="5" borderId="388" xfId="0" applyFont="1" applyFill="1" applyBorder="1" applyAlignment="1">
      <alignment horizontal="center" vertical="center"/>
    </xf>
    <xf numFmtId="0" fontId="46" fillId="19" borderId="375" xfId="0" applyFont="1" applyFill="1" applyBorder="1" applyAlignment="1" applyProtection="1">
      <alignment horizontal="center" vertical="center"/>
      <protection locked="0"/>
    </xf>
    <xf numFmtId="0" fontId="46" fillId="14" borderId="375" xfId="0" applyFont="1" applyFill="1" applyBorder="1" applyAlignment="1" applyProtection="1">
      <alignment horizontal="center" vertical="center"/>
      <protection locked="0"/>
    </xf>
    <xf numFmtId="0" fontId="75" fillId="19" borderId="389" xfId="0" applyFont="1" applyFill="1" applyBorder="1" applyAlignment="1">
      <alignment horizontal="center"/>
    </xf>
    <xf numFmtId="0" fontId="46" fillId="8" borderId="206" xfId="0" applyFont="1" applyFill="1" applyBorder="1" applyAlignment="1">
      <alignment horizontal="center" vertical="center"/>
    </xf>
    <xf numFmtId="3" fontId="10" fillId="5" borderId="3" xfId="0" applyNumberFormat="1" applyFont="1" applyFill="1" applyBorder="1" applyAlignment="1">
      <alignment vertical="center"/>
    </xf>
    <xf numFmtId="0" fontId="46" fillId="19" borderId="206" xfId="0" applyFont="1" applyFill="1" applyBorder="1" applyAlignment="1">
      <alignment horizontal="center" vertical="center"/>
    </xf>
    <xf numFmtId="0" fontId="46" fillId="14" borderId="206" xfId="0" applyFont="1" applyFill="1" applyBorder="1" applyAlignment="1">
      <alignment horizontal="center" vertical="center"/>
    </xf>
    <xf numFmtId="0" fontId="46" fillId="16" borderId="206" xfId="0" applyFont="1" applyFill="1" applyBorder="1" applyAlignment="1">
      <alignment horizontal="center" vertical="center"/>
    </xf>
    <xf numFmtId="10" fontId="187" fillId="0" borderId="377" xfId="0" applyNumberFormat="1" applyFont="1" applyBorder="1" applyProtection="1">
      <protection locked="0"/>
    </xf>
    <xf numFmtId="10" fontId="187" fillId="0" borderId="231" xfId="0" applyNumberFormat="1" applyFont="1" applyBorder="1" applyProtection="1">
      <protection locked="0"/>
    </xf>
    <xf numFmtId="10" fontId="187" fillId="6" borderId="56" xfId="0" applyNumberFormat="1" applyFont="1" applyFill="1" applyBorder="1" applyProtection="1">
      <protection locked="0"/>
    </xf>
    <xf numFmtId="0" fontId="46" fillId="16" borderId="343" xfId="0" applyFont="1" applyFill="1" applyBorder="1" applyAlignment="1">
      <alignment horizontal="center" vertical="center"/>
    </xf>
    <xf numFmtId="3" fontId="37" fillId="5" borderId="390" xfId="0" applyNumberFormat="1" applyFont="1" applyFill="1" applyBorder="1" applyAlignment="1" applyProtection="1">
      <alignment horizontal="right" vertical="center"/>
      <protection locked="0"/>
    </xf>
    <xf numFmtId="3" fontId="37" fillId="5" borderId="212" xfId="0" applyNumberFormat="1" applyFont="1" applyFill="1" applyBorder="1"/>
    <xf numFmtId="3" fontId="10" fillId="5" borderId="212" xfId="0" applyNumberFormat="1" applyFont="1" applyFill="1" applyBorder="1" applyAlignment="1">
      <alignment horizontal="right" vertical="center"/>
    </xf>
    <xf numFmtId="3" fontId="114" fillId="3" borderId="277" xfId="0" applyNumberFormat="1" applyFont="1" applyFill="1" applyBorder="1" applyAlignment="1" applyProtection="1">
      <alignment vertical="center"/>
      <protection locked="0"/>
    </xf>
    <xf numFmtId="3" fontId="37" fillId="5" borderId="341" xfId="0" applyNumberFormat="1" applyFont="1" applyFill="1" applyBorder="1"/>
    <xf numFmtId="3" fontId="37" fillId="5" borderId="343" xfId="0" applyNumberFormat="1" applyFont="1" applyFill="1" applyBorder="1" applyAlignment="1">
      <alignment horizontal="center"/>
    </xf>
    <xf numFmtId="3" fontId="10" fillId="5" borderId="267" xfId="0" applyNumberFormat="1" applyFont="1" applyFill="1" applyBorder="1" applyAlignment="1">
      <alignment horizontal="right" vertical="center"/>
    </xf>
    <xf numFmtId="10" fontId="10" fillId="6" borderId="0" xfId="0" applyNumberFormat="1" applyFont="1" applyFill="1" applyAlignment="1" applyProtection="1">
      <alignment horizontal="right" vertical="center"/>
      <protection locked="0"/>
    </xf>
    <xf numFmtId="10" fontId="64" fillId="6" borderId="0" xfId="0" applyNumberFormat="1" applyFont="1" applyFill="1" applyAlignment="1">
      <alignment vertical="center"/>
    </xf>
    <xf numFmtId="10" fontId="37" fillId="5" borderId="376" xfId="0" applyNumberFormat="1" applyFont="1" applyFill="1" applyBorder="1"/>
    <xf numFmtId="10" fontId="10" fillId="5" borderId="267" xfId="0" applyNumberFormat="1" applyFont="1" applyFill="1" applyBorder="1" applyAlignment="1" applyProtection="1">
      <alignment horizontal="right" vertical="center"/>
      <protection locked="0"/>
    </xf>
    <xf numFmtId="10" fontId="145" fillId="0" borderId="377" xfId="0" applyNumberFormat="1" applyFont="1" applyBorder="1" applyAlignment="1" applyProtection="1">
      <alignment horizontal="right" vertical="center"/>
      <protection locked="0"/>
    </xf>
    <xf numFmtId="10" fontId="10" fillId="5" borderId="96" xfId="0" applyNumberFormat="1" applyFont="1" applyFill="1" applyBorder="1" applyAlignment="1">
      <alignment horizontal="right" vertical="center"/>
    </xf>
    <xf numFmtId="10" fontId="37" fillId="5" borderId="391" xfId="0" applyNumberFormat="1" applyFont="1" applyFill="1" applyBorder="1"/>
    <xf numFmtId="10" fontId="37" fillId="5" borderId="378" xfId="0" applyNumberFormat="1" applyFont="1" applyFill="1" applyBorder="1"/>
    <xf numFmtId="3" fontId="37" fillId="5" borderId="116" xfId="0" applyNumberFormat="1" applyFont="1" applyFill="1" applyBorder="1"/>
    <xf numFmtId="165" fontId="49" fillId="6" borderId="6" xfId="0" applyNumberFormat="1" applyFont="1" applyFill="1" applyBorder="1" applyAlignment="1">
      <alignment vertical="center"/>
    </xf>
    <xf numFmtId="3" fontId="37" fillId="6" borderId="6" xfId="0" applyNumberFormat="1" applyFont="1" applyFill="1" applyBorder="1"/>
    <xf numFmtId="3" fontId="62" fillId="6" borderId="6" xfId="0" applyNumberFormat="1" applyFont="1" applyFill="1" applyBorder="1" applyAlignment="1" applyProtection="1">
      <alignment horizontal="right" vertical="center"/>
      <protection locked="0"/>
    </xf>
    <xf numFmtId="0" fontId="0" fillId="6" borderId="6" xfId="0" applyFill="1" applyBorder="1" applyAlignment="1">
      <alignment vertical="center"/>
    </xf>
    <xf numFmtId="10" fontId="10" fillId="5" borderId="96" xfId="0" applyNumberFormat="1" applyFont="1" applyFill="1" applyBorder="1" applyAlignment="1">
      <alignment horizontal="center" vertical="center"/>
    </xf>
    <xf numFmtId="3" fontId="54" fillId="6" borderId="6" xfId="0" applyNumberFormat="1" applyFont="1" applyFill="1" applyBorder="1"/>
    <xf numFmtId="3" fontId="54" fillId="6" borderId="7" xfId="0" applyNumberFormat="1" applyFont="1" applyFill="1" applyBorder="1"/>
    <xf numFmtId="0" fontId="46" fillId="6" borderId="0" xfId="0" applyFont="1" applyFill="1" applyAlignment="1" applyProtection="1">
      <alignment horizontal="center" vertical="center"/>
      <protection locked="0"/>
    </xf>
    <xf numFmtId="3" fontId="37" fillId="5" borderId="231" xfId="0" applyNumberFormat="1" applyFont="1" applyFill="1" applyBorder="1" applyAlignment="1">
      <alignment horizontal="center"/>
    </xf>
    <xf numFmtId="3" fontId="6" fillId="5" borderId="392" xfId="0" applyNumberFormat="1" applyFont="1" applyFill="1" applyBorder="1" applyAlignment="1" applyProtection="1">
      <alignment horizontal="center" vertical="center"/>
      <protection locked="0"/>
    </xf>
    <xf numFmtId="3" fontId="113" fillId="3" borderId="115" xfId="0" applyNumberFormat="1" applyFont="1" applyFill="1" applyBorder="1" applyAlignment="1" applyProtection="1">
      <alignment horizontal="right" vertical="center"/>
      <protection locked="0"/>
    </xf>
    <xf numFmtId="3" fontId="10" fillId="5" borderId="393" xfId="0" applyNumberFormat="1" applyFont="1" applyFill="1" applyBorder="1" applyAlignment="1">
      <alignment horizontal="right" vertical="center"/>
    </xf>
    <xf numFmtId="3" fontId="37" fillId="5" borderId="379" xfId="0" applyNumberFormat="1" applyFont="1" applyFill="1" applyBorder="1"/>
    <xf numFmtId="3" fontId="37" fillId="5" borderId="394" xfId="0" applyNumberFormat="1" applyFont="1" applyFill="1" applyBorder="1"/>
    <xf numFmtId="3" fontId="37" fillId="5" borderId="378" xfId="0" applyNumberFormat="1" applyFont="1" applyFill="1" applyBorder="1"/>
    <xf numFmtId="3" fontId="10" fillId="5" borderId="376" xfId="0" applyNumberFormat="1" applyFont="1" applyFill="1" applyBorder="1" applyAlignment="1">
      <alignment horizontal="right" vertical="center"/>
    </xf>
    <xf numFmtId="10" fontId="114" fillId="0" borderId="278" xfId="0" applyNumberFormat="1" applyFont="1" applyBorder="1" applyProtection="1">
      <protection locked="0"/>
    </xf>
    <xf numFmtId="49" fontId="22" fillId="12" borderId="96" xfId="0" applyNumberFormat="1" applyFont="1" applyFill="1" applyBorder="1" applyAlignment="1" applyProtection="1">
      <alignment horizontal="center" vertical="center"/>
      <protection locked="0"/>
    </xf>
    <xf numFmtId="3" fontId="37" fillId="5" borderId="377" xfId="0" applyNumberFormat="1" applyFont="1" applyFill="1" applyBorder="1" applyAlignment="1">
      <alignment horizontal="center"/>
    </xf>
    <xf numFmtId="3" fontId="54" fillId="6" borderId="0" xfId="0" applyNumberFormat="1" applyFont="1" applyFill="1" applyAlignment="1">
      <alignment vertical="center"/>
    </xf>
    <xf numFmtId="10" fontId="37" fillId="5" borderId="267" xfId="0" applyNumberFormat="1" applyFont="1" applyFill="1" applyBorder="1"/>
    <xf numFmtId="3" fontId="6" fillId="6" borderId="0" xfId="0" applyNumberFormat="1" applyFont="1" applyFill="1" applyAlignment="1">
      <alignment horizontal="right" vertical="center"/>
    </xf>
    <xf numFmtId="10" fontId="114" fillId="6" borderId="78" xfId="0" applyNumberFormat="1" applyFont="1" applyFill="1" applyBorder="1" applyProtection="1">
      <protection locked="0"/>
    </xf>
    <xf numFmtId="3" fontId="6" fillId="5" borderId="115" xfId="0" applyNumberFormat="1" applyFont="1" applyFill="1" applyBorder="1" applyAlignment="1">
      <alignment horizontal="right" vertical="center"/>
    </xf>
    <xf numFmtId="10" fontId="10" fillId="5" borderId="378" xfId="0" applyNumberFormat="1" applyFont="1" applyFill="1" applyBorder="1" applyAlignment="1" applyProtection="1">
      <alignment horizontal="right" vertical="center"/>
      <protection locked="0"/>
    </xf>
    <xf numFmtId="3" fontId="37" fillId="0" borderId="96" xfId="0" applyNumberFormat="1" applyFont="1" applyBorder="1"/>
    <xf numFmtId="3" fontId="6" fillId="5" borderId="395" xfId="0" applyNumberFormat="1" applyFont="1" applyFill="1" applyBorder="1"/>
    <xf numFmtId="3" fontId="6" fillId="5" borderId="396" xfId="0" applyNumberFormat="1" applyFont="1" applyFill="1" applyBorder="1"/>
    <xf numFmtId="3" fontId="6" fillId="5" borderId="397" xfId="0" applyNumberFormat="1" applyFont="1" applyFill="1" applyBorder="1"/>
    <xf numFmtId="164" fontId="6" fillId="13" borderId="398" xfId="0" applyNumberFormat="1" applyFont="1" applyFill="1" applyBorder="1"/>
    <xf numFmtId="164" fontId="37" fillId="6" borderId="0" xfId="0" applyNumberFormat="1" applyFont="1" applyFill="1"/>
    <xf numFmtId="3" fontId="10" fillId="13" borderId="3" xfId="0" applyNumberFormat="1" applyFont="1" applyFill="1" applyBorder="1" applyAlignment="1">
      <alignment horizontal="right"/>
    </xf>
    <xf numFmtId="3" fontId="10" fillId="13" borderId="377" xfId="0" applyNumberFormat="1" applyFont="1" applyFill="1" applyBorder="1" applyAlignment="1">
      <alignment horizontal="right"/>
    </xf>
    <xf numFmtId="0" fontId="69" fillId="12" borderId="85" xfId="0" applyFont="1" applyFill="1" applyBorder="1" applyAlignment="1">
      <alignment horizontal="center"/>
    </xf>
    <xf numFmtId="165" fontId="2" fillId="0" borderId="0" xfId="0" applyNumberFormat="1" applyFont="1" applyAlignment="1">
      <alignment horizontal="right"/>
    </xf>
    <xf numFmtId="165" fontId="39" fillId="0" borderId="0" xfId="0" applyNumberFormat="1" applyFont="1" applyAlignment="1">
      <alignment horizontal="right"/>
    </xf>
    <xf numFmtId="165" fontId="2" fillId="0" borderId="11" xfId="0" applyNumberFormat="1" applyFont="1" applyBorder="1" applyAlignment="1">
      <alignment horizontal="right"/>
    </xf>
    <xf numFmtId="165" fontId="2" fillId="0" borderId="38" xfId="0" applyNumberFormat="1" applyFont="1" applyBorder="1" applyAlignment="1">
      <alignment horizontal="right"/>
    </xf>
    <xf numFmtId="3" fontId="2" fillId="2" borderId="0" xfId="0" applyNumberFormat="1" applyFont="1" applyFill="1"/>
    <xf numFmtId="49" fontId="5" fillId="5" borderId="375" xfId="0" applyNumberFormat="1" applyFont="1" applyFill="1" applyBorder="1" applyAlignment="1" applyProtection="1">
      <alignment horizontal="center" vertical="center"/>
      <protection locked="0"/>
    </xf>
    <xf numFmtId="3" fontId="114" fillId="0" borderId="377" xfId="0" applyNumberFormat="1" applyFont="1" applyBorder="1" applyProtection="1">
      <protection locked="0"/>
    </xf>
    <xf numFmtId="0" fontId="2" fillId="3" borderId="0" xfId="0" applyFont="1" applyFill="1"/>
    <xf numFmtId="0" fontId="2" fillId="2" borderId="0" xfId="0" applyFont="1" applyFill="1" applyAlignment="1">
      <alignment horizontal="right"/>
    </xf>
    <xf numFmtId="3" fontId="39" fillId="2" borderId="0" xfId="0" applyNumberFormat="1" applyFont="1" applyFill="1"/>
    <xf numFmtId="164" fontId="39" fillId="2" borderId="0" xfId="0" applyNumberFormat="1" applyFont="1" applyFill="1"/>
    <xf numFmtId="3" fontId="37" fillId="2" borderId="0" xfId="0" applyNumberFormat="1" applyFont="1" applyFill="1"/>
    <xf numFmtId="164" fontId="37" fillId="2" borderId="0" xfId="0" applyNumberFormat="1" applyFont="1" applyFill="1"/>
    <xf numFmtId="3" fontId="37" fillId="3" borderId="40" xfId="0" applyNumberFormat="1" applyFont="1" applyFill="1" applyBorder="1"/>
    <xf numFmtId="164" fontId="10" fillId="3" borderId="3" xfId="0" applyNumberFormat="1" applyFont="1" applyFill="1" applyBorder="1"/>
    <xf numFmtId="3" fontId="37" fillId="3" borderId="0" xfId="0" applyNumberFormat="1" applyFont="1" applyFill="1"/>
    <xf numFmtId="0" fontId="10" fillId="6" borderId="39" xfId="0" applyFont="1" applyFill="1" applyBorder="1" applyAlignment="1">
      <alignment horizontal="center" vertical="center"/>
    </xf>
    <xf numFmtId="0" fontId="10" fillId="6" borderId="41" xfId="0" applyFont="1" applyFill="1" applyBorder="1" applyAlignment="1">
      <alignment horizontal="center" vertical="center"/>
    </xf>
    <xf numFmtId="0" fontId="10" fillId="6" borderId="3" xfId="0" applyFont="1" applyFill="1" applyBorder="1" applyAlignment="1">
      <alignment horizontal="center" vertical="center"/>
    </xf>
    <xf numFmtId="0" fontId="60" fillId="6" borderId="6" xfId="0" applyFont="1" applyFill="1" applyBorder="1" applyAlignment="1">
      <alignment horizontal="center"/>
    </xf>
    <xf numFmtId="166" fontId="4" fillId="6" borderId="0" xfId="0" applyNumberFormat="1" applyFont="1" applyFill="1"/>
    <xf numFmtId="166" fontId="4" fillId="6" borderId="0" xfId="0" applyNumberFormat="1" applyFont="1" applyFill="1" applyAlignment="1">
      <alignment vertical="center"/>
    </xf>
    <xf numFmtId="0" fontId="39" fillId="5" borderId="0" xfId="0" applyFont="1" applyFill="1"/>
    <xf numFmtId="0" fontId="39" fillId="6" borderId="0" xfId="0" applyFont="1" applyFill="1"/>
    <xf numFmtId="166" fontId="39" fillId="3" borderId="3" xfId="0" applyNumberFormat="1" applyFont="1" applyFill="1" applyBorder="1"/>
    <xf numFmtId="166" fontId="8" fillId="3" borderId="3" xfId="0" applyNumberFormat="1" applyFont="1" applyFill="1" applyBorder="1"/>
    <xf numFmtId="166" fontId="8" fillId="5" borderId="39" xfId="0" applyNumberFormat="1" applyFont="1" applyFill="1" applyBorder="1"/>
    <xf numFmtId="166" fontId="14" fillId="5" borderId="39" xfId="0" applyNumberFormat="1" applyFont="1" applyFill="1" applyBorder="1"/>
    <xf numFmtId="166" fontId="14" fillId="5" borderId="41" xfId="0" applyNumberFormat="1" applyFont="1" applyFill="1" applyBorder="1"/>
    <xf numFmtId="166" fontId="39" fillId="3" borderId="40" xfId="0" applyNumberFormat="1" applyFont="1" applyFill="1" applyBorder="1"/>
    <xf numFmtId="166" fontId="39" fillId="6" borderId="0" xfId="0" applyNumberFormat="1" applyFont="1" applyFill="1"/>
    <xf numFmtId="166" fontId="39" fillId="0" borderId="3" xfId="0" applyNumberFormat="1" applyFont="1" applyBorder="1"/>
    <xf numFmtId="166" fontId="39" fillId="6" borderId="0" xfId="0" applyNumberFormat="1" applyFont="1" applyFill="1" applyAlignment="1">
      <alignment vertical="center"/>
    </xf>
    <xf numFmtId="166" fontId="14" fillId="5" borderId="42" xfId="0" applyNumberFormat="1" applyFont="1" applyFill="1" applyBorder="1"/>
    <xf numFmtId="166" fontId="14" fillId="13" borderId="45" xfId="0" applyNumberFormat="1" applyFont="1" applyFill="1" applyBorder="1"/>
    <xf numFmtId="166" fontId="14" fillId="13" borderId="43" xfId="0" applyNumberFormat="1" applyFont="1" applyFill="1" applyBorder="1"/>
    <xf numFmtId="166" fontId="14" fillId="5" borderId="44" xfId="0" applyNumberFormat="1" applyFont="1" applyFill="1" applyBorder="1"/>
    <xf numFmtId="166" fontId="14" fillId="13" borderId="46" xfId="0" applyNumberFormat="1" applyFont="1" applyFill="1" applyBorder="1"/>
    <xf numFmtId="0" fontId="39" fillId="6" borderId="0" xfId="0" applyFont="1" applyFill="1" applyAlignment="1">
      <alignment vertical="center"/>
    </xf>
    <xf numFmtId="0" fontId="39" fillId="5" borderId="0" xfId="0" applyFont="1" applyFill="1" applyAlignment="1">
      <alignment vertical="center"/>
    </xf>
    <xf numFmtId="0" fontId="39" fillId="2" borderId="0" xfId="0" applyFont="1" applyFill="1" applyAlignment="1">
      <alignment vertical="center"/>
    </xf>
    <xf numFmtId="0" fontId="39" fillId="2" borderId="0" xfId="0" applyFont="1" applyFill="1"/>
    <xf numFmtId="0" fontId="39" fillId="0" borderId="0" xfId="0" applyFont="1"/>
    <xf numFmtId="0" fontId="14" fillId="6" borderId="6" xfId="0" applyFont="1" applyFill="1" applyBorder="1" applyAlignment="1">
      <alignment horizontal="center"/>
    </xf>
    <xf numFmtId="0" fontId="39" fillId="3" borderId="0" xfId="0" applyFont="1" applyFill="1" applyAlignment="1">
      <alignment vertical="center"/>
    </xf>
    <xf numFmtId="3" fontId="39" fillId="3" borderId="0" xfId="0" applyNumberFormat="1" applyFont="1" applyFill="1"/>
    <xf numFmtId="165" fontId="84" fillId="0" borderId="0" xfId="0" applyNumberFormat="1" applyFont="1" applyAlignment="1">
      <alignment horizontal="right"/>
    </xf>
    <xf numFmtId="0" fontId="0" fillId="0" borderId="0" xfId="0" applyAlignment="1">
      <alignment horizontal="center"/>
    </xf>
    <xf numFmtId="166" fontId="84" fillId="0" borderId="0" xfId="0" applyNumberFormat="1" applyFont="1"/>
    <xf numFmtId="171" fontId="84" fillId="0" borderId="0" xfId="0" applyNumberFormat="1" applyFont="1"/>
    <xf numFmtId="0" fontId="0" fillId="0" borderId="10" xfId="0" applyBorder="1"/>
    <xf numFmtId="0" fontId="0" fillId="0" borderId="12" xfId="0" applyBorder="1"/>
    <xf numFmtId="10" fontId="0" fillId="0" borderId="14" xfId="0" applyNumberFormat="1" applyBorder="1"/>
    <xf numFmtId="0" fontId="0" fillId="0" borderId="125" xfId="0" applyBorder="1"/>
    <xf numFmtId="0" fontId="0" fillId="0" borderId="7" xfId="0" applyBorder="1" applyAlignment="1">
      <alignment horizontal="right"/>
    </xf>
    <xf numFmtId="165" fontId="39" fillId="0" borderId="7" xfId="0" applyNumberFormat="1" applyFont="1" applyBorder="1" applyAlignment="1">
      <alignment horizontal="right"/>
    </xf>
    <xf numFmtId="165" fontId="39" fillId="0" borderId="57" xfId="0" applyNumberFormat="1" applyFont="1" applyBorder="1" applyAlignment="1">
      <alignment horizontal="right"/>
    </xf>
    <xf numFmtId="165" fontId="39" fillId="0" borderId="11" xfId="0" applyNumberFormat="1" applyFont="1" applyBorder="1" applyAlignment="1">
      <alignment horizontal="right"/>
    </xf>
    <xf numFmtId="0" fontId="0" fillId="0" borderId="38" xfId="0" applyBorder="1" applyAlignment="1">
      <alignment horizontal="right"/>
    </xf>
    <xf numFmtId="165" fontId="39" fillId="0" borderId="38" xfId="0" applyNumberFormat="1" applyFont="1" applyBorder="1" applyAlignment="1">
      <alignment horizontal="right"/>
    </xf>
    <xf numFmtId="165" fontId="39" fillId="0" borderId="122" xfId="0" applyNumberFormat="1" applyFont="1" applyBorder="1" applyAlignment="1">
      <alignment horizontal="right"/>
    </xf>
    <xf numFmtId="0" fontId="4" fillId="0" borderId="10" xfId="0" applyFont="1" applyBorder="1"/>
    <xf numFmtId="0" fontId="0" fillId="0" borderId="122" xfId="0" applyBorder="1"/>
    <xf numFmtId="168" fontId="2" fillId="0" borderId="0" xfId="0" applyNumberFormat="1" applyFont="1"/>
    <xf numFmtId="0" fontId="48" fillId="12" borderId="205" xfId="0" applyFont="1" applyFill="1" applyBorder="1" applyAlignment="1">
      <alignment horizontal="center" vertical="center"/>
    </xf>
    <xf numFmtId="0" fontId="0" fillId="0" borderId="10" xfId="0" applyBorder="1" applyAlignment="1">
      <alignment horizontal="right"/>
    </xf>
    <xf numFmtId="0" fontId="0" fillId="0" borderId="11" xfId="0" applyBorder="1" applyAlignment="1">
      <alignment horizontal="right"/>
    </xf>
    <xf numFmtId="165" fontId="0" fillId="0" borderId="10" xfId="0" applyNumberFormat="1" applyBorder="1"/>
    <xf numFmtId="165" fontId="0" fillId="0" borderId="11" xfId="0" applyNumberFormat="1" applyBorder="1"/>
    <xf numFmtId="165" fontId="0" fillId="0" borderId="12" xfId="0" applyNumberFormat="1" applyBorder="1"/>
    <xf numFmtId="165" fontId="0" fillId="0" borderId="38" xfId="0" applyNumberFormat="1" applyBorder="1"/>
    <xf numFmtId="165" fontId="0" fillId="0" borderId="122" xfId="0" applyNumberFormat="1" applyBorder="1"/>
    <xf numFmtId="0" fontId="0" fillId="0" borderId="125" xfId="0" applyBorder="1" applyAlignment="1">
      <alignment horizontal="right"/>
    </xf>
    <xf numFmtId="0" fontId="0" fillId="0" borderId="10" xfId="0" applyBorder="1" applyAlignment="1">
      <alignment horizontal="center"/>
    </xf>
    <xf numFmtId="0" fontId="0" fillId="0" borderId="11" xfId="0" applyBorder="1" applyAlignment="1">
      <alignment horizontal="center"/>
    </xf>
    <xf numFmtId="49" fontId="10" fillId="5" borderId="96" xfId="0" applyNumberFormat="1" applyFont="1" applyFill="1" applyBorder="1" applyAlignment="1">
      <alignment horizontal="right"/>
    </xf>
    <xf numFmtId="49" fontId="10" fillId="5" borderId="111" xfId="0" applyNumberFormat="1" applyFont="1" applyFill="1" applyBorder="1" applyAlignment="1">
      <alignment horizontal="right"/>
    </xf>
    <xf numFmtId="0" fontId="0" fillId="0" borderId="38" xfId="0" applyBorder="1" applyAlignment="1">
      <alignment horizontal="left"/>
    </xf>
    <xf numFmtId="10" fontId="0" fillId="0" borderId="38" xfId="0" applyNumberFormat="1" applyBorder="1" applyAlignment="1">
      <alignment horizontal="right"/>
    </xf>
    <xf numFmtId="165" fontId="0" fillId="0" borderId="38" xfId="0" applyNumberFormat="1" applyBorder="1" applyAlignment="1">
      <alignment horizontal="right"/>
    </xf>
    <xf numFmtId="165" fontId="10" fillId="0" borderId="0" xfId="1" applyNumberFormat="1" applyFont="1" applyFill="1" applyBorder="1" applyAlignment="1" applyProtection="1"/>
    <xf numFmtId="0" fontId="0" fillId="0" borderId="57" xfId="0" applyBorder="1" applyAlignment="1">
      <alignment horizontal="right"/>
    </xf>
    <xf numFmtId="0" fontId="0" fillId="0" borderId="10" xfId="0" applyBorder="1" applyAlignment="1">
      <alignment horizontal="left"/>
    </xf>
    <xf numFmtId="165" fontId="8" fillId="0" borderId="7" xfId="1" applyNumberFormat="1" applyFont="1" applyFill="1" applyBorder="1" applyAlignment="1" applyProtection="1"/>
    <xf numFmtId="0" fontId="0" fillId="0" borderId="0" xfId="0" applyAlignment="1">
      <alignment horizontal="left"/>
    </xf>
    <xf numFmtId="165" fontId="0" fillId="0" borderId="0" xfId="0" applyNumberFormat="1" applyAlignment="1">
      <alignment horizontal="right"/>
    </xf>
    <xf numFmtId="0" fontId="2" fillId="0" borderId="7" xfId="0" applyFont="1" applyBorder="1" applyAlignment="1">
      <alignment horizontal="right"/>
    </xf>
    <xf numFmtId="10" fontId="0" fillId="0" borderId="7" xfId="0" applyNumberFormat="1" applyBorder="1"/>
    <xf numFmtId="10" fontId="0" fillId="0" borderId="57" xfId="0" applyNumberFormat="1" applyBorder="1"/>
    <xf numFmtId="3" fontId="0" fillId="0" borderId="11" xfId="0" applyNumberFormat="1" applyBorder="1"/>
    <xf numFmtId="3" fontId="0" fillId="0" borderId="38" xfId="0" applyNumberFormat="1" applyBorder="1"/>
    <xf numFmtId="3" fontId="0" fillId="0" borderId="122" xfId="0" applyNumberFormat="1" applyBorder="1"/>
    <xf numFmtId="10" fontId="0" fillId="0" borderId="0" xfId="0" applyNumberFormat="1" applyAlignment="1">
      <alignment horizontal="right"/>
    </xf>
    <xf numFmtId="0" fontId="0" fillId="0" borderId="12" xfId="0" applyBorder="1" applyAlignment="1">
      <alignment horizontal="left"/>
    </xf>
    <xf numFmtId="4" fontId="0" fillId="0" borderId="0" xfId="0" applyNumberFormat="1"/>
    <xf numFmtId="0" fontId="0" fillId="0" borderId="137" xfId="0" applyBorder="1"/>
    <xf numFmtId="165" fontId="2" fillId="0" borderId="7" xfId="0" applyNumberFormat="1" applyFont="1" applyBorder="1" applyAlignment="1">
      <alignment horizontal="right"/>
    </xf>
    <xf numFmtId="165" fontId="2" fillId="0" borderId="57" xfId="0" applyNumberFormat="1" applyFont="1" applyBorder="1" applyAlignment="1">
      <alignment horizontal="right"/>
    </xf>
    <xf numFmtId="165" fontId="2" fillId="0" borderId="122" xfId="0" applyNumberFormat="1" applyFont="1" applyBorder="1" applyAlignment="1">
      <alignment horizontal="right"/>
    </xf>
    <xf numFmtId="165" fontId="0" fillId="0" borderId="7" xfId="0" applyNumberFormat="1" applyBorder="1"/>
    <xf numFmtId="165" fontId="0" fillId="0" borderId="57" xfId="0" applyNumberFormat="1" applyBorder="1"/>
    <xf numFmtId="0" fontId="0" fillId="0" borderId="125" xfId="0" applyBorder="1" applyAlignment="1">
      <alignment horizontal="left"/>
    </xf>
    <xf numFmtId="0" fontId="0" fillId="0" borderId="7" xfId="0" applyBorder="1" applyAlignment="1">
      <alignment horizontal="left"/>
    </xf>
    <xf numFmtId="10" fontId="0" fillId="0" borderId="7" xfId="0" applyNumberFormat="1" applyBorder="1" applyAlignment="1">
      <alignment horizontal="right"/>
    </xf>
    <xf numFmtId="165" fontId="0" fillId="0" borderId="7" xfId="0" applyNumberFormat="1" applyBorder="1" applyAlignment="1">
      <alignment horizontal="right"/>
    </xf>
    <xf numFmtId="10" fontId="0" fillId="0" borderId="57" xfId="0" applyNumberFormat="1" applyBorder="1" applyAlignment="1">
      <alignment horizontal="right"/>
    </xf>
    <xf numFmtId="10" fontId="0" fillId="0" borderId="11" xfId="0" applyNumberFormat="1" applyBorder="1"/>
    <xf numFmtId="10" fontId="0" fillId="0" borderId="38" xfId="0" applyNumberFormat="1" applyBorder="1"/>
    <xf numFmtId="10" fontId="0" fillId="0" borderId="122" xfId="0" applyNumberFormat="1" applyBorder="1"/>
    <xf numFmtId="165" fontId="2" fillId="0" borderId="125" xfId="0" applyNumberFormat="1" applyFont="1" applyBorder="1" applyAlignment="1">
      <alignment horizontal="right"/>
    </xf>
    <xf numFmtId="165" fontId="0" fillId="0" borderId="125" xfId="0" applyNumberFormat="1" applyBorder="1"/>
    <xf numFmtId="3" fontId="0" fillId="0" borderId="7" xfId="0" applyNumberFormat="1" applyBorder="1"/>
    <xf numFmtId="3" fontId="0" fillId="0" borderId="57" xfId="0" applyNumberFormat="1" applyBorder="1"/>
    <xf numFmtId="0" fontId="0" fillId="0" borderId="12" xfId="0" applyBorder="1" applyAlignment="1">
      <alignment horizontal="right"/>
    </xf>
    <xf numFmtId="0" fontId="0" fillId="0" borderId="14" xfId="0" applyBorder="1"/>
    <xf numFmtId="165" fontId="0" fillId="0" borderId="123" xfId="0" applyNumberFormat="1" applyBorder="1"/>
    <xf numFmtId="165" fontId="0" fillId="0" borderId="124" xfId="0" applyNumberFormat="1" applyBorder="1"/>
    <xf numFmtId="165" fontId="0" fillId="0" borderId="14" xfId="0" applyNumberFormat="1" applyBorder="1"/>
    <xf numFmtId="0" fontId="37" fillId="0" borderId="125" xfId="0" applyFont="1" applyBorder="1" applyAlignment="1">
      <alignment horizontal="left"/>
    </xf>
    <xf numFmtId="165" fontId="39" fillId="0" borderId="123" xfId="0" applyNumberFormat="1" applyFont="1" applyBorder="1" applyAlignment="1">
      <alignment horizontal="right"/>
    </xf>
    <xf numFmtId="165" fontId="39" fillId="0" borderId="124" xfId="0" applyNumberFormat="1" applyFont="1" applyBorder="1" applyAlignment="1">
      <alignment horizontal="right"/>
    </xf>
    <xf numFmtId="165" fontId="39" fillId="0" borderId="14" xfId="0" applyNumberFormat="1" applyFont="1" applyBorder="1" applyAlignment="1">
      <alignment horizontal="right"/>
    </xf>
    <xf numFmtId="0" fontId="4" fillId="0" borderId="12" xfId="0" applyFont="1" applyBorder="1"/>
    <xf numFmtId="49" fontId="5" fillId="5" borderId="375" xfId="0" applyNumberFormat="1" applyFont="1" applyFill="1" applyBorder="1" applyAlignment="1" applyProtection="1">
      <alignment horizontal="center"/>
      <protection locked="0"/>
    </xf>
    <xf numFmtId="3" fontId="145" fillId="3" borderId="212" xfId="0" applyNumberFormat="1" applyFont="1" applyFill="1" applyBorder="1" applyAlignment="1" applyProtection="1">
      <alignment horizontal="right" vertical="center"/>
      <protection locked="0"/>
    </xf>
    <xf numFmtId="164" fontId="10" fillId="12" borderId="39" xfId="0" applyNumberFormat="1" applyFont="1" applyFill="1" applyBorder="1" applyProtection="1">
      <protection locked="0"/>
    </xf>
    <xf numFmtId="0" fontId="22" fillId="16" borderId="399" xfId="0" applyFont="1" applyFill="1" applyBorder="1"/>
    <xf numFmtId="164" fontId="10" fillId="3" borderId="53" xfId="0" applyNumberFormat="1" applyFont="1" applyFill="1" applyBorder="1" applyProtection="1">
      <protection locked="0"/>
    </xf>
    <xf numFmtId="3" fontId="10" fillId="5" borderId="3" xfId="0" applyNumberFormat="1" applyFont="1" applyFill="1" applyBorder="1"/>
    <xf numFmtId="3" fontId="10" fillId="3" borderId="212" xfId="0" applyNumberFormat="1" applyFont="1" applyFill="1" applyBorder="1" applyAlignment="1" applyProtection="1">
      <alignment horizontal="center" vertical="center"/>
      <protection locked="0"/>
    </xf>
    <xf numFmtId="2" fontId="0" fillId="0" borderId="125" xfId="0" applyNumberFormat="1" applyBorder="1"/>
    <xf numFmtId="2" fontId="0" fillId="0" borderId="7" xfId="0" applyNumberFormat="1" applyBorder="1"/>
    <xf numFmtId="2" fontId="0" fillId="0" borderId="10" xfId="0" applyNumberFormat="1" applyBorder="1"/>
    <xf numFmtId="2" fontId="0" fillId="0" borderId="0" xfId="0" applyNumberFormat="1"/>
    <xf numFmtId="3" fontId="0" fillId="0" borderId="0" xfId="0" applyNumberFormat="1" applyAlignment="1">
      <alignment horizontal="right"/>
    </xf>
    <xf numFmtId="2" fontId="0" fillId="0" borderId="57" xfId="0" applyNumberFormat="1" applyBorder="1"/>
    <xf numFmtId="2" fontId="0" fillId="0" borderId="11" xfId="0" applyNumberFormat="1" applyBorder="1"/>
    <xf numFmtId="0" fontId="5" fillId="0" borderId="0" xfId="0" applyFont="1" applyAlignment="1">
      <alignment horizontal="right"/>
    </xf>
    <xf numFmtId="0" fontId="1" fillId="6" borderId="0" xfId="0" applyFont="1" applyFill="1"/>
    <xf numFmtId="0" fontId="74" fillId="5" borderId="0" xfId="0" applyFont="1" applyFill="1" applyAlignment="1">
      <alignment vertical="center"/>
    </xf>
    <xf numFmtId="3" fontId="74" fillId="3" borderId="0" xfId="0" applyNumberFormat="1" applyFont="1" applyFill="1"/>
    <xf numFmtId="3" fontId="74" fillId="2" borderId="0" xfId="0" applyNumberFormat="1" applyFont="1" applyFill="1"/>
    <xf numFmtId="164" fontId="74" fillId="2" borderId="0" xfId="0" applyNumberFormat="1" applyFont="1" applyFill="1"/>
    <xf numFmtId="166" fontId="4" fillId="6" borderId="3" xfId="0" applyNumberFormat="1" applyFont="1" applyFill="1" applyBorder="1"/>
    <xf numFmtId="166" fontId="4" fillId="6" borderId="40" xfId="0" applyNumberFormat="1" applyFont="1" applyFill="1" applyBorder="1"/>
    <xf numFmtId="0" fontId="46" fillId="12" borderId="400" xfId="0" applyFont="1" applyFill="1" applyBorder="1" applyAlignment="1">
      <alignment horizontal="center" vertical="center"/>
    </xf>
    <xf numFmtId="0" fontId="22" fillId="15" borderId="42" xfId="0" applyFont="1" applyFill="1" applyBorder="1" applyAlignment="1">
      <alignment horizontal="right"/>
    </xf>
    <xf numFmtId="0" fontId="46" fillId="18" borderId="41" xfId="0" applyFont="1" applyFill="1" applyBorder="1" applyAlignment="1">
      <alignment horizontal="center" vertical="center"/>
    </xf>
    <xf numFmtId="0" fontId="75" fillId="18" borderId="41" xfId="0" applyFont="1" applyFill="1" applyBorder="1" applyAlignment="1">
      <alignment horizontal="center"/>
    </xf>
    <xf numFmtId="0" fontId="46" fillId="18" borderId="42" xfId="0" applyFont="1" applyFill="1" applyBorder="1" applyAlignment="1">
      <alignment horizontal="center"/>
    </xf>
    <xf numFmtId="0" fontId="46" fillId="19" borderId="401" xfId="0" applyFont="1" applyFill="1" applyBorder="1" applyAlignment="1">
      <alignment horizontal="center" vertical="center"/>
    </xf>
    <xf numFmtId="3" fontId="6" fillId="5" borderId="402" xfId="0" applyNumberFormat="1" applyFont="1" applyFill="1" applyBorder="1"/>
    <xf numFmtId="0" fontId="0" fillId="6" borderId="382" xfId="0" applyFill="1" applyBorder="1"/>
    <xf numFmtId="0" fontId="46" fillId="19" borderId="129" xfId="0" applyFont="1" applyFill="1" applyBorder="1" applyAlignment="1">
      <alignment horizontal="center"/>
    </xf>
    <xf numFmtId="0" fontId="33" fillId="18" borderId="41" xfId="0" applyFont="1" applyFill="1" applyBorder="1" applyAlignment="1">
      <alignment horizontal="right"/>
    </xf>
    <xf numFmtId="0" fontId="46" fillId="15" borderId="403" xfId="0" applyFont="1" applyFill="1" applyBorder="1" applyAlignment="1">
      <alignment horizontal="center" vertical="center"/>
    </xf>
    <xf numFmtId="0" fontId="22" fillId="8" borderId="39" xfId="0" applyFont="1" applyFill="1" applyBorder="1" applyAlignment="1">
      <alignment horizontal="right"/>
    </xf>
    <xf numFmtId="0" fontId="22" fillId="12" borderId="41" xfId="0" applyFont="1" applyFill="1" applyBorder="1" applyAlignment="1">
      <alignment horizontal="right"/>
    </xf>
    <xf numFmtId="0" fontId="22" fillId="18" borderId="41" xfId="0" applyFont="1" applyFill="1" applyBorder="1" applyAlignment="1">
      <alignment horizontal="right"/>
    </xf>
    <xf numFmtId="0" fontId="22" fillId="16" borderId="53" xfId="0" applyFont="1" applyFill="1" applyBorder="1" applyAlignment="1">
      <alignment horizontal="right"/>
    </xf>
    <xf numFmtId="0" fontId="33" fillId="15" borderId="42" xfId="0" applyFont="1" applyFill="1" applyBorder="1" applyAlignment="1">
      <alignment horizontal="right"/>
    </xf>
    <xf numFmtId="164" fontId="2" fillId="2" borderId="0" xfId="0" applyNumberFormat="1" applyFont="1" applyFill="1"/>
    <xf numFmtId="3" fontId="146" fillId="6" borderId="0" xfId="0" applyNumberFormat="1" applyFont="1" applyFill="1" applyAlignment="1">
      <alignment vertical="center"/>
    </xf>
    <xf numFmtId="3" fontId="62" fillId="5" borderId="170" xfId="0" applyNumberFormat="1" applyFont="1" applyFill="1" applyBorder="1" applyAlignment="1">
      <alignment horizontal="right" shrinkToFit="1"/>
    </xf>
    <xf numFmtId="3" fontId="62" fillId="5" borderId="171" xfId="0" applyNumberFormat="1" applyFont="1" applyFill="1" applyBorder="1" applyAlignment="1">
      <alignment horizontal="right" shrinkToFit="1"/>
    </xf>
    <xf numFmtId="3" fontId="62" fillId="5" borderId="172" xfId="0" applyNumberFormat="1" applyFont="1" applyFill="1" applyBorder="1" applyAlignment="1">
      <alignment horizontal="right" shrinkToFit="1"/>
    </xf>
    <xf numFmtId="164" fontId="62" fillId="6" borderId="377" xfId="0" applyNumberFormat="1" applyFont="1" applyFill="1" applyBorder="1"/>
    <xf numFmtId="164" fontId="145" fillId="21" borderId="230" xfId="0" applyNumberFormat="1" applyFont="1" applyFill="1" applyBorder="1" applyProtection="1">
      <protection locked="0"/>
    </xf>
    <xf numFmtId="164" fontId="145" fillId="21" borderId="231" xfId="0" applyNumberFormat="1" applyFont="1" applyFill="1" applyBorder="1" applyProtection="1">
      <protection locked="0"/>
    </xf>
    <xf numFmtId="164" fontId="0" fillId="5" borderId="0" xfId="0" applyNumberFormat="1" applyFill="1"/>
    <xf numFmtId="0" fontId="46" fillId="16" borderId="404" xfId="0" applyFont="1" applyFill="1" applyBorder="1" applyAlignment="1">
      <alignment horizontal="center" vertical="center"/>
    </xf>
    <xf numFmtId="3" fontId="6" fillId="5" borderId="238" xfId="0" applyNumberFormat="1" applyFont="1" applyFill="1" applyBorder="1"/>
    <xf numFmtId="3" fontId="6" fillId="5" borderId="405" xfId="0" applyNumberFormat="1" applyFont="1" applyFill="1" applyBorder="1" applyProtection="1">
      <protection locked="0"/>
    </xf>
    <xf numFmtId="3" fontId="10" fillId="5" borderId="406" xfId="0" applyNumberFormat="1" applyFont="1" applyFill="1" applyBorder="1" applyAlignment="1">
      <alignment horizontal="right" shrinkToFit="1"/>
    </xf>
    <xf numFmtId="3" fontId="10" fillId="5" borderId="407" xfId="0" applyNumberFormat="1" applyFont="1" applyFill="1" applyBorder="1" applyAlignment="1">
      <alignment horizontal="right" shrinkToFit="1"/>
    </xf>
    <xf numFmtId="3" fontId="10" fillId="5" borderId="408" xfId="0" applyNumberFormat="1" applyFont="1" applyFill="1" applyBorder="1" applyAlignment="1">
      <alignment horizontal="right" shrinkToFit="1"/>
    </xf>
    <xf numFmtId="3" fontId="10" fillId="5" borderId="409" xfId="0" applyNumberFormat="1" applyFont="1" applyFill="1" applyBorder="1" applyAlignment="1">
      <alignment horizontal="right" shrinkToFit="1"/>
    </xf>
    <xf numFmtId="3" fontId="113" fillId="3" borderId="406" xfId="0" applyNumberFormat="1" applyFont="1" applyFill="1" applyBorder="1" applyAlignment="1" applyProtection="1">
      <alignment horizontal="right" shrinkToFit="1"/>
      <protection locked="0"/>
    </xf>
    <xf numFmtId="3" fontId="113" fillId="3" borderId="407" xfId="0" applyNumberFormat="1" applyFont="1" applyFill="1" applyBorder="1" applyAlignment="1" applyProtection="1">
      <alignment horizontal="right" shrinkToFit="1"/>
      <protection locked="0"/>
    </xf>
    <xf numFmtId="3" fontId="113" fillId="3" borderId="408" xfId="0" applyNumberFormat="1" applyFont="1" applyFill="1" applyBorder="1" applyAlignment="1" applyProtection="1">
      <alignment horizontal="right" shrinkToFit="1"/>
      <protection locked="0"/>
    </xf>
    <xf numFmtId="3" fontId="6" fillId="5" borderId="410" xfId="0" applyNumberFormat="1" applyFont="1" applyFill="1" applyBorder="1" applyProtection="1">
      <protection locked="0"/>
    </xf>
    <xf numFmtId="3" fontId="10" fillId="5" borderId="411" xfId="0" applyNumberFormat="1" applyFont="1" applyFill="1" applyBorder="1" applyAlignment="1">
      <alignment horizontal="right" shrinkToFit="1"/>
    </xf>
    <xf numFmtId="3" fontId="10" fillId="5" borderId="412" xfId="0" applyNumberFormat="1" applyFont="1" applyFill="1" applyBorder="1" applyAlignment="1">
      <alignment horizontal="right" shrinkToFit="1"/>
    </xf>
    <xf numFmtId="3" fontId="147" fillId="3" borderId="409" xfId="0" applyNumberFormat="1" applyFont="1" applyFill="1" applyBorder="1" applyAlignment="1">
      <alignment horizontal="right" shrinkToFit="1"/>
    </xf>
    <xf numFmtId="164" fontId="6" fillId="5" borderId="413" xfId="0" applyNumberFormat="1" applyFont="1" applyFill="1" applyBorder="1" applyProtection="1">
      <protection locked="0"/>
    </xf>
    <xf numFmtId="3" fontId="6" fillId="5" borderId="243" xfId="0" applyNumberFormat="1" applyFont="1" applyFill="1" applyBorder="1"/>
    <xf numFmtId="3" fontId="6" fillId="5" borderId="414" xfId="0" applyNumberFormat="1" applyFont="1" applyFill="1" applyBorder="1" applyProtection="1">
      <protection locked="0"/>
    </xf>
    <xf numFmtId="3" fontId="6" fillId="5" borderId="415" xfId="0" applyNumberFormat="1" applyFont="1" applyFill="1" applyBorder="1" applyProtection="1">
      <protection locked="0"/>
    </xf>
    <xf numFmtId="3" fontId="60" fillId="5" borderId="413" xfId="0" applyNumberFormat="1" applyFont="1" applyFill="1" applyBorder="1" applyAlignment="1" applyProtection="1">
      <alignment horizontal="right" shrinkToFit="1"/>
      <protection locked="0"/>
    </xf>
    <xf numFmtId="164" fontId="6" fillId="5" borderId="410" xfId="0" applyNumberFormat="1" applyFont="1" applyFill="1" applyBorder="1" applyProtection="1">
      <protection locked="0"/>
    </xf>
    <xf numFmtId="3" fontId="6" fillId="5" borderId="249" xfId="0" applyNumberFormat="1" applyFont="1" applyFill="1" applyBorder="1" applyAlignment="1">
      <alignment vertical="center"/>
    </xf>
    <xf numFmtId="0" fontId="22" fillId="12" borderId="150" xfId="0" applyFont="1" applyFill="1" applyBorder="1" applyAlignment="1" applyProtection="1">
      <alignment horizontal="center"/>
      <protection locked="0"/>
    </xf>
    <xf numFmtId="3" fontId="14" fillId="5" borderId="416" xfId="0" applyNumberFormat="1" applyFont="1" applyFill="1" applyBorder="1" applyAlignment="1" applyProtection="1">
      <alignment horizontal="right" shrinkToFit="1"/>
      <protection locked="0"/>
    </xf>
    <xf numFmtId="3" fontId="6" fillId="5" borderId="417" xfId="0" applyNumberFormat="1" applyFont="1" applyFill="1" applyBorder="1" applyProtection="1">
      <protection locked="0"/>
    </xf>
    <xf numFmtId="3" fontId="60" fillId="5" borderId="418" xfId="0" applyNumberFormat="1" applyFont="1" applyFill="1" applyBorder="1"/>
    <xf numFmtId="4" fontId="2" fillId="0" borderId="0" xfId="0" applyNumberFormat="1" applyFont="1"/>
    <xf numFmtId="3" fontId="2" fillId="0" borderId="38" xfId="0" applyNumberFormat="1" applyFont="1" applyBorder="1"/>
    <xf numFmtId="3" fontId="2" fillId="0" borderId="123" xfId="0" applyNumberFormat="1" applyFont="1" applyBorder="1"/>
    <xf numFmtId="0" fontId="2" fillId="17" borderId="0" xfId="0" applyFont="1" applyFill="1"/>
    <xf numFmtId="3" fontId="2" fillId="17" borderId="0" xfId="0" applyNumberFormat="1" applyFont="1" applyFill="1"/>
    <xf numFmtId="0" fontId="2" fillId="17" borderId="0" xfId="0" applyFont="1" applyFill="1" applyAlignment="1">
      <alignment horizontal="right"/>
    </xf>
    <xf numFmtId="4" fontId="2" fillId="17" borderId="0" xfId="0" applyNumberFormat="1" applyFont="1" applyFill="1"/>
    <xf numFmtId="0" fontId="122" fillId="0" borderId="0" xfId="0" applyFont="1"/>
    <xf numFmtId="0" fontId="4" fillId="0" borderId="38" xfId="0" applyFont="1" applyBorder="1"/>
    <xf numFmtId="0" fontId="84" fillId="0" borderId="0" xfId="0" applyFont="1" applyAlignment="1">
      <alignment horizontal="center"/>
    </xf>
    <xf numFmtId="40" fontId="84" fillId="0" borderId="0" xfId="0" applyNumberFormat="1" applyFont="1" applyAlignment="1">
      <alignment horizontal="center"/>
    </xf>
    <xf numFmtId="0" fontId="4" fillId="0" borderId="0" xfId="0" applyFont="1" applyAlignment="1">
      <alignment horizontal="center"/>
    </xf>
    <xf numFmtId="10" fontId="84" fillId="0" borderId="0" xfId="0" applyNumberFormat="1" applyFont="1" applyAlignment="1">
      <alignment horizontal="center"/>
    </xf>
    <xf numFmtId="10" fontId="84" fillId="0" borderId="0" xfId="0" applyNumberFormat="1" applyFont="1"/>
    <xf numFmtId="3" fontId="6" fillId="5" borderId="377" xfId="0" applyNumberFormat="1" applyFont="1" applyFill="1" applyBorder="1" applyAlignment="1" applyProtection="1">
      <alignment horizontal="center"/>
      <protection locked="0"/>
    </xf>
    <xf numFmtId="3" fontId="10" fillId="5" borderId="230" xfId="0" applyNumberFormat="1" applyFont="1" applyFill="1" applyBorder="1"/>
    <xf numFmtId="0" fontId="73" fillId="6" borderId="0" xfId="0" applyFont="1" applyFill="1"/>
    <xf numFmtId="0" fontId="10" fillId="6" borderId="0" xfId="0" applyFont="1" applyFill="1"/>
    <xf numFmtId="3" fontId="4" fillId="5" borderId="167" xfId="0" applyNumberFormat="1" applyFont="1" applyFill="1" applyBorder="1" applyAlignment="1">
      <alignment horizontal="right" shrinkToFit="1"/>
    </xf>
    <xf numFmtId="3" fontId="4" fillId="5" borderId="168" xfId="0" applyNumberFormat="1" applyFont="1" applyFill="1" applyBorder="1" applyAlignment="1">
      <alignment horizontal="right" shrinkToFit="1"/>
    </xf>
    <xf numFmtId="3" fontId="4" fillId="5" borderId="407" xfId="0" applyNumberFormat="1" applyFont="1" applyFill="1" applyBorder="1" applyAlignment="1">
      <alignment horizontal="right" shrinkToFit="1"/>
    </xf>
    <xf numFmtId="3" fontId="106" fillId="5" borderId="170" xfId="0" applyNumberFormat="1" applyFont="1" applyFill="1" applyBorder="1" applyAlignment="1">
      <alignment horizontal="right" shrinkToFit="1"/>
    </xf>
    <xf numFmtId="3" fontId="106" fillId="5" borderId="171" xfId="0" applyNumberFormat="1" applyFont="1" applyFill="1" applyBorder="1" applyAlignment="1">
      <alignment horizontal="right" shrinkToFit="1"/>
    </xf>
    <xf numFmtId="3" fontId="106" fillId="5" borderId="409" xfId="0" applyNumberFormat="1" applyFont="1" applyFill="1" applyBorder="1" applyAlignment="1">
      <alignment horizontal="right" shrinkToFit="1"/>
    </xf>
    <xf numFmtId="3" fontId="107" fillId="3" borderId="188" xfId="0" applyNumberFormat="1" applyFont="1" applyFill="1" applyBorder="1" applyAlignment="1" applyProtection="1">
      <alignment horizontal="right" shrinkToFit="1"/>
      <protection locked="0"/>
    </xf>
    <xf numFmtId="3" fontId="107" fillId="3" borderId="189" xfId="0" applyNumberFormat="1" applyFont="1" applyFill="1" applyBorder="1" applyAlignment="1" applyProtection="1">
      <alignment horizontal="right" shrinkToFit="1"/>
      <protection locked="0"/>
    </xf>
    <xf numFmtId="3" fontId="107" fillId="3" borderId="411" xfId="0" applyNumberFormat="1" applyFont="1" applyFill="1" applyBorder="1" applyAlignment="1" applyProtection="1">
      <alignment horizontal="right" shrinkToFit="1"/>
      <protection locked="0"/>
    </xf>
    <xf numFmtId="3" fontId="107" fillId="3" borderId="176" xfId="0" applyNumberFormat="1" applyFont="1" applyFill="1" applyBorder="1" applyAlignment="1" applyProtection="1">
      <alignment horizontal="right" shrinkToFit="1"/>
      <protection locked="0"/>
    </xf>
    <xf numFmtId="3" fontId="107" fillId="3" borderId="177" xfId="0" applyNumberFormat="1" applyFont="1" applyFill="1" applyBorder="1" applyAlignment="1" applyProtection="1">
      <alignment horizontal="right" shrinkToFit="1"/>
      <protection locked="0"/>
    </xf>
    <xf numFmtId="3" fontId="107" fillId="3" borderId="408" xfId="0" applyNumberFormat="1" applyFont="1" applyFill="1" applyBorder="1" applyAlignment="1" applyProtection="1">
      <alignment horizontal="right" shrinkToFit="1"/>
      <protection locked="0"/>
    </xf>
    <xf numFmtId="3" fontId="4" fillId="5" borderId="368" xfId="0" applyNumberFormat="1" applyFont="1" applyFill="1" applyBorder="1" applyAlignment="1">
      <alignment horizontal="right" shrinkToFit="1"/>
    </xf>
    <xf numFmtId="3" fontId="4" fillId="5" borderId="369" xfId="0" applyNumberFormat="1" applyFont="1" applyFill="1" applyBorder="1" applyAlignment="1">
      <alignment horizontal="right" shrinkToFit="1"/>
    </xf>
    <xf numFmtId="3" fontId="4" fillId="5" borderId="419" xfId="0" applyNumberFormat="1" applyFont="1" applyFill="1" applyBorder="1" applyAlignment="1">
      <alignment horizontal="right" shrinkToFit="1"/>
    </xf>
    <xf numFmtId="3" fontId="4" fillId="5" borderId="170" xfId="0" applyNumberFormat="1" applyFont="1" applyFill="1" applyBorder="1" applyAlignment="1">
      <alignment horizontal="right" shrinkToFit="1"/>
    </xf>
    <xf numFmtId="3" fontId="4" fillId="5" borderId="171" xfId="0" applyNumberFormat="1" applyFont="1" applyFill="1" applyBorder="1" applyAlignment="1">
      <alignment horizontal="right" shrinkToFit="1"/>
    </xf>
    <xf numFmtId="3" fontId="4" fillId="5" borderId="409" xfId="0" applyNumberFormat="1" applyFont="1" applyFill="1" applyBorder="1" applyAlignment="1">
      <alignment horizontal="right" shrinkToFit="1"/>
    </xf>
    <xf numFmtId="3" fontId="107" fillId="3" borderId="167" xfId="0" applyNumberFormat="1" applyFont="1" applyFill="1" applyBorder="1" applyAlignment="1" applyProtection="1">
      <alignment horizontal="right" shrinkToFit="1"/>
      <protection locked="0"/>
    </xf>
    <xf numFmtId="3" fontId="107" fillId="3" borderId="168" xfId="0" applyNumberFormat="1" applyFont="1" applyFill="1" applyBorder="1" applyAlignment="1" applyProtection="1">
      <alignment horizontal="right" shrinkToFit="1"/>
      <protection locked="0"/>
    </xf>
    <xf numFmtId="3" fontId="107" fillId="3" borderId="407" xfId="0" applyNumberFormat="1" applyFont="1" applyFill="1" applyBorder="1" applyAlignment="1" applyProtection="1">
      <alignment horizontal="right" shrinkToFit="1"/>
      <protection locked="0"/>
    </xf>
    <xf numFmtId="3" fontId="4" fillId="5" borderId="337" xfId="0" applyNumberFormat="1" applyFont="1" applyFill="1" applyBorder="1" applyAlignment="1">
      <alignment horizontal="right" shrinkToFit="1"/>
    </xf>
    <xf numFmtId="3" fontId="4" fillId="5" borderId="338" xfId="0" applyNumberFormat="1" applyFont="1" applyFill="1" applyBorder="1" applyAlignment="1">
      <alignment horizontal="right" shrinkToFit="1"/>
    </xf>
    <xf numFmtId="3" fontId="4" fillId="5" borderId="412" xfId="0" applyNumberFormat="1" applyFont="1" applyFill="1" applyBorder="1" applyAlignment="1">
      <alignment horizontal="right" shrinkToFit="1"/>
    </xf>
    <xf numFmtId="3" fontId="4" fillId="5" borderId="173" xfId="0" applyNumberFormat="1" applyFont="1" applyFill="1" applyBorder="1" applyAlignment="1">
      <alignment horizontal="right" shrinkToFit="1"/>
    </xf>
    <xf numFmtId="3" fontId="4" fillId="5" borderId="174" xfId="0" applyNumberFormat="1" applyFont="1" applyFill="1" applyBorder="1" applyAlignment="1">
      <alignment horizontal="right" shrinkToFit="1"/>
    </xf>
    <xf numFmtId="3" fontId="4" fillId="5" borderId="406" xfId="0" applyNumberFormat="1" applyFont="1" applyFill="1" applyBorder="1" applyAlignment="1">
      <alignment horizontal="right" shrinkToFit="1"/>
    </xf>
    <xf numFmtId="3" fontId="107" fillId="3" borderId="173" xfId="0" applyNumberFormat="1" applyFont="1" applyFill="1" applyBorder="1" applyAlignment="1" applyProtection="1">
      <alignment horizontal="right" shrinkToFit="1"/>
      <protection locked="0"/>
    </xf>
    <xf numFmtId="3" fontId="107" fillId="3" borderId="174" xfId="0" applyNumberFormat="1" applyFont="1" applyFill="1" applyBorder="1" applyAlignment="1" applyProtection="1">
      <alignment horizontal="right" shrinkToFit="1"/>
      <protection locked="0"/>
    </xf>
    <xf numFmtId="3" fontId="107" fillId="3" borderId="406" xfId="0" applyNumberFormat="1" applyFont="1" applyFill="1" applyBorder="1" applyAlignment="1" applyProtection="1">
      <alignment horizontal="right" shrinkToFit="1"/>
      <protection locked="0"/>
    </xf>
    <xf numFmtId="3" fontId="107" fillId="3" borderId="179" xfId="0" applyNumberFormat="1" applyFont="1" applyFill="1" applyBorder="1" applyAlignment="1" applyProtection="1">
      <alignment horizontal="right" shrinkToFit="1"/>
      <protection locked="0"/>
    </xf>
    <xf numFmtId="3" fontId="107" fillId="3" borderId="180" xfId="0" applyNumberFormat="1" applyFont="1" applyFill="1" applyBorder="1" applyAlignment="1" applyProtection="1">
      <alignment horizontal="right" shrinkToFit="1"/>
      <protection locked="0"/>
    </xf>
    <xf numFmtId="3" fontId="107" fillId="3" borderId="420" xfId="0" applyNumberFormat="1" applyFont="1" applyFill="1" applyBorder="1" applyAlignment="1" applyProtection="1">
      <alignment horizontal="right" shrinkToFit="1"/>
      <protection locked="0"/>
    </xf>
    <xf numFmtId="3" fontId="107" fillId="3" borderId="182" xfId="0" applyNumberFormat="1" applyFont="1" applyFill="1" applyBorder="1" applyAlignment="1" applyProtection="1">
      <alignment horizontal="right" shrinkToFit="1"/>
      <protection locked="0"/>
    </xf>
    <xf numFmtId="3" fontId="107" fillId="3" borderId="183" xfId="0" applyNumberFormat="1" applyFont="1" applyFill="1" applyBorder="1" applyAlignment="1" applyProtection="1">
      <alignment horizontal="right" shrinkToFit="1"/>
      <protection locked="0"/>
    </xf>
    <xf numFmtId="3" fontId="107" fillId="3" borderId="421" xfId="0" applyNumberFormat="1" applyFont="1" applyFill="1" applyBorder="1" applyAlignment="1" applyProtection="1">
      <alignment horizontal="right" shrinkToFit="1"/>
      <protection locked="0"/>
    </xf>
    <xf numFmtId="3" fontId="107" fillId="3" borderId="185" xfId="0" applyNumberFormat="1" applyFont="1" applyFill="1" applyBorder="1" applyAlignment="1" applyProtection="1">
      <alignment horizontal="right" shrinkToFit="1"/>
      <protection locked="0"/>
    </xf>
    <xf numFmtId="3" fontId="107" fillId="3" borderId="186" xfId="0" applyNumberFormat="1" applyFont="1" applyFill="1" applyBorder="1" applyAlignment="1" applyProtection="1">
      <alignment horizontal="right" shrinkToFit="1"/>
      <protection locked="0"/>
    </xf>
    <xf numFmtId="3" fontId="107" fillId="3" borderId="422" xfId="0" applyNumberFormat="1" applyFont="1" applyFill="1" applyBorder="1" applyAlignment="1" applyProtection="1">
      <alignment horizontal="right" shrinkToFit="1"/>
      <protection locked="0"/>
    </xf>
    <xf numFmtId="164" fontId="4" fillId="5" borderId="337" xfId="0" applyNumberFormat="1" applyFont="1" applyFill="1" applyBorder="1" applyAlignment="1">
      <alignment horizontal="right" shrinkToFit="1"/>
    </xf>
    <xf numFmtId="164" fontId="4" fillId="5" borderId="338" xfId="0" applyNumberFormat="1" applyFont="1" applyFill="1" applyBorder="1" applyAlignment="1">
      <alignment horizontal="right" shrinkToFit="1"/>
    </xf>
    <xf numFmtId="164" fontId="4" fillId="5" borderId="412" xfId="0" applyNumberFormat="1" applyFont="1" applyFill="1" applyBorder="1" applyAlignment="1">
      <alignment horizontal="right" shrinkToFit="1"/>
    </xf>
    <xf numFmtId="164" fontId="4" fillId="5" borderId="173" xfId="0" applyNumberFormat="1" applyFont="1" applyFill="1" applyBorder="1" applyAlignment="1">
      <alignment horizontal="right" shrinkToFit="1"/>
    </xf>
    <xf numFmtId="164" fontId="4" fillId="5" borderId="174" xfId="0" applyNumberFormat="1" applyFont="1" applyFill="1" applyBorder="1" applyAlignment="1">
      <alignment horizontal="right" shrinkToFit="1"/>
    </xf>
    <xf numFmtId="164" fontId="4" fillId="5" borderId="406" xfId="0" applyNumberFormat="1" applyFont="1" applyFill="1" applyBorder="1" applyAlignment="1">
      <alignment horizontal="right" shrinkToFit="1"/>
    </xf>
    <xf numFmtId="164" fontId="4" fillId="5" borderId="167" xfId="0" applyNumberFormat="1" applyFont="1" applyFill="1" applyBorder="1" applyAlignment="1">
      <alignment horizontal="right" shrinkToFit="1"/>
    </xf>
    <xf numFmtId="164" fontId="4" fillId="5" borderId="168" xfId="0" applyNumberFormat="1" applyFont="1" applyFill="1" applyBorder="1" applyAlignment="1">
      <alignment horizontal="right" shrinkToFit="1"/>
    </xf>
    <xf numFmtId="164" fontId="4" fillId="5" borderId="407" xfId="0" applyNumberFormat="1" applyFont="1" applyFill="1" applyBorder="1" applyAlignment="1">
      <alignment horizontal="right" shrinkToFit="1"/>
    </xf>
    <xf numFmtId="164" fontId="4" fillId="5" borderId="170" xfId="0" applyNumberFormat="1" applyFont="1" applyFill="1" applyBorder="1" applyAlignment="1">
      <alignment horizontal="right" shrinkToFit="1"/>
    </xf>
    <xf numFmtId="164" fontId="4" fillId="5" borderId="171" xfId="0" applyNumberFormat="1" applyFont="1" applyFill="1" applyBorder="1" applyAlignment="1">
      <alignment horizontal="right" shrinkToFit="1"/>
    </xf>
    <xf numFmtId="164" fontId="4" fillId="5" borderId="409" xfId="0" applyNumberFormat="1" applyFont="1" applyFill="1" applyBorder="1" applyAlignment="1">
      <alignment horizontal="right" shrinkToFit="1"/>
    </xf>
    <xf numFmtId="3" fontId="107" fillId="3" borderId="191" xfId="0" applyNumberFormat="1" applyFont="1" applyFill="1" applyBorder="1" applyAlignment="1" applyProtection="1">
      <alignment horizontal="right" shrinkToFit="1"/>
      <protection locked="0"/>
    </xf>
    <xf numFmtId="3" fontId="107" fillId="3" borderId="192" xfId="0" applyNumberFormat="1" applyFont="1" applyFill="1" applyBorder="1" applyAlignment="1" applyProtection="1">
      <alignment horizontal="right" shrinkToFit="1"/>
      <protection locked="0"/>
    </xf>
    <xf numFmtId="3" fontId="107" fillId="3" borderId="423" xfId="0" applyNumberFormat="1" applyFont="1" applyFill="1" applyBorder="1" applyAlignment="1" applyProtection="1">
      <alignment horizontal="right" shrinkToFit="1"/>
      <protection locked="0"/>
    </xf>
    <xf numFmtId="3" fontId="60" fillId="5" borderId="261" xfId="0" applyNumberFormat="1" applyFont="1" applyFill="1" applyBorder="1" applyAlignment="1" applyProtection="1">
      <alignment horizontal="right" shrinkToFit="1"/>
      <protection locked="0"/>
    </xf>
    <xf numFmtId="3" fontId="60" fillId="5" borderId="262" xfId="0" applyNumberFormat="1" applyFont="1" applyFill="1" applyBorder="1" applyAlignment="1" applyProtection="1">
      <alignment horizontal="right" shrinkToFit="1"/>
      <protection locked="0"/>
    </xf>
    <xf numFmtId="3" fontId="60" fillId="5" borderId="416" xfId="0" applyNumberFormat="1" applyFont="1" applyFill="1" applyBorder="1" applyAlignment="1" applyProtection="1">
      <alignment horizontal="right" shrinkToFit="1"/>
      <protection locked="0"/>
    </xf>
    <xf numFmtId="3" fontId="107" fillId="3" borderId="140" xfId="0" applyNumberFormat="1" applyFont="1" applyFill="1" applyBorder="1" applyAlignment="1" applyProtection="1">
      <alignment horizontal="right" shrinkToFit="1"/>
      <protection locked="0"/>
    </xf>
    <xf numFmtId="0" fontId="107" fillId="3" borderId="156" xfId="0" applyFont="1" applyFill="1" applyBorder="1" applyAlignment="1" applyProtection="1">
      <alignment horizontal="right" shrinkToFit="1"/>
      <protection locked="0"/>
    </xf>
    <xf numFmtId="49" fontId="107" fillId="3" borderId="140" xfId="0" applyNumberFormat="1" applyFont="1" applyFill="1" applyBorder="1" applyAlignment="1" applyProtection="1">
      <alignment horizontal="right" shrinkToFit="1"/>
      <protection locked="0"/>
    </xf>
    <xf numFmtId="0" fontId="107" fillId="3" borderId="144" xfId="0" applyFont="1" applyFill="1" applyBorder="1" applyAlignment="1">
      <alignment horizontal="right" shrinkToFit="1"/>
    </xf>
    <xf numFmtId="3" fontId="107" fillId="3" borderId="170" xfId="0" applyNumberFormat="1" applyFont="1" applyFill="1" applyBorder="1" applyAlignment="1">
      <alignment horizontal="right" shrinkToFit="1"/>
    </xf>
    <xf numFmtId="49" fontId="107" fillId="3" borderId="156" xfId="0" applyNumberFormat="1" applyFont="1" applyFill="1" applyBorder="1" applyAlignment="1" applyProtection="1">
      <alignment horizontal="right" shrinkToFit="1"/>
      <protection locked="0"/>
    </xf>
    <xf numFmtId="49" fontId="107" fillId="3" borderId="196" xfId="0" applyNumberFormat="1" applyFont="1" applyFill="1" applyBorder="1" applyAlignment="1" applyProtection="1">
      <alignment horizontal="right" shrinkToFit="1"/>
      <protection locked="0"/>
    </xf>
    <xf numFmtId="49" fontId="107" fillId="3" borderId="259" xfId="0" applyNumberFormat="1" applyFont="1" applyFill="1" applyBorder="1" applyAlignment="1" applyProtection="1">
      <alignment horizontal="right" shrinkToFit="1"/>
      <protection locked="0"/>
    </xf>
    <xf numFmtId="3" fontId="107" fillId="3" borderId="358" xfId="0" applyNumberFormat="1" applyFont="1" applyFill="1" applyBorder="1" applyAlignment="1" applyProtection="1">
      <alignment horizontal="right" shrinkToFit="1"/>
      <protection locked="0"/>
    </xf>
    <xf numFmtId="166" fontId="4" fillId="6" borderId="39" xfId="0" applyNumberFormat="1" applyFont="1" applyFill="1" applyBorder="1"/>
    <xf numFmtId="0" fontId="4" fillId="6" borderId="6" xfId="0" applyFont="1" applyFill="1" applyBorder="1" applyAlignment="1">
      <alignment horizontal="center"/>
    </xf>
    <xf numFmtId="166" fontId="4" fillId="6" borderId="41" xfId="0" applyNumberFormat="1" applyFont="1" applyFill="1" applyBorder="1"/>
    <xf numFmtId="166" fontId="4" fillId="6" borderId="42" xfId="0" applyNumberFormat="1" applyFont="1" applyFill="1" applyBorder="1"/>
    <xf numFmtId="166" fontId="4" fillId="6" borderId="45" xfId="0" applyNumberFormat="1" applyFont="1" applyFill="1" applyBorder="1"/>
    <xf numFmtId="166" fontId="4" fillId="6" borderId="43" xfId="0" applyNumberFormat="1" applyFont="1" applyFill="1" applyBorder="1"/>
    <xf numFmtId="166" fontId="4" fillId="6" borderId="44" xfId="0" applyNumberFormat="1" applyFont="1" applyFill="1" applyBorder="1"/>
    <xf numFmtId="166" fontId="4" fillId="6" borderId="46" xfId="0" applyNumberFormat="1" applyFont="1" applyFill="1" applyBorder="1"/>
    <xf numFmtId="0" fontId="0" fillId="0" borderId="124" xfId="0" applyBorder="1" applyAlignment="1">
      <alignment horizontal="right"/>
    </xf>
    <xf numFmtId="3" fontId="10" fillId="5" borderId="277" xfId="0" applyNumberFormat="1" applyFont="1" applyFill="1" applyBorder="1" applyAlignment="1">
      <alignment horizontal="right" vertical="center"/>
    </xf>
    <xf numFmtId="3" fontId="10" fillId="5" borderId="278" xfId="0" applyNumberFormat="1" applyFont="1" applyFill="1" applyBorder="1" applyAlignment="1">
      <alignment horizontal="right" vertical="center"/>
    </xf>
    <xf numFmtId="3" fontId="37" fillId="5" borderId="267" xfId="0" applyNumberFormat="1" applyFont="1" applyFill="1" applyBorder="1"/>
    <xf numFmtId="3" fontId="145" fillId="3" borderId="3" xfId="0" applyNumberFormat="1" applyFont="1" applyFill="1" applyBorder="1" applyAlignment="1" applyProtection="1">
      <alignment horizontal="right" vertical="center"/>
      <protection locked="0"/>
    </xf>
    <xf numFmtId="3" fontId="145" fillId="3" borderId="377" xfId="0" applyNumberFormat="1" applyFont="1" applyFill="1" applyBorder="1" applyAlignment="1" applyProtection="1">
      <alignment horizontal="right" vertical="center"/>
      <protection locked="0"/>
    </xf>
    <xf numFmtId="3" fontId="37" fillId="5" borderId="380" xfId="0" applyNumberFormat="1" applyFont="1" applyFill="1" applyBorder="1"/>
    <xf numFmtId="3" fontId="37" fillId="5" borderId="230" xfId="0" applyNumberFormat="1" applyFont="1" applyFill="1" applyBorder="1"/>
    <xf numFmtId="3" fontId="37" fillId="5" borderId="231" xfId="0" applyNumberFormat="1" applyFont="1" applyFill="1" applyBorder="1"/>
    <xf numFmtId="3" fontId="113" fillId="0" borderId="424" xfId="0" applyNumberFormat="1" applyFont="1" applyBorder="1" applyAlignment="1" applyProtection="1">
      <alignment horizontal="right" vertical="center"/>
      <protection locked="0"/>
    </xf>
    <xf numFmtId="3" fontId="113" fillId="0" borderId="425" xfId="0" applyNumberFormat="1" applyFont="1" applyBorder="1" applyAlignment="1" applyProtection="1">
      <alignment horizontal="right" vertical="center"/>
      <protection locked="0"/>
    </xf>
    <xf numFmtId="3" fontId="113" fillId="0" borderId="426" xfId="0" applyNumberFormat="1" applyFont="1" applyBorder="1" applyAlignment="1" applyProtection="1">
      <alignment horizontal="right" vertical="center"/>
      <protection locked="0"/>
    </xf>
    <xf numFmtId="49" fontId="5" fillId="5" borderId="202" xfId="0" applyNumberFormat="1" applyFont="1" applyFill="1" applyBorder="1" applyAlignment="1" applyProtection="1">
      <alignment horizontal="center" vertical="center"/>
      <protection locked="0"/>
    </xf>
    <xf numFmtId="3" fontId="37" fillId="5" borderId="381" xfId="0" applyNumberFormat="1" applyFont="1" applyFill="1" applyBorder="1"/>
    <xf numFmtId="3" fontId="10" fillId="5" borderId="427" xfId="0" applyNumberFormat="1" applyFont="1" applyFill="1" applyBorder="1" applyAlignment="1">
      <alignment horizontal="right" vertical="center"/>
    </xf>
    <xf numFmtId="0" fontId="22" fillId="8" borderId="428" xfId="0" applyFont="1" applyFill="1" applyBorder="1" applyAlignment="1">
      <alignment horizontal="center" shrinkToFit="1"/>
    </xf>
    <xf numFmtId="3" fontId="113" fillId="3" borderId="429" xfId="0" applyNumberFormat="1" applyFont="1" applyFill="1" applyBorder="1" applyAlignment="1" applyProtection="1">
      <alignment horizontal="right" shrinkToFit="1"/>
      <protection locked="0"/>
    </xf>
    <xf numFmtId="3" fontId="150" fillId="5" borderId="3" xfId="0" applyNumberFormat="1" applyFont="1" applyFill="1" applyBorder="1" applyAlignment="1" applyProtection="1">
      <alignment horizontal="center" vertical="center"/>
      <protection locked="0"/>
    </xf>
    <xf numFmtId="0" fontId="46" fillId="7" borderId="430" xfId="0" applyFont="1" applyFill="1" applyBorder="1" applyAlignment="1">
      <alignment horizontal="center" vertical="center"/>
    </xf>
    <xf numFmtId="3" fontId="37" fillId="5" borderId="431" xfId="0" applyNumberFormat="1" applyFont="1" applyFill="1" applyBorder="1" applyAlignment="1">
      <alignment vertical="center"/>
    </xf>
    <xf numFmtId="3" fontId="37" fillId="5" borderId="432" xfId="0" applyNumberFormat="1" applyFont="1" applyFill="1" applyBorder="1" applyAlignment="1" applyProtection="1">
      <alignment horizontal="right" vertical="center"/>
      <protection locked="0"/>
    </xf>
    <xf numFmtId="3" fontId="37" fillId="5" borderId="343" xfId="0" applyNumberFormat="1" applyFont="1" applyFill="1" applyBorder="1" applyAlignment="1" applyProtection="1">
      <alignment horizontal="right" vertical="center"/>
      <protection locked="0"/>
    </xf>
    <xf numFmtId="3" fontId="37" fillId="5" borderId="341" xfId="0" applyNumberFormat="1" applyFont="1" applyFill="1" applyBorder="1" applyAlignment="1">
      <alignment vertical="center"/>
    </xf>
    <xf numFmtId="3" fontId="37" fillId="5" borderId="433" xfId="0" applyNumberFormat="1" applyFont="1" applyFill="1" applyBorder="1" applyAlignment="1" applyProtection="1">
      <alignment horizontal="right" vertical="center"/>
      <protection locked="0"/>
    </xf>
    <xf numFmtId="3" fontId="37" fillId="5" borderId="434" xfId="0" applyNumberFormat="1" applyFont="1" applyFill="1" applyBorder="1" applyAlignment="1" applyProtection="1">
      <alignment horizontal="right" vertical="center"/>
      <protection locked="0"/>
    </xf>
    <xf numFmtId="0" fontId="37" fillId="5" borderId="435" xfId="0" applyFont="1" applyFill="1" applyBorder="1" applyAlignment="1">
      <alignment horizontal="center" vertical="center"/>
    </xf>
    <xf numFmtId="0" fontId="37" fillId="5" borderId="436" xfId="0" applyFont="1" applyFill="1" applyBorder="1" applyAlignment="1">
      <alignment horizontal="center" vertical="center"/>
    </xf>
    <xf numFmtId="3" fontId="6" fillId="5" borderId="87" xfId="0" applyNumberFormat="1" applyFont="1" applyFill="1" applyBorder="1" applyAlignment="1">
      <alignment horizontal="right"/>
    </xf>
    <xf numFmtId="3" fontId="6" fillId="5" borderId="437" xfId="0" applyNumberFormat="1" applyFont="1" applyFill="1" applyBorder="1" applyAlignment="1">
      <alignment horizontal="right"/>
    </xf>
    <xf numFmtId="3" fontId="37" fillId="5" borderId="229" xfId="0" applyNumberFormat="1" applyFont="1" applyFill="1" applyBorder="1" applyAlignment="1">
      <alignment horizontal="right"/>
    </xf>
    <xf numFmtId="3" fontId="37" fillId="5" borderId="438" xfId="0" applyNumberFormat="1" applyFont="1" applyFill="1" applyBorder="1" applyAlignment="1">
      <alignment horizontal="right"/>
    </xf>
    <xf numFmtId="3" fontId="37" fillId="5" borderId="89" xfId="0" applyNumberFormat="1" applyFont="1" applyFill="1" applyBorder="1" applyAlignment="1">
      <alignment horizontal="right"/>
    </xf>
    <xf numFmtId="3" fontId="37" fillId="5" borderId="90" xfId="0" applyNumberFormat="1" applyFont="1" applyFill="1" applyBorder="1" applyAlignment="1">
      <alignment horizontal="right"/>
    </xf>
    <xf numFmtId="3" fontId="37" fillId="5" borderId="91" xfId="0" applyNumberFormat="1" applyFont="1" applyFill="1" applyBorder="1" applyAlignment="1">
      <alignment horizontal="right"/>
    </xf>
    <xf numFmtId="3" fontId="37" fillId="5" borderId="92" xfId="0" applyNumberFormat="1" applyFont="1" applyFill="1" applyBorder="1" applyAlignment="1">
      <alignment horizontal="right"/>
    </xf>
    <xf numFmtId="166" fontId="37" fillId="5" borderId="92" xfId="0" applyNumberFormat="1" applyFont="1" applyFill="1" applyBorder="1" applyAlignment="1">
      <alignment horizontal="right"/>
    </xf>
    <xf numFmtId="3" fontId="37" fillId="5" borderId="93" xfId="0" applyNumberFormat="1" applyFont="1" applyFill="1" applyBorder="1" applyAlignment="1">
      <alignment horizontal="right"/>
    </xf>
    <xf numFmtId="3" fontId="114" fillId="3" borderId="92" xfId="0" applyNumberFormat="1" applyFont="1" applyFill="1" applyBorder="1" applyAlignment="1" applyProtection="1">
      <alignment horizontal="right"/>
      <protection locked="0"/>
    </xf>
    <xf numFmtId="3" fontId="37" fillId="5" borderId="96" xfId="0" applyNumberFormat="1" applyFont="1" applyFill="1" applyBorder="1" applyAlignment="1">
      <alignment horizontal="center"/>
    </xf>
    <xf numFmtId="0" fontId="37" fillId="5" borderId="439" xfId="0" applyFont="1" applyFill="1" applyBorder="1" applyAlignment="1">
      <alignment horizontal="center" vertical="center"/>
    </xf>
    <xf numFmtId="0" fontId="37" fillId="5" borderId="440" xfId="0" applyFont="1" applyFill="1" applyBorder="1" applyAlignment="1">
      <alignment horizontal="center" vertical="center"/>
    </xf>
    <xf numFmtId="3" fontId="114" fillId="3" borderId="120" xfId="0" applyNumberFormat="1" applyFont="1" applyFill="1" applyBorder="1" applyAlignment="1" applyProtection="1">
      <alignment horizontal="right"/>
      <protection locked="0"/>
    </xf>
    <xf numFmtId="3" fontId="114" fillId="3" borderId="441" xfId="0" applyNumberFormat="1" applyFont="1" applyFill="1" applyBorder="1" applyAlignment="1" applyProtection="1">
      <alignment horizontal="right"/>
      <protection locked="0"/>
    </xf>
    <xf numFmtId="3" fontId="37" fillId="5" borderId="442" xfId="0" applyNumberFormat="1" applyFont="1" applyFill="1" applyBorder="1" applyAlignment="1">
      <alignment horizontal="right"/>
    </xf>
    <xf numFmtId="166" fontId="37" fillId="5" borderId="443" xfId="0" applyNumberFormat="1" applyFont="1" applyFill="1" applyBorder="1" applyAlignment="1">
      <alignment horizontal="right"/>
    </xf>
    <xf numFmtId="0" fontId="37" fillId="5" borderId="444" xfId="0" applyFont="1" applyFill="1" applyBorder="1" applyAlignment="1">
      <alignment horizontal="center" vertical="center"/>
    </xf>
    <xf numFmtId="3" fontId="10" fillId="5" borderId="89" xfId="0" applyNumberFormat="1" applyFont="1" applyFill="1" applyBorder="1" applyAlignment="1">
      <alignment vertical="center"/>
    </xf>
    <xf numFmtId="166" fontId="10" fillId="5" borderId="90" xfId="0" applyNumberFormat="1" applyFont="1" applyFill="1" applyBorder="1" applyAlignment="1">
      <alignment horizontal="right"/>
    </xf>
    <xf numFmtId="3" fontId="10" fillId="5" borderId="90" xfId="0" applyNumberFormat="1" applyFont="1" applyFill="1" applyBorder="1" applyAlignment="1">
      <alignment vertical="center"/>
    </xf>
    <xf numFmtId="3" fontId="6" fillId="5" borderId="91" xfId="0" applyNumberFormat="1" applyFont="1" applyFill="1" applyBorder="1" applyAlignment="1">
      <alignment vertical="center"/>
    </xf>
    <xf numFmtId="3" fontId="6" fillId="5" borderId="92" xfId="0" applyNumberFormat="1" applyFont="1" applyFill="1" applyBorder="1" applyAlignment="1">
      <alignment vertical="center"/>
    </xf>
    <xf numFmtId="166" fontId="6" fillId="5" borderId="93" xfId="0" applyNumberFormat="1" applyFont="1" applyFill="1" applyBorder="1"/>
    <xf numFmtId="166" fontId="10" fillId="5" borderId="90" xfId="0" applyNumberFormat="1" applyFont="1" applyFill="1" applyBorder="1" applyAlignment="1">
      <alignment vertical="center"/>
    </xf>
    <xf numFmtId="3" fontId="4" fillId="5" borderId="445" xfId="0" applyNumberFormat="1" applyFont="1" applyFill="1" applyBorder="1" applyAlignment="1">
      <alignment horizontal="right"/>
    </xf>
    <xf numFmtId="3" fontId="4" fillId="5" borderId="445" xfId="0" applyNumberFormat="1" applyFont="1" applyFill="1" applyBorder="1" applyAlignment="1">
      <alignment horizontal="center"/>
    </xf>
    <xf numFmtId="3" fontId="141" fillId="5" borderId="0" xfId="0" applyNumberFormat="1" applyFont="1" applyFill="1"/>
    <xf numFmtId="0" fontId="4" fillId="2" borderId="0" xfId="0" applyFont="1" applyFill="1" applyAlignment="1">
      <alignment vertical="center"/>
    </xf>
    <xf numFmtId="10" fontId="0" fillId="0" borderId="0" xfId="0" applyNumberFormat="1" applyAlignment="1">
      <alignment vertical="center"/>
    </xf>
    <xf numFmtId="49" fontId="41" fillId="3" borderId="5" xfId="0" applyNumberFormat="1" applyFont="1" applyFill="1" applyBorder="1"/>
    <xf numFmtId="1" fontId="41" fillId="3" borderId="0" xfId="0" applyNumberFormat="1" applyFont="1" applyFill="1" applyAlignment="1">
      <alignment horizontal="left"/>
    </xf>
    <xf numFmtId="49" fontId="41" fillId="5" borderId="0" xfId="0" applyNumberFormat="1" applyFont="1" applyFill="1"/>
    <xf numFmtId="49" fontId="0" fillId="5" borderId="0" xfId="0" applyNumberFormat="1" applyFill="1"/>
    <xf numFmtId="3" fontId="1" fillId="5" borderId="0" xfId="0" applyNumberFormat="1" applyFont="1" applyFill="1"/>
    <xf numFmtId="3" fontId="6" fillId="5" borderId="0" xfId="0" applyNumberFormat="1" applyFont="1" applyFill="1" applyProtection="1">
      <protection locked="0"/>
    </xf>
    <xf numFmtId="3" fontId="37" fillId="5" borderId="0" xfId="0" applyNumberFormat="1" applyFont="1" applyFill="1" applyProtection="1">
      <protection locked="0"/>
    </xf>
    <xf numFmtId="0" fontId="43" fillId="3" borderId="6" xfId="0" applyFont="1" applyFill="1" applyBorder="1" applyAlignment="1" applyProtection="1">
      <alignment horizontal="center"/>
      <protection locked="0"/>
    </xf>
    <xf numFmtId="10" fontId="0" fillId="3" borderId="0" xfId="0" applyNumberFormat="1" applyFill="1"/>
    <xf numFmtId="10" fontId="37" fillId="3" borderId="0" xfId="0" applyNumberFormat="1" applyFont="1" applyFill="1" applyProtection="1">
      <protection locked="0"/>
    </xf>
    <xf numFmtId="10" fontId="45" fillId="3" borderId="0" xfId="0" applyNumberFormat="1" applyFont="1" applyFill="1" applyAlignment="1" applyProtection="1">
      <alignment horizontal="center"/>
      <protection locked="0"/>
    </xf>
    <xf numFmtId="166" fontId="10" fillId="3" borderId="0" xfId="0" applyNumberFormat="1" applyFont="1" applyFill="1" applyProtection="1">
      <protection locked="0"/>
    </xf>
    <xf numFmtId="166" fontId="6" fillId="3" borderId="6" xfId="0" applyNumberFormat="1" applyFont="1" applyFill="1" applyBorder="1" applyProtection="1">
      <protection locked="0"/>
    </xf>
    <xf numFmtId="166" fontId="37" fillId="3" borderId="0" xfId="0" applyNumberFormat="1" applyFont="1" applyFill="1" applyProtection="1">
      <protection locked="0"/>
    </xf>
    <xf numFmtId="166" fontId="6" fillId="3" borderId="0" xfId="0" applyNumberFormat="1" applyFont="1" applyFill="1" applyProtection="1">
      <protection locked="0"/>
    </xf>
    <xf numFmtId="166" fontId="45" fillId="3" borderId="0" xfId="0" applyNumberFormat="1" applyFont="1" applyFill="1" applyAlignment="1" applyProtection="1">
      <alignment horizontal="center"/>
      <protection locked="0"/>
    </xf>
    <xf numFmtId="166" fontId="0" fillId="3" borderId="6" xfId="0" applyNumberFormat="1" applyFill="1" applyBorder="1"/>
    <xf numFmtId="0" fontId="10" fillId="3" borderId="0" xfId="0" applyFont="1" applyFill="1" applyAlignment="1">
      <alignment horizontal="center"/>
    </xf>
    <xf numFmtId="166" fontId="10" fillId="3" borderId="0" xfId="0" applyNumberFormat="1" applyFont="1" applyFill="1" applyAlignment="1" applyProtection="1">
      <alignment horizontal="right"/>
      <protection locked="0"/>
    </xf>
    <xf numFmtId="166" fontId="0" fillId="3" borderId="0" xfId="0" applyNumberFormat="1" applyFill="1"/>
    <xf numFmtId="3" fontId="10" fillId="3" borderId="114" xfId="0" applyNumberFormat="1" applyFont="1" applyFill="1" applyBorder="1" applyProtection="1">
      <protection locked="0"/>
    </xf>
    <xf numFmtId="3" fontId="6" fillId="3" borderId="114" xfId="0" applyNumberFormat="1" applyFont="1" applyFill="1" applyBorder="1" applyProtection="1">
      <protection locked="0"/>
    </xf>
    <xf numFmtId="3" fontId="37" fillId="3" borderId="114" xfId="0" applyNumberFormat="1" applyFont="1" applyFill="1" applyBorder="1" applyProtection="1">
      <protection locked="0"/>
    </xf>
    <xf numFmtId="165" fontId="45" fillId="3" borderId="114" xfId="0" applyNumberFormat="1" applyFont="1" applyFill="1" applyBorder="1" applyAlignment="1" applyProtection="1">
      <alignment horizontal="center"/>
      <protection locked="0"/>
    </xf>
    <xf numFmtId="3" fontId="6" fillId="3" borderId="114" xfId="0" applyNumberFormat="1" applyFont="1" applyFill="1" applyBorder="1" applyAlignment="1" applyProtection="1">
      <alignment horizontal="right"/>
      <protection locked="0"/>
    </xf>
    <xf numFmtId="3" fontId="37" fillId="3" borderId="114" xfId="0" applyNumberFormat="1" applyFont="1" applyFill="1" applyBorder="1" applyAlignment="1" applyProtection="1">
      <alignment horizontal="right"/>
      <protection locked="0"/>
    </xf>
    <xf numFmtId="0" fontId="0" fillId="0" borderId="6" xfId="0" applyBorder="1"/>
    <xf numFmtId="49" fontId="41" fillId="3" borderId="114" xfId="0" applyNumberFormat="1" applyFont="1" applyFill="1" applyBorder="1"/>
    <xf numFmtId="0" fontId="1" fillId="3" borderId="6" xfId="0" applyFont="1" applyFill="1" applyBorder="1"/>
    <xf numFmtId="165" fontId="10" fillId="3" borderId="0" xfId="0" applyNumberFormat="1" applyFont="1" applyFill="1" applyAlignment="1">
      <alignment horizontal="center"/>
    </xf>
    <xf numFmtId="165" fontId="39" fillId="6" borderId="0" xfId="0" applyNumberFormat="1" applyFont="1" applyFill="1" applyAlignment="1">
      <alignment horizontal="right"/>
    </xf>
    <xf numFmtId="165" fontId="39" fillId="6" borderId="11" xfId="0" applyNumberFormat="1" applyFont="1" applyFill="1" applyBorder="1" applyAlignment="1">
      <alignment horizontal="right"/>
    </xf>
    <xf numFmtId="166" fontId="6" fillId="3" borderId="0" xfId="0" applyNumberFormat="1" applyFont="1" applyFill="1" applyAlignment="1" applyProtection="1">
      <alignment horizontal="center"/>
      <protection locked="0"/>
    </xf>
    <xf numFmtId="0" fontId="0" fillId="3" borderId="0" xfId="0" applyFill="1" applyAlignment="1">
      <alignment horizontal="center"/>
    </xf>
    <xf numFmtId="0" fontId="0" fillId="3" borderId="0" xfId="0" applyFill="1" applyAlignment="1">
      <alignment horizontal="left"/>
    </xf>
    <xf numFmtId="3" fontId="37" fillId="3" borderId="6" xfId="0" applyNumberFormat="1" applyFont="1" applyFill="1" applyBorder="1"/>
    <xf numFmtId="0" fontId="37" fillId="0" borderId="6" xfId="0" applyFont="1" applyBorder="1"/>
    <xf numFmtId="0" fontId="0" fillId="0" borderId="14" xfId="0" applyBorder="1" applyAlignment="1">
      <alignment horizontal="right"/>
    </xf>
    <xf numFmtId="0" fontId="4" fillId="3" borderId="6" xfId="0" applyFont="1" applyFill="1" applyBorder="1"/>
    <xf numFmtId="165" fontId="45" fillId="5" borderId="0" xfId="0" applyNumberFormat="1" applyFont="1" applyFill="1" applyAlignment="1" applyProtection="1">
      <alignment horizontal="center"/>
      <protection locked="0"/>
    </xf>
    <xf numFmtId="0" fontId="5" fillId="5" borderId="0" xfId="0" applyFont="1" applyFill="1" applyAlignment="1">
      <alignment horizontal="center"/>
    </xf>
    <xf numFmtId="0" fontId="10" fillId="5" borderId="0" xfId="0" applyFont="1" applyFill="1" applyAlignment="1">
      <alignment horizontal="center"/>
    </xf>
    <xf numFmtId="3" fontId="10" fillId="5" borderId="0" xfId="0" applyNumberFormat="1" applyFont="1" applyFill="1" applyProtection="1">
      <protection locked="0"/>
    </xf>
    <xf numFmtId="3" fontId="10" fillId="5" borderId="0" xfId="0" applyNumberFormat="1" applyFont="1" applyFill="1"/>
    <xf numFmtId="3" fontId="12" fillId="5" borderId="0" xfId="0" applyNumberFormat="1" applyFont="1" applyFill="1" applyProtection="1">
      <protection locked="0"/>
    </xf>
    <xf numFmtId="3" fontId="12" fillId="3" borderId="114" xfId="0" applyNumberFormat="1" applyFont="1" applyFill="1" applyBorder="1" applyProtection="1">
      <protection locked="0"/>
    </xf>
    <xf numFmtId="3" fontId="12" fillId="3" borderId="116" xfId="0" applyNumberFormat="1" applyFont="1" applyFill="1" applyBorder="1" applyProtection="1">
      <protection locked="0"/>
    </xf>
    <xf numFmtId="0" fontId="0" fillId="3" borderId="114" xfId="0" applyFill="1" applyBorder="1" applyAlignment="1">
      <alignment horizontal="center"/>
    </xf>
    <xf numFmtId="1" fontId="41" fillId="3" borderId="6" xfId="0" applyNumberFormat="1" applyFont="1" applyFill="1" applyBorder="1" applyAlignment="1">
      <alignment horizontal="left"/>
    </xf>
    <xf numFmtId="3" fontId="10" fillId="6" borderId="281" xfId="0" applyNumberFormat="1" applyFont="1" applyFill="1" applyBorder="1" applyAlignment="1">
      <alignment horizontal="right" shrinkToFit="1"/>
    </xf>
    <xf numFmtId="3" fontId="10" fillId="5" borderId="362" xfId="0" applyNumberFormat="1" applyFont="1" applyFill="1" applyBorder="1" applyAlignment="1">
      <alignment horizontal="right" shrinkToFit="1"/>
    </xf>
    <xf numFmtId="0" fontId="190" fillId="6" borderId="0" xfId="0" applyFont="1" applyFill="1" applyAlignment="1">
      <alignment horizontal="right"/>
    </xf>
    <xf numFmtId="3" fontId="113" fillId="0" borderId="3" xfId="0" applyNumberFormat="1" applyFont="1" applyBorder="1" applyAlignment="1" applyProtection="1">
      <alignment horizontal="right"/>
      <protection locked="0"/>
    </xf>
    <xf numFmtId="10" fontId="116" fillId="0" borderId="3" xfId="0" applyNumberFormat="1" applyFont="1" applyBorder="1" applyAlignment="1" applyProtection="1">
      <alignment horizontal="right"/>
      <protection locked="0"/>
    </xf>
    <xf numFmtId="0" fontId="22" fillId="18" borderId="42" xfId="0" applyFont="1" applyFill="1" applyBorder="1" applyAlignment="1">
      <alignment horizontal="right"/>
    </xf>
    <xf numFmtId="169" fontId="64" fillId="6" borderId="0" xfId="0" applyNumberFormat="1" applyFont="1" applyFill="1"/>
    <xf numFmtId="0" fontId="64" fillId="6" borderId="0" xfId="0" applyFont="1" applyFill="1" applyAlignment="1">
      <alignment horizontal="right"/>
    </xf>
    <xf numFmtId="166" fontId="6" fillId="5" borderId="446" xfId="0" applyNumberFormat="1" applyFont="1" applyFill="1" applyBorder="1"/>
    <xf numFmtId="166" fontId="6" fillId="5" borderId="447" xfId="0" applyNumberFormat="1" applyFont="1" applyFill="1" applyBorder="1"/>
    <xf numFmtId="166" fontId="6" fillId="5" borderId="448" xfId="0" applyNumberFormat="1" applyFont="1" applyFill="1" applyBorder="1"/>
    <xf numFmtId="166" fontId="6" fillId="5" borderId="449" xfId="0" applyNumberFormat="1" applyFont="1" applyFill="1" applyBorder="1"/>
    <xf numFmtId="0" fontId="46" fillId="12" borderId="3" xfId="0" applyFont="1" applyFill="1" applyBorder="1" applyAlignment="1">
      <alignment horizontal="center" vertical="center"/>
    </xf>
    <xf numFmtId="0" fontId="22" fillId="18" borderId="3" xfId="0" applyFont="1" applyFill="1" applyBorder="1" applyAlignment="1">
      <alignment horizontal="right"/>
    </xf>
    <xf numFmtId="0" fontId="46" fillId="11" borderId="343" xfId="0" applyFont="1" applyFill="1" applyBorder="1" applyAlignment="1">
      <alignment horizontal="center" vertical="center"/>
    </xf>
    <xf numFmtId="166" fontId="113" fillId="0" borderId="3" xfId="0" applyNumberFormat="1" applyFont="1" applyBorder="1" applyAlignment="1" applyProtection="1">
      <alignment horizontal="right"/>
      <protection locked="0"/>
    </xf>
    <xf numFmtId="166" fontId="0" fillId="0" borderId="0" xfId="0" applyNumberFormat="1"/>
    <xf numFmtId="166" fontId="0" fillId="0" borderId="11" xfId="0" applyNumberFormat="1" applyBorder="1"/>
    <xf numFmtId="166" fontId="0" fillId="0" borderId="38" xfId="0" applyNumberFormat="1" applyBorder="1"/>
    <xf numFmtId="166" fontId="0" fillId="0" borderId="122" xfId="0" applyNumberFormat="1" applyBorder="1"/>
    <xf numFmtId="0" fontId="35" fillId="12" borderId="85" xfId="1" applyFont="1" applyFill="1" applyBorder="1" applyAlignment="1" applyProtection="1">
      <alignment horizontal="center"/>
    </xf>
    <xf numFmtId="164" fontId="10" fillId="13" borderId="46" xfId="0" applyNumberFormat="1" applyFont="1" applyFill="1" applyBorder="1"/>
    <xf numFmtId="164" fontId="10" fillId="13" borderId="450" xfId="0" applyNumberFormat="1" applyFont="1" applyFill="1" applyBorder="1"/>
    <xf numFmtId="0" fontId="52" fillId="6" borderId="0" xfId="0" applyFont="1" applyFill="1" applyAlignment="1">
      <alignment vertical="center"/>
    </xf>
    <xf numFmtId="0" fontId="70" fillId="3" borderId="111" xfId="0" applyFont="1" applyFill="1" applyBorder="1"/>
    <xf numFmtId="0" fontId="0" fillId="3" borderId="56" xfId="0" applyFill="1" applyBorder="1"/>
    <xf numFmtId="0" fontId="45" fillId="3" borderId="113" xfId="0" applyFont="1" applyFill="1" applyBorder="1"/>
    <xf numFmtId="0" fontId="5" fillId="3" borderId="113" xfId="0" applyFont="1" applyFill="1" applyBorder="1"/>
    <xf numFmtId="0" fontId="0" fillId="3" borderId="451" xfId="0" applyFill="1" applyBorder="1"/>
    <xf numFmtId="0" fontId="0" fillId="3" borderId="452" xfId="0" applyFill="1" applyBorder="1"/>
    <xf numFmtId="0" fontId="12" fillId="3" borderId="113" xfId="0" applyFont="1" applyFill="1" applyBorder="1"/>
    <xf numFmtId="166" fontId="6" fillId="13" borderId="54" xfId="0" applyNumberFormat="1" applyFont="1" applyFill="1" applyBorder="1"/>
    <xf numFmtId="0" fontId="153" fillId="3" borderId="111" xfId="0" applyFont="1" applyFill="1" applyBorder="1" applyAlignment="1">
      <alignment horizontal="center" vertical="center"/>
    </xf>
    <xf numFmtId="49" fontId="154" fillId="3" borderId="56" xfId="0" applyNumberFormat="1" applyFont="1" applyFill="1" applyBorder="1" applyAlignment="1" applyProtection="1">
      <alignment horizontal="left" vertical="center"/>
      <protection locked="0"/>
    </xf>
    <xf numFmtId="49" fontId="154" fillId="3" borderId="56" xfId="0" applyNumberFormat="1" applyFont="1" applyFill="1" applyBorder="1" applyAlignment="1" applyProtection="1">
      <alignment horizontal="center" vertical="center"/>
      <protection locked="0"/>
    </xf>
    <xf numFmtId="49" fontId="42" fillId="3" borderId="56" xfId="0" applyNumberFormat="1" applyFont="1" applyFill="1" applyBorder="1" applyAlignment="1" applyProtection="1">
      <alignment horizontal="center" vertical="center"/>
      <protection locked="0"/>
    </xf>
    <xf numFmtId="0" fontId="6" fillId="3" borderId="56" xfId="0" applyFont="1" applyFill="1" applyBorder="1"/>
    <xf numFmtId="0" fontId="46" fillId="3" borderId="113" xfId="0" applyFont="1" applyFill="1" applyBorder="1" applyAlignment="1">
      <alignment horizontal="center" vertical="center"/>
    </xf>
    <xf numFmtId="49" fontId="41" fillId="3" borderId="0" xfId="0" applyNumberFormat="1" applyFont="1" applyFill="1" applyAlignment="1" applyProtection="1">
      <alignment horizontal="center" vertical="center"/>
      <protection locked="0"/>
    </xf>
    <xf numFmtId="0" fontId="6" fillId="3" borderId="0" xfId="0" applyFont="1" applyFill="1" applyAlignment="1">
      <alignment vertical="center"/>
    </xf>
    <xf numFmtId="0" fontId="6" fillId="3" borderId="0" xfId="0" applyFont="1" applyFill="1"/>
    <xf numFmtId="0" fontId="10" fillId="3" borderId="106" xfId="0" applyFont="1" applyFill="1" applyBorder="1" applyAlignment="1">
      <alignment horizontal="right" vertical="center"/>
    </xf>
    <xf numFmtId="0" fontId="6" fillId="3" borderId="0" xfId="0" applyFont="1" applyFill="1" applyAlignment="1">
      <alignment horizontal="right" vertical="center"/>
    </xf>
    <xf numFmtId="0" fontId="6" fillId="3" borderId="114" xfId="0" applyFont="1" applyFill="1" applyBorder="1" applyAlignment="1">
      <alignment vertical="center"/>
    </xf>
    <xf numFmtId="0" fontId="46" fillId="3" borderId="115" xfId="0" applyFont="1" applyFill="1" applyBorder="1" applyAlignment="1">
      <alignment horizontal="center" vertical="center"/>
    </xf>
    <xf numFmtId="49" fontId="42" fillId="3" borderId="0" xfId="0" applyNumberFormat="1" applyFont="1" applyFill="1" applyAlignment="1" applyProtection="1">
      <alignment horizontal="center" vertical="center"/>
      <protection locked="0"/>
    </xf>
    <xf numFmtId="49" fontId="42" fillId="3" borderId="6" xfId="0" applyNumberFormat="1" applyFont="1" applyFill="1" applyBorder="1" applyAlignment="1" applyProtection="1">
      <alignment horizontal="center" vertical="center"/>
      <protection locked="0"/>
    </xf>
    <xf numFmtId="0" fontId="6" fillId="3" borderId="6" xfId="0" applyFont="1" applyFill="1" applyBorder="1"/>
    <xf numFmtId="3" fontId="54" fillId="6" borderId="0" xfId="0" applyNumberFormat="1" applyFont="1" applyFill="1"/>
    <xf numFmtId="0" fontId="54" fillId="6" borderId="200" xfId="0" applyFont="1" applyFill="1" applyBorder="1" applyAlignment="1">
      <alignment vertical="center"/>
    </xf>
    <xf numFmtId="0" fontId="9" fillId="12" borderId="453" xfId="0" applyFont="1" applyFill="1" applyBorder="1" applyAlignment="1">
      <alignment horizontal="right"/>
    </xf>
    <xf numFmtId="3" fontId="10" fillId="13" borderId="277" xfId="0" applyNumberFormat="1" applyFont="1" applyFill="1" applyBorder="1" applyAlignment="1">
      <alignment horizontal="right"/>
    </xf>
    <xf numFmtId="3" fontId="10" fillId="13" borderId="278" xfId="0" applyNumberFormat="1" applyFont="1" applyFill="1" applyBorder="1" applyAlignment="1">
      <alignment horizontal="right"/>
    </xf>
    <xf numFmtId="3" fontId="6" fillId="13" borderId="230" xfId="0" applyNumberFormat="1" applyFont="1" applyFill="1" applyBorder="1" applyAlignment="1">
      <alignment horizontal="right"/>
    </xf>
    <xf numFmtId="3" fontId="6" fillId="13" borderId="231" xfId="0" applyNumberFormat="1" applyFont="1" applyFill="1" applyBorder="1" applyAlignment="1">
      <alignment horizontal="right"/>
    </xf>
    <xf numFmtId="0" fontId="9" fillId="12" borderId="276" xfId="0" applyFont="1" applyFill="1" applyBorder="1" applyAlignment="1">
      <alignment horizontal="right"/>
    </xf>
    <xf numFmtId="0" fontId="9" fillId="18" borderId="267" xfId="0" applyFont="1" applyFill="1" applyBorder="1" applyAlignment="1">
      <alignment horizontal="right"/>
    </xf>
    <xf numFmtId="0" fontId="9" fillId="18" borderId="380" xfId="0" applyFont="1" applyFill="1" applyBorder="1" applyAlignment="1">
      <alignment horizontal="right"/>
    </xf>
    <xf numFmtId="0" fontId="181" fillId="6" borderId="0" xfId="1" applyFont="1" applyFill="1" applyAlignment="1" applyProtection="1">
      <alignment horizontal="center" vertical="center"/>
    </xf>
    <xf numFmtId="164" fontId="5" fillId="13" borderId="230" xfId="0" applyNumberFormat="1" applyFont="1" applyFill="1" applyBorder="1" applyAlignment="1">
      <alignment horizontal="right"/>
    </xf>
    <xf numFmtId="164" fontId="5" fillId="13" borderId="231" xfId="0" applyNumberFormat="1" applyFont="1" applyFill="1" applyBorder="1" applyAlignment="1">
      <alignment horizontal="right"/>
    </xf>
    <xf numFmtId="0" fontId="0" fillId="2" borderId="86" xfId="0" applyFill="1" applyBorder="1"/>
    <xf numFmtId="0" fontId="191" fillId="5" borderId="0" xfId="0" applyFont="1" applyFill="1"/>
    <xf numFmtId="0" fontId="192" fillId="5" borderId="0" xfId="0" applyFont="1" applyFill="1" applyAlignment="1">
      <alignment horizontal="center"/>
    </xf>
    <xf numFmtId="0" fontId="0" fillId="2" borderId="106" xfId="0" applyFill="1" applyBorder="1"/>
    <xf numFmtId="0" fontId="134" fillId="2" borderId="0" xfId="0" applyFont="1" applyFill="1"/>
    <xf numFmtId="0" fontId="0" fillId="2" borderId="117" xfId="0" applyFill="1" applyBorder="1"/>
    <xf numFmtId="0" fontId="0" fillId="2" borderId="2" xfId="0" applyFill="1" applyBorder="1"/>
    <xf numFmtId="0" fontId="134" fillId="2" borderId="2" xfId="0" applyFont="1" applyFill="1" applyBorder="1"/>
    <xf numFmtId="3" fontId="5" fillId="3" borderId="0" xfId="0" applyNumberFormat="1" applyFont="1" applyFill="1" applyAlignment="1" applyProtection="1">
      <alignment horizontal="right"/>
      <protection locked="0"/>
    </xf>
    <xf numFmtId="166" fontId="6" fillId="5" borderId="44" xfId="0" applyNumberFormat="1" applyFont="1" applyFill="1" applyBorder="1"/>
    <xf numFmtId="166" fontId="6" fillId="5" borderId="454" xfId="0" applyNumberFormat="1" applyFont="1" applyFill="1" applyBorder="1"/>
    <xf numFmtId="3" fontId="6" fillId="5" borderId="376" xfId="0" applyNumberFormat="1" applyFont="1" applyFill="1" applyBorder="1"/>
    <xf numFmtId="3" fontId="6" fillId="5" borderId="277" xfId="0" applyNumberFormat="1" applyFont="1" applyFill="1" applyBorder="1"/>
    <xf numFmtId="3" fontId="6" fillId="5" borderId="278" xfId="0" applyNumberFormat="1" applyFont="1" applyFill="1" applyBorder="1"/>
    <xf numFmtId="166" fontId="6" fillId="5" borderId="455" xfId="0" applyNumberFormat="1" applyFont="1" applyFill="1" applyBorder="1"/>
    <xf numFmtId="166" fontId="6" fillId="5" borderId="456" xfId="0" applyNumberFormat="1" applyFont="1" applyFill="1" applyBorder="1"/>
    <xf numFmtId="3" fontId="6" fillId="5" borderId="381" xfId="0" applyNumberFormat="1" applyFont="1" applyFill="1" applyBorder="1"/>
    <xf numFmtId="3" fontId="6" fillId="5" borderId="427" xfId="0" applyNumberFormat="1" applyFont="1" applyFill="1" applyBorder="1"/>
    <xf numFmtId="0" fontId="22" fillId="18" borderId="40" xfId="0" applyFont="1" applyFill="1" applyBorder="1" applyAlignment="1">
      <alignment horizontal="right"/>
    </xf>
    <xf numFmtId="0" fontId="129" fillId="12" borderId="3" xfId="0" applyFont="1" applyFill="1" applyBorder="1" applyAlignment="1">
      <alignment horizontal="center" vertical="center"/>
    </xf>
    <xf numFmtId="4" fontId="6" fillId="5" borderId="457" xfId="0" applyNumberFormat="1" applyFont="1" applyFill="1" applyBorder="1"/>
    <xf numFmtId="4" fontId="6" fillId="5" borderId="446" xfId="0" applyNumberFormat="1" applyFont="1" applyFill="1" applyBorder="1"/>
    <xf numFmtId="4" fontId="6" fillId="5" borderId="447" xfId="0" applyNumberFormat="1" applyFont="1" applyFill="1" applyBorder="1"/>
    <xf numFmtId="4" fontId="6" fillId="5" borderId="458" xfId="0" applyNumberFormat="1" applyFont="1" applyFill="1" applyBorder="1"/>
    <xf numFmtId="4" fontId="6" fillId="5" borderId="448" xfId="0" applyNumberFormat="1" applyFont="1" applyFill="1" applyBorder="1"/>
    <xf numFmtId="4" fontId="6" fillId="5" borderId="449" xfId="0" applyNumberFormat="1" applyFont="1" applyFill="1" applyBorder="1"/>
    <xf numFmtId="3" fontId="0" fillId="6" borderId="2" xfId="0" applyNumberFormat="1" applyFill="1" applyBorder="1"/>
    <xf numFmtId="0" fontId="181" fillId="6" borderId="0" xfId="1" applyFont="1" applyFill="1" applyAlignment="1" applyProtection="1">
      <alignment horizontal="center"/>
    </xf>
    <xf numFmtId="10" fontId="10" fillId="3" borderId="0" xfId="0" applyNumberFormat="1" applyFont="1" applyFill="1" applyAlignment="1" applyProtection="1">
      <alignment horizontal="right"/>
      <protection locked="0"/>
    </xf>
    <xf numFmtId="0" fontId="37" fillId="3" borderId="6" xfId="0" applyFont="1" applyFill="1" applyBorder="1" applyAlignment="1" applyProtection="1">
      <alignment horizontal="right"/>
      <protection locked="0"/>
    </xf>
    <xf numFmtId="3" fontId="37" fillId="3" borderId="6" xfId="0" applyNumberFormat="1" applyFont="1" applyFill="1" applyBorder="1" applyProtection="1">
      <protection locked="0"/>
    </xf>
    <xf numFmtId="3" fontId="5" fillId="3" borderId="6" xfId="0" applyNumberFormat="1" applyFont="1" applyFill="1" applyBorder="1" applyAlignment="1" applyProtection="1">
      <alignment horizontal="right"/>
      <protection locked="0"/>
    </xf>
    <xf numFmtId="4" fontId="37" fillId="3" borderId="0" xfId="0" applyNumberFormat="1" applyFont="1" applyFill="1" applyProtection="1">
      <protection locked="0"/>
    </xf>
    <xf numFmtId="49" fontId="41" fillId="3" borderId="0" xfId="0" applyNumberFormat="1" applyFont="1" applyFill="1"/>
    <xf numFmtId="0" fontId="1" fillId="3" borderId="116" xfId="0" applyFont="1" applyFill="1" applyBorder="1"/>
    <xf numFmtId="3" fontId="10" fillId="3" borderId="0" xfId="0" applyNumberFormat="1" applyFont="1" applyFill="1" applyAlignment="1" applyProtection="1">
      <alignment horizontal="right"/>
      <protection locked="0"/>
    </xf>
    <xf numFmtId="49" fontId="37" fillId="3" borderId="6" xfId="0" applyNumberFormat="1" applyFont="1" applyFill="1" applyBorder="1" applyAlignment="1" applyProtection="1">
      <alignment horizontal="right"/>
      <protection locked="0"/>
    </xf>
    <xf numFmtId="49" fontId="1" fillId="3" borderId="6" xfId="0" applyNumberFormat="1" applyFont="1" applyFill="1" applyBorder="1"/>
    <xf numFmtId="49" fontId="45" fillId="3" borderId="6" xfId="0" applyNumberFormat="1" applyFont="1" applyFill="1" applyBorder="1" applyAlignment="1">
      <alignment horizontal="center"/>
    </xf>
    <xf numFmtId="49" fontId="41" fillId="3" borderId="6" xfId="0" applyNumberFormat="1" applyFont="1" applyFill="1" applyBorder="1"/>
    <xf numFmtId="3" fontId="195" fillId="3" borderId="0" xfId="0" applyNumberFormat="1" applyFont="1" applyFill="1" applyProtection="1">
      <protection locked="0"/>
    </xf>
    <xf numFmtId="10" fontId="195" fillId="3" borderId="0" xfId="0" applyNumberFormat="1" applyFont="1" applyFill="1" applyProtection="1">
      <protection locked="0"/>
    </xf>
    <xf numFmtId="4" fontId="195" fillId="3" borderId="0" xfId="0" applyNumberFormat="1" applyFont="1" applyFill="1" applyProtection="1">
      <protection locked="0"/>
    </xf>
    <xf numFmtId="0" fontId="12" fillId="3" borderId="6" xfId="0" applyFont="1" applyFill="1" applyBorder="1" applyAlignment="1" applyProtection="1">
      <alignment horizontal="center"/>
      <protection locked="0"/>
    </xf>
    <xf numFmtId="0" fontId="195" fillId="3" borderId="6" xfId="0" applyFont="1" applyFill="1" applyBorder="1" applyProtection="1">
      <protection locked="0"/>
    </xf>
    <xf numFmtId="0" fontId="195" fillId="3" borderId="0" xfId="0" applyFont="1" applyFill="1" applyProtection="1">
      <protection locked="0"/>
    </xf>
    <xf numFmtId="10" fontId="37" fillId="3" borderId="0" xfId="0" applyNumberFormat="1" applyFont="1" applyFill="1" applyAlignment="1" applyProtection="1">
      <alignment horizontal="right"/>
      <protection locked="0"/>
    </xf>
    <xf numFmtId="0" fontId="10" fillId="3" borderId="6" xfId="0" applyFont="1" applyFill="1" applyBorder="1" applyProtection="1">
      <protection locked="0"/>
    </xf>
    <xf numFmtId="0" fontId="12" fillId="3" borderId="6" xfId="1" applyFont="1" applyFill="1" applyBorder="1" applyAlignment="1" applyProtection="1">
      <alignment horizontal="center"/>
    </xf>
    <xf numFmtId="0" fontId="13" fillId="3" borderId="6" xfId="0" applyFont="1" applyFill="1" applyBorder="1" applyAlignment="1" applyProtection="1">
      <alignment horizontal="center"/>
      <protection locked="0"/>
    </xf>
    <xf numFmtId="49" fontId="41" fillId="3" borderId="116" xfId="0" applyNumberFormat="1" applyFont="1" applyFill="1" applyBorder="1"/>
    <xf numFmtId="0" fontId="43" fillId="3" borderId="116" xfId="0" applyFont="1" applyFill="1" applyBorder="1" applyAlignment="1" applyProtection="1">
      <alignment horizontal="center"/>
      <protection locked="0"/>
    </xf>
    <xf numFmtId="3" fontId="195" fillId="3" borderId="114" xfId="0" applyNumberFormat="1" applyFont="1" applyFill="1" applyBorder="1" applyProtection="1">
      <protection locked="0"/>
    </xf>
    <xf numFmtId="10" fontId="195" fillId="3" borderId="114" xfId="0" applyNumberFormat="1" applyFont="1" applyFill="1" applyBorder="1" applyProtection="1">
      <protection locked="0"/>
    </xf>
    <xf numFmtId="4" fontId="195" fillId="3" borderId="114" xfId="0" applyNumberFormat="1" applyFont="1" applyFill="1" applyBorder="1" applyProtection="1">
      <protection locked="0"/>
    </xf>
    <xf numFmtId="0" fontId="10" fillId="3" borderId="116" xfId="0" applyFont="1" applyFill="1" applyBorder="1" applyAlignment="1" applyProtection="1">
      <alignment horizontal="right"/>
      <protection locked="0"/>
    </xf>
    <xf numFmtId="0" fontId="195" fillId="3" borderId="116" xfId="0" applyFont="1" applyFill="1" applyBorder="1" applyProtection="1">
      <protection locked="0"/>
    </xf>
    <xf numFmtId="0" fontId="195" fillId="3" borderId="114" xfId="0" applyFont="1" applyFill="1" applyBorder="1" applyProtection="1">
      <protection locked="0"/>
    </xf>
    <xf numFmtId="3" fontId="5" fillId="3" borderId="116" xfId="0" applyNumberFormat="1" applyFont="1" applyFill="1" applyBorder="1" applyAlignment="1" applyProtection="1">
      <alignment horizontal="right"/>
      <protection locked="0"/>
    </xf>
    <xf numFmtId="49" fontId="195" fillId="3" borderId="0" xfId="0" applyNumberFormat="1" applyFont="1" applyFill="1" applyProtection="1">
      <protection locked="0"/>
    </xf>
    <xf numFmtId="49" fontId="195" fillId="3" borderId="114" xfId="0" applyNumberFormat="1" applyFont="1" applyFill="1" applyBorder="1" applyProtection="1">
      <protection locked="0"/>
    </xf>
    <xf numFmtId="0" fontId="53" fillId="18" borderId="0" xfId="0" applyFont="1" applyFill="1" applyAlignment="1">
      <alignment horizontal="center"/>
    </xf>
    <xf numFmtId="0" fontId="193" fillId="6" borderId="0" xfId="0" applyFont="1" applyFill="1" applyAlignment="1">
      <alignment horizontal="center"/>
    </xf>
    <xf numFmtId="0" fontId="193" fillId="6" borderId="0" xfId="0" applyFont="1" applyFill="1" applyAlignment="1">
      <alignment horizontal="left"/>
    </xf>
    <xf numFmtId="0" fontId="5" fillId="6" borderId="113" xfId="0" applyFont="1" applyFill="1" applyBorder="1" applyAlignment="1">
      <alignment horizontal="right"/>
    </xf>
    <xf numFmtId="0" fontId="194" fillId="6" borderId="0" xfId="0" applyFont="1" applyFill="1" applyAlignment="1">
      <alignment horizontal="left"/>
    </xf>
    <xf numFmtId="0" fontId="5" fillId="6" borderId="115" xfId="0" applyFont="1" applyFill="1" applyBorder="1" applyAlignment="1">
      <alignment horizontal="right"/>
    </xf>
    <xf numFmtId="0" fontId="52" fillId="6" borderId="6" xfId="0" applyFont="1" applyFill="1" applyBorder="1" applyAlignment="1">
      <alignment horizontal="center"/>
    </xf>
    <xf numFmtId="0" fontId="193" fillId="6" borderId="6" xfId="0" applyFont="1" applyFill="1" applyBorder="1" applyAlignment="1">
      <alignment horizontal="center"/>
    </xf>
    <xf numFmtId="0" fontId="193" fillId="6" borderId="6" xfId="0" applyFont="1" applyFill="1" applyBorder="1" applyAlignment="1">
      <alignment horizontal="left"/>
    </xf>
    <xf numFmtId="0" fontId="37" fillId="6" borderId="116" xfId="0" applyFont="1" applyFill="1" applyBorder="1"/>
    <xf numFmtId="0" fontId="158" fillId="10" borderId="212" xfId="1" applyFont="1" applyFill="1" applyBorder="1" applyAlignment="1" applyProtection="1">
      <alignment horizontal="center"/>
    </xf>
    <xf numFmtId="0" fontId="35" fillId="24" borderId="212" xfId="1" applyFont="1" applyFill="1" applyBorder="1" applyAlignment="1" applyProtection="1"/>
    <xf numFmtId="0" fontId="0" fillId="5" borderId="0" xfId="0" applyFill="1" applyAlignment="1">
      <alignment horizontal="center"/>
    </xf>
    <xf numFmtId="0" fontId="102" fillId="10" borderId="212" xfId="1" applyFont="1" applyFill="1" applyBorder="1" applyAlignment="1" applyProtection="1">
      <alignment horizontal="center"/>
    </xf>
    <xf numFmtId="0" fontId="35" fillId="24" borderId="212" xfId="1" applyFont="1" applyFill="1" applyBorder="1" applyAlignment="1" applyProtection="1">
      <alignment horizontal="center"/>
    </xf>
    <xf numFmtId="0" fontId="103" fillId="24" borderId="212" xfId="1" applyFont="1" applyFill="1" applyBorder="1" applyAlignment="1" applyProtection="1"/>
    <xf numFmtId="0" fontId="32" fillId="24" borderId="212" xfId="1" applyFont="1" applyFill="1" applyBorder="1" applyAlignment="1" applyProtection="1"/>
    <xf numFmtId="0" fontId="35" fillId="23" borderId="212" xfId="1" applyFont="1" applyFill="1" applyBorder="1" applyAlignment="1" applyProtection="1">
      <alignment horizontal="right"/>
    </xf>
    <xf numFmtId="0" fontId="32" fillId="23" borderId="212" xfId="1" applyFont="1" applyFill="1" applyBorder="1" applyAlignment="1" applyProtection="1">
      <alignment horizontal="center"/>
    </xf>
    <xf numFmtId="0" fontId="0" fillId="5" borderId="212" xfId="0" applyFill="1" applyBorder="1" applyAlignment="1">
      <alignment horizontal="center"/>
    </xf>
    <xf numFmtId="0" fontId="103" fillId="23" borderId="212" xfId="1" applyFont="1" applyFill="1" applyBorder="1" applyAlignment="1" applyProtection="1">
      <alignment horizontal="center"/>
    </xf>
    <xf numFmtId="0" fontId="35" fillId="23" borderId="212" xfId="1" applyFont="1" applyFill="1" applyBorder="1" applyAlignment="1" applyProtection="1">
      <alignment horizontal="center"/>
    </xf>
    <xf numFmtId="0" fontId="35" fillId="19" borderId="212" xfId="1" applyFont="1" applyFill="1" applyBorder="1" applyAlignment="1" applyProtection="1"/>
    <xf numFmtId="0" fontId="35" fillId="19" borderId="212" xfId="1" applyFont="1" applyFill="1" applyBorder="1" applyAlignment="1" applyProtection="1">
      <alignment horizontal="center"/>
    </xf>
    <xf numFmtId="0" fontId="35" fillId="16" borderId="212" xfId="1" applyFont="1" applyFill="1" applyBorder="1" applyAlignment="1" applyProtection="1">
      <alignment horizontal="center"/>
    </xf>
    <xf numFmtId="0" fontId="158" fillId="16" borderId="212" xfId="1" applyFont="1" applyFill="1" applyBorder="1" applyAlignment="1" applyProtection="1">
      <alignment horizontal="center"/>
    </xf>
    <xf numFmtId="0" fontId="32" fillId="16" borderId="212" xfId="1" applyFont="1" applyFill="1" applyBorder="1" applyAlignment="1" applyProtection="1">
      <alignment horizontal="center"/>
    </xf>
    <xf numFmtId="0" fontId="87" fillId="5" borderId="0" xfId="0" applyFont="1" applyFill="1" applyAlignment="1">
      <alignment vertical="center"/>
    </xf>
    <xf numFmtId="0" fontId="99" fillId="5" borderId="0" xfId="0" applyFont="1" applyFill="1" applyAlignment="1">
      <alignment horizontal="center" vertical="center"/>
    </xf>
    <xf numFmtId="0" fontId="10" fillId="5" borderId="0" xfId="0" applyFont="1" applyFill="1" applyAlignment="1">
      <alignment horizontal="right"/>
    </xf>
    <xf numFmtId="3" fontId="37" fillId="5" borderId="0" xfId="0" applyNumberFormat="1" applyFont="1" applyFill="1" applyAlignment="1">
      <alignment vertical="center"/>
    </xf>
    <xf numFmtId="0" fontId="4" fillId="5" borderId="0" xfId="0" applyFont="1" applyFill="1" applyAlignment="1">
      <alignment horizontal="right"/>
    </xf>
    <xf numFmtId="0" fontId="148" fillId="6" borderId="114" xfId="1" applyFont="1" applyFill="1" applyBorder="1" applyAlignment="1" applyProtection="1">
      <alignment horizontal="center"/>
    </xf>
    <xf numFmtId="0" fontId="22" fillId="5" borderId="0" xfId="0" applyFont="1" applyFill="1"/>
    <xf numFmtId="0" fontId="35" fillId="19" borderId="212" xfId="1" applyFont="1" applyFill="1" applyBorder="1" applyAlignment="1" applyProtection="1">
      <alignment horizontal="right"/>
    </xf>
    <xf numFmtId="0" fontId="35" fillId="24" borderId="375" xfId="1" applyFont="1" applyFill="1" applyBorder="1" applyAlignment="1" applyProtection="1"/>
    <xf numFmtId="0" fontId="35" fillId="19" borderId="375" xfId="1" applyFont="1" applyFill="1" applyBorder="1" applyAlignment="1" applyProtection="1">
      <alignment horizontal="left"/>
    </xf>
    <xf numFmtId="0" fontId="35" fillId="19" borderId="375" xfId="1" applyFont="1" applyFill="1" applyBorder="1" applyAlignment="1" applyProtection="1">
      <alignment horizontal="center"/>
    </xf>
    <xf numFmtId="166" fontId="12" fillId="13" borderId="3" xfId="0" applyNumberFormat="1" applyFont="1" applyFill="1" applyBorder="1" applyAlignment="1">
      <alignment horizontal="right"/>
    </xf>
    <xf numFmtId="166" fontId="12" fillId="13" borderId="377" xfId="0" applyNumberFormat="1" applyFont="1" applyFill="1" applyBorder="1" applyAlignment="1">
      <alignment horizontal="right"/>
    </xf>
    <xf numFmtId="3" fontId="12" fillId="13" borderId="3" xfId="0" applyNumberFormat="1" applyFont="1" applyFill="1" applyBorder="1" applyAlignment="1">
      <alignment horizontal="right"/>
    </xf>
    <xf numFmtId="3" fontId="12" fillId="13" borderId="377" xfId="0" applyNumberFormat="1" applyFont="1" applyFill="1" applyBorder="1" applyAlignment="1">
      <alignment horizontal="right"/>
    </xf>
    <xf numFmtId="0" fontId="105" fillId="6" borderId="6" xfId="0" applyFont="1" applyFill="1" applyBorder="1"/>
    <xf numFmtId="0" fontId="198" fillId="6" borderId="6" xfId="0" applyFont="1" applyFill="1" applyBorder="1"/>
    <xf numFmtId="0" fontId="13" fillId="6" borderId="0" xfId="0" applyFont="1" applyFill="1"/>
    <xf numFmtId="0" fontId="192" fillId="6" borderId="6" xfId="0" applyFont="1" applyFill="1" applyBorder="1" applyAlignment="1">
      <alignment horizontal="right"/>
    </xf>
    <xf numFmtId="0" fontId="192" fillId="6" borderId="0" xfId="0" applyFont="1" applyFill="1" applyAlignment="1">
      <alignment horizontal="left"/>
    </xf>
    <xf numFmtId="0" fontId="103" fillId="23" borderId="391" xfId="1" applyFont="1" applyFill="1" applyBorder="1" applyAlignment="1" applyProtection="1">
      <alignment horizontal="left"/>
    </xf>
    <xf numFmtId="0" fontId="35" fillId="24" borderId="391" xfId="1" applyFont="1" applyFill="1" applyBorder="1" applyAlignment="1" applyProtection="1"/>
    <xf numFmtId="0" fontId="32" fillId="8" borderId="391" xfId="1" applyFont="1" applyFill="1" applyBorder="1" applyAlignment="1" applyProtection="1">
      <alignment horizontal="right"/>
    </xf>
    <xf numFmtId="0" fontId="35" fillId="8" borderId="391" xfId="1" applyFont="1" applyFill="1" applyBorder="1" applyAlignment="1" applyProtection="1">
      <alignment horizontal="center"/>
    </xf>
    <xf numFmtId="0" fontId="35" fillId="23" borderId="391" xfId="1" applyFont="1" applyFill="1" applyBorder="1" applyAlignment="1" applyProtection="1">
      <alignment horizontal="right"/>
    </xf>
    <xf numFmtId="0" fontId="35" fillId="8" borderId="212" xfId="1" applyFont="1" applyFill="1" applyBorder="1" applyAlignment="1" applyProtection="1"/>
    <xf numFmtId="0" fontId="103" fillId="23" borderId="212" xfId="1" applyFont="1" applyFill="1" applyBorder="1" applyAlignment="1" applyProtection="1">
      <alignment horizontal="left"/>
    </xf>
    <xf numFmtId="0" fontId="35" fillId="14" borderId="212" xfId="1" applyFont="1" applyFill="1" applyBorder="1" applyAlignment="1" applyProtection="1">
      <alignment horizontal="right"/>
    </xf>
    <xf numFmtId="0" fontId="35" fillId="23" borderId="212" xfId="1" applyFont="1" applyFill="1" applyBorder="1" applyAlignment="1" applyProtection="1">
      <alignment horizontal="left"/>
    </xf>
    <xf numFmtId="0" fontId="35" fillId="16" borderId="212" xfId="1" applyFont="1" applyFill="1" applyBorder="1" applyAlignment="1" applyProtection="1">
      <alignment horizontal="left"/>
    </xf>
    <xf numFmtId="0" fontId="35" fillId="10" borderId="212" xfId="1" applyFont="1" applyFill="1" applyBorder="1" applyAlignment="1" applyProtection="1">
      <alignment horizontal="right"/>
    </xf>
    <xf numFmtId="0" fontId="35" fillId="10" borderId="212" xfId="1" applyFont="1" applyFill="1" applyBorder="1" applyAlignment="1" applyProtection="1"/>
    <xf numFmtId="0" fontId="35" fillId="8" borderId="212" xfId="1" applyFont="1" applyFill="1" applyBorder="1" applyAlignment="1" applyProtection="1">
      <alignment horizontal="left"/>
    </xf>
    <xf numFmtId="0" fontId="35" fillId="8" borderId="212" xfId="1" applyFont="1" applyFill="1" applyBorder="1" applyAlignment="1" applyProtection="1">
      <alignment horizontal="right"/>
    </xf>
    <xf numFmtId="0" fontId="35" fillId="14" borderId="212" xfId="1" applyFont="1" applyFill="1" applyBorder="1" applyAlignment="1" applyProtection="1">
      <alignment horizontal="left"/>
    </xf>
    <xf numFmtId="0" fontId="158" fillId="16" borderId="212" xfId="1" applyFont="1" applyFill="1" applyBorder="1" applyAlignment="1" applyProtection="1">
      <alignment horizontal="right"/>
    </xf>
    <xf numFmtId="0" fontId="158" fillId="10" borderId="212" xfId="1" applyFont="1" applyFill="1" applyBorder="1" applyAlignment="1" applyProtection="1">
      <alignment horizontal="right"/>
    </xf>
    <xf numFmtId="0" fontId="102" fillId="10" borderId="212" xfId="1" applyFont="1" applyFill="1" applyBorder="1" applyAlignment="1" applyProtection="1"/>
    <xf numFmtId="0" fontId="102" fillId="23" borderId="212" xfId="1" applyFont="1" applyFill="1" applyBorder="1" applyAlignment="1" applyProtection="1">
      <alignment horizontal="center"/>
    </xf>
    <xf numFmtId="0" fontId="35" fillId="16" borderId="212" xfId="1" applyFont="1" applyFill="1" applyBorder="1" applyAlignment="1" applyProtection="1">
      <alignment horizontal="right"/>
    </xf>
    <xf numFmtId="0" fontId="32" fillId="16" borderId="212" xfId="1" applyFont="1" applyFill="1" applyBorder="1" applyAlignment="1" applyProtection="1"/>
    <xf numFmtId="0" fontId="103" fillId="16" borderId="212" xfId="1" applyFont="1" applyFill="1" applyBorder="1" applyAlignment="1" applyProtection="1">
      <alignment horizontal="center"/>
    </xf>
    <xf numFmtId="0" fontId="158" fillId="10" borderId="212" xfId="1" applyFont="1" applyFill="1" applyBorder="1" applyAlignment="1" applyProtection="1"/>
    <xf numFmtId="0" fontId="32" fillId="10" borderId="212" xfId="1" applyFont="1" applyFill="1" applyBorder="1" applyAlignment="1" applyProtection="1">
      <alignment horizontal="center"/>
    </xf>
    <xf numFmtId="0" fontId="103" fillId="16" borderId="212" xfId="1" applyFont="1" applyFill="1" applyBorder="1" applyAlignment="1" applyProtection="1">
      <alignment horizontal="left"/>
    </xf>
    <xf numFmtId="0" fontId="32" fillId="10" borderId="212" xfId="1" applyFont="1" applyFill="1" applyBorder="1" applyAlignment="1" applyProtection="1"/>
    <xf numFmtId="3" fontId="54" fillId="6" borderId="0" xfId="0" applyNumberFormat="1" applyFont="1" applyFill="1" applyAlignment="1">
      <alignment horizontal="right"/>
    </xf>
    <xf numFmtId="0" fontId="32" fillId="16" borderId="212" xfId="1" applyFont="1" applyFill="1" applyBorder="1" applyAlignment="1" applyProtection="1">
      <alignment horizontal="right"/>
    </xf>
    <xf numFmtId="0" fontId="32" fillId="16" borderId="212" xfId="1" applyFont="1" applyFill="1" applyBorder="1" applyAlignment="1" applyProtection="1">
      <alignment horizontal="left"/>
    </xf>
    <xf numFmtId="0" fontId="0" fillId="12" borderId="0" xfId="0" applyFill="1"/>
    <xf numFmtId="0" fontId="42" fillId="12" borderId="0" xfId="0" applyFont="1" applyFill="1"/>
    <xf numFmtId="49" fontId="16" fillId="6" borderId="0" xfId="1" applyNumberFormat="1" applyFill="1" applyBorder="1" applyAlignment="1" applyProtection="1">
      <alignment horizontal="right" vertical="center"/>
    </xf>
    <xf numFmtId="49" fontId="173" fillId="6" borderId="0" xfId="1" applyNumberFormat="1" applyFont="1" applyFill="1" applyBorder="1" applyAlignment="1" applyProtection="1">
      <alignment horizontal="right" vertical="center"/>
    </xf>
    <xf numFmtId="49" fontId="169" fillId="6" borderId="0" xfId="1" applyNumberFormat="1" applyFont="1" applyFill="1" applyBorder="1" applyAlignment="1" applyProtection="1">
      <alignment vertical="center"/>
    </xf>
    <xf numFmtId="0" fontId="199" fillId="6" borderId="6" xfId="0" applyFont="1" applyFill="1" applyBorder="1"/>
    <xf numFmtId="0" fontId="200" fillId="6" borderId="6" xfId="0" applyFont="1" applyFill="1" applyBorder="1"/>
    <xf numFmtId="0" fontId="44" fillId="6" borderId="0" xfId="0" applyFont="1" applyFill="1"/>
    <xf numFmtId="0" fontId="49" fillId="6" borderId="0" xfId="0" applyFont="1" applyFill="1" applyAlignment="1">
      <alignment vertical="center"/>
    </xf>
    <xf numFmtId="0" fontId="188" fillId="18" borderId="267" xfId="0" applyFont="1" applyFill="1" applyBorder="1" applyAlignment="1">
      <alignment horizontal="right"/>
    </xf>
    <xf numFmtId="0" fontId="135" fillId="18" borderId="267" xfId="0" applyFont="1" applyFill="1" applyBorder="1" applyAlignment="1">
      <alignment horizontal="right"/>
    </xf>
    <xf numFmtId="0" fontId="79" fillId="12" borderId="380" xfId="0" applyFont="1" applyFill="1" applyBorder="1" applyAlignment="1">
      <alignment horizontal="right"/>
    </xf>
    <xf numFmtId="3" fontId="203" fillId="6" borderId="0" xfId="0" applyNumberFormat="1" applyFont="1" applyFill="1"/>
    <xf numFmtId="164" fontId="184" fillId="3" borderId="0" xfId="0" applyNumberFormat="1" applyFont="1" applyFill="1" applyAlignment="1">
      <alignment vertical="center"/>
    </xf>
    <xf numFmtId="166" fontId="10" fillId="3" borderId="0" xfId="0" applyNumberFormat="1" applyFont="1" applyFill="1" applyAlignment="1" applyProtection="1">
      <alignment horizontal="center"/>
      <protection locked="0"/>
    </xf>
    <xf numFmtId="0" fontId="1" fillId="3" borderId="114" xfId="0" applyFont="1" applyFill="1" applyBorder="1" applyAlignment="1">
      <alignment horizontal="center"/>
    </xf>
    <xf numFmtId="166" fontId="10" fillId="3" borderId="114" xfId="0" applyNumberFormat="1" applyFont="1" applyFill="1" applyBorder="1" applyAlignment="1" applyProtection="1">
      <alignment horizontal="center"/>
      <protection locked="0"/>
    </xf>
    <xf numFmtId="166" fontId="4" fillId="3" borderId="0" xfId="0" applyNumberFormat="1" applyFont="1" applyFill="1" applyAlignment="1">
      <alignment horizontal="center"/>
    </xf>
    <xf numFmtId="166" fontId="4" fillId="3" borderId="114" xfId="0" applyNumberFormat="1" applyFont="1" applyFill="1" applyBorder="1" applyAlignment="1">
      <alignment horizontal="center"/>
    </xf>
    <xf numFmtId="0" fontId="4" fillId="3" borderId="114" xfId="0" applyFont="1" applyFill="1" applyBorder="1"/>
    <xf numFmtId="0" fontId="43" fillId="2" borderId="6" xfId="0" applyFont="1" applyFill="1" applyBorder="1" applyAlignment="1" applyProtection="1">
      <alignment horizontal="center"/>
      <protection locked="0"/>
    </xf>
    <xf numFmtId="0" fontId="5" fillId="2" borderId="6" xfId="0" applyFont="1" applyFill="1" applyBorder="1" applyAlignment="1">
      <alignment horizontal="center"/>
    </xf>
    <xf numFmtId="0" fontId="1" fillId="3" borderId="6" xfId="0" applyFont="1" applyFill="1" applyBorder="1" applyAlignment="1">
      <alignment horizontal="center"/>
    </xf>
    <xf numFmtId="0" fontId="43" fillId="2" borderId="3" xfId="1" applyFont="1" applyFill="1" applyBorder="1" applyAlignment="1" applyProtection="1">
      <alignment horizontal="center"/>
    </xf>
    <xf numFmtId="0" fontId="43" fillId="2" borderId="459" xfId="0" applyFont="1" applyFill="1" applyBorder="1" applyAlignment="1" applyProtection="1">
      <alignment horizontal="center"/>
      <protection locked="0"/>
    </xf>
    <xf numFmtId="0" fontId="43" fillId="2" borderId="460" xfId="0" applyFont="1" applyFill="1" applyBorder="1" applyAlignment="1" applyProtection="1">
      <alignment horizontal="center"/>
      <protection locked="0"/>
    </xf>
    <xf numFmtId="0" fontId="43" fillId="2" borderId="461" xfId="0" applyFont="1" applyFill="1" applyBorder="1" applyAlignment="1" applyProtection="1">
      <alignment horizontal="center"/>
      <protection locked="0"/>
    </xf>
    <xf numFmtId="0" fontId="43" fillId="5" borderId="0" xfId="0" applyFont="1" applyFill="1"/>
    <xf numFmtId="0" fontId="12" fillId="5" borderId="0" xfId="0" applyFont="1" applyFill="1"/>
    <xf numFmtId="0" fontId="5" fillId="5" borderId="0" xfId="0" applyFont="1" applyFill="1"/>
    <xf numFmtId="0" fontId="61" fillId="5" borderId="0" xfId="0" applyFont="1" applyFill="1"/>
    <xf numFmtId="3" fontId="1" fillId="2" borderId="0" xfId="0" applyNumberFormat="1" applyFont="1" applyFill="1"/>
    <xf numFmtId="0" fontId="204" fillId="6" borderId="0" xfId="0" applyFont="1" applyFill="1" applyAlignment="1">
      <alignment horizontal="center"/>
    </xf>
    <xf numFmtId="0" fontId="205" fillId="6" borderId="0" xfId="0" applyFont="1" applyFill="1" applyAlignment="1">
      <alignment horizontal="left"/>
    </xf>
    <xf numFmtId="0" fontId="206" fillId="6" borderId="0" xfId="0" applyFont="1" applyFill="1" applyAlignment="1">
      <alignment horizontal="left"/>
    </xf>
    <xf numFmtId="0" fontId="115" fillId="6" borderId="0" xfId="0" applyFont="1" applyFill="1" applyAlignment="1">
      <alignment horizontal="center"/>
    </xf>
    <xf numFmtId="0" fontId="157" fillId="6" borderId="0" xfId="0" applyFont="1" applyFill="1" applyAlignment="1">
      <alignment horizontal="center"/>
    </xf>
    <xf numFmtId="0" fontId="151" fillId="5" borderId="0" xfId="0" applyFont="1" applyFill="1"/>
    <xf numFmtId="0" fontId="74" fillId="23" borderId="0" xfId="0" applyFont="1" applyFill="1"/>
    <xf numFmtId="0" fontId="74" fillId="23" borderId="0" xfId="0" applyFont="1" applyFill="1" applyAlignment="1">
      <alignment vertical="center"/>
    </xf>
    <xf numFmtId="0" fontId="0" fillId="23" borderId="462" xfId="0" applyFill="1" applyBorder="1"/>
    <xf numFmtId="0" fontId="0" fillId="5" borderId="0" xfId="0" applyFill="1" applyProtection="1">
      <protection locked="0"/>
    </xf>
    <xf numFmtId="8" fontId="2" fillId="0" borderId="0" xfId="0" applyNumberFormat="1" applyFont="1"/>
    <xf numFmtId="1" fontId="2" fillId="0" borderId="0" xfId="0" applyNumberFormat="1" applyFont="1" applyAlignment="1">
      <alignment horizontal="right"/>
    </xf>
    <xf numFmtId="2" fontId="14" fillId="0" borderId="125" xfId="0" applyNumberFormat="1" applyFont="1" applyBorder="1" applyAlignment="1">
      <alignment horizontal="center"/>
    </xf>
    <xf numFmtId="165" fontId="2" fillId="17" borderId="124" xfId="0" applyNumberFormat="1" applyFont="1" applyFill="1" applyBorder="1"/>
    <xf numFmtId="165" fontId="2" fillId="17" borderId="126" xfId="0" applyNumberFormat="1" applyFont="1" applyFill="1" applyBorder="1"/>
    <xf numFmtId="165" fontId="2" fillId="3" borderId="0" xfId="0" applyNumberFormat="1" applyFont="1" applyFill="1"/>
    <xf numFmtId="165" fontId="163" fillId="3" borderId="0" xfId="0" applyNumberFormat="1" applyFont="1" applyFill="1"/>
    <xf numFmtId="165" fontId="84" fillId="3" borderId="96" xfId="0" applyNumberFormat="1" applyFont="1" applyFill="1" applyBorder="1"/>
    <xf numFmtId="165" fontId="84" fillId="3" borderId="95" xfId="0" applyNumberFormat="1" applyFont="1" applyFill="1" applyBorder="1"/>
    <xf numFmtId="165" fontId="84" fillId="3" borderId="0" xfId="0" applyNumberFormat="1" applyFont="1" applyFill="1"/>
    <xf numFmtId="165" fontId="84" fillId="3" borderId="112" xfId="0" applyNumberFormat="1" applyFont="1" applyFill="1" applyBorder="1"/>
    <xf numFmtId="165" fontId="84" fillId="3" borderId="123" xfId="0" applyNumberFormat="1" applyFont="1" applyFill="1" applyBorder="1"/>
    <xf numFmtId="165" fontId="84" fillId="3" borderId="8" xfId="0" applyNumberFormat="1" applyFont="1" applyFill="1" applyBorder="1"/>
    <xf numFmtId="165" fontId="84" fillId="3" borderId="124" xfId="0" applyNumberFormat="1" applyFont="1" applyFill="1" applyBorder="1"/>
    <xf numFmtId="165" fontId="2" fillId="3" borderId="14" xfId="0" applyNumberFormat="1" applyFont="1" applyFill="1" applyBorder="1"/>
    <xf numFmtId="165" fontId="84" fillId="3" borderId="12" xfId="0" applyNumberFormat="1" applyFont="1" applyFill="1" applyBorder="1"/>
    <xf numFmtId="165" fontId="84" fillId="3" borderId="463" xfId="0" applyNumberFormat="1" applyFont="1" applyFill="1" applyBorder="1"/>
    <xf numFmtId="165" fontId="84" fillId="3" borderId="38" xfId="0" applyNumberFormat="1" applyFont="1" applyFill="1" applyBorder="1"/>
    <xf numFmtId="165" fontId="2" fillId="3" borderId="38" xfId="0" applyNumberFormat="1" applyFont="1" applyFill="1" applyBorder="1"/>
    <xf numFmtId="165" fontId="2" fillId="3" borderId="122" xfId="0" applyNumberFormat="1" applyFont="1" applyFill="1" applyBorder="1"/>
    <xf numFmtId="165" fontId="84" fillId="3" borderId="114" xfId="0" applyNumberFormat="1" applyFont="1" applyFill="1" applyBorder="1"/>
    <xf numFmtId="165" fontId="2" fillId="3" borderId="124" xfId="0" applyNumberFormat="1" applyFont="1" applyFill="1" applyBorder="1"/>
    <xf numFmtId="165" fontId="2" fillId="3" borderId="9" xfId="0" applyNumberFormat="1" applyFont="1" applyFill="1" applyBorder="1"/>
    <xf numFmtId="165" fontId="84" fillId="3" borderId="10" xfId="0" applyNumberFormat="1" applyFont="1" applyFill="1" applyBorder="1"/>
    <xf numFmtId="165" fontId="84" fillId="3" borderId="116" xfId="0" applyNumberFormat="1" applyFont="1" applyFill="1" applyBorder="1"/>
    <xf numFmtId="165" fontId="2" fillId="3" borderId="11" xfId="0" applyNumberFormat="1" applyFont="1" applyFill="1" applyBorder="1"/>
    <xf numFmtId="165" fontId="84" fillId="3" borderId="464" xfId="0" applyNumberFormat="1" applyFont="1" applyFill="1" applyBorder="1"/>
    <xf numFmtId="165" fontId="84" fillId="3" borderId="14" xfId="0" applyNumberFormat="1" applyFont="1" applyFill="1" applyBorder="1"/>
    <xf numFmtId="165" fontId="84" fillId="3" borderId="125" xfId="0" applyNumberFormat="1" applyFont="1" applyFill="1" applyBorder="1"/>
    <xf numFmtId="165" fontId="84" fillId="3" borderId="7" xfId="0" applyNumberFormat="1" applyFont="1" applyFill="1" applyBorder="1"/>
    <xf numFmtId="165" fontId="2" fillId="3" borderId="7" xfId="0" applyNumberFormat="1" applyFont="1" applyFill="1" applyBorder="1"/>
    <xf numFmtId="165" fontId="2" fillId="3" borderId="57" xfId="0" applyNumberFormat="1" applyFont="1" applyFill="1" applyBorder="1"/>
    <xf numFmtId="165" fontId="84" fillId="3" borderId="11" xfId="0" applyNumberFormat="1" applyFont="1" applyFill="1" applyBorder="1"/>
    <xf numFmtId="165" fontId="84" fillId="3" borderId="0" xfId="1" applyNumberFormat="1" applyFont="1" applyFill="1" applyBorder="1" applyAlignment="1" applyProtection="1"/>
    <xf numFmtId="165" fontId="84" fillId="3" borderId="125" xfId="1" applyNumberFormat="1" applyFont="1" applyFill="1" applyBorder="1" applyAlignment="1" applyProtection="1"/>
    <xf numFmtId="165" fontId="84" fillId="3" borderId="7" xfId="1" applyNumberFormat="1" applyFont="1" applyFill="1" applyBorder="1" applyAlignment="1" applyProtection="1"/>
    <xf numFmtId="165" fontId="84" fillId="3" borderId="57" xfId="1" applyNumberFormat="1" applyFont="1" applyFill="1" applyBorder="1" applyAlignment="1" applyProtection="1"/>
    <xf numFmtId="165" fontId="84" fillId="3" borderId="10" xfId="1" applyNumberFormat="1" applyFont="1" applyFill="1" applyBorder="1" applyAlignment="1" applyProtection="1"/>
    <xf numFmtId="165" fontId="84" fillId="3" borderId="11" xfId="1" applyNumberFormat="1" applyFont="1" applyFill="1" applyBorder="1" applyAlignment="1" applyProtection="1"/>
    <xf numFmtId="166" fontId="84" fillId="3" borderId="0" xfId="1" applyNumberFormat="1" applyFont="1" applyFill="1" applyBorder="1" applyAlignment="1" applyProtection="1"/>
    <xf numFmtId="165" fontId="84" fillId="3" borderId="12" xfId="1" applyNumberFormat="1" applyFont="1" applyFill="1" applyBorder="1" applyAlignment="1" applyProtection="1"/>
    <xf numFmtId="165" fontId="84" fillId="3" borderId="38" xfId="1" applyNumberFormat="1" applyFont="1" applyFill="1" applyBorder="1" applyAlignment="1" applyProtection="1"/>
    <xf numFmtId="165" fontId="84" fillId="3" borderId="122" xfId="1" applyNumberFormat="1" applyFont="1" applyFill="1" applyBorder="1" applyAlignment="1" applyProtection="1"/>
    <xf numFmtId="165" fontId="84" fillId="3" borderId="7" xfId="0" applyNumberFormat="1" applyFont="1" applyFill="1" applyBorder="1" applyAlignment="1">
      <alignment horizontal="center"/>
    </xf>
    <xf numFmtId="172" fontId="84" fillId="3" borderId="0" xfId="0" applyNumberFormat="1" applyFont="1" applyFill="1"/>
    <xf numFmtId="168" fontId="2" fillId="3" borderId="0" xfId="0" applyNumberFormat="1" applyFont="1" applyFill="1"/>
    <xf numFmtId="165" fontId="84" fillId="3" borderId="122" xfId="0" applyNumberFormat="1" applyFont="1" applyFill="1" applyBorder="1"/>
    <xf numFmtId="165" fontId="84" fillId="3" borderId="465" xfId="0" applyNumberFormat="1" applyFont="1" applyFill="1" applyBorder="1"/>
    <xf numFmtId="165" fontId="84" fillId="3" borderId="40" xfId="0" applyNumberFormat="1" applyFont="1" applyFill="1" applyBorder="1"/>
    <xf numFmtId="165" fontId="84" fillId="3" borderId="104" xfId="0" applyNumberFormat="1" applyFont="1" applyFill="1" applyBorder="1"/>
    <xf numFmtId="165" fontId="84" fillId="3" borderId="466" xfId="0" applyNumberFormat="1" applyFont="1" applyFill="1" applyBorder="1"/>
    <xf numFmtId="165" fontId="84" fillId="3" borderId="382" xfId="0" applyNumberFormat="1" applyFont="1" applyFill="1" applyBorder="1"/>
    <xf numFmtId="165" fontId="84" fillId="3" borderId="467" xfId="0" applyNumberFormat="1" applyFont="1" applyFill="1" applyBorder="1"/>
    <xf numFmtId="165" fontId="84" fillId="3" borderId="57" xfId="0" applyNumberFormat="1" applyFont="1" applyFill="1" applyBorder="1"/>
    <xf numFmtId="165" fontId="84" fillId="3" borderId="9" xfId="0" applyNumberFormat="1" applyFont="1" applyFill="1" applyBorder="1"/>
    <xf numFmtId="165" fontId="84" fillId="3" borderId="101" xfId="0" applyNumberFormat="1" applyFont="1" applyFill="1" applyBorder="1"/>
    <xf numFmtId="165" fontId="84" fillId="3" borderId="3" xfId="0" applyNumberFormat="1" applyFont="1" applyFill="1" applyBorder="1"/>
    <xf numFmtId="165" fontId="84" fillId="3" borderId="102" xfId="0" applyNumberFormat="1" applyFont="1" applyFill="1" applyBorder="1"/>
    <xf numFmtId="165" fontId="84" fillId="3" borderId="468" xfId="0" applyNumberFormat="1" applyFont="1" applyFill="1" applyBorder="1"/>
    <xf numFmtId="165" fontId="84" fillId="3" borderId="275" xfId="0" applyNumberFormat="1" applyFont="1" applyFill="1" applyBorder="1"/>
    <xf numFmtId="165" fontId="84" fillId="3" borderId="137" xfId="0" applyNumberFormat="1" applyFont="1" applyFill="1" applyBorder="1"/>
    <xf numFmtId="165" fontId="84" fillId="3" borderId="126" xfId="0" applyNumberFormat="1" applyFont="1" applyFill="1" applyBorder="1"/>
    <xf numFmtId="165" fontId="84" fillId="3" borderId="103" xfId="0" applyNumberFormat="1" applyFont="1" applyFill="1" applyBorder="1"/>
    <xf numFmtId="165" fontId="84" fillId="3" borderId="127" xfId="0" applyNumberFormat="1" applyFont="1" applyFill="1" applyBorder="1"/>
    <xf numFmtId="165" fontId="84" fillId="3" borderId="469" xfId="0" applyNumberFormat="1" applyFont="1" applyFill="1" applyBorder="1"/>
    <xf numFmtId="165" fontId="84" fillId="3" borderId="97" xfId="0" applyNumberFormat="1" applyFont="1" applyFill="1" applyBorder="1"/>
    <xf numFmtId="165" fontId="84" fillId="3" borderId="470" xfId="0" applyNumberFormat="1" applyFont="1" applyFill="1" applyBorder="1"/>
    <xf numFmtId="165" fontId="2" fillId="3" borderId="10" xfId="0" applyNumberFormat="1" applyFont="1" applyFill="1" applyBorder="1"/>
    <xf numFmtId="165" fontId="2" fillId="3" borderId="12" xfId="0" applyNumberFormat="1" applyFont="1" applyFill="1" applyBorder="1"/>
    <xf numFmtId="165" fontId="84" fillId="3" borderId="9" xfId="1" applyNumberFormat="1" applyFont="1" applyFill="1" applyBorder="1" applyAlignment="1" applyProtection="1"/>
    <xf numFmtId="165" fontId="84" fillId="3" borderId="124" xfId="1" applyNumberFormat="1" applyFont="1" applyFill="1" applyBorder="1" applyAlignment="1" applyProtection="1"/>
    <xf numFmtId="165" fontId="84" fillId="3" borderId="14" xfId="1" applyNumberFormat="1" applyFont="1" applyFill="1" applyBorder="1" applyAlignment="1" applyProtection="1"/>
    <xf numFmtId="165" fontId="84" fillId="3" borderId="471" xfId="0" applyNumberFormat="1" applyFont="1" applyFill="1" applyBorder="1"/>
    <xf numFmtId="165" fontId="84" fillId="3" borderId="16" xfId="0" applyNumberFormat="1" applyFont="1" applyFill="1" applyBorder="1"/>
    <xf numFmtId="165" fontId="2" fillId="3" borderId="137" xfId="0" applyNumberFormat="1" applyFont="1" applyFill="1" applyBorder="1"/>
    <xf numFmtId="165" fontId="2" fillId="3" borderId="126" xfId="0" applyNumberFormat="1" applyFont="1" applyFill="1" applyBorder="1"/>
    <xf numFmtId="165" fontId="2" fillId="3" borderId="125" xfId="0" applyNumberFormat="1" applyFont="1" applyFill="1" applyBorder="1"/>
    <xf numFmtId="165" fontId="84" fillId="3" borderId="207" xfId="0" applyNumberFormat="1" applyFont="1" applyFill="1" applyBorder="1"/>
    <xf numFmtId="165" fontId="84" fillId="3" borderId="119" xfId="0" applyNumberFormat="1" applyFont="1" applyFill="1" applyBorder="1"/>
    <xf numFmtId="166" fontId="2" fillId="3" borderId="0" xfId="0" applyNumberFormat="1" applyFont="1" applyFill="1" applyAlignment="1">
      <alignment horizontal="center"/>
    </xf>
    <xf numFmtId="4" fontId="2" fillId="3" borderId="0" xfId="0" applyNumberFormat="1" applyFont="1" applyFill="1"/>
    <xf numFmtId="4" fontId="0" fillId="3" borderId="0" xfId="0" applyNumberFormat="1" applyFill="1"/>
    <xf numFmtId="0" fontId="2" fillId="3" borderId="57" xfId="0" applyFont="1" applyFill="1" applyBorder="1"/>
    <xf numFmtId="0" fontId="74" fillId="3" borderId="0" xfId="0" applyFont="1" applyFill="1"/>
    <xf numFmtId="0" fontId="2" fillId="3" borderId="10" xfId="0" applyFont="1" applyFill="1" applyBorder="1"/>
    <xf numFmtId="0" fontId="2" fillId="3" borderId="11" xfId="0" applyFont="1" applyFill="1" applyBorder="1"/>
    <xf numFmtId="0" fontId="55" fillId="3" borderId="0" xfId="0" applyFont="1" applyFill="1" applyAlignment="1">
      <alignment vertical="center"/>
    </xf>
    <xf numFmtId="3" fontId="84" fillId="3" borderId="0" xfId="0" applyNumberFormat="1" applyFont="1" applyFill="1" applyAlignment="1">
      <alignment horizontal="right"/>
    </xf>
    <xf numFmtId="0" fontId="2" fillId="3" borderId="12" xfId="0" applyFont="1" applyFill="1" applyBorder="1"/>
    <xf numFmtId="0" fontId="2" fillId="3" borderId="38" xfId="0" applyFont="1" applyFill="1" applyBorder="1"/>
    <xf numFmtId="0" fontId="2" fillId="3" borderId="122" xfId="0" applyFont="1" applyFill="1" applyBorder="1"/>
    <xf numFmtId="3" fontId="84" fillId="3" borderId="11" xfId="0" applyNumberFormat="1" applyFont="1" applyFill="1" applyBorder="1" applyAlignment="1">
      <alignment horizontal="right"/>
    </xf>
    <xf numFmtId="166" fontId="60" fillId="3" borderId="3" xfId="0" applyNumberFormat="1" applyFont="1" applyFill="1" applyBorder="1" applyAlignment="1">
      <alignment horizontal="right" vertical="center"/>
    </xf>
    <xf numFmtId="166" fontId="60" fillId="3" borderId="3" xfId="0" applyNumberFormat="1" applyFont="1" applyFill="1" applyBorder="1" applyAlignment="1" applyProtection="1">
      <alignment horizontal="right" vertical="center"/>
      <protection locked="0"/>
    </xf>
    <xf numFmtId="2" fontId="2" fillId="6" borderId="10" xfId="0" applyNumberFormat="1" applyFont="1" applyFill="1" applyBorder="1"/>
    <xf numFmtId="2" fontId="2" fillId="6" borderId="11" xfId="0" applyNumberFormat="1" applyFont="1" applyFill="1" applyBorder="1"/>
    <xf numFmtId="3" fontId="113" fillId="6" borderId="0" xfId="0" applyNumberFormat="1" applyFont="1" applyFill="1" applyAlignment="1" applyProtection="1">
      <alignment horizontal="center" vertical="center"/>
      <protection locked="0"/>
    </xf>
    <xf numFmtId="3" fontId="113" fillId="6" borderId="0" xfId="0" applyNumberFormat="1" applyFont="1" applyFill="1" applyProtection="1">
      <protection locked="0"/>
    </xf>
    <xf numFmtId="166" fontId="113" fillId="6" borderId="0" xfId="0" applyNumberFormat="1" applyFont="1" applyFill="1" applyProtection="1">
      <protection locked="0"/>
    </xf>
    <xf numFmtId="3" fontId="113" fillId="6" borderId="0" xfId="0" applyNumberFormat="1" applyFont="1" applyFill="1" applyAlignment="1" applyProtection="1">
      <alignment horizontal="center"/>
      <protection locked="0"/>
    </xf>
    <xf numFmtId="2" fontId="2" fillId="0" borderId="10" xfId="0" applyNumberFormat="1" applyFont="1" applyBorder="1" applyAlignment="1">
      <alignment horizontal="center"/>
    </xf>
    <xf numFmtId="2" fontId="2" fillId="6" borderId="7" xfId="0" applyNumberFormat="1" applyFont="1" applyFill="1" applyBorder="1"/>
    <xf numFmtId="2" fontId="2" fillId="6" borderId="12" xfId="0" applyNumberFormat="1" applyFont="1" applyFill="1" applyBorder="1"/>
    <xf numFmtId="2" fontId="2" fillId="6" borderId="38" xfId="0" applyNumberFormat="1" applyFont="1" applyFill="1" applyBorder="1"/>
    <xf numFmtId="2" fontId="2" fillId="6" borderId="122" xfId="0" applyNumberFormat="1" applyFont="1" applyFill="1" applyBorder="1"/>
    <xf numFmtId="2" fontId="2" fillId="0" borderId="11" xfId="0" applyNumberFormat="1" applyFont="1" applyBorder="1" applyAlignment="1">
      <alignment horizontal="center"/>
    </xf>
    <xf numFmtId="1" fontId="2" fillId="0" borderId="11" xfId="0" applyNumberFormat="1" applyFont="1" applyBorder="1" applyAlignment="1">
      <alignment horizontal="center"/>
    </xf>
    <xf numFmtId="1" fontId="2" fillId="0" borderId="122" xfId="0" applyNumberFormat="1" applyFont="1" applyBorder="1" applyAlignment="1">
      <alignment horizontal="center"/>
    </xf>
    <xf numFmtId="0" fontId="21" fillId="19" borderId="205" xfId="0" applyFont="1" applyFill="1" applyBorder="1"/>
    <xf numFmtId="0" fontId="0" fillId="19" borderId="206" xfId="0" applyFill="1" applyBorder="1"/>
    <xf numFmtId="0" fontId="11" fillId="19" borderId="375" xfId="0" applyFont="1" applyFill="1" applyBorder="1"/>
    <xf numFmtId="0" fontId="36" fillId="19" borderId="472" xfId="0" applyFont="1" applyFill="1" applyBorder="1"/>
    <xf numFmtId="0" fontId="17" fillId="19" borderId="472" xfId="0" applyFont="1" applyFill="1" applyBorder="1"/>
    <xf numFmtId="0" fontId="3" fillId="9" borderId="209" xfId="0" applyFont="1" applyFill="1" applyBorder="1"/>
    <xf numFmtId="0" fontId="0" fillId="9" borderId="210" xfId="0" applyFill="1" applyBorder="1"/>
    <xf numFmtId="0" fontId="0" fillId="9" borderId="211" xfId="0" applyFill="1" applyBorder="1"/>
    <xf numFmtId="0" fontId="0" fillId="9" borderId="200" xfId="0" applyFill="1" applyBorder="1"/>
    <xf numFmtId="0" fontId="4" fillId="3" borderId="200" xfId="0" applyFont="1" applyFill="1" applyBorder="1"/>
    <xf numFmtId="0" fontId="0" fillId="3" borderId="201" xfId="0" applyFill="1" applyBorder="1"/>
    <xf numFmtId="0" fontId="5" fillId="3" borderId="0" xfId="0" applyFont="1" applyFill="1" applyAlignment="1">
      <alignment horizontal="left"/>
    </xf>
    <xf numFmtId="49" fontId="4" fillId="3" borderId="0" xfId="0" applyNumberFormat="1" applyFont="1" applyFill="1"/>
    <xf numFmtId="49" fontId="4" fillId="3" borderId="0" xfId="0" applyNumberFormat="1" applyFont="1" applyFill="1" applyProtection="1">
      <protection locked="0"/>
    </xf>
    <xf numFmtId="0" fontId="37" fillId="3" borderId="0" xfId="0" applyFont="1" applyFill="1" applyAlignment="1">
      <alignment horizontal="right"/>
    </xf>
    <xf numFmtId="49" fontId="39" fillId="3" borderId="0" xfId="0" applyNumberFormat="1" applyFont="1" applyFill="1"/>
    <xf numFmtId="0" fontId="4" fillId="23" borderId="267" xfId="0" applyFont="1" applyFill="1" applyBorder="1"/>
    <xf numFmtId="0" fontId="6" fillId="3" borderId="0" xfId="0" applyFont="1" applyFill="1" applyAlignment="1">
      <alignment horizontal="right"/>
    </xf>
    <xf numFmtId="49" fontId="6" fillId="3" borderId="0" xfId="0" applyNumberFormat="1" applyFont="1" applyFill="1"/>
    <xf numFmtId="0" fontId="0" fillId="3" borderId="0" xfId="0" applyFill="1" applyProtection="1">
      <protection locked="0"/>
    </xf>
    <xf numFmtId="0" fontId="56" fillId="25" borderId="267" xfId="0" applyFont="1" applyFill="1" applyBorder="1"/>
    <xf numFmtId="0" fontId="56" fillId="24" borderId="267" xfId="0" applyFont="1" applyFill="1" applyBorder="1"/>
    <xf numFmtId="0" fontId="56" fillId="15" borderId="267" xfId="0" applyFont="1" applyFill="1" applyBorder="1"/>
    <xf numFmtId="0" fontId="56" fillId="14" borderId="267" xfId="0" applyFont="1" applyFill="1" applyBorder="1"/>
    <xf numFmtId="0" fontId="56" fillId="19" borderId="267" xfId="0" applyFont="1" applyFill="1" applyBorder="1"/>
    <xf numFmtId="49" fontId="4" fillId="3" borderId="200" xfId="0" applyNumberFormat="1" applyFont="1" applyFill="1" applyBorder="1"/>
    <xf numFmtId="0" fontId="0" fillId="3" borderId="200" xfId="0" applyFill="1" applyBorder="1"/>
    <xf numFmtId="0" fontId="23" fillId="3" borderId="0" xfId="0" applyFont="1" applyFill="1" applyAlignment="1">
      <alignment horizontal="left"/>
    </xf>
    <xf numFmtId="0" fontId="23" fillId="3" borderId="0" xfId="0" applyFont="1" applyFill="1" applyAlignment="1" applyProtection="1">
      <alignment horizontal="left"/>
      <protection locked="0"/>
    </xf>
    <xf numFmtId="0" fontId="24" fillId="3" borderId="0" xfId="0" applyFont="1" applyFill="1" applyProtection="1">
      <protection locked="0"/>
    </xf>
    <xf numFmtId="49" fontId="2" fillId="17" borderId="267" xfId="0" applyNumberFormat="1" applyFont="1" applyFill="1" applyBorder="1"/>
    <xf numFmtId="49" fontId="2" fillId="3" borderId="0" xfId="0" applyNumberFormat="1" applyFont="1" applyFill="1"/>
    <xf numFmtId="49" fontId="58" fillId="3" borderId="0" xfId="0" applyNumberFormat="1" applyFont="1" applyFill="1"/>
    <xf numFmtId="49" fontId="58" fillId="3" borderId="0" xfId="0" applyNumberFormat="1" applyFont="1" applyFill="1" applyProtection="1">
      <protection locked="0"/>
    </xf>
    <xf numFmtId="49" fontId="59" fillId="3" borderId="0" xfId="0" applyNumberFormat="1" applyFont="1" applyFill="1" applyProtection="1">
      <protection locked="0"/>
    </xf>
    <xf numFmtId="49" fontId="2" fillId="3" borderId="201" xfId="0" applyNumberFormat="1" applyFont="1" applyFill="1" applyBorder="1"/>
    <xf numFmtId="0" fontId="22" fillId="3" borderId="0" xfId="0" applyFont="1" applyFill="1" applyAlignment="1">
      <alignment horizontal="left"/>
    </xf>
    <xf numFmtId="0" fontId="24" fillId="3" borderId="0" xfId="0" applyFont="1" applyFill="1"/>
    <xf numFmtId="49" fontId="38" fillId="3" borderId="0" xfId="0" applyNumberFormat="1" applyFont="1" applyFill="1"/>
    <xf numFmtId="49" fontId="1" fillId="3" borderId="0" xfId="0" applyNumberFormat="1" applyFont="1" applyFill="1"/>
    <xf numFmtId="49" fontId="14" fillId="3" borderId="0" xfId="0" applyNumberFormat="1" applyFont="1" applyFill="1"/>
    <xf numFmtId="49" fontId="8" fillId="3" borderId="0" xfId="0" applyNumberFormat="1" applyFont="1" applyFill="1"/>
    <xf numFmtId="49" fontId="67" fillId="23" borderId="0" xfId="0" applyNumberFormat="1" applyFont="1" applyFill="1" applyAlignment="1">
      <alignment horizontal="center"/>
    </xf>
    <xf numFmtId="49" fontId="67" fillId="3" borderId="0" xfId="0" applyNumberFormat="1" applyFont="1" applyFill="1" applyAlignment="1">
      <alignment horizontal="center"/>
    </xf>
    <xf numFmtId="49" fontId="0" fillId="3" borderId="201" xfId="0" applyNumberFormat="1" applyFill="1" applyBorder="1"/>
    <xf numFmtId="49" fontId="0" fillId="9" borderId="201" xfId="0" applyNumberFormat="1" applyFill="1" applyBorder="1"/>
    <xf numFmtId="0" fontId="29" fillId="3" borderId="0" xfId="0" applyFont="1" applyFill="1"/>
    <xf numFmtId="49" fontId="12" fillId="3" borderId="0" xfId="0" applyNumberFormat="1" applyFont="1" applyFill="1"/>
    <xf numFmtId="0" fontId="22" fillId="3" borderId="0" xfId="0" applyFont="1" applyFill="1"/>
    <xf numFmtId="49" fontId="13" fillId="3" borderId="0" xfId="0" applyNumberFormat="1" applyFont="1" applyFill="1" applyAlignment="1">
      <alignment horizontal="center"/>
    </xf>
    <xf numFmtId="49" fontId="31" fillId="3" borderId="0" xfId="0" applyNumberFormat="1" applyFont="1" applyFill="1" applyAlignment="1">
      <alignment horizontal="center"/>
    </xf>
    <xf numFmtId="0" fontId="12" fillId="3" borderId="0" xfId="0" applyFont="1" applyFill="1"/>
    <xf numFmtId="49" fontId="32" fillId="3" borderId="0" xfId="1" applyNumberFormat="1" applyFont="1" applyFill="1" applyBorder="1" applyAlignment="1" applyProtection="1">
      <alignment horizontal="center"/>
    </xf>
    <xf numFmtId="49" fontId="33" fillId="3" borderId="0" xfId="0" applyNumberFormat="1" applyFont="1" applyFill="1" applyAlignment="1">
      <alignment horizontal="center"/>
    </xf>
    <xf numFmtId="49" fontId="4" fillId="3" borderId="201" xfId="0" applyNumberFormat="1" applyFont="1" applyFill="1" applyBorder="1"/>
    <xf numFmtId="49" fontId="34" fillId="3" borderId="0" xfId="1" applyNumberFormat="1" applyFont="1" applyFill="1" applyBorder="1" applyAlignment="1" applyProtection="1">
      <alignment horizontal="left"/>
    </xf>
    <xf numFmtId="49" fontId="34" fillId="3" borderId="0" xfId="1" applyNumberFormat="1" applyFont="1" applyFill="1" applyBorder="1" applyAlignment="1" applyProtection="1">
      <alignment horizontal="center"/>
    </xf>
    <xf numFmtId="49" fontId="12" fillId="3" borderId="0" xfId="0" applyNumberFormat="1" applyFont="1" applyFill="1" applyAlignment="1">
      <alignment horizontal="center"/>
    </xf>
    <xf numFmtId="0" fontId="10" fillId="3" borderId="0" xfId="0" applyFont="1" applyFill="1"/>
    <xf numFmtId="49" fontId="10" fillId="3" borderId="0" xfId="0" applyNumberFormat="1" applyFont="1" applyFill="1"/>
    <xf numFmtId="49" fontId="35" fillId="3" borderId="0" xfId="1" applyNumberFormat="1" applyFont="1" applyFill="1" applyBorder="1" applyAlignment="1" applyProtection="1">
      <alignment horizontal="center"/>
      <protection locked="0"/>
    </xf>
    <xf numFmtId="0" fontId="0" fillId="3" borderId="202" xfId="0" applyFill="1" applyBorder="1"/>
    <xf numFmtId="0" fontId="0" fillId="3" borderId="203" xfId="0" applyFill="1" applyBorder="1"/>
    <xf numFmtId="49" fontId="0" fillId="3" borderId="203" xfId="0" applyNumberFormat="1" applyFill="1" applyBorder="1"/>
    <xf numFmtId="49" fontId="0" fillId="3" borderId="204" xfId="0" applyNumberFormat="1" applyFill="1" applyBorder="1"/>
    <xf numFmtId="0" fontId="0" fillId="9" borderId="209" xfId="0" applyFill="1" applyBorder="1"/>
    <xf numFmtId="49" fontId="0" fillId="9" borderId="211" xfId="0" applyNumberFormat="1" applyFill="1" applyBorder="1"/>
    <xf numFmtId="0" fontId="0" fillId="9" borderId="202" xfId="0" applyFill="1" applyBorder="1"/>
    <xf numFmtId="0" fontId="28" fillId="9" borderId="203" xfId="0" applyFont="1" applyFill="1" applyBorder="1"/>
    <xf numFmtId="49" fontId="0" fillId="9" borderId="204" xfId="0" applyNumberFormat="1" applyFill="1" applyBorder="1"/>
    <xf numFmtId="0" fontId="0" fillId="19" borderId="203" xfId="0" applyFill="1" applyBorder="1" applyAlignment="1">
      <alignment horizontal="center"/>
    </xf>
    <xf numFmtId="0" fontId="202" fillId="9" borderId="203" xfId="0" applyFont="1" applyFill="1" applyBorder="1" applyAlignment="1">
      <alignment horizontal="center"/>
    </xf>
    <xf numFmtId="0" fontId="26" fillId="9" borderId="204" xfId="0" applyFont="1" applyFill="1" applyBorder="1"/>
    <xf numFmtId="0" fontId="25" fillId="9" borderId="203" xfId="0" applyFont="1" applyFill="1" applyBorder="1" applyAlignment="1">
      <alignment horizontal="center"/>
    </xf>
    <xf numFmtId="0" fontId="44" fillId="3" borderId="212" xfId="0" applyFont="1" applyFill="1" applyBorder="1" applyAlignment="1">
      <alignment horizontal="center" vertical="center"/>
    </xf>
    <xf numFmtId="3" fontId="22" fillId="8" borderId="212" xfId="0" applyNumberFormat="1" applyFont="1" applyFill="1" applyBorder="1" applyAlignment="1">
      <alignment horizontal="center" vertical="center"/>
    </xf>
    <xf numFmtId="0" fontId="37" fillId="0" borderId="10" xfId="0" applyFont="1" applyBorder="1" applyAlignment="1">
      <alignment horizontal="left"/>
    </xf>
    <xf numFmtId="0" fontId="0" fillId="0" borderId="7" xfId="0" applyBorder="1" applyAlignment="1">
      <alignment horizontal="center"/>
    </xf>
    <xf numFmtId="0" fontId="209" fillId="0" borderId="0" xfId="0" applyFont="1"/>
    <xf numFmtId="3" fontId="113" fillId="0" borderId="382" xfId="0" applyNumberFormat="1" applyFont="1" applyBorder="1" applyAlignment="1" applyProtection="1">
      <alignment horizontal="right" vertical="center"/>
      <protection locked="0"/>
    </xf>
    <xf numFmtId="0" fontId="1" fillId="0" borderId="81" xfId="0" applyFont="1" applyBorder="1" applyAlignment="1" applyProtection="1">
      <alignment horizontal="center"/>
      <protection locked="0"/>
    </xf>
    <xf numFmtId="0" fontId="35" fillId="23" borderId="472" xfId="1" applyFont="1" applyFill="1" applyBorder="1" applyAlignment="1" applyProtection="1">
      <alignment horizontal="center" vertical="center"/>
      <protection locked="0"/>
    </xf>
    <xf numFmtId="0" fontId="35" fillId="23" borderId="434" xfId="1" applyFont="1" applyFill="1" applyBorder="1" applyAlignment="1" applyProtection="1">
      <alignment horizontal="center" vertical="center"/>
      <protection locked="0"/>
    </xf>
    <xf numFmtId="0" fontId="21" fillId="19" borderId="208" xfId="0" applyFont="1" applyFill="1" applyBorder="1" applyAlignment="1">
      <alignment horizontal="center"/>
    </xf>
    <xf numFmtId="0" fontId="21" fillId="19" borderId="205" xfId="0" applyFont="1" applyFill="1" applyBorder="1" applyAlignment="1">
      <alignment horizontal="center"/>
    </xf>
    <xf numFmtId="0" fontId="208" fillId="19" borderId="203" xfId="0" applyFont="1" applyFill="1" applyBorder="1" applyAlignment="1">
      <alignment horizontal="center"/>
    </xf>
    <xf numFmtId="49" fontId="30" fillId="3" borderId="0" xfId="1" applyNumberFormat="1" applyFont="1" applyFill="1" applyBorder="1" applyAlignment="1" applyProtection="1">
      <alignment horizontal="left"/>
      <protection locked="0"/>
    </xf>
    <xf numFmtId="49" fontId="30" fillId="3" borderId="0" xfId="1" applyNumberFormat="1" applyFont="1" applyFill="1" applyBorder="1" applyAlignment="1" applyProtection="1">
      <alignment horizontal="center"/>
      <protection locked="0"/>
    </xf>
    <xf numFmtId="0" fontId="9" fillId="9" borderId="210" xfId="0" applyFont="1" applyFill="1" applyBorder="1" applyAlignment="1">
      <alignment horizontal="left"/>
    </xf>
    <xf numFmtId="0" fontId="9" fillId="9" borderId="0" xfId="0" applyFont="1" applyFill="1" applyAlignment="1">
      <alignment horizontal="left"/>
    </xf>
    <xf numFmtId="0" fontId="27" fillId="9" borderId="0" xfId="0" applyFont="1" applyFill="1" applyAlignment="1">
      <alignment horizontal="center"/>
    </xf>
    <xf numFmtId="0" fontId="35" fillId="23" borderId="375" xfId="1" applyFont="1" applyFill="1" applyBorder="1" applyAlignment="1" applyProtection="1">
      <alignment horizontal="center" vertical="center"/>
    </xf>
    <xf numFmtId="0" fontId="35" fillId="23" borderId="434" xfId="1" applyFont="1" applyFill="1" applyBorder="1" applyAlignment="1" applyProtection="1">
      <alignment horizontal="center" vertical="center"/>
    </xf>
    <xf numFmtId="49" fontId="169" fillId="6" borderId="0" xfId="1" applyNumberFormat="1" applyFont="1" applyFill="1" applyBorder="1" applyAlignment="1" applyProtection="1">
      <alignment horizontal="left" vertical="center"/>
    </xf>
    <xf numFmtId="0" fontId="46" fillId="18" borderId="96" xfId="0" applyFont="1" applyFill="1" applyBorder="1" applyAlignment="1">
      <alignment horizontal="center" vertical="center"/>
    </xf>
    <xf numFmtId="0" fontId="46" fillId="18" borderId="95" xfId="0" applyFont="1" applyFill="1" applyBorder="1" applyAlignment="1">
      <alignment horizontal="center" vertical="center"/>
    </xf>
    <xf numFmtId="49" fontId="51" fillId="18" borderId="205" xfId="0" applyNumberFormat="1" applyFont="1" applyFill="1" applyBorder="1" applyAlignment="1">
      <alignment horizontal="center" vertical="center"/>
    </xf>
    <xf numFmtId="0" fontId="46" fillId="18" borderId="78" xfId="0" applyFont="1" applyFill="1" applyBorder="1" applyAlignment="1">
      <alignment horizontal="center" vertical="center"/>
    </xf>
    <xf numFmtId="49" fontId="44" fillId="3" borderId="375" xfId="0" applyNumberFormat="1" applyFont="1" applyFill="1" applyBorder="1" applyAlignment="1" applyProtection="1">
      <alignment horizontal="center" vertical="center"/>
      <protection locked="0"/>
    </xf>
    <xf numFmtId="49" fontId="44" fillId="3" borderId="472" xfId="0" applyNumberFormat="1" applyFont="1" applyFill="1" applyBorder="1" applyAlignment="1" applyProtection="1">
      <alignment horizontal="center" vertical="center"/>
      <protection locked="0"/>
    </xf>
    <xf numFmtId="49" fontId="44" fillId="3" borderId="434" xfId="0" applyNumberFormat="1" applyFont="1" applyFill="1" applyBorder="1" applyAlignment="1" applyProtection="1">
      <alignment horizontal="center" vertical="center"/>
      <protection locked="0"/>
    </xf>
    <xf numFmtId="49" fontId="48" fillId="12" borderId="208" xfId="0" applyNumberFormat="1" applyFont="1" applyFill="1" applyBorder="1" applyAlignment="1">
      <alignment horizontal="center" vertical="center"/>
    </xf>
    <xf numFmtId="49" fontId="48" fillId="12" borderId="205" xfId="0" applyNumberFormat="1" applyFont="1" applyFill="1" applyBorder="1" applyAlignment="1">
      <alignment horizontal="center" vertical="center"/>
    </xf>
    <xf numFmtId="0" fontId="42" fillId="12" borderId="0" xfId="0" applyFont="1" applyFill="1" applyAlignment="1">
      <alignment horizontal="left"/>
    </xf>
    <xf numFmtId="0" fontId="35" fillId="12" borderId="375" xfId="1" applyFont="1" applyFill="1" applyBorder="1" applyAlignment="1" applyProtection="1">
      <alignment horizontal="center" vertical="center"/>
    </xf>
    <xf numFmtId="0" fontId="35" fillId="12" borderId="472" xfId="1" applyFont="1" applyFill="1" applyBorder="1" applyAlignment="1" applyProtection="1">
      <alignment horizontal="center" vertical="center"/>
    </xf>
    <xf numFmtId="0" fontId="35" fillId="12" borderId="434" xfId="1" applyFont="1" applyFill="1" applyBorder="1" applyAlignment="1" applyProtection="1">
      <alignment horizontal="center" vertical="center"/>
    </xf>
    <xf numFmtId="0" fontId="16" fillId="6" borderId="0" xfId="1" applyFill="1" applyBorder="1" applyAlignment="1" applyProtection="1">
      <alignment horizontal="left"/>
    </xf>
    <xf numFmtId="0" fontId="0" fillId="12" borderId="0" xfId="0" applyFill="1" applyAlignment="1">
      <alignment horizontal="center"/>
    </xf>
    <xf numFmtId="49" fontId="7" fillId="23" borderId="205" xfId="0" applyNumberFormat="1" applyFont="1" applyFill="1" applyBorder="1" applyAlignment="1">
      <alignment horizontal="center" vertical="center"/>
    </xf>
    <xf numFmtId="49" fontId="7" fillId="23" borderId="206" xfId="0" applyNumberFormat="1" applyFont="1" applyFill="1" applyBorder="1" applyAlignment="1">
      <alignment horizontal="center" vertical="center"/>
    </xf>
    <xf numFmtId="0" fontId="35" fillId="24" borderId="375" xfId="1" applyFont="1" applyFill="1" applyBorder="1" applyAlignment="1" applyProtection="1">
      <alignment horizontal="center" vertical="center"/>
    </xf>
    <xf numFmtId="0" fontId="35" fillId="24" borderId="472" xfId="1" applyFont="1" applyFill="1" applyBorder="1" applyAlignment="1" applyProtection="1">
      <alignment horizontal="center" vertical="center"/>
    </xf>
    <xf numFmtId="0" fontId="35" fillId="24" borderId="434" xfId="1" applyFont="1" applyFill="1" applyBorder="1" applyAlignment="1" applyProtection="1">
      <alignment horizontal="center" vertical="center"/>
    </xf>
    <xf numFmtId="0" fontId="111" fillId="6" borderId="113" xfId="0" applyFont="1" applyFill="1" applyBorder="1" applyAlignment="1">
      <alignment horizontal="center"/>
    </xf>
    <xf numFmtId="0" fontId="111" fillId="6" borderId="0" xfId="0" applyFont="1" applyFill="1" applyAlignment="1">
      <alignment horizontal="center"/>
    </xf>
    <xf numFmtId="0" fontId="111" fillId="6" borderId="114" xfId="0" applyFont="1" applyFill="1" applyBorder="1" applyAlignment="1">
      <alignment horizontal="center"/>
    </xf>
    <xf numFmtId="0" fontId="35" fillId="23" borderId="472" xfId="1" applyFont="1" applyFill="1" applyBorder="1" applyAlignment="1" applyProtection="1">
      <alignment horizontal="center" vertical="center"/>
    </xf>
    <xf numFmtId="0" fontId="148" fillId="6" borderId="6" xfId="1" applyFont="1" applyFill="1" applyBorder="1" applyAlignment="1" applyProtection="1">
      <alignment horizontal="right"/>
    </xf>
    <xf numFmtId="49" fontId="7" fillId="25" borderId="205" xfId="0" applyNumberFormat="1" applyFont="1" applyFill="1" applyBorder="1" applyAlignment="1">
      <alignment horizontal="center" vertical="center"/>
    </xf>
    <xf numFmtId="49" fontId="7" fillId="25" borderId="206" xfId="0" applyNumberFormat="1" applyFont="1" applyFill="1" applyBorder="1" applyAlignment="1">
      <alignment horizontal="center" vertical="center"/>
    </xf>
    <xf numFmtId="0" fontId="110" fillId="6" borderId="111" xfId="0" applyFont="1" applyFill="1" applyBorder="1" applyAlignment="1">
      <alignment horizontal="center"/>
    </xf>
    <xf numFmtId="0" fontId="110" fillId="6" borderId="56" xfId="0" applyFont="1" applyFill="1" applyBorder="1" applyAlignment="1">
      <alignment horizontal="center"/>
    </xf>
    <xf numFmtId="0" fontId="110" fillId="6" borderId="112" xfId="0" applyFont="1" applyFill="1" applyBorder="1" applyAlignment="1">
      <alignment horizontal="center"/>
    </xf>
    <xf numFmtId="0" fontId="35" fillId="15" borderId="375" xfId="1" applyFont="1" applyFill="1" applyBorder="1" applyAlignment="1" applyProtection="1">
      <alignment horizontal="center" vertical="center"/>
    </xf>
    <xf numFmtId="0" fontId="35" fillId="15" borderId="472" xfId="1" applyFont="1" applyFill="1" applyBorder="1" applyAlignment="1" applyProtection="1">
      <alignment horizontal="center" vertical="center"/>
    </xf>
    <xf numFmtId="0" fontId="35" fillId="15" borderId="434" xfId="1" applyFont="1" applyFill="1" applyBorder="1" applyAlignment="1" applyProtection="1">
      <alignment horizontal="center" vertical="center"/>
    </xf>
    <xf numFmtId="0" fontId="10" fillId="5" borderId="481" xfId="0" applyFont="1" applyFill="1" applyBorder="1" applyAlignment="1">
      <alignment horizontal="right"/>
    </xf>
    <xf numFmtId="0" fontId="10" fillId="5" borderId="482" xfId="0" applyFont="1" applyFill="1" applyBorder="1" applyAlignment="1">
      <alignment horizontal="right"/>
    </xf>
    <xf numFmtId="3" fontId="22" fillId="8" borderId="3" xfId="0" applyNumberFormat="1" applyFont="1" applyFill="1" applyBorder="1" applyAlignment="1">
      <alignment horizontal="center" vertical="center"/>
    </xf>
    <xf numFmtId="0" fontId="10" fillId="5" borderId="483" xfId="0" applyFont="1" applyFill="1" applyBorder="1" applyAlignment="1">
      <alignment horizontal="right"/>
    </xf>
    <xf numFmtId="0" fontId="10" fillId="5" borderId="484" xfId="0" applyFont="1" applyFill="1" applyBorder="1" applyAlignment="1">
      <alignment horizontal="right"/>
    </xf>
    <xf numFmtId="49" fontId="46" fillId="8" borderId="375" xfId="0" applyNumberFormat="1" applyFont="1" applyFill="1" applyBorder="1" applyAlignment="1" applyProtection="1">
      <alignment horizontal="center" vertical="center"/>
      <protection locked="0"/>
    </xf>
    <xf numFmtId="49" fontId="46" fillId="8" borderId="472" xfId="0" applyNumberFormat="1" applyFont="1" applyFill="1" applyBorder="1" applyAlignment="1" applyProtection="1">
      <alignment horizontal="center" vertical="center"/>
      <protection locked="0"/>
    </xf>
    <xf numFmtId="49" fontId="46" fillId="8" borderId="434" xfId="0" applyNumberFormat="1" applyFont="1" applyFill="1" applyBorder="1" applyAlignment="1" applyProtection="1">
      <alignment horizontal="center" vertical="center"/>
      <protection locked="0"/>
    </xf>
    <xf numFmtId="49" fontId="42" fillId="15" borderId="375" xfId="0" applyNumberFormat="1" applyFont="1" applyFill="1" applyBorder="1" applyAlignment="1" applyProtection="1">
      <alignment horizontal="center" vertical="center"/>
      <protection locked="0"/>
    </xf>
    <xf numFmtId="49" fontId="42" fillId="15" borderId="472" xfId="0" applyNumberFormat="1" applyFont="1" applyFill="1" applyBorder="1" applyAlignment="1" applyProtection="1">
      <alignment horizontal="center" vertical="center"/>
      <protection locked="0"/>
    </xf>
    <xf numFmtId="49" fontId="42" fillId="15" borderId="434" xfId="0" applyNumberFormat="1" applyFont="1" applyFill="1" applyBorder="1" applyAlignment="1" applyProtection="1">
      <alignment horizontal="center" vertical="center"/>
      <protection locked="0"/>
    </xf>
    <xf numFmtId="0" fontId="46" fillId="12" borderId="476" xfId="0" applyFont="1" applyFill="1" applyBorder="1" applyAlignment="1">
      <alignment horizontal="center" vertical="center"/>
    </xf>
    <xf numFmtId="0" fontId="46" fillId="12" borderId="477" xfId="0" applyFont="1" applyFill="1" applyBorder="1" applyAlignment="1">
      <alignment horizontal="center" vertical="center"/>
    </xf>
    <xf numFmtId="0" fontId="46" fillId="12" borderId="478" xfId="0" applyFont="1" applyFill="1" applyBorder="1" applyAlignment="1">
      <alignment horizontal="center" vertical="center"/>
    </xf>
    <xf numFmtId="0" fontId="48" fillId="12" borderId="208" xfId="0" applyFont="1" applyFill="1" applyBorder="1" applyAlignment="1">
      <alignment horizontal="center" vertical="center"/>
    </xf>
    <xf numFmtId="0" fontId="48" fillId="12" borderId="205" xfId="0" applyFont="1" applyFill="1" applyBorder="1" applyAlignment="1">
      <alignment horizontal="center" vertical="center"/>
    </xf>
    <xf numFmtId="0" fontId="181" fillId="6" borderId="56" xfId="1" applyFont="1" applyFill="1" applyBorder="1" applyAlignment="1" applyProtection="1">
      <alignment horizontal="left"/>
    </xf>
    <xf numFmtId="0" fontId="51" fillId="18" borderId="205" xfId="0" applyFont="1" applyFill="1" applyBorder="1" applyAlignment="1">
      <alignment horizontal="center" vertical="center"/>
    </xf>
    <xf numFmtId="0" fontId="37" fillId="6" borderId="113" xfId="0" applyFont="1" applyFill="1" applyBorder="1" applyAlignment="1">
      <alignment horizontal="left"/>
    </xf>
    <xf numFmtId="0" fontId="37" fillId="6" borderId="0" xfId="0" applyFont="1" applyFill="1" applyAlignment="1">
      <alignment horizontal="left"/>
    </xf>
    <xf numFmtId="49" fontId="42" fillId="15" borderId="375" xfId="0" applyNumberFormat="1" applyFont="1" applyFill="1" applyBorder="1" applyAlignment="1" applyProtection="1">
      <alignment horizontal="center"/>
      <protection locked="0"/>
    </xf>
    <xf numFmtId="49" fontId="42" fillId="15" borderId="472" xfId="0" applyNumberFormat="1" applyFont="1" applyFill="1" applyBorder="1" applyAlignment="1" applyProtection="1">
      <alignment horizontal="center"/>
      <protection locked="0"/>
    </xf>
    <xf numFmtId="49" fontId="42" fillId="15" borderId="434" xfId="0" applyNumberFormat="1" applyFont="1" applyFill="1" applyBorder="1" applyAlignment="1" applyProtection="1">
      <alignment horizontal="center"/>
      <protection locked="0"/>
    </xf>
    <xf numFmtId="49" fontId="7" fillId="16" borderId="205" xfId="0" applyNumberFormat="1" applyFont="1" applyFill="1" applyBorder="1" applyAlignment="1">
      <alignment horizontal="center" vertical="center"/>
    </xf>
    <xf numFmtId="49" fontId="7" fillId="16" borderId="206" xfId="0" applyNumberFormat="1" applyFont="1" applyFill="1" applyBorder="1" applyAlignment="1">
      <alignment horizontal="center" vertical="center"/>
    </xf>
    <xf numFmtId="0" fontId="0" fillId="6" borderId="10" xfId="0" applyFill="1" applyBorder="1" applyAlignment="1">
      <alignment horizontal="center" vertical="center"/>
    </xf>
    <xf numFmtId="0" fontId="0" fillId="6" borderId="0" xfId="0" applyFill="1" applyAlignment="1">
      <alignment horizontal="center" vertical="center"/>
    </xf>
    <xf numFmtId="0" fontId="35" fillId="12" borderId="85" xfId="1" applyFont="1" applyFill="1" applyBorder="1" applyAlignment="1" applyProtection="1">
      <alignment horizontal="center"/>
    </xf>
    <xf numFmtId="0" fontId="35" fillId="12" borderId="205" xfId="1" applyFont="1" applyFill="1" applyBorder="1" applyAlignment="1" applyProtection="1">
      <alignment horizontal="center"/>
    </xf>
    <xf numFmtId="0" fontId="45" fillId="6" borderId="0" xfId="0" applyFont="1" applyFill="1" applyAlignment="1">
      <alignment horizontal="right"/>
    </xf>
    <xf numFmtId="0" fontId="179" fillId="6" borderId="0" xfId="1" applyFont="1" applyFill="1" applyBorder="1" applyAlignment="1" applyProtection="1">
      <alignment horizontal="center"/>
    </xf>
    <xf numFmtId="0" fontId="37" fillId="6" borderId="0" xfId="0" applyFont="1" applyFill="1" applyAlignment="1">
      <alignment horizontal="center" vertical="center"/>
    </xf>
    <xf numFmtId="0" fontId="69" fillId="12" borderId="85" xfId="0" applyFont="1" applyFill="1" applyBorder="1" applyAlignment="1">
      <alignment horizontal="center"/>
    </xf>
    <xf numFmtId="49" fontId="46" fillId="8" borderId="473" xfId="0" applyNumberFormat="1" applyFont="1" applyFill="1" applyBorder="1" applyAlignment="1" applyProtection="1">
      <alignment horizontal="center" vertical="center"/>
      <protection locked="0"/>
    </xf>
    <xf numFmtId="49" fontId="46" fillId="8" borderId="474" xfId="0" applyNumberFormat="1" applyFont="1" applyFill="1" applyBorder="1" applyAlignment="1" applyProtection="1">
      <alignment horizontal="center" vertical="center"/>
      <protection locked="0"/>
    </xf>
    <xf numFmtId="0" fontId="179" fillId="6" borderId="56" xfId="1" applyFont="1" applyFill="1" applyBorder="1" applyAlignment="1" applyProtection="1">
      <alignment horizontal="left"/>
    </xf>
    <xf numFmtId="0" fontId="69" fillId="12" borderId="475" xfId="0" applyFont="1" applyFill="1" applyBorder="1" applyAlignment="1">
      <alignment horizontal="left"/>
    </xf>
    <xf numFmtId="0" fontId="179" fillId="6" borderId="200" xfId="1" applyFont="1" applyFill="1" applyBorder="1" applyAlignment="1" applyProtection="1">
      <alignment horizontal="left"/>
    </xf>
    <xf numFmtId="0" fontId="179" fillId="6" borderId="0" xfId="1" applyFont="1" applyFill="1" applyBorder="1" applyAlignment="1" applyProtection="1">
      <alignment horizontal="left"/>
    </xf>
    <xf numFmtId="0" fontId="10" fillId="5" borderId="479" xfId="0" applyFont="1" applyFill="1" applyBorder="1" applyAlignment="1">
      <alignment horizontal="right"/>
    </xf>
    <xf numFmtId="0" fontId="10" fillId="5" borderId="480" xfId="0" applyFont="1" applyFill="1" applyBorder="1" applyAlignment="1">
      <alignment horizontal="right"/>
    </xf>
    <xf numFmtId="0" fontId="69" fillId="12" borderId="205" xfId="0" applyFont="1" applyFill="1" applyBorder="1" applyAlignment="1">
      <alignment horizontal="center"/>
    </xf>
    <xf numFmtId="49" fontId="22" fillId="8" borderId="375" xfId="0" applyNumberFormat="1" applyFont="1" applyFill="1" applyBorder="1" applyAlignment="1" applyProtection="1">
      <alignment horizontal="center"/>
      <protection locked="0"/>
    </xf>
    <xf numFmtId="49" fontId="46" fillId="8" borderId="434" xfId="0" applyNumberFormat="1" applyFont="1" applyFill="1" applyBorder="1" applyAlignment="1" applyProtection="1">
      <alignment horizontal="center"/>
      <protection locked="0"/>
    </xf>
    <xf numFmtId="49" fontId="46" fillId="8" borderId="472" xfId="0" applyNumberFormat="1" applyFont="1" applyFill="1" applyBorder="1" applyAlignment="1" applyProtection="1">
      <alignment horizontal="center"/>
      <protection locked="0"/>
    </xf>
    <xf numFmtId="0" fontId="35" fillId="12" borderId="0" xfId="1" applyFont="1" applyFill="1" applyBorder="1" applyAlignment="1" applyProtection="1">
      <alignment horizontal="center"/>
    </xf>
    <xf numFmtId="0" fontId="0" fillId="5" borderId="0" xfId="0" applyFill="1"/>
    <xf numFmtId="49" fontId="22" fillId="12" borderId="375" xfId="0" applyNumberFormat="1" applyFont="1" applyFill="1" applyBorder="1" applyAlignment="1" applyProtection="1">
      <alignment horizontal="center" vertical="center"/>
      <protection locked="0"/>
    </xf>
    <xf numFmtId="49" fontId="22" fillId="12" borderId="472" xfId="0" applyNumberFormat="1" applyFont="1" applyFill="1" applyBorder="1" applyAlignment="1" applyProtection="1">
      <alignment horizontal="center" vertical="center"/>
      <protection locked="0"/>
    </xf>
    <xf numFmtId="0" fontId="181" fillId="6" borderId="200" xfId="1" applyFont="1" applyFill="1" applyBorder="1" applyAlignment="1" applyProtection="1">
      <alignment horizontal="center"/>
    </xf>
    <xf numFmtId="0" fontId="181" fillId="6" borderId="0" xfId="1" applyFont="1" applyFill="1" applyBorder="1" applyAlignment="1" applyProtection="1">
      <alignment horizontal="center"/>
    </xf>
    <xf numFmtId="49" fontId="22" fillId="8" borderId="485" xfId="0" applyNumberFormat="1" applyFont="1" applyFill="1" applyBorder="1" applyAlignment="1" applyProtection="1">
      <alignment horizontal="center"/>
      <protection locked="0"/>
    </xf>
    <xf numFmtId="0" fontId="0" fillId="5" borderId="9" xfId="0" applyFill="1" applyBorder="1" applyAlignment="1">
      <alignment horizontal="center"/>
    </xf>
    <xf numFmtId="3" fontId="9" fillId="8" borderId="502" xfId="0" applyNumberFormat="1" applyFont="1" applyFill="1" applyBorder="1" applyAlignment="1" applyProtection="1">
      <alignment horizontal="right"/>
      <protection locked="0"/>
    </xf>
    <xf numFmtId="3" fontId="9" fillId="8" borderId="503" xfId="0" applyNumberFormat="1" applyFont="1" applyFill="1" applyBorder="1" applyAlignment="1" applyProtection="1">
      <alignment horizontal="right"/>
      <protection locked="0"/>
    </xf>
    <xf numFmtId="3" fontId="9" fillId="8" borderId="507" xfId="0" applyNumberFormat="1" applyFont="1" applyFill="1" applyBorder="1" applyAlignment="1" applyProtection="1">
      <alignment horizontal="right"/>
      <protection locked="0"/>
    </xf>
    <xf numFmtId="3" fontId="8" fillId="2" borderId="527" xfId="0" applyNumberFormat="1" applyFont="1" applyFill="1" applyBorder="1" applyAlignment="1">
      <alignment horizontal="center"/>
    </xf>
    <xf numFmtId="3" fontId="8" fillId="2" borderId="487" xfId="0" applyNumberFormat="1" applyFont="1" applyFill="1" applyBorder="1" applyAlignment="1">
      <alignment horizontal="center"/>
    </xf>
    <xf numFmtId="3" fontId="78" fillId="3" borderId="492" xfId="0" applyNumberFormat="1" applyFont="1" applyFill="1" applyBorder="1" applyAlignment="1" applyProtection="1">
      <alignment horizontal="right"/>
      <protection locked="0"/>
    </xf>
    <xf numFmtId="3" fontId="78" fillId="3" borderId="493" xfId="0" applyNumberFormat="1" applyFont="1" applyFill="1" applyBorder="1" applyAlignment="1" applyProtection="1">
      <alignment horizontal="right"/>
      <protection locked="0"/>
    </xf>
    <xf numFmtId="3" fontId="78" fillId="3" borderId="512" xfId="0" applyNumberFormat="1" applyFont="1" applyFill="1" applyBorder="1" applyAlignment="1" applyProtection="1">
      <alignment horizontal="right"/>
      <protection locked="0"/>
    </xf>
    <xf numFmtId="3" fontId="78" fillId="3" borderId="499" xfId="0" applyNumberFormat="1" applyFont="1" applyFill="1" applyBorder="1" applyAlignment="1" applyProtection="1">
      <alignment horizontal="right"/>
      <protection locked="0"/>
    </xf>
    <xf numFmtId="3" fontId="78" fillId="3" borderId="500" xfId="0" applyNumberFormat="1" applyFont="1" applyFill="1" applyBorder="1" applyAlignment="1" applyProtection="1">
      <alignment horizontal="right"/>
      <protection locked="0"/>
    </xf>
    <xf numFmtId="3" fontId="78" fillId="3" borderId="523" xfId="0" applyNumberFormat="1" applyFont="1" applyFill="1" applyBorder="1" applyAlignment="1" applyProtection="1">
      <alignment horizontal="right"/>
      <protection locked="0"/>
    </xf>
    <xf numFmtId="3" fontId="9" fillId="18" borderId="502" xfId="0" applyNumberFormat="1" applyFont="1" applyFill="1" applyBorder="1" applyAlignment="1" applyProtection="1">
      <alignment horizontal="right"/>
      <protection locked="0"/>
    </xf>
    <xf numFmtId="3" fontId="9" fillId="18" borderId="503" xfId="0" applyNumberFormat="1" applyFont="1" applyFill="1" applyBorder="1" applyAlignment="1" applyProtection="1">
      <alignment horizontal="right"/>
      <protection locked="0"/>
    </xf>
    <xf numFmtId="3" fontId="9" fillId="18" borderId="507" xfId="0" applyNumberFormat="1" applyFont="1" applyFill="1" applyBorder="1" applyAlignment="1" applyProtection="1">
      <alignment horizontal="right"/>
      <protection locked="0"/>
    </xf>
    <xf numFmtId="3" fontId="78" fillId="3" borderId="495" xfId="0" applyNumberFormat="1" applyFont="1" applyFill="1" applyBorder="1" applyAlignment="1" applyProtection="1">
      <alignment horizontal="right"/>
      <protection locked="0"/>
    </xf>
    <xf numFmtId="3" fontId="78" fillId="3" borderId="496" xfId="0" applyNumberFormat="1" applyFont="1" applyFill="1" applyBorder="1" applyAlignment="1" applyProtection="1">
      <alignment horizontal="right"/>
      <protection locked="0"/>
    </xf>
    <xf numFmtId="3" fontId="78" fillId="3" borderId="511" xfId="0" applyNumberFormat="1" applyFont="1" applyFill="1" applyBorder="1" applyAlignment="1" applyProtection="1">
      <alignment horizontal="right"/>
      <protection locked="0"/>
    </xf>
    <xf numFmtId="3" fontId="78" fillId="2" borderId="527" xfId="0" applyNumberFormat="1" applyFont="1" applyFill="1" applyBorder="1" applyAlignment="1" applyProtection="1">
      <alignment horizontal="center"/>
      <protection locked="0"/>
    </xf>
    <xf numFmtId="3" fontId="78" fillId="2" borderId="488" xfId="0" applyNumberFormat="1" applyFont="1" applyFill="1" applyBorder="1" applyAlignment="1" applyProtection="1">
      <alignment horizontal="center"/>
      <protection locked="0"/>
    </xf>
    <xf numFmtId="3" fontId="78" fillId="3" borderId="494" xfId="0" applyNumberFormat="1" applyFont="1" applyFill="1" applyBorder="1" applyAlignment="1" applyProtection="1">
      <alignment horizontal="right"/>
      <protection locked="0"/>
    </xf>
    <xf numFmtId="3" fontId="78" fillId="3" borderId="497" xfId="0" applyNumberFormat="1" applyFont="1" applyFill="1" applyBorder="1" applyAlignment="1" applyProtection="1">
      <alignment horizontal="right"/>
      <protection locked="0"/>
    </xf>
    <xf numFmtId="0" fontId="22" fillId="26" borderId="430" xfId="0" applyFont="1" applyFill="1" applyBorder="1" applyAlignment="1">
      <alignment horizontal="center" vertical="center"/>
    </xf>
    <xf numFmtId="3" fontId="78" fillId="2" borderId="7" xfId="0" applyNumberFormat="1" applyFont="1" applyFill="1" applyBorder="1" applyAlignment="1" applyProtection="1">
      <alignment horizontal="center"/>
      <protection locked="0"/>
    </xf>
    <xf numFmtId="3" fontId="78" fillId="2" borderId="505" xfId="0" applyNumberFormat="1" applyFont="1" applyFill="1" applyBorder="1" applyAlignment="1" applyProtection="1">
      <alignment horizontal="center"/>
      <protection locked="0"/>
    </xf>
    <xf numFmtId="3" fontId="78" fillId="2" borderId="506" xfId="0" applyNumberFormat="1" applyFont="1" applyFill="1" applyBorder="1" applyAlignment="1" applyProtection="1">
      <alignment horizontal="center"/>
      <protection locked="0"/>
    </xf>
    <xf numFmtId="3" fontId="78" fillId="3" borderId="516" xfId="0" applyNumberFormat="1" applyFont="1" applyFill="1" applyBorder="1" applyAlignment="1" applyProtection="1">
      <alignment horizontal="right"/>
      <protection locked="0"/>
    </xf>
    <xf numFmtId="3" fontId="78" fillId="3" borderId="517" xfId="0" applyNumberFormat="1" applyFont="1" applyFill="1" applyBorder="1" applyAlignment="1" applyProtection="1">
      <alignment horizontal="right"/>
      <protection locked="0"/>
    </xf>
    <xf numFmtId="3" fontId="78" fillId="3" borderId="518" xfId="0" applyNumberFormat="1" applyFont="1" applyFill="1" applyBorder="1" applyAlignment="1" applyProtection="1">
      <alignment horizontal="right"/>
      <protection locked="0"/>
    </xf>
    <xf numFmtId="3" fontId="9" fillId="8" borderId="525" xfId="0" applyNumberFormat="1" applyFont="1" applyFill="1" applyBorder="1" applyAlignment="1" applyProtection="1">
      <alignment horizontal="right"/>
      <protection locked="0"/>
    </xf>
    <xf numFmtId="3" fontId="9" fillId="8" borderId="487" xfId="0" applyNumberFormat="1" applyFont="1" applyFill="1" applyBorder="1" applyAlignment="1" applyProtection="1">
      <alignment horizontal="right"/>
      <protection locked="0"/>
    </xf>
    <xf numFmtId="3" fontId="9" fillId="8" borderId="526" xfId="0" applyNumberFormat="1" applyFont="1" applyFill="1" applyBorder="1" applyAlignment="1" applyProtection="1">
      <alignment horizontal="right"/>
      <protection locked="0"/>
    </xf>
    <xf numFmtId="3" fontId="8" fillId="2" borderId="488" xfId="0" applyNumberFormat="1" applyFont="1" applyFill="1" applyBorder="1" applyAlignment="1">
      <alignment horizontal="center"/>
    </xf>
    <xf numFmtId="3" fontId="78" fillId="2" borderId="487" xfId="0" applyNumberFormat="1" applyFont="1" applyFill="1" applyBorder="1" applyAlignment="1" applyProtection="1">
      <alignment horizontal="center"/>
      <protection locked="0"/>
    </xf>
    <xf numFmtId="3" fontId="9" fillId="15" borderId="502" xfId="0" applyNumberFormat="1" applyFont="1" applyFill="1" applyBorder="1" applyAlignment="1" applyProtection="1">
      <alignment horizontal="right"/>
      <protection locked="0"/>
    </xf>
    <xf numFmtId="3" fontId="9" fillId="15" borderId="503" xfId="0" applyNumberFormat="1" applyFont="1" applyFill="1" applyBorder="1" applyAlignment="1" applyProtection="1">
      <alignment horizontal="right"/>
      <protection locked="0"/>
    </xf>
    <xf numFmtId="3" fontId="9" fillId="15" borderId="507" xfId="0" applyNumberFormat="1" applyFont="1" applyFill="1" applyBorder="1" applyAlignment="1" applyProtection="1">
      <alignment horizontal="right"/>
      <protection locked="0"/>
    </xf>
    <xf numFmtId="0" fontId="60" fillId="17" borderId="486" xfId="0" applyFont="1" applyFill="1" applyBorder="1" applyAlignment="1">
      <alignment horizontal="center"/>
    </xf>
    <xf numFmtId="0" fontId="60" fillId="17" borderId="487" xfId="0" applyFont="1" applyFill="1" applyBorder="1" applyAlignment="1">
      <alignment horizontal="center"/>
    </xf>
    <xf numFmtId="0" fontId="60" fillId="17" borderId="488" xfId="0" applyFont="1" applyFill="1" applyBorder="1" applyAlignment="1">
      <alignment horizontal="center"/>
    </xf>
    <xf numFmtId="3" fontId="79" fillId="11" borderId="123" xfId="0" applyNumberFormat="1" applyFont="1" applyFill="1" applyBorder="1" applyAlignment="1" applyProtection="1">
      <alignment horizontal="center"/>
      <protection locked="0"/>
    </xf>
    <xf numFmtId="3" fontId="79" fillId="11" borderId="124" xfId="0" applyNumberFormat="1" applyFont="1" applyFill="1" applyBorder="1" applyAlignment="1" applyProtection="1">
      <alignment horizontal="center"/>
      <protection locked="0"/>
    </xf>
    <xf numFmtId="3" fontId="79" fillId="11" borderId="14" xfId="0" applyNumberFormat="1" applyFont="1" applyFill="1" applyBorder="1" applyAlignment="1" applyProtection="1">
      <alignment horizontal="center"/>
      <protection locked="0"/>
    </xf>
    <xf numFmtId="3" fontId="9" fillId="8" borderId="520" xfId="0" applyNumberFormat="1" applyFont="1" applyFill="1" applyBorder="1" applyAlignment="1" applyProtection="1">
      <alignment horizontal="right"/>
      <protection locked="0"/>
    </xf>
    <xf numFmtId="3" fontId="9" fillId="8" borderId="521" xfId="0" applyNumberFormat="1" applyFont="1" applyFill="1" applyBorder="1" applyAlignment="1" applyProtection="1">
      <alignment horizontal="right"/>
      <protection locked="0"/>
    </xf>
    <xf numFmtId="3" fontId="9" fillId="8" borderId="524" xfId="0" applyNumberFormat="1" applyFont="1" applyFill="1" applyBorder="1" applyAlignment="1" applyProtection="1">
      <alignment horizontal="right"/>
      <protection locked="0"/>
    </xf>
    <xf numFmtId="0" fontId="22" fillId="7" borderId="430" xfId="0" applyFont="1" applyFill="1" applyBorder="1" applyAlignment="1">
      <alignment horizontal="center"/>
    </xf>
    <xf numFmtId="3" fontId="9" fillId="18" borderId="489" xfId="0" applyNumberFormat="1" applyFont="1" applyFill="1" applyBorder="1" applyAlignment="1" applyProtection="1">
      <alignment horizontal="right"/>
      <protection locked="0"/>
    </xf>
    <xf numFmtId="3" fontId="9" fillId="18" borderId="490" xfId="0" applyNumberFormat="1" applyFont="1" applyFill="1" applyBorder="1" applyAlignment="1" applyProtection="1">
      <alignment horizontal="right"/>
      <protection locked="0"/>
    </xf>
    <xf numFmtId="3" fontId="9" fillId="18" borderId="491" xfId="0" applyNumberFormat="1" applyFont="1" applyFill="1" applyBorder="1" applyAlignment="1" applyProtection="1">
      <alignment horizontal="right"/>
      <protection locked="0"/>
    </xf>
    <xf numFmtId="3" fontId="78" fillId="3" borderId="501" xfId="0" applyNumberFormat="1" applyFont="1" applyFill="1" applyBorder="1" applyAlignment="1" applyProtection="1">
      <alignment horizontal="right"/>
      <protection locked="0"/>
    </xf>
    <xf numFmtId="3" fontId="78" fillId="5" borderId="12" xfId="0" applyNumberFormat="1" applyFont="1" applyFill="1" applyBorder="1" applyAlignment="1" applyProtection="1">
      <alignment horizontal="center"/>
      <protection locked="0"/>
    </xf>
    <xf numFmtId="3" fontId="78" fillId="5" borderId="38" xfId="0" applyNumberFormat="1" applyFont="1" applyFill="1" applyBorder="1" applyAlignment="1" applyProtection="1">
      <alignment horizontal="center"/>
      <protection locked="0"/>
    </xf>
    <xf numFmtId="3" fontId="9" fillId="8" borderId="513" xfId="0" applyNumberFormat="1" applyFont="1" applyFill="1" applyBorder="1" applyAlignment="1" applyProtection="1">
      <alignment horizontal="right"/>
      <protection locked="0"/>
    </xf>
    <xf numFmtId="3" fontId="9" fillId="8" borderId="514" xfId="0" applyNumberFormat="1" applyFont="1" applyFill="1" applyBorder="1" applyAlignment="1" applyProtection="1">
      <alignment horizontal="right"/>
      <protection locked="0"/>
    </xf>
    <xf numFmtId="3" fontId="9" fillId="8" borderId="515" xfId="0" applyNumberFormat="1" applyFont="1" applyFill="1" applyBorder="1" applyAlignment="1" applyProtection="1">
      <alignment horizontal="right"/>
      <protection locked="0"/>
    </xf>
    <xf numFmtId="3" fontId="8" fillId="2" borderId="7" xfId="0" applyNumberFormat="1" applyFont="1" applyFill="1" applyBorder="1" applyAlignment="1">
      <alignment horizontal="center"/>
    </xf>
    <xf numFmtId="3" fontId="8" fillId="2" borderId="0" xfId="0" applyNumberFormat="1" applyFont="1" applyFill="1" applyAlignment="1">
      <alignment horizontal="center"/>
    </xf>
    <xf numFmtId="3" fontId="8" fillId="2" borderId="38" xfId="0" applyNumberFormat="1" applyFont="1" applyFill="1" applyBorder="1" applyAlignment="1">
      <alignment horizontal="center"/>
    </xf>
    <xf numFmtId="3" fontId="78" fillId="2" borderId="519" xfId="0" applyNumberFormat="1" applyFont="1" applyFill="1" applyBorder="1" applyAlignment="1" applyProtection="1">
      <alignment horizontal="center"/>
      <protection locked="0"/>
    </xf>
    <xf numFmtId="3" fontId="9" fillId="18" borderId="520" xfId="0" applyNumberFormat="1" applyFont="1" applyFill="1" applyBorder="1" applyAlignment="1" applyProtection="1">
      <alignment horizontal="right"/>
      <protection locked="0"/>
    </xf>
    <xf numFmtId="3" fontId="9" fillId="18" borderId="521" xfId="0" applyNumberFormat="1" applyFont="1" applyFill="1" applyBorder="1" applyAlignment="1" applyProtection="1">
      <alignment horizontal="right"/>
      <protection locked="0"/>
    </xf>
    <xf numFmtId="3" fontId="9" fillId="18" borderId="522" xfId="0" applyNumberFormat="1" applyFont="1" applyFill="1" applyBorder="1" applyAlignment="1" applyProtection="1">
      <alignment horizontal="right"/>
      <protection locked="0"/>
    </xf>
    <xf numFmtId="3" fontId="9" fillId="8" borderId="504" xfId="0" applyNumberFormat="1" applyFont="1" applyFill="1" applyBorder="1" applyAlignment="1" applyProtection="1">
      <alignment horizontal="right"/>
      <protection locked="0"/>
    </xf>
    <xf numFmtId="0" fontId="109" fillId="12" borderId="375" xfId="1" applyFont="1" applyFill="1" applyBorder="1" applyAlignment="1" applyProtection="1">
      <alignment horizontal="center" vertical="center"/>
    </xf>
    <xf numFmtId="0" fontId="109" fillId="12" borderId="472" xfId="1" applyFont="1" applyFill="1" applyBorder="1" applyAlignment="1" applyProtection="1">
      <alignment horizontal="center" vertical="center"/>
    </xf>
    <xf numFmtId="0" fontId="109" fillId="12" borderId="434" xfId="1" applyFont="1" applyFill="1" applyBorder="1" applyAlignment="1" applyProtection="1">
      <alignment horizontal="center" vertical="center"/>
    </xf>
    <xf numFmtId="49" fontId="120" fillId="18" borderId="205" xfId="0" applyNumberFormat="1" applyFont="1" applyFill="1" applyBorder="1" applyAlignment="1">
      <alignment horizontal="center" vertical="center"/>
    </xf>
    <xf numFmtId="0" fontId="120" fillId="18" borderId="205" xfId="0" applyFont="1" applyFill="1" applyBorder="1" applyAlignment="1">
      <alignment horizontal="center" vertical="center"/>
    </xf>
    <xf numFmtId="0" fontId="67" fillId="26" borderId="476" xfId="0" applyFont="1" applyFill="1" applyBorder="1" applyAlignment="1">
      <alignment horizontal="center" vertical="center"/>
    </xf>
    <xf numFmtId="0" fontId="67" fillId="26" borderId="477" xfId="0" applyFont="1" applyFill="1" applyBorder="1" applyAlignment="1">
      <alignment horizontal="center" vertical="center"/>
    </xf>
    <xf numFmtId="0" fontId="67" fillId="26" borderId="478" xfId="0" applyFont="1" applyFill="1" applyBorder="1" applyAlignment="1">
      <alignment horizontal="center" vertical="center"/>
    </xf>
    <xf numFmtId="0" fontId="79" fillId="19" borderId="200" xfId="0" applyFont="1" applyFill="1" applyBorder="1" applyAlignment="1">
      <alignment horizontal="right" vertical="center"/>
    </xf>
    <xf numFmtId="0" fontId="79" fillId="19" borderId="0" xfId="0" applyFont="1" applyFill="1" applyAlignment="1">
      <alignment horizontal="right" vertical="center"/>
    </xf>
    <xf numFmtId="164" fontId="14" fillId="5" borderId="78" xfId="0" applyNumberFormat="1" applyFont="1" applyFill="1" applyBorder="1" applyAlignment="1">
      <alignment horizontal="right" vertical="center"/>
    </xf>
    <xf numFmtId="164" fontId="14" fillId="5" borderId="508" xfId="0" applyNumberFormat="1" applyFont="1" applyFill="1" applyBorder="1" applyAlignment="1">
      <alignment horizontal="right" vertical="center"/>
    </xf>
    <xf numFmtId="0" fontId="14" fillId="5" borderId="508" xfId="0" applyFont="1" applyFill="1" applyBorder="1" applyAlignment="1">
      <alignment horizontal="right" vertical="center"/>
    </xf>
    <xf numFmtId="0" fontId="119" fillId="12" borderId="208" xfId="0" applyFont="1" applyFill="1" applyBorder="1" applyAlignment="1">
      <alignment horizontal="center" vertical="center"/>
    </xf>
    <xf numFmtId="0" fontId="119" fillId="12" borderId="205" xfId="0" applyFont="1" applyFill="1" applyBorder="1" applyAlignment="1">
      <alignment horizontal="center" vertical="center"/>
    </xf>
    <xf numFmtId="0" fontId="79" fillId="12" borderId="202" xfId="0" applyFont="1" applyFill="1" applyBorder="1" applyAlignment="1">
      <alignment horizontal="right" vertical="center"/>
    </xf>
    <xf numFmtId="0" fontId="79" fillId="12" borderId="203" xfId="0" applyFont="1" applyFill="1" applyBorder="1" applyAlignment="1">
      <alignment horizontal="right" vertical="center"/>
    </xf>
    <xf numFmtId="0" fontId="79" fillId="12" borderId="200" xfId="0" applyFont="1" applyFill="1" applyBorder="1" applyAlignment="1">
      <alignment horizontal="right" vertical="center"/>
    </xf>
    <xf numFmtId="0" fontId="79" fillId="12" borderId="0" xfId="0" applyFont="1" applyFill="1" applyAlignment="1">
      <alignment horizontal="right" vertical="center"/>
    </xf>
    <xf numFmtId="164" fontId="14" fillId="5" borderId="509" xfId="0" applyNumberFormat="1" applyFont="1" applyFill="1" applyBorder="1" applyAlignment="1">
      <alignment horizontal="right" vertical="center"/>
    </xf>
    <xf numFmtId="0" fontId="67" fillId="12" borderId="476" xfId="0" applyFont="1" applyFill="1" applyBorder="1" applyAlignment="1">
      <alignment horizontal="center" vertical="center"/>
    </xf>
    <xf numFmtId="0" fontId="67" fillId="12" borderId="477" xfId="0" applyFont="1" applyFill="1" applyBorder="1" applyAlignment="1">
      <alignment horizontal="center" vertical="center"/>
    </xf>
    <xf numFmtId="0" fontId="67" fillId="12" borderId="478" xfId="0" applyFont="1" applyFill="1" applyBorder="1" applyAlignment="1">
      <alignment horizontal="center" vertical="center"/>
    </xf>
    <xf numFmtId="0" fontId="79" fillId="19" borderId="202" xfId="0" applyFont="1" applyFill="1" applyBorder="1" applyAlignment="1">
      <alignment horizontal="right" vertical="center"/>
    </xf>
    <xf numFmtId="0" fontId="79" fillId="19" borderId="203" xfId="0" applyFont="1" applyFill="1" applyBorder="1" applyAlignment="1">
      <alignment horizontal="right" vertical="center"/>
    </xf>
    <xf numFmtId="164" fontId="14" fillId="13" borderId="138" xfId="0" applyNumberFormat="1" applyFont="1" applyFill="1" applyBorder="1" applyAlignment="1">
      <alignment horizontal="right" vertical="center"/>
    </xf>
    <xf numFmtId="164" fontId="14" fillId="13" borderId="510" xfId="0" applyNumberFormat="1" applyFont="1" applyFill="1" applyBorder="1" applyAlignment="1">
      <alignment horizontal="right" vertical="center"/>
    </xf>
    <xf numFmtId="164" fontId="14" fillId="13" borderId="203" xfId="0" applyNumberFormat="1" applyFont="1" applyFill="1" applyBorder="1" applyAlignment="1">
      <alignment horizontal="right" vertical="center"/>
    </xf>
    <xf numFmtId="164" fontId="14" fillId="13" borderId="204" xfId="0" applyNumberFormat="1" applyFont="1" applyFill="1" applyBorder="1" applyAlignment="1">
      <alignment horizontal="right" vertical="center"/>
    </xf>
    <xf numFmtId="0" fontId="149" fillId="23" borderId="212" xfId="1" applyFont="1" applyFill="1" applyBorder="1" applyAlignment="1" applyProtection="1">
      <alignment horizontal="left"/>
    </xf>
    <xf numFmtId="0" fontId="158" fillId="16" borderId="212" xfId="1" applyFont="1" applyFill="1" applyBorder="1" applyAlignment="1" applyProtection="1">
      <alignment horizontal="left"/>
    </xf>
    <xf numFmtId="0" fontId="102" fillId="16" borderId="212" xfId="1" applyFont="1" applyFill="1" applyBorder="1" applyAlignment="1" applyProtection="1">
      <alignment horizontal="left"/>
    </xf>
    <xf numFmtId="0" fontId="22" fillId="8" borderId="430" xfId="0" applyFont="1" applyFill="1" applyBorder="1" applyAlignment="1">
      <alignment horizontal="center"/>
    </xf>
    <xf numFmtId="0" fontId="102" fillId="23" borderId="212" xfId="1" applyFont="1" applyFill="1" applyBorder="1" applyAlignment="1" applyProtection="1">
      <alignment horizontal="right"/>
    </xf>
    <xf numFmtId="0" fontId="149" fillId="23" borderId="212" xfId="1" applyFont="1" applyFill="1" applyBorder="1" applyAlignment="1" applyProtection="1">
      <alignment horizontal="right"/>
    </xf>
    <xf numFmtId="0" fontId="149" fillId="24" borderId="212" xfId="1" applyFont="1" applyFill="1" applyBorder="1" applyAlignment="1" applyProtection="1">
      <alignment horizontal="left"/>
    </xf>
    <xf numFmtId="3" fontId="78" fillId="2" borderId="0" xfId="0" applyNumberFormat="1" applyFont="1" applyFill="1" applyAlignment="1" applyProtection="1">
      <alignment horizontal="center"/>
      <protection locked="0"/>
    </xf>
    <xf numFmtId="0" fontId="102" fillId="12" borderId="205" xfId="1" applyFont="1" applyFill="1" applyBorder="1" applyAlignment="1" applyProtection="1">
      <alignment horizontal="center"/>
    </xf>
    <xf numFmtId="49" fontId="117" fillId="16" borderId="205" xfId="0" applyNumberFormat="1" applyFont="1" applyFill="1" applyBorder="1" applyAlignment="1">
      <alignment horizontal="center" vertical="center"/>
    </xf>
    <xf numFmtId="49" fontId="117" fillId="16" borderId="206" xfId="0" applyNumberFormat="1" applyFont="1" applyFill="1" applyBorder="1" applyAlignment="1">
      <alignment horizontal="center" vertical="center"/>
    </xf>
    <xf numFmtId="0" fontId="102" fillId="5" borderId="0" xfId="1" applyFont="1" applyFill="1" applyBorder="1" applyAlignment="1" applyProtection="1">
      <alignment horizontal="center"/>
    </xf>
    <xf numFmtId="0" fontId="82" fillId="17" borderId="486" xfId="0" applyFont="1" applyFill="1" applyBorder="1" applyAlignment="1">
      <alignment horizontal="center"/>
    </xf>
    <xf numFmtId="0" fontId="82" fillId="17" borderId="487" xfId="0" applyFont="1" applyFill="1" applyBorder="1" applyAlignment="1">
      <alignment horizontal="center"/>
    </xf>
    <xf numFmtId="0" fontId="82" fillId="17" borderId="488" xfId="0" applyFont="1" applyFill="1" applyBorder="1" applyAlignment="1">
      <alignment horizontal="center"/>
    </xf>
    <xf numFmtId="0" fontId="60" fillId="17" borderId="10" xfId="0" applyFont="1" applyFill="1" applyBorder="1" applyAlignment="1">
      <alignment horizontal="center"/>
    </xf>
    <xf numFmtId="0" fontId="60" fillId="17" borderId="0" xfId="0" applyFont="1" applyFill="1" applyAlignment="1">
      <alignment horizontal="center"/>
    </xf>
    <xf numFmtId="0" fontId="60" fillId="17" borderId="7" xfId="0" applyFont="1" applyFill="1" applyBorder="1" applyAlignment="1">
      <alignment horizontal="center"/>
    </xf>
    <xf numFmtId="0" fontId="60" fillId="17" borderId="57" xfId="0" applyFont="1" applyFill="1" applyBorder="1" applyAlignment="1">
      <alignment horizontal="center"/>
    </xf>
    <xf numFmtId="0" fontId="22" fillId="19" borderId="430" xfId="0" applyFont="1" applyFill="1" applyBorder="1" applyAlignment="1">
      <alignment horizontal="center"/>
    </xf>
    <xf numFmtId="3" fontId="8" fillId="2" borderId="498" xfId="0" applyNumberFormat="1" applyFont="1" applyFill="1" applyBorder="1" applyAlignment="1">
      <alignment horizontal="center"/>
    </xf>
    <xf numFmtId="3" fontId="8" fillId="2" borderId="5" xfId="0" applyNumberFormat="1" applyFont="1" applyFill="1" applyBorder="1" applyAlignment="1">
      <alignment horizontal="center"/>
    </xf>
    <xf numFmtId="0" fontId="93" fillId="5" borderId="0" xfId="0" applyFont="1" applyFill="1" applyAlignment="1">
      <alignment horizontal="right"/>
    </xf>
    <xf numFmtId="0" fontId="42" fillId="12" borderId="208" xfId="0" applyFont="1" applyFill="1" applyBorder="1" applyAlignment="1">
      <alignment horizontal="center"/>
    </xf>
    <xf numFmtId="0" fontId="42" fillId="12" borderId="205" xfId="0" applyFont="1" applyFill="1" applyBorder="1" applyAlignment="1">
      <alignment horizontal="center"/>
    </xf>
    <xf numFmtId="49" fontId="95" fillId="18" borderId="205" xfId="0" applyNumberFormat="1" applyFont="1" applyFill="1" applyBorder="1" applyAlignment="1">
      <alignment horizontal="center" vertical="center"/>
    </xf>
    <xf numFmtId="49" fontId="95" fillId="18" borderId="206" xfId="0" applyNumberFormat="1" applyFont="1" applyFill="1" applyBorder="1" applyAlignment="1">
      <alignment horizontal="center" vertical="center"/>
    </xf>
    <xf numFmtId="49" fontId="7" fillId="24" borderId="205" xfId="0" applyNumberFormat="1" applyFont="1" applyFill="1" applyBorder="1" applyAlignment="1">
      <alignment horizontal="center" vertical="center"/>
    </xf>
    <xf numFmtId="49" fontId="7" fillId="24" borderId="206" xfId="0" applyNumberFormat="1" applyFont="1" applyFill="1" applyBorder="1" applyAlignment="1">
      <alignment horizontal="center" vertical="center"/>
    </xf>
    <xf numFmtId="0" fontId="46" fillId="8" borderId="529" xfId="0" applyFont="1" applyFill="1" applyBorder="1" applyAlignment="1">
      <alignment horizontal="center" vertical="center"/>
    </xf>
    <xf numFmtId="0" fontId="46" fillId="8" borderId="530" xfId="0" applyFont="1" applyFill="1" applyBorder="1" applyAlignment="1">
      <alignment horizontal="center" vertical="center"/>
    </xf>
    <xf numFmtId="49" fontId="5" fillId="17" borderId="226" xfId="0" applyNumberFormat="1" applyFont="1" applyFill="1" applyBorder="1" applyAlignment="1" applyProtection="1">
      <alignment horizontal="center" vertical="center"/>
      <protection locked="0"/>
    </xf>
    <xf numFmtId="49" fontId="5" fillId="17" borderId="227" xfId="0" applyNumberFormat="1" applyFont="1" applyFill="1" applyBorder="1" applyAlignment="1" applyProtection="1">
      <alignment horizontal="center" vertical="center"/>
      <protection locked="0"/>
    </xf>
    <xf numFmtId="49" fontId="5" fillId="17" borderId="228" xfId="0" applyNumberFormat="1" applyFont="1" applyFill="1" applyBorder="1" applyAlignment="1" applyProtection="1">
      <alignment horizontal="center" vertical="center"/>
      <protection locked="0"/>
    </xf>
    <xf numFmtId="3" fontId="6" fillId="5" borderId="96" xfId="0" applyNumberFormat="1" applyFont="1" applyFill="1" applyBorder="1" applyAlignment="1">
      <alignment horizontal="center" vertical="center"/>
    </xf>
    <xf numFmtId="3" fontId="6" fillId="5" borderId="528" xfId="0" applyNumberFormat="1" applyFont="1" applyFill="1" applyBorder="1" applyAlignment="1">
      <alignment horizontal="center" vertical="center"/>
    </xf>
    <xf numFmtId="3" fontId="113" fillId="3" borderId="96" xfId="0" applyNumberFormat="1" applyFont="1" applyFill="1" applyBorder="1" applyAlignment="1" applyProtection="1">
      <alignment horizontal="right" vertical="center"/>
      <protection locked="0"/>
    </xf>
    <xf numFmtId="3" fontId="113" fillId="3" borderId="528" xfId="0" applyNumberFormat="1" applyFont="1" applyFill="1" applyBorder="1" applyAlignment="1" applyProtection="1">
      <alignment horizontal="right" vertical="center"/>
      <protection locked="0"/>
    </xf>
    <xf numFmtId="0" fontId="46" fillId="8" borderId="84" xfId="0" applyFont="1" applyFill="1" applyBorder="1" applyAlignment="1">
      <alignment horizontal="center" vertical="center"/>
    </xf>
    <xf numFmtId="0" fontId="46" fillId="8" borderId="86" xfId="0" applyFont="1" applyFill="1" applyBorder="1" applyAlignment="1">
      <alignment horizontal="center" vertical="center"/>
    </xf>
    <xf numFmtId="0" fontId="46" fillId="8" borderId="106" xfId="0" applyFont="1" applyFill="1" applyBorder="1" applyAlignment="1">
      <alignment horizontal="center" vertical="center"/>
    </xf>
    <xf numFmtId="0" fontId="46" fillId="8" borderId="107" xfId="0" applyFont="1" applyFill="1" applyBorder="1" applyAlignment="1">
      <alignment horizontal="center" vertical="center"/>
    </xf>
    <xf numFmtId="3" fontId="6" fillId="5" borderId="115" xfId="0" applyNumberFormat="1" applyFont="1" applyFill="1" applyBorder="1" applyAlignment="1">
      <alignment horizontal="center" vertical="center"/>
    </xf>
    <xf numFmtId="3" fontId="6" fillId="5" borderId="530" xfId="0" applyNumberFormat="1" applyFont="1" applyFill="1" applyBorder="1" applyAlignment="1">
      <alignment horizontal="center" vertical="center"/>
    </xf>
    <xf numFmtId="0" fontId="42" fillId="19" borderId="85" xfId="0" applyFont="1" applyFill="1" applyBorder="1" applyAlignment="1">
      <alignment horizontal="center" vertical="center"/>
    </xf>
    <xf numFmtId="0" fontId="42" fillId="19" borderId="86" xfId="0" applyFont="1" applyFill="1" applyBorder="1" applyAlignment="1">
      <alignment horizontal="center" vertical="center"/>
    </xf>
    <xf numFmtId="3" fontId="60" fillId="5" borderId="469" xfId="0" applyNumberFormat="1" applyFont="1" applyFill="1" applyBorder="1" applyAlignment="1">
      <alignment horizontal="right" vertical="center"/>
    </xf>
    <xf numFmtId="3" fontId="60" fillId="5" borderId="97" xfId="0" applyNumberFormat="1" applyFont="1" applyFill="1" applyBorder="1" applyAlignment="1">
      <alignment horizontal="right" vertical="center"/>
    </xf>
    <xf numFmtId="3" fontId="60" fillId="5" borderId="470" xfId="0" applyNumberFormat="1" applyFont="1" applyFill="1" applyBorder="1" applyAlignment="1">
      <alignment horizontal="right" vertical="center"/>
    </xf>
    <xf numFmtId="3" fontId="60" fillId="5" borderId="3" xfId="0" applyNumberFormat="1" applyFont="1" applyFill="1" applyBorder="1" applyAlignment="1">
      <alignment horizontal="right" vertical="center"/>
    </xf>
    <xf numFmtId="0" fontId="156" fillId="6" borderId="200" xfId="1" applyFont="1" applyFill="1" applyBorder="1" applyAlignment="1" applyProtection="1">
      <alignment horizontal="center"/>
    </xf>
    <xf numFmtId="0" fontId="156" fillId="6" borderId="0" xfId="1" applyFont="1" applyFill="1" applyBorder="1" applyAlignment="1" applyProtection="1">
      <alignment horizontal="center"/>
    </xf>
    <xf numFmtId="0" fontId="181" fillId="6" borderId="0" xfId="1" applyFont="1" applyFill="1" applyAlignment="1" applyProtection="1">
      <alignment horizontal="center"/>
    </xf>
    <xf numFmtId="0" fontId="130" fillId="6" borderId="0" xfId="0" applyFont="1" applyFill="1" applyAlignment="1">
      <alignment horizontal="right" vertical="center"/>
    </xf>
    <xf numFmtId="3" fontId="60" fillId="5" borderId="207" xfId="0" applyNumberFormat="1" applyFont="1" applyFill="1" applyBorder="1" applyAlignment="1">
      <alignment horizontal="right" vertical="center"/>
    </xf>
    <xf numFmtId="3" fontId="60" fillId="5" borderId="119" xfId="0" applyNumberFormat="1" applyFont="1" applyFill="1" applyBorder="1" applyAlignment="1">
      <alignment horizontal="right" vertical="center"/>
    </xf>
    <xf numFmtId="0" fontId="0" fillId="6" borderId="0" xfId="0" applyFill="1" applyAlignment="1">
      <alignment horizontal="right" vertical="center"/>
    </xf>
    <xf numFmtId="49" fontId="7" fillId="10" borderId="205" xfId="0" applyNumberFormat="1" applyFont="1" applyFill="1" applyBorder="1" applyAlignment="1">
      <alignment horizontal="center" vertical="center"/>
    </xf>
    <xf numFmtId="49" fontId="7" fillId="10" borderId="206" xfId="0" applyNumberFormat="1" applyFont="1" applyFill="1" applyBorder="1" applyAlignment="1">
      <alignment horizontal="center" vertical="center"/>
    </xf>
    <xf numFmtId="0" fontId="126" fillId="6" borderId="0" xfId="0" applyFont="1" applyFill="1" applyAlignment="1">
      <alignment horizontal="center" vertical="center"/>
    </xf>
    <xf numFmtId="0" fontId="126" fillId="6" borderId="106" xfId="0" applyFont="1" applyFill="1" applyBorder="1" applyAlignment="1">
      <alignment horizontal="center" vertical="center"/>
    </xf>
    <xf numFmtId="0" fontId="133" fillId="6" borderId="0" xfId="0" applyFont="1" applyFill="1" applyAlignment="1">
      <alignment horizontal="center" vertical="center"/>
    </xf>
    <xf numFmtId="3" fontId="79" fillId="6" borderId="38" xfId="0" applyNumberFormat="1" applyFont="1" applyFill="1" applyBorder="1" applyAlignment="1">
      <alignment horizontal="center" vertical="center"/>
    </xf>
    <xf numFmtId="3" fontId="79" fillId="6" borderId="531" xfId="0" applyNumberFormat="1" applyFont="1" applyFill="1" applyBorder="1" applyAlignment="1">
      <alignment horizontal="center" vertical="center"/>
    </xf>
    <xf numFmtId="0" fontId="22" fillId="8" borderId="84" xfId="0" applyFont="1" applyFill="1" applyBorder="1" applyAlignment="1">
      <alignment horizontal="center" vertical="center"/>
    </xf>
    <xf numFmtId="0" fontId="22" fillId="8" borderId="86" xfId="0" applyFont="1" applyFill="1" applyBorder="1" applyAlignment="1">
      <alignment horizontal="center" vertical="center"/>
    </xf>
    <xf numFmtId="0" fontId="60" fillId="6" borderId="0" xfId="0" applyFont="1" applyFill="1" applyAlignment="1">
      <alignment horizontal="right" vertical="center"/>
    </xf>
    <xf numFmtId="0" fontId="54" fillId="6" borderId="200" xfId="0" applyFont="1" applyFill="1" applyBorder="1" applyAlignment="1">
      <alignment horizontal="right"/>
    </xf>
    <xf numFmtId="0" fontId="54" fillId="6" borderId="0" xfId="0" applyFont="1" applyFill="1" applyAlignment="1">
      <alignment horizontal="right"/>
    </xf>
    <xf numFmtId="0" fontId="42" fillId="19" borderId="84" xfId="0" applyFont="1" applyFill="1" applyBorder="1" applyAlignment="1">
      <alignment horizontal="center" vertical="center"/>
    </xf>
    <xf numFmtId="0" fontId="42" fillId="19" borderId="106" xfId="0" applyFont="1" applyFill="1" applyBorder="1" applyAlignment="1">
      <alignment horizontal="center" vertical="center"/>
    </xf>
    <xf numFmtId="0" fontId="42" fillId="19" borderId="107" xfId="0" applyFont="1" applyFill="1" applyBorder="1" applyAlignment="1">
      <alignment horizontal="center" vertical="center"/>
    </xf>
    <xf numFmtId="0" fontId="42" fillId="19" borderId="529" xfId="0" applyFont="1" applyFill="1" applyBorder="1" applyAlignment="1">
      <alignment horizontal="center" vertical="center"/>
    </xf>
    <xf numFmtId="0" fontId="42" fillId="19" borderId="530" xfId="0" applyFont="1" applyFill="1" applyBorder="1" applyAlignment="1">
      <alignment horizontal="center" vertical="center"/>
    </xf>
    <xf numFmtId="0" fontId="42" fillId="8" borderId="106" xfId="0" applyFont="1" applyFill="1" applyBorder="1" applyAlignment="1">
      <alignment horizontal="center" vertical="center"/>
    </xf>
    <xf numFmtId="0" fontId="42" fillId="8" borderId="107" xfId="0" applyFont="1" applyFill="1" applyBorder="1" applyAlignment="1">
      <alignment horizontal="center" vertical="center"/>
    </xf>
    <xf numFmtId="0" fontId="42" fillId="8" borderId="529" xfId="0" applyFont="1" applyFill="1" applyBorder="1" applyAlignment="1">
      <alignment horizontal="center" vertical="center"/>
    </xf>
    <xf numFmtId="0" fontId="42" fillId="8" borderId="530" xfId="0" applyFont="1" applyFill="1" applyBorder="1" applyAlignment="1">
      <alignment horizontal="center" vertical="center"/>
    </xf>
    <xf numFmtId="0" fontId="35" fillId="12" borderId="96" xfId="1" applyFont="1" applyFill="1" applyBorder="1" applyAlignment="1" applyProtection="1">
      <alignment horizontal="center"/>
    </xf>
    <xf numFmtId="0" fontId="35" fillId="12" borderId="95" xfId="1" applyFont="1" applyFill="1" applyBorder="1" applyAlignment="1" applyProtection="1">
      <alignment horizontal="center"/>
    </xf>
    <xf numFmtId="3" fontId="14" fillId="5" borderId="96" xfId="0" applyNumberFormat="1" applyFont="1" applyFill="1" applyBorder="1" applyAlignment="1">
      <alignment horizontal="center" vertical="center"/>
    </xf>
    <xf numFmtId="3" fontId="14" fillId="5" borderId="528" xfId="0" applyNumberFormat="1" applyFont="1" applyFill="1" applyBorder="1" applyAlignment="1">
      <alignment horizontal="center" vertical="center"/>
    </xf>
    <xf numFmtId="0" fontId="2" fillId="0" borderId="123" xfId="0" applyFont="1" applyBorder="1"/>
    <xf numFmtId="0" fontId="2" fillId="0" borderId="124" xfId="0" applyFont="1" applyBorder="1"/>
    <xf numFmtId="0" fontId="2" fillId="0" borderId="14" xfId="0" applyFont="1" applyBorder="1"/>
    <xf numFmtId="3" fontId="113" fillId="3" borderId="3" xfId="0" applyNumberFormat="1" applyFont="1" applyFill="1" applyBorder="1" applyAlignment="1" applyProtection="1">
      <alignment horizontal="center" vertical="center"/>
      <protection locked="0"/>
    </xf>
    <xf numFmtId="49" fontId="46" fillId="8" borderId="485" xfId="0" applyNumberFormat="1" applyFont="1" applyFill="1" applyBorder="1" applyAlignment="1" applyProtection="1">
      <alignment horizontal="center"/>
      <protection locked="0"/>
    </xf>
    <xf numFmtId="3" fontId="6" fillId="5" borderId="3" xfId="0" applyNumberFormat="1" applyFont="1" applyFill="1" applyBorder="1" applyAlignment="1">
      <alignment horizontal="center" vertical="center"/>
    </xf>
    <xf numFmtId="0" fontId="46" fillId="12" borderId="210" xfId="0" applyFont="1" applyFill="1" applyBorder="1" applyAlignment="1">
      <alignment horizontal="center" vertical="center"/>
    </xf>
    <xf numFmtId="0" fontId="5" fillId="6" borderId="0" xfId="0" applyFont="1" applyFill="1" applyAlignment="1">
      <alignment horizontal="right"/>
    </xf>
    <xf numFmtId="49" fontId="95" fillId="10" borderId="205" xfId="0" applyNumberFormat="1" applyFont="1" applyFill="1" applyBorder="1" applyAlignment="1">
      <alignment horizontal="center" vertical="center"/>
    </xf>
    <xf numFmtId="49" fontId="95" fillId="10" borderId="206" xfId="0" applyNumberFormat="1" applyFont="1" applyFill="1" applyBorder="1" applyAlignment="1">
      <alignment horizontal="center" vertical="center"/>
    </xf>
    <xf numFmtId="49" fontId="7" fillId="15" borderId="205" xfId="0" applyNumberFormat="1" applyFont="1" applyFill="1" applyBorder="1" applyAlignment="1">
      <alignment horizontal="center" vertical="center"/>
    </xf>
    <xf numFmtId="49" fontId="7" fillId="15" borderId="206" xfId="0" applyNumberFormat="1" applyFont="1" applyFill="1" applyBorder="1" applyAlignment="1">
      <alignment horizontal="center" vertical="center"/>
    </xf>
    <xf numFmtId="0" fontId="37" fillId="5" borderId="0" xfId="0" applyFont="1" applyFill="1" applyAlignment="1">
      <alignment horizontal="center"/>
    </xf>
    <xf numFmtId="0" fontId="75" fillId="19" borderId="389" xfId="0" applyFont="1" applyFill="1" applyBorder="1" applyAlignment="1">
      <alignment horizontal="center"/>
    </xf>
    <xf numFmtId="0" fontId="75" fillId="19" borderId="402" xfId="0" applyFont="1" applyFill="1" applyBorder="1" applyAlignment="1">
      <alignment horizontal="center"/>
    </xf>
    <xf numFmtId="0" fontId="6" fillId="5" borderId="96" xfId="0" applyFont="1" applyFill="1" applyBorder="1" applyAlignment="1">
      <alignment horizontal="right"/>
    </xf>
    <xf numFmtId="0" fontId="6" fillId="5" borderId="95" xfId="0" applyFont="1" applyFill="1" applyBorder="1" applyAlignment="1">
      <alignment horizontal="right"/>
    </xf>
    <xf numFmtId="0" fontId="46" fillId="12" borderId="540" xfId="0" applyFont="1" applyFill="1" applyBorder="1" applyAlignment="1">
      <alignment horizontal="center" vertical="center"/>
    </xf>
    <xf numFmtId="0" fontId="46" fillId="12" borderId="402" xfId="0" applyFont="1" applyFill="1" applyBorder="1" applyAlignment="1">
      <alignment horizontal="center" vertical="center"/>
    </xf>
    <xf numFmtId="0" fontId="46" fillId="18" borderId="396" xfId="0" applyFont="1" applyFill="1" applyBorder="1" applyAlignment="1">
      <alignment horizontal="center" vertical="center"/>
    </xf>
    <xf numFmtId="0" fontId="46" fillId="18" borderId="533" xfId="0" applyFont="1" applyFill="1" applyBorder="1" applyAlignment="1">
      <alignment horizontal="center" vertical="center"/>
    </xf>
    <xf numFmtId="0" fontId="46" fillId="19" borderId="541" xfId="0" applyFont="1" applyFill="1" applyBorder="1" applyAlignment="1">
      <alignment horizontal="center" vertical="center"/>
    </xf>
    <xf numFmtId="0" fontId="46" fillId="19" borderId="542" xfId="0" applyFont="1" applyFill="1" applyBorder="1" applyAlignment="1">
      <alignment horizontal="center" vertical="center"/>
    </xf>
    <xf numFmtId="0" fontId="22" fillId="15" borderId="397" xfId="0" applyFont="1" applyFill="1" applyBorder="1" applyAlignment="1">
      <alignment horizontal="right"/>
    </xf>
    <xf numFmtId="0" fontId="22" fillId="15" borderId="198" xfId="0" applyFont="1" applyFill="1" applyBorder="1" applyAlignment="1">
      <alignment horizontal="right"/>
    </xf>
    <xf numFmtId="0" fontId="6" fillId="5" borderId="96" xfId="0" applyFont="1" applyFill="1" applyBorder="1" applyAlignment="1">
      <alignment horizontal="center"/>
    </xf>
    <xf numFmtId="0" fontId="6" fillId="5" borderId="112" xfId="0" applyFont="1" applyFill="1" applyBorder="1" applyAlignment="1">
      <alignment horizontal="center"/>
    </xf>
    <xf numFmtId="0" fontId="75" fillId="18" borderId="538" xfId="0" applyFont="1" applyFill="1" applyBorder="1" applyAlignment="1">
      <alignment horizontal="center"/>
    </xf>
    <xf numFmtId="0" fontId="75" fillId="18" borderId="539" xfId="0" applyFont="1" applyFill="1" applyBorder="1" applyAlignment="1">
      <alignment horizontal="center"/>
    </xf>
    <xf numFmtId="0" fontId="10" fillId="5" borderId="96" xfId="0" applyFont="1" applyFill="1" applyBorder="1" applyAlignment="1">
      <alignment horizontal="center"/>
    </xf>
    <xf numFmtId="0" fontId="22" fillId="12" borderId="396" xfId="0" applyFont="1" applyFill="1" applyBorder="1" applyAlignment="1">
      <alignment horizontal="right"/>
    </xf>
    <xf numFmtId="0" fontId="22" fillId="12" borderId="532" xfId="0" applyFont="1" applyFill="1" applyBorder="1" applyAlignment="1">
      <alignment horizontal="right"/>
    </xf>
    <xf numFmtId="0" fontId="22" fillId="12" borderId="533" xfId="0" applyFont="1" applyFill="1" applyBorder="1" applyAlignment="1">
      <alignment horizontal="right"/>
    </xf>
    <xf numFmtId="0" fontId="33" fillId="18" borderId="396" xfId="0" applyFont="1" applyFill="1" applyBorder="1" applyAlignment="1">
      <alignment horizontal="right"/>
    </xf>
    <xf numFmtId="0" fontId="33" fillId="18" borderId="532" xfId="0" applyFont="1" applyFill="1" applyBorder="1" applyAlignment="1">
      <alignment horizontal="right"/>
    </xf>
    <xf numFmtId="0" fontId="33" fillId="18" borderId="533" xfId="0" applyFont="1" applyFill="1" applyBorder="1" applyAlignment="1">
      <alignment horizontal="right"/>
    </xf>
    <xf numFmtId="0" fontId="75" fillId="18" borderId="396" xfId="0" applyFont="1" applyFill="1" applyBorder="1" applyAlignment="1">
      <alignment horizontal="center"/>
    </xf>
    <xf numFmtId="0" fontId="75" fillId="18" borderId="533" xfId="0" applyFont="1" applyFill="1" applyBorder="1" applyAlignment="1">
      <alignment horizontal="center"/>
    </xf>
    <xf numFmtId="0" fontId="33" fillId="15" borderId="397" xfId="0" applyFont="1" applyFill="1" applyBorder="1" applyAlignment="1">
      <alignment horizontal="right"/>
    </xf>
    <xf numFmtId="0" fontId="22" fillId="15" borderId="537" xfId="0" applyFont="1" applyFill="1" applyBorder="1" applyAlignment="1">
      <alignment horizontal="right"/>
    </xf>
    <xf numFmtId="0" fontId="181" fillId="6" borderId="199" xfId="1" applyFont="1" applyFill="1" applyBorder="1" applyAlignment="1" applyProtection="1">
      <alignment horizontal="center" vertical="center"/>
    </xf>
    <xf numFmtId="0" fontId="164" fillId="25" borderId="375" xfId="1" applyFont="1" applyFill="1" applyBorder="1" applyAlignment="1" applyProtection="1">
      <alignment horizontal="center"/>
    </xf>
    <xf numFmtId="0" fontId="164" fillId="25" borderId="434" xfId="1" applyFont="1" applyFill="1" applyBorder="1" applyAlignment="1" applyProtection="1">
      <alignment horizontal="center"/>
    </xf>
    <xf numFmtId="0" fontId="35" fillId="12" borderId="375" xfId="1" applyFont="1" applyFill="1" applyBorder="1" applyAlignment="1" applyProtection="1">
      <alignment horizontal="center"/>
    </xf>
    <xf numFmtId="0" fontId="35" fillId="12" borderId="434" xfId="1" applyFont="1" applyFill="1" applyBorder="1" applyAlignment="1" applyProtection="1">
      <alignment horizontal="center"/>
    </xf>
    <xf numFmtId="49" fontId="7" fillId="8" borderId="205" xfId="0" applyNumberFormat="1" applyFont="1" applyFill="1" applyBorder="1" applyAlignment="1">
      <alignment horizontal="center" vertical="center"/>
    </xf>
    <xf numFmtId="49" fontId="7" fillId="8" borderId="206" xfId="0" applyNumberFormat="1" applyFont="1" applyFill="1" applyBorder="1" applyAlignment="1">
      <alignment horizontal="center" vertical="center"/>
    </xf>
    <xf numFmtId="0" fontId="164" fillId="12" borderId="375" xfId="1" applyFont="1" applyFill="1" applyBorder="1" applyAlignment="1" applyProtection="1">
      <alignment horizontal="center" vertical="center"/>
    </xf>
    <xf numFmtId="0" fontId="164" fillId="12" borderId="434" xfId="1" applyFont="1" applyFill="1" applyBorder="1" applyAlignment="1" applyProtection="1">
      <alignment horizontal="center" vertical="center"/>
    </xf>
    <xf numFmtId="0" fontId="22" fillId="16" borderId="396" xfId="0" applyFont="1" applyFill="1" applyBorder="1" applyAlignment="1">
      <alignment horizontal="right"/>
    </xf>
    <xf numFmtId="0" fontId="22" fillId="16" borderId="532" xfId="0" applyFont="1" applyFill="1" applyBorder="1" applyAlignment="1">
      <alignment horizontal="right"/>
    </xf>
    <xf numFmtId="0" fontId="22" fillId="16" borderId="533" xfId="0" applyFont="1" applyFill="1" applyBorder="1" applyAlignment="1">
      <alignment horizontal="right"/>
    </xf>
    <xf numFmtId="0" fontId="46" fillId="15" borderId="534" xfId="0" applyFont="1" applyFill="1" applyBorder="1" applyAlignment="1">
      <alignment horizontal="center" vertical="center"/>
    </xf>
    <xf numFmtId="0" fontId="46" fillId="15" borderId="199" xfId="0" applyFont="1" applyFill="1" applyBorder="1" applyAlignment="1">
      <alignment horizontal="center" vertical="center"/>
    </xf>
    <xf numFmtId="0" fontId="22" fillId="18" borderId="396" xfId="0" applyFont="1" applyFill="1" applyBorder="1" applyAlignment="1">
      <alignment horizontal="right"/>
    </xf>
    <xf numFmtId="0" fontId="22" fillId="18" borderId="532" xfId="0" applyFont="1" applyFill="1" applyBorder="1" applyAlignment="1">
      <alignment horizontal="right"/>
    </xf>
    <xf numFmtId="0" fontId="22" fillId="18" borderId="533" xfId="0" applyFont="1" applyFill="1" applyBorder="1" applyAlignment="1">
      <alignment horizontal="right"/>
    </xf>
    <xf numFmtId="0" fontId="46" fillId="19" borderId="535" xfId="0" applyFont="1" applyFill="1" applyBorder="1" applyAlignment="1">
      <alignment horizontal="center"/>
    </xf>
    <xf numFmtId="0" fontId="46" fillId="19" borderId="536" xfId="0" applyFont="1" applyFill="1" applyBorder="1" applyAlignment="1">
      <alignment horizontal="center"/>
    </xf>
    <xf numFmtId="0" fontId="22" fillId="8" borderId="396" xfId="0" applyFont="1" applyFill="1" applyBorder="1" applyAlignment="1">
      <alignment horizontal="right"/>
    </xf>
    <xf numFmtId="0" fontId="22" fillId="8" borderId="532" xfId="0" applyFont="1" applyFill="1" applyBorder="1" applyAlignment="1">
      <alignment horizontal="right"/>
    </xf>
    <xf numFmtId="0" fontId="22" fillId="8" borderId="533" xfId="0" applyFont="1" applyFill="1" applyBorder="1" applyAlignment="1">
      <alignment horizontal="right"/>
    </xf>
    <xf numFmtId="0" fontId="46" fillId="18" borderId="397" xfId="0" applyFont="1" applyFill="1" applyBorder="1" applyAlignment="1">
      <alignment horizontal="center"/>
    </xf>
    <xf numFmtId="0" fontId="46" fillId="18" borderId="198" xfId="0" applyFont="1" applyFill="1" applyBorder="1" applyAlignment="1">
      <alignment horizontal="center"/>
    </xf>
    <xf numFmtId="0" fontId="46" fillId="12" borderId="209" xfId="0" applyFont="1" applyFill="1" applyBorder="1" applyAlignment="1">
      <alignment horizontal="center" vertical="center"/>
    </xf>
    <xf numFmtId="0" fontId="46" fillId="12" borderId="211" xfId="0" applyFont="1" applyFill="1" applyBorder="1" applyAlignment="1">
      <alignment horizontal="center" vertical="center"/>
    </xf>
    <xf numFmtId="0" fontId="46" fillId="12" borderId="200" xfId="0" applyFont="1" applyFill="1" applyBorder="1" applyAlignment="1">
      <alignment horizontal="center" vertical="center"/>
    </xf>
    <xf numFmtId="0" fontId="46" fillId="12" borderId="201" xfId="0" applyFont="1" applyFill="1" applyBorder="1" applyAlignment="1">
      <alignment horizontal="center" vertical="center"/>
    </xf>
    <xf numFmtId="0" fontId="29" fillId="6" borderId="0" xfId="0" applyFont="1" applyFill="1" applyAlignment="1">
      <alignment horizontal="center" vertical="center"/>
    </xf>
    <xf numFmtId="0" fontId="21" fillId="12" borderId="543" xfId="0" applyFont="1" applyFill="1" applyBorder="1" applyAlignment="1">
      <alignment horizontal="center"/>
    </xf>
    <xf numFmtId="0" fontId="21" fillId="12" borderId="544" xfId="0" applyFont="1" applyFill="1" applyBorder="1" applyAlignment="1">
      <alignment horizontal="center"/>
    </xf>
    <xf numFmtId="0" fontId="21" fillId="12" borderId="545" xfId="0" applyFont="1" applyFill="1" applyBorder="1" applyAlignment="1">
      <alignment horizontal="center"/>
    </xf>
    <xf numFmtId="0" fontId="0" fillId="0" borderId="205" xfId="0" applyBorder="1"/>
    <xf numFmtId="0" fontId="0" fillId="0" borderId="206" xfId="0" applyBorder="1"/>
    <xf numFmtId="49" fontId="7" fillId="27" borderId="205" xfId="0" applyNumberFormat="1" applyFont="1" applyFill="1" applyBorder="1" applyAlignment="1">
      <alignment horizontal="center" vertical="center"/>
    </xf>
    <xf numFmtId="49" fontId="7" fillId="27" borderId="206" xfId="0" applyNumberFormat="1" applyFont="1" applyFill="1" applyBorder="1" applyAlignment="1">
      <alignment horizontal="center" vertical="center"/>
    </xf>
    <xf numFmtId="49" fontId="7" fillId="14" borderId="205" xfId="0" applyNumberFormat="1" applyFont="1" applyFill="1" applyBorder="1" applyAlignment="1">
      <alignment horizontal="center" vertical="center"/>
    </xf>
    <xf numFmtId="49" fontId="7" fillId="14" borderId="206" xfId="0" applyNumberFormat="1" applyFont="1" applyFill="1" applyBorder="1" applyAlignment="1">
      <alignment horizontal="center" vertical="center"/>
    </xf>
    <xf numFmtId="49" fontId="22" fillId="8" borderId="472" xfId="0" applyNumberFormat="1" applyFont="1" applyFill="1" applyBorder="1" applyAlignment="1" applyProtection="1">
      <alignment horizontal="center"/>
      <protection locked="0"/>
    </xf>
    <xf numFmtId="49" fontId="22" fillId="8" borderId="434" xfId="0" applyNumberFormat="1" applyFont="1" applyFill="1" applyBorder="1" applyAlignment="1" applyProtection="1">
      <alignment horizontal="center"/>
      <protection locked="0"/>
    </xf>
    <xf numFmtId="3" fontId="10" fillId="5" borderId="13" xfId="0" applyNumberFormat="1" applyFont="1" applyFill="1" applyBorder="1" applyAlignment="1">
      <alignment horizontal="center"/>
    </xf>
    <xf numFmtId="3" fontId="6" fillId="5" borderId="62" xfId="0" applyNumberFormat="1" applyFont="1" applyFill="1" applyBorder="1" applyAlignment="1">
      <alignment horizontal="center"/>
    </xf>
    <xf numFmtId="3" fontId="9" fillId="19" borderId="13" xfId="0" applyNumberFormat="1" applyFont="1" applyFill="1" applyBorder="1" applyAlignment="1">
      <alignment horizontal="center"/>
    </xf>
    <xf numFmtId="3" fontId="9" fillId="19" borderId="62" xfId="0" applyNumberFormat="1" applyFont="1" applyFill="1" applyBorder="1" applyAlignment="1">
      <alignment horizontal="center"/>
    </xf>
    <xf numFmtId="49" fontId="46" fillId="15" borderId="375" xfId="0" applyNumberFormat="1" applyFont="1" applyFill="1" applyBorder="1" applyAlignment="1" applyProtection="1">
      <alignment horizontal="center" vertical="center"/>
      <protection locked="0"/>
    </xf>
    <xf numFmtId="49" fontId="46" fillId="15" borderId="472" xfId="0" applyNumberFormat="1" applyFont="1" applyFill="1" applyBorder="1" applyAlignment="1" applyProtection="1">
      <alignment horizontal="center" vertical="center"/>
      <protection locked="0"/>
    </xf>
    <xf numFmtId="49" fontId="46" fillId="15" borderId="434" xfId="0" applyNumberFormat="1" applyFont="1" applyFill="1" applyBorder="1" applyAlignment="1" applyProtection="1">
      <alignment horizontal="center" vertical="center"/>
      <protection locked="0"/>
    </xf>
    <xf numFmtId="0" fontId="166" fillId="6" borderId="0" xfId="1" applyFont="1" applyFill="1" applyAlignment="1" applyProtection="1">
      <alignment horizontal="center" vertical="center"/>
    </xf>
    <xf numFmtId="3" fontId="6" fillId="5" borderId="13" xfId="0" applyNumberFormat="1" applyFont="1" applyFill="1" applyBorder="1" applyAlignment="1">
      <alignment horizontal="center"/>
    </xf>
    <xf numFmtId="49" fontId="22" fillId="8" borderId="546" xfId="0" applyNumberFormat="1" applyFont="1" applyFill="1" applyBorder="1" applyAlignment="1" applyProtection="1">
      <alignment horizontal="center" vertical="center"/>
      <protection locked="0"/>
    </xf>
    <xf numFmtId="49" fontId="22" fillId="8" borderId="547" xfId="0" applyNumberFormat="1" applyFont="1" applyFill="1" applyBorder="1" applyAlignment="1" applyProtection="1">
      <alignment horizontal="center" vertical="center"/>
      <protection locked="0"/>
    </xf>
    <xf numFmtId="49" fontId="22" fillId="8" borderId="123" xfId="0" applyNumberFormat="1" applyFont="1" applyFill="1" applyBorder="1" applyAlignment="1" applyProtection="1">
      <alignment horizontal="center" vertical="center"/>
      <protection locked="0"/>
    </xf>
    <xf numFmtId="49" fontId="22" fillId="8" borderId="14" xfId="0" applyNumberFormat="1" applyFont="1" applyFill="1" applyBorder="1" applyAlignment="1" applyProtection="1">
      <alignment horizontal="center" vertical="center"/>
      <protection locked="0"/>
    </xf>
    <xf numFmtId="3" fontId="10" fillId="5" borderId="96" xfId="0" applyNumberFormat="1" applyFont="1" applyFill="1" applyBorder="1" applyAlignment="1">
      <alignment horizontal="right" vertical="center"/>
    </xf>
    <xf numFmtId="3" fontId="10" fillId="5" borderId="95" xfId="0" applyNumberFormat="1" applyFont="1" applyFill="1" applyBorder="1" applyAlignment="1">
      <alignment horizontal="right" vertical="center"/>
    </xf>
    <xf numFmtId="49" fontId="22" fillId="8" borderId="125" xfId="0" applyNumberFormat="1" applyFont="1" applyFill="1" applyBorder="1" applyAlignment="1" applyProtection="1">
      <alignment horizontal="center" vertical="center"/>
      <protection locked="0"/>
    </xf>
    <xf numFmtId="49" fontId="22" fillId="8" borderId="57" xfId="0" applyNumberFormat="1" applyFont="1" applyFill="1" applyBorder="1" applyAlignment="1" applyProtection="1">
      <alignment horizontal="center" vertical="center"/>
      <protection locked="0"/>
    </xf>
    <xf numFmtId="3" fontId="5" fillId="22" borderId="549" xfId="0" applyNumberFormat="1" applyFont="1" applyFill="1" applyBorder="1" applyAlignment="1">
      <alignment horizontal="center" shrinkToFit="1"/>
    </xf>
    <xf numFmtId="3" fontId="5" fillId="22" borderId="550" xfId="0" applyNumberFormat="1" applyFont="1" applyFill="1" applyBorder="1" applyAlignment="1">
      <alignment horizontal="center" shrinkToFit="1"/>
    </xf>
    <xf numFmtId="3" fontId="5" fillId="22" borderId="551" xfId="0" applyNumberFormat="1" applyFont="1" applyFill="1" applyBorder="1" applyAlignment="1">
      <alignment horizontal="center" shrinkToFit="1"/>
    </xf>
    <xf numFmtId="49" fontId="46" fillId="15" borderId="375" xfId="0" applyNumberFormat="1" applyFont="1" applyFill="1" applyBorder="1" applyAlignment="1" applyProtection="1">
      <alignment horizontal="center"/>
      <protection locked="0"/>
    </xf>
    <xf numFmtId="49" fontId="46" fillId="15" borderId="472" xfId="0" applyNumberFormat="1" applyFont="1" applyFill="1" applyBorder="1" applyAlignment="1" applyProtection="1">
      <alignment horizontal="center"/>
      <protection locked="0"/>
    </xf>
    <xf numFmtId="49" fontId="46" fillId="15" borderId="434" xfId="0" applyNumberFormat="1" applyFont="1" applyFill="1" applyBorder="1" applyAlignment="1" applyProtection="1">
      <alignment horizontal="center"/>
      <protection locked="0"/>
    </xf>
    <xf numFmtId="0" fontId="181" fillId="6" borderId="156" xfId="1" applyFont="1" applyFill="1" applyBorder="1" applyAlignment="1" applyProtection="1">
      <alignment horizontal="center"/>
    </xf>
    <xf numFmtId="0" fontId="180" fillId="12" borderId="208" xfId="0" applyFont="1" applyFill="1" applyBorder="1" applyAlignment="1">
      <alignment horizontal="center"/>
    </xf>
    <xf numFmtId="0" fontId="180" fillId="12" borderId="205" xfId="0" applyFont="1" applyFill="1" applyBorder="1" applyAlignment="1">
      <alignment horizontal="center"/>
    </xf>
    <xf numFmtId="49" fontId="5" fillId="22" borderId="375" xfId="0" applyNumberFormat="1" applyFont="1" applyFill="1" applyBorder="1" applyAlignment="1" applyProtection="1">
      <alignment horizontal="center" vertical="center"/>
      <protection locked="0"/>
    </xf>
    <xf numFmtId="49" fontId="5" fillId="22" borderId="434" xfId="0" applyNumberFormat="1" applyFont="1" applyFill="1" applyBorder="1" applyAlignment="1" applyProtection="1">
      <alignment horizontal="center" vertical="center"/>
      <protection locked="0"/>
    </xf>
    <xf numFmtId="0" fontId="5" fillId="22" borderId="375" xfId="0" applyFont="1" applyFill="1" applyBorder="1" applyAlignment="1">
      <alignment horizontal="center" vertical="center"/>
    </xf>
    <xf numFmtId="0" fontId="5" fillId="22" borderId="434" xfId="0" applyFont="1" applyFill="1" applyBorder="1" applyAlignment="1">
      <alignment horizontal="center" vertical="center"/>
    </xf>
    <xf numFmtId="0" fontId="46" fillId="12" borderId="0" xfId="0" applyFont="1" applyFill="1" applyAlignment="1">
      <alignment horizontal="center" vertical="center"/>
    </xf>
    <xf numFmtId="0" fontId="22" fillId="12" borderId="548" xfId="0" applyFont="1" applyFill="1" applyBorder="1" applyAlignment="1">
      <alignment horizontal="center" vertical="center"/>
    </xf>
    <xf numFmtId="0" fontId="22" fillId="12" borderId="95" xfId="0" applyFont="1" applyFill="1" applyBorder="1" applyAlignment="1">
      <alignment horizontal="center" vertical="center"/>
    </xf>
    <xf numFmtId="3" fontId="168" fillId="22" borderId="472" xfId="0" applyNumberFormat="1" applyFont="1" applyFill="1" applyBorder="1" applyAlignment="1">
      <alignment horizontal="center"/>
    </xf>
    <xf numFmtId="3" fontId="168" fillId="22" borderId="434" xfId="0" applyNumberFormat="1" applyFont="1" applyFill="1" applyBorder="1" applyAlignment="1">
      <alignment horizontal="center"/>
    </xf>
    <xf numFmtId="49" fontId="43" fillId="22" borderId="375" xfId="0" applyNumberFormat="1" applyFont="1" applyFill="1" applyBorder="1" applyAlignment="1" applyProtection="1">
      <alignment horizontal="center"/>
      <protection locked="0"/>
    </xf>
    <xf numFmtId="49" fontId="43" fillId="22" borderId="472" xfId="0" applyNumberFormat="1" applyFont="1" applyFill="1" applyBorder="1" applyAlignment="1" applyProtection="1">
      <alignment horizontal="center"/>
      <protection locked="0"/>
    </xf>
    <xf numFmtId="49" fontId="43" fillId="22" borderId="211" xfId="0" applyNumberFormat="1" applyFont="1" applyFill="1" applyBorder="1" applyAlignment="1" applyProtection="1">
      <alignment horizontal="center"/>
      <protection locked="0"/>
    </xf>
    <xf numFmtId="49" fontId="5" fillId="22" borderId="375" xfId="0" applyNumberFormat="1" applyFont="1" applyFill="1" applyBorder="1" applyAlignment="1" applyProtection="1">
      <alignment horizontal="right"/>
      <protection locked="0"/>
    </xf>
    <xf numFmtId="49" fontId="5" fillId="22" borderId="485" xfId="0" applyNumberFormat="1" applyFont="1" applyFill="1" applyBorder="1" applyAlignment="1" applyProtection="1">
      <alignment horizontal="right"/>
      <protection locked="0"/>
    </xf>
    <xf numFmtId="0" fontId="54" fillId="6" borderId="10" xfId="0" applyFont="1" applyFill="1" applyBorder="1" applyAlignment="1">
      <alignment horizontal="right"/>
    </xf>
    <xf numFmtId="49" fontId="7" fillId="19" borderId="205" xfId="0" applyNumberFormat="1" applyFont="1" applyFill="1" applyBorder="1" applyAlignment="1">
      <alignment horizontal="center" vertical="center"/>
    </xf>
    <xf numFmtId="49" fontId="7" fillId="19" borderId="206" xfId="0" applyNumberFormat="1" applyFont="1" applyFill="1" applyBorder="1" applyAlignment="1">
      <alignment horizontal="center" vertical="center"/>
    </xf>
    <xf numFmtId="49" fontId="42" fillId="15" borderId="212" xfId="0" applyNumberFormat="1" applyFont="1" applyFill="1" applyBorder="1" applyAlignment="1">
      <alignment horizontal="center"/>
    </xf>
    <xf numFmtId="49" fontId="46" fillId="8" borderId="212" xfId="0" applyNumberFormat="1" applyFont="1" applyFill="1" applyBorder="1" applyAlignment="1">
      <alignment horizontal="center" vertical="center"/>
    </xf>
    <xf numFmtId="49" fontId="46" fillId="25" borderId="212" xfId="0" applyNumberFormat="1" applyFont="1" applyFill="1" applyBorder="1" applyAlignment="1">
      <alignment horizontal="center" vertical="center"/>
    </xf>
    <xf numFmtId="0" fontId="46" fillId="10" borderId="208" xfId="0" applyFont="1" applyFill="1" applyBorder="1" applyAlignment="1">
      <alignment horizontal="center" vertical="center"/>
    </xf>
    <xf numFmtId="0" fontId="46" fillId="10" borderId="205" xfId="0" applyFont="1" applyFill="1" applyBorder="1" applyAlignment="1">
      <alignment horizontal="center" vertical="center"/>
    </xf>
    <xf numFmtId="0" fontId="46" fillId="8" borderId="208" xfId="0" applyFont="1" applyFill="1" applyBorder="1" applyAlignment="1" applyProtection="1">
      <alignment horizontal="right" vertical="center"/>
      <protection locked="0"/>
    </xf>
    <xf numFmtId="0" fontId="46" fillId="8" borderId="205" xfId="0" applyFont="1" applyFill="1" applyBorder="1" applyAlignment="1" applyProtection="1">
      <alignment horizontal="right" vertical="center"/>
      <protection locked="0"/>
    </xf>
    <xf numFmtId="0" fontId="145" fillId="3" borderId="96" xfId="0" applyFont="1" applyFill="1" applyBorder="1" applyAlignment="1">
      <alignment horizontal="center"/>
    </xf>
    <xf numFmtId="0" fontId="145" fillId="3" borderId="95" xfId="0" applyFont="1" applyFill="1" applyBorder="1" applyAlignment="1">
      <alignment horizontal="center"/>
    </xf>
    <xf numFmtId="0" fontId="46" fillId="19" borderId="208" xfId="0" applyFont="1" applyFill="1" applyBorder="1" applyAlignment="1" applyProtection="1">
      <alignment horizontal="right" vertical="center"/>
      <protection locked="0"/>
    </xf>
    <xf numFmtId="0" fontId="46" fillId="19" borderId="205" xfId="0" applyFont="1" applyFill="1" applyBorder="1" applyAlignment="1" applyProtection="1">
      <alignment horizontal="right" vertical="center"/>
      <protection locked="0"/>
    </xf>
    <xf numFmtId="0" fontId="46" fillId="14" borderId="208" xfId="0" applyFont="1" applyFill="1" applyBorder="1" applyAlignment="1" applyProtection="1">
      <alignment horizontal="right" vertical="center"/>
      <protection locked="0"/>
    </xf>
    <xf numFmtId="0" fontId="46" fillId="14" borderId="205" xfId="0" applyFont="1" applyFill="1" applyBorder="1" applyAlignment="1" applyProtection="1">
      <alignment horizontal="right" vertical="center"/>
      <protection locked="0"/>
    </xf>
    <xf numFmtId="0" fontId="46" fillId="16" borderId="208" xfId="0" applyFont="1" applyFill="1" applyBorder="1" applyAlignment="1" applyProtection="1">
      <alignment horizontal="right" vertical="center"/>
      <protection locked="0"/>
    </xf>
    <xf numFmtId="0" fontId="46" fillId="16" borderId="205" xfId="0" applyFont="1" applyFill="1" applyBorder="1" applyAlignment="1" applyProtection="1">
      <alignment horizontal="right" vertical="center"/>
      <protection locked="0"/>
    </xf>
    <xf numFmtId="0" fontId="46" fillId="14" borderId="208" xfId="0" applyFont="1" applyFill="1" applyBorder="1" applyAlignment="1" applyProtection="1">
      <alignment horizontal="center" vertical="center"/>
      <protection locked="0"/>
    </xf>
    <xf numFmtId="0" fontId="46" fillId="14" borderId="205" xfId="0" applyFont="1" applyFill="1" applyBorder="1" applyAlignment="1" applyProtection="1">
      <alignment horizontal="center" vertical="center"/>
      <protection locked="0"/>
    </xf>
    <xf numFmtId="0" fontId="46" fillId="16" borderId="208" xfId="0" applyFont="1" applyFill="1" applyBorder="1" applyAlignment="1" applyProtection="1">
      <alignment horizontal="center" vertical="center"/>
      <protection locked="0"/>
    </xf>
    <xf numFmtId="0" fontId="46" fillId="16" borderId="205" xfId="0" applyFont="1" applyFill="1" applyBorder="1" applyAlignment="1" applyProtection="1">
      <alignment horizontal="center" vertical="center"/>
      <protection locked="0"/>
    </xf>
    <xf numFmtId="0" fontId="46" fillId="19" borderId="208" xfId="0" applyFont="1" applyFill="1" applyBorder="1" applyAlignment="1" applyProtection="1">
      <alignment horizontal="center" vertical="center"/>
      <protection locked="0"/>
    </xf>
    <xf numFmtId="0" fontId="46" fillId="19" borderId="205" xfId="0" applyFont="1" applyFill="1" applyBorder="1" applyAlignment="1" applyProtection="1">
      <alignment horizontal="center" vertical="center"/>
      <protection locked="0"/>
    </xf>
    <xf numFmtId="0" fontId="46" fillId="8" borderId="205" xfId="0" applyFont="1" applyFill="1" applyBorder="1" applyAlignment="1" applyProtection="1">
      <alignment horizontal="left" vertical="center"/>
      <protection locked="0"/>
    </xf>
    <xf numFmtId="0" fontId="46" fillId="8" borderId="206" xfId="0" applyFont="1" applyFill="1" applyBorder="1" applyAlignment="1" applyProtection="1">
      <alignment horizontal="left" vertical="center"/>
      <protection locked="0"/>
    </xf>
    <xf numFmtId="0" fontId="46" fillId="16" borderId="375" xfId="0" applyFont="1" applyFill="1" applyBorder="1" applyAlignment="1" applyProtection="1">
      <alignment horizontal="center" vertical="center"/>
      <protection locked="0"/>
    </xf>
    <xf numFmtId="0" fontId="46" fillId="16" borderId="434" xfId="0" applyFont="1" applyFill="1" applyBorder="1" applyAlignment="1" applyProtection="1">
      <alignment horizontal="center" vertical="center"/>
      <protection locked="0"/>
    </xf>
    <xf numFmtId="0" fontId="46" fillId="10" borderId="205" xfId="0" applyFont="1" applyFill="1" applyBorder="1" applyAlignment="1" applyProtection="1">
      <alignment horizontal="left" vertical="center"/>
      <protection locked="0"/>
    </xf>
    <xf numFmtId="0" fontId="46" fillId="10" borderId="206" xfId="0" applyFont="1" applyFill="1" applyBorder="1" applyAlignment="1" applyProtection="1">
      <alignment horizontal="left" vertical="center"/>
      <protection locked="0"/>
    </xf>
    <xf numFmtId="0" fontId="46" fillId="10" borderId="208" xfId="0" applyFont="1" applyFill="1" applyBorder="1" applyAlignment="1" applyProtection="1">
      <alignment horizontal="center" vertical="center"/>
      <protection locked="0"/>
    </xf>
    <xf numFmtId="0" fontId="46" fillId="10" borderId="205" xfId="0" applyFont="1" applyFill="1" applyBorder="1" applyAlignment="1" applyProtection="1">
      <alignment horizontal="center" vertical="center"/>
      <protection locked="0"/>
    </xf>
    <xf numFmtId="0" fontId="46" fillId="8" borderId="375" xfId="0" applyFont="1" applyFill="1" applyBorder="1" applyAlignment="1" applyProtection="1">
      <alignment horizontal="center" vertical="center"/>
      <protection locked="0"/>
    </xf>
    <xf numFmtId="0" fontId="46" fillId="8" borderId="434" xfId="0" applyFont="1" applyFill="1" applyBorder="1" applyAlignment="1" applyProtection="1">
      <alignment horizontal="center" vertical="center"/>
      <protection locked="0"/>
    </xf>
    <xf numFmtId="0" fontId="46" fillId="19" borderId="375" xfId="0" applyFont="1" applyFill="1" applyBorder="1" applyAlignment="1" applyProtection="1">
      <alignment horizontal="center" vertical="center"/>
      <protection locked="0"/>
    </xf>
    <xf numFmtId="0" fontId="46" fillId="19" borderId="434" xfId="0" applyFont="1" applyFill="1" applyBorder="1" applyAlignment="1" applyProtection="1">
      <alignment horizontal="center" vertical="center"/>
      <protection locked="0"/>
    </xf>
    <xf numFmtId="0" fontId="46" fillId="14" borderId="375" xfId="0" applyFont="1" applyFill="1" applyBorder="1" applyAlignment="1" applyProtection="1">
      <alignment horizontal="center" vertical="center"/>
      <protection locked="0"/>
    </xf>
    <xf numFmtId="0" fontId="46" fillId="14" borderId="434" xfId="0" applyFont="1" applyFill="1" applyBorder="1" applyAlignment="1" applyProtection="1">
      <alignment horizontal="center" vertical="center"/>
      <protection locked="0"/>
    </xf>
    <xf numFmtId="0" fontId="46" fillId="8" borderId="208" xfId="0" applyFont="1" applyFill="1" applyBorder="1" applyAlignment="1" applyProtection="1">
      <alignment horizontal="center" vertical="center"/>
      <protection locked="0"/>
    </xf>
    <xf numFmtId="0" fontId="46" fillId="8" borderId="205" xfId="0" applyFont="1" applyFill="1" applyBorder="1" applyAlignment="1" applyProtection="1">
      <alignment horizontal="center" vertical="center"/>
      <protection locked="0"/>
    </xf>
    <xf numFmtId="0" fontId="181" fillId="6" borderId="200" xfId="1" applyFont="1" applyFill="1" applyBorder="1" applyAlignment="1" applyProtection="1">
      <alignment horizontal="center" vertical="center"/>
    </xf>
    <xf numFmtId="0" fontId="181" fillId="6" borderId="0" xfId="1" applyFont="1" applyFill="1" applyAlignment="1" applyProtection="1">
      <alignment horizontal="center" vertical="center"/>
    </xf>
    <xf numFmtId="0" fontId="46" fillId="8" borderId="206" xfId="0" applyFont="1" applyFill="1" applyBorder="1" applyAlignment="1" applyProtection="1">
      <alignment horizontal="center" vertical="center"/>
      <protection locked="0"/>
    </xf>
    <xf numFmtId="0" fontId="0" fillId="6" borderId="78" xfId="0" applyFill="1" applyBorder="1" applyAlignment="1">
      <alignment horizontal="center"/>
    </xf>
    <xf numFmtId="3" fontId="6" fillId="5" borderId="41" xfId="0" applyNumberFormat="1" applyFont="1" applyFill="1" applyBorder="1" applyAlignment="1">
      <alignment horizontal="center" vertical="center"/>
    </xf>
    <xf numFmtId="0" fontId="46" fillId="14" borderId="375" xfId="0" applyFont="1" applyFill="1" applyBorder="1" applyAlignment="1">
      <alignment horizontal="center" vertical="center"/>
    </xf>
    <xf numFmtId="0" fontId="46" fillId="14" borderId="433" xfId="0" applyFont="1" applyFill="1" applyBorder="1" applyAlignment="1">
      <alignment horizontal="center" vertical="center"/>
    </xf>
    <xf numFmtId="0" fontId="46" fillId="16" borderId="552" xfId="0" applyFont="1" applyFill="1" applyBorder="1" applyAlignment="1">
      <alignment horizontal="center" vertical="center"/>
    </xf>
    <xf numFmtId="0" fontId="46" fillId="16" borderId="434" xfId="0" applyFont="1" applyFill="1" applyBorder="1" applyAlignment="1">
      <alignment horizontal="center" vertical="center"/>
    </xf>
    <xf numFmtId="0" fontId="0" fillId="6" borderId="200" xfId="0" applyFill="1" applyBorder="1" applyAlignment="1">
      <alignment horizontal="left"/>
    </xf>
    <xf numFmtId="0" fontId="0" fillId="6" borderId="0" xfId="0" applyFill="1" applyAlignment="1">
      <alignment horizontal="left"/>
    </xf>
    <xf numFmtId="0" fontId="141" fillId="6" borderId="210" xfId="0" applyFont="1" applyFill="1" applyBorder="1" applyAlignment="1">
      <alignment horizontal="right"/>
    </xf>
    <xf numFmtId="0" fontId="46" fillId="19" borderId="375" xfId="0" applyFont="1" applyFill="1" applyBorder="1" applyAlignment="1">
      <alignment horizontal="center" vertical="center"/>
    </xf>
    <xf numFmtId="0" fontId="46" fillId="19" borderId="434" xfId="0" applyFont="1" applyFill="1" applyBorder="1" applyAlignment="1">
      <alignment horizontal="center" vertical="center"/>
    </xf>
    <xf numFmtId="0" fontId="46" fillId="8" borderId="375" xfId="0" applyFont="1" applyFill="1" applyBorder="1" applyAlignment="1">
      <alignment horizontal="center" vertical="center"/>
    </xf>
    <xf numFmtId="0" fontId="46" fillId="8" borderId="434" xfId="0" applyFont="1" applyFill="1" applyBorder="1" applyAlignment="1">
      <alignment horizontal="center" vertical="center"/>
    </xf>
    <xf numFmtId="49" fontId="46" fillId="8" borderId="209" xfId="0" applyNumberFormat="1" applyFont="1" applyFill="1" applyBorder="1" applyAlignment="1" applyProtection="1">
      <alignment horizontal="center" vertical="center"/>
      <protection locked="0"/>
    </xf>
    <xf numFmtId="49" fontId="46" fillId="8" borderId="210" xfId="0" applyNumberFormat="1" applyFont="1" applyFill="1" applyBorder="1" applyAlignment="1" applyProtection="1">
      <alignment horizontal="center" vertical="center"/>
      <protection locked="0"/>
    </xf>
    <xf numFmtId="0" fontId="64" fillId="6" borderId="0" xfId="0" applyFont="1" applyFill="1" applyAlignment="1">
      <alignment horizontal="right"/>
    </xf>
    <xf numFmtId="49" fontId="5" fillId="5" borderId="375" xfId="0" applyNumberFormat="1" applyFont="1" applyFill="1" applyBorder="1" applyAlignment="1" applyProtection="1">
      <alignment horizontal="center"/>
      <protection locked="0"/>
    </xf>
    <xf numFmtId="49" fontId="5" fillId="5" borderId="434" xfId="0" applyNumberFormat="1" applyFont="1" applyFill="1" applyBorder="1" applyAlignment="1" applyProtection="1">
      <alignment horizontal="center"/>
      <protection locked="0"/>
    </xf>
    <xf numFmtId="49" fontId="12" fillId="5" borderId="375" xfId="0" applyNumberFormat="1" applyFont="1" applyFill="1" applyBorder="1" applyAlignment="1" applyProtection="1">
      <alignment horizontal="right"/>
      <protection locked="0"/>
    </xf>
    <xf numFmtId="49" fontId="12" fillId="5" borderId="434" xfId="0" applyNumberFormat="1" applyFont="1" applyFill="1" applyBorder="1" applyAlignment="1" applyProtection="1">
      <alignment horizontal="right"/>
      <protection locked="0"/>
    </xf>
    <xf numFmtId="0" fontId="46" fillId="10" borderId="96" xfId="0" applyFont="1" applyFill="1" applyBorder="1" applyAlignment="1">
      <alignment horizontal="center" vertical="center"/>
    </xf>
    <xf numFmtId="0" fontId="46" fillId="10" borderId="95" xfId="0" applyFont="1" applyFill="1" applyBorder="1" applyAlignment="1">
      <alignment horizontal="center" vertical="center"/>
    </xf>
    <xf numFmtId="0" fontId="46" fillId="8" borderId="395" xfId="0" applyFont="1" applyFill="1" applyBorder="1" applyAlignment="1">
      <alignment horizontal="center" vertical="center"/>
    </xf>
    <xf numFmtId="0" fontId="46" fillId="8" borderId="130" xfId="0" applyFont="1" applyFill="1" applyBorder="1" applyAlignment="1">
      <alignment horizontal="center" vertical="center"/>
    </xf>
    <xf numFmtId="0" fontId="46" fillId="15" borderId="397" xfId="0" applyFont="1" applyFill="1" applyBorder="1" applyAlignment="1">
      <alignment horizontal="center" vertical="center"/>
    </xf>
    <xf numFmtId="0" fontId="46" fillId="15" borderId="198" xfId="0" applyFont="1" applyFill="1" applyBorder="1" applyAlignment="1">
      <alignment horizontal="center" vertical="center"/>
    </xf>
    <xf numFmtId="0" fontId="196" fillId="19" borderId="212" xfId="1" applyFont="1" applyFill="1" applyBorder="1" applyAlignment="1" applyProtection="1">
      <alignment horizontal="center"/>
    </xf>
    <xf numFmtId="0" fontId="35" fillId="19" borderId="212" xfId="1" applyFont="1" applyFill="1" applyBorder="1" applyAlignment="1" applyProtection="1">
      <alignment horizontal="center"/>
    </xf>
    <xf numFmtId="0" fontId="35" fillId="24" borderId="212" xfId="1" applyFont="1" applyFill="1" applyBorder="1" applyAlignment="1" applyProtection="1">
      <alignment horizontal="center"/>
    </xf>
    <xf numFmtId="0" fontId="35" fillId="23" borderId="212" xfId="1" applyFont="1" applyFill="1" applyBorder="1" applyAlignment="1" applyProtection="1">
      <alignment horizontal="center"/>
    </xf>
    <xf numFmtId="49" fontId="22" fillId="15" borderId="453" xfId="0" applyNumberFormat="1" applyFont="1" applyFill="1" applyBorder="1" applyAlignment="1" applyProtection="1">
      <alignment horizontal="center" vertical="center"/>
      <protection locked="0"/>
    </xf>
    <xf numFmtId="49" fontId="22" fillId="15" borderId="553" xfId="0" applyNumberFormat="1" applyFont="1" applyFill="1" applyBorder="1" applyAlignment="1" applyProtection="1">
      <alignment horizontal="center" vertical="center"/>
      <protection locked="0"/>
    </xf>
    <xf numFmtId="49" fontId="22" fillId="15" borderId="547" xfId="0" applyNumberFormat="1" applyFont="1" applyFill="1" applyBorder="1" applyAlignment="1" applyProtection="1">
      <alignment horizontal="center" vertical="center"/>
      <protection locked="0"/>
    </xf>
    <xf numFmtId="0" fontId="201" fillId="6" borderId="199" xfId="1" applyFont="1" applyFill="1" applyBorder="1" applyAlignment="1" applyProtection="1">
      <alignment horizontal="center" vertical="center"/>
    </xf>
    <xf numFmtId="0" fontId="45" fillId="5" borderId="0" xfId="0" applyFont="1" applyFill="1" applyAlignment="1">
      <alignment horizontal="center"/>
    </xf>
    <xf numFmtId="0" fontId="35" fillId="25" borderId="375" xfId="1" applyFont="1" applyFill="1" applyBorder="1" applyAlignment="1" applyProtection="1">
      <alignment horizontal="center"/>
    </xf>
    <xf numFmtId="0" fontId="35" fillId="25" borderId="434" xfId="1" applyFont="1" applyFill="1" applyBorder="1" applyAlignment="1" applyProtection="1">
      <alignment horizontal="center"/>
    </xf>
    <xf numFmtId="3" fontId="10" fillId="5" borderId="380" xfId="0" applyNumberFormat="1" applyFont="1" applyFill="1" applyBorder="1" applyAlignment="1">
      <alignment horizontal="center" vertical="center"/>
    </xf>
    <xf numFmtId="3" fontId="10" fillId="5" borderId="230" xfId="0" applyNumberFormat="1" applyFont="1" applyFill="1" applyBorder="1" applyAlignment="1">
      <alignment horizontal="center" vertical="center"/>
    </xf>
    <xf numFmtId="3" fontId="6" fillId="5" borderId="267" xfId="0" applyNumberFormat="1" applyFont="1" applyFill="1" applyBorder="1" applyAlignment="1">
      <alignment horizontal="center" vertical="center"/>
    </xf>
    <xf numFmtId="3" fontId="10" fillId="5" borderId="267" xfId="0" applyNumberFormat="1" applyFont="1" applyFill="1" applyBorder="1" applyAlignment="1">
      <alignment horizontal="center" vertical="center"/>
    </xf>
    <xf numFmtId="3" fontId="10" fillId="5" borderId="3" xfId="0" applyNumberFormat="1" applyFont="1" applyFill="1" applyBorder="1" applyAlignment="1">
      <alignment horizontal="center" vertical="center"/>
    </xf>
    <xf numFmtId="0" fontId="197" fillId="5" borderId="0" xfId="1" applyFont="1" applyFill="1" applyAlignment="1" applyProtection="1">
      <alignment horizontal="center"/>
    </xf>
    <xf numFmtId="0" fontId="46" fillId="12" borderId="453" xfId="0" applyFont="1" applyFill="1" applyBorder="1" applyAlignment="1">
      <alignment horizontal="center"/>
    </xf>
    <xf numFmtId="0" fontId="0" fillId="0" borderId="554" xfId="0" applyBorder="1"/>
    <xf numFmtId="0" fontId="22" fillId="20" borderId="276" xfId="0" applyFont="1" applyFill="1" applyBorder="1" applyAlignment="1">
      <alignment horizontal="right"/>
    </xf>
    <xf numFmtId="0" fontId="0" fillId="0" borderId="393" xfId="0" applyBorder="1" applyAlignment="1">
      <alignment horizontal="right"/>
    </xf>
    <xf numFmtId="0" fontId="22" fillId="12" borderId="548" xfId="0" applyFont="1" applyFill="1" applyBorder="1" applyAlignment="1">
      <alignment horizontal="right"/>
    </xf>
    <xf numFmtId="0" fontId="0" fillId="0" borderId="95" xfId="0" applyBorder="1" applyAlignment="1">
      <alignment horizontal="right"/>
    </xf>
    <xf numFmtId="0" fontId="2" fillId="0" borderId="10" xfId="0" applyFont="1" applyBorder="1"/>
    <xf numFmtId="0" fontId="2" fillId="0" borderId="0" xfId="0" applyFont="1"/>
    <xf numFmtId="0" fontId="2" fillId="0" borderId="11" xfId="0" applyFont="1" applyBorder="1"/>
    <xf numFmtId="0" fontId="2" fillId="0" borderId="125" xfId="0" applyFont="1" applyBorder="1"/>
    <xf numFmtId="0" fontId="2" fillId="0" borderId="7" xfId="0" applyFont="1" applyBorder="1"/>
    <xf numFmtId="0" fontId="2" fillId="0" borderId="57" xfId="0" applyFont="1" applyBorder="1"/>
    <xf numFmtId="0" fontId="2" fillId="0" borderId="38" xfId="0" applyFont="1" applyBorder="1"/>
    <xf numFmtId="0" fontId="2" fillId="0" borderId="122" xfId="0" applyFont="1" applyBorder="1"/>
    <xf numFmtId="2" fontId="2" fillId="17" borderId="0" xfId="0" applyNumberFormat="1" applyFont="1" applyFill="1"/>
    <xf numFmtId="2" fontId="2" fillId="0" borderId="10" xfId="0" applyNumberFormat="1" applyFont="1" applyBorder="1"/>
    <xf numFmtId="2" fontId="2" fillId="0" borderId="0" xfId="0" applyNumberFormat="1" applyFont="1"/>
    <xf numFmtId="2" fontId="2" fillId="0" borderId="125" xfId="0" applyNumberFormat="1" applyFont="1" applyBorder="1" applyAlignment="1">
      <alignment horizontal="center"/>
    </xf>
    <xf numFmtId="2" fontId="2" fillId="0" borderId="7" xfId="0" applyNumberFormat="1" applyFont="1" applyBorder="1" applyAlignment="1">
      <alignment horizontal="center"/>
    </xf>
    <xf numFmtId="2" fontId="2" fillId="0" borderId="57" xfId="0" applyNumberFormat="1" applyFont="1" applyBorder="1" applyAlignment="1">
      <alignment horizontal="center"/>
    </xf>
    <xf numFmtId="2" fontId="2" fillId="0" borderId="0" xfId="0" applyNumberFormat="1" applyFont="1" applyAlignment="1">
      <alignment horizontal="center"/>
    </xf>
    <xf numFmtId="2" fontId="2" fillId="0" borderId="7" xfId="0" applyNumberFormat="1" applyFont="1" applyBorder="1"/>
    <xf numFmtId="2" fontId="2" fillId="0" borderId="125" xfId="0" applyNumberFormat="1" applyFont="1" applyBorder="1"/>
    <xf numFmtId="0" fontId="2" fillId="17" borderId="123" xfId="0" applyFont="1" applyFill="1" applyBorder="1" applyAlignment="1">
      <alignment horizontal="center"/>
    </xf>
    <xf numFmtId="0" fontId="2" fillId="17" borderId="124" xfId="0" applyFont="1" applyFill="1" applyBorder="1" applyAlignment="1">
      <alignment horizontal="center"/>
    </xf>
    <xf numFmtId="0" fontId="2" fillId="17" borderId="12" xfId="0" applyFont="1" applyFill="1" applyBorder="1" applyAlignment="1">
      <alignment horizontal="center"/>
    </xf>
    <xf numFmtId="0" fontId="2" fillId="17" borderId="38" xfId="0" applyFont="1" applyFill="1" applyBorder="1" applyAlignment="1">
      <alignment horizontal="center"/>
    </xf>
    <xf numFmtId="0" fontId="43" fillId="17" borderId="125" xfId="0" applyFont="1" applyFill="1" applyBorder="1" applyAlignment="1">
      <alignment horizontal="center"/>
    </xf>
    <xf numFmtId="0" fontId="43" fillId="17" borderId="7" xfId="0" applyFont="1" applyFill="1" applyBorder="1" applyAlignment="1">
      <alignment horizontal="center"/>
    </xf>
    <xf numFmtId="0" fontId="43" fillId="17" borderId="57" xfId="0" applyFont="1" applyFill="1" applyBorder="1" applyAlignment="1">
      <alignment horizontal="center"/>
    </xf>
    <xf numFmtId="0" fontId="29" fillId="17" borderId="10" xfId="0" applyFont="1" applyFill="1" applyBorder="1" applyAlignment="1">
      <alignment horizontal="center"/>
    </xf>
    <xf numFmtId="0" fontId="29" fillId="17" borderId="0" xfId="0" applyFont="1" applyFill="1" applyAlignment="1">
      <alignment horizontal="center"/>
    </xf>
    <xf numFmtId="0" fontId="29" fillId="17" borderId="11" xfId="0" applyFont="1" applyFill="1" applyBorder="1" applyAlignment="1">
      <alignment horizontal="center"/>
    </xf>
    <xf numFmtId="0" fontId="10" fillId="17" borderId="12" xfId="0" applyFont="1" applyFill="1" applyBorder="1" applyAlignment="1">
      <alignment horizontal="center"/>
    </xf>
    <xf numFmtId="0" fontId="10" fillId="17" borderId="38" xfId="0" applyFont="1" applyFill="1" applyBorder="1" applyAlignment="1">
      <alignment horizontal="center"/>
    </xf>
    <xf numFmtId="0" fontId="10" fillId="17" borderId="122" xfId="0" applyFont="1" applyFill="1" applyBorder="1" applyAlignment="1">
      <alignment horizontal="center"/>
    </xf>
    <xf numFmtId="165" fontId="84" fillId="3" borderId="0" xfId="0" applyNumberFormat="1" applyFont="1" applyFill="1"/>
    <xf numFmtId="165" fontId="84" fillId="3" borderId="114" xfId="0" applyNumberFormat="1" applyFont="1" applyFill="1" applyBorder="1"/>
    <xf numFmtId="165" fontId="163" fillId="3" borderId="0" xfId="0" applyNumberFormat="1" applyFont="1" applyFill="1"/>
    <xf numFmtId="165" fontId="84" fillId="3" borderId="123" xfId="0" applyNumberFormat="1" applyFont="1" applyFill="1" applyBorder="1"/>
    <xf numFmtId="165" fontId="84" fillId="3" borderId="14" xfId="0" applyNumberFormat="1" applyFont="1" applyFill="1" applyBorder="1"/>
    <xf numFmtId="165" fontId="84" fillId="3" borderId="125" xfId="0" applyNumberFormat="1" applyFont="1" applyFill="1" applyBorder="1"/>
    <xf numFmtId="165" fontId="84" fillId="3" borderId="7" xfId="0" applyNumberFormat="1" applyFont="1" applyFill="1" applyBorder="1"/>
    <xf numFmtId="165" fontId="84" fillId="3" borderId="10" xfId="0" applyNumberFormat="1" applyFont="1" applyFill="1" applyBorder="1"/>
    <xf numFmtId="165" fontId="84" fillId="3" borderId="57" xfId="0" applyNumberFormat="1" applyFont="1" applyFill="1" applyBorder="1"/>
    <xf numFmtId="165" fontId="84" fillId="3" borderId="124" xfId="0" applyNumberFormat="1" applyFont="1" applyFill="1" applyBorder="1"/>
    <xf numFmtId="165" fontId="2" fillId="3" borderId="123" xfId="0" applyNumberFormat="1" applyFont="1" applyFill="1" applyBorder="1"/>
    <xf numFmtId="165" fontId="2" fillId="3" borderId="124" xfId="0" applyNumberFormat="1" applyFont="1" applyFill="1" applyBorder="1"/>
    <xf numFmtId="0" fontId="2" fillId="3" borderId="123" xfId="0" applyFont="1" applyFill="1" applyBorder="1"/>
    <xf numFmtId="0" fontId="2" fillId="3" borderId="124" xfId="0" applyFont="1" applyFill="1" applyBorder="1"/>
    <xf numFmtId="0" fontId="2" fillId="3" borderId="14" xfId="0" applyFont="1" applyFill="1" applyBorder="1"/>
    <xf numFmtId="0" fontId="2" fillId="3" borderId="125" xfId="0" applyFont="1" applyFill="1" applyBorder="1"/>
    <xf numFmtId="0" fontId="2" fillId="3" borderId="7" xfId="0" applyFont="1" applyFill="1" applyBorder="1"/>
    <xf numFmtId="0" fontId="60" fillId="3" borderId="96" xfId="0" applyFont="1" applyFill="1" applyBorder="1" applyAlignment="1">
      <alignment horizontal="center"/>
    </xf>
    <xf numFmtId="0" fontId="60" fillId="3" borderId="95" xfId="0" applyFont="1" applyFill="1" applyBorder="1" applyAlignment="1">
      <alignment horizontal="center"/>
    </xf>
    <xf numFmtId="3" fontId="84" fillId="3" borderId="0" xfId="0" applyNumberFormat="1" applyFont="1" applyFill="1" applyAlignment="1">
      <alignment horizontal="center"/>
    </xf>
    <xf numFmtId="0" fontId="60" fillId="3" borderId="3" xfId="0" applyFont="1" applyFill="1" applyBorder="1" applyAlignment="1">
      <alignment horizontal="center"/>
    </xf>
    <xf numFmtId="3" fontId="47" fillId="3" borderId="123" xfId="0" applyNumberFormat="1" applyFont="1" applyFill="1" applyBorder="1" applyAlignment="1" applyProtection="1">
      <alignment horizontal="center" vertical="center"/>
      <protection locked="0"/>
    </xf>
    <xf numFmtId="3" fontId="47" fillId="3" borderId="124" xfId="0" applyNumberFormat="1" applyFont="1" applyFill="1" applyBorder="1" applyAlignment="1" applyProtection="1">
      <alignment horizontal="center" vertical="center"/>
      <protection locked="0"/>
    </xf>
    <xf numFmtId="3" fontId="47" fillId="3" borderId="14" xfId="0" applyNumberFormat="1" applyFont="1" applyFill="1" applyBorder="1" applyAlignment="1" applyProtection="1">
      <alignment horizontal="center" vertical="center"/>
      <protection locked="0"/>
    </xf>
    <xf numFmtId="0" fontId="46" fillId="3" borderId="0" xfId="0" applyFont="1" applyFill="1" applyAlignment="1">
      <alignment horizontal="center" vertical="center"/>
    </xf>
    <xf numFmtId="0" fontId="46" fillId="3" borderId="201" xfId="0" applyFont="1" applyFill="1" applyBorder="1" applyAlignment="1">
      <alignment horizontal="center" vertical="center"/>
    </xf>
    <xf numFmtId="165" fontId="84" fillId="0" borderId="123" xfId="0" applyNumberFormat="1" applyFont="1" applyBorder="1"/>
    <xf numFmtId="165" fontId="84" fillId="0" borderId="124" xfId="0" applyNumberFormat="1" applyFont="1" applyBorder="1"/>
    <xf numFmtId="165" fontId="84" fillId="0" borderId="14" xfId="0" applyNumberFormat="1" applyFont="1" applyBorder="1"/>
    <xf numFmtId="165" fontId="84" fillId="0" borderId="0" xfId="0" applyNumberFormat="1" applyFont="1"/>
    <xf numFmtId="165" fontId="84" fillId="0" borderId="10" xfId="0" applyNumberFormat="1" applyFont="1" applyBorder="1"/>
    <xf numFmtId="165" fontId="84" fillId="0" borderId="38" xfId="0" applyNumberFormat="1" applyFont="1" applyBorder="1"/>
    <xf numFmtId="165" fontId="84" fillId="0" borderId="12" xfId="0" applyNumberFormat="1" applyFont="1" applyBorder="1"/>
    <xf numFmtId="165" fontId="2" fillId="0" borderId="10" xfId="0" applyNumberFormat="1" applyFont="1" applyBorder="1"/>
    <xf numFmtId="165" fontId="2" fillId="0" borderId="0" xfId="0" applyNumberFormat="1" applyFont="1"/>
    <xf numFmtId="165" fontId="2" fillId="0" borderId="123" xfId="0" applyNumberFormat="1" applyFont="1" applyBorder="1"/>
    <xf numFmtId="165" fontId="2" fillId="0" borderId="124" xfId="0" applyNumberFormat="1" applyFont="1" applyBorder="1"/>
    <xf numFmtId="165" fontId="2" fillId="0" borderId="14" xfId="0" applyNumberFormat="1" applyFont="1" applyBorder="1"/>
    <xf numFmtId="165" fontId="84" fillId="0" borderId="122" xfId="0" applyNumberFormat="1" applyFont="1" applyBorder="1"/>
    <xf numFmtId="165" fontId="2" fillId="0" borderId="7" xfId="0" applyNumberFormat="1" applyFont="1" applyBorder="1"/>
    <xf numFmtId="165" fontId="84" fillId="0" borderId="125" xfId="0" applyNumberFormat="1" applyFont="1" applyBorder="1"/>
    <xf numFmtId="165" fontId="84" fillId="0" borderId="7" xfId="0" applyNumberFormat="1" applyFont="1" applyBorder="1"/>
    <xf numFmtId="165" fontId="84" fillId="0" borderId="11" xfId="0" applyNumberFormat="1" applyFont="1" applyBorder="1"/>
    <xf numFmtId="0" fontId="0" fillId="0" borderId="123" xfId="0" applyBorder="1" applyAlignment="1">
      <alignment horizontal="right"/>
    </xf>
    <xf numFmtId="0" fontId="0" fillId="0" borderId="124" xfId="0" applyBorder="1" applyAlignment="1">
      <alignment horizontal="right"/>
    </xf>
    <xf numFmtId="0" fontId="0" fillId="0" borderId="0" xfId="0" applyAlignment="1">
      <alignment horizontal="center"/>
    </xf>
    <xf numFmtId="49" fontId="207" fillId="18" borderId="205" xfId="0" applyNumberFormat="1" applyFont="1" applyFill="1" applyBorder="1" applyAlignment="1">
      <alignment horizontal="center" vertical="center"/>
    </xf>
    <xf numFmtId="0" fontId="155" fillId="3" borderId="6" xfId="0" applyFont="1" applyFill="1" applyBorder="1" applyAlignment="1">
      <alignment horizontal="center" vertical="center"/>
    </xf>
    <xf numFmtId="0" fontId="185" fillId="3" borderId="6" xfId="1" applyFont="1" applyFill="1" applyBorder="1" applyAlignment="1" applyProtection="1">
      <alignment horizontal="center"/>
    </xf>
    <xf numFmtId="0" fontId="41" fillId="3" borderId="5" xfId="0" applyFont="1" applyFill="1" applyBorder="1" applyAlignment="1">
      <alignment horizontal="center"/>
    </xf>
    <xf numFmtId="49" fontId="41" fillId="3" borderId="5" xfId="0" applyNumberFormat="1" applyFont="1" applyFill="1" applyBorder="1" applyAlignment="1">
      <alignment horizontal="center"/>
    </xf>
    <xf numFmtId="0" fontId="43" fillId="2" borderId="6" xfId="0" applyFont="1" applyFill="1" applyBorder="1" applyAlignment="1" applyProtection="1">
      <alignment horizontal="center"/>
      <protection locked="0"/>
    </xf>
    <xf numFmtId="0" fontId="43" fillId="2" borderId="96" xfId="0" applyFont="1" applyFill="1" applyBorder="1" applyAlignment="1" applyProtection="1">
      <alignment horizontal="center"/>
      <protection locked="0"/>
    </xf>
    <xf numFmtId="0" fontId="43" fillId="2" borderId="95" xfId="0" applyFont="1" applyFill="1" applyBorder="1" applyAlignment="1" applyProtection="1">
      <alignment horizontal="center"/>
      <protection locked="0"/>
    </xf>
    <xf numFmtId="0" fontId="32" fillId="19" borderId="375" xfId="1" applyFont="1" applyFill="1" applyBorder="1" applyAlignment="1" applyProtection="1">
      <alignment horizontal="left"/>
    </xf>
    <xf numFmtId="0" fontId="35" fillId="19" borderId="434" xfId="1" applyFont="1" applyFill="1" applyBorder="1" applyAlignment="1" applyProtection="1">
      <alignment horizontal="left"/>
    </xf>
  </cellXfs>
  <cellStyles count="3">
    <cellStyle name="Hipervínculo" xfId="1" builtinId="8"/>
    <cellStyle name="Moneda" xfId="2" builtinId="4"/>
    <cellStyle name="Normal" xfId="0" builtinId="0"/>
  </cellStyles>
  <dxfs count="43">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border>
        <left style="thin">
          <color indexed="23"/>
        </left>
        <right style="thin">
          <color indexed="23"/>
        </right>
        <top style="thin">
          <color indexed="23"/>
        </top>
        <bottom style="thin">
          <color indexed="23"/>
        </bottom>
      </border>
    </dxf>
    <dxf>
      <font>
        <b/>
        <i val="0"/>
        <condense val="0"/>
        <extend val="0"/>
        <color indexed="9"/>
      </font>
      <fill>
        <patternFill>
          <bgColor indexed="10"/>
        </patternFill>
      </fill>
      <border>
        <left style="thin">
          <color indexed="10"/>
        </left>
        <right style="thin">
          <color indexed="10"/>
        </right>
        <top style="thin">
          <color indexed="10"/>
        </top>
        <bottom style="thin">
          <color indexed="10"/>
        </bottom>
      </border>
    </dxf>
    <dxf>
      <font>
        <b/>
        <i val="0"/>
        <condense val="0"/>
        <extend val="0"/>
        <color indexed="9"/>
      </font>
      <fill>
        <patternFill>
          <bgColor indexed="10"/>
        </patternFill>
      </fill>
      <border>
        <left style="thin">
          <color indexed="23"/>
        </left>
        <right style="thin">
          <color indexed="23"/>
        </right>
        <top style="thin">
          <color indexed="23"/>
        </top>
        <bottom style="thin">
          <color indexed="23"/>
        </bottom>
      </border>
    </dxf>
    <dxf>
      <font>
        <b val="0"/>
        <i val="0"/>
        <condense val="0"/>
        <extend val="0"/>
        <color indexed="9"/>
      </font>
      <fill>
        <patternFill>
          <bgColor indexed="10"/>
        </patternFill>
      </fill>
      <border>
        <left style="thin">
          <color indexed="9"/>
        </left>
        <right style="thin">
          <color indexed="9"/>
        </right>
        <top style="thin">
          <color indexed="10"/>
        </top>
        <bottom style="thin">
          <color indexed="10"/>
        </bottom>
      </border>
    </dxf>
    <dxf>
      <font>
        <b/>
        <i val="0"/>
        <condense val="0"/>
        <extend val="0"/>
        <color indexed="9"/>
      </font>
      <fill>
        <patternFill>
          <bgColor indexed="10"/>
        </patternFill>
      </fill>
    </dxf>
    <dxf>
      <font>
        <b/>
        <i val="0"/>
        <condense val="0"/>
        <extend val="0"/>
        <color indexed="9"/>
      </font>
      <fill>
        <patternFill>
          <bgColor indexed="10"/>
        </patternFill>
      </fill>
      <border>
        <left style="thin">
          <color indexed="10"/>
        </left>
        <right style="thin">
          <color indexed="10"/>
        </right>
        <top style="thin">
          <color indexed="10"/>
        </top>
        <bottom style="thin">
          <color indexed="10"/>
        </bottom>
      </border>
    </dxf>
    <dxf>
      <font>
        <b/>
        <i val="0"/>
        <condense val="0"/>
        <extend val="0"/>
        <color indexed="9"/>
      </font>
      <fill>
        <patternFill>
          <bgColor indexed="10"/>
        </patternFill>
      </fill>
      <border>
        <left style="thin">
          <color indexed="10"/>
        </left>
        <right style="thin">
          <color indexed="10"/>
        </right>
        <top style="thin">
          <color indexed="10"/>
        </top>
        <bottom style="thin">
          <color indexed="10"/>
        </bottom>
      </border>
    </dxf>
    <dxf>
      <font>
        <b/>
        <i val="0"/>
        <condense val="0"/>
        <extend val="0"/>
        <color indexed="9"/>
      </font>
      <fill>
        <patternFill>
          <bgColor indexed="10"/>
        </patternFill>
      </fill>
      <border>
        <left style="thin">
          <color indexed="10"/>
        </left>
        <right style="thin">
          <color indexed="10"/>
        </right>
        <top style="thin">
          <color indexed="10"/>
        </top>
        <bottom style="thin">
          <color indexed="10"/>
        </bottom>
      </border>
    </dxf>
    <dxf>
      <font>
        <b/>
        <i val="0"/>
        <condense val="0"/>
        <extend val="0"/>
        <color indexed="9"/>
      </font>
      <fill>
        <patternFill>
          <bgColor indexed="10"/>
        </patternFill>
      </fill>
    </dxf>
    <dxf>
      <font>
        <b/>
        <i val="0"/>
        <condense val="0"/>
        <extend val="0"/>
        <color indexed="10"/>
      </font>
      <border>
        <left style="thin">
          <color indexed="10"/>
        </left>
        <right style="thin">
          <color indexed="10"/>
        </right>
        <top style="thin">
          <color indexed="10"/>
        </top>
        <bottom style="thin">
          <color indexed="10"/>
        </bottom>
      </border>
    </dxf>
    <dxf>
      <font>
        <b/>
        <i val="0"/>
        <condense val="0"/>
        <extend val="0"/>
        <color indexed="10"/>
      </font>
      <border>
        <left style="thin">
          <color indexed="10"/>
        </left>
        <right style="thin">
          <color indexed="10"/>
        </right>
        <top style="thin">
          <color indexed="10"/>
        </top>
        <bottom style="thin">
          <color indexed="10"/>
        </bottom>
      </border>
    </dxf>
    <dxf>
      <font>
        <b/>
        <i val="0"/>
        <condense val="0"/>
        <extend val="0"/>
        <color indexed="10"/>
      </font>
      <border>
        <left style="thin">
          <color indexed="10"/>
        </left>
        <right style="thin">
          <color indexed="10"/>
        </right>
        <top style="thin">
          <color indexed="10"/>
        </top>
        <bottom style="thin">
          <color indexed="10"/>
        </bottom>
      </border>
    </dxf>
    <dxf>
      <font>
        <b/>
        <i val="0"/>
        <condense val="0"/>
        <extend val="0"/>
        <color indexed="10"/>
      </font>
      <border>
        <left style="thin">
          <color indexed="10"/>
        </left>
        <right style="thin">
          <color indexed="10"/>
        </right>
        <top style="thin">
          <color indexed="10"/>
        </top>
        <bottom style="thin">
          <color indexed="10"/>
        </bottom>
      </border>
    </dxf>
    <dxf>
      <font>
        <b/>
        <i val="0"/>
        <condense val="0"/>
        <extend val="0"/>
        <color indexed="10"/>
      </font>
      <border>
        <left style="thin">
          <color indexed="10"/>
        </left>
        <right style="thin">
          <color indexed="10"/>
        </right>
        <top style="thin">
          <color indexed="10"/>
        </top>
        <bottom style="thin">
          <color indexed="10"/>
        </bottom>
      </border>
    </dxf>
    <dxf>
      <font>
        <b/>
        <i val="0"/>
        <condense val="0"/>
        <extend val="0"/>
        <color indexed="10"/>
      </font>
      <border>
        <left style="thin">
          <color indexed="10"/>
        </left>
        <right style="thin">
          <color indexed="10"/>
        </right>
        <top style="thin">
          <color indexed="10"/>
        </top>
        <bottom style="thin">
          <color indexed="10"/>
        </bottom>
      </border>
    </dxf>
    <dxf>
      <font>
        <b/>
        <i val="0"/>
        <condense val="0"/>
        <extend val="0"/>
        <color indexed="10"/>
      </font>
      <border>
        <left style="thin">
          <color indexed="10"/>
        </left>
        <right style="thin">
          <color indexed="10"/>
        </right>
        <top style="thin">
          <color indexed="10"/>
        </top>
        <bottom style="thin">
          <color indexed="10"/>
        </bottom>
      </border>
    </dxf>
    <dxf>
      <font>
        <b/>
        <i val="0"/>
        <condense val="0"/>
        <extend val="0"/>
        <color indexed="10"/>
      </font>
      <border>
        <left style="thin">
          <color indexed="10"/>
        </left>
        <right style="thin">
          <color indexed="10"/>
        </right>
        <top style="thin">
          <color indexed="10"/>
        </top>
        <bottom style="thin">
          <color indexed="10"/>
        </bottom>
      </border>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border>
        <left style="thin">
          <color indexed="10"/>
        </left>
        <right style="thin">
          <color indexed="10"/>
        </right>
        <top style="thin">
          <color indexed="10"/>
        </top>
        <bottom style="thin">
          <color indexed="10"/>
        </bottom>
      </border>
    </dxf>
    <dxf>
      <font>
        <b/>
        <i val="0"/>
        <condense val="0"/>
        <extend val="0"/>
        <color indexed="9"/>
      </font>
      <fill>
        <patternFill>
          <bgColor indexed="10"/>
        </patternFill>
      </fill>
      <border>
        <left style="thin">
          <color indexed="23"/>
        </left>
        <right style="thin">
          <color indexed="23"/>
        </right>
        <top style="thin">
          <color indexed="23"/>
        </top>
        <bottom style="thin">
          <color indexed="23"/>
        </bottom>
      </border>
    </dxf>
    <dxf>
      <font>
        <b/>
        <i val="0"/>
        <condense val="0"/>
        <extend val="0"/>
        <color indexed="9"/>
      </font>
      <fill>
        <patternFill>
          <bgColor indexed="10"/>
        </patternFill>
      </fill>
      <border>
        <left style="thin">
          <color indexed="23"/>
        </left>
        <right style="thin">
          <color indexed="23"/>
        </right>
        <top style="thin">
          <color indexed="23"/>
        </top>
        <bottom style="thin">
          <color indexed="23"/>
        </bottom>
      </border>
    </dxf>
    <dxf>
      <font>
        <b/>
        <i val="0"/>
        <condense val="0"/>
        <extend val="0"/>
        <color indexed="9"/>
      </font>
      <fill>
        <patternFill>
          <bgColor indexed="10"/>
        </patternFill>
      </fill>
      <border>
        <left style="thin">
          <color indexed="10"/>
        </left>
        <right style="thin">
          <color indexed="10"/>
        </right>
        <top style="thin">
          <color indexed="10"/>
        </top>
        <bottom style="thin">
          <color indexed="10"/>
        </bottom>
      </border>
    </dxf>
    <dxf>
      <font>
        <b/>
        <i val="0"/>
        <condense val="0"/>
        <extend val="0"/>
        <color indexed="9"/>
      </font>
      <fill>
        <patternFill>
          <bgColor indexed="10"/>
        </patternFill>
      </fill>
    </dxf>
    <dxf>
      <font>
        <b val="0"/>
        <i val="0"/>
        <condense val="0"/>
        <extend val="0"/>
        <color indexed="9"/>
      </font>
      <fill>
        <patternFill>
          <bgColor indexed="10"/>
        </patternFill>
      </fill>
      <border>
        <left style="thin">
          <color indexed="9"/>
        </left>
        <right style="thin">
          <color indexed="9"/>
        </right>
        <top style="thin">
          <color indexed="10"/>
        </top>
        <bottom style="thin">
          <color indexed="10"/>
        </bottom>
      </border>
    </dxf>
    <dxf>
      <font>
        <b/>
        <i val="0"/>
        <condense val="0"/>
        <extend val="0"/>
        <color indexed="9"/>
      </font>
      <fill>
        <patternFill>
          <bgColor indexed="10"/>
        </patternFill>
      </fill>
    </dxf>
    <dxf>
      <font>
        <b/>
        <i val="0"/>
        <condense val="0"/>
        <extend val="0"/>
        <color indexed="9"/>
      </font>
      <fill>
        <patternFill>
          <bgColor indexed="10"/>
        </patternFill>
      </fill>
      <border>
        <left style="thin">
          <color indexed="22"/>
        </left>
        <right style="thin">
          <color indexed="22"/>
        </right>
        <top style="thin">
          <color indexed="22"/>
        </top>
        <bottom style="thin">
          <color indexed="22"/>
        </bottom>
      </border>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9"/>
      </font>
      <fill>
        <patternFill>
          <bgColor indexed="19"/>
        </patternFill>
      </fill>
      <border>
        <left style="thin">
          <color indexed="64"/>
        </left>
        <right style="thin">
          <color indexed="64"/>
        </right>
        <top style="thin">
          <color indexed="64"/>
        </top>
        <bottom style="thin">
          <color indexed="64"/>
        </bottom>
      </border>
    </dxf>
    <dxf>
      <font>
        <condense val="0"/>
        <extend val="0"/>
        <color indexed="9"/>
      </font>
      <fill>
        <patternFill>
          <bgColor indexed="17"/>
        </patternFill>
      </fill>
      <border>
        <left style="thin">
          <color indexed="17"/>
        </left>
        <right style="thin">
          <color indexed="17"/>
        </right>
        <top style="thin">
          <color indexed="17"/>
        </top>
        <bottom style="thin">
          <color indexed="17"/>
        </bottom>
      </border>
    </dxf>
    <dxf>
      <font>
        <condense val="0"/>
        <extend val="0"/>
        <color indexed="9"/>
      </font>
      <fill>
        <patternFill>
          <bgColor indexed="10"/>
        </patternFill>
      </fill>
      <border>
        <left style="thin">
          <color indexed="10"/>
        </left>
        <right style="thin">
          <color indexed="10"/>
        </right>
        <top style="thin">
          <color indexed="10"/>
        </top>
        <bottom style="thin">
          <color indexed="10"/>
        </bottom>
      </border>
    </dxf>
    <dxf>
      <font>
        <condense val="0"/>
        <extend val="0"/>
        <color indexed="9"/>
      </font>
      <fill>
        <patternFill>
          <bgColor indexed="17"/>
        </patternFill>
      </fill>
      <border>
        <left style="thin">
          <color indexed="64"/>
        </left>
        <right style="thin">
          <color indexed="64"/>
        </right>
        <top style="thin">
          <color indexed="64"/>
        </top>
        <bottom style="thin">
          <color indexed="64"/>
        </bottom>
      </border>
    </dxf>
    <dxf>
      <font>
        <condense val="0"/>
        <extend val="0"/>
        <color indexed="9"/>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9"/>
      </font>
      <fill>
        <patternFill>
          <bgColor indexed="10"/>
        </patternFill>
      </fill>
    </dxf>
    <dxf>
      <font>
        <b/>
        <i val="0"/>
        <condense val="0"/>
        <extend val="0"/>
        <color indexed="9"/>
      </font>
      <fill>
        <patternFill>
          <bgColor indexed="10"/>
        </patternFill>
      </fill>
      <border>
        <left style="thin">
          <color indexed="10"/>
        </left>
        <right style="thin">
          <color indexed="10"/>
        </right>
        <top style="thin">
          <color indexed="10"/>
        </top>
        <bottom style="thin">
          <color indexed="10"/>
        </bottom>
      </border>
    </dxf>
    <dxf>
      <font>
        <b/>
        <i val="0"/>
        <condense val="0"/>
        <extend val="0"/>
        <color indexed="9"/>
      </font>
      <fill>
        <patternFill>
          <bgColor indexed="19"/>
        </patternFill>
      </fill>
      <border>
        <left style="thin">
          <color indexed="19"/>
        </left>
        <right style="thin">
          <color indexed="19"/>
        </right>
        <top style="thin">
          <color indexed="19"/>
        </top>
        <bottom style="thin">
          <color indexed="19"/>
        </bottom>
      </border>
    </dxf>
    <dxf>
      <font>
        <b/>
        <i val="0"/>
        <condense val="0"/>
        <extend val="0"/>
        <color indexed="9"/>
      </font>
      <fill>
        <patternFill>
          <bgColor indexed="10"/>
        </patternFill>
      </fill>
      <border>
        <left style="thin">
          <color indexed="10"/>
        </left>
        <right style="thin">
          <color indexed="10"/>
        </right>
        <top style="thin">
          <color indexed="10"/>
        </top>
        <bottom style="thin">
          <color indexed="10"/>
        </bottom>
      </border>
    </dxf>
  </dxfs>
  <tableStyles count="0" defaultTableStyle="TableStyleMedium9"/>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700" b="1" i="0" u="none" strike="noStrike" baseline="0">
                <a:solidFill>
                  <a:srgbClr val="000000"/>
                </a:solidFill>
                <a:latin typeface="Arial"/>
                <a:ea typeface="Arial"/>
                <a:cs typeface="Arial"/>
              </a:defRPr>
            </a:pPr>
            <a:r>
              <a:rPr lang="es-ES"/>
              <a:t>Márgenes</a:t>
            </a:r>
          </a:p>
        </c:rich>
      </c:tx>
      <c:layout>
        <c:manualLayout>
          <c:xMode val="edge"/>
          <c:yMode val="edge"/>
          <c:x val="0.41550695825049699"/>
          <c:y val="2.1739130434782601E-2"/>
        </c:manualLayout>
      </c:layout>
      <c:overlay val="0"/>
      <c:spPr>
        <a:noFill/>
        <a:ln w="25400">
          <a:noFill/>
        </a:ln>
      </c:spPr>
    </c:title>
    <c:autoTitleDeleted val="0"/>
    <c:view3D>
      <c:rotX val="15"/>
      <c:hPercent val="45"/>
      <c:rotY val="20"/>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8.3499005964214695E-2"/>
          <c:y val="9.4202731893377897E-2"/>
          <c:w val="0.90656063618290295"/>
          <c:h val="0.74637549115522495"/>
        </c:manualLayout>
      </c:layout>
      <c:bar3DChart>
        <c:barDir val="col"/>
        <c:grouping val="clustered"/>
        <c:varyColors val="0"/>
        <c:ser>
          <c:idx val="0"/>
          <c:order val="0"/>
          <c:tx>
            <c:v>Ventas</c:v>
          </c:tx>
          <c:spPr>
            <a:gradFill rotWithShape="0">
              <a:gsLst>
                <a:gs pos="0">
                  <a:srgbClr val="004F6C">
                    <a:gamma/>
                    <a:shade val="46275"/>
                    <a:invGamma/>
                  </a:srgbClr>
                </a:gs>
                <a:gs pos="50000">
                  <a:srgbClr val="00ABEA"/>
                </a:gs>
                <a:gs pos="100000">
                  <a:srgbClr val="004F6C">
                    <a:gamma/>
                    <a:shade val="46275"/>
                    <a:invGamma/>
                  </a:srgbClr>
                </a:gs>
              </a:gsLst>
              <a:lin ang="0" scaled="1"/>
            </a:gradFill>
            <a:ln w="12700">
              <a:solidFill>
                <a:srgbClr val="000000"/>
              </a:solidFill>
              <a:prstDash val="solid"/>
            </a:ln>
          </c:spPr>
          <c:invertIfNegative val="0"/>
          <c:val>
            <c:numRef>
              <c:f>ae!$F$9:$Q$9</c:f>
              <c:numCache>
                <c:formatCode>#,##0_ ;[Red]\-#,##0\ </c:formatCode>
                <c:ptCount val="12"/>
                <c:pt idx="0">
                  <c:v>1000</c:v>
                </c:pt>
                <c:pt idx="1">
                  <c:v>2000</c:v>
                </c:pt>
                <c:pt idx="2">
                  <c:v>8000</c:v>
                </c:pt>
                <c:pt idx="3">
                  <c:v>10000</c:v>
                </c:pt>
                <c:pt idx="4">
                  <c:v>10000</c:v>
                </c:pt>
                <c:pt idx="5">
                  <c:v>5000</c:v>
                </c:pt>
                <c:pt idx="6">
                  <c:v>3000</c:v>
                </c:pt>
                <c:pt idx="7">
                  <c:v>3000</c:v>
                </c:pt>
                <c:pt idx="8">
                  <c:v>2000</c:v>
                </c:pt>
                <c:pt idx="9">
                  <c:v>8000</c:v>
                </c:pt>
                <c:pt idx="10">
                  <c:v>8000</c:v>
                </c:pt>
                <c:pt idx="11">
                  <c:v>7000</c:v>
                </c:pt>
              </c:numCache>
            </c:numRef>
          </c:val>
          <c:extLst>
            <c:ext xmlns:c16="http://schemas.microsoft.com/office/drawing/2014/chart" uri="{C3380CC4-5D6E-409C-BE32-E72D297353CC}">
              <c16:uniqueId val="{00000000-B8F8-9F4A-A4BD-8CFE16BCF6F4}"/>
            </c:ext>
          </c:extLst>
        </c:ser>
        <c:ser>
          <c:idx val="2"/>
          <c:order val="1"/>
          <c:tx>
            <c:strRef>
              <c:f>ae!$C$19</c:f>
              <c:strCache>
                <c:ptCount val="1"/>
                <c:pt idx="0">
                  <c:v>Margen Bruto</c:v>
                </c:pt>
              </c:strCache>
            </c:strRef>
          </c:tx>
          <c:spPr>
            <a:gradFill rotWithShape="0">
              <a:gsLst>
                <a:gs pos="0">
                  <a:srgbClr val="757002">
                    <a:gamma/>
                    <a:shade val="46275"/>
                    <a:invGamma/>
                  </a:srgbClr>
                </a:gs>
                <a:gs pos="50000">
                  <a:srgbClr val="FCF305"/>
                </a:gs>
                <a:gs pos="100000">
                  <a:srgbClr val="757002">
                    <a:gamma/>
                    <a:shade val="46275"/>
                    <a:invGamma/>
                  </a:srgbClr>
                </a:gs>
              </a:gsLst>
              <a:lin ang="0" scaled="1"/>
            </a:gradFill>
            <a:ln w="12700">
              <a:solidFill>
                <a:srgbClr val="000000"/>
              </a:solidFill>
              <a:prstDash val="solid"/>
            </a:ln>
          </c:spPr>
          <c:invertIfNegative val="0"/>
          <c:val>
            <c:numRef>
              <c:f>ae!$F$19:$Q$19</c:f>
              <c:numCache>
                <c:formatCode>#,##0_ ;[Red]\-#,##0\ </c:formatCode>
                <c:ptCount val="12"/>
                <c:pt idx="0">
                  <c:v>-4240</c:v>
                </c:pt>
                <c:pt idx="1">
                  <c:v>-1890</c:v>
                </c:pt>
                <c:pt idx="2">
                  <c:v>3435</c:v>
                </c:pt>
                <c:pt idx="3">
                  <c:v>4760</c:v>
                </c:pt>
                <c:pt idx="4">
                  <c:v>3410</c:v>
                </c:pt>
                <c:pt idx="5">
                  <c:v>-240</c:v>
                </c:pt>
                <c:pt idx="6">
                  <c:v>-1865</c:v>
                </c:pt>
                <c:pt idx="7">
                  <c:v>-890</c:v>
                </c:pt>
                <c:pt idx="8">
                  <c:v>-1890</c:v>
                </c:pt>
                <c:pt idx="9">
                  <c:v>2760</c:v>
                </c:pt>
                <c:pt idx="10">
                  <c:v>2760</c:v>
                </c:pt>
                <c:pt idx="11">
                  <c:v>3110</c:v>
                </c:pt>
              </c:numCache>
            </c:numRef>
          </c:val>
          <c:extLst>
            <c:ext xmlns:c16="http://schemas.microsoft.com/office/drawing/2014/chart" uri="{C3380CC4-5D6E-409C-BE32-E72D297353CC}">
              <c16:uniqueId val="{00000001-B8F8-9F4A-A4BD-8CFE16BCF6F4}"/>
            </c:ext>
          </c:extLst>
        </c:ser>
        <c:ser>
          <c:idx val="5"/>
          <c:order val="2"/>
          <c:tx>
            <c:strRef>
              <c:f>ae!$C$36</c:f>
              <c:strCache>
                <c:ptCount val="1"/>
                <c:pt idx="0">
                  <c:v>EBITDA</c:v>
                </c:pt>
              </c:strCache>
            </c:strRef>
          </c:tx>
          <c:spPr>
            <a:gradFill rotWithShape="0">
              <a:gsLst>
                <a:gs pos="0">
                  <a:srgbClr val="0E5509">
                    <a:gamma/>
                    <a:shade val="46275"/>
                    <a:invGamma/>
                  </a:srgbClr>
                </a:gs>
                <a:gs pos="50000">
                  <a:srgbClr val="1FB714"/>
                </a:gs>
                <a:gs pos="100000">
                  <a:srgbClr val="0E5509">
                    <a:gamma/>
                    <a:shade val="46275"/>
                    <a:invGamma/>
                  </a:srgbClr>
                </a:gs>
              </a:gsLst>
              <a:lin ang="0" scaled="1"/>
            </a:gradFill>
            <a:ln w="12700">
              <a:solidFill>
                <a:srgbClr val="000000"/>
              </a:solidFill>
              <a:prstDash val="solid"/>
            </a:ln>
          </c:spPr>
          <c:invertIfNegative val="0"/>
          <c:val>
            <c:numRef>
              <c:f>ae!$F$36:$Q$36</c:f>
              <c:numCache>
                <c:formatCode>#,##0_ ;[Red]\-#,##0\ </c:formatCode>
                <c:ptCount val="12"/>
                <c:pt idx="0">
                  <c:v>-4960</c:v>
                </c:pt>
                <c:pt idx="1">
                  <c:v>-2610</c:v>
                </c:pt>
                <c:pt idx="2">
                  <c:v>2715</c:v>
                </c:pt>
                <c:pt idx="3">
                  <c:v>4040</c:v>
                </c:pt>
                <c:pt idx="4">
                  <c:v>2690</c:v>
                </c:pt>
                <c:pt idx="5">
                  <c:v>-960</c:v>
                </c:pt>
                <c:pt idx="6">
                  <c:v>-2585</c:v>
                </c:pt>
                <c:pt idx="7">
                  <c:v>-1610</c:v>
                </c:pt>
                <c:pt idx="8">
                  <c:v>-2610</c:v>
                </c:pt>
                <c:pt idx="9">
                  <c:v>2040</c:v>
                </c:pt>
                <c:pt idx="10">
                  <c:v>2040</c:v>
                </c:pt>
                <c:pt idx="11">
                  <c:v>2390</c:v>
                </c:pt>
              </c:numCache>
            </c:numRef>
          </c:val>
          <c:extLst>
            <c:ext xmlns:c16="http://schemas.microsoft.com/office/drawing/2014/chart" uri="{C3380CC4-5D6E-409C-BE32-E72D297353CC}">
              <c16:uniqueId val="{00000002-B8F8-9F4A-A4BD-8CFE16BCF6F4}"/>
            </c:ext>
          </c:extLst>
        </c:ser>
        <c:ser>
          <c:idx val="1"/>
          <c:order val="3"/>
          <c:tx>
            <c:strRef>
              <c:f>ae!$C$40</c:f>
              <c:strCache>
                <c:ptCount val="1"/>
                <c:pt idx="0">
                  <c:v>Beneficio explotación</c:v>
                </c:pt>
              </c:strCache>
            </c:strRef>
          </c:tx>
          <c:spPr>
            <a:gradFill rotWithShape="0">
              <a:gsLst>
                <a:gs pos="0">
                  <a:srgbClr val="70043D">
                    <a:gamma/>
                    <a:shade val="46275"/>
                    <a:invGamma/>
                  </a:srgbClr>
                </a:gs>
                <a:gs pos="50000">
                  <a:srgbClr val="F20884"/>
                </a:gs>
                <a:gs pos="100000">
                  <a:srgbClr val="70043D">
                    <a:gamma/>
                    <a:shade val="46275"/>
                    <a:invGamma/>
                  </a:srgbClr>
                </a:gs>
              </a:gsLst>
              <a:lin ang="0" scaled="1"/>
            </a:gradFill>
            <a:ln w="3175">
              <a:solidFill>
                <a:srgbClr val="000000"/>
              </a:solidFill>
              <a:prstDash val="solid"/>
            </a:ln>
          </c:spPr>
          <c:invertIfNegative val="0"/>
          <c:val>
            <c:numRef>
              <c:f>ae!$F$40:$Q$40</c:f>
            </c:numRef>
          </c:val>
          <c:extLst>
            <c:ext xmlns:c16="http://schemas.microsoft.com/office/drawing/2014/chart" uri="{C3380CC4-5D6E-409C-BE32-E72D297353CC}">
              <c16:uniqueId val="{00000003-B8F8-9F4A-A4BD-8CFE16BCF6F4}"/>
            </c:ext>
          </c:extLst>
        </c:ser>
        <c:dLbls>
          <c:showLegendKey val="0"/>
          <c:showVal val="0"/>
          <c:showCatName val="0"/>
          <c:showSerName val="0"/>
          <c:showPercent val="0"/>
          <c:showBubbleSize val="0"/>
        </c:dLbls>
        <c:gapWidth val="150"/>
        <c:gapDepth val="200"/>
        <c:shape val="box"/>
        <c:axId val="593047608"/>
        <c:axId val="593051592"/>
        <c:axId val="0"/>
      </c:bar3DChart>
      <c:catAx>
        <c:axId val="593047608"/>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93051592"/>
        <c:crosses val="autoZero"/>
        <c:auto val="1"/>
        <c:lblAlgn val="ctr"/>
        <c:lblOffset val="100"/>
        <c:tickLblSkip val="1"/>
        <c:tickMarkSkip val="1"/>
        <c:noMultiLvlLbl val="0"/>
      </c:catAx>
      <c:valAx>
        <c:axId val="593051592"/>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93047608"/>
        <c:crosses val="autoZero"/>
        <c:crossBetween val="between"/>
      </c:valAx>
      <c:spPr>
        <a:noFill/>
        <a:ln w="25400">
          <a:noFill/>
        </a:ln>
      </c:spPr>
    </c:plotArea>
    <c:legend>
      <c:legendPos val="b"/>
      <c:layout>
        <c:manualLayout>
          <c:xMode val="edge"/>
          <c:yMode val="edge"/>
          <c:x val="0.32405566600397601"/>
          <c:y val="0.94202727376469197"/>
          <c:w val="0.34592445328031801"/>
          <c:h val="5.0724637681159403E-2"/>
        </c:manualLayout>
      </c:layout>
      <c:overlay val="0"/>
      <c:spPr>
        <a:noFill/>
        <a:ln w="25400">
          <a:noFill/>
        </a:ln>
      </c:spPr>
      <c:txPr>
        <a:bodyPr/>
        <a:lstStyle/>
        <a:p>
          <a:pPr>
            <a:defRPr lang="es-ES" sz="94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700" b="1" i="0" u="none" strike="noStrike" baseline="0">
                <a:solidFill>
                  <a:srgbClr val="000000"/>
                </a:solidFill>
                <a:latin typeface="Arial"/>
                <a:ea typeface="Arial"/>
                <a:cs typeface="Arial"/>
              </a:defRPr>
            </a:pPr>
            <a:r>
              <a:rPr lang="es-ES"/>
              <a:t>% Gastos vs Ventas</a:t>
            </a:r>
          </a:p>
        </c:rich>
      </c:tx>
      <c:layout>
        <c:manualLayout>
          <c:xMode val="edge"/>
          <c:yMode val="edge"/>
          <c:x val="0.33266160782321602"/>
          <c:y val="2.1739130434782601E-2"/>
        </c:manualLayout>
      </c:layout>
      <c:overlay val="0"/>
      <c:spPr>
        <a:noFill/>
        <a:ln w="25400">
          <a:noFill/>
        </a:ln>
      </c:spPr>
    </c:title>
    <c:autoTitleDeleted val="0"/>
    <c:view3D>
      <c:rotX val="15"/>
      <c:hPercent val="45"/>
      <c:rotY val="20"/>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8.0645240680562294E-2"/>
          <c:y val="9.4202731893377897E-2"/>
          <c:w val="0.90927508867333995"/>
          <c:h val="0.73550594516752799"/>
        </c:manualLayout>
      </c:layout>
      <c:bar3DChart>
        <c:barDir val="col"/>
        <c:grouping val="clustered"/>
        <c:varyColors val="0"/>
        <c:ser>
          <c:idx val="1"/>
          <c:order val="0"/>
          <c:tx>
            <c:strRef>
              <c:f>a!$C$98</c:f>
              <c:strCache>
                <c:ptCount val="1"/>
                <c:pt idx="0">
                  <c:v>% Gastos Operativos Vs Ventas</c:v>
                </c:pt>
              </c:strCache>
            </c:strRef>
          </c:tx>
          <c:spPr>
            <a:gradFill rotWithShape="0">
              <a:gsLst>
                <a:gs pos="0">
                  <a:srgbClr val="660403">
                    <a:gamma/>
                    <a:shade val="46275"/>
                    <a:invGamma/>
                  </a:srgbClr>
                </a:gs>
                <a:gs pos="50000">
                  <a:srgbClr val="DD0806"/>
                </a:gs>
                <a:gs pos="100000">
                  <a:srgbClr val="660403">
                    <a:gamma/>
                    <a:shade val="46275"/>
                    <a:invGamma/>
                  </a:srgbClr>
                </a:gs>
              </a:gsLst>
              <a:lin ang="0" scaled="1"/>
            </a:gradFill>
            <a:ln w="12700">
              <a:solidFill>
                <a:srgbClr val="000000"/>
              </a:solidFill>
              <a:prstDash val="solid"/>
            </a:ln>
          </c:spPr>
          <c:invertIfNegative val="0"/>
          <c:val>
            <c:numRef>
              <c:f>a!$F$98:$Q$98</c:f>
              <c:numCache>
                <c:formatCode>0.00%</c:formatCode>
                <c:ptCount val="12"/>
                <c:pt idx="0">
                  <c:v>5.96</c:v>
                </c:pt>
                <c:pt idx="1">
                  <c:v>2.3050000000000002</c:v>
                </c:pt>
                <c:pt idx="2">
                  <c:v>0.66062500000000002</c:v>
                </c:pt>
                <c:pt idx="3">
                  <c:v>0.59599999999999997</c:v>
                </c:pt>
                <c:pt idx="4">
                  <c:v>0.73099999999999998</c:v>
                </c:pt>
                <c:pt idx="5">
                  <c:v>1.1919999999999999</c:v>
                </c:pt>
                <c:pt idx="6">
                  <c:v>1.8616666666666666</c:v>
                </c:pt>
                <c:pt idx="7">
                  <c:v>1.5366666666666666</c:v>
                </c:pt>
                <c:pt idx="8">
                  <c:v>2.3050000000000002</c:v>
                </c:pt>
                <c:pt idx="9">
                  <c:v>0.745</c:v>
                </c:pt>
                <c:pt idx="10">
                  <c:v>0.745</c:v>
                </c:pt>
                <c:pt idx="11">
                  <c:v>0.65857142857142859</c:v>
                </c:pt>
              </c:numCache>
            </c:numRef>
          </c:val>
          <c:extLst>
            <c:ext xmlns:c16="http://schemas.microsoft.com/office/drawing/2014/chart" uri="{C3380CC4-5D6E-409C-BE32-E72D297353CC}">
              <c16:uniqueId val="{00000000-5411-3C40-9773-F07CF905EDFA}"/>
            </c:ext>
          </c:extLst>
        </c:ser>
        <c:ser>
          <c:idx val="2"/>
          <c:order val="1"/>
          <c:tx>
            <c:strRef>
              <c:f>a!$C$99</c:f>
              <c:strCache>
                <c:ptCount val="1"/>
                <c:pt idx="0">
                  <c:v>% Coste de la Venta Vs Ventas</c:v>
                </c:pt>
              </c:strCache>
            </c:strRef>
          </c:tx>
          <c:spPr>
            <a:gradFill rotWithShape="0">
              <a:gsLst>
                <a:gs pos="0">
                  <a:srgbClr val="181847">
                    <a:gamma/>
                    <a:shade val="46275"/>
                    <a:invGamma/>
                  </a:srgbClr>
                </a:gs>
                <a:gs pos="50000">
                  <a:srgbClr val="333399"/>
                </a:gs>
                <a:gs pos="100000">
                  <a:srgbClr val="181847">
                    <a:gamma/>
                    <a:shade val="46275"/>
                    <a:invGamma/>
                  </a:srgbClr>
                </a:gs>
              </a:gsLst>
              <a:lin ang="0" scaled="1"/>
            </a:gradFill>
            <a:ln w="12700">
              <a:solidFill>
                <a:srgbClr val="000000"/>
              </a:solidFill>
              <a:prstDash val="solid"/>
            </a:ln>
          </c:spPr>
          <c:invertIfNegative val="0"/>
          <c:val>
            <c:numRef>
              <c:f>a!$F$99:$Q$99</c:f>
              <c:numCache>
                <c:formatCode>0.00%</c:formatCode>
                <c:ptCount val="12"/>
                <c:pt idx="0">
                  <c:v>5.24</c:v>
                </c:pt>
                <c:pt idx="1">
                  <c:v>1.9450000000000001</c:v>
                </c:pt>
                <c:pt idx="2">
                  <c:v>0.57062500000000005</c:v>
                </c:pt>
                <c:pt idx="3">
                  <c:v>0.52400000000000002</c:v>
                </c:pt>
                <c:pt idx="4">
                  <c:v>0.65900000000000003</c:v>
                </c:pt>
                <c:pt idx="5">
                  <c:v>1.048</c:v>
                </c:pt>
                <c:pt idx="6">
                  <c:v>1.6216666666666666</c:v>
                </c:pt>
                <c:pt idx="7">
                  <c:v>1.2966666666666666</c:v>
                </c:pt>
                <c:pt idx="8">
                  <c:v>1.9450000000000001</c:v>
                </c:pt>
                <c:pt idx="9">
                  <c:v>0.65500000000000003</c:v>
                </c:pt>
                <c:pt idx="10">
                  <c:v>0.65500000000000003</c:v>
                </c:pt>
                <c:pt idx="11">
                  <c:v>0.55571428571428572</c:v>
                </c:pt>
              </c:numCache>
            </c:numRef>
          </c:val>
          <c:extLst>
            <c:ext xmlns:c16="http://schemas.microsoft.com/office/drawing/2014/chart" uri="{C3380CC4-5D6E-409C-BE32-E72D297353CC}">
              <c16:uniqueId val="{00000001-5411-3C40-9773-F07CF905EDFA}"/>
            </c:ext>
          </c:extLst>
        </c:ser>
        <c:ser>
          <c:idx val="0"/>
          <c:order val="2"/>
          <c:tx>
            <c:strRef>
              <c:f>a!$C$105</c:f>
              <c:strCache>
                <c:ptCount val="1"/>
                <c:pt idx="0">
                  <c:v>% Amortizaciones Vs Ventas</c:v>
                </c:pt>
              </c:strCache>
            </c:strRef>
          </c:tx>
          <c:spPr>
            <a:gradFill rotWithShape="0">
              <a:gsLst>
                <a:gs pos="0">
                  <a:srgbClr val="000000"/>
                </a:gs>
                <a:gs pos="50000">
                  <a:srgbClr val="FFFFFF">
                    <a:gamma/>
                    <a:tint val="0"/>
                    <a:invGamma/>
                  </a:srgbClr>
                </a:gs>
                <a:gs pos="100000">
                  <a:srgbClr val="000000"/>
                </a:gs>
              </a:gsLst>
              <a:lin ang="0" scaled="1"/>
            </a:gradFill>
            <a:ln w="12700">
              <a:solidFill>
                <a:srgbClr val="000000"/>
              </a:solidFill>
              <a:prstDash val="solid"/>
            </a:ln>
          </c:spPr>
          <c:invertIfNegative val="0"/>
          <c:val>
            <c:numRef>
              <c:f>a!$F$105:$Q$105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5411-3C40-9773-F07CF905EDFA}"/>
            </c:ext>
          </c:extLst>
        </c:ser>
        <c:ser>
          <c:idx val="3"/>
          <c:order val="3"/>
          <c:tx>
            <c:strRef>
              <c:f>a!$C$106</c:f>
              <c:strCache>
                <c:ptCount val="1"/>
                <c:pt idx="0">
                  <c:v>% Gastos Financieros Vs Ventas</c:v>
                </c:pt>
              </c:strCache>
            </c:strRef>
          </c:tx>
          <c:spPr>
            <a:gradFill rotWithShape="0">
              <a:gsLst>
                <a:gs pos="0">
                  <a:srgbClr val="475E00">
                    <a:gamma/>
                    <a:shade val="46275"/>
                    <a:invGamma/>
                  </a:srgbClr>
                </a:gs>
                <a:gs pos="50000">
                  <a:srgbClr val="99CC00"/>
                </a:gs>
                <a:gs pos="100000">
                  <a:srgbClr val="475E00">
                    <a:gamma/>
                    <a:shade val="46275"/>
                    <a:invGamma/>
                  </a:srgbClr>
                </a:gs>
              </a:gsLst>
              <a:lin ang="0" scaled="1"/>
            </a:gradFill>
            <a:ln w="12700">
              <a:solidFill>
                <a:srgbClr val="000000"/>
              </a:solidFill>
              <a:prstDash val="solid"/>
            </a:ln>
          </c:spPr>
          <c:invertIfNegative val="0"/>
          <c:val>
            <c:numRef>
              <c:f>a!$F$106:$Q$106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5411-3C40-9773-F07CF905EDFA}"/>
            </c:ext>
          </c:extLst>
        </c:ser>
        <c:dLbls>
          <c:showLegendKey val="0"/>
          <c:showVal val="0"/>
          <c:showCatName val="0"/>
          <c:showSerName val="0"/>
          <c:showPercent val="0"/>
          <c:showBubbleSize val="0"/>
        </c:dLbls>
        <c:gapWidth val="150"/>
        <c:gapDepth val="200"/>
        <c:shape val="box"/>
        <c:axId val="502356648"/>
        <c:axId val="502365384"/>
        <c:axId val="0"/>
      </c:bar3DChart>
      <c:catAx>
        <c:axId val="502356648"/>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2365384"/>
        <c:crosses val="autoZero"/>
        <c:auto val="1"/>
        <c:lblAlgn val="ctr"/>
        <c:lblOffset val="100"/>
        <c:tickLblSkip val="1"/>
        <c:tickMarkSkip val="1"/>
        <c:noMultiLvlLbl val="0"/>
      </c:catAx>
      <c:valAx>
        <c:axId val="502365384"/>
        <c:scaling>
          <c:orientation val="minMax"/>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2356648"/>
        <c:crosses val="autoZero"/>
        <c:crossBetween val="between"/>
      </c:valAx>
      <c:spPr>
        <a:noFill/>
        <a:ln w="25400">
          <a:noFill/>
        </a:ln>
      </c:spPr>
    </c:plotArea>
    <c:legend>
      <c:legendPos val="r"/>
      <c:layout>
        <c:manualLayout>
          <c:xMode val="edge"/>
          <c:yMode val="edge"/>
          <c:x val="0.147177578105156"/>
          <c:y val="0.88767944767773599"/>
          <c:w val="0.75000079375158701"/>
          <c:h val="0.10507217847769"/>
        </c:manualLayout>
      </c:layout>
      <c:overlay val="0"/>
      <c:spPr>
        <a:noFill/>
        <a:ln w="25400">
          <a:noFill/>
        </a:ln>
      </c:spPr>
      <c:txPr>
        <a:bodyPr/>
        <a:lstStyle/>
        <a:p>
          <a:pPr>
            <a:defRPr lang="es-ES" sz="92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475" b="1" i="0" u="none" strike="noStrike" baseline="0">
                <a:solidFill>
                  <a:srgbClr val="000000"/>
                </a:solidFill>
                <a:latin typeface="Arial"/>
                <a:ea typeface="Arial"/>
                <a:cs typeface="Arial"/>
              </a:defRPr>
            </a:pPr>
            <a:r>
              <a:rPr lang="es-ES"/>
              <a:t>Presupuesto Ventas</a:t>
            </a:r>
          </a:p>
        </c:rich>
      </c:tx>
      <c:layout>
        <c:manualLayout>
          <c:xMode val="edge"/>
          <c:yMode val="edge"/>
          <c:x val="0.33705339566929099"/>
          <c:y val="2.5104602510460199E-2"/>
        </c:manualLayout>
      </c:layout>
      <c:overlay val="0"/>
      <c:spPr>
        <a:noFill/>
        <a:ln w="25400">
          <a:noFill/>
        </a:ln>
      </c:spPr>
    </c:title>
    <c:autoTitleDeleted val="0"/>
    <c:view3D>
      <c:rotX val="22"/>
      <c:hPercent val="100"/>
      <c:rotY val="27"/>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8.7053523988165696E-2"/>
          <c:y val="9.2050350250397706E-2"/>
          <c:w val="0.89732093957032399"/>
          <c:h val="0.82426904542401602"/>
        </c:manualLayout>
      </c:layout>
      <c:line3DChart>
        <c:grouping val="standard"/>
        <c:varyColors val="0"/>
        <c:ser>
          <c:idx val="0"/>
          <c:order val="0"/>
          <c:spPr>
            <a:gradFill rotWithShape="0">
              <a:gsLst>
                <a:gs pos="0">
                  <a:srgbClr val="660403">
                    <a:gamma/>
                    <a:shade val="46275"/>
                    <a:invGamma/>
                  </a:srgbClr>
                </a:gs>
                <a:gs pos="50000">
                  <a:srgbClr val="DD0806"/>
                </a:gs>
                <a:gs pos="100000">
                  <a:srgbClr val="660403">
                    <a:gamma/>
                    <a:shade val="46275"/>
                    <a:invGamma/>
                  </a:srgbClr>
                </a:gs>
              </a:gsLst>
              <a:lin ang="5400000" scaled="1"/>
            </a:gradFill>
            <a:ln w="12700">
              <a:solidFill>
                <a:srgbClr val="000000"/>
              </a:solidFill>
              <a:prstDash val="solid"/>
            </a:ln>
          </c:spPr>
          <c:val>
            <c:numRef>
              <c:f>b!$E$20:$P$20</c:f>
              <c:numCache>
                <c:formatCode>#,##0</c:formatCode>
                <c:ptCount val="12"/>
                <c:pt idx="0">
                  <c:v>1000</c:v>
                </c:pt>
                <c:pt idx="1">
                  <c:v>2000</c:v>
                </c:pt>
                <c:pt idx="2">
                  <c:v>8000</c:v>
                </c:pt>
                <c:pt idx="3">
                  <c:v>10000</c:v>
                </c:pt>
                <c:pt idx="4">
                  <c:v>10000</c:v>
                </c:pt>
                <c:pt idx="5">
                  <c:v>5000</c:v>
                </c:pt>
                <c:pt idx="6">
                  <c:v>3000</c:v>
                </c:pt>
                <c:pt idx="7">
                  <c:v>3000</c:v>
                </c:pt>
                <c:pt idx="8">
                  <c:v>2000</c:v>
                </c:pt>
                <c:pt idx="9">
                  <c:v>8000</c:v>
                </c:pt>
                <c:pt idx="10">
                  <c:v>8000</c:v>
                </c:pt>
                <c:pt idx="11">
                  <c:v>7000</c:v>
                </c:pt>
              </c:numCache>
            </c:numRef>
          </c:val>
          <c:smooth val="0"/>
          <c:extLst>
            <c:ext xmlns:c16="http://schemas.microsoft.com/office/drawing/2014/chart" uri="{C3380CC4-5D6E-409C-BE32-E72D297353CC}">
              <c16:uniqueId val="{00000000-2D20-F14D-ABA0-8F1A59B4836D}"/>
            </c:ext>
          </c:extLst>
        </c:ser>
        <c:dLbls>
          <c:showLegendKey val="0"/>
          <c:showVal val="0"/>
          <c:showCatName val="0"/>
          <c:showSerName val="0"/>
          <c:showPercent val="0"/>
          <c:showBubbleSize val="0"/>
        </c:dLbls>
        <c:gapDepth val="200"/>
        <c:axId val="500819000"/>
        <c:axId val="500822696"/>
        <c:axId val="500826472"/>
      </c:line3DChart>
      <c:catAx>
        <c:axId val="500819000"/>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0822696"/>
        <c:crosses val="autoZero"/>
        <c:auto val="1"/>
        <c:lblAlgn val="ctr"/>
        <c:lblOffset val="100"/>
        <c:tickLblSkip val="1"/>
        <c:tickMarkSkip val="1"/>
        <c:noMultiLvlLbl val="0"/>
      </c:catAx>
      <c:valAx>
        <c:axId val="50082269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0819000"/>
        <c:crosses val="autoZero"/>
        <c:crossBetween val="between"/>
      </c:valAx>
      <c:serAx>
        <c:axId val="500826472"/>
        <c:scaling>
          <c:orientation val="minMax"/>
        </c:scaling>
        <c:delete val="1"/>
        <c:axPos val="b"/>
        <c:majorTickMark val="out"/>
        <c:minorTickMark val="none"/>
        <c:tickLblPos val="nextTo"/>
        <c:crossAx val="500822696"/>
        <c:crosses val="autoZero"/>
      </c:serAx>
      <c:spPr>
        <a:noFill/>
        <a:ln w="25400">
          <a:noFill/>
        </a:ln>
      </c:spPr>
    </c:plotArea>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175"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475" b="1" i="0" u="none" strike="noStrike" baseline="0">
                <a:solidFill>
                  <a:srgbClr val="000000"/>
                </a:solidFill>
                <a:latin typeface="Arial"/>
                <a:ea typeface="Arial"/>
                <a:cs typeface="Arial"/>
              </a:defRPr>
            </a:pPr>
            <a:r>
              <a:rPr lang="es-ES"/>
              <a:t>Presupuesto ventas acumulado</a:t>
            </a:r>
          </a:p>
        </c:rich>
      </c:tx>
      <c:layout>
        <c:manualLayout>
          <c:xMode val="edge"/>
          <c:yMode val="edge"/>
          <c:x val="0.24549549549549499"/>
          <c:y val="2.5104602510460199E-2"/>
        </c:manualLayout>
      </c:layout>
      <c:overlay val="0"/>
      <c:spPr>
        <a:noFill/>
        <a:ln w="25400">
          <a:noFill/>
        </a:ln>
      </c:spPr>
    </c:title>
    <c:autoTitleDeleted val="0"/>
    <c:view3D>
      <c:rotX val="22"/>
      <c:hPercent val="100"/>
      <c:rotY val="27"/>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9.23423169543795E-2"/>
          <c:y val="9.6234457079961297E-2"/>
          <c:w val="0.90540515647952602"/>
          <c:h val="0.82845315225357996"/>
        </c:manualLayout>
      </c:layout>
      <c:area3DChart>
        <c:grouping val="standard"/>
        <c:varyColors val="0"/>
        <c:ser>
          <c:idx val="0"/>
          <c:order val="0"/>
          <c:spPr>
            <a:gradFill rotWithShape="0">
              <a:gsLst>
                <a:gs pos="0">
                  <a:srgbClr val="0E5509">
                    <a:gamma/>
                    <a:shade val="46275"/>
                    <a:invGamma/>
                  </a:srgbClr>
                </a:gs>
                <a:gs pos="50000">
                  <a:srgbClr val="1FB714"/>
                </a:gs>
                <a:gs pos="100000">
                  <a:srgbClr val="0E5509">
                    <a:gamma/>
                    <a:shade val="46275"/>
                    <a:invGamma/>
                  </a:srgbClr>
                </a:gs>
              </a:gsLst>
              <a:lin ang="0" scaled="1"/>
            </a:gradFill>
            <a:ln w="12700">
              <a:solidFill>
                <a:srgbClr val="000000"/>
              </a:solidFill>
              <a:prstDash val="solid"/>
            </a:ln>
          </c:spPr>
          <c:val>
            <c:numRef>
              <c:f>b!$E$328:$P$328</c:f>
              <c:numCache>
                <c:formatCode>#,##0</c:formatCode>
                <c:ptCount val="12"/>
                <c:pt idx="0">
                  <c:v>1000</c:v>
                </c:pt>
                <c:pt idx="1">
                  <c:v>3000</c:v>
                </c:pt>
                <c:pt idx="2">
                  <c:v>11000</c:v>
                </c:pt>
                <c:pt idx="3">
                  <c:v>21000</c:v>
                </c:pt>
                <c:pt idx="4">
                  <c:v>31000</c:v>
                </c:pt>
                <c:pt idx="5">
                  <c:v>36000</c:v>
                </c:pt>
                <c:pt idx="6">
                  <c:v>39000</c:v>
                </c:pt>
                <c:pt idx="7">
                  <c:v>42000</c:v>
                </c:pt>
                <c:pt idx="8">
                  <c:v>44000</c:v>
                </c:pt>
                <c:pt idx="9">
                  <c:v>52000</c:v>
                </c:pt>
                <c:pt idx="10">
                  <c:v>60000</c:v>
                </c:pt>
                <c:pt idx="11">
                  <c:v>67000</c:v>
                </c:pt>
              </c:numCache>
            </c:numRef>
          </c:val>
          <c:extLst>
            <c:ext xmlns:c16="http://schemas.microsoft.com/office/drawing/2014/chart" uri="{C3380CC4-5D6E-409C-BE32-E72D297353CC}">
              <c16:uniqueId val="{00000000-C287-EF4E-AB88-A85C30A9FDA8}"/>
            </c:ext>
          </c:extLst>
        </c:ser>
        <c:dLbls>
          <c:showLegendKey val="0"/>
          <c:showVal val="0"/>
          <c:showCatName val="0"/>
          <c:showSerName val="0"/>
          <c:showPercent val="0"/>
          <c:showBubbleSize val="0"/>
        </c:dLbls>
        <c:dropLines>
          <c:spPr>
            <a:ln w="3175">
              <a:solidFill>
                <a:srgbClr val="C0C0C0"/>
              </a:solidFill>
              <a:prstDash val="solid"/>
            </a:ln>
          </c:spPr>
        </c:dropLines>
        <c:gapDepth val="200"/>
        <c:axId val="500847336"/>
        <c:axId val="500851016"/>
        <c:axId val="500854792"/>
      </c:area3DChart>
      <c:catAx>
        <c:axId val="500847336"/>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lang="es-ES" sz="575" b="0" i="0" u="none" strike="noStrike" baseline="0">
                <a:solidFill>
                  <a:srgbClr val="000000"/>
                </a:solidFill>
                <a:latin typeface="Arial"/>
                <a:ea typeface="Arial"/>
                <a:cs typeface="Arial"/>
              </a:defRPr>
            </a:pPr>
            <a:endParaRPr lang="es-ES"/>
          </a:p>
        </c:txPr>
        <c:crossAx val="500851016"/>
        <c:crosses val="autoZero"/>
        <c:auto val="1"/>
        <c:lblAlgn val="ctr"/>
        <c:lblOffset val="100"/>
        <c:tickLblSkip val="1"/>
        <c:tickMarkSkip val="1"/>
        <c:noMultiLvlLbl val="0"/>
      </c:catAx>
      <c:valAx>
        <c:axId val="50085101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0847336"/>
        <c:crosses val="autoZero"/>
        <c:crossBetween val="midCat"/>
      </c:valAx>
      <c:serAx>
        <c:axId val="500854792"/>
        <c:scaling>
          <c:orientation val="minMax"/>
        </c:scaling>
        <c:delete val="1"/>
        <c:axPos val="b"/>
        <c:majorTickMark val="out"/>
        <c:minorTickMark val="none"/>
        <c:tickLblPos val="nextTo"/>
        <c:crossAx val="500851016"/>
        <c:crosses val="autoZero"/>
      </c:serAx>
      <c:spPr>
        <a:noFill/>
        <a:ln w="25400">
          <a:noFill/>
        </a:ln>
      </c:spPr>
    </c:plotArea>
    <c:plotVisOnly val="1"/>
    <c:dispBlanksAs val="zero"/>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175"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475" b="1" i="0" u="none" strike="noStrike" baseline="0">
                <a:solidFill>
                  <a:srgbClr val="000000"/>
                </a:solidFill>
                <a:latin typeface="Arial"/>
                <a:ea typeface="Arial"/>
                <a:cs typeface="Arial"/>
              </a:defRPr>
            </a:pPr>
            <a:r>
              <a:rPr lang="es-ES"/>
              <a:t>Presupuesto Ventas</a:t>
            </a:r>
          </a:p>
        </c:rich>
      </c:tx>
      <c:layout>
        <c:manualLayout>
          <c:xMode val="edge"/>
          <c:yMode val="edge"/>
          <c:x val="0.33632322305003298"/>
          <c:y val="2.5104602510460199E-2"/>
        </c:manualLayout>
      </c:layout>
      <c:overlay val="0"/>
      <c:spPr>
        <a:noFill/>
        <a:ln w="25400">
          <a:noFill/>
        </a:ln>
      </c:spPr>
    </c:title>
    <c:autoTitleDeleted val="0"/>
    <c:view3D>
      <c:rotX val="15"/>
      <c:hPercent val="49"/>
      <c:rotY val="20"/>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8.7444017988690101E-2"/>
          <c:y val="9.2050350250397706E-2"/>
          <c:w val="0.89686172296092503"/>
          <c:h val="0.82845315225357996"/>
        </c:manualLayout>
      </c:layout>
      <c:bar3DChart>
        <c:barDir val="col"/>
        <c:grouping val="clustered"/>
        <c:varyColors val="0"/>
        <c:ser>
          <c:idx val="0"/>
          <c:order val="0"/>
          <c:spPr>
            <a:gradFill rotWithShape="0">
              <a:gsLst>
                <a:gs pos="0">
                  <a:srgbClr val="004F6C">
                    <a:gamma/>
                    <a:shade val="46275"/>
                    <a:invGamma/>
                  </a:srgbClr>
                </a:gs>
                <a:gs pos="50000">
                  <a:srgbClr val="00ABEA"/>
                </a:gs>
                <a:gs pos="100000">
                  <a:srgbClr val="004F6C">
                    <a:gamma/>
                    <a:shade val="46275"/>
                    <a:invGamma/>
                  </a:srgbClr>
                </a:gs>
              </a:gsLst>
              <a:lin ang="0" scaled="1"/>
            </a:gradFill>
            <a:ln w="12700">
              <a:solidFill>
                <a:srgbClr val="000000"/>
              </a:solidFill>
              <a:prstDash val="solid"/>
            </a:ln>
          </c:spPr>
          <c:invertIfNegative val="0"/>
          <c:val>
            <c:numRef>
              <c:f>b!$E$20:$P$20</c:f>
              <c:numCache>
                <c:formatCode>#,##0</c:formatCode>
                <c:ptCount val="12"/>
                <c:pt idx="0">
                  <c:v>1000</c:v>
                </c:pt>
                <c:pt idx="1">
                  <c:v>2000</c:v>
                </c:pt>
                <c:pt idx="2">
                  <c:v>8000</c:v>
                </c:pt>
                <c:pt idx="3">
                  <c:v>10000</c:v>
                </c:pt>
                <c:pt idx="4">
                  <c:v>10000</c:v>
                </c:pt>
                <c:pt idx="5">
                  <c:v>5000</c:v>
                </c:pt>
                <c:pt idx="6">
                  <c:v>3000</c:v>
                </c:pt>
                <c:pt idx="7">
                  <c:v>3000</c:v>
                </c:pt>
                <c:pt idx="8">
                  <c:v>2000</c:v>
                </c:pt>
                <c:pt idx="9">
                  <c:v>8000</c:v>
                </c:pt>
                <c:pt idx="10">
                  <c:v>8000</c:v>
                </c:pt>
                <c:pt idx="11">
                  <c:v>7000</c:v>
                </c:pt>
              </c:numCache>
            </c:numRef>
          </c:val>
          <c:extLst>
            <c:ext xmlns:c16="http://schemas.microsoft.com/office/drawing/2014/chart" uri="{C3380CC4-5D6E-409C-BE32-E72D297353CC}">
              <c16:uniqueId val="{00000000-6F1C-9947-8D43-F651D04B0853}"/>
            </c:ext>
          </c:extLst>
        </c:ser>
        <c:dLbls>
          <c:showLegendKey val="0"/>
          <c:showVal val="0"/>
          <c:showCatName val="0"/>
          <c:showSerName val="0"/>
          <c:showPercent val="0"/>
          <c:showBubbleSize val="0"/>
        </c:dLbls>
        <c:gapWidth val="150"/>
        <c:gapDepth val="200"/>
        <c:shape val="box"/>
        <c:axId val="500895224"/>
        <c:axId val="500898712"/>
        <c:axId val="0"/>
      </c:bar3DChart>
      <c:catAx>
        <c:axId val="50089522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575" b="0" i="0" u="none" strike="noStrike" baseline="0">
                <a:solidFill>
                  <a:srgbClr val="000000"/>
                </a:solidFill>
                <a:latin typeface="Arial"/>
                <a:ea typeface="Arial"/>
                <a:cs typeface="Arial"/>
              </a:defRPr>
            </a:pPr>
            <a:endParaRPr lang="es-ES"/>
          </a:p>
        </c:txPr>
        <c:crossAx val="500898712"/>
        <c:crosses val="autoZero"/>
        <c:auto val="1"/>
        <c:lblAlgn val="ctr"/>
        <c:lblOffset val="100"/>
        <c:tickLblSkip val="1"/>
        <c:tickMarkSkip val="1"/>
        <c:noMultiLvlLbl val="0"/>
      </c:catAx>
      <c:valAx>
        <c:axId val="500898712"/>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0895224"/>
        <c:crosses val="autoZero"/>
        <c:crossBetween val="between"/>
      </c:valAx>
      <c:spPr>
        <a:noFill/>
        <a:ln w="25400">
          <a:noFill/>
        </a:ln>
      </c:spPr>
    </c:plotArea>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175"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425" b="1" i="0" u="none" strike="noStrike" baseline="0">
                <a:solidFill>
                  <a:srgbClr val="000000"/>
                </a:solidFill>
                <a:latin typeface="Arial"/>
                <a:ea typeface="Arial"/>
                <a:cs typeface="Arial"/>
              </a:defRPr>
            </a:pPr>
            <a:r>
              <a:rPr lang="es-ES"/>
              <a:t>Resultados</a:t>
            </a:r>
          </a:p>
        </c:rich>
      </c:tx>
      <c:layout>
        <c:manualLayout>
          <c:xMode val="edge"/>
          <c:yMode val="edge"/>
          <c:x val="0.41416292115845998"/>
          <c:y val="2.40963855421687E-2"/>
        </c:manualLayout>
      </c:layout>
      <c:overlay val="0"/>
      <c:spPr>
        <a:noFill/>
        <a:ln w="25400">
          <a:noFill/>
        </a:ln>
      </c:spPr>
    </c:title>
    <c:autoTitleDeleted val="0"/>
    <c:view3D>
      <c:rotX val="22"/>
      <c:hPercent val="45"/>
      <c:rotY val="27"/>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0.111587924370932"/>
          <c:y val="9.6385353159997106E-2"/>
          <c:w val="0.86051457062968895"/>
          <c:h val="0.73092226146331096"/>
        </c:manualLayout>
      </c:layout>
      <c:bar3DChart>
        <c:barDir val="col"/>
        <c:grouping val="clustered"/>
        <c:varyColors val="0"/>
        <c:ser>
          <c:idx val="0"/>
          <c:order val="0"/>
          <c:tx>
            <c:v>Ingresos</c:v>
          </c:tx>
          <c:spPr>
            <a:gradFill rotWithShape="0">
              <a:gsLst>
                <a:gs pos="0">
                  <a:srgbClr val="660403">
                    <a:gamma/>
                    <a:shade val="46275"/>
                    <a:invGamma/>
                  </a:srgbClr>
                </a:gs>
                <a:gs pos="50000">
                  <a:srgbClr val="DD0806"/>
                </a:gs>
                <a:gs pos="100000">
                  <a:srgbClr val="660403">
                    <a:gamma/>
                    <a:shade val="46275"/>
                    <a:invGamma/>
                  </a:srgbClr>
                </a:gs>
              </a:gsLst>
              <a:lin ang="0" scaled="1"/>
            </a:gradFill>
            <a:ln w="12700">
              <a:solidFill>
                <a:srgbClr val="000000"/>
              </a:solidFill>
              <a:prstDash val="solid"/>
            </a:ln>
          </c:spPr>
          <c:invertIfNegative val="0"/>
          <c:val>
            <c:numRef>
              <c:f>b!$E$87:$P$87</c:f>
              <c:numCache>
                <c:formatCode>#,##0</c:formatCode>
                <c:ptCount val="12"/>
                <c:pt idx="0">
                  <c:v>1000</c:v>
                </c:pt>
                <c:pt idx="1">
                  <c:v>2000</c:v>
                </c:pt>
                <c:pt idx="2">
                  <c:v>8000</c:v>
                </c:pt>
                <c:pt idx="3">
                  <c:v>10000</c:v>
                </c:pt>
                <c:pt idx="4">
                  <c:v>10000</c:v>
                </c:pt>
                <c:pt idx="5">
                  <c:v>5000</c:v>
                </c:pt>
                <c:pt idx="6">
                  <c:v>3000</c:v>
                </c:pt>
                <c:pt idx="7">
                  <c:v>3000</c:v>
                </c:pt>
                <c:pt idx="8">
                  <c:v>2000</c:v>
                </c:pt>
                <c:pt idx="9">
                  <c:v>8000</c:v>
                </c:pt>
                <c:pt idx="10">
                  <c:v>8000</c:v>
                </c:pt>
                <c:pt idx="11">
                  <c:v>7000</c:v>
                </c:pt>
              </c:numCache>
            </c:numRef>
          </c:val>
          <c:extLst>
            <c:ext xmlns:c16="http://schemas.microsoft.com/office/drawing/2014/chart" uri="{C3380CC4-5D6E-409C-BE32-E72D297353CC}">
              <c16:uniqueId val="{00000000-961E-DB47-A950-0109BD47F094}"/>
            </c:ext>
          </c:extLst>
        </c:ser>
        <c:ser>
          <c:idx val="1"/>
          <c:order val="1"/>
          <c:tx>
            <c:v>Gastos</c:v>
          </c:tx>
          <c:spPr>
            <a:gradFill rotWithShape="0">
              <a:gsLst>
                <a:gs pos="0">
                  <a:srgbClr val="000062">
                    <a:gamma/>
                    <a:shade val="46275"/>
                    <a:invGamma/>
                  </a:srgbClr>
                </a:gs>
                <a:gs pos="50000">
                  <a:srgbClr val="0000D4"/>
                </a:gs>
                <a:gs pos="100000">
                  <a:srgbClr val="000062">
                    <a:gamma/>
                    <a:shade val="46275"/>
                    <a:invGamma/>
                  </a:srgbClr>
                </a:gs>
              </a:gsLst>
              <a:lin ang="0" scaled="1"/>
            </a:gradFill>
            <a:ln w="12700">
              <a:solidFill>
                <a:srgbClr val="000000"/>
              </a:solidFill>
              <a:prstDash val="solid"/>
            </a:ln>
          </c:spPr>
          <c:invertIfNegative val="0"/>
          <c:val>
            <c:numRef>
              <c:f>b!$E$124:$P$124</c:f>
              <c:numCache>
                <c:formatCode>#,##0</c:formatCode>
                <c:ptCount val="12"/>
                <c:pt idx="0">
                  <c:v>5960</c:v>
                </c:pt>
                <c:pt idx="1">
                  <c:v>4610</c:v>
                </c:pt>
                <c:pt idx="2">
                  <c:v>5285</c:v>
                </c:pt>
                <c:pt idx="3">
                  <c:v>5960</c:v>
                </c:pt>
                <c:pt idx="4">
                  <c:v>7310</c:v>
                </c:pt>
                <c:pt idx="5">
                  <c:v>5960</c:v>
                </c:pt>
                <c:pt idx="6">
                  <c:v>5585</c:v>
                </c:pt>
                <c:pt idx="7">
                  <c:v>4610</c:v>
                </c:pt>
                <c:pt idx="8">
                  <c:v>4610</c:v>
                </c:pt>
                <c:pt idx="9">
                  <c:v>5960</c:v>
                </c:pt>
                <c:pt idx="10">
                  <c:v>5960</c:v>
                </c:pt>
                <c:pt idx="11">
                  <c:v>4610</c:v>
                </c:pt>
              </c:numCache>
            </c:numRef>
          </c:val>
          <c:extLst>
            <c:ext xmlns:c16="http://schemas.microsoft.com/office/drawing/2014/chart" uri="{C3380CC4-5D6E-409C-BE32-E72D297353CC}">
              <c16:uniqueId val="{00000001-961E-DB47-A950-0109BD47F094}"/>
            </c:ext>
          </c:extLst>
        </c:ser>
        <c:ser>
          <c:idx val="2"/>
          <c:order val="2"/>
          <c:tx>
            <c:v>Resultado</c:v>
          </c:tx>
          <c:spPr>
            <a:gradFill rotWithShape="0">
              <a:gsLst>
                <a:gs pos="0">
                  <a:srgbClr val="0E5509">
                    <a:gamma/>
                    <a:shade val="46275"/>
                    <a:invGamma/>
                  </a:srgbClr>
                </a:gs>
                <a:gs pos="50000">
                  <a:srgbClr val="1FB714"/>
                </a:gs>
                <a:gs pos="100000">
                  <a:srgbClr val="0E5509">
                    <a:gamma/>
                    <a:shade val="46275"/>
                    <a:invGamma/>
                  </a:srgbClr>
                </a:gs>
              </a:gsLst>
              <a:lin ang="0" scaled="1"/>
            </a:gradFill>
            <a:ln w="12700">
              <a:solidFill>
                <a:srgbClr val="000000"/>
              </a:solidFill>
              <a:prstDash val="solid"/>
            </a:ln>
          </c:spPr>
          <c:invertIfNegative val="0"/>
          <c:val>
            <c:numRef>
              <c:f>b!$E$133:$P$133</c:f>
              <c:numCache>
                <c:formatCode>#,##0</c:formatCode>
                <c:ptCount val="12"/>
                <c:pt idx="0">
                  <c:v>-4960</c:v>
                </c:pt>
                <c:pt idx="1">
                  <c:v>-2610</c:v>
                </c:pt>
                <c:pt idx="2">
                  <c:v>2715</c:v>
                </c:pt>
                <c:pt idx="3">
                  <c:v>4040</c:v>
                </c:pt>
                <c:pt idx="4">
                  <c:v>2690</c:v>
                </c:pt>
                <c:pt idx="5">
                  <c:v>-960</c:v>
                </c:pt>
                <c:pt idx="6">
                  <c:v>-2585</c:v>
                </c:pt>
                <c:pt idx="7">
                  <c:v>-1610</c:v>
                </c:pt>
                <c:pt idx="8">
                  <c:v>-2610</c:v>
                </c:pt>
                <c:pt idx="9">
                  <c:v>2040</c:v>
                </c:pt>
                <c:pt idx="10">
                  <c:v>2040</c:v>
                </c:pt>
                <c:pt idx="11">
                  <c:v>2390</c:v>
                </c:pt>
              </c:numCache>
            </c:numRef>
          </c:val>
          <c:extLst>
            <c:ext xmlns:c16="http://schemas.microsoft.com/office/drawing/2014/chart" uri="{C3380CC4-5D6E-409C-BE32-E72D297353CC}">
              <c16:uniqueId val="{00000002-961E-DB47-A950-0109BD47F094}"/>
            </c:ext>
          </c:extLst>
        </c:ser>
        <c:dLbls>
          <c:showLegendKey val="0"/>
          <c:showVal val="0"/>
          <c:showCatName val="0"/>
          <c:showSerName val="0"/>
          <c:showPercent val="0"/>
          <c:showBubbleSize val="0"/>
        </c:dLbls>
        <c:gapWidth val="150"/>
        <c:gapDepth val="200"/>
        <c:shape val="box"/>
        <c:axId val="501015000"/>
        <c:axId val="501018632"/>
        <c:axId val="0"/>
      </c:bar3DChart>
      <c:catAx>
        <c:axId val="50101500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975" b="0" i="0" u="none" strike="noStrike" baseline="0">
                <a:solidFill>
                  <a:srgbClr val="000000"/>
                </a:solidFill>
                <a:latin typeface="Arial"/>
                <a:ea typeface="Arial"/>
                <a:cs typeface="Arial"/>
              </a:defRPr>
            </a:pPr>
            <a:endParaRPr lang="es-ES"/>
          </a:p>
        </c:txPr>
        <c:crossAx val="501018632"/>
        <c:crosses val="autoZero"/>
        <c:auto val="1"/>
        <c:lblAlgn val="ctr"/>
        <c:lblOffset val="100"/>
        <c:tickLblSkip val="1"/>
        <c:tickMarkSkip val="1"/>
        <c:noMultiLvlLbl val="0"/>
      </c:catAx>
      <c:valAx>
        <c:axId val="501018632"/>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975" b="0" i="0" u="none" strike="noStrike" baseline="0">
                <a:solidFill>
                  <a:srgbClr val="000000"/>
                </a:solidFill>
                <a:latin typeface="Arial"/>
                <a:ea typeface="Arial"/>
                <a:cs typeface="Arial"/>
              </a:defRPr>
            </a:pPr>
            <a:endParaRPr lang="es-ES"/>
          </a:p>
        </c:txPr>
        <c:crossAx val="501015000"/>
        <c:crosses val="autoZero"/>
        <c:crossBetween val="between"/>
      </c:valAx>
      <c:spPr>
        <a:noFill/>
        <a:ln w="25400">
          <a:noFill/>
        </a:ln>
      </c:spPr>
    </c:plotArea>
    <c:legend>
      <c:legendPos val="b"/>
      <c:layout>
        <c:manualLayout>
          <c:xMode val="edge"/>
          <c:yMode val="edge"/>
          <c:x val="0.33476377952755898"/>
          <c:y val="0.91967681750624497"/>
          <c:w val="0.33261785678077799"/>
          <c:h val="5.62248995983936E-2"/>
        </c:manualLayout>
      </c:layout>
      <c:overlay val="0"/>
      <c:spPr>
        <a:noFill/>
        <a:ln w="25400">
          <a:noFill/>
        </a:ln>
      </c:spPr>
      <c:txPr>
        <a:bodyPr/>
        <a:lstStyle/>
        <a:p>
          <a:pPr>
            <a:defRPr lang="es-ES" sz="895"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975"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400" b="1" i="0" u="none" strike="noStrike" baseline="0">
                <a:solidFill>
                  <a:srgbClr val="000000"/>
                </a:solidFill>
                <a:latin typeface="Arial"/>
                <a:ea typeface="Arial"/>
                <a:cs typeface="Arial"/>
              </a:defRPr>
            </a:pPr>
            <a:r>
              <a:rPr lang="es-ES"/>
              <a:t>% Gastos</a:t>
            </a:r>
          </a:p>
        </c:rich>
      </c:tx>
      <c:layout>
        <c:manualLayout>
          <c:xMode val="edge"/>
          <c:yMode val="edge"/>
          <c:x val="0.42946090763550798"/>
          <c:y val="2.4489795918367301E-2"/>
        </c:manualLayout>
      </c:layout>
      <c:overlay val="0"/>
      <c:spPr>
        <a:noFill/>
        <a:ln w="25400">
          <a:noFill/>
        </a:ln>
      </c:spPr>
    </c:title>
    <c:autoTitleDeleted val="0"/>
    <c:view3D>
      <c:rotX val="22"/>
      <c:hPercent val="39"/>
      <c:rotY val="27"/>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9.5435757156884002E-2"/>
          <c:y val="0.118367170010807"/>
          <c:w val="0.887967479633616"/>
          <c:h val="0.67346838109596996"/>
        </c:manualLayout>
      </c:layout>
      <c:bar3DChart>
        <c:barDir val="col"/>
        <c:grouping val="percentStacked"/>
        <c:varyColors val="0"/>
        <c:ser>
          <c:idx val="0"/>
          <c:order val="0"/>
          <c:tx>
            <c:strRef>
              <c:f>b!$C$91</c:f>
              <c:strCache>
                <c:ptCount val="1"/>
                <c:pt idx="0">
                  <c:v>Consumo</c:v>
                </c:pt>
              </c:strCache>
            </c:strRef>
          </c:tx>
          <c:spPr>
            <a:gradFill rotWithShape="0">
              <a:gsLst>
                <a:gs pos="0">
                  <a:srgbClr val="0E5509">
                    <a:gamma/>
                    <a:shade val="46275"/>
                    <a:invGamma/>
                  </a:srgbClr>
                </a:gs>
                <a:gs pos="50000">
                  <a:srgbClr val="1FB714"/>
                </a:gs>
                <a:gs pos="100000">
                  <a:srgbClr val="0E5509">
                    <a:gamma/>
                    <a:shade val="46275"/>
                    <a:invGamma/>
                  </a:srgbClr>
                </a:gs>
              </a:gsLst>
              <a:lin ang="0" scaled="1"/>
            </a:gradFill>
            <a:ln w="12700">
              <a:solidFill>
                <a:srgbClr val="000000"/>
              </a:solidFill>
              <a:prstDash val="solid"/>
            </a:ln>
          </c:spPr>
          <c:invertIfNegative val="0"/>
          <c:val>
            <c:numRef>
              <c:f>b!$E$91:$P$91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B6-D944-8E39-AD27078A8EF6}"/>
            </c:ext>
          </c:extLst>
        </c:ser>
        <c:ser>
          <c:idx val="1"/>
          <c:order val="1"/>
          <c:tx>
            <c:strRef>
              <c:f>b!$C$93</c:f>
              <c:strCache>
                <c:ptCount val="1"/>
                <c:pt idx="0">
                  <c:v>Variables</c:v>
                </c:pt>
              </c:strCache>
            </c:strRef>
          </c:tx>
          <c:spPr>
            <a:gradFill rotWithShape="0">
              <a:gsLst>
                <a:gs pos="0">
                  <a:srgbClr val="762F00">
                    <a:gamma/>
                    <a:shade val="46275"/>
                    <a:invGamma/>
                  </a:srgbClr>
                </a:gs>
                <a:gs pos="50000">
                  <a:srgbClr val="FF6600"/>
                </a:gs>
                <a:gs pos="100000">
                  <a:srgbClr val="762F00">
                    <a:gamma/>
                    <a:shade val="46275"/>
                    <a:invGamma/>
                  </a:srgbClr>
                </a:gs>
              </a:gsLst>
              <a:lin ang="0" scaled="1"/>
            </a:gradFill>
            <a:ln w="12700">
              <a:solidFill>
                <a:srgbClr val="000000"/>
              </a:solidFill>
              <a:prstDash val="solid"/>
            </a:ln>
          </c:spPr>
          <c:invertIfNegative val="0"/>
          <c:val>
            <c:numRef>
              <c:f>b!$E$93:$P$93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1B6-D944-8E39-AD27078A8EF6}"/>
            </c:ext>
          </c:extLst>
        </c:ser>
        <c:ser>
          <c:idx val="2"/>
          <c:order val="2"/>
          <c:tx>
            <c:strRef>
              <c:f>b!$C$97</c:f>
              <c:strCache>
                <c:ptCount val="1"/>
                <c:pt idx="0">
                  <c:v>Personal</c:v>
                </c:pt>
              </c:strCache>
            </c:strRef>
          </c:tx>
          <c:spPr>
            <a:gradFill rotWithShape="0">
              <a:gsLst>
                <a:gs pos="0">
                  <a:srgbClr val="70043D">
                    <a:gamma/>
                    <a:shade val="46275"/>
                    <a:invGamma/>
                  </a:srgbClr>
                </a:gs>
                <a:gs pos="50000">
                  <a:srgbClr val="F20884"/>
                </a:gs>
                <a:gs pos="100000">
                  <a:srgbClr val="70043D">
                    <a:gamma/>
                    <a:shade val="46275"/>
                    <a:invGamma/>
                  </a:srgbClr>
                </a:gs>
              </a:gsLst>
              <a:lin ang="0" scaled="1"/>
            </a:gradFill>
            <a:ln w="12700">
              <a:solidFill>
                <a:srgbClr val="000000"/>
              </a:solidFill>
              <a:prstDash val="solid"/>
            </a:ln>
          </c:spPr>
          <c:invertIfNegative val="0"/>
          <c:val>
            <c:numRef>
              <c:f>b!$E$97:$P$97</c:f>
              <c:numCache>
                <c:formatCode>#,##0</c:formatCode>
                <c:ptCount val="12"/>
                <c:pt idx="0">
                  <c:v>4590</c:v>
                </c:pt>
                <c:pt idx="1">
                  <c:v>3240</c:v>
                </c:pt>
                <c:pt idx="2">
                  <c:v>3915</c:v>
                </c:pt>
                <c:pt idx="3">
                  <c:v>4590</c:v>
                </c:pt>
                <c:pt idx="4">
                  <c:v>5940</c:v>
                </c:pt>
                <c:pt idx="5">
                  <c:v>4590</c:v>
                </c:pt>
                <c:pt idx="6">
                  <c:v>3915</c:v>
                </c:pt>
                <c:pt idx="7">
                  <c:v>3240</c:v>
                </c:pt>
                <c:pt idx="8">
                  <c:v>3240</c:v>
                </c:pt>
                <c:pt idx="9">
                  <c:v>4590</c:v>
                </c:pt>
                <c:pt idx="10">
                  <c:v>4590</c:v>
                </c:pt>
                <c:pt idx="11">
                  <c:v>3240</c:v>
                </c:pt>
              </c:numCache>
            </c:numRef>
          </c:val>
          <c:extLst>
            <c:ext xmlns:c16="http://schemas.microsoft.com/office/drawing/2014/chart" uri="{C3380CC4-5D6E-409C-BE32-E72D297353CC}">
              <c16:uniqueId val="{00000002-E1B6-D944-8E39-AD27078A8EF6}"/>
            </c:ext>
          </c:extLst>
        </c:ser>
        <c:ser>
          <c:idx val="3"/>
          <c:order val="3"/>
          <c:tx>
            <c:strRef>
              <c:f>b!$C$104</c:f>
              <c:strCache>
                <c:ptCount val="1"/>
                <c:pt idx="0">
                  <c:v>Publicidad y promoción</c:v>
                </c:pt>
              </c:strCache>
            </c:strRef>
          </c:tx>
          <c:spPr>
            <a:gradFill rotWithShape="0">
              <a:gsLst>
                <a:gs pos="0">
                  <a:srgbClr val="757002">
                    <a:gamma/>
                    <a:shade val="46275"/>
                    <a:invGamma/>
                  </a:srgbClr>
                </a:gs>
                <a:gs pos="50000">
                  <a:srgbClr val="FCF305"/>
                </a:gs>
                <a:gs pos="100000">
                  <a:srgbClr val="757002">
                    <a:gamma/>
                    <a:shade val="46275"/>
                    <a:invGamma/>
                  </a:srgbClr>
                </a:gs>
              </a:gsLst>
              <a:lin ang="0" scaled="1"/>
            </a:gradFill>
            <a:ln w="12700">
              <a:solidFill>
                <a:srgbClr val="000000"/>
              </a:solidFill>
              <a:prstDash val="solid"/>
            </a:ln>
          </c:spPr>
          <c:invertIfNegative val="0"/>
          <c:val>
            <c:numRef>
              <c:f>b!$E$104:$P$104</c:f>
              <c:numCache>
                <c:formatCode>#,##0</c:formatCode>
                <c:ptCount val="12"/>
                <c:pt idx="0">
                  <c:v>200</c:v>
                </c:pt>
                <c:pt idx="1">
                  <c:v>200</c:v>
                </c:pt>
                <c:pt idx="2">
                  <c:v>200</c:v>
                </c:pt>
                <c:pt idx="3">
                  <c:v>200</c:v>
                </c:pt>
                <c:pt idx="4">
                  <c:v>200</c:v>
                </c:pt>
                <c:pt idx="5">
                  <c:v>200</c:v>
                </c:pt>
                <c:pt idx="6">
                  <c:v>200</c:v>
                </c:pt>
                <c:pt idx="7">
                  <c:v>200</c:v>
                </c:pt>
                <c:pt idx="8">
                  <c:v>200</c:v>
                </c:pt>
                <c:pt idx="9">
                  <c:v>200</c:v>
                </c:pt>
                <c:pt idx="10">
                  <c:v>200</c:v>
                </c:pt>
                <c:pt idx="11">
                  <c:v>200</c:v>
                </c:pt>
              </c:numCache>
            </c:numRef>
          </c:val>
          <c:extLst>
            <c:ext xmlns:c16="http://schemas.microsoft.com/office/drawing/2014/chart" uri="{C3380CC4-5D6E-409C-BE32-E72D297353CC}">
              <c16:uniqueId val="{00000003-E1B6-D944-8E39-AD27078A8EF6}"/>
            </c:ext>
          </c:extLst>
        </c:ser>
        <c:ser>
          <c:idx val="4"/>
          <c:order val="4"/>
          <c:tx>
            <c:strRef>
              <c:f>b!$C$106</c:f>
              <c:strCache>
                <c:ptCount val="1"/>
                <c:pt idx="0">
                  <c:v>Gastos Generales</c:v>
                </c:pt>
              </c:strCache>
            </c:strRef>
          </c:tx>
          <c:spPr>
            <a:gradFill rotWithShape="0">
              <a:gsLst>
                <a:gs pos="0">
                  <a:srgbClr val="660403">
                    <a:gamma/>
                    <a:shade val="46275"/>
                    <a:invGamma/>
                  </a:srgbClr>
                </a:gs>
                <a:gs pos="50000">
                  <a:srgbClr val="DD0806"/>
                </a:gs>
                <a:gs pos="100000">
                  <a:srgbClr val="660403">
                    <a:gamma/>
                    <a:shade val="46275"/>
                    <a:invGamma/>
                  </a:srgbClr>
                </a:gs>
              </a:gsLst>
              <a:lin ang="0" scaled="1"/>
            </a:gradFill>
            <a:ln w="12700">
              <a:solidFill>
                <a:srgbClr val="000000"/>
              </a:solidFill>
              <a:prstDash val="solid"/>
            </a:ln>
          </c:spPr>
          <c:invertIfNegative val="0"/>
          <c:val>
            <c:numRef>
              <c:f>b!$E$106:$P$106</c:f>
              <c:numCache>
                <c:formatCode>#,##0</c:formatCode>
                <c:ptCount val="12"/>
                <c:pt idx="0">
                  <c:v>1170</c:v>
                </c:pt>
                <c:pt idx="1">
                  <c:v>1170</c:v>
                </c:pt>
                <c:pt idx="2">
                  <c:v>1170</c:v>
                </c:pt>
                <c:pt idx="3">
                  <c:v>1170</c:v>
                </c:pt>
                <c:pt idx="4">
                  <c:v>1170</c:v>
                </c:pt>
                <c:pt idx="5">
                  <c:v>1170</c:v>
                </c:pt>
                <c:pt idx="6">
                  <c:v>1470</c:v>
                </c:pt>
                <c:pt idx="7">
                  <c:v>1170</c:v>
                </c:pt>
                <c:pt idx="8">
                  <c:v>1170</c:v>
                </c:pt>
                <c:pt idx="9">
                  <c:v>1170</c:v>
                </c:pt>
                <c:pt idx="10">
                  <c:v>1170</c:v>
                </c:pt>
                <c:pt idx="11">
                  <c:v>1170</c:v>
                </c:pt>
              </c:numCache>
            </c:numRef>
          </c:val>
          <c:extLst>
            <c:ext xmlns:c16="http://schemas.microsoft.com/office/drawing/2014/chart" uri="{C3380CC4-5D6E-409C-BE32-E72D297353CC}">
              <c16:uniqueId val="{00000004-E1B6-D944-8E39-AD27078A8EF6}"/>
            </c:ext>
          </c:extLst>
        </c:ser>
        <c:ser>
          <c:idx val="5"/>
          <c:order val="5"/>
          <c:tx>
            <c:strRef>
              <c:f>b!$C$122</c:f>
              <c:strCache>
                <c:ptCount val="1"/>
                <c:pt idx="0">
                  <c:v>Amortizaciones</c:v>
                </c:pt>
              </c:strCache>
            </c:strRef>
          </c:tx>
          <c:spPr>
            <a:gradFill rotWithShape="0">
              <a:gsLst>
                <a:gs pos="0">
                  <a:srgbClr val="000000"/>
                </a:gs>
                <a:gs pos="50000">
                  <a:srgbClr val="FFFFFF">
                    <a:gamma/>
                    <a:tint val="0"/>
                    <a:invGamma/>
                  </a:srgbClr>
                </a:gs>
                <a:gs pos="100000">
                  <a:srgbClr val="000000"/>
                </a:gs>
              </a:gsLst>
              <a:lin ang="0" scaled="1"/>
            </a:gradFill>
            <a:ln w="12700">
              <a:solidFill>
                <a:srgbClr val="000000"/>
              </a:solidFill>
              <a:prstDash val="solid"/>
            </a:ln>
          </c:spPr>
          <c:invertIfNegative val="0"/>
          <c:val>
            <c:numRef>
              <c:f>b!$E$122:$P$122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E1B6-D944-8E39-AD27078A8EF6}"/>
            </c:ext>
          </c:extLst>
        </c:ser>
        <c:dLbls>
          <c:showLegendKey val="0"/>
          <c:showVal val="0"/>
          <c:showCatName val="0"/>
          <c:showSerName val="0"/>
          <c:showPercent val="0"/>
          <c:showBubbleSize val="0"/>
        </c:dLbls>
        <c:gapWidth val="150"/>
        <c:gapDepth val="200"/>
        <c:shape val="box"/>
        <c:axId val="501086664"/>
        <c:axId val="501090424"/>
        <c:axId val="0"/>
      </c:bar3DChart>
      <c:catAx>
        <c:axId val="501086664"/>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1090424"/>
        <c:crosses val="autoZero"/>
        <c:auto val="1"/>
        <c:lblAlgn val="ctr"/>
        <c:lblOffset val="100"/>
        <c:tickLblSkip val="1"/>
        <c:tickMarkSkip val="1"/>
        <c:noMultiLvlLbl val="0"/>
      </c:catAx>
      <c:valAx>
        <c:axId val="50109042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1086664"/>
        <c:crosses val="autoZero"/>
        <c:crossBetween val="between"/>
      </c:valAx>
      <c:spPr>
        <a:noFill/>
        <a:ln w="25400">
          <a:noFill/>
        </a:ln>
      </c:spPr>
    </c:plotArea>
    <c:legend>
      <c:legendPos val="b"/>
      <c:layout>
        <c:manualLayout>
          <c:xMode val="edge"/>
          <c:yMode val="edge"/>
          <c:x val="0.15560182311236001"/>
          <c:y val="0.87346810220151105"/>
          <c:w val="0.67427434900512995"/>
          <c:h val="9.3877551020408206E-2"/>
        </c:manualLayout>
      </c:layout>
      <c:overlay val="0"/>
      <c:spPr>
        <a:noFill/>
        <a:ln w="25400">
          <a:noFill/>
        </a:ln>
      </c:spPr>
      <c:txPr>
        <a:bodyPr/>
        <a:lstStyle/>
        <a:p>
          <a:pPr>
            <a:defRPr lang="es-ES" sz="735"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575" b="1" i="0" u="none" strike="noStrike" baseline="0">
                <a:solidFill>
                  <a:srgbClr val="000000"/>
                </a:solidFill>
                <a:latin typeface="Arial"/>
                <a:ea typeface="Arial"/>
                <a:cs typeface="Arial"/>
              </a:defRPr>
            </a:pPr>
            <a:r>
              <a:rPr lang="es-ES"/>
              <a:t>Beneficio Neto acumulado</a:t>
            </a:r>
          </a:p>
        </c:rich>
      </c:tx>
      <c:layout>
        <c:manualLayout>
          <c:xMode val="edge"/>
          <c:yMode val="edge"/>
          <c:x val="0.28631562370493202"/>
          <c:y val="2.34375E-2"/>
        </c:manualLayout>
      </c:layout>
      <c:overlay val="0"/>
      <c:spPr>
        <a:noFill/>
        <a:ln w="25400">
          <a:noFill/>
        </a:ln>
      </c:spPr>
    </c:title>
    <c:autoTitleDeleted val="0"/>
    <c:view3D>
      <c:rotX val="27"/>
      <c:hPercent val="100"/>
      <c:rotY val="34"/>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7.7894696805768507E-2"/>
          <c:y val="8.9843792840858805E-2"/>
          <c:w val="0.91578900298673804"/>
          <c:h val="0.82812539488096004"/>
        </c:manualLayout>
      </c:layout>
      <c:area3DChart>
        <c:grouping val="standard"/>
        <c:varyColors val="0"/>
        <c:ser>
          <c:idx val="0"/>
          <c:order val="0"/>
          <c:spPr>
            <a:gradFill rotWithShape="0">
              <a:gsLst>
                <a:gs pos="0">
                  <a:srgbClr val="00ABEA"/>
                </a:gs>
                <a:gs pos="100000">
                  <a:srgbClr val="004F6C">
                    <a:gamma/>
                    <a:shade val="46275"/>
                    <a:invGamma/>
                  </a:srgbClr>
                </a:gs>
              </a:gsLst>
              <a:path path="rect">
                <a:fillToRect t="100000" r="100000"/>
              </a:path>
            </a:gradFill>
            <a:ln w="12700">
              <a:solidFill>
                <a:srgbClr val="808080"/>
              </a:solidFill>
              <a:prstDash val="solid"/>
            </a:ln>
          </c:spPr>
          <c:val>
            <c:numRef>
              <c:f>b!$E$304:$P$304</c:f>
              <c:numCache>
                <c:formatCode>#,##0</c:formatCode>
                <c:ptCount val="12"/>
                <c:pt idx="0">
                  <c:v>-3720</c:v>
                </c:pt>
                <c:pt idx="1">
                  <c:v>-5677.5</c:v>
                </c:pt>
                <c:pt idx="2">
                  <c:v>-3641.25</c:v>
                </c:pt>
                <c:pt idx="3">
                  <c:v>-611.25</c:v>
                </c:pt>
                <c:pt idx="4">
                  <c:v>1406.25</c:v>
                </c:pt>
                <c:pt idx="5">
                  <c:v>686.25</c:v>
                </c:pt>
                <c:pt idx="6">
                  <c:v>-1252.5</c:v>
                </c:pt>
                <c:pt idx="7">
                  <c:v>-2460</c:v>
                </c:pt>
                <c:pt idx="8">
                  <c:v>-4417.5</c:v>
                </c:pt>
                <c:pt idx="9">
                  <c:v>-2887.5</c:v>
                </c:pt>
                <c:pt idx="10">
                  <c:v>-1357.5</c:v>
                </c:pt>
                <c:pt idx="11">
                  <c:v>435</c:v>
                </c:pt>
              </c:numCache>
            </c:numRef>
          </c:val>
          <c:extLst>
            <c:ext xmlns:c16="http://schemas.microsoft.com/office/drawing/2014/chart" uri="{C3380CC4-5D6E-409C-BE32-E72D297353CC}">
              <c16:uniqueId val="{00000000-DEF0-3247-8595-4E2D27941271}"/>
            </c:ext>
          </c:extLst>
        </c:ser>
        <c:dLbls>
          <c:showLegendKey val="0"/>
          <c:showVal val="0"/>
          <c:showCatName val="0"/>
          <c:showSerName val="0"/>
          <c:showPercent val="0"/>
          <c:showBubbleSize val="0"/>
        </c:dLbls>
        <c:dropLines>
          <c:spPr>
            <a:ln w="3175">
              <a:solidFill>
                <a:srgbClr val="C0C0C0"/>
              </a:solidFill>
              <a:prstDash val="solid"/>
            </a:ln>
          </c:spPr>
        </c:dropLines>
        <c:gapDepth val="200"/>
        <c:axId val="501126280"/>
        <c:axId val="501129960"/>
        <c:axId val="501133736"/>
      </c:area3DChart>
      <c:catAx>
        <c:axId val="501126280"/>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1129960"/>
        <c:crosses val="autoZero"/>
        <c:auto val="1"/>
        <c:lblAlgn val="ctr"/>
        <c:lblOffset val="100"/>
        <c:tickLblSkip val="1"/>
        <c:tickMarkSkip val="1"/>
        <c:noMultiLvlLbl val="0"/>
      </c:catAx>
      <c:valAx>
        <c:axId val="50112996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1126280"/>
        <c:crosses val="autoZero"/>
        <c:crossBetween val="midCat"/>
      </c:valAx>
      <c:serAx>
        <c:axId val="501133736"/>
        <c:scaling>
          <c:orientation val="minMax"/>
        </c:scaling>
        <c:delete val="1"/>
        <c:axPos val="b"/>
        <c:majorTickMark val="out"/>
        <c:minorTickMark val="none"/>
        <c:tickLblPos val="nextTo"/>
        <c:crossAx val="501129960"/>
        <c:crosses val="autoZero"/>
      </c:serAx>
      <c:spPr>
        <a:noFill/>
        <a:ln w="25400">
          <a:noFill/>
        </a:ln>
      </c:spPr>
    </c:plotArea>
    <c:plotVisOnly val="1"/>
    <c:dispBlanksAs val="zero"/>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550" b="1" i="0" u="none" strike="noStrike" baseline="0">
                <a:solidFill>
                  <a:srgbClr val="000000"/>
                </a:solidFill>
                <a:latin typeface="Arial"/>
                <a:ea typeface="Arial"/>
                <a:cs typeface="Arial"/>
              </a:defRPr>
            </a:pPr>
            <a:r>
              <a:rPr lang="es-ES"/>
              <a:t>% Costes</a:t>
            </a:r>
          </a:p>
        </c:rich>
      </c:tx>
      <c:layout>
        <c:manualLayout>
          <c:xMode val="edge"/>
          <c:yMode val="edge"/>
          <c:x val="0.42603534765254902"/>
          <c:y val="1.5748031496062999E-2"/>
        </c:manualLayout>
      </c:layout>
      <c:overlay val="0"/>
      <c:spPr>
        <a:noFill/>
        <a:ln w="25400">
          <a:noFill/>
        </a:ln>
      </c:spPr>
    </c:title>
    <c:autoTitleDeleted val="0"/>
    <c:view3D>
      <c:rotX val="22"/>
      <c:hPercent val="40"/>
      <c:rotY val="27"/>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9.0729761192484604E-2"/>
          <c:y val="9.4488052745833107E-2"/>
          <c:w val="0.89349090913468499"/>
          <c:h val="0.712597397791492"/>
        </c:manualLayout>
      </c:layout>
      <c:bar3DChart>
        <c:barDir val="col"/>
        <c:grouping val="percentStacked"/>
        <c:varyColors val="0"/>
        <c:ser>
          <c:idx val="4"/>
          <c:order val="0"/>
          <c:tx>
            <c:v>Financieros</c:v>
          </c:tx>
          <c:spPr>
            <a:gradFill rotWithShape="0">
              <a:gsLst>
                <a:gs pos="0">
                  <a:srgbClr val="004F6C">
                    <a:gamma/>
                    <a:shade val="46275"/>
                    <a:invGamma/>
                  </a:srgbClr>
                </a:gs>
                <a:gs pos="50000">
                  <a:srgbClr val="00ABEA"/>
                </a:gs>
                <a:gs pos="100000">
                  <a:srgbClr val="004F6C">
                    <a:gamma/>
                    <a:shade val="46275"/>
                    <a:invGamma/>
                  </a:srgbClr>
                </a:gs>
              </a:gsLst>
              <a:lin ang="0" scaled="1"/>
            </a:gradFill>
            <a:ln w="12700">
              <a:solidFill>
                <a:srgbClr val="000000"/>
              </a:solidFill>
              <a:prstDash val="solid"/>
            </a:ln>
          </c:spPr>
          <c:invertIfNegative val="0"/>
          <c:val>
            <c:numRef>
              <c:f>b!$E$215:$P$215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455-DE44-93D8-86C274C6D08A}"/>
            </c:ext>
          </c:extLst>
        </c:ser>
        <c:ser>
          <c:idx val="1"/>
          <c:order val="1"/>
          <c:tx>
            <c:strRef>
              <c:f>'2c'!$C$34</c:f>
              <c:strCache>
                <c:ptCount val="1"/>
              </c:strCache>
            </c:strRef>
          </c:tx>
          <c:spPr>
            <a:gradFill rotWithShape="0">
              <a:gsLst>
                <a:gs pos="0">
                  <a:srgbClr val="762F00">
                    <a:gamma/>
                    <a:shade val="46275"/>
                    <a:invGamma/>
                  </a:srgbClr>
                </a:gs>
                <a:gs pos="50000">
                  <a:srgbClr val="FF6600"/>
                </a:gs>
                <a:gs pos="100000">
                  <a:srgbClr val="762F00">
                    <a:gamma/>
                    <a:shade val="46275"/>
                    <a:invGamma/>
                  </a:srgbClr>
                </a:gs>
              </a:gsLst>
              <a:lin ang="0" scaled="1"/>
            </a:gradFill>
            <a:ln w="3175">
              <a:solidFill>
                <a:srgbClr val="000000"/>
              </a:solidFill>
              <a:prstDash val="solid"/>
            </a:ln>
          </c:spPr>
          <c:invertIfNegative val="0"/>
          <c:val>
            <c:numRef>
              <c:f>'2c'!$E$34:$Q$34</c:f>
            </c:numRef>
          </c:val>
          <c:extLst>
            <c:ext xmlns:c16="http://schemas.microsoft.com/office/drawing/2014/chart" uri="{C3380CC4-5D6E-409C-BE32-E72D297353CC}">
              <c16:uniqueId val="{00000001-2455-DE44-93D8-86C274C6D08A}"/>
            </c:ext>
          </c:extLst>
        </c:ser>
        <c:ser>
          <c:idx val="2"/>
          <c:order val="2"/>
          <c:tx>
            <c:strRef>
              <c:f>b!$C$174</c:f>
              <c:strCache>
                <c:ptCount val="1"/>
                <c:pt idx="0">
                  <c:v>Coste de las ventas</c:v>
                </c:pt>
              </c:strCache>
            </c:strRef>
          </c:tx>
          <c:spPr>
            <a:gradFill rotWithShape="0">
              <a:gsLst>
                <a:gs pos="0">
                  <a:srgbClr val="70043D">
                    <a:gamma/>
                    <a:shade val="46275"/>
                    <a:invGamma/>
                  </a:srgbClr>
                </a:gs>
                <a:gs pos="50000">
                  <a:srgbClr val="F20884"/>
                </a:gs>
                <a:gs pos="100000">
                  <a:srgbClr val="70043D">
                    <a:gamma/>
                    <a:shade val="46275"/>
                    <a:invGamma/>
                  </a:srgbClr>
                </a:gs>
              </a:gsLst>
              <a:lin ang="0" scaled="1"/>
            </a:gradFill>
            <a:ln w="12700">
              <a:solidFill>
                <a:srgbClr val="000000"/>
              </a:solidFill>
              <a:prstDash val="solid"/>
            </a:ln>
          </c:spPr>
          <c:invertIfNegative val="0"/>
          <c:val>
            <c:numRef>
              <c:f>b!$E$174:$P$174</c:f>
              <c:numCache>
                <c:formatCode>#,##0</c:formatCode>
                <c:ptCount val="12"/>
                <c:pt idx="0">
                  <c:v>5240</c:v>
                </c:pt>
                <c:pt idx="1">
                  <c:v>3890</c:v>
                </c:pt>
                <c:pt idx="2">
                  <c:v>4565</c:v>
                </c:pt>
                <c:pt idx="3">
                  <c:v>5240</c:v>
                </c:pt>
                <c:pt idx="4">
                  <c:v>6590</c:v>
                </c:pt>
                <c:pt idx="5">
                  <c:v>5240</c:v>
                </c:pt>
                <c:pt idx="6">
                  <c:v>4865</c:v>
                </c:pt>
                <c:pt idx="7">
                  <c:v>3890</c:v>
                </c:pt>
                <c:pt idx="8">
                  <c:v>3890</c:v>
                </c:pt>
                <c:pt idx="9">
                  <c:v>5240</c:v>
                </c:pt>
                <c:pt idx="10">
                  <c:v>5240</c:v>
                </c:pt>
                <c:pt idx="11">
                  <c:v>3890</c:v>
                </c:pt>
              </c:numCache>
            </c:numRef>
          </c:val>
          <c:extLst>
            <c:ext xmlns:c16="http://schemas.microsoft.com/office/drawing/2014/chart" uri="{C3380CC4-5D6E-409C-BE32-E72D297353CC}">
              <c16:uniqueId val="{00000002-2455-DE44-93D8-86C274C6D08A}"/>
            </c:ext>
          </c:extLst>
        </c:ser>
        <c:ser>
          <c:idx val="3"/>
          <c:order val="3"/>
          <c:tx>
            <c:v>Mk y ventas</c:v>
          </c:tx>
          <c:spPr>
            <a:gradFill rotWithShape="0">
              <a:gsLst>
                <a:gs pos="0">
                  <a:srgbClr val="757002">
                    <a:gamma/>
                    <a:shade val="46275"/>
                    <a:invGamma/>
                  </a:srgbClr>
                </a:gs>
                <a:gs pos="50000">
                  <a:srgbClr val="FCF305"/>
                </a:gs>
                <a:gs pos="100000">
                  <a:srgbClr val="757002">
                    <a:gamma/>
                    <a:shade val="46275"/>
                    <a:invGamma/>
                  </a:srgbClr>
                </a:gs>
              </a:gsLst>
              <a:lin ang="0" scaled="1"/>
            </a:gradFill>
            <a:ln w="12700">
              <a:solidFill>
                <a:srgbClr val="000000"/>
              </a:solidFill>
              <a:prstDash val="solid"/>
            </a:ln>
          </c:spPr>
          <c:invertIfNegative val="0"/>
          <c:val>
            <c:numRef>
              <c:f>b!$E$185:$P$185</c:f>
              <c:numCache>
                <c:formatCode>#,##0</c:formatCode>
                <c:ptCount val="12"/>
                <c:pt idx="0">
                  <c:v>200</c:v>
                </c:pt>
                <c:pt idx="1">
                  <c:v>200</c:v>
                </c:pt>
                <c:pt idx="2">
                  <c:v>200</c:v>
                </c:pt>
                <c:pt idx="3">
                  <c:v>200</c:v>
                </c:pt>
                <c:pt idx="4">
                  <c:v>200</c:v>
                </c:pt>
                <c:pt idx="5">
                  <c:v>200</c:v>
                </c:pt>
                <c:pt idx="6">
                  <c:v>200</c:v>
                </c:pt>
                <c:pt idx="7">
                  <c:v>200</c:v>
                </c:pt>
                <c:pt idx="8">
                  <c:v>200</c:v>
                </c:pt>
                <c:pt idx="9">
                  <c:v>200</c:v>
                </c:pt>
                <c:pt idx="10">
                  <c:v>200</c:v>
                </c:pt>
                <c:pt idx="11">
                  <c:v>200</c:v>
                </c:pt>
              </c:numCache>
            </c:numRef>
          </c:val>
          <c:extLst>
            <c:ext xmlns:c16="http://schemas.microsoft.com/office/drawing/2014/chart" uri="{C3380CC4-5D6E-409C-BE32-E72D297353CC}">
              <c16:uniqueId val="{00000003-2455-DE44-93D8-86C274C6D08A}"/>
            </c:ext>
          </c:extLst>
        </c:ser>
        <c:ser>
          <c:idx val="0"/>
          <c:order val="4"/>
          <c:tx>
            <c:strRef>
              <c:f>'2c'!$C$23</c:f>
              <c:strCache>
                <c:ptCount val="1"/>
              </c:strCache>
            </c:strRef>
          </c:tx>
          <c:spPr>
            <a:gradFill rotWithShape="0">
              <a:gsLst>
                <a:gs pos="0">
                  <a:srgbClr val="0E5509">
                    <a:gamma/>
                    <a:shade val="46275"/>
                    <a:invGamma/>
                  </a:srgbClr>
                </a:gs>
                <a:gs pos="50000">
                  <a:srgbClr val="1FB714"/>
                </a:gs>
                <a:gs pos="100000">
                  <a:srgbClr val="0E5509">
                    <a:gamma/>
                    <a:shade val="46275"/>
                    <a:invGamma/>
                  </a:srgbClr>
                </a:gs>
              </a:gsLst>
              <a:lin ang="0" scaled="1"/>
            </a:gradFill>
            <a:ln w="3175">
              <a:solidFill>
                <a:srgbClr val="000000"/>
              </a:solidFill>
              <a:prstDash val="solid"/>
            </a:ln>
          </c:spPr>
          <c:invertIfNegative val="0"/>
          <c:val>
            <c:numRef>
              <c:f>'2c'!$E$23:$Q$23</c:f>
            </c:numRef>
          </c:val>
          <c:extLst>
            <c:ext xmlns:c16="http://schemas.microsoft.com/office/drawing/2014/chart" uri="{C3380CC4-5D6E-409C-BE32-E72D297353CC}">
              <c16:uniqueId val="{00000004-2455-DE44-93D8-86C274C6D08A}"/>
            </c:ext>
          </c:extLst>
        </c:ser>
        <c:ser>
          <c:idx val="5"/>
          <c:order val="5"/>
          <c:tx>
            <c:v>Generales</c:v>
          </c:tx>
          <c:spPr>
            <a:gradFill rotWithShape="0">
              <a:gsLst>
                <a:gs pos="0">
                  <a:srgbClr val="000000"/>
                </a:gs>
                <a:gs pos="50000">
                  <a:srgbClr val="FFFFFF">
                    <a:gamma/>
                    <a:tint val="0"/>
                    <a:invGamma/>
                  </a:srgbClr>
                </a:gs>
                <a:gs pos="100000">
                  <a:srgbClr val="000000"/>
                </a:gs>
              </a:gsLst>
              <a:lin ang="0" scaled="1"/>
            </a:gradFill>
            <a:ln w="12700">
              <a:solidFill>
                <a:srgbClr val="000000"/>
              </a:solidFill>
              <a:prstDash val="solid"/>
            </a:ln>
          </c:spPr>
          <c:invertIfNegative val="0"/>
          <c:val>
            <c:numRef>
              <c:f>b!$E$193:$P$193</c:f>
              <c:numCache>
                <c:formatCode>#,##0</c:formatCode>
                <c:ptCount val="12"/>
                <c:pt idx="0">
                  <c:v>520</c:v>
                </c:pt>
                <c:pt idx="1">
                  <c:v>520</c:v>
                </c:pt>
                <c:pt idx="2">
                  <c:v>520</c:v>
                </c:pt>
                <c:pt idx="3">
                  <c:v>520</c:v>
                </c:pt>
                <c:pt idx="4">
                  <c:v>520</c:v>
                </c:pt>
                <c:pt idx="5">
                  <c:v>520</c:v>
                </c:pt>
                <c:pt idx="6">
                  <c:v>520</c:v>
                </c:pt>
                <c:pt idx="7">
                  <c:v>520</c:v>
                </c:pt>
                <c:pt idx="8">
                  <c:v>520</c:v>
                </c:pt>
                <c:pt idx="9">
                  <c:v>520</c:v>
                </c:pt>
                <c:pt idx="10">
                  <c:v>520</c:v>
                </c:pt>
                <c:pt idx="11">
                  <c:v>520</c:v>
                </c:pt>
              </c:numCache>
            </c:numRef>
          </c:val>
          <c:extLst>
            <c:ext xmlns:c16="http://schemas.microsoft.com/office/drawing/2014/chart" uri="{C3380CC4-5D6E-409C-BE32-E72D297353CC}">
              <c16:uniqueId val="{00000005-2455-DE44-93D8-86C274C6D08A}"/>
            </c:ext>
          </c:extLst>
        </c:ser>
        <c:dLbls>
          <c:showLegendKey val="0"/>
          <c:showVal val="0"/>
          <c:showCatName val="0"/>
          <c:showSerName val="0"/>
          <c:showPercent val="0"/>
          <c:showBubbleSize val="0"/>
        </c:dLbls>
        <c:gapWidth val="150"/>
        <c:gapDepth val="200"/>
        <c:shape val="box"/>
        <c:axId val="501198344"/>
        <c:axId val="501202120"/>
        <c:axId val="0"/>
      </c:bar3DChart>
      <c:catAx>
        <c:axId val="501198344"/>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1202120"/>
        <c:crosses val="autoZero"/>
        <c:auto val="1"/>
        <c:lblAlgn val="ctr"/>
        <c:lblOffset val="100"/>
        <c:tickLblSkip val="1"/>
        <c:tickMarkSkip val="1"/>
        <c:noMultiLvlLbl val="0"/>
      </c:catAx>
      <c:valAx>
        <c:axId val="50120212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1198344"/>
        <c:crosses val="autoZero"/>
        <c:crossBetween val="between"/>
      </c:valAx>
      <c:spPr>
        <a:noFill/>
        <a:ln w="25400">
          <a:noFill/>
        </a:ln>
      </c:spPr>
    </c:plotArea>
    <c:legend>
      <c:legendPos val="r"/>
      <c:layout>
        <c:manualLayout>
          <c:xMode val="edge"/>
          <c:yMode val="edge"/>
          <c:x val="0.21499013806706099"/>
          <c:y val="0.854329468658937"/>
          <c:w val="0.59960536737641501"/>
          <c:h val="0.12598394196788401"/>
        </c:manualLayout>
      </c:layout>
      <c:overlay val="0"/>
      <c:spPr>
        <a:noFill/>
        <a:ln w="25400">
          <a:noFill/>
        </a:ln>
      </c:spPr>
      <c:txPr>
        <a:bodyPr/>
        <a:lstStyle/>
        <a:p>
          <a:pPr>
            <a:defRPr lang="es-ES" sz="825"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575" b="1" i="0" u="none" strike="noStrike" baseline="0">
                <a:solidFill>
                  <a:srgbClr val="000000"/>
                </a:solidFill>
                <a:latin typeface="Arial"/>
                <a:ea typeface="Arial"/>
                <a:cs typeface="Arial"/>
              </a:defRPr>
            </a:pPr>
            <a:r>
              <a:rPr lang="es-ES"/>
              <a:t>Márgenes</a:t>
            </a:r>
          </a:p>
        </c:rich>
      </c:tx>
      <c:layout>
        <c:manualLayout>
          <c:xMode val="edge"/>
          <c:yMode val="edge"/>
          <c:x val="0.41666650262467197"/>
          <c:y val="2.3529411764705899E-2"/>
        </c:manualLayout>
      </c:layout>
      <c:overlay val="0"/>
      <c:spPr>
        <a:noFill/>
        <a:ln w="25400">
          <a:noFill/>
        </a:ln>
      </c:spPr>
    </c:title>
    <c:autoTitleDeleted val="0"/>
    <c:view3D>
      <c:rotX val="22"/>
      <c:hPercent val="45"/>
      <c:rotY val="27"/>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8.9583310551119302E-2"/>
          <c:y val="8.6274468503720197E-2"/>
          <c:w val="0.89166643990416505"/>
          <c:h val="0.74509768253213005"/>
        </c:manualLayout>
      </c:layout>
      <c:bar3DChart>
        <c:barDir val="col"/>
        <c:grouping val="clustered"/>
        <c:varyColors val="0"/>
        <c:ser>
          <c:idx val="0"/>
          <c:order val="0"/>
          <c:tx>
            <c:v>Margen Bruto</c:v>
          </c:tx>
          <c:spPr>
            <a:gradFill rotWithShape="0">
              <a:gsLst>
                <a:gs pos="0">
                  <a:srgbClr val="660403">
                    <a:gamma/>
                    <a:shade val="46275"/>
                    <a:invGamma/>
                  </a:srgbClr>
                </a:gs>
                <a:gs pos="50000">
                  <a:srgbClr val="DD0806"/>
                </a:gs>
                <a:gs pos="100000">
                  <a:srgbClr val="660403">
                    <a:gamma/>
                    <a:shade val="46275"/>
                    <a:invGamma/>
                  </a:srgbClr>
                </a:gs>
              </a:gsLst>
              <a:lin ang="0" scaled="1"/>
            </a:gradFill>
            <a:ln w="12700">
              <a:solidFill>
                <a:srgbClr val="000000"/>
              </a:solidFill>
              <a:prstDash val="solid"/>
            </a:ln>
          </c:spPr>
          <c:invertIfNegative val="0"/>
          <c:val>
            <c:numRef>
              <c:f>b!$E$181:$P$181</c:f>
              <c:numCache>
                <c:formatCode>#,##0</c:formatCode>
                <c:ptCount val="12"/>
                <c:pt idx="0">
                  <c:v>-4240</c:v>
                </c:pt>
                <c:pt idx="1">
                  <c:v>-1890</c:v>
                </c:pt>
                <c:pt idx="2">
                  <c:v>3435</c:v>
                </c:pt>
                <c:pt idx="3">
                  <c:v>4760</c:v>
                </c:pt>
                <c:pt idx="4">
                  <c:v>3410</c:v>
                </c:pt>
                <c:pt idx="5">
                  <c:v>-240</c:v>
                </c:pt>
                <c:pt idx="6">
                  <c:v>-1865</c:v>
                </c:pt>
                <c:pt idx="7">
                  <c:v>-890</c:v>
                </c:pt>
                <c:pt idx="8">
                  <c:v>-1890</c:v>
                </c:pt>
                <c:pt idx="9">
                  <c:v>2760</c:v>
                </c:pt>
                <c:pt idx="10">
                  <c:v>2760</c:v>
                </c:pt>
                <c:pt idx="11">
                  <c:v>3110</c:v>
                </c:pt>
              </c:numCache>
            </c:numRef>
          </c:val>
          <c:extLst>
            <c:ext xmlns:c16="http://schemas.microsoft.com/office/drawing/2014/chart" uri="{C3380CC4-5D6E-409C-BE32-E72D297353CC}">
              <c16:uniqueId val="{00000000-3ED3-4049-8AA1-C5CF18AA353E}"/>
            </c:ext>
          </c:extLst>
        </c:ser>
        <c:ser>
          <c:idx val="1"/>
          <c:order val="1"/>
          <c:tx>
            <c:v>EBITDA</c:v>
          </c:tx>
          <c:spPr>
            <a:gradFill rotWithShape="0">
              <a:gsLst>
                <a:gs pos="0">
                  <a:srgbClr val="000062">
                    <a:gamma/>
                    <a:shade val="46275"/>
                    <a:invGamma/>
                  </a:srgbClr>
                </a:gs>
                <a:gs pos="50000">
                  <a:srgbClr val="0000D4"/>
                </a:gs>
                <a:gs pos="100000">
                  <a:srgbClr val="000062">
                    <a:gamma/>
                    <a:shade val="46275"/>
                    <a:invGamma/>
                  </a:srgbClr>
                </a:gs>
              </a:gsLst>
              <a:lin ang="0" scaled="1"/>
            </a:gradFill>
            <a:ln w="12700">
              <a:solidFill>
                <a:srgbClr val="000000"/>
              </a:solidFill>
              <a:prstDash val="solid"/>
            </a:ln>
          </c:spPr>
          <c:invertIfNegative val="0"/>
          <c:val>
            <c:numRef>
              <c:f>b!$E$208:$P$208</c:f>
              <c:numCache>
                <c:formatCode>#,##0</c:formatCode>
                <c:ptCount val="12"/>
                <c:pt idx="0">
                  <c:v>-4960</c:v>
                </c:pt>
                <c:pt idx="1">
                  <c:v>-2610</c:v>
                </c:pt>
                <c:pt idx="2">
                  <c:v>2715</c:v>
                </c:pt>
                <c:pt idx="3">
                  <c:v>4040</c:v>
                </c:pt>
                <c:pt idx="4">
                  <c:v>2690</c:v>
                </c:pt>
                <c:pt idx="5">
                  <c:v>-960</c:v>
                </c:pt>
                <c:pt idx="6">
                  <c:v>-2585</c:v>
                </c:pt>
                <c:pt idx="7">
                  <c:v>-1610</c:v>
                </c:pt>
                <c:pt idx="8">
                  <c:v>-2610</c:v>
                </c:pt>
                <c:pt idx="9">
                  <c:v>2040</c:v>
                </c:pt>
                <c:pt idx="10">
                  <c:v>2040</c:v>
                </c:pt>
                <c:pt idx="11">
                  <c:v>2390</c:v>
                </c:pt>
              </c:numCache>
            </c:numRef>
          </c:val>
          <c:extLst>
            <c:ext xmlns:c16="http://schemas.microsoft.com/office/drawing/2014/chart" uri="{C3380CC4-5D6E-409C-BE32-E72D297353CC}">
              <c16:uniqueId val="{00000001-3ED3-4049-8AA1-C5CF18AA353E}"/>
            </c:ext>
          </c:extLst>
        </c:ser>
        <c:ser>
          <c:idx val="2"/>
          <c:order val="2"/>
          <c:tx>
            <c:v>BAI</c:v>
          </c:tx>
          <c:spPr>
            <a:gradFill rotWithShape="0">
              <a:gsLst>
                <a:gs pos="0">
                  <a:srgbClr val="0E5509">
                    <a:gamma/>
                    <a:shade val="46275"/>
                    <a:invGamma/>
                  </a:srgbClr>
                </a:gs>
                <a:gs pos="50000">
                  <a:srgbClr val="1FB714"/>
                </a:gs>
                <a:gs pos="100000">
                  <a:srgbClr val="0E5509">
                    <a:gamma/>
                    <a:shade val="46275"/>
                    <a:invGamma/>
                  </a:srgbClr>
                </a:gs>
              </a:gsLst>
              <a:lin ang="0" scaled="1"/>
            </a:gradFill>
            <a:ln w="12700">
              <a:solidFill>
                <a:srgbClr val="000000"/>
              </a:solidFill>
              <a:prstDash val="solid"/>
            </a:ln>
          </c:spPr>
          <c:invertIfNegative val="0"/>
          <c:val>
            <c:numRef>
              <c:f>b!$E$221:$P$221</c:f>
              <c:numCache>
                <c:formatCode>#,##0</c:formatCode>
                <c:ptCount val="12"/>
                <c:pt idx="0">
                  <c:v>-4960</c:v>
                </c:pt>
                <c:pt idx="1">
                  <c:v>-2610</c:v>
                </c:pt>
                <c:pt idx="2">
                  <c:v>2715</c:v>
                </c:pt>
                <c:pt idx="3">
                  <c:v>4040</c:v>
                </c:pt>
                <c:pt idx="4">
                  <c:v>2690</c:v>
                </c:pt>
                <c:pt idx="5">
                  <c:v>-960</c:v>
                </c:pt>
                <c:pt idx="6">
                  <c:v>-2585</c:v>
                </c:pt>
                <c:pt idx="7">
                  <c:v>-1610</c:v>
                </c:pt>
                <c:pt idx="8">
                  <c:v>-2610</c:v>
                </c:pt>
                <c:pt idx="9">
                  <c:v>2040</c:v>
                </c:pt>
                <c:pt idx="10">
                  <c:v>2040</c:v>
                </c:pt>
                <c:pt idx="11">
                  <c:v>2390</c:v>
                </c:pt>
              </c:numCache>
            </c:numRef>
          </c:val>
          <c:extLst>
            <c:ext xmlns:c16="http://schemas.microsoft.com/office/drawing/2014/chart" uri="{C3380CC4-5D6E-409C-BE32-E72D297353CC}">
              <c16:uniqueId val="{00000002-3ED3-4049-8AA1-C5CF18AA353E}"/>
            </c:ext>
          </c:extLst>
        </c:ser>
        <c:ser>
          <c:idx val="3"/>
          <c:order val="3"/>
          <c:tx>
            <c:v>B.NETO</c:v>
          </c:tx>
          <c:spPr>
            <a:gradFill rotWithShape="0">
              <a:gsLst>
                <a:gs pos="0">
                  <a:srgbClr val="762F00">
                    <a:gamma/>
                    <a:shade val="46275"/>
                    <a:invGamma/>
                  </a:srgbClr>
                </a:gs>
                <a:gs pos="50000">
                  <a:srgbClr val="FF6600"/>
                </a:gs>
                <a:gs pos="100000">
                  <a:srgbClr val="762F00">
                    <a:gamma/>
                    <a:shade val="46275"/>
                    <a:invGamma/>
                  </a:srgbClr>
                </a:gs>
              </a:gsLst>
              <a:lin ang="0" scaled="1"/>
            </a:gradFill>
            <a:ln w="12700">
              <a:solidFill>
                <a:srgbClr val="000000"/>
              </a:solidFill>
              <a:prstDash val="solid"/>
            </a:ln>
          </c:spPr>
          <c:invertIfNegative val="0"/>
          <c:val>
            <c:numRef>
              <c:f>b!$E$223:$P$223</c:f>
              <c:numCache>
                <c:formatCode>#,##0</c:formatCode>
                <c:ptCount val="12"/>
                <c:pt idx="0">
                  <c:v>-3720</c:v>
                </c:pt>
                <c:pt idx="1">
                  <c:v>-1957.5</c:v>
                </c:pt>
                <c:pt idx="2">
                  <c:v>2036.25</c:v>
                </c:pt>
                <c:pt idx="3">
                  <c:v>3030</c:v>
                </c:pt>
                <c:pt idx="4">
                  <c:v>2017.5</c:v>
                </c:pt>
                <c:pt idx="5">
                  <c:v>-720</c:v>
                </c:pt>
                <c:pt idx="6">
                  <c:v>-1938.75</c:v>
                </c:pt>
                <c:pt idx="7">
                  <c:v>-1207.5</c:v>
                </c:pt>
                <c:pt idx="8">
                  <c:v>-1957.5</c:v>
                </c:pt>
                <c:pt idx="9">
                  <c:v>1530</c:v>
                </c:pt>
                <c:pt idx="10">
                  <c:v>1530</c:v>
                </c:pt>
                <c:pt idx="11">
                  <c:v>1792.5</c:v>
                </c:pt>
              </c:numCache>
            </c:numRef>
          </c:val>
          <c:extLst>
            <c:ext xmlns:c16="http://schemas.microsoft.com/office/drawing/2014/chart" uri="{C3380CC4-5D6E-409C-BE32-E72D297353CC}">
              <c16:uniqueId val="{00000003-3ED3-4049-8AA1-C5CF18AA353E}"/>
            </c:ext>
          </c:extLst>
        </c:ser>
        <c:dLbls>
          <c:showLegendKey val="0"/>
          <c:showVal val="0"/>
          <c:showCatName val="0"/>
          <c:showSerName val="0"/>
          <c:showPercent val="0"/>
          <c:showBubbleSize val="0"/>
        </c:dLbls>
        <c:gapWidth val="150"/>
        <c:gapDepth val="200"/>
        <c:shape val="box"/>
        <c:axId val="499990856"/>
        <c:axId val="499983688"/>
        <c:axId val="0"/>
      </c:bar3DChart>
      <c:catAx>
        <c:axId val="4999908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499983688"/>
        <c:crosses val="autoZero"/>
        <c:auto val="1"/>
        <c:lblAlgn val="ctr"/>
        <c:lblOffset val="100"/>
        <c:tickLblSkip val="1"/>
        <c:tickMarkSkip val="1"/>
        <c:noMultiLvlLbl val="0"/>
      </c:catAx>
      <c:valAx>
        <c:axId val="49998368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499990856"/>
        <c:crosses val="autoZero"/>
        <c:crossBetween val="between"/>
      </c:valAx>
      <c:spPr>
        <a:noFill/>
        <a:ln w="25400">
          <a:noFill/>
        </a:ln>
      </c:spPr>
    </c:plotArea>
    <c:legend>
      <c:legendPos val="b"/>
      <c:layout>
        <c:manualLayout>
          <c:xMode val="edge"/>
          <c:yMode val="edge"/>
          <c:x val="0.204166666666667"/>
          <c:y val="0.90980361278369604"/>
          <c:w val="0.60624983595800497"/>
          <c:h val="6.6666666666666596E-2"/>
        </c:manualLayout>
      </c:layout>
      <c:overlay val="0"/>
      <c:spPr>
        <a:noFill/>
        <a:ln w="25400">
          <a:noFill/>
        </a:ln>
      </c:spPr>
      <c:txPr>
        <a:bodyPr/>
        <a:lstStyle/>
        <a:p>
          <a:pPr>
            <a:defRPr lang="es-ES" sz="92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425" b="1" i="0" u="none" strike="noStrike" baseline="0">
                <a:solidFill>
                  <a:srgbClr val="000000"/>
                </a:solidFill>
                <a:latin typeface="Arial"/>
                <a:ea typeface="Arial"/>
                <a:cs typeface="Arial"/>
              </a:defRPr>
            </a:pPr>
            <a:r>
              <a:rPr lang="es-ES"/>
              <a:t>BAI acumulado</a:t>
            </a:r>
          </a:p>
        </c:rich>
      </c:tx>
      <c:layout>
        <c:manualLayout>
          <c:xMode val="edge"/>
          <c:yMode val="edge"/>
          <c:x val="0.38924697316061302"/>
          <c:y val="4.0322580645161303E-2"/>
        </c:manualLayout>
      </c:layout>
      <c:overlay val="0"/>
      <c:spPr>
        <a:noFill/>
        <a:ln w="25400">
          <a:noFill/>
        </a:ln>
      </c:spPr>
    </c:title>
    <c:autoTitleDeleted val="0"/>
    <c:view3D>
      <c:rotX val="16"/>
      <c:hPercent val="100"/>
      <c:rotY val="24"/>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8.3870879671875301E-2"/>
          <c:y val="9.6774336450888995E-2"/>
          <c:w val="0.90107432262860898"/>
          <c:h val="0.77822695562589905"/>
        </c:manualLayout>
      </c:layout>
      <c:area3DChart>
        <c:grouping val="standard"/>
        <c:varyColors val="0"/>
        <c:ser>
          <c:idx val="2"/>
          <c:order val="0"/>
          <c:spPr>
            <a:gradFill rotWithShape="0">
              <a:gsLst>
                <a:gs pos="0">
                  <a:srgbClr val="0E5509">
                    <a:gamma/>
                    <a:shade val="46275"/>
                    <a:invGamma/>
                  </a:srgbClr>
                </a:gs>
                <a:gs pos="50000">
                  <a:srgbClr val="1FB714"/>
                </a:gs>
                <a:gs pos="100000">
                  <a:srgbClr val="0E5509">
                    <a:gamma/>
                    <a:shade val="46275"/>
                    <a:invGamma/>
                  </a:srgbClr>
                </a:gs>
              </a:gsLst>
              <a:lin ang="0" scaled="1"/>
            </a:gradFill>
            <a:ln w="12700">
              <a:solidFill>
                <a:srgbClr val="C0C0C0"/>
              </a:solidFill>
              <a:prstDash val="solid"/>
            </a:ln>
          </c:spPr>
          <c:val>
            <c:numRef>
              <c:f>b!$E$303:$P$303</c:f>
              <c:numCache>
                <c:formatCode>#,##0</c:formatCode>
                <c:ptCount val="12"/>
                <c:pt idx="0">
                  <c:v>-4960</c:v>
                </c:pt>
                <c:pt idx="1">
                  <c:v>-7570</c:v>
                </c:pt>
                <c:pt idx="2">
                  <c:v>-4855</c:v>
                </c:pt>
                <c:pt idx="3">
                  <c:v>-815</c:v>
                </c:pt>
                <c:pt idx="4">
                  <c:v>1875</c:v>
                </c:pt>
                <c:pt idx="5">
                  <c:v>915</c:v>
                </c:pt>
                <c:pt idx="6">
                  <c:v>-1670</c:v>
                </c:pt>
                <c:pt idx="7">
                  <c:v>-3280</c:v>
                </c:pt>
                <c:pt idx="8">
                  <c:v>-5890</c:v>
                </c:pt>
                <c:pt idx="9">
                  <c:v>-3850</c:v>
                </c:pt>
                <c:pt idx="10">
                  <c:v>-1810</c:v>
                </c:pt>
                <c:pt idx="11">
                  <c:v>580</c:v>
                </c:pt>
              </c:numCache>
            </c:numRef>
          </c:val>
          <c:extLst>
            <c:ext xmlns:c16="http://schemas.microsoft.com/office/drawing/2014/chart" uri="{C3380CC4-5D6E-409C-BE32-E72D297353CC}">
              <c16:uniqueId val="{00000000-A18D-884D-9306-BE01E64AAF7B}"/>
            </c:ext>
          </c:extLst>
        </c:ser>
        <c:dLbls>
          <c:showLegendKey val="0"/>
          <c:showVal val="0"/>
          <c:showCatName val="0"/>
          <c:showSerName val="0"/>
          <c:showPercent val="0"/>
          <c:showBubbleSize val="0"/>
        </c:dLbls>
        <c:dropLines>
          <c:spPr>
            <a:ln w="3175">
              <a:solidFill>
                <a:srgbClr val="C0C0C0"/>
              </a:solidFill>
              <a:prstDash val="solid"/>
            </a:ln>
          </c:spPr>
        </c:dropLines>
        <c:gapDepth val="200"/>
        <c:axId val="503375896"/>
        <c:axId val="503379400"/>
        <c:axId val="503383112"/>
      </c:area3DChart>
      <c:catAx>
        <c:axId val="5033758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1050" b="0" i="0" u="none" strike="noStrike" baseline="0">
                <a:solidFill>
                  <a:srgbClr val="000000"/>
                </a:solidFill>
                <a:latin typeface="Arial"/>
                <a:ea typeface="Arial"/>
                <a:cs typeface="Arial"/>
              </a:defRPr>
            </a:pPr>
            <a:endParaRPr lang="es-ES"/>
          </a:p>
        </c:txPr>
        <c:crossAx val="503379400"/>
        <c:crosses val="autoZero"/>
        <c:auto val="1"/>
        <c:lblAlgn val="ctr"/>
        <c:lblOffset val="100"/>
        <c:tickLblSkip val="1"/>
        <c:tickMarkSkip val="1"/>
        <c:noMultiLvlLbl val="0"/>
      </c:catAx>
      <c:valAx>
        <c:axId val="50337940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3375896"/>
        <c:crosses val="autoZero"/>
        <c:crossBetween val="midCat"/>
      </c:valAx>
      <c:serAx>
        <c:axId val="503383112"/>
        <c:scaling>
          <c:orientation val="minMax"/>
        </c:scaling>
        <c:delete val="1"/>
        <c:axPos val="b"/>
        <c:majorTickMark val="out"/>
        <c:minorTickMark val="none"/>
        <c:tickLblPos val="nextTo"/>
        <c:crossAx val="503379400"/>
        <c:crosses val="autoZero"/>
      </c:serAx>
      <c:spPr>
        <a:noFill/>
        <a:ln w="25400">
          <a:noFill/>
        </a:ln>
      </c:spPr>
    </c:plotArea>
    <c:plotVisOnly val="1"/>
    <c:dispBlanksAs val="zero"/>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700" b="1" i="0" u="none" strike="noStrike" baseline="0">
                <a:solidFill>
                  <a:srgbClr val="000000"/>
                </a:solidFill>
                <a:latin typeface="Arial"/>
                <a:ea typeface="Arial"/>
                <a:cs typeface="Arial"/>
              </a:defRPr>
            </a:pPr>
            <a:r>
              <a:rPr lang="es-ES"/>
              <a:t>Costes</a:t>
            </a:r>
          </a:p>
        </c:rich>
      </c:tx>
      <c:layout>
        <c:manualLayout>
          <c:xMode val="edge"/>
          <c:yMode val="edge"/>
          <c:x val="0.43824685509928801"/>
          <c:y val="2.1739130434782601E-2"/>
        </c:manualLayout>
      </c:layout>
      <c:overlay val="0"/>
      <c:spPr>
        <a:noFill/>
        <a:ln w="25400">
          <a:noFill/>
        </a:ln>
      </c:spPr>
    </c:title>
    <c:autoTitleDeleted val="0"/>
    <c:view3D>
      <c:rotX val="15"/>
      <c:hPercent val="41"/>
      <c:rotY val="20"/>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7.9681236148552201E-2"/>
          <c:y val="9.4202731893377897E-2"/>
          <c:w val="0.91035812299720897"/>
          <c:h val="0.670288669241343"/>
        </c:manualLayout>
      </c:layout>
      <c:bar3DChart>
        <c:barDir val="col"/>
        <c:grouping val="stacked"/>
        <c:varyColors val="0"/>
        <c:ser>
          <c:idx val="2"/>
          <c:order val="0"/>
          <c:tx>
            <c:strRef>
              <c:f>ae!$C$11</c:f>
              <c:strCache>
                <c:ptCount val="1"/>
                <c:pt idx="0">
                  <c:v>COSTE de las VENTAS</c:v>
                </c:pt>
              </c:strCache>
            </c:strRef>
          </c:tx>
          <c:spPr>
            <a:gradFill rotWithShape="0">
              <a:gsLst>
                <a:gs pos="0">
                  <a:srgbClr val="660403">
                    <a:gamma/>
                    <a:shade val="46275"/>
                    <a:invGamma/>
                  </a:srgbClr>
                </a:gs>
                <a:gs pos="50000">
                  <a:srgbClr val="DD0806"/>
                </a:gs>
                <a:gs pos="100000">
                  <a:srgbClr val="660403">
                    <a:gamma/>
                    <a:shade val="46275"/>
                    <a:invGamma/>
                  </a:srgbClr>
                </a:gs>
              </a:gsLst>
              <a:lin ang="0" scaled="1"/>
            </a:gradFill>
            <a:ln w="12700">
              <a:solidFill>
                <a:srgbClr val="000000"/>
              </a:solidFill>
              <a:prstDash val="solid"/>
            </a:ln>
          </c:spPr>
          <c:invertIfNegative val="0"/>
          <c:val>
            <c:numRef>
              <c:f>ae!$F$19:$Q$19</c:f>
              <c:numCache>
                <c:formatCode>#,##0_ ;[Red]\-#,##0\ </c:formatCode>
                <c:ptCount val="12"/>
                <c:pt idx="0">
                  <c:v>-4240</c:v>
                </c:pt>
                <c:pt idx="1">
                  <c:v>-1890</c:v>
                </c:pt>
                <c:pt idx="2">
                  <c:v>3435</c:v>
                </c:pt>
                <c:pt idx="3">
                  <c:v>4760</c:v>
                </c:pt>
                <c:pt idx="4">
                  <c:v>3410</c:v>
                </c:pt>
                <c:pt idx="5">
                  <c:v>-240</c:v>
                </c:pt>
                <c:pt idx="6">
                  <c:v>-1865</c:v>
                </c:pt>
                <c:pt idx="7">
                  <c:v>-890</c:v>
                </c:pt>
                <c:pt idx="8">
                  <c:v>-1890</c:v>
                </c:pt>
                <c:pt idx="9">
                  <c:v>2760</c:v>
                </c:pt>
                <c:pt idx="10">
                  <c:v>2760</c:v>
                </c:pt>
                <c:pt idx="11">
                  <c:v>3110</c:v>
                </c:pt>
              </c:numCache>
            </c:numRef>
          </c:val>
          <c:extLst>
            <c:ext xmlns:c16="http://schemas.microsoft.com/office/drawing/2014/chart" uri="{C3380CC4-5D6E-409C-BE32-E72D297353CC}">
              <c16:uniqueId val="{00000000-72C9-A04C-A6A6-859F6C13701D}"/>
            </c:ext>
          </c:extLst>
        </c:ser>
        <c:ser>
          <c:idx val="5"/>
          <c:order val="1"/>
          <c:tx>
            <c:strRef>
              <c:f>ae!$C$21</c:f>
              <c:strCache>
                <c:ptCount val="1"/>
                <c:pt idx="0">
                  <c:v> MARKETING y VENTAS</c:v>
                </c:pt>
              </c:strCache>
            </c:strRef>
          </c:tx>
          <c:spPr>
            <a:gradFill rotWithShape="0">
              <a:gsLst>
                <a:gs pos="0">
                  <a:srgbClr val="000062">
                    <a:gamma/>
                    <a:shade val="46275"/>
                    <a:invGamma/>
                  </a:srgbClr>
                </a:gs>
                <a:gs pos="50000">
                  <a:srgbClr val="0000D4"/>
                </a:gs>
                <a:gs pos="100000">
                  <a:srgbClr val="000062">
                    <a:gamma/>
                    <a:shade val="46275"/>
                    <a:invGamma/>
                  </a:srgbClr>
                </a:gs>
              </a:gsLst>
              <a:lin ang="0" scaled="1"/>
            </a:gradFill>
            <a:ln w="12700">
              <a:solidFill>
                <a:srgbClr val="000000"/>
              </a:solidFill>
              <a:prstDash val="solid"/>
            </a:ln>
          </c:spPr>
          <c:invertIfNegative val="0"/>
          <c:val>
            <c:numRef>
              <c:f>ae!$F$21:$Q$21</c:f>
              <c:numCache>
                <c:formatCode>#,##0_ ;[Red]\-#,##0\ </c:formatCode>
                <c:ptCount val="12"/>
                <c:pt idx="0">
                  <c:v>200</c:v>
                </c:pt>
                <c:pt idx="1">
                  <c:v>200</c:v>
                </c:pt>
                <c:pt idx="2">
                  <c:v>200</c:v>
                </c:pt>
                <c:pt idx="3">
                  <c:v>200</c:v>
                </c:pt>
                <c:pt idx="4">
                  <c:v>200</c:v>
                </c:pt>
                <c:pt idx="5">
                  <c:v>200</c:v>
                </c:pt>
                <c:pt idx="6">
                  <c:v>200</c:v>
                </c:pt>
                <c:pt idx="7">
                  <c:v>200</c:v>
                </c:pt>
                <c:pt idx="8">
                  <c:v>200</c:v>
                </c:pt>
                <c:pt idx="9">
                  <c:v>200</c:v>
                </c:pt>
                <c:pt idx="10">
                  <c:v>200</c:v>
                </c:pt>
                <c:pt idx="11">
                  <c:v>200</c:v>
                </c:pt>
              </c:numCache>
            </c:numRef>
          </c:val>
          <c:extLst>
            <c:ext xmlns:c16="http://schemas.microsoft.com/office/drawing/2014/chart" uri="{C3380CC4-5D6E-409C-BE32-E72D297353CC}">
              <c16:uniqueId val="{00000001-72C9-A04C-A6A6-859F6C13701D}"/>
            </c:ext>
          </c:extLst>
        </c:ser>
        <c:ser>
          <c:idx val="1"/>
          <c:order val="2"/>
          <c:tx>
            <c:strRef>
              <c:f>ae!$C$30</c:f>
              <c:strCache>
                <c:ptCount val="1"/>
                <c:pt idx="0">
                  <c:v>GENERALES y ADMINIST</c:v>
                </c:pt>
              </c:strCache>
            </c:strRef>
          </c:tx>
          <c:spPr>
            <a:gradFill rotWithShape="0">
              <a:gsLst>
                <a:gs pos="0">
                  <a:srgbClr val="70043D">
                    <a:gamma/>
                    <a:shade val="46275"/>
                    <a:invGamma/>
                  </a:srgbClr>
                </a:gs>
                <a:gs pos="50000">
                  <a:srgbClr val="F20884"/>
                </a:gs>
                <a:gs pos="100000">
                  <a:srgbClr val="70043D">
                    <a:gamma/>
                    <a:shade val="46275"/>
                    <a:invGamma/>
                  </a:srgbClr>
                </a:gs>
              </a:gsLst>
              <a:lin ang="0" scaled="1"/>
            </a:gradFill>
            <a:ln w="12700">
              <a:solidFill>
                <a:srgbClr val="000000"/>
              </a:solidFill>
              <a:prstDash val="solid"/>
            </a:ln>
          </c:spPr>
          <c:invertIfNegative val="0"/>
          <c:val>
            <c:numRef>
              <c:f>ae!$F$30:$Q$30</c:f>
              <c:numCache>
                <c:formatCode>#,##0_ ;[Red]\-#,##0\ </c:formatCode>
                <c:ptCount val="12"/>
                <c:pt idx="0">
                  <c:v>520</c:v>
                </c:pt>
                <c:pt idx="1">
                  <c:v>520</c:v>
                </c:pt>
                <c:pt idx="2">
                  <c:v>520</c:v>
                </c:pt>
                <c:pt idx="3">
                  <c:v>520</c:v>
                </c:pt>
                <c:pt idx="4">
                  <c:v>520</c:v>
                </c:pt>
                <c:pt idx="5">
                  <c:v>520</c:v>
                </c:pt>
                <c:pt idx="6">
                  <c:v>520</c:v>
                </c:pt>
                <c:pt idx="7">
                  <c:v>520</c:v>
                </c:pt>
                <c:pt idx="8">
                  <c:v>520</c:v>
                </c:pt>
                <c:pt idx="9">
                  <c:v>520</c:v>
                </c:pt>
                <c:pt idx="10">
                  <c:v>520</c:v>
                </c:pt>
                <c:pt idx="11">
                  <c:v>520</c:v>
                </c:pt>
              </c:numCache>
            </c:numRef>
          </c:val>
          <c:extLst>
            <c:ext xmlns:c16="http://schemas.microsoft.com/office/drawing/2014/chart" uri="{C3380CC4-5D6E-409C-BE32-E72D297353CC}">
              <c16:uniqueId val="{00000002-72C9-A04C-A6A6-859F6C13701D}"/>
            </c:ext>
          </c:extLst>
        </c:ser>
        <c:ser>
          <c:idx val="3"/>
          <c:order val="3"/>
          <c:tx>
            <c:strRef>
              <c:f>ae!$C$38</c:f>
              <c:strCache>
                <c:ptCount val="1"/>
                <c:pt idx="0">
                  <c:v>amortizaciones</c:v>
                </c:pt>
              </c:strCache>
            </c:strRef>
          </c:tx>
          <c:spPr>
            <a:gradFill rotWithShape="0">
              <a:gsLst>
                <a:gs pos="0">
                  <a:srgbClr val="000000"/>
                </a:gs>
                <a:gs pos="50000">
                  <a:srgbClr val="FFFFFF">
                    <a:gamma/>
                    <a:tint val="0"/>
                    <a:invGamma/>
                  </a:srgbClr>
                </a:gs>
                <a:gs pos="100000">
                  <a:srgbClr val="000000"/>
                </a:gs>
              </a:gsLst>
              <a:lin ang="0" scaled="1"/>
            </a:gradFill>
            <a:ln w="3175">
              <a:solidFill>
                <a:srgbClr val="000000"/>
              </a:solidFill>
              <a:prstDash val="solid"/>
            </a:ln>
          </c:spPr>
          <c:invertIfNegative val="0"/>
          <c:val>
            <c:numRef>
              <c:f>ae!$F$38:$Q$38</c:f>
            </c:numRef>
          </c:val>
          <c:extLst>
            <c:ext xmlns:c16="http://schemas.microsoft.com/office/drawing/2014/chart" uri="{C3380CC4-5D6E-409C-BE32-E72D297353CC}">
              <c16:uniqueId val="{00000003-72C9-A04C-A6A6-859F6C13701D}"/>
            </c:ext>
          </c:extLst>
        </c:ser>
        <c:dLbls>
          <c:showLegendKey val="0"/>
          <c:showVal val="0"/>
          <c:showCatName val="0"/>
          <c:showSerName val="0"/>
          <c:showPercent val="0"/>
          <c:showBubbleSize val="0"/>
        </c:dLbls>
        <c:gapWidth val="150"/>
        <c:gapDepth val="200"/>
        <c:shape val="box"/>
        <c:axId val="594058120"/>
        <c:axId val="594062056"/>
        <c:axId val="0"/>
      </c:bar3DChart>
      <c:catAx>
        <c:axId val="594058120"/>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94062056"/>
        <c:crosses val="autoZero"/>
        <c:auto val="1"/>
        <c:lblAlgn val="ctr"/>
        <c:lblOffset val="100"/>
        <c:tickLblSkip val="1"/>
        <c:tickMarkSkip val="1"/>
        <c:noMultiLvlLbl val="0"/>
      </c:catAx>
      <c:valAx>
        <c:axId val="5940620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94058120"/>
        <c:crosses val="autoZero"/>
        <c:crossBetween val="between"/>
      </c:valAx>
      <c:spPr>
        <a:noFill/>
        <a:ln w="25400">
          <a:noFill/>
        </a:ln>
      </c:spPr>
    </c:plotArea>
    <c:legend>
      <c:legendPos val="b"/>
      <c:layout>
        <c:manualLayout>
          <c:xMode val="edge"/>
          <c:yMode val="edge"/>
          <c:x val="0.151394422310757"/>
          <c:y val="0.87681016775077003"/>
          <c:w val="0.73505944725036898"/>
          <c:h val="9.4202613260298995E-2"/>
        </c:manualLayout>
      </c:layout>
      <c:overlay val="0"/>
      <c:spPr>
        <a:noFill/>
        <a:ln w="25400">
          <a:noFill/>
        </a:ln>
      </c:spPr>
      <c:txPr>
        <a:bodyPr/>
        <a:lstStyle/>
        <a:p>
          <a:pPr>
            <a:defRPr lang="es-ES" sz="92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525" b="1" i="0" u="none" strike="noStrike" baseline="0">
                <a:solidFill>
                  <a:srgbClr val="000000"/>
                </a:solidFill>
                <a:latin typeface="Arial"/>
                <a:ea typeface="Arial"/>
                <a:cs typeface="Arial"/>
              </a:defRPr>
            </a:pPr>
            <a:r>
              <a:rPr lang="es-ES"/>
              <a:t>Personal</a:t>
            </a:r>
          </a:p>
        </c:rich>
      </c:tx>
      <c:layout>
        <c:manualLayout>
          <c:xMode val="edge"/>
          <c:yMode val="edge"/>
          <c:x val="0.42128655481257699"/>
          <c:y val="2.4193548387096801E-2"/>
        </c:manualLayout>
      </c:layout>
      <c:overlay val="0"/>
      <c:spPr>
        <a:noFill/>
        <a:ln w="25400">
          <a:noFill/>
        </a:ln>
      </c:spPr>
    </c:title>
    <c:autoTitleDeleted val="0"/>
    <c:view3D>
      <c:rotX val="22"/>
      <c:hPercent val="47"/>
      <c:rotY val="27"/>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3.3259459512129601E-2"/>
          <c:y val="9.2742072432101905E-2"/>
          <c:w val="0.92683027173801202"/>
          <c:h val="0.75000110749438997"/>
        </c:manualLayout>
      </c:layout>
      <c:bar3DChart>
        <c:barDir val="col"/>
        <c:grouping val="stacked"/>
        <c:varyColors val="0"/>
        <c:ser>
          <c:idx val="0"/>
          <c:order val="0"/>
          <c:tx>
            <c:strRef>
              <c:f>'c'!$C$24</c:f>
              <c:strCache>
                <c:ptCount val="1"/>
                <c:pt idx="0">
                  <c:v>Dirección</c:v>
                </c:pt>
              </c:strCache>
            </c:strRef>
          </c:tx>
          <c:spPr>
            <a:gradFill rotWithShape="0">
              <a:gsLst>
                <a:gs pos="0">
                  <a:srgbClr val="660403">
                    <a:gamma/>
                    <a:shade val="46275"/>
                    <a:invGamma/>
                  </a:srgbClr>
                </a:gs>
                <a:gs pos="50000">
                  <a:srgbClr val="DD0806"/>
                </a:gs>
                <a:gs pos="100000">
                  <a:srgbClr val="660403">
                    <a:gamma/>
                    <a:shade val="46275"/>
                    <a:invGamma/>
                  </a:srgbClr>
                </a:gs>
              </a:gsLst>
              <a:lin ang="0" scaled="1"/>
            </a:gradFill>
            <a:ln w="12700">
              <a:solidFill>
                <a:srgbClr val="000000"/>
              </a:solidFill>
              <a:prstDash val="solid"/>
            </a:ln>
          </c:spPr>
          <c:invertIfNegative val="0"/>
          <c:val>
            <c:numRef>
              <c:f>'c'!$E$26:$P$26</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6="http://schemas.microsoft.com/office/drawing/2014/chart" uri="{C3380CC4-5D6E-409C-BE32-E72D297353CC}">
              <c16:uniqueId val="{00000000-3CBB-8944-9796-6C267A7FC937}"/>
            </c:ext>
          </c:extLst>
        </c:ser>
        <c:ser>
          <c:idx val="1"/>
          <c:order val="1"/>
          <c:tx>
            <c:strRef>
              <c:f>'c'!$C$30</c:f>
              <c:strCache>
                <c:ptCount val="1"/>
                <c:pt idx="0">
                  <c:v>Personal fijo</c:v>
                </c:pt>
              </c:strCache>
            </c:strRef>
          </c:tx>
          <c:spPr>
            <a:gradFill rotWithShape="0">
              <a:gsLst>
                <a:gs pos="0">
                  <a:srgbClr val="000062">
                    <a:gamma/>
                    <a:shade val="46275"/>
                    <a:invGamma/>
                  </a:srgbClr>
                </a:gs>
                <a:gs pos="50000">
                  <a:srgbClr val="0000D4"/>
                </a:gs>
                <a:gs pos="100000">
                  <a:srgbClr val="000062">
                    <a:gamma/>
                    <a:shade val="46275"/>
                    <a:invGamma/>
                  </a:srgbClr>
                </a:gs>
              </a:gsLst>
              <a:lin ang="0" scaled="1"/>
            </a:gradFill>
            <a:ln w="12700">
              <a:solidFill>
                <a:srgbClr val="000000"/>
              </a:solidFill>
              <a:prstDash val="solid"/>
            </a:ln>
          </c:spPr>
          <c:invertIfNegative val="0"/>
          <c:val>
            <c:numRef>
              <c:f>'c'!$E$32:$P$32</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6="http://schemas.microsoft.com/office/drawing/2014/chart" uri="{C3380CC4-5D6E-409C-BE32-E72D297353CC}">
              <c16:uniqueId val="{00000001-3CBB-8944-9796-6C267A7FC937}"/>
            </c:ext>
          </c:extLst>
        </c:ser>
        <c:ser>
          <c:idx val="2"/>
          <c:order val="2"/>
          <c:tx>
            <c:strRef>
              <c:f>'c'!$C$36</c:f>
              <c:strCache>
                <c:ptCount val="1"/>
                <c:pt idx="0">
                  <c:v>Personal eventual</c:v>
                </c:pt>
              </c:strCache>
            </c:strRef>
          </c:tx>
          <c:spPr>
            <a:gradFill rotWithShape="0">
              <a:gsLst>
                <a:gs pos="0">
                  <a:srgbClr val="0E5509">
                    <a:gamma/>
                    <a:shade val="46275"/>
                    <a:invGamma/>
                  </a:srgbClr>
                </a:gs>
                <a:gs pos="50000">
                  <a:srgbClr val="1FB714"/>
                </a:gs>
                <a:gs pos="100000">
                  <a:srgbClr val="0E5509">
                    <a:gamma/>
                    <a:shade val="46275"/>
                    <a:invGamma/>
                  </a:srgbClr>
                </a:gs>
              </a:gsLst>
              <a:lin ang="0" scaled="1"/>
            </a:gradFill>
            <a:ln w="12700">
              <a:solidFill>
                <a:srgbClr val="000000"/>
              </a:solidFill>
              <a:prstDash val="solid"/>
            </a:ln>
          </c:spPr>
          <c:invertIfNegative val="0"/>
          <c:val>
            <c:numRef>
              <c:f>'c'!$E$38:$P$38</c:f>
              <c:numCache>
                <c:formatCode>#,##0</c:formatCode>
                <c:ptCount val="12"/>
                <c:pt idx="0">
                  <c:v>5</c:v>
                </c:pt>
                <c:pt idx="1">
                  <c:v>1</c:v>
                </c:pt>
                <c:pt idx="2">
                  <c:v>3</c:v>
                </c:pt>
                <c:pt idx="3">
                  <c:v>5</c:v>
                </c:pt>
                <c:pt idx="4">
                  <c:v>9</c:v>
                </c:pt>
                <c:pt idx="5">
                  <c:v>5</c:v>
                </c:pt>
                <c:pt idx="6">
                  <c:v>3</c:v>
                </c:pt>
                <c:pt idx="7">
                  <c:v>1</c:v>
                </c:pt>
                <c:pt idx="8">
                  <c:v>1</c:v>
                </c:pt>
                <c:pt idx="9">
                  <c:v>5</c:v>
                </c:pt>
                <c:pt idx="10">
                  <c:v>5</c:v>
                </c:pt>
                <c:pt idx="11">
                  <c:v>1</c:v>
                </c:pt>
              </c:numCache>
            </c:numRef>
          </c:val>
          <c:extLst>
            <c:ext xmlns:c16="http://schemas.microsoft.com/office/drawing/2014/chart" uri="{C3380CC4-5D6E-409C-BE32-E72D297353CC}">
              <c16:uniqueId val="{00000002-3CBB-8944-9796-6C267A7FC937}"/>
            </c:ext>
          </c:extLst>
        </c:ser>
        <c:dLbls>
          <c:showLegendKey val="0"/>
          <c:showVal val="0"/>
          <c:showCatName val="0"/>
          <c:showSerName val="0"/>
          <c:showPercent val="0"/>
          <c:showBubbleSize val="0"/>
        </c:dLbls>
        <c:gapWidth val="150"/>
        <c:gapDepth val="200"/>
        <c:shape val="box"/>
        <c:axId val="500199960"/>
        <c:axId val="500194488"/>
        <c:axId val="0"/>
      </c:bar3DChart>
      <c:catAx>
        <c:axId val="50019996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0194488"/>
        <c:crosses val="autoZero"/>
        <c:auto val="1"/>
        <c:lblAlgn val="ctr"/>
        <c:lblOffset val="100"/>
        <c:tickLblSkip val="1"/>
        <c:tickMarkSkip val="1"/>
        <c:noMultiLvlLbl val="0"/>
      </c:catAx>
      <c:valAx>
        <c:axId val="50019448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0199960"/>
        <c:crosses val="autoZero"/>
        <c:crossBetween val="between"/>
      </c:valAx>
      <c:spPr>
        <a:noFill/>
        <a:ln w="25400">
          <a:noFill/>
        </a:ln>
      </c:spPr>
    </c:plotArea>
    <c:legend>
      <c:legendPos val="r"/>
      <c:layout>
        <c:manualLayout>
          <c:xMode val="edge"/>
          <c:yMode val="edge"/>
          <c:x val="0.208425895210992"/>
          <c:y val="0.89113030226060397"/>
          <c:w val="0.57871466731846999"/>
          <c:h val="7.6612903225806495E-2"/>
        </c:manualLayout>
      </c:layout>
      <c:overlay val="0"/>
      <c:spPr>
        <a:noFill/>
        <a:ln w="25400">
          <a:noFill/>
        </a:ln>
      </c:spPr>
      <c:txPr>
        <a:bodyPr/>
        <a:lstStyle/>
        <a:p>
          <a:pPr>
            <a:defRPr lang="es-ES" sz="110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550" b="1" i="0" u="none" strike="noStrike" baseline="0">
                <a:solidFill>
                  <a:srgbClr val="000000"/>
                </a:solidFill>
                <a:latin typeface="Arial"/>
                <a:ea typeface="Arial"/>
                <a:cs typeface="Arial"/>
              </a:defRPr>
            </a:pPr>
            <a:r>
              <a:rPr lang="es-ES"/>
              <a:t>Ventas por empleado</a:t>
            </a:r>
          </a:p>
        </c:rich>
      </c:tx>
      <c:layout>
        <c:manualLayout>
          <c:xMode val="edge"/>
          <c:yMode val="edge"/>
          <c:x val="0.32000017497812799"/>
          <c:y val="2.3904382470119501E-2"/>
        </c:manualLayout>
      </c:layout>
      <c:overlay val="0"/>
      <c:spPr>
        <a:noFill/>
        <a:ln w="25400">
          <a:noFill/>
        </a:ln>
      </c:spPr>
    </c:title>
    <c:autoTitleDeleted val="0"/>
    <c:view3D>
      <c:rotX val="22"/>
      <c:hPercent val="44"/>
      <c:rotY val="27"/>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7.7777819974945706E-2"/>
          <c:y val="0.111553784860558"/>
          <c:w val="0.90444493513722601"/>
          <c:h val="0.70119521912350602"/>
        </c:manualLayout>
      </c:layout>
      <c:bar3DChart>
        <c:barDir val="col"/>
        <c:grouping val="clustered"/>
        <c:varyColors val="0"/>
        <c:ser>
          <c:idx val="5"/>
          <c:order val="0"/>
          <c:tx>
            <c:v>Ventas por empleado</c:v>
          </c:tx>
          <c:spPr>
            <a:gradFill rotWithShape="0">
              <a:gsLst>
                <a:gs pos="0">
                  <a:srgbClr val="000000"/>
                </a:gs>
                <a:gs pos="50000">
                  <a:srgbClr val="FFFFFF">
                    <a:gamma/>
                    <a:tint val="0"/>
                    <a:invGamma/>
                  </a:srgbClr>
                </a:gs>
                <a:gs pos="100000">
                  <a:srgbClr val="000000"/>
                </a:gs>
              </a:gsLst>
              <a:lin ang="0" scaled="1"/>
            </a:gradFill>
            <a:ln w="12700">
              <a:solidFill>
                <a:srgbClr val="000000"/>
              </a:solidFill>
              <a:prstDash val="solid"/>
            </a:ln>
          </c:spPr>
          <c:invertIfNegative val="0"/>
          <c:val>
            <c:numRef>
              <c:f>'c'!$E$43:$P$43</c:f>
              <c:numCache>
                <c:formatCode>#,##0</c:formatCode>
                <c:ptCount val="12"/>
                <c:pt idx="0">
                  <c:v>142.85714285714286</c:v>
                </c:pt>
                <c:pt idx="1">
                  <c:v>666.66666666666663</c:v>
                </c:pt>
                <c:pt idx="2">
                  <c:v>1600</c:v>
                </c:pt>
                <c:pt idx="3">
                  <c:v>1428.5714285714287</c:v>
                </c:pt>
                <c:pt idx="4">
                  <c:v>909.09090909090912</c:v>
                </c:pt>
                <c:pt idx="5">
                  <c:v>714.28571428571433</c:v>
                </c:pt>
                <c:pt idx="6">
                  <c:v>600</c:v>
                </c:pt>
                <c:pt idx="7">
                  <c:v>1000</c:v>
                </c:pt>
                <c:pt idx="8">
                  <c:v>666.66666666666663</c:v>
                </c:pt>
                <c:pt idx="9">
                  <c:v>1142.8571428571429</c:v>
                </c:pt>
                <c:pt idx="10">
                  <c:v>1142.8571428571429</c:v>
                </c:pt>
                <c:pt idx="11">
                  <c:v>2333.3333333333335</c:v>
                </c:pt>
              </c:numCache>
            </c:numRef>
          </c:val>
          <c:extLst>
            <c:ext xmlns:c16="http://schemas.microsoft.com/office/drawing/2014/chart" uri="{C3380CC4-5D6E-409C-BE32-E72D297353CC}">
              <c16:uniqueId val="{00000000-919A-C14D-A5E9-039624CD1B8D}"/>
            </c:ext>
          </c:extLst>
        </c:ser>
        <c:dLbls>
          <c:showLegendKey val="0"/>
          <c:showVal val="0"/>
          <c:showCatName val="0"/>
          <c:showSerName val="0"/>
          <c:showPercent val="0"/>
          <c:showBubbleSize val="0"/>
        </c:dLbls>
        <c:gapWidth val="150"/>
        <c:gapDepth val="200"/>
        <c:shape val="box"/>
        <c:axId val="504458536"/>
        <c:axId val="504462200"/>
        <c:axId val="0"/>
      </c:bar3DChart>
      <c:catAx>
        <c:axId val="5044585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4462200"/>
        <c:crosses val="autoZero"/>
        <c:auto val="1"/>
        <c:lblAlgn val="ctr"/>
        <c:lblOffset val="100"/>
        <c:tickLblSkip val="1"/>
        <c:tickMarkSkip val="1"/>
        <c:noMultiLvlLbl val="0"/>
      </c:catAx>
      <c:valAx>
        <c:axId val="50446220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4458536"/>
        <c:crosses val="autoZero"/>
        <c:crossBetween val="between"/>
      </c:valAx>
      <c:spPr>
        <a:noFill/>
        <a:ln w="25400">
          <a:noFill/>
        </a:ln>
      </c:spPr>
    </c:plotArea>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550" b="1" i="0" u="none" strike="noStrike" baseline="0">
                <a:solidFill>
                  <a:srgbClr val="000000"/>
                </a:solidFill>
                <a:latin typeface="Arial"/>
                <a:ea typeface="Arial"/>
                <a:cs typeface="Arial"/>
              </a:defRPr>
            </a:pPr>
            <a:r>
              <a:rPr lang="es-ES"/>
              <a:t>Costes</a:t>
            </a:r>
          </a:p>
        </c:rich>
      </c:tx>
      <c:layout>
        <c:manualLayout>
          <c:xMode val="edge"/>
          <c:yMode val="edge"/>
          <c:x val="0.43680761911413002"/>
          <c:y val="2.40963855421687E-2"/>
        </c:manualLayout>
      </c:layout>
      <c:overlay val="0"/>
      <c:spPr>
        <a:noFill/>
        <a:ln w="25400">
          <a:noFill/>
        </a:ln>
      </c:spPr>
    </c:title>
    <c:autoTitleDeleted val="0"/>
    <c:view3D>
      <c:rotX val="22"/>
      <c:hPercent val="48"/>
      <c:rotY val="27"/>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6.6518919024259299E-2"/>
          <c:y val="8.4337184014997402E-2"/>
          <c:w val="0.89578810952669097"/>
          <c:h val="0.759034656134977"/>
        </c:manualLayout>
      </c:layout>
      <c:bar3DChart>
        <c:barDir val="col"/>
        <c:grouping val="stacked"/>
        <c:varyColors val="0"/>
        <c:ser>
          <c:idx val="0"/>
          <c:order val="0"/>
          <c:tx>
            <c:strRef>
              <c:f>'c'!$C$19</c:f>
              <c:strCache>
                <c:ptCount val="1"/>
                <c:pt idx="0">
                  <c:v>Salarios</c:v>
                </c:pt>
              </c:strCache>
            </c:strRef>
          </c:tx>
          <c:spPr>
            <a:gradFill rotWithShape="0">
              <a:gsLst>
                <a:gs pos="0">
                  <a:srgbClr val="660403">
                    <a:gamma/>
                    <a:shade val="46275"/>
                    <a:invGamma/>
                  </a:srgbClr>
                </a:gs>
                <a:gs pos="50000">
                  <a:srgbClr val="DD0806"/>
                </a:gs>
                <a:gs pos="100000">
                  <a:srgbClr val="660403">
                    <a:gamma/>
                    <a:shade val="46275"/>
                    <a:invGamma/>
                  </a:srgbClr>
                </a:gs>
              </a:gsLst>
              <a:lin ang="0" scaled="1"/>
            </a:gradFill>
            <a:ln w="12700">
              <a:solidFill>
                <a:srgbClr val="000000"/>
              </a:solidFill>
              <a:prstDash val="solid"/>
            </a:ln>
          </c:spPr>
          <c:invertIfNegative val="0"/>
          <c:val>
            <c:numRef>
              <c:f>'c'!$E$19:$P$19</c:f>
              <c:numCache>
                <c:formatCode>#,##0</c:formatCode>
                <c:ptCount val="12"/>
                <c:pt idx="0">
                  <c:v>4590</c:v>
                </c:pt>
                <c:pt idx="1">
                  <c:v>3240</c:v>
                </c:pt>
                <c:pt idx="2">
                  <c:v>3915</c:v>
                </c:pt>
                <c:pt idx="3">
                  <c:v>4590</c:v>
                </c:pt>
                <c:pt idx="4">
                  <c:v>5940</c:v>
                </c:pt>
                <c:pt idx="5">
                  <c:v>4590</c:v>
                </c:pt>
                <c:pt idx="6">
                  <c:v>3915</c:v>
                </c:pt>
                <c:pt idx="7">
                  <c:v>3240</c:v>
                </c:pt>
                <c:pt idx="8">
                  <c:v>3240</c:v>
                </c:pt>
                <c:pt idx="9">
                  <c:v>4590</c:v>
                </c:pt>
                <c:pt idx="10">
                  <c:v>4590</c:v>
                </c:pt>
                <c:pt idx="11">
                  <c:v>3240</c:v>
                </c:pt>
              </c:numCache>
            </c:numRef>
          </c:val>
          <c:extLst>
            <c:ext xmlns:c16="http://schemas.microsoft.com/office/drawing/2014/chart" uri="{C3380CC4-5D6E-409C-BE32-E72D297353CC}">
              <c16:uniqueId val="{00000000-ED63-8143-A310-547CDECD5944}"/>
            </c:ext>
          </c:extLst>
        </c:ser>
        <c:ser>
          <c:idx val="1"/>
          <c:order val="1"/>
          <c:tx>
            <c:strRef>
              <c:f>'c'!$C$20</c:f>
              <c:strCache>
                <c:ptCount val="1"/>
                <c:pt idx="0">
                  <c:v>Incentivos</c:v>
                </c:pt>
              </c:strCache>
            </c:strRef>
          </c:tx>
          <c:spPr>
            <a:gradFill rotWithShape="0">
              <a:gsLst>
                <a:gs pos="0">
                  <a:srgbClr val="000062">
                    <a:gamma/>
                    <a:shade val="46275"/>
                    <a:invGamma/>
                  </a:srgbClr>
                </a:gs>
                <a:gs pos="50000">
                  <a:srgbClr val="0000D4"/>
                </a:gs>
                <a:gs pos="100000">
                  <a:srgbClr val="000062">
                    <a:gamma/>
                    <a:shade val="46275"/>
                    <a:invGamma/>
                  </a:srgbClr>
                </a:gs>
              </a:gsLst>
              <a:lin ang="0" scaled="1"/>
            </a:gradFill>
            <a:ln w="12700">
              <a:solidFill>
                <a:srgbClr val="000000"/>
              </a:solidFill>
              <a:prstDash val="solid"/>
            </a:ln>
          </c:spPr>
          <c:invertIfNegative val="0"/>
          <c:val>
            <c:numRef>
              <c:f>'c'!$E$20:$P$20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D63-8143-A310-547CDECD5944}"/>
            </c:ext>
          </c:extLst>
        </c:ser>
        <c:ser>
          <c:idx val="2"/>
          <c:order val="2"/>
          <c:tx>
            <c:strRef>
              <c:f>'c'!$C$21</c:f>
              <c:strCache>
                <c:ptCount val="1"/>
                <c:pt idx="0">
                  <c:v>Comisiones</c:v>
                </c:pt>
              </c:strCache>
            </c:strRef>
          </c:tx>
          <c:spPr>
            <a:gradFill rotWithShape="0">
              <a:gsLst>
                <a:gs pos="0">
                  <a:srgbClr val="0E5509">
                    <a:gamma/>
                    <a:shade val="46275"/>
                    <a:invGamma/>
                  </a:srgbClr>
                </a:gs>
                <a:gs pos="50000">
                  <a:srgbClr val="1FB714"/>
                </a:gs>
                <a:gs pos="100000">
                  <a:srgbClr val="0E5509">
                    <a:gamma/>
                    <a:shade val="46275"/>
                    <a:invGamma/>
                  </a:srgbClr>
                </a:gs>
              </a:gsLst>
              <a:lin ang="0" scaled="1"/>
            </a:gradFill>
            <a:ln w="12700">
              <a:solidFill>
                <a:srgbClr val="000000"/>
              </a:solidFill>
              <a:prstDash val="solid"/>
            </a:ln>
          </c:spPr>
          <c:invertIfNegative val="0"/>
          <c:val>
            <c:numRef>
              <c:f>'c'!$E$21:$P$21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D63-8143-A310-547CDECD5944}"/>
            </c:ext>
          </c:extLst>
        </c:ser>
        <c:dLbls>
          <c:showLegendKey val="0"/>
          <c:showVal val="0"/>
          <c:showCatName val="0"/>
          <c:showSerName val="0"/>
          <c:showPercent val="0"/>
          <c:showBubbleSize val="0"/>
        </c:dLbls>
        <c:gapWidth val="150"/>
        <c:gapDepth val="200"/>
        <c:shape val="box"/>
        <c:axId val="504512760"/>
        <c:axId val="504516360"/>
        <c:axId val="0"/>
      </c:bar3DChart>
      <c:catAx>
        <c:axId val="50451276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4516360"/>
        <c:crosses val="autoZero"/>
        <c:auto val="1"/>
        <c:lblAlgn val="ctr"/>
        <c:lblOffset val="100"/>
        <c:tickLblSkip val="1"/>
        <c:tickMarkSkip val="1"/>
        <c:noMultiLvlLbl val="0"/>
      </c:catAx>
      <c:valAx>
        <c:axId val="50451636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4512760"/>
        <c:crosses val="autoZero"/>
        <c:crossBetween val="between"/>
      </c:valAx>
      <c:spPr>
        <a:noFill/>
        <a:ln w="25400">
          <a:noFill/>
        </a:ln>
      </c:spPr>
    </c:plotArea>
    <c:legend>
      <c:legendPos val="r"/>
      <c:layout>
        <c:manualLayout>
          <c:xMode val="edge"/>
          <c:yMode val="edge"/>
          <c:x val="0.26607573720690703"/>
          <c:y val="0.89156436770704905"/>
          <c:w val="0.46119786301656901"/>
          <c:h val="7.6305220883534197E-2"/>
        </c:manualLayout>
      </c:layout>
      <c:overlay val="0"/>
      <c:spPr>
        <a:noFill/>
        <a:ln w="25400">
          <a:noFill/>
        </a:ln>
      </c:spPr>
      <c:txPr>
        <a:bodyPr/>
        <a:lstStyle/>
        <a:p>
          <a:pPr>
            <a:defRPr lang="es-ES" sz="110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550" b="1" i="0" u="none" strike="noStrike" baseline="0">
                <a:solidFill>
                  <a:srgbClr val="000000"/>
                </a:solidFill>
                <a:latin typeface="Arial"/>
                <a:ea typeface="Arial"/>
                <a:cs typeface="Arial"/>
              </a:defRPr>
            </a:pPr>
            <a:r>
              <a:rPr lang="es-ES"/>
              <a:t>Tesorería</a:t>
            </a:r>
          </a:p>
        </c:rich>
      </c:tx>
      <c:layout>
        <c:manualLayout>
          <c:xMode val="edge"/>
          <c:yMode val="edge"/>
          <c:x val="0.41685196501213401"/>
          <c:y val="2.3809523809523801E-2"/>
        </c:manualLayout>
      </c:layout>
      <c:overlay val="0"/>
      <c:spPr>
        <a:noFill/>
        <a:ln w="25400">
          <a:noFill/>
        </a:ln>
      </c:spPr>
    </c:title>
    <c:autoTitleDeleted val="0"/>
    <c:view3D>
      <c:rotX val="15"/>
      <c:hPercent val="48"/>
      <c:rotY val="26"/>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8.6474594731536999E-2"/>
          <c:y val="9.1269929693244697E-2"/>
          <c:w val="0.87361513651860501"/>
          <c:h val="0.76190550004795599"/>
        </c:manualLayout>
      </c:layout>
      <c:bar3DChart>
        <c:barDir val="col"/>
        <c:grouping val="clustered"/>
        <c:varyColors val="0"/>
        <c:ser>
          <c:idx val="0"/>
          <c:order val="0"/>
          <c:tx>
            <c:v>Cobros</c:v>
          </c:tx>
          <c:spPr>
            <a:gradFill rotWithShape="0">
              <a:gsLst>
                <a:gs pos="0">
                  <a:srgbClr val="0E5509">
                    <a:gamma/>
                    <a:shade val="46275"/>
                    <a:invGamma/>
                  </a:srgbClr>
                </a:gs>
                <a:gs pos="50000">
                  <a:srgbClr val="1FB714"/>
                </a:gs>
                <a:gs pos="100000">
                  <a:srgbClr val="0E5509">
                    <a:gamma/>
                    <a:shade val="46275"/>
                    <a:invGamma/>
                  </a:srgbClr>
                </a:gs>
              </a:gsLst>
              <a:lin ang="0" scaled="1"/>
            </a:gradFill>
            <a:ln w="12700">
              <a:solidFill>
                <a:srgbClr val="000000"/>
              </a:solidFill>
              <a:prstDash val="solid"/>
            </a:ln>
          </c:spPr>
          <c:invertIfNegative val="0"/>
          <c:val>
            <c:numRef>
              <c:f>d!$E$20:$P$20</c:f>
              <c:numCache>
                <c:formatCode>#,##0</c:formatCode>
                <c:ptCount val="12"/>
                <c:pt idx="0">
                  <c:v>61210</c:v>
                </c:pt>
                <c:pt idx="1">
                  <c:v>2420</c:v>
                </c:pt>
                <c:pt idx="2">
                  <c:v>9680</c:v>
                </c:pt>
                <c:pt idx="3">
                  <c:v>12100</c:v>
                </c:pt>
                <c:pt idx="4">
                  <c:v>12100</c:v>
                </c:pt>
                <c:pt idx="5">
                  <c:v>6050</c:v>
                </c:pt>
                <c:pt idx="6">
                  <c:v>3630</c:v>
                </c:pt>
                <c:pt idx="7">
                  <c:v>3630</c:v>
                </c:pt>
                <c:pt idx="8">
                  <c:v>2420</c:v>
                </c:pt>
                <c:pt idx="9">
                  <c:v>9680</c:v>
                </c:pt>
                <c:pt idx="10">
                  <c:v>9680</c:v>
                </c:pt>
                <c:pt idx="11">
                  <c:v>8470</c:v>
                </c:pt>
              </c:numCache>
            </c:numRef>
          </c:val>
          <c:extLst>
            <c:ext xmlns:c16="http://schemas.microsoft.com/office/drawing/2014/chart" uri="{C3380CC4-5D6E-409C-BE32-E72D297353CC}">
              <c16:uniqueId val="{00000000-FC26-4F4F-9751-CCD27A1CA116}"/>
            </c:ext>
          </c:extLst>
        </c:ser>
        <c:ser>
          <c:idx val="1"/>
          <c:order val="1"/>
          <c:tx>
            <c:v>Pagos</c:v>
          </c:tx>
          <c:spPr>
            <a:gradFill rotWithShape="0">
              <a:gsLst>
                <a:gs pos="0">
                  <a:srgbClr val="000000"/>
                </a:gs>
                <a:gs pos="50000">
                  <a:srgbClr val="FFFFFF">
                    <a:gamma/>
                    <a:tint val="0"/>
                    <a:invGamma/>
                  </a:srgbClr>
                </a:gs>
                <a:gs pos="100000">
                  <a:srgbClr val="000000"/>
                </a:gs>
              </a:gsLst>
              <a:lin ang="0" scaled="1"/>
            </a:gradFill>
            <a:ln w="12700">
              <a:solidFill>
                <a:srgbClr val="000000"/>
              </a:solidFill>
              <a:prstDash val="solid"/>
            </a:ln>
          </c:spPr>
          <c:invertIfNegative val="0"/>
          <c:val>
            <c:numRef>
              <c:f>d!$E$62:$P$62</c:f>
              <c:numCache>
                <c:formatCode>#,##0</c:formatCode>
                <c:ptCount val="12"/>
                <c:pt idx="0">
                  <c:v>6678.5</c:v>
                </c:pt>
                <c:pt idx="1">
                  <c:v>4995.2</c:v>
                </c:pt>
                <c:pt idx="2">
                  <c:v>5372.7</c:v>
                </c:pt>
                <c:pt idx="3">
                  <c:v>6969.5999999999995</c:v>
                </c:pt>
                <c:pt idx="4">
                  <c:v>7197.7</c:v>
                </c:pt>
                <c:pt idx="5">
                  <c:v>6647.7</c:v>
                </c:pt>
                <c:pt idx="6">
                  <c:v>10159.599999999999</c:v>
                </c:pt>
                <c:pt idx="7">
                  <c:v>5460.7</c:v>
                </c:pt>
                <c:pt idx="8">
                  <c:v>4897.7</c:v>
                </c:pt>
                <c:pt idx="9">
                  <c:v>6601.6</c:v>
                </c:pt>
                <c:pt idx="10">
                  <c:v>6247.7</c:v>
                </c:pt>
                <c:pt idx="11">
                  <c:v>5297.7</c:v>
                </c:pt>
              </c:numCache>
            </c:numRef>
          </c:val>
          <c:extLst>
            <c:ext xmlns:c16="http://schemas.microsoft.com/office/drawing/2014/chart" uri="{C3380CC4-5D6E-409C-BE32-E72D297353CC}">
              <c16:uniqueId val="{00000001-FC26-4F4F-9751-CCD27A1CA116}"/>
            </c:ext>
          </c:extLst>
        </c:ser>
        <c:ser>
          <c:idx val="2"/>
          <c:order val="2"/>
          <c:tx>
            <c:v>S. Neto</c:v>
          </c:tx>
          <c:spPr>
            <a:gradFill rotWithShape="0">
              <a:gsLst>
                <a:gs pos="0">
                  <a:srgbClr val="762F00">
                    <a:gamma/>
                    <a:shade val="46275"/>
                    <a:invGamma/>
                  </a:srgbClr>
                </a:gs>
                <a:gs pos="50000">
                  <a:srgbClr val="FF6600"/>
                </a:gs>
                <a:gs pos="100000">
                  <a:srgbClr val="762F00">
                    <a:gamma/>
                    <a:shade val="46275"/>
                    <a:invGamma/>
                  </a:srgbClr>
                </a:gs>
              </a:gsLst>
              <a:lin ang="0" scaled="1"/>
            </a:gradFill>
            <a:ln w="12700">
              <a:solidFill>
                <a:srgbClr val="000000"/>
              </a:solidFill>
              <a:prstDash val="solid"/>
            </a:ln>
          </c:spPr>
          <c:invertIfNegative val="0"/>
          <c:val>
            <c:numRef>
              <c:f>d!$E$64:$P$64</c:f>
              <c:numCache>
                <c:formatCode>#,##0</c:formatCode>
                <c:ptCount val="12"/>
                <c:pt idx="0">
                  <c:v>54531.5</c:v>
                </c:pt>
                <c:pt idx="1">
                  <c:v>-2575.1999999999998</c:v>
                </c:pt>
                <c:pt idx="2">
                  <c:v>4307.3</c:v>
                </c:pt>
                <c:pt idx="3">
                  <c:v>5130.4000000000005</c:v>
                </c:pt>
                <c:pt idx="4">
                  <c:v>4902.3</c:v>
                </c:pt>
                <c:pt idx="5">
                  <c:v>-597.69999999999982</c:v>
                </c:pt>
                <c:pt idx="6">
                  <c:v>-6529.5999999999985</c:v>
                </c:pt>
                <c:pt idx="7">
                  <c:v>-1830.6999999999998</c:v>
                </c:pt>
                <c:pt idx="8">
                  <c:v>-2477.6999999999998</c:v>
                </c:pt>
                <c:pt idx="9">
                  <c:v>3078.3999999999996</c:v>
                </c:pt>
                <c:pt idx="10">
                  <c:v>3432.3</c:v>
                </c:pt>
                <c:pt idx="11">
                  <c:v>3172.3</c:v>
                </c:pt>
              </c:numCache>
            </c:numRef>
          </c:val>
          <c:extLst>
            <c:ext xmlns:c16="http://schemas.microsoft.com/office/drawing/2014/chart" uri="{C3380CC4-5D6E-409C-BE32-E72D297353CC}">
              <c16:uniqueId val="{00000002-FC26-4F4F-9751-CCD27A1CA116}"/>
            </c:ext>
          </c:extLst>
        </c:ser>
        <c:dLbls>
          <c:showLegendKey val="0"/>
          <c:showVal val="0"/>
          <c:showCatName val="0"/>
          <c:showSerName val="0"/>
          <c:showPercent val="0"/>
          <c:showBubbleSize val="0"/>
        </c:dLbls>
        <c:gapWidth val="150"/>
        <c:gapDepth val="200"/>
        <c:shape val="box"/>
        <c:axId val="504706472"/>
        <c:axId val="504710104"/>
        <c:axId val="0"/>
      </c:bar3DChart>
      <c:catAx>
        <c:axId val="504706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4710104"/>
        <c:crosses val="autoZero"/>
        <c:auto val="1"/>
        <c:lblAlgn val="ctr"/>
        <c:lblOffset val="100"/>
        <c:tickLblSkip val="1"/>
        <c:tickMarkSkip val="1"/>
        <c:noMultiLvlLbl val="0"/>
      </c:catAx>
      <c:valAx>
        <c:axId val="5047101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4706472"/>
        <c:crosses val="autoZero"/>
        <c:crossBetween val="between"/>
      </c:valAx>
      <c:spPr>
        <a:noFill/>
        <a:ln w="25400">
          <a:noFill/>
        </a:ln>
      </c:spPr>
    </c:plotArea>
    <c:legend>
      <c:legendPos val="b"/>
      <c:layout>
        <c:manualLayout>
          <c:xMode val="edge"/>
          <c:yMode val="edge"/>
          <c:x val="0.37915777711821502"/>
          <c:y val="0.94047712785901805"/>
          <c:w val="0.23946802381409599"/>
          <c:h val="4.76190476190477E-2"/>
        </c:manualLayout>
      </c:layout>
      <c:overlay val="0"/>
      <c:spPr>
        <a:noFill/>
        <a:ln w="25400">
          <a:noFill/>
        </a:ln>
      </c:spPr>
      <c:txPr>
        <a:bodyPr/>
        <a:lstStyle/>
        <a:p>
          <a:pPr>
            <a:defRPr lang="es-ES" sz="735"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575" b="1" i="0" u="none" strike="noStrike" baseline="0">
                <a:solidFill>
                  <a:srgbClr val="000000"/>
                </a:solidFill>
                <a:latin typeface="Arial"/>
                <a:ea typeface="Arial"/>
                <a:cs typeface="Arial"/>
              </a:defRPr>
            </a:pPr>
            <a:r>
              <a:rPr lang="es-ES"/>
              <a:t>Tesorería</a:t>
            </a:r>
          </a:p>
        </c:rich>
      </c:tx>
      <c:layout>
        <c:manualLayout>
          <c:xMode val="edge"/>
          <c:yMode val="edge"/>
          <c:x val="0.41685196501213401"/>
          <c:y val="2.3622047244094498E-2"/>
        </c:manualLayout>
      </c:layout>
      <c:overlay val="0"/>
      <c:spPr>
        <a:noFill/>
        <a:ln w="25400">
          <a:noFill/>
        </a:ln>
      </c:spPr>
    </c:title>
    <c:autoTitleDeleted val="0"/>
    <c:view3D>
      <c:rotX val="15"/>
      <c:hPercent val="100"/>
      <c:rotY val="26"/>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8.2040000129919702E-2"/>
          <c:y val="0.145669081316493"/>
          <c:w val="0.90465729872992595"/>
          <c:h val="0.73228240878020701"/>
        </c:manualLayout>
      </c:layout>
      <c:area3DChart>
        <c:grouping val="standard"/>
        <c:varyColors val="0"/>
        <c:ser>
          <c:idx val="2"/>
          <c:order val="0"/>
          <c:tx>
            <c:v>S. Neto</c:v>
          </c:tx>
          <c:spPr>
            <a:gradFill rotWithShape="0">
              <a:gsLst>
                <a:gs pos="0">
                  <a:srgbClr val="FF6600"/>
                </a:gs>
                <a:gs pos="100000">
                  <a:srgbClr val="762F00">
                    <a:gamma/>
                    <a:shade val="46275"/>
                    <a:invGamma/>
                  </a:srgbClr>
                </a:gs>
              </a:gsLst>
              <a:path path="rect">
                <a:fillToRect t="100000" r="100000"/>
              </a:path>
            </a:gradFill>
            <a:ln w="12700">
              <a:solidFill>
                <a:srgbClr val="C0C0C0"/>
              </a:solidFill>
              <a:prstDash val="solid"/>
            </a:ln>
          </c:spPr>
          <c:val>
            <c:numRef>
              <c:f>d!$E$66:$P$66</c:f>
              <c:numCache>
                <c:formatCode>#,##0</c:formatCode>
                <c:ptCount val="12"/>
                <c:pt idx="0">
                  <c:v>54531.5</c:v>
                </c:pt>
                <c:pt idx="1">
                  <c:v>51956.3</c:v>
                </c:pt>
                <c:pt idx="2">
                  <c:v>56263.600000000006</c:v>
                </c:pt>
                <c:pt idx="3">
                  <c:v>61394.000000000007</c:v>
                </c:pt>
                <c:pt idx="4">
                  <c:v>66296.3</c:v>
                </c:pt>
                <c:pt idx="5">
                  <c:v>65698.600000000006</c:v>
                </c:pt>
                <c:pt idx="6">
                  <c:v>59169.000000000007</c:v>
                </c:pt>
                <c:pt idx="7">
                  <c:v>57338.30000000001</c:v>
                </c:pt>
                <c:pt idx="8">
                  <c:v>54860.600000000013</c:v>
                </c:pt>
                <c:pt idx="9">
                  <c:v>57939.000000000015</c:v>
                </c:pt>
                <c:pt idx="10">
                  <c:v>61371.300000000017</c:v>
                </c:pt>
                <c:pt idx="11">
                  <c:v>64543.60000000002</c:v>
                </c:pt>
              </c:numCache>
            </c:numRef>
          </c:val>
          <c:extLst>
            <c:ext xmlns:c16="http://schemas.microsoft.com/office/drawing/2014/chart" uri="{C3380CC4-5D6E-409C-BE32-E72D297353CC}">
              <c16:uniqueId val="{00000000-163A-624F-BBB7-FC047C3A5CC5}"/>
            </c:ext>
          </c:extLst>
        </c:ser>
        <c:dLbls>
          <c:showLegendKey val="0"/>
          <c:showVal val="0"/>
          <c:showCatName val="0"/>
          <c:showSerName val="0"/>
          <c:showPercent val="0"/>
          <c:showBubbleSize val="0"/>
        </c:dLbls>
        <c:dropLines>
          <c:spPr>
            <a:ln w="3175">
              <a:solidFill>
                <a:srgbClr val="C0C0C0"/>
              </a:solidFill>
              <a:prstDash val="solid"/>
            </a:ln>
          </c:spPr>
        </c:dropLines>
        <c:gapDepth val="200"/>
        <c:axId val="504750664"/>
        <c:axId val="504754168"/>
        <c:axId val="504757880"/>
      </c:area3DChart>
      <c:catAx>
        <c:axId val="5047506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4754168"/>
        <c:crosses val="autoZero"/>
        <c:auto val="1"/>
        <c:lblAlgn val="ctr"/>
        <c:lblOffset val="100"/>
        <c:tickLblSkip val="1"/>
        <c:tickMarkSkip val="1"/>
        <c:noMultiLvlLbl val="0"/>
      </c:catAx>
      <c:valAx>
        <c:axId val="5047541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4750664"/>
        <c:crosses val="autoZero"/>
        <c:crossBetween val="midCat"/>
      </c:valAx>
      <c:serAx>
        <c:axId val="504757880"/>
        <c:scaling>
          <c:orientation val="minMax"/>
        </c:scaling>
        <c:delete val="1"/>
        <c:axPos val="b"/>
        <c:majorTickMark val="out"/>
        <c:minorTickMark val="none"/>
        <c:tickLblPos val="nextTo"/>
        <c:crossAx val="504754168"/>
        <c:crosses val="autoZero"/>
      </c:serAx>
      <c:spPr>
        <a:noFill/>
        <a:ln w="25400">
          <a:noFill/>
        </a:ln>
      </c:spPr>
    </c:plotArea>
    <c:plotVisOnly val="1"/>
    <c:dispBlanksAs val="zero"/>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575" b="1" i="0" u="none" strike="noStrike" baseline="0">
                <a:solidFill>
                  <a:srgbClr val="000000"/>
                </a:solidFill>
                <a:latin typeface="Arial"/>
                <a:ea typeface="Arial"/>
                <a:cs typeface="Arial"/>
              </a:defRPr>
            </a:pPr>
            <a:r>
              <a:rPr lang="es-ES"/>
              <a:t>Tesorería con pólizas</a:t>
            </a:r>
          </a:p>
        </c:rich>
      </c:tx>
      <c:layout>
        <c:manualLayout>
          <c:xMode val="edge"/>
          <c:yMode val="edge"/>
          <c:x val="0.317073519912007"/>
          <c:y val="2.3622047244094498E-2"/>
        </c:manualLayout>
      </c:layout>
      <c:overlay val="0"/>
      <c:spPr>
        <a:noFill/>
        <a:ln w="25400">
          <a:noFill/>
        </a:ln>
      </c:spPr>
    </c:title>
    <c:autoTitleDeleted val="0"/>
    <c:view3D>
      <c:rotX val="2"/>
      <c:hPercent val="100"/>
      <c:rotY val="22"/>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8.2040000129919702E-2"/>
          <c:y val="0.14960608351423599"/>
          <c:w val="0.87361513651860501"/>
          <c:h val="0.66141636922083202"/>
        </c:manualLayout>
      </c:layout>
      <c:area3DChart>
        <c:grouping val="standard"/>
        <c:varyColors val="0"/>
        <c:ser>
          <c:idx val="2"/>
          <c:order val="0"/>
          <c:tx>
            <c:v>S. Neto</c:v>
          </c:tx>
          <c:spPr>
            <a:gradFill rotWithShape="0">
              <a:gsLst>
                <a:gs pos="0">
                  <a:srgbClr val="FF6600"/>
                </a:gs>
                <a:gs pos="100000">
                  <a:srgbClr val="762F00">
                    <a:gamma/>
                    <a:shade val="46275"/>
                    <a:invGamma/>
                  </a:srgbClr>
                </a:gs>
              </a:gsLst>
              <a:path path="rect">
                <a:fillToRect t="100000" r="100000"/>
              </a:path>
            </a:gradFill>
            <a:ln w="12700">
              <a:solidFill>
                <a:srgbClr val="C0C0C0"/>
              </a:solidFill>
              <a:prstDash val="solid"/>
            </a:ln>
          </c:spPr>
          <c:val>
            <c:numRef>
              <c:f>d!$E$66:$P$66</c:f>
              <c:numCache>
                <c:formatCode>#,##0</c:formatCode>
                <c:ptCount val="12"/>
                <c:pt idx="0">
                  <c:v>54531.5</c:v>
                </c:pt>
                <c:pt idx="1">
                  <c:v>51956.3</c:v>
                </c:pt>
                <c:pt idx="2">
                  <c:v>56263.600000000006</c:v>
                </c:pt>
                <c:pt idx="3">
                  <c:v>61394.000000000007</c:v>
                </c:pt>
                <c:pt idx="4">
                  <c:v>66296.3</c:v>
                </c:pt>
                <c:pt idx="5">
                  <c:v>65698.600000000006</c:v>
                </c:pt>
                <c:pt idx="6">
                  <c:v>59169.000000000007</c:v>
                </c:pt>
                <c:pt idx="7">
                  <c:v>57338.30000000001</c:v>
                </c:pt>
                <c:pt idx="8">
                  <c:v>54860.600000000013</c:v>
                </c:pt>
                <c:pt idx="9">
                  <c:v>57939.000000000015</c:v>
                </c:pt>
                <c:pt idx="10">
                  <c:v>61371.300000000017</c:v>
                </c:pt>
                <c:pt idx="11">
                  <c:v>64543.60000000002</c:v>
                </c:pt>
              </c:numCache>
            </c:numRef>
          </c:val>
          <c:extLst>
            <c:ext xmlns:c16="http://schemas.microsoft.com/office/drawing/2014/chart" uri="{C3380CC4-5D6E-409C-BE32-E72D297353CC}">
              <c16:uniqueId val="{00000000-E800-D247-88A4-2B88732A62C1}"/>
            </c:ext>
          </c:extLst>
        </c:ser>
        <c:ser>
          <c:idx val="0"/>
          <c:order val="1"/>
          <c:tx>
            <c:v>Sdo. con pólizas</c:v>
          </c:tx>
          <c:spPr>
            <a:solidFill>
              <a:srgbClr val="9999FF"/>
            </a:solidFill>
            <a:ln w="12700">
              <a:solidFill>
                <a:srgbClr val="C0C0C0"/>
              </a:solidFill>
              <a:prstDash val="solid"/>
            </a:ln>
          </c:spPr>
          <c:val>
            <c:numRef>
              <c:f>d!$E$70:$P$70</c:f>
              <c:numCache>
                <c:formatCode>#,##0</c:formatCode>
                <c:ptCount val="12"/>
                <c:pt idx="0">
                  <c:v>54531.5</c:v>
                </c:pt>
                <c:pt idx="1">
                  <c:v>51956.3</c:v>
                </c:pt>
                <c:pt idx="2">
                  <c:v>56263.600000000006</c:v>
                </c:pt>
                <c:pt idx="3">
                  <c:v>61394.000000000007</c:v>
                </c:pt>
                <c:pt idx="4">
                  <c:v>66296.3</c:v>
                </c:pt>
                <c:pt idx="5">
                  <c:v>65698.600000000006</c:v>
                </c:pt>
                <c:pt idx="6">
                  <c:v>59169.000000000007</c:v>
                </c:pt>
                <c:pt idx="7">
                  <c:v>57338.30000000001</c:v>
                </c:pt>
                <c:pt idx="8">
                  <c:v>54860.600000000013</c:v>
                </c:pt>
                <c:pt idx="9">
                  <c:v>57939.000000000015</c:v>
                </c:pt>
                <c:pt idx="10">
                  <c:v>61371.300000000017</c:v>
                </c:pt>
                <c:pt idx="11">
                  <c:v>64543.60000000002</c:v>
                </c:pt>
              </c:numCache>
            </c:numRef>
          </c:val>
          <c:extLst>
            <c:ext xmlns:c16="http://schemas.microsoft.com/office/drawing/2014/chart" uri="{C3380CC4-5D6E-409C-BE32-E72D297353CC}">
              <c16:uniqueId val="{00000001-E800-D247-88A4-2B88732A62C1}"/>
            </c:ext>
          </c:extLst>
        </c:ser>
        <c:dLbls>
          <c:showLegendKey val="0"/>
          <c:showVal val="0"/>
          <c:showCatName val="0"/>
          <c:showSerName val="0"/>
          <c:showPercent val="0"/>
          <c:showBubbleSize val="0"/>
        </c:dLbls>
        <c:dropLines>
          <c:spPr>
            <a:ln w="3175">
              <a:solidFill>
                <a:srgbClr val="C0C0C0"/>
              </a:solidFill>
              <a:prstDash val="solid"/>
            </a:ln>
          </c:spPr>
        </c:dropLines>
        <c:gapDepth val="200"/>
        <c:axId val="503417512"/>
        <c:axId val="503421192"/>
        <c:axId val="503424968"/>
      </c:area3DChart>
      <c:catAx>
        <c:axId val="503417512"/>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3421192"/>
        <c:crosses val="autoZero"/>
        <c:auto val="1"/>
        <c:lblAlgn val="ctr"/>
        <c:lblOffset val="100"/>
        <c:tickLblSkip val="1"/>
        <c:tickMarkSkip val="1"/>
        <c:noMultiLvlLbl val="0"/>
      </c:catAx>
      <c:valAx>
        <c:axId val="503421192"/>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3417512"/>
        <c:crosses val="autoZero"/>
        <c:crossBetween val="midCat"/>
      </c:valAx>
      <c:serAx>
        <c:axId val="503424968"/>
        <c:scaling>
          <c:orientation val="minMax"/>
        </c:scaling>
        <c:delete val="1"/>
        <c:axPos val="b"/>
        <c:majorTickMark val="out"/>
        <c:minorTickMark val="none"/>
        <c:tickLblPos val="nextTo"/>
        <c:crossAx val="503421192"/>
        <c:crosses val="autoZero"/>
      </c:serAx>
      <c:spPr>
        <a:noFill/>
        <a:ln w="25400">
          <a:noFill/>
        </a:ln>
      </c:spPr>
    </c:plotArea>
    <c:legend>
      <c:legendPos val="b"/>
      <c:layout>
        <c:manualLayout>
          <c:xMode val="edge"/>
          <c:yMode val="edge"/>
          <c:x val="0.29711786581001098"/>
          <c:y val="0.901573563147126"/>
          <c:w val="0.43902491401435101"/>
          <c:h val="6.6929133858267695E-2"/>
        </c:manualLayout>
      </c:layout>
      <c:overlay val="0"/>
      <c:spPr>
        <a:noFill/>
        <a:ln w="25400">
          <a:noFill/>
        </a:ln>
      </c:spPr>
      <c:txPr>
        <a:bodyPr/>
        <a:lstStyle/>
        <a:p>
          <a:pPr>
            <a:defRPr lang="es-ES" sz="920" b="0" i="0" u="none" strike="noStrike" baseline="0">
              <a:solidFill>
                <a:srgbClr val="000000"/>
              </a:solidFill>
              <a:latin typeface="Arial"/>
              <a:ea typeface="Arial"/>
              <a:cs typeface="Arial"/>
            </a:defRPr>
          </a:pPr>
          <a:endParaRPr lang="es-ES"/>
        </a:p>
      </c:txPr>
    </c:legend>
    <c:plotVisOnly val="1"/>
    <c:dispBlanksAs val="zero"/>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525" b="1" i="0" u="none" strike="noStrike" baseline="0">
                <a:solidFill>
                  <a:srgbClr val="000000"/>
                </a:solidFill>
                <a:latin typeface="Arial"/>
                <a:ea typeface="Arial"/>
                <a:cs typeface="Arial"/>
              </a:defRPr>
            </a:pPr>
            <a:r>
              <a:rPr lang="es-ES"/>
              <a:t>ACTIVO</a:t>
            </a:r>
          </a:p>
        </c:rich>
      </c:tx>
      <c:layout>
        <c:manualLayout>
          <c:xMode val="edge"/>
          <c:yMode val="edge"/>
          <c:x val="0.42984409799554602"/>
          <c:y val="2.4390243902439001E-2"/>
        </c:manualLayout>
      </c:layout>
      <c:overlay val="0"/>
      <c:spPr>
        <a:noFill/>
        <a:ln w="25400">
          <a:noFill/>
        </a:ln>
      </c:spPr>
    </c:title>
    <c:autoTitleDeleted val="0"/>
    <c:view3D>
      <c:rotX val="15"/>
      <c:hPercent val="46"/>
      <c:rotY val="26"/>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8.6859688195991103E-2"/>
          <c:y val="9.7560927197996403E-2"/>
          <c:w val="0.87305122494432097"/>
          <c:h val="0.73577199261822301"/>
        </c:manualLayout>
      </c:layout>
      <c:bar3DChart>
        <c:barDir val="col"/>
        <c:grouping val="stacked"/>
        <c:varyColors val="0"/>
        <c:ser>
          <c:idx val="0"/>
          <c:order val="0"/>
          <c:tx>
            <c:v>INMOVILIZADO</c:v>
          </c:tx>
          <c:spPr>
            <a:gradFill rotWithShape="0">
              <a:gsLst>
                <a:gs pos="0">
                  <a:srgbClr val="000000"/>
                </a:gs>
                <a:gs pos="50000">
                  <a:srgbClr val="FFFFFF">
                    <a:gamma/>
                    <a:tint val="0"/>
                    <a:invGamma/>
                  </a:srgbClr>
                </a:gs>
                <a:gs pos="100000">
                  <a:srgbClr val="000000"/>
                </a:gs>
              </a:gsLst>
              <a:lin ang="0" scaled="1"/>
            </a:gradFill>
            <a:ln w="12700">
              <a:solidFill>
                <a:srgbClr val="000000"/>
              </a:solidFill>
              <a:prstDash val="solid"/>
            </a:ln>
          </c:spPr>
          <c:invertIfNegative val="0"/>
          <c:val>
            <c:numRef>
              <c:f>d!$E$102:$P$102</c:f>
              <c:numCache>
                <c:formatCode>#,##0</c:formatCode>
                <c:ptCount val="12"/>
                <c:pt idx="0">
                  <c:v>2500</c:v>
                </c:pt>
                <c:pt idx="1">
                  <c:v>2500</c:v>
                </c:pt>
                <c:pt idx="2">
                  <c:v>2500</c:v>
                </c:pt>
                <c:pt idx="3">
                  <c:v>2500</c:v>
                </c:pt>
                <c:pt idx="4">
                  <c:v>2500</c:v>
                </c:pt>
                <c:pt idx="5">
                  <c:v>2500</c:v>
                </c:pt>
                <c:pt idx="6">
                  <c:v>2500</c:v>
                </c:pt>
                <c:pt idx="7">
                  <c:v>2500</c:v>
                </c:pt>
                <c:pt idx="8">
                  <c:v>2500</c:v>
                </c:pt>
                <c:pt idx="9">
                  <c:v>2500</c:v>
                </c:pt>
                <c:pt idx="10">
                  <c:v>2500</c:v>
                </c:pt>
                <c:pt idx="11">
                  <c:v>2500</c:v>
                </c:pt>
              </c:numCache>
            </c:numRef>
          </c:val>
          <c:extLst>
            <c:ext xmlns:c16="http://schemas.microsoft.com/office/drawing/2014/chart" uri="{C3380CC4-5D6E-409C-BE32-E72D297353CC}">
              <c16:uniqueId val="{00000000-1D21-F64D-8346-F88EFB08E111}"/>
            </c:ext>
          </c:extLst>
        </c:ser>
        <c:ser>
          <c:idx val="1"/>
          <c:order val="1"/>
          <c:tx>
            <c:v>CIRCULANTE</c:v>
          </c:tx>
          <c:spPr>
            <a:gradFill rotWithShape="0">
              <a:gsLst>
                <a:gs pos="0">
                  <a:srgbClr val="0E5509">
                    <a:gamma/>
                    <a:shade val="46275"/>
                    <a:invGamma/>
                  </a:srgbClr>
                </a:gs>
                <a:gs pos="50000">
                  <a:srgbClr val="1FB714"/>
                </a:gs>
                <a:gs pos="100000">
                  <a:srgbClr val="0E5509">
                    <a:gamma/>
                    <a:shade val="46275"/>
                    <a:invGamma/>
                  </a:srgbClr>
                </a:gs>
              </a:gsLst>
              <a:lin ang="0" scaled="1"/>
            </a:gradFill>
            <a:ln w="12700">
              <a:solidFill>
                <a:srgbClr val="000000"/>
              </a:solidFill>
              <a:prstDash val="solid"/>
            </a:ln>
          </c:spPr>
          <c:invertIfNegative val="0"/>
          <c:val>
            <c:numRef>
              <c:f>d!$E$110:$P$110</c:f>
              <c:numCache>
                <c:formatCode>#,##0</c:formatCode>
                <c:ptCount val="12"/>
                <c:pt idx="0">
                  <c:v>113134.2</c:v>
                </c:pt>
                <c:pt idx="1">
                  <c:v>110426.70000000001</c:v>
                </c:pt>
                <c:pt idx="2">
                  <c:v>114263.6</c:v>
                </c:pt>
                <c:pt idx="3">
                  <c:v>119394</c:v>
                </c:pt>
                <c:pt idx="4">
                  <c:v>124296.3</c:v>
                </c:pt>
                <c:pt idx="5">
                  <c:v>123698.6</c:v>
                </c:pt>
                <c:pt idx="6">
                  <c:v>117169</c:v>
                </c:pt>
                <c:pt idx="7">
                  <c:v>115338.30000000002</c:v>
                </c:pt>
                <c:pt idx="8">
                  <c:v>112860.6</c:v>
                </c:pt>
                <c:pt idx="9">
                  <c:v>115939.00000000001</c:v>
                </c:pt>
                <c:pt idx="10">
                  <c:v>119371.30000000002</c:v>
                </c:pt>
                <c:pt idx="11">
                  <c:v>122543.60000000002</c:v>
                </c:pt>
              </c:numCache>
            </c:numRef>
          </c:val>
          <c:extLst>
            <c:ext xmlns:c16="http://schemas.microsoft.com/office/drawing/2014/chart" uri="{C3380CC4-5D6E-409C-BE32-E72D297353CC}">
              <c16:uniqueId val="{00000001-1D21-F64D-8346-F88EFB08E111}"/>
            </c:ext>
          </c:extLst>
        </c:ser>
        <c:dLbls>
          <c:showLegendKey val="0"/>
          <c:showVal val="0"/>
          <c:showCatName val="0"/>
          <c:showSerName val="0"/>
          <c:showPercent val="0"/>
          <c:showBubbleSize val="0"/>
        </c:dLbls>
        <c:gapWidth val="150"/>
        <c:gapDepth val="200"/>
        <c:shape val="box"/>
        <c:axId val="503523800"/>
        <c:axId val="503527432"/>
        <c:axId val="0"/>
      </c:bar3DChart>
      <c:catAx>
        <c:axId val="50352380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3527432"/>
        <c:crosses val="autoZero"/>
        <c:auto val="1"/>
        <c:lblAlgn val="ctr"/>
        <c:lblOffset val="100"/>
        <c:tickLblSkip val="1"/>
        <c:tickMarkSkip val="1"/>
        <c:noMultiLvlLbl val="0"/>
      </c:catAx>
      <c:valAx>
        <c:axId val="503527432"/>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3523800"/>
        <c:crosses val="autoZero"/>
        <c:crossBetween val="between"/>
      </c:valAx>
      <c:spPr>
        <a:noFill/>
        <a:ln w="25400">
          <a:noFill/>
        </a:ln>
      </c:spPr>
    </c:plotArea>
    <c:legend>
      <c:legendPos val="b"/>
      <c:layout>
        <c:manualLayout>
          <c:xMode val="edge"/>
          <c:yMode val="edge"/>
          <c:x val="0.36080178173719402"/>
          <c:y val="0.91869886690992897"/>
          <c:w val="0.31180400890868598"/>
          <c:h val="6.0975609756097601E-2"/>
        </c:manualLayout>
      </c:layout>
      <c:overlay val="0"/>
      <c:spPr>
        <a:noFill/>
        <a:ln w="25400">
          <a:noFill/>
        </a:ln>
      </c:spPr>
      <c:txPr>
        <a:bodyPr/>
        <a:lstStyle/>
        <a:p>
          <a:pPr>
            <a:defRPr lang="es-ES" sz="735"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525" b="1" i="0" u="none" strike="noStrike" baseline="0">
                <a:solidFill>
                  <a:srgbClr val="000000"/>
                </a:solidFill>
                <a:latin typeface="Arial"/>
                <a:ea typeface="Arial"/>
                <a:cs typeface="Arial"/>
              </a:defRPr>
            </a:pPr>
            <a:r>
              <a:rPr lang="es-ES"/>
              <a:t>PASIVO</a:t>
            </a:r>
          </a:p>
        </c:rich>
      </c:tx>
      <c:layout>
        <c:manualLayout>
          <c:xMode val="edge"/>
          <c:yMode val="edge"/>
          <c:x val="0.43176680935017397"/>
          <c:y val="2.4291497975708499E-2"/>
        </c:manualLayout>
      </c:layout>
      <c:overlay val="0"/>
      <c:spPr>
        <a:noFill/>
        <a:ln w="25400">
          <a:noFill/>
        </a:ln>
      </c:spPr>
    </c:title>
    <c:autoTitleDeleted val="0"/>
    <c:view3D>
      <c:rotX val="15"/>
      <c:hPercent val="47"/>
      <c:rotY val="26"/>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8.7248226841894205E-2"/>
          <c:y val="9.7166039923436601E-2"/>
          <c:w val="0.87471940244053004"/>
          <c:h val="0.744939639413014"/>
        </c:manualLayout>
      </c:layout>
      <c:bar3DChart>
        <c:barDir val="col"/>
        <c:grouping val="stacked"/>
        <c:varyColors val="0"/>
        <c:ser>
          <c:idx val="0"/>
          <c:order val="0"/>
          <c:tx>
            <c:v>RECURSOS PROPIOS</c:v>
          </c:tx>
          <c:spPr>
            <a:gradFill rotWithShape="0">
              <a:gsLst>
                <a:gs pos="0">
                  <a:srgbClr val="000000"/>
                </a:gs>
                <a:gs pos="50000">
                  <a:srgbClr val="FFFFFF">
                    <a:gamma/>
                    <a:tint val="0"/>
                    <a:invGamma/>
                  </a:srgbClr>
                </a:gs>
                <a:gs pos="100000">
                  <a:srgbClr val="000000"/>
                </a:gs>
              </a:gsLst>
              <a:lin ang="0" scaled="1"/>
            </a:gradFill>
            <a:ln w="12700">
              <a:solidFill>
                <a:srgbClr val="000000"/>
              </a:solidFill>
              <a:prstDash val="solid"/>
            </a:ln>
          </c:spPr>
          <c:invertIfNegative val="0"/>
          <c:val>
            <c:numRef>
              <c:f>d!$E$124:$P$124</c:f>
              <c:numCache>
                <c:formatCode>#,##0</c:formatCode>
                <c:ptCount val="12"/>
                <c:pt idx="0">
                  <c:v>60000</c:v>
                </c:pt>
                <c:pt idx="1">
                  <c:v>60000</c:v>
                </c:pt>
                <c:pt idx="2">
                  <c:v>60000</c:v>
                </c:pt>
                <c:pt idx="3">
                  <c:v>60000</c:v>
                </c:pt>
                <c:pt idx="4">
                  <c:v>61406.25</c:v>
                </c:pt>
                <c:pt idx="5">
                  <c:v>60686.25</c:v>
                </c:pt>
                <c:pt idx="6">
                  <c:v>60000</c:v>
                </c:pt>
                <c:pt idx="7">
                  <c:v>60000</c:v>
                </c:pt>
                <c:pt idx="8">
                  <c:v>60000</c:v>
                </c:pt>
                <c:pt idx="9">
                  <c:v>60000</c:v>
                </c:pt>
                <c:pt idx="10">
                  <c:v>60000</c:v>
                </c:pt>
                <c:pt idx="11">
                  <c:v>60435</c:v>
                </c:pt>
              </c:numCache>
            </c:numRef>
          </c:val>
          <c:extLst>
            <c:ext xmlns:c16="http://schemas.microsoft.com/office/drawing/2014/chart" uri="{C3380CC4-5D6E-409C-BE32-E72D297353CC}">
              <c16:uniqueId val="{00000000-82FA-BF41-B3C0-3A6E7CC94DDA}"/>
            </c:ext>
          </c:extLst>
        </c:ser>
        <c:ser>
          <c:idx val="1"/>
          <c:order val="1"/>
          <c:tx>
            <c:v>LARGO PLAZO</c:v>
          </c:tx>
          <c:spPr>
            <a:gradFill rotWithShape="0">
              <a:gsLst>
                <a:gs pos="0">
                  <a:srgbClr val="757002">
                    <a:gamma/>
                    <a:shade val="46275"/>
                    <a:invGamma/>
                  </a:srgbClr>
                </a:gs>
                <a:gs pos="50000">
                  <a:srgbClr val="FCF305"/>
                </a:gs>
                <a:gs pos="100000">
                  <a:srgbClr val="757002">
                    <a:gamma/>
                    <a:shade val="46275"/>
                    <a:invGamma/>
                  </a:srgbClr>
                </a:gs>
              </a:gsLst>
              <a:lin ang="0" scaled="1"/>
            </a:gradFill>
            <a:ln w="12700">
              <a:solidFill>
                <a:srgbClr val="000000"/>
              </a:solidFill>
              <a:prstDash val="solid"/>
            </a:ln>
          </c:spPr>
          <c:invertIfNegative val="0"/>
          <c:val>
            <c:numRef>
              <c:f>d!$E$130:$P$130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2FA-BF41-B3C0-3A6E7CC94DDA}"/>
            </c:ext>
          </c:extLst>
        </c:ser>
        <c:ser>
          <c:idx val="2"/>
          <c:order val="2"/>
          <c:tx>
            <c:v>CORTO PLAZO</c:v>
          </c:tx>
          <c:spPr>
            <a:gradFill rotWithShape="0">
              <a:gsLst>
                <a:gs pos="0">
                  <a:srgbClr val="004F6C">
                    <a:gamma/>
                    <a:shade val="46275"/>
                    <a:invGamma/>
                  </a:srgbClr>
                </a:gs>
                <a:gs pos="50000">
                  <a:srgbClr val="00ABEA"/>
                </a:gs>
                <a:gs pos="100000">
                  <a:srgbClr val="004F6C">
                    <a:gamma/>
                    <a:shade val="46275"/>
                    <a:invGamma/>
                  </a:srgbClr>
                </a:gs>
              </a:gsLst>
              <a:lin ang="0" scaled="1"/>
            </a:gradFill>
            <a:ln w="12700">
              <a:solidFill>
                <a:srgbClr val="000000"/>
              </a:solidFill>
              <a:prstDash val="solid"/>
            </a:ln>
          </c:spPr>
          <c:invertIfNegative val="0"/>
          <c:val>
            <c:numRef>
              <c:f>d!$E$135:$P$135</c:f>
              <c:numCache>
                <c:formatCode>#,##0</c:formatCode>
                <c:ptCount val="12"/>
                <c:pt idx="0">
                  <c:v>1354.2</c:v>
                </c:pt>
                <c:pt idx="1">
                  <c:v>604.20000000000005</c:v>
                </c:pt>
                <c:pt idx="2">
                  <c:v>2404.8499999999995</c:v>
                </c:pt>
                <c:pt idx="3">
                  <c:v>4505.25</c:v>
                </c:pt>
                <c:pt idx="4">
                  <c:v>7390.05</c:v>
                </c:pt>
                <c:pt idx="5">
                  <c:v>7512.3499999999995</c:v>
                </c:pt>
                <c:pt idx="6">
                  <c:v>2921.5</c:v>
                </c:pt>
                <c:pt idx="7">
                  <c:v>2298.3000000000002</c:v>
                </c:pt>
                <c:pt idx="8">
                  <c:v>1778.1000000000001</c:v>
                </c:pt>
                <c:pt idx="9">
                  <c:v>3326.5</c:v>
                </c:pt>
                <c:pt idx="10">
                  <c:v>5228.7999999999993</c:v>
                </c:pt>
                <c:pt idx="11">
                  <c:v>6608.5999999999995</c:v>
                </c:pt>
              </c:numCache>
            </c:numRef>
          </c:val>
          <c:extLst>
            <c:ext xmlns:c16="http://schemas.microsoft.com/office/drawing/2014/chart" uri="{C3380CC4-5D6E-409C-BE32-E72D297353CC}">
              <c16:uniqueId val="{00000002-82FA-BF41-B3C0-3A6E7CC94DDA}"/>
            </c:ext>
          </c:extLst>
        </c:ser>
        <c:dLbls>
          <c:showLegendKey val="0"/>
          <c:showVal val="0"/>
          <c:showCatName val="0"/>
          <c:showSerName val="0"/>
          <c:showPercent val="0"/>
          <c:showBubbleSize val="0"/>
        </c:dLbls>
        <c:gapWidth val="150"/>
        <c:gapDepth val="200"/>
        <c:shape val="box"/>
        <c:axId val="503577336"/>
        <c:axId val="503580968"/>
        <c:axId val="0"/>
      </c:bar3DChart>
      <c:catAx>
        <c:axId val="5035773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3580968"/>
        <c:crosses val="autoZero"/>
        <c:auto val="1"/>
        <c:lblAlgn val="ctr"/>
        <c:lblOffset val="100"/>
        <c:tickLblSkip val="1"/>
        <c:tickMarkSkip val="1"/>
        <c:noMultiLvlLbl val="0"/>
      </c:catAx>
      <c:valAx>
        <c:axId val="5035809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3577336"/>
        <c:crosses val="autoZero"/>
        <c:crossBetween val="between"/>
      </c:valAx>
      <c:spPr>
        <a:noFill/>
        <a:ln w="25400">
          <a:noFill/>
        </a:ln>
      </c:spPr>
    </c:plotArea>
    <c:legend>
      <c:legendPos val="r"/>
      <c:layout>
        <c:manualLayout>
          <c:xMode val="edge"/>
          <c:yMode val="edge"/>
          <c:x val="0.185682150469446"/>
          <c:y val="0.90688290987917997"/>
          <c:w val="0.62863464214624198"/>
          <c:h val="7.6923076923076997E-2"/>
        </c:manualLayout>
      </c:layout>
      <c:overlay val="0"/>
      <c:spPr>
        <a:noFill/>
        <a:ln w="25400">
          <a:noFill/>
        </a:ln>
      </c:spPr>
      <c:txPr>
        <a:bodyPr/>
        <a:lstStyle/>
        <a:p>
          <a:pPr>
            <a:defRPr lang="es-ES" sz="735"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525" b="1" i="0" u="none" strike="noStrike" baseline="0">
                <a:solidFill>
                  <a:srgbClr val="000000"/>
                </a:solidFill>
                <a:latin typeface="Arial"/>
                <a:ea typeface="Arial"/>
                <a:cs typeface="Arial"/>
              </a:defRPr>
            </a:pPr>
            <a:r>
              <a:rPr lang="es-ES"/>
              <a:t>FONDO DE MANIOBRA</a:t>
            </a:r>
          </a:p>
        </c:rich>
      </c:tx>
      <c:layout>
        <c:manualLayout>
          <c:xMode val="edge"/>
          <c:yMode val="edge"/>
          <c:x val="0.304250206979161"/>
          <c:y val="2.4390243902439001E-2"/>
        </c:manualLayout>
      </c:layout>
      <c:overlay val="0"/>
      <c:spPr>
        <a:noFill/>
        <a:ln w="25400">
          <a:noFill/>
        </a:ln>
      </c:spPr>
    </c:title>
    <c:autoTitleDeleted val="0"/>
    <c:view3D>
      <c:rotX val="15"/>
      <c:hPercent val="100"/>
      <c:rotY val="26"/>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9.1722494885068298E-2"/>
          <c:y val="0.105691004464496"/>
          <c:w val="0.89709074265639999"/>
          <c:h val="0.80081261075022103"/>
        </c:manualLayout>
      </c:layout>
      <c:area3DChart>
        <c:grouping val="standard"/>
        <c:varyColors val="0"/>
        <c:ser>
          <c:idx val="2"/>
          <c:order val="0"/>
          <c:tx>
            <c:v>CORTO PLAZO</c:v>
          </c:tx>
          <c:spPr>
            <a:gradFill rotWithShape="0">
              <a:gsLst>
                <a:gs pos="0">
                  <a:srgbClr val="0E5509">
                    <a:gamma/>
                    <a:shade val="46275"/>
                    <a:invGamma/>
                  </a:srgbClr>
                </a:gs>
                <a:gs pos="50000">
                  <a:srgbClr val="1FB714"/>
                </a:gs>
                <a:gs pos="100000">
                  <a:srgbClr val="0E5509">
                    <a:gamma/>
                    <a:shade val="46275"/>
                    <a:invGamma/>
                  </a:srgbClr>
                </a:gs>
              </a:gsLst>
              <a:lin ang="2700000" scaled="1"/>
            </a:gradFill>
            <a:ln w="12700">
              <a:solidFill>
                <a:srgbClr val="C0C0C0"/>
              </a:solidFill>
              <a:prstDash val="solid"/>
            </a:ln>
          </c:spPr>
          <c:val>
            <c:numRef>
              <c:f>d!$E$135:$P$135</c:f>
              <c:numCache>
                <c:formatCode>#,##0</c:formatCode>
                <c:ptCount val="12"/>
                <c:pt idx="0">
                  <c:v>1354.2</c:v>
                </c:pt>
                <c:pt idx="1">
                  <c:v>604.20000000000005</c:v>
                </c:pt>
                <c:pt idx="2">
                  <c:v>2404.8499999999995</c:v>
                </c:pt>
                <c:pt idx="3">
                  <c:v>4505.25</c:v>
                </c:pt>
                <c:pt idx="4">
                  <c:v>7390.05</c:v>
                </c:pt>
                <c:pt idx="5">
                  <c:v>7512.3499999999995</c:v>
                </c:pt>
                <c:pt idx="6">
                  <c:v>2921.5</c:v>
                </c:pt>
                <c:pt idx="7">
                  <c:v>2298.3000000000002</c:v>
                </c:pt>
                <c:pt idx="8">
                  <c:v>1778.1000000000001</c:v>
                </c:pt>
                <c:pt idx="9">
                  <c:v>3326.5</c:v>
                </c:pt>
                <c:pt idx="10">
                  <c:v>5228.7999999999993</c:v>
                </c:pt>
                <c:pt idx="11">
                  <c:v>6608.5999999999995</c:v>
                </c:pt>
              </c:numCache>
            </c:numRef>
          </c:val>
          <c:extLst>
            <c:ext xmlns:c16="http://schemas.microsoft.com/office/drawing/2014/chart" uri="{C3380CC4-5D6E-409C-BE32-E72D297353CC}">
              <c16:uniqueId val="{00000000-4184-924F-9B06-E8C919946589}"/>
            </c:ext>
          </c:extLst>
        </c:ser>
        <c:dLbls>
          <c:showLegendKey val="0"/>
          <c:showVal val="0"/>
          <c:showCatName val="0"/>
          <c:showSerName val="0"/>
          <c:showPercent val="0"/>
          <c:showBubbleSize val="0"/>
        </c:dLbls>
        <c:dropLines>
          <c:spPr>
            <a:ln w="3175">
              <a:solidFill>
                <a:srgbClr val="C0C0C0"/>
              </a:solidFill>
              <a:prstDash val="solid"/>
            </a:ln>
          </c:spPr>
        </c:dropLines>
        <c:gapDepth val="200"/>
        <c:axId val="503619976"/>
        <c:axId val="503623480"/>
        <c:axId val="503627192"/>
      </c:area3DChart>
      <c:catAx>
        <c:axId val="50361997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1025" b="0" i="0" u="none" strike="noStrike" baseline="0">
                <a:solidFill>
                  <a:srgbClr val="000000"/>
                </a:solidFill>
                <a:latin typeface="Arial"/>
                <a:ea typeface="Arial"/>
                <a:cs typeface="Arial"/>
              </a:defRPr>
            </a:pPr>
            <a:endParaRPr lang="es-ES"/>
          </a:p>
        </c:txPr>
        <c:crossAx val="503623480"/>
        <c:crosses val="autoZero"/>
        <c:auto val="1"/>
        <c:lblAlgn val="ctr"/>
        <c:lblOffset val="100"/>
        <c:tickLblSkip val="1"/>
        <c:tickMarkSkip val="1"/>
        <c:noMultiLvlLbl val="0"/>
      </c:catAx>
      <c:valAx>
        <c:axId val="50362348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3619976"/>
        <c:crosses val="autoZero"/>
        <c:crossBetween val="midCat"/>
      </c:valAx>
      <c:serAx>
        <c:axId val="503627192"/>
        <c:scaling>
          <c:orientation val="minMax"/>
        </c:scaling>
        <c:delete val="1"/>
        <c:axPos val="b"/>
        <c:majorTickMark val="out"/>
        <c:minorTickMark val="none"/>
        <c:tickLblPos val="nextTo"/>
        <c:crossAx val="503623480"/>
        <c:crosses val="autoZero"/>
      </c:serAx>
      <c:spPr>
        <a:noFill/>
        <a:ln w="25400">
          <a:noFill/>
        </a:ln>
      </c:spPr>
    </c:plotArea>
    <c:plotVisOnly val="1"/>
    <c:dispBlanksAs val="zero"/>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475" b="1" i="0" u="none" strike="noStrike" baseline="0">
                <a:solidFill>
                  <a:srgbClr val="000000"/>
                </a:solidFill>
                <a:latin typeface="Arial"/>
                <a:ea typeface="Arial"/>
                <a:cs typeface="Arial"/>
              </a:defRPr>
            </a:pPr>
            <a:r>
              <a:rPr lang="es-ES"/>
              <a:t>Ventas 5 años</a:t>
            </a:r>
          </a:p>
        </c:rich>
      </c:tx>
      <c:layout>
        <c:manualLayout>
          <c:xMode val="edge"/>
          <c:yMode val="edge"/>
          <c:x val="0.38426983986552199"/>
          <c:y val="2.5104602510460199E-2"/>
        </c:manualLayout>
      </c:layout>
      <c:overlay val="0"/>
      <c:spPr>
        <a:noFill/>
        <a:ln w="25400">
          <a:noFill/>
        </a:ln>
      </c:spPr>
    </c:title>
    <c:autoTitleDeleted val="0"/>
    <c:plotArea>
      <c:layout>
        <c:manualLayout>
          <c:layoutTarget val="inner"/>
          <c:xMode val="edge"/>
          <c:yMode val="edge"/>
          <c:x val="8.7640473479325798E-2"/>
          <c:y val="9.6234457079961297E-2"/>
          <c:w val="0.86966315991023302"/>
          <c:h val="0.78661208395794402"/>
        </c:manualLayout>
      </c:layout>
      <c:barChart>
        <c:barDir val="bar"/>
        <c:grouping val="clustered"/>
        <c:varyColors val="0"/>
        <c:ser>
          <c:idx val="0"/>
          <c:order val="0"/>
          <c:spPr>
            <a:gradFill rotWithShape="0">
              <a:gsLst>
                <a:gs pos="0">
                  <a:srgbClr val="0E5509">
                    <a:gamma/>
                    <a:shade val="46275"/>
                    <a:invGamma/>
                  </a:srgbClr>
                </a:gs>
                <a:gs pos="50000">
                  <a:srgbClr val="1FB714"/>
                </a:gs>
                <a:gs pos="100000">
                  <a:srgbClr val="0E5509">
                    <a:gamma/>
                    <a:shade val="46275"/>
                    <a:invGamma/>
                  </a:srgbClr>
                </a:gs>
              </a:gsLst>
              <a:lin ang="5400000" scaled="1"/>
            </a:gradFill>
            <a:ln w="12700">
              <a:solidFill>
                <a:srgbClr val="000000"/>
              </a:solidFill>
              <a:prstDash val="solid"/>
            </a:ln>
          </c:spPr>
          <c:invertIfNegative val="0"/>
          <c:cat>
            <c:numRef>
              <c:f>(e!$E$18,e!$G$18,e!$I$18,e!$K$18,e!$M$18)</c:f>
              <c:numCache>
                <c:formatCode>General</c:formatCode>
                <c:ptCount val="5"/>
                <c:pt idx="0">
                  <c:v>2023</c:v>
                </c:pt>
                <c:pt idx="1">
                  <c:v>2024</c:v>
                </c:pt>
                <c:pt idx="2">
                  <c:v>2025</c:v>
                </c:pt>
                <c:pt idx="3">
                  <c:v>2026</c:v>
                </c:pt>
                <c:pt idx="4">
                  <c:v>2026</c:v>
                </c:pt>
              </c:numCache>
            </c:numRef>
          </c:cat>
          <c:val>
            <c:numRef>
              <c:f>(e!$E$20,e!$G$20,e!$I$20,e!$K$20,e!$M$20)</c:f>
              <c:numCache>
                <c:formatCode>#,##0</c:formatCode>
                <c:ptCount val="5"/>
                <c:pt idx="0">
                  <c:v>67000</c:v>
                </c:pt>
                <c:pt idx="1">
                  <c:v>0</c:v>
                </c:pt>
                <c:pt idx="2">
                  <c:v>0</c:v>
                </c:pt>
                <c:pt idx="3">
                  <c:v>0</c:v>
                </c:pt>
                <c:pt idx="4">
                  <c:v>0</c:v>
                </c:pt>
              </c:numCache>
            </c:numRef>
          </c:val>
          <c:extLst>
            <c:ext xmlns:c16="http://schemas.microsoft.com/office/drawing/2014/chart" uri="{C3380CC4-5D6E-409C-BE32-E72D297353CC}">
              <c16:uniqueId val="{00000000-1B4E-094B-A7FB-91527C0D4CFB}"/>
            </c:ext>
          </c:extLst>
        </c:ser>
        <c:dLbls>
          <c:showLegendKey val="0"/>
          <c:showVal val="0"/>
          <c:showCatName val="0"/>
          <c:showSerName val="0"/>
          <c:showPercent val="0"/>
          <c:showBubbleSize val="0"/>
        </c:dLbls>
        <c:gapWidth val="150"/>
        <c:axId val="504765912"/>
        <c:axId val="504769416"/>
      </c:barChart>
      <c:catAx>
        <c:axId val="504765912"/>
        <c:scaling>
          <c:orientation val="minMax"/>
        </c:scaling>
        <c:delete val="0"/>
        <c:axPos val="l"/>
        <c:majorGridlines>
          <c:spPr>
            <a:ln w="3175">
              <a:solidFill>
                <a:srgbClr val="C0C0C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lang="es-ES" sz="1100" b="1" i="0" u="none" strike="noStrike" baseline="0">
                <a:solidFill>
                  <a:srgbClr val="000000"/>
                </a:solidFill>
                <a:latin typeface="Arial"/>
                <a:ea typeface="Arial"/>
                <a:cs typeface="Arial"/>
              </a:defRPr>
            </a:pPr>
            <a:endParaRPr lang="es-ES"/>
          </a:p>
        </c:txPr>
        <c:crossAx val="504769416"/>
        <c:crosses val="autoZero"/>
        <c:auto val="1"/>
        <c:lblAlgn val="ctr"/>
        <c:lblOffset val="100"/>
        <c:tickLblSkip val="1"/>
        <c:tickMarkSkip val="1"/>
        <c:noMultiLvlLbl val="0"/>
      </c:catAx>
      <c:valAx>
        <c:axId val="504769416"/>
        <c:scaling>
          <c:orientation val="minMax"/>
        </c:scaling>
        <c:delete val="0"/>
        <c:axPos val="b"/>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4765912"/>
        <c:crosses val="autoZero"/>
        <c:crossBetween val="between"/>
      </c:valAx>
      <c:spPr>
        <a:gradFill rotWithShape="0">
          <a:gsLst>
            <a:gs pos="0">
              <a:srgbClr val="CCFFFF"/>
            </a:gs>
            <a:gs pos="100000">
              <a:srgbClr val="FFFFFF"/>
            </a:gs>
          </a:gsLst>
          <a:path path="rect">
            <a:fillToRect l="100000" b="100000"/>
          </a:path>
        </a:gradFill>
        <a:ln w="12700">
          <a:solidFill>
            <a:srgbClr val="808080"/>
          </a:solidFill>
          <a:prstDash val="solid"/>
        </a:ln>
      </c:spPr>
    </c:plotArea>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175"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800" b="1" i="0" u="none" strike="noStrike" baseline="0">
                <a:solidFill>
                  <a:srgbClr val="000090"/>
                </a:solidFill>
                <a:latin typeface="Arial"/>
                <a:ea typeface="Arial"/>
                <a:cs typeface="Arial"/>
              </a:defRPr>
            </a:pPr>
            <a:r>
              <a:rPr lang="es-ES"/>
              <a:t>Análisis del Punto de Equilibrio</a:t>
            </a:r>
          </a:p>
        </c:rich>
      </c:tx>
      <c:layout>
        <c:manualLayout>
          <c:xMode val="edge"/>
          <c:yMode val="edge"/>
          <c:x val="0.26890782769800797"/>
          <c:y val="3.17919075144509E-2"/>
        </c:manualLayout>
      </c:layout>
      <c:overlay val="0"/>
      <c:spPr>
        <a:noFill/>
        <a:ln w="25400">
          <a:noFill/>
        </a:ln>
      </c:spPr>
    </c:title>
    <c:autoTitleDeleted val="0"/>
    <c:plotArea>
      <c:layout>
        <c:manualLayout>
          <c:layoutTarget val="inner"/>
          <c:xMode val="edge"/>
          <c:yMode val="edge"/>
          <c:x val="8.4033682406842794E-2"/>
          <c:y val="0.156069419223823"/>
          <c:w val="0.89747972810508103"/>
          <c:h val="0.65895977005614204"/>
        </c:manualLayout>
      </c:layout>
      <c:lineChart>
        <c:grouping val="standard"/>
        <c:varyColors val="0"/>
        <c:ser>
          <c:idx val="0"/>
          <c:order val="0"/>
          <c:tx>
            <c:v>Costes Fijos</c:v>
          </c:tx>
          <c:spPr>
            <a:ln w="38100">
              <a:solidFill>
                <a:srgbClr val="DD0806"/>
              </a:solidFill>
              <a:prstDash val="solid"/>
            </a:ln>
          </c:spPr>
          <c:marker>
            <c:symbol val="none"/>
          </c:marker>
          <c:cat>
            <c:numRef>
              <c:f>a!$C$223:$L$223</c:f>
              <c:numCache>
                <c:formatCode>#,##0_);\(#,##0\)</c:formatCode>
                <c:ptCount val="10"/>
                <c:pt idx="0">
                  <c:v>0</c:v>
                </c:pt>
                <c:pt idx="1">
                  <c:v>0</c:v>
                </c:pt>
                <c:pt idx="2">
                  <c:v>0</c:v>
                </c:pt>
                <c:pt idx="3">
                  <c:v>0</c:v>
                </c:pt>
                <c:pt idx="4">
                  <c:v>0</c:v>
                </c:pt>
                <c:pt idx="5">
                  <c:v>0</c:v>
                </c:pt>
                <c:pt idx="6">
                  <c:v>0</c:v>
                </c:pt>
                <c:pt idx="7">
                  <c:v>0</c:v>
                </c:pt>
                <c:pt idx="8">
                  <c:v>0</c:v>
                </c:pt>
                <c:pt idx="9" formatCode="General">
                  <c:v>0</c:v>
                </c:pt>
              </c:numCache>
            </c:numRef>
          </c:cat>
          <c:val>
            <c:numRef>
              <c:f>a!$C$224:$L$224</c:f>
              <c:numCache>
                <c:formatCode>#,##0_);\(#,##0\)</c:formatCode>
                <c:ptCount val="10"/>
                <c:pt idx="0">
                  <c:v>54420</c:v>
                </c:pt>
                <c:pt idx="1">
                  <c:v>54420</c:v>
                </c:pt>
                <c:pt idx="2">
                  <c:v>54420</c:v>
                </c:pt>
                <c:pt idx="3">
                  <c:v>54420</c:v>
                </c:pt>
                <c:pt idx="4">
                  <c:v>54420</c:v>
                </c:pt>
                <c:pt idx="5">
                  <c:v>54420</c:v>
                </c:pt>
                <c:pt idx="6">
                  <c:v>54420</c:v>
                </c:pt>
                <c:pt idx="7">
                  <c:v>54420</c:v>
                </c:pt>
                <c:pt idx="8">
                  <c:v>54420</c:v>
                </c:pt>
                <c:pt idx="9" formatCode="General">
                  <c:v>54420</c:v>
                </c:pt>
              </c:numCache>
            </c:numRef>
          </c:val>
          <c:smooth val="0"/>
          <c:extLst>
            <c:ext xmlns:c16="http://schemas.microsoft.com/office/drawing/2014/chart" uri="{C3380CC4-5D6E-409C-BE32-E72D297353CC}">
              <c16:uniqueId val="{00000000-61FB-5C41-A813-B5D791250419}"/>
            </c:ext>
          </c:extLst>
        </c:ser>
        <c:ser>
          <c:idx val="2"/>
          <c:order val="1"/>
          <c:tx>
            <c:v>Costes Totales</c:v>
          </c:tx>
          <c:spPr>
            <a:ln w="38100">
              <a:solidFill>
                <a:srgbClr val="000000"/>
              </a:solidFill>
              <a:prstDash val="solid"/>
            </a:ln>
          </c:spPr>
          <c:marker>
            <c:symbol val="none"/>
          </c:marker>
          <c:cat>
            <c:numRef>
              <c:f>a!$C$223:$L$223</c:f>
              <c:numCache>
                <c:formatCode>#,##0_);\(#,##0\)</c:formatCode>
                <c:ptCount val="10"/>
                <c:pt idx="0">
                  <c:v>0</c:v>
                </c:pt>
                <c:pt idx="1">
                  <c:v>0</c:v>
                </c:pt>
                <c:pt idx="2">
                  <c:v>0</c:v>
                </c:pt>
                <c:pt idx="3">
                  <c:v>0</c:v>
                </c:pt>
                <c:pt idx="4">
                  <c:v>0</c:v>
                </c:pt>
                <c:pt idx="5">
                  <c:v>0</c:v>
                </c:pt>
                <c:pt idx="6">
                  <c:v>0</c:v>
                </c:pt>
                <c:pt idx="7">
                  <c:v>0</c:v>
                </c:pt>
                <c:pt idx="8">
                  <c:v>0</c:v>
                </c:pt>
                <c:pt idx="9" formatCode="General">
                  <c:v>0</c:v>
                </c:pt>
              </c:numCache>
            </c:numRef>
          </c:cat>
          <c:val>
            <c:numRef>
              <c:f>a!$C$228:$L$228</c:f>
              <c:numCache>
                <c:formatCode>#,##0_);\(#,##0\)</c:formatCode>
                <c:ptCount val="10"/>
                <c:pt idx="0">
                  <c:v>0</c:v>
                </c:pt>
                <c:pt idx="1">
                  <c:v>0</c:v>
                </c:pt>
                <c:pt idx="2">
                  <c:v>0</c:v>
                </c:pt>
                <c:pt idx="3">
                  <c:v>0</c:v>
                </c:pt>
                <c:pt idx="4">
                  <c:v>0</c:v>
                </c:pt>
                <c:pt idx="5">
                  <c:v>0</c:v>
                </c:pt>
                <c:pt idx="6">
                  <c:v>0</c:v>
                </c:pt>
                <c:pt idx="7">
                  <c:v>0</c:v>
                </c:pt>
                <c:pt idx="8">
                  <c:v>0</c:v>
                </c:pt>
                <c:pt idx="9" formatCode="General">
                  <c:v>0</c:v>
                </c:pt>
              </c:numCache>
            </c:numRef>
          </c:val>
          <c:smooth val="0"/>
          <c:extLst>
            <c:ext xmlns:c16="http://schemas.microsoft.com/office/drawing/2014/chart" uri="{C3380CC4-5D6E-409C-BE32-E72D297353CC}">
              <c16:uniqueId val="{00000001-61FB-5C41-A813-B5D791250419}"/>
            </c:ext>
          </c:extLst>
        </c:ser>
        <c:ser>
          <c:idx val="3"/>
          <c:order val="2"/>
          <c:tx>
            <c:v>Ingresos</c:v>
          </c:tx>
          <c:spPr>
            <a:ln w="38100">
              <a:solidFill>
                <a:srgbClr val="006411"/>
              </a:solidFill>
              <a:prstDash val="solid"/>
            </a:ln>
          </c:spPr>
          <c:marker>
            <c:symbol val="none"/>
          </c:marker>
          <c:cat>
            <c:numRef>
              <c:f>a!$C$223:$L$223</c:f>
              <c:numCache>
                <c:formatCode>#,##0_);\(#,##0\)</c:formatCode>
                <c:ptCount val="10"/>
                <c:pt idx="0">
                  <c:v>0</c:v>
                </c:pt>
                <c:pt idx="1">
                  <c:v>0</c:v>
                </c:pt>
                <c:pt idx="2">
                  <c:v>0</c:v>
                </c:pt>
                <c:pt idx="3">
                  <c:v>0</c:v>
                </c:pt>
                <c:pt idx="4">
                  <c:v>0</c:v>
                </c:pt>
                <c:pt idx="5">
                  <c:v>0</c:v>
                </c:pt>
                <c:pt idx="6">
                  <c:v>0</c:v>
                </c:pt>
                <c:pt idx="7">
                  <c:v>0</c:v>
                </c:pt>
                <c:pt idx="8">
                  <c:v>0</c:v>
                </c:pt>
                <c:pt idx="9" formatCode="General">
                  <c:v>0</c:v>
                </c:pt>
              </c:numCache>
            </c:numRef>
          </c:cat>
          <c:val>
            <c:numRef>
              <c:f>a!$C$230:$L$230</c:f>
              <c:numCache>
                <c:formatCode>#,##0_);\(#,##0\)</c:formatCode>
                <c:ptCount val="10"/>
                <c:pt idx="0">
                  <c:v>0</c:v>
                </c:pt>
                <c:pt idx="1">
                  <c:v>0</c:v>
                </c:pt>
                <c:pt idx="2">
                  <c:v>0</c:v>
                </c:pt>
                <c:pt idx="3">
                  <c:v>0</c:v>
                </c:pt>
                <c:pt idx="4">
                  <c:v>0</c:v>
                </c:pt>
                <c:pt idx="5">
                  <c:v>0</c:v>
                </c:pt>
                <c:pt idx="6">
                  <c:v>0</c:v>
                </c:pt>
                <c:pt idx="7">
                  <c:v>0</c:v>
                </c:pt>
                <c:pt idx="8">
                  <c:v>0</c:v>
                </c:pt>
                <c:pt idx="9" formatCode="General">
                  <c:v>0</c:v>
                </c:pt>
              </c:numCache>
            </c:numRef>
          </c:val>
          <c:smooth val="0"/>
          <c:extLst>
            <c:ext xmlns:c16="http://schemas.microsoft.com/office/drawing/2014/chart" uri="{C3380CC4-5D6E-409C-BE32-E72D297353CC}">
              <c16:uniqueId val="{00000002-61FB-5C41-A813-B5D791250419}"/>
            </c:ext>
          </c:extLst>
        </c:ser>
        <c:dLbls>
          <c:showLegendKey val="0"/>
          <c:showVal val="0"/>
          <c:showCatName val="0"/>
          <c:showSerName val="0"/>
          <c:showPercent val="0"/>
          <c:showBubbleSize val="0"/>
        </c:dLbls>
        <c:smooth val="0"/>
        <c:axId val="502338952"/>
        <c:axId val="502345624"/>
      </c:lineChart>
      <c:catAx>
        <c:axId val="502338952"/>
        <c:scaling>
          <c:orientation val="minMax"/>
        </c:scaling>
        <c:delete val="0"/>
        <c:axPos val="b"/>
        <c:majorGridlines>
          <c:spPr>
            <a:ln w="3175">
              <a:solidFill>
                <a:srgbClr val="C0C0C0"/>
              </a:solidFill>
              <a:prstDash val="solid"/>
            </a:ln>
          </c:spPr>
        </c:majorGridlines>
        <c:title>
          <c:tx>
            <c:rich>
              <a:bodyPr/>
              <a:lstStyle/>
              <a:p>
                <a:pPr>
                  <a:defRPr lang="es-ES" sz="1050" b="0" i="0" u="none" strike="noStrike" baseline="0">
                    <a:solidFill>
                      <a:srgbClr val="000000"/>
                    </a:solidFill>
                    <a:latin typeface="Arial"/>
                    <a:ea typeface="Arial"/>
                    <a:cs typeface="Arial"/>
                  </a:defRPr>
                </a:pPr>
                <a:r>
                  <a:rPr lang="es-ES"/>
                  <a:t>Unidades</a:t>
                </a:r>
              </a:p>
            </c:rich>
          </c:tx>
          <c:layout>
            <c:manualLayout>
              <c:xMode val="edge"/>
              <c:yMode val="edge"/>
              <c:x val="0.49243737179911301"/>
              <c:y val="0.86994242410450096"/>
            </c:manualLayout>
          </c:layout>
          <c:overlay val="0"/>
          <c:spPr>
            <a:noFill/>
            <a:ln w="25400">
              <a:noFill/>
            </a:ln>
          </c:spPr>
        </c:title>
        <c:numFmt formatCode="#,##0" sourceLinked="0"/>
        <c:majorTickMark val="out"/>
        <c:minorTickMark val="none"/>
        <c:tickLblPos val="nextTo"/>
        <c:spPr>
          <a:ln w="3175">
            <a:solidFill>
              <a:srgbClr val="333333"/>
            </a:solidFill>
            <a:prstDash val="solid"/>
          </a:ln>
        </c:spPr>
        <c:txPr>
          <a:bodyPr rot="0" vert="horz"/>
          <a:lstStyle/>
          <a:p>
            <a:pPr>
              <a:defRPr lang="es-ES" sz="875" b="0" i="0" u="none" strike="noStrike" baseline="0">
                <a:solidFill>
                  <a:srgbClr val="000000"/>
                </a:solidFill>
                <a:latin typeface="Arial"/>
                <a:ea typeface="Arial"/>
                <a:cs typeface="Arial"/>
              </a:defRPr>
            </a:pPr>
            <a:endParaRPr lang="es-ES"/>
          </a:p>
        </c:txPr>
        <c:crossAx val="502345624"/>
        <c:crosses val="autoZero"/>
        <c:auto val="1"/>
        <c:lblAlgn val="ctr"/>
        <c:lblOffset val="100"/>
        <c:tickLblSkip val="1"/>
        <c:tickMarkSkip val="1"/>
        <c:noMultiLvlLbl val="0"/>
      </c:catAx>
      <c:valAx>
        <c:axId val="50234562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25" b="0" i="0" u="none" strike="noStrike" baseline="0">
                <a:solidFill>
                  <a:srgbClr val="000090"/>
                </a:solidFill>
                <a:latin typeface="Arial"/>
                <a:ea typeface="Arial"/>
                <a:cs typeface="Arial"/>
              </a:defRPr>
            </a:pPr>
            <a:endParaRPr lang="es-ES"/>
          </a:p>
        </c:txPr>
        <c:crossAx val="502338952"/>
        <c:crosses val="autoZero"/>
        <c:crossBetween val="between"/>
      </c:valAx>
      <c:spPr>
        <a:solidFill>
          <a:srgbClr val="CCFFFF"/>
        </a:solidFill>
        <a:ln w="12700">
          <a:solidFill>
            <a:srgbClr val="808080"/>
          </a:solidFill>
          <a:prstDash val="solid"/>
        </a:ln>
      </c:spPr>
    </c:plotArea>
    <c:legend>
      <c:legendPos val="r"/>
      <c:layout>
        <c:manualLayout>
          <c:xMode val="edge"/>
          <c:yMode val="edge"/>
          <c:x val="0.34789942433666399"/>
          <c:y val="0.91329502526057105"/>
          <c:w val="0.38655488652153802"/>
          <c:h val="3.7572254335260097E-2"/>
        </c:manualLayout>
      </c:layout>
      <c:overlay val="0"/>
      <c:spPr>
        <a:noFill/>
        <a:ln w="25400">
          <a:noFill/>
        </a:ln>
      </c:spPr>
      <c:txPr>
        <a:bodyPr/>
        <a:lstStyle/>
        <a:p>
          <a:pPr>
            <a:defRPr lang="es-ES" sz="825" b="0" i="0" u="none" strike="noStrike" baseline="0">
              <a:solidFill>
                <a:srgbClr val="000090"/>
              </a:solidFill>
              <a:latin typeface="Arial"/>
              <a:ea typeface="Arial"/>
              <a:cs typeface="Arial"/>
            </a:defRPr>
          </a:pPr>
          <a:endParaRPr lang="es-ES"/>
        </a:p>
      </c:txPr>
    </c:legend>
    <c:plotVisOnly val="1"/>
    <c:dispBlanksAs val="gap"/>
    <c:showDLblsOverMax val="0"/>
  </c:chart>
  <c:spPr>
    <a:solidFill>
      <a:srgbClr val="C0C0C0"/>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450" b="1" i="0" u="none" strike="noStrike" baseline="0">
                <a:solidFill>
                  <a:srgbClr val="000000"/>
                </a:solidFill>
                <a:latin typeface="Arial"/>
                <a:ea typeface="Arial"/>
                <a:cs typeface="Arial"/>
              </a:defRPr>
            </a:pPr>
            <a:r>
              <a:rPr lang="es-ES"/>
              <a:t> Ventas 5 años</a:t>
            </a:r>
          </a:p>
        </c:rich>
      </c:tx>
      <c:layout>
        <c:manualLayout>
          <c:xMode val="edge"/>
          <c:yMode val="edge"/>
          <c:x val="0.38478711973083901"/>
          <c:y val="2.5210084033613401E-2"/>
        </c:manualLayout>
      </c:layout>
      <c:overlay val="0"/>
      <c:spPr>
        <a:noFill/>
        <a:ln w="25400">
          <a:noFill/>
        </a:ln>
      </c:spPr>
    </c:title>
    <c:autoTitleDeleted val="0"/>
    <c:view3D>
      <c:rotX val="6"/>
      <c:hPercent val="55"/>
      <c:rotY val="12"/>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0.149887979446331"/>
          <c:y val="9.2437022200908298E-2"/>
          <c:w val="0.78299690755546103"/>
          <c:h val="0.78991637153503502"/>
        </c:manualLayout>
      </c:layout>
      <c:bar3DChart>
        <c:barDir val="col"/>
        <c:grouping val="clustered"/>
        <c:varyColors val="0"/>
        <c:ser>
          <c:idx val="0"/>
          <c:order val="0"/>
          <c:spPr>
            <a:gradFill rotWithShape="0">
              <a:gsLst>
                <a:gs pos="0">
                  <a:srgbClr val="660403">
                    <a:gamma/>
                    <a:shade val="46275"/>
                    <a:invGamma/>
                  </a:srgbClr>
                </a:gs>
                <a:gs pos="50000">
                  <a:srgbClr val="DD0806"/>
                </a:gs>
                <a:gs pos="100000">
                  <a:srgbClr val="660403">
                    <a:gamma/>
                    <a:shade val="46275"/>
                    <a:invGamma/>
                  </a:srgbClr>
                </a:gs>
              </a:gsLst>
              <a:lin ang="0" scaled="1"/>
            </a:gradFill>
            <a:ln w="12700">
              <a:solidFill>
                <a:srgbClr val="000000"/>
              </a:solidFill>
              <a:prstDash val="solid"/>
            </a:ln>
          </c:spPr>
          <c:invertIfNegative val="0"/>
          <c:cat>
            <c:numRef>
              <c:f>(e!$E$18,e!$G$18,e!$I$18,e!$K$18,e!$M$18)</c:f>
              <c:numCache>
                <c:formatCode>General</c:formatCode>
                <c:ptCount val="5"/>
                <c:pt idx="0">
                  <c:v>2023</c:v>
                </c:pt>
                <c:pt idx="1">
                  <c:v>2024</c:v>
                </c:pt>
                <c:pt idx="2">
                  <c:v>2025</c:v>
                </c:pt>
                <c:pt idx="3">
                  <c:v>2026</c:v>
                </c:pt>
                <c:pt idx="4">
                  <c:v>2026</c:v>
                </c:pt>
              </c:numCache>
            </c:numRef>
          </c:cat>
          <c:val>
            <c:numRef>
              <c:f>(e!$E$20,e!$G$20,e!$I$20,e!$K$20,e!$M$20)</c:f>
              <c:numCache>
                <c:formatCode>#,##0</c:formatCode>
                <c:ptCount val="5"/>
                <c:pt idx="0">
                  <c:v>67000</c:v>
                </c:pt>
                <c:pt idx="1">
                  <c:v>0</c:v>
                </c:pt>
                <c:pt idx="2">
                  <c:v>0</c:v>
                </c:pt>
                <c:pt idx="3">
                  <c:v>0</c:v>
                </c:pt>
                <c:pt idx="4">
                  <c:v>0</c:v>
                </c:pt>
              </c:numCache>
            </c:numRef>
          </c:val>
          <c:extLst>
            <c:ext xmlns:c16="http://schemas.microsoft.com/office/drawing/2014/chart" uri="{C3380CC4-5D6E-409C-BE32-E72D297353CC}">
              <c16:uniqueId val="{00000000-8705-0C44-A356-9BFA1F2FBC16}"/>
            </c:ext>
          </c:extLst>
        </c:ser>
        <c:dLbls>
          <c:showLegendKey val="0"/>
          <c:showVal val="0"/>
          <c:showCatName val="0"/>
          <c:showSerName val="0"/>
          <c:showPercent val="0"/>
          <c:showBubbleSize val="0"/>
        </c:dLbls>
        <c:gapWidth val="150"/>
        <c:gapDepth val="200"/>
        <c:shape val="box"/>
        <c:axId val="504812248"/>
        <c:axId val="504815688"/>
        <c:axId val="0"/>
      </c:bar3DChart>
      <c:catAx>
        <c:axId val="50481224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1300" b="1" i="0" u="none" strike="noStrike" baseline="0">
                <a:solidFill>
                  <a:srgbClr val="000000"/>
                </a:solidFill>
                <a:latin typeface="Arial"/>
                <a:ea typeface="Arial"/>
                <a:cs typeface="Arial"/>
              </a:defRPr>
            </a:pPr>
            <a:endParaRPr lang="es-ES"/>
          </a:p>
        </c:txPr>
        <c:crossAx val="504815688"/>
        <c:crosses val="autoZero"/>
        <c:auto val="1"/>
        <c:lblAlgn val="ctr"/>
        <c:lblOffset val="100"/>
        <c:tickLblSkip val="1"/>
        <c:tickMarkSkip val="1"/>
        <c:noMultiLvlLbl val="0"/>
      </c:catAx>
      <c:valAx>
        <c:axId val="50481568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4812248"/>
        <c:crosses val="autoZero"/>
        <c:crossBetween val="between"/>
      </c:valAx>
      <c:spPr>
        <a:noFill/>
        <a:ln w="25400">
          <a:noFill/>
        </a:ln>
      </c:spPr>
    </c:plotArea>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15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475" b="1" i="0" u="none" strike="noStrike" baseline="0">
                <a:solidFill>
                  <a:srgbClr val="000000"/>
                </a:solidFill>
                <a:latin typeface="Arial"/>
                <a:ea typeface="Arial"/>
                <a:cs typeface="Arial"/>
              </a:defRPr>
            </a:pPr>
            <a:r>
              <a:rPr lang="es-ES"/>
              <a:t>Resultados</a:t>
            </a:r>
          </a:p>
        </c:rich>
      </c:tx>
      <c:layout>
        <c:manualLayout>
          <c:xMode val="edge"/>
          <c:yMode val="edge"/>
          <c:x val="0.40540522806270801"/>
          <c:y val="2.40963855421687E-2"/>
        </c:manualLayout>
      </c:layout>
      <c:overlay val="0"/>
      <c:spPr>
        <a:noFill/>
        <a:ln w="25400">
          <a:noFill/>
        </a:ln>
      </c:spPr>
    </c:title>
    <c:autoTitleDeleted val="0"/>
    <c:view3D>
      <c:rotX val="20"/>
      <c:hPercent val="47"/>
      <c:rotY val="37"/>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0.11036033001864901"/>
          <c:y val="0.100401409541664"/>
          <c:w val="0.85810787218581897"/>
          <c:h val="0.72289014869997803"/>
        </c:manualLayout>
      </c:layout>
      <c:bar3DChart>
        <c:barDir val="col"/>
        <c:grouping val="clustered"/>
        <c:varyColors val="0"/>
        <c:ser>
          <c:idx val="0"/>
          <c:order val="0"/>
          <c:tx>
            <c:v>Ingresos</c:v>
          </c:tx>
          <c:spPr>
            <a:gradFill rotWithShape="0">
              <a:gsLst>
                <a:gs pos="0">
                  <a:srgbClr val="660403">
                    <a:gamma/>
                    <a:shade val="46275"/>
                    <a:invGamma/>
                  </a:srgbClr>
                </a:gs>
                <a:gs pos="50000">
                  <a:srgbClr val="DD0806"/>
                </a:gs>
                <a:gs pos="100000">
                  <a:srgbClr val="660403">
                    <a:gamma/>
                    <a:shade val="46275"/>
                    <a:invGamma/>
                  </a:srgbClr>
                </a:gs>
              </a:gsLst>
              <a:lin ang="0" scaled="1"/>
            </a:gradFill>
            <a:ln w="12700">
              <a:solidFill>
                <a:srgbClr val="000000"/>
              </a:solidFill>
              <a:prstDash val="solid"/>
            </a:ln>
          </c:spPr>
          <c:invertIfNegative val="0"/>
          <c:cat>
            <c:numRef>
              <c:f>(e!$E$158,e!$G$158,e!$J$158,e!$M$158,e!$P$158)</c:f>
              <c:numCache>
                <c:formatCode>General</c:formatCode>
                <c:ptCount val="5"/>
                <c:pt idx="0">
                  <c:v>2023</c:v>
                </c:pt>
                <c:pt idx="1">
                  <c:v>2024</c:v>
                </c:pt>
                <c:pt idx="2">
                  <c:v>2025</c:v>
                </c:pt>
                <c:pt idx="3">
                  <c:v>2026</c:v>
                </c:pt>
                <c:pt idx="4">
                  <c:v>2027</c:v>
                </c:pt>
              </c:numCache>
            </c:numRef>
          </c:cat>
          <c:val>
            <c:numRef>
              <c:f>(e!$E$114,e!$G$114,e!$J$114,e!$M$114,e!$P$114)</c:f>
              <c:numCache>
                <c:formatCode>#,##0</c:formatCode>
                <c:ptCount val="5"/>
                <c:pt idx="0">
                  <c:v>67000</c:v>
                </c:pt>
                <c:pt idx="1">
                  <c:v>70350</c:v>
                </c:pt>
                <c:pt idx="2">
                  <c:v>72460.5</c:v>
                </c:pt>
                <c:pt idx="3">
                  <c:v>74634.315000000002</c:v>
                </c:pt>
                <c:pt idx="4">
                  <c:v>78366.030750000005</c:v>
                </c:pt>
              </c:numCache>
            </c:numRef>
          </c:val>
          <c:extLst>
            <c:ext xmlns:c16="http://schemas.microsoft.com/office/drawing/2014/chart" uri="{C3380CC4-5D6E-409C-BE32-E72D297353CC}">
              <c16:uniqueId val="{00000000-95BC-424A-9491-400DA4738E3D}"/>
            </c:ext>
          </c:extLst>
        </c:ser>
        <c:ser>
          <c:idx val="1"/>
          <c:order val="1"/>
          <c:tx>
            <c:v>Gastos</c:v>
          </c:tx>
          <c:spPr>
            <a:gradFill rotWithShape="0">
              <a:gsLst>
                <a:gs pos="0">
                  <a:srgbClr val="000062">
                    <a:gamma/>
                    <a:shade val="46275"/>
                    <a:invGamma/>
                  </a:srgbClr>
                </a:gs>
                <a:gs pos="50000">
                  <a:srgbClr val="0000D4"/>
                </a:gs>
                <a:gs pos="100000">
                  <a:srgbClr val="000062">
                    <a:gamma/>
                    <a:shade val="46275"/>
                    <a:invGamma/>
                  </a:srgbClr>
                </a:gs>
              </a:gsLst>
              <a:lin ang="0" scaled="1"/>
            </a:gradFill>
            <a:ln w="12700">
              <a:solidFill>
                <a:srgbClr val="000000"/>
              </a:solidFill>
              <a:prstDash val="solid"/>
            </a:ln>
          </c:spPr>
          <c:invertIfNegative val="0"/>
          <c:cat>
            <c:numRef>
              <c:f>(e!$E$158,e!$G$158,e!$J$158,e!$M$158,e!$P$158)</c:f>
              <c:numCache>
                <c:formatCode>General</c:formatCode>
                <c:ptCount val="5"/>
                <c:pt idx="0">
                  <c:v>2023</c:v>
                </c:pt>
                <c:pt idx="1">
                  <c:v>2024</c:v>
                </c:pt>
                <c:pt idx="2">
                  <c:v>2025</c:v>
                </c:pt>
                <c:pt idx="3">
                  <c:v>2026</c:v>
                </c:pt>
                <c:pt idx="4">
                  <c:v>2027</c:v>
                </c:pt>
              </c:numCache>
            </c:numRef>
          </c:cat>
          <c:val>
            <c:numRef>
              <c:f>(e!$E$151,e!$G$151,e!$J$151,e!$M$151,e!$P$151)</c:f>
              <c:numCache>
                <c:formatCode>#,##0</c:formatCode>
                <c:ptCount val="5"/>
                <c:pt idx="0">
                  <c:v>66420</c:v>
                </c:pt>
                <c:pt idx="1">
                  <c:v>63600</c:v>
                </c:pt>
                <c:pt idx="2">
                  <c:v>63600</c:v>
                </c:pt>
                <c:pt idx="3">
                  <c:v>63600</c:v>
                </c:pt>
                <c:pt idx="4">
                  <c:v>63600</c:v>
                </c:pt>
              </c:numCache>
            </c:numRef>
          </c:val>
          <c:extLst>
            <c:ext xmlns:c16="http://schemas.microsoft.com/office/drawing/2014/chart" uri="{C3380CC4-5D6E-409C-BE32-E72D297353CC}">
              <c16:uniqueId val="{00000001-95BC-424A-9491-400DA4738E3D}"/>
            </c:ext>
          </c:extLst>
        </c:ser>
        <c:ser>
          <c:idx val="2"/>
          <c:order val="2"/>
          <c:tx>
            <c:v>Resultado</c:v>
          </c:tx>
          <c:spPr>
            <a:gradFill rotWithShape="0">
              <a:gsLst>
                <a:gs pos="0">
                  <a:srgbClr val="0E5509">
                    <a:gamma/>
                    <a:shade val="46275"/>
                    <a:invGamma/>
                  </a:srgbClr>
                </a:gs>
                <a:gs pos="50000">
                  <a:srgbClr val="1FB714"/>
                </a:gs>
                <a:gs pos="100000">
                  <a:srgbClr val="0E5509">
                    <a:gamma/>
                    <a:shade val="46275"/>
                    <a:invGamma/>
                  </a:srgbClr>
                </a:gs>
              </a:gsLst>
              <a:lin ang="0" scaled="1"/>
            </a:gradFill>
            <a:ln w="12700">
              <a:solidFill>
                <a:srgbClr val="000000"/>
              </a:solidFill>
              <a:prstDash val="solid"/>
            </a:ln>
          </c:spPr>
          <c:invertIfNegative val="0"/>
          <c:cat>
            <c:numRef>
              <c:f>(e!$E$158,e!$G$158,e!$J$158,e!$M$158,e!$P$158)</c:f>
              <c:numCache>
                <c:formatCode>General</c:formatCode>
                <c:ptCount val="5"/>
                <c:pt idx="0">
                  <c:v>2023</c:v>
                </c:pt>
                <c:pt idx="1">
                  <c:v>2024</c:v>
                </c:pt>
                <c:pt idx="2">
                  <c:v>2025</c:v>
                </c:pt>
                <c:pt idx="3">
                  <c:v>2026</c:v>
                </c:pt>
                <c:pt idx="4">
                  <c:v>2027</c:v>
                </c:pt>
              </c:numCache>
            </c:numRef>
          </c:cat>
          <c:val>
            <c:numRef>
              <c:f>(e!$E$160,e!$G$160,e!$J$160,e!$M$160,e!$P$160)</c:f>
              <c:numCache>
                <c:formatCode>#,##0</c:formatCode>
                <c:ptCount val="5"/>
                <c:pt idx="0">
                  <c:v>580</c:v>
                </c:pt>
                <c:pt idx="1">
                  <c:v>6750</c:v>
                </c:pt>
                <c:pt idx="2">
                  <c:v>8860.5</c:v>
                </c:pt>
                <c:pt idx="3">
                  <c:v>11034.315000000002</c:v>
                </c:pt>
                <c:pt idx="4">
                  <c:v>14766.030750000005</c:v>
                </c:pt>
              </c:numCache>
            </c:numRef>
          </c:val>
          <c:extLst>
            <c:ext xmlns:c16="http://schemas.microsoft.com/office/drawing/2014/chart" uri="{C3380CC4-5D6E-409C-BE32-E72D297353CC}">
              <c16:uniqueId val="{00000002-95BC-424A-9491-400DA4738E3D}"/>
            </c:ext>
          </c:extLst>
        </c:ser>
        <c:dLbls>
          <c:showLegendKey val="0"/>
          <c:showVal val="0"/>
          <c:showCatName val="0"/>
          <c:showSerName val="0"/>
          <c:showPercent val="0"/>
          <c:showBubbleSize val="0"/>
        </c:dLbls>
        <c:gapWidth val="150"/>
        <c:gapDepth val="200"/>
        <c:shape val="box"/>
        <c:axId val="501478648"/>
        <c:axId val="501482216"/>
        <c:axId val="0"/>
      </c:bar3DChart>
      <c:catAx>
        <c:axId val="50147864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1100" b="1" i="0" u="none" strike="noStrike" baseline="0">
                <a:solidFill>
                  <a:srgbClr val="000000"/>
                </a:solidFill>
                <a:latin typeface="Arial"/>
                <a:ea typeface="Arial"/>
                <a:cs typeface="Arial"/>
              </a:defRPr>
            </a:pPr>
            <a:endParaRPr lang="es-ES"/>
          </a:p>
        </c:txPr>
        <c:crossAx val="501482216"/>
        <c:crosses val="autoZero"/>
        <c:auto val="1"/>
        <c:lblAlgn val="ctr"/>
        <c:lblOffset val="100"/>
        <c:tickLblSkip val="1"/>
        <c:tickMarkSkip val="1"/>
        <c:noMultiLvlLbl val="0"/>
      </c:catAx>
      <c:valAx>
        <c:axId val="50148221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900" b="0" i="0" u="none" strike="noStrike" baseline="0">
                <a:solidFill>
                  <a:srgbClr val="000000"/>
                </a:solidFill>
                <a:latin typeface="Arial"/>
                <a:ea typeface="Arial"/>
                <a:cs typeface="Arial"/>
              </a:defRPr>
            </a:pPr>
            <a:endParaRPr lang="es-ES"/>
          </a:p>
        </c:txPr>
        <c:crossAx val="501478648"/>
        <c:crosses val="autoZero"/>
        <c:crossBetween val="between"/>
      </c:valAx>
      <c:spPr>
        <a:noFill/>
        <a:ln w="25400">
          <a:noFill/>
        </a:ln>
      </c:spPr>
    </c:plotArea>
    <c:legend>
      <c:legendPos val="b"/>
      <c:layout>
        <c:manualLayout>
          <c:xMode val="edge"/>
          <c:yMode val="edge"/>
          <c:x val="0.32432414698162698"/>
          <c:y val="0.92369288176327402"/>
          <c:w val="0.349098921756402"/>
          <c:h val="5.62248995983936E-2"/>
        </c:manualLayout>
      </c:layout>
      <c:overlay val="0"/>
      <c:spPr>
        <a:noFill/>
        <a:ln w="25400">
          <a:noFill/>
        </a:ln>
      </c:spPr>
      <c:txPr>
        <a:bodyPr/>
        <a:lstStyle/>
        <a:p>
          <a:pPr>
            <a:defRPr lang="es-ES" sz="895"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975"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475" b="1" i="0" u="none" strike="noStrike" baseline="0">
                <a:solidFill>
                  <a:srgbClr val="000000"/>
                </a:solidFill>
                <a:latin typeface="Arial"/>
                <a:ea typeface="Arial"/>
                <a:cs typeface="Arial"/>
              </a:defRPr>
            </a:pPr>
            <a:r>
              <a:rPr lang="es-ES"/>
              <a:t>% Gastos</a:t>
            </a:r>
          </a:p>
        </c:rich>
      </c:tx>
      <c:layout>
        <c:manualLayout>
          <c:xMode val="edge"/>
          <c:yMode val="edge"/>
          <c:x val="0.425311530042147"/>
          <c:y val="2.4489795918367301E-2"/>
        </c:manualLayout>
      </c:layout>
      <c:overlay val="0"/>
      <c:spPr>
        <a:noFill/>
        <a:ln w="25400">
          <a:noFill/>
        </a:ln>
      </c:spPr>
    </c:title>
    <c:autoTitleDeleted val="0"/>
    <c:view3D>
      <c:rotX val="7"/>
      <c:hPercent val="38"/>
      <c:rotY val="17"/>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8.0912924546053797E-2"/>
          <c:y val="0.130612049667097"/>
          <c:w val="0.90249031224444698"/>
          <c:h val="0.64897862178339005"/>
        </c:manualLayout>
      </c:layout>
      <c:bar3DChart>
        <c:barDir val="col"/>
        <c:grouping val="stacked"/>
        <c:varyColors val="0"/>
        <c:ser>
          <c:idx val="0"/>
          <c:order val="0"/>
          <c:tx>
            <c:strRef>
              <c:f>e!$C$118</c:f>
              <c:strCache>
                <c:ptCount val="1"/>
                <c:pt idx="0">
                  <c:v>Consumo</c:v>
                </c:pt>
              </c:strCache>
            </c:strRef>
          </c:tx>
          <c:spPr>
            <a:gradFill rotWithShape="0">
              <a:gsLst>
                <a:gs pos="0">
                  <a:srgbClr val="0E5509">
                    <a:gamma/>
                    <a:shade val="46275"/>
                    <a:invGamma/>
                  </a:srgbClr>
                </a:gs>
                <a:gs pos="50000">
                  <a:srgbClr val="1FB714"/>
                </a:gs>
                <a:gs pos="100000">
                  <a:srgbClr val="0E5509">
                    <a:gamma/>
                    <a:shade val="46275"/>
                    <a:invGamma/>
                  </a:srgbClr>
                </a:gs>
              </a:gsLst>
              <a:lin ang="0" scaled="1"/>
            </a:gradFill>
            <a:ln w="12700">
              <a:solidFill>
                <a:srgbClr val="000000"/>
              </a:solidFill>
              <a:prstDash val="solid"/>
            </a:ln>
          </c:spPr>
          <c:invertIfNegative val="0"/>
          <c:cat>
            <c:numRef>
              <c:f>(e!$E$158,e!$G$158,e!$J$158,e!$M$158,e!$P$158)</c:f>
              <c:numCache>
                <c:formatCode>General</c:formatCode>
                <c:ptCount val="5"/>
                <c:pt idx="0">
                  <c:v>2023</c:v>
                </c:pt>
                <c:pt idx="1">
                  <c:v>2024</c:v>
                </c:pt>
                <c:pt idx="2">
                  <c:v>2025</c:v>
                </c:pt>
                <c:pt idx="3">
                  <c:v>2026</c:v>
                </c:pt>
                <c:pt idx="4">
                  <c:v>2027</c:v>
                </c:pt>
              </c:numCache>
            </c:numRef>
          </c:cat>
          <c:val>
            <c:numRef>
              <c:f>(e!$E$118,e!$G$118,e!$J$118,e!$M$118,e!$P$118)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F8B0-FA49-A3E3-E9AFA1BA7521}"/>
            </c:ext>
          </c:extLst>
        </c:ser>
        <c:ser>
          <c:idx val="1"/>
          <c:order val="1"/>
          <c:tx>
            <c:strRef>
              <c:f>e!$C$120</c:f>
              <c:strCache>
                <c:ptCount val="1"/>
                <c:pt idx="0">
                  <c:v>Variables</c:v>
                </c:pt>
              </c:strCache>
            </c:strRef>
          </c:tx>
          <c:spPr>
            <a:gradFill rotWithShape="0">
              <a:gsLst>
                <a:gs pos="0">
                  <a:srgbClr val="762F00">
                    <a:gamma/>
                    <a:shade val="46275"/>
                    <a:invGamma/>
                  </a:srgbClr>
                </a:gs>
                <a:gs pos="50000">
                  <a:srgbClr val="FF6600"/>
                </a:gs>
                <a:gs pos="100000">
                  <a:srgbClr val="762F00">
                    <a:gamma/>
                    <a:shade val="46275"/>
                    <a:invGamma/>
                  </a:srgbClr>
                </a:gs>
              </a:gsLst>
              <a:lin ang="0" scaled="1"/>
            </a:gradFill>
            <a:ln w="12700">
              <a:solidFill>
                <a:srgbClr val="000000"/>
              </a:solidFill>
              <a:prstDash val="solid"/>
            </a:ln>
          </c:spPr>
          <c:invertIfNegative val="0"/>
          <c:cat>
            <c:numRef>
              <c:f>(e!$E$158,e!$G$158,e!$J$158,e!$M$158,e!$P$158)</c:f>
              <c:numCache>
                <c:formatCode>General</c:formatCode>
                <c:ptCount val="5"/>
                <c:pt idx="0">
                  <c:v>2023</c:v>
                </c:pt>
                <c:pt idx="1">
                  <c:v>2024</c:v>
                </c:pt>
                <c:pt idx="2">
                  <c:v>2025</c:v>
                </c:pt>
                <c:pt idx="3">
                  <c:v>2026</c:v>
                </c:pt>
                <c:pt idx="4">
                  <c:v>2027</c:v>
                </c:pt>
              </c:numCache>
            </c:numRef>
          </c:cat>
          <c:val>
            <c:numRef>
              <c:f>(e!$E$120,e!$G$120,e!$J$120,e!$M$120,e!$P$120)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F8B0-FA49-A3E3-E9AFA1BA7521}"/>
            </c:ext>
          </c:extLst>
        </c:ser>
        <c:ser>
          <c:idx val="2"/>
          <c:order val="2"/>
          <c:tx>
            <c:strRef>
              <c:f>e!$C$124</c:f>
              <c:strCache>
                <c:ptCount val="1"/>
                <c:pt idx="0">
                  <c:v>Personal</c:v>
                </c:pt>
              </c:strCache>
            </c:strRef>
          </c:tx>
          <c:spPr>
            <a:gradFill rotWithShape="0">
              <a:gsLst>
                <a:gs pos="0">
                  <a:srgbClr val="70043D">
                    <a:gamma/>
                    <a:shade val="46275"/>
                    <a:invGamma/>
                  </a:srgbClr>
                </a:gs>
                <a:gs pos="50000">
                  <a:srgbClr val="F20884"/>
                </a:gs>
                <a:gs pos="100000">
                  <a:srgbClr val="70043D">
                    <a:gamma/>
                    <a:shade val="46275"/>
                    <a:invGamma/>
                  </a:srgbClr>
                </a:gs>
              </a:gsLst>
              <a:lin ang="0" scaled="1"/>
            </a:gradFill>
            <a:ln w="12700">
              <a:solidFill>
                <a:srgbClr val="000000"/>
              </a:solidFill>
              <a:prstDash val="solid"/>
            </a:ln>
          </c:spPr>
          <c:invertIfNegative val="0"/>
          <c:cat>
            <c:numRef>
              <c:f>(e!$E$158,e!$G$158,e!$J$158,e!$M$158,e!$P$158)</c:f>
              <c:numCache>
                <c:formatCode>General</c:formatCode>
                <c:ptCount val="5"/>
                <c:pt idx="0">
                  <c:v>2023</c:v>
                </c:pt>
                <c:pt idx="1">
                  <c:v>2024</c:v>
                </c:pt>
                <c:pt idx="2">
                  <c:v>2025</c:v>
                </c:pt>
                <c:pt idx="3">
                  <c:v>2026</c:v>
                </c:pt>
                <c:pt idx="4">
                  <c:v>2027</c:v>
                </c:pt>
              </c:numCache>
            </c:numRef>
          </c:cat>
          <c:val>
            <c:numRef>
              <c:f>(e!$E$124,e!$G$124,e!$J$124,e!$M$124,e!$P$124)</c:f>
              <c:numCache>
                <c:formatCode>#,##0</c:formatCode>
                <c:ptCount val="5"/>
                <c:pt idx="0">
                  <c:v>49680</c:v>
                </c:pt>
                <c:pt idx="1">
                  <c:v>49680</c:v>
                </c:pt>
                <c:pt idx="2">
                  <c:v>49680</c:v>
                </c:pt>
                <c:pt idx="3">
                  <c:v>49680</c:v>
                </c:pt>
                <c:pt idx="4">
                  <c:v>49680</c:v>
                </c:pt>
              </c:numCache>
            </c:numRef>
          </c:val>
          <c:extLst>
            <c:ext xmlns:c16="http://schemas.microsoft.com/office/drawing/2014/chart" uri="{C3380CC4-5D6E-409C-BE32-E72D297353CC}">
              <c16:uniqueId val="{00000002-F8B0-FA49-A3E3-E9AFA1BA7521}"/>
            </c:ext>
          </c:extLst>
        </c:ser>
        <c:ser>
          <c:idx val="3"/>
          <c:order val="3"/>
          <c:tx>
            <c:strRef>
              <c:f>e!$C$131</c:f>
              <c:strCache>
                <c:ptCount val="1"/>
                <c:pt idx="0">
                  <c:v>Publicidad y promoción</c:v>
                </c:pt>
              </c:strCache>
            </c:strRef>
          </c:tx>
          <c:spPr>
            <a:gradFill rotWithShape="0">
              <a:gsLst>
                <a:gs pos="0">
                  <a:srgbClr val="757002">
                    <a:gamma/>
                    <a:shade val="46275"/>
                    <a:invGamma/>
                  </a:srgbClr>
                </a:gs>
                <a:gs pos="50000">
                  <a:srgbClr val="FCF305"/>
                </a:gs>
                <a:gs pos="100000">
                  <a:srgbClr val="757002">
                    <a:gamma/>
                    <a:shade val="46275"/>
                    <a:invGamma/>
                  </a:srgbClr>
                </a:gs>
              </a:gsLst>
              <a:lin ang="0" scaled="1"/>
            </a:gradFill>
            <a:ln w="12700">
              <a:solidFill>
                <a:srgbClr val="000000"/>
              </a:solidFill>
              <a:prstDash val="solid"/>
            </a:ln>
          </c:spPr>
          <c:invertIfNegative val="0"/>
          <c:cat>
            <c:numRef>
              <c:f>(e!$E$158,e!$G$158,e!$J$158,e!$M$158,e!$P$158)</c:f>
              <c:numCache>
                <c:formatCode>General</c:formatCode>
                <c:ptCount val="5"/>
                <c:pt idx="0">
                  <c:v>2023</c:v>
                </c:pt>
                <c:pt idx="1">
                  <c:v>2024</c:v>
                </c:pt>
                <c:pt idx="2">
                  <c:v>2025</c:v>
                </c:pt>
                <c:pt idx="3">
                  <c:v>2026</c:v>
                </c:pt>
                <c:pt idx="4">
                  <c:v>2027</c:v>
                </c:pt>
              </c:numCache>
            </c:numRef>
          </c:cat>
          <c:val>
            <c:numRef>
              <c:f>(e!$E$131,e!$G$131,e!$J$131,e!$M$131,e!$P$131)</c:f>
              <c:numCache>
                <c:formatCode>#,##0</c:formatCode>
                <c:ptCount val="5"/>
                <c:pt idx="0">
                  <c:v>2400</c:v>
                </c:pt>
                <c:pt idx="1">
                  <c:v>2880</c:v>
                </c:pt>
                <c:pt idx="2">
                  <c:v>2880</c:v>
                </c:pt>
                <c:pt idx="3">
                  <c:v>2880</c:v>
                </c:pt>
                <c:pt idx="4">
                  <c:v>2880</c:v>
                </c:pt>
              </c:numCache>
            </c:numRef>
          </c:val>
          <c:extLst>
            <c:ext xmlns:c16="http://schemas.microsoft.com/office/drawing/2014/chart" uri="{C3380CC4-5D6E-409C-BE32-E72D297353CC}">
              <c16:uniqueId val="{00000003-F8B0-FA49-A3E3-E9AFA1BA7521}"/>
            </c:ext>
          </c:extLst>
        </c:ser>
        <c:ser>
          <c:idx val="4"/>
          <c:order val="4"/>
          <c:tx>
            <c:strRef>
              <c:f>e!$C$133</c:f>
              <c:strCache>
                <c:ptCount val="1"/>
                <c:pt idx="0">
                  <c:v>Gastos Generales</c:v>
                </c:pt>
              </c:strCache>
            </c:strRef>
          </c:tx>
          <c:spPr>
            <a:gradFill rotWithShape="0">
              <a:gsLst>
                <a:gs pos="0">
                  <a:srgbClr val="660403">
                    <a:gamma/>
                    <a:shade val="46275"/>
                    <a:invGamma/>
                  </a:srgbClr>
                </a:gs>
                <a:gs pos="50000">
                  <a:srgbClr val="DD0806"/>
                </a:gs>
                <a:gs pos="100000">
                  <a:srgbClr val="660403">
                    <a:gamma/>
                    <a:shade val="46275"/>
                    <a:invGamma/>
                  </a:srgbClr>
                </a:gs>
              </a:gsLst>
              <a:lin ang="0" scaled="1"/>
            </a:gradFill>
            <a:ln w="12700">
              <a:solidFill>
                <a:srgbClr val="000000"/>
              </a:solidFill>
              <a:prstDash val="solid"/>
            </a:ln>
          </c:spPr>
          <c:invertIfNegative val="0"/>
          <c:cat>
            <c:numRef>
              <c:f>(e!$E$158,e!$G$158,e!$J$158,e!$M$158,e!$P$158)</c:f>
              <c:numCache>
                <c:formatCode>General</c:formatCode>
                <c:ptCount val="5"/>
                <c:pt idx="0">
                  <c:v>2023</c:v>
                </c:pt>
                <c:pt idx="1">
                  <c:v>2024</c:v>
                </c:pt>
                <c:pt idx="2">
                  <c:v>2025</c:v>
                </c:pt>
                <c:pt idx="3">
                  <c:v>2026</c:v>
                </c:pt>
                <c:pt idx="4">
                  <c:v>2027</c:v>
                </c:pt>
              </c:numCache>
            </c:numRef>
          </c:cat>
          <c:val>
            <c:numRef>
              <c:f>(e!$E$133,e!$G$133,e!$J$133,e!$M$133,e!$P$133)</c:f>
              <c:numCache>
                <c:formatCode>#,##0</c:formatCode>
                <c:ptCount val="5"/>
                <c:pt idx="0">
                  <c:v>14340</c:v>
                </c:pt>
                <c:pt idx="1">
                  <c:v>8040</c:v>
                </c:pt>
                <c:pt idx="2">
                  <c:v>8040</c:v>
                </c:pt>
                <c:pt idx="3">
                  <c:v>8040</c:v>
                </c:pt>
                <c:pt idx="4">
                  <c:v>8040</c:v>
                </c:pt>
              </c:numCache>
            </c:numRef>
          </c:val>
          <c:extLst>
            <c:ext xmlns:c16="http://schemas.microsoft.com/office/drawing/2014/chart" uri="{C3380CC4-5D6E-409C-BE32-E72D297353CC}">
              <c16:uniqueId val="{00000004-F8B0-FA49-A3E3-E9AFA1BA7521}"/>
            </c:ext>
          </c:extLst>
        </c:ser>
        <c:ser>
          <c:idx val="5"/>
          <c:order val="5"/>
          <c:tx>
            <c:strRef>
              <c:f>e!$C$149</c:f>
              <c:strCache>
                <c:ptCount val="1"/>
                <c:pt idx="0">
                  <c:v>Amortizaciones</c:v>
                </c:pt>
              </c:strCache>
            </c:strRef>
          </c:tx>
          <c:spPr>
            <a:gradFill rotWithShape="0">
              <a:gsLst>
                <a:gs pos="0">
                  <a:srgbClr val="000000"/>
                </a:gs>
                <a:gs pos="50000">
                  <a:srgbClr val="FFFFFF">
                    <a:gamma/>
                    <a:tint val="0"/>
                    <a:invGamma/>
                  </a:srgbClr>
                </a:gs>
                <a:gs pos="100000">
                  <a:srgbClr val="000000"/>
                </a:gs>
              </a:gsLst>
              <a:lin ang="0" scaled="1"/>
            </a:gradFill>
            <a:ln w="12700">
              <a:solidFill>
                <a:srgbClr val="000000"/>
              </a:solidFill>
              <a:prstDash val="solid"/>
            </a:ln>
          </c:spPr>
          <c:invertIfNegative val="0"/>
          <c:cat>
            <c:numRef>
              <c:f>(e!$E$158,e!$G$158,e!$J$158,e!$M$158,e!$P$158)</c:f>
              <c:numCache>
                <c:formatCode>General</c:formatCode>
                <c:ptCount val="5"/>
                <c:pt idx="0">
                  <c:v>2023</c:v>
                </c:pt>
                <c:pt idx="1">
                  <c:v>2024</c:v>
                </c:pt>
                <c:pt idx="2">
                  <c:v>2025</c:v>
                </c:pt>
                <c:pt idx="3">
                  <c:v>2026</c:v>
                </c:pt>
                <c:pt idx="4">
                  <c:v>2027</c:v>
                </c:pt>
              </c:numCache>
            </c:numRef>
          </c:cat>
          <c:val>
            <c:numRef>
              <c:f>(e!$E$149,e!$G$149,e!$J$149,e!$M$149,e!$P$149)</c:f>
              <c:numCache>
                <c:formatCode>#,##0</c:formatCode>
                <c:ptCount val="5"/>
                <c:pt idx="0">
                  <c:v>0</c:v>
                </c:pt>
                <c:pt idx="1">
                  <c:v>3000</c:v>
                </c:pt>
                <c:pt idx="2">
                  <c:v>3000</c:v>
                </c:pt>
                <c:pt idx="3">
                  <c:v>3000</c:v>
                </c:pt>
                <c:pt idx="4">
                  <c:v>3000</c:v>
                </c:pt>
              </c:numCache>
            </c:numRef>
          </c:val>
          <c:extLst>
            <c:ext xmlns:c16="http://schemas.microsoft.com/office/drawing/2014/chart" uri="{C3380CC4-5D6E-409C-BE32-E72D297353CC}">
              <c16:uniqueId val="{00000005-F8B0-FA49-A3E3-E9AFA1BA7521}"/>
            </c:ext>
          </c:extLst>
        </c:ser>
        <c:dLbls>
          <c:showLegendKey val="0"/>
          <c:showVal val="0"/>
          <c:showCatName val="0"/>
          <c:showSerName val="0"/>
          <c:showPercent val="0"/>
          <c:showBubbleSize val="0"/>
        </c:dLbls>
        <c:gapWidth val="150"/>
        <c:gapDepth val="200"/>
        <c:shape val="box"/>
        <c:axId val="501538040"/>
        <c:axId val="501541896"/>
        <c:axId val="0"/>
      </c:bar3DChart>
      <c:catAx>
        <c:axId val="501538040"/>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lang="es-ES" sz="1100" b="1" i="0" u="none" strike="noStrike" baseline="0">
                <a:solidFill>
                  <a:srgbClr val="000000"/>
                </a:solidFill>
                <a:latin typeface="Arial"/>
                <a:ea typeface="Arial"/>
                <a:cs typeface="Arial"/>
              </a:defRPr>
            </a:pPr>
            <a:endParaRPr lang="es-ES"/>
          </a:p>
        </c:txPr>
        <c:crossAx val="501541896"/>
        <c:crosses val="autoZero"/>
        <c:auto val="1"/>
        <c:lblAlgn val="ctr"/>
        <c:lblOffset val="100"/>
        <c:tickLblSkip val="1"/>
        <c:tickMarkSkip val="1"/>
        <c:noMultiLvlLbl val="0"/>
      </c:catAx>
      <c:valAx>
        <c:axId val="50154189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1538040"/>
        <c:crosses val="autoZero"/>
        <c:crossBetween val="between"/>
      </c:valAx>
      <c:spPr>
        <a:noFill/>
        <a:ln w="25400">
          <a:noFill/>
        </a:ln>
      </c:spPr>
    </c:plotArea>
    <c:legend>
      <c:legendPos val="b"/>
      <c:layout>
        <c:manualLayout>
          <c:xMode val="edge"/>
          <c:yMode val="edge"/>
          <c:x val="0.15560182311236001"/>
          <c:y val="0.87346810220151105"/>
          <c:w val="0.67427434900512995"/>
          <c:h val="9.3877551020408206E-2"/>
        </c:manualLayout>
      </c:layout>
      <c:overlay val="0"/>
      <c:spPr>
        <a:noFill/>
        <a:ln w="25400">
          <a:noFill/>
        </a:ln>
      </c:spPr>
      <c:txPr>
        <a:bodyPr/>
        <a:lstStyle/>
        <a:p>
          <a:pPr>
            <a:defRPr lang="es-ES" sz="825"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575" b="1" i="0" u="none" strike="noStrike" baseline="0">
                <a:solidFill>
                  <a:srgbClr val="000000"/>
                </a:solidFill>
                <a:latin typeface="Arial"/>
                <a:ea typeface="Arial"/>
                <a:cs typeface="Arial"/>
              </a:defRPr>
            </a:pPr>
            <a:r>
              <a:rPr lang="es-ES"/>
              <a:t>Beneficio Neto acumulado</a:t>
            </a:r>
          </a:p>
        </c:rich>
      </c:tx>
      <c:layout>
        <c:manualLayout>
          <c:xMode val="edge"/>
          <c:yMode val="edge"/>
          <c:x val="0.27692324997836798"/>
          <c:y val="2.32558139534884E-2"/>
        </c:manualLayout>
      </c:layout>
      <c:overlay val="0"/>
      <c:spPr>
        <a:noFill/>
        <a:ln w="25400">
          <a:noFill/>
        </a:ln>
      </c:spPr>
    </c:title>
    <c:autoTitleDeleted val="0"/>
    <c:view3D>
      <c:rotX val="10"/>
      <c:hPercent val="100"/>
      <c:rotY val="20"/>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0.112088002302972"/>
          <c:y val="9.3023079761915997E-2"/>
          <c:w val="0.83296770338875503"/>
          <c:h val="0.790696177976286"/>
        </c:manualLayout>
      </c:layout>
      <c:area3DChart>
        <c:grouping val="standard"/>
        <c:varyColors val="0"/>
        <c:ser>
          <c:idx val="0"/>
          <c:order val="0"/>
          <c:spPr>
            <a:gradFill rotWithShape="0">
              <a:gsLst>
                <a:gs pos="0">
                  <a:srgbClr val="00ABEA"/>
                </a:gs>
                <a:gs pos="100000">
                  <a:srgbClr val="004F6C">
                    <a:gamma/>
                    <a:shade val="46275"/>
                    <a:invGamma/>
                  </a:srgbClr>
                </a:gs>
              </a:gsLst>
              <a:path path="rect">
                <a:fillToRect t="100000" r="100000"/>
              </a:path>
            </a:gradFill>
            <a:ln w="12700">
              <a:solidFill>
                <a:srgbClr val="808080"/>
              </a:solidFill>
              <a:prstDash val="solid"/>
            </a:ln>
          </c:spPr>
          <c:val>
            <c:numRef>
              <c:f>e!$E$330:$I$330</c:f>
              <c:numCache>
                <c:formatCode>#,##0</c:formatCode>
                <c:ptCount val="5"/>
                <c:pt idx="0">
                  <c:v>435</c:v>
                </c:pt>
                <c:pt idx="1">
                  <c:v>5497.5</c:v>
                </c:pt>
                <c:pt idx="2">
                  <c:v>12142.875</c:v>
                </c:pt>
                <c:pt idx="3">
                  <c:v>20418.611250000002</c:v>
                </c:pt>
                <c:pt idx="4">
                  <c:v>31493.134312500006</c:v>
                </c:pt>
              </c:numCache>
            </c:numRef>
          </c:val>
          <c:extLst>
            <c:ext xmlns:c16="http://schemas.microsoft.com/office/drawing/2014/chart" uri="{C3380CC4-5D6E-409C-BE32-E72D297353CC}">
              <c16:uniqueId val="{00000000-A0A9-D94C-AD8C-2ADF394801AC}"/>
            </c:ext>
          </c:extLst>
        </c:ser>
        <c:dLbls>
          <c:showLegendKey val="0"/>
          <c:showVal val="0"/>
          <c:showCatName val="0"/>
          <c:showSerName val="0"/>
          <c:showPercent val="0"/>
          <c:showBubbleSize val="0"/>
        </c:dLbls>
        <c:dropLines>
          <c:spPr>
            <a:ln w="3175">
              <a:solidFill>
                <a:srgbClr val="C0C0C0"/>
              </a:solidFill>
              <a:prstDash val="solid"/>
            </a:ln>
          </c:spPr>
        </c:dropLines>
        <c:gapDepth val="200"/>
        <c:axId val="501620408"/>
        <c:axId val="501624088"/>
        <c:axId val="501627864"/>
      </c:area3DChart>
      <c:catAx>
        <c:axId val="501620408"/>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lang="es-ES" sz="1400" b="1" i="0" u="none" strike="noStrike" baseline="0">
                <a:solidFill>
                  <a:srgbClr val="000000"/>
                </a:solidFill>
                <a:latin typeface="Arial"/>
                <a:ea typeface="Arial"/>
                <a:cs typeface="Arial"/>
              </a:defRPr>
            </a:pPr>
            <a:endParaRPr lang="es-ES"/>
          </a:p>
        </c:txPr>
        <c:crossAx val="501624088"/>
        <c:crosses val="autoZero"/>
        <c:auto val="1"/>
        <c:lblAlgn val="ctr"/>
        <c:lblOffset val="100"/>
        <c:tickLblSkip val="1"/>
        <c:tickMarkSkip val="1"/>
        <c:noMultiLvlLbl val="0"/>
      </c:catAx>
      <c:valAx>
        <c:axId val="50162408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1620408"/>
        <c:crosses val="autoZero"/>
        <c:crossBetween val="midCat"/>
      </c:valAx>
      <c:serAx>
        <c:axId val="501627864"/>
        <c:scaling>
          <c:orientation val="minMax"/>
        </c:scaling>
        <c:delete val="1"/>
        <c:axPos val="b"/>
        <c:majorTickMark val="out"/>
        <c:minorTickMark val="none"/>
        <c:tickLblPos val="nextTo"/>
        <c:crossAx val="501624088"/>
        <c:crosses val="autoZero"/>
      </c:serAx>
      <c:spPr>
        <a:noFill/>
        <a:ln w="25400">
          <a:noFill/>
        </a:ln>
      </c:spPr>
    </c:plotArea>
    <c:plotVisOnly val="1"/>
    <c:dispBlanksAs val="zero"/>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575" b="1" i="0" u="none" strike="noStrike" baseline="0">
                <a:solidFill>
                  <a:srgbClr val="000000"/>
                </a:solidFill>
                <a:latin typeface="Arial"/>
                <a:ea typeface="Arial"/>
                <a:cs typeface="Arial"/>
              </a:defRPr>
            </a:pPr>
            <a:r>
              <a:rPr lang="es-ES"/>
              <a:t>Costes</a:t>
            </a:r>
          </a:p>
        </c:rich>
      </c:tx>
      <c:layout>
        <c:manualLayout>
          <c:xMode val="edge"/>
          <c:yMode val="edge"/>
          <c:x val="0.437894571073353"/>
          <c:y val="1.55642023346303E-2"/>
        </c:manualLayout>
      </c:layout>
      <c:overlay val="0"/>
      <c:spPr>
        <a:noFill/>
        <a:ln w="25400">
          <a:noFill/>
        </a:ln>
      </c:spPr>
    </c:title>
    <c:autoTitleDeleted val="0"/>
    <c:view3D>
      <c:rotX val="8"/>
      <c:hPercent val="43"/>
      <c:rotY val="16"/>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8.42104830332632E-2"/>
          <c:y val="9.3385347076791803E-2"/>
          <c:w val="0.90947321675924298"/>
          <c:h val="0.68093482243493997"/>
        </c:manualLayout>
      </c:layout>
      <c:bar3DChart>
        <c:barDir val="col"/>
        <c:grouping val="stacked"/>
        <c:varyColors val="0"/>
        <c:ser>
          <c:idx val="4"/>
          <c:order val="0"/>
          <c:tx>
            <c:v>Financieros</c:v>
          </c:tx>
          <c:spPr>
            <a:gradFill rotWithShape="0">
              <a:gsLst>
                <a:gs pos="0">
                  <a:srgbClr val="004F6C">
                    <a:gamma/>
                    <a:shade val="46275"/>
                    <a:invGamma/>
                  </a:srgbClr>
                </a:gs>
                <a:gs pos="50000">
                  <a:srgbClr val="00ABEA"/>
                </a:gs>
                <a:gs pos="100000">
                  <a:srgbClr val="004F6C">
                    <a:gamma/>
                    <a:shade val="46275"/>
                    <a:invGamma/>
                  </a:srgbClr>
                </a:gs>
              </a:gsLst>
              <a:lin ang="0" scaled="1"/>
            </a:gradFill>
            <a:ln w="12700">
              <a:solidFill>
                <a:srgbClr val="000000"/>
              </a:solidFill>
              <a:prstDash val="solid"/>
            </a:ln>
          </c:spPr>
          <c:invertIfNegative val="0"/>
          <c:cat>
            <c:numRef>
              <c:f>(e!$E$246,e!$G$246,e!$J$246,e!$M$246,e!$P$246)</c:f>
              <c:numCache>
                <c:formatCode>General</c:formatCode>
                <c:ptCount val="5"/>
                <c:pt idx="0">
                  <c:v>2023</c:v>
                </c:pt>
                <c:pt idx="1">
                  <c:v>2024</c:v>
                </c:pt>
                <c:pt idx="2">
                  <c:v>2025</c:v>
                </c:pt>
                <c:pt idx="3">
                  <c:v>2026</c:v>
                </c:pt>
                <c:pt idx="4">
                  <c:v>2027</c:v>
                </c:pt>
              </c:numCache>
            </c:numRef>
          </c:cat>
          <c:val>
            <c:numRef>
              <c:f>(e!$E$242,e!$G$242,e!$J$242,e!$M$242,e!$P$242)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9E9B-0F48-8290-D1CD4E4DB73E}"/>
            </c:ext>
          </c:extLst>
        </c:ser>
        <c:ser>
          <c:idx val="1"/>
          <c:order val="1"/>
          <c:tx>
            <c:strRef>
              <c:f>'2c'!$C$34</c:f>
              <c:strCache>
                <c:ptCount val="1"/>
              </c:strCache>
            </c:strRef>
          </c:tx>
          <c:spPr>
            <a:gradFill rotWithShape="0">
              <a:gsLst>
                <a:gs pos="0">
                  <a:srgbClr val="762F00">
                    <a:gamma/>
                    <a:shade val="46275"/>
                    <a:invGamma/>
                  </a:srgbClr>
                </a:gs>
                <a:gs pos="50000">
                  <a:srgbClr val="FF6600"/>
                </a:gs>
                <a:gs pos="100000">
                  <a:srgbClr val="762F00">
                    <a:gamma/>
                    <a:shade val="46275"/>
                    <a:invGamma/>
                  </a:srgbClr>
                </a:gs>
              </a:gsLst>
              <a:lin ang="0" scaled="1"/>
            </a:gradFill>
            <a:ln w="3175">
              <a:solidFill>
                <a:srgbClr val="000000"/>
              </a:solidFill>
              <a:prstDash val="solid"/>
            </a:ln>
          </c:spPr>
          <c:invertIfNegative val="0"/>
          <c:val>
            <c:numRef>
              <c:f>'2c'!$E$34:$Q$34</c:f>
            </c:numRef>
          </c:val>
          <c:extLst>
            <c:ext xmlns:c16="http://schemas.microsoft.com/office/drawing/2014/chart" uri="{C3380CC4-5D6E-409C-BE32-E72D297353CC}">
              <c16:uniqueId val="{00000001-9E9B-0F48-8290-D1CD4E4DB73E}"/>
            </c:ext>
          </c:extLst>
        </c:ser>
        <c:ser>
          <c:idx val="2"/>
          <c:order val="2"/>
          <c:tx>
            <c:strRef>
              <c:f>e!$C$201</c:f>
              <c:strCache>
                <c:ptCount val="1"/>
                <c:pt idx="0">
                  <c:v>Coste de las ventas</c:v>
                </c:pt>
              </c:strCache>
            </c:strRef>
          </c:tx>
          <c:spPr>
            <a:gradFill rotWithShape="0">
              <a:gsLst>
                <a:gs pos="0">
                  <a:srgbClr val="70043D">
                    <a:gamma/>
                    <a:shade val="46275"/>
                    <a:invGamma/>
                  </a:srgbClr>
                </a:gs>
                <a:gs pos="50000">
                  <a:srgbClr val="F20884"/>
                </a:gs>
                <a:gs pos="100000">
                  <a:srgbClr val="70043D">
                    <a:gamma/>
                    <a:shade val="46275"/>
                    <a:invGamma/>
                  </a:srgbClr>
                </a:gs>
              </a:gsLst>
              <a:lin ang="0" scaled="1"/>
            </a:gradFill>
            <a:ln w="12700">
              <a:solidFill>
                <a:srgbClr val="000000"/>
              </a:solidFill>
              <a:prstDash val="solid"/>
            </a:ln>
          </c:spPr>
          <c:invertIfNegative val="0"/>
          <c:cat>
            <c:numRef>
              <c:f>(e!$E$246,e!$G$246,e!$J$246,e!$M$246,e!$P$246)</c:f>
              <c:numCache>
                <c:formatCode>General</c:formatCode>
                <c:ptCount val="5"/>
                <c:pt idx="0">
                  <c:v>2023</c:v>
                </c:pt>
                <c:pt idx="1">
                  <c:v>2024</c:v>
                </c:pt>
                <c:pt idx="2">
                  <c:v>2025</c:v>
                </c:pt>
                <c:pt idx="3">
                  <c:v>2026</c:v>
                </c:pt>
                <c:pt idx="4">
                  <c:v>2027</c:v>
                </c:pt>
              </c:numCache>
            </c:numRef>
          </c:cat>
          <c:val>
            <c:numRef>
              <c:f>(e!$E$201,e!$G$201,e!$J$201,e!$M$201,e!$P$201)</c:f>
              <c:numCache>
                <c:formatCode>#,##0</c:formatCode>
                <c:ptCount val="5"/>
                <c:pt idx="0">
                  <c:v>57780</c:v>
                </c:pt>
                <c:pt idx="1">
                  <c:v>51480</c:v>
                </c:pt>
                <c:pt idx="2">
                  <c:v>51480</c:v>
                </c:pt>
                <c:pt idx="3">
                  <c:v>51480</c:v>
                </c:pt>
                <c:pt idx="4">
                  <c:v>51480</c:v>
                </c:pt>
              </c:numCache>
            </c:numRef>
          </c:val>
          <c:extLst>
            <c:ext xmlns:c16="http://schemas.microsoft.com/office/drawing/2014/chart" uri="{C3380CC4-5D6E-409C-BE32-E72D297353CC}">
              <c16:uniqueId val="{00000002-9E9B-0F48-8290-D1CD4E4DB73E}"/>
            </c:ext>
          </c:extLst>
        </c:ser>
        <c:ser>
          <c:idx val="3"/>
          <c:order val="3"/>
          <c:tx>
            <c:v>Mk y ventas</c:v>
          </c:tx>
          <c:spPr>
            <a:gradFill rotWithShape="0">
              <a:gsLst>
                <a:gs pos="0">
                  <a:srgbClr val="757002">
                    <a:gamma/>
                    <a:shade val="46275"/>
                    <a:invGamma/>
                  </a:srgbClr>
                </a:gs>
                <a:gs pos="50000">
                  <a:srgbClr val="FCF305"/>
                </a:gs>
                <a:gs pos="100000">
                  <a:srgbClr val="757002">
                    <a:gamma/>
                    <a:shade val="46275"/>
                    <a:invGamma/>
                  </a:srgbClr>
                </a:gs>
              </a:gsLst>
              <a:lin ang="0" scaled="1"/>
            </a:gradFill>
            <a:ln w="12700">
              <a:solidFill>
                <a:srgbClr val="000000"/>
              </a:solidFill>
              <a:prstDash val="solid"/>
            </a:ln>
          </c:spPr>
          <c:invertIfNegative val="0"/>
          <c:cat>
            <c:numRef>
              <c:f>(e!$E$246,e!$G$246,e!$J$246,e!$M$246,e!$P$246)</c:f>
              <c:numCache>
                <c:formatCode>General</c:formatCode>
                <c:ptCount val="5"/>
                <c:pt idx="0">
                  <c:v>2023</c:v>
                </c:pt>
                <c:pt idx="1">
                  <c:v>2024</c:v>
                </c:pt>
                <c:pt idx="2">
                  <c:v>2025</c:v>
                </c:pt>
                <c:pt idx="3">
                  <c:v>2026</c:v>
                </c:pt>
                <c:pt idx="4">
                  <c:v>2027</c:v>
                </c:pt>
              </c:numCache>
            </c:numRef>
          </c:cat>
          <c:val>
            <c:numRef>
              <c:f>(e!$E$212,e!$G$212,e!$J$212,e!$M$212,e!$P$212)</c:f>
              <c:numCache>
                <c:formatCode>#,##0</c:formatCode>
                <c:ptCount val="5"/>
                <c:pt idx="0">
                  <c:v>2400</c:v>
                </c:pt>
                <c:pt idx="1">
                  <c:v>2880</c:v>
                </c:pt>
                <c:pt idx="2">
                  <c:v>2880</c:v>
                </c:pt>
                <c:pt idx="3">
                  <c:v>2880</c:v>
                </c:pt>
                <c:pt idx="4">
                  <c:v>2880</c:v>
                </c:pt>
              </c:numCache>
            </c:numRef>
          </c:val>
          <c:extLst>
            <c:ext xmlns:c16="http://schemas.microsoft.com/office/drawing/2014/chart" uri="{C3380CC4-5D6E-409C-BE32-E72D297353CC}">
              <c16:uniqueId val="{00000003-9E9B-0F48-8290-D1CD4E4DB73E}"/>
            </c:ext>
          </c:extLst>
        </c:ser>
        <c:ser>
          <c:idx val="0"/>
          <c:order val="4"/>
          <c:tx>
            <c:strRef>
              <c:f>'2c'!$C$23</c:f>
              <c:strCache>
                <c:ptCount val="1"/>
              </c:strCache>
            </c:strRef>
          </c:tx>
          <c:spPr>
            <a:gradFill rotWithShape="0">
              <a:gsLst>
                <a:gs pos="0">
                  <a:srgbClr val="0E5509">
                    <a:gamma/>
                    <a:shade val="46275"/>
                    <a:invGamma/>
                  </a:srgbClr>
                </a:gs>
                <a:gs pos="50000">
                  <a:srgbClr val="1FB714"/>
                </a:gs>
                <a:gs pos="100000">
                  <a:srgbClr val="0E5509">
                    <a:gamma/>
                    <a:shade val="46275"/>
                    <a:invGamma/>
                  </a:srgbClr>
                </a:gs>
              </a:gsLst>
              <a:lin ang="0" scaled="1"/>
            </a:gradFill>
            <a:ln w="3175">
              <a:solidFill>
                <a:srgbClr val="000000"/>
              </a:solidFill>
              <a:prstDash val="solid"/>
            </a:ln>
          </c:spPr>
          <c:invertIfNegative val="0"/>
          <c:val>
            <c:numRef>
              <c:f>'2c'!$E$23:$Q$23</c:f>
            </c:numRef>
          </c:val>
          <c:extLst>
            <c:ext xmlns:c16="http://schemas.microsoft.com/office/drawing/2014/chart" uri="{C3380CC4-5D6E-409C-BE32-E72D297353CC}">
              <c16:uniqueId val="{00000004-9E9B-0F48-8290-D1CD4E4DB73E}"/>
            </c:ext>
          </c:extLst>
        </c:ser>
        <c:ser>
          <c:idx val="5"/>
          <c:order val="5"/>
          <c:tx>
            <c:v>Generales</c:v>
          </c:tx>
          <c:spPr>
            <a:gradFill rotWithShape="0">
              <a:gsLst>
                <a:gs pos="0">
                  <a:srgbClr val="000000"/>
                </a:gs>
                <a:gs pos="50000">
                  <a:srgbClr val="FFFFFF">
                    <a:gamma/>
                    <a:tint val="0"/>
                    <a:invGamma/>
                  </a:srgbClr>
                </a:gs>
                <a:gs pos="100000">
                  <a:srgbClr val="000000"/>
                </a:gs>
              </a:gsLst>
              <a:lin ang="0" scaled="1"/>
            </a:gradFill>
            <a:ln w="12700">
              <a:solidFill>
                <a:srgbClr val="000000"/>
              </a:solidFill>
              <a:prstDash val="solid"/>
            </a:ln>
          </c:spPr>
          <c:invertIfNegative val="0"/>
          <c:cat>
            <c:numRef>
              <c:f>(e!$E$246,e!$G$246,e!$J$246,e!$M$246,e!$P$246)</c:f>
              <c:numCache>
                <c:formatCode>General</c:formatCode>
                <c:ptCount val="5"/>
                <c:pt idx="0">
                  <c:v>2023</c:v>
                </c:pt>
                <c:pt idx="1">
                  <c:v>2024</c:v>
                </c:pt>
                <c:pt idx="2">
                  <c:v>2025</c:v>
                </c:pt>
                <c:pt idx="3">
                  <c:v>2026</c:v>
                </c:pt>
                <c:pt idx="4">
                  <c:v>2027</c:v>
                </c:pt>
              </c:numCache>
            </c:numRef>
          </c:cat>
          <c:val>
            <c:numRef>
              <c:f>(e!$E$220,e!$G$220,e!$J$220,e!$M$220,e!$P$220)</c:f>
              <c:numCache>
                <c:formatCode>#,##0</c:formatCode>
                <c:ptCount val="5"/>
                <c:pt idx="0">
                  <c:v>6240</c:v>
                </c:pt>
                <c:pt idx="1">
                  <c:v>6240</c:v>
                </c:pt>
                <c:pt idx="2">
                  <c:v>6240</c:v>
                </c:pt>
                <c:pt idx="3">
                  <c:v>6240</c:v>
                </c:pt>
                <c:pt idx="4">
                  <c:v>6240</c:v>
                </c:pt>
              </c:numCache>
            </c:numRef>
          </c:val>
          <c:extLst>
            <c:ext xmlns:c16="http://schemas.microsoft.com/office/drawing/2014/chart" uri="{C3380CC4-5D6E-409C-BE32-E72D297353CC}">
              <c16:uniqueId val="{00000005-9E9B-0F48-8290-D1CD4E4DB73E}"/>
            </c:ext>
          </c:extLst>
        </c:ser>
        <c:dLbls>
          <c:showLegendKey val="0"/>
          <c:showVal val="0"/>
          <c:showCatName val="0"/>
          <c:showSerName val="0"/>
          <c:showPercent val="0"/>
          <c:showBubbleSize val="0"/>
        </c:dLbls>
        <c:gapWidth val="150"/>
        <c:gapDepth val="200"/>
        <c:shape val="box"/>
        <c:axId val="504984584"/>
        <c:axId val="504988264"/>
        <c:axId val="0"/>
      </c:bar3DChart>
      <c:catAx>
        <c:axId val="504984584"/>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lang="es-ES" sz="1425" b="1" i="0" u="none" strike="noStrike" baseline="0">
                <a:solidFill>
                  <a:srgbClr val="000000"/>
                </a:solidFill>
                <a:latin typeface="Arial"/>
                <a:ea typeface="Arial"/>
                <a:cs typeface="Arial"/>
              </a:defRPr>
            </a:pPr>
            <a:endParaRPr lang="es-ES"/>
          </a:p>
        </c:txPr>
        <c:crossAx val="504988264"/>
        <c:crosses val="autoZero"/>
        <c:auto val="1"/>
        <c:lblAlgn val="ctr"/>
        <c:lblOffset val="100"/>
        <c:tickLblSkip val="1"/>
        <c:tickMarkSkip val="1"/>
        <c:noMultiLvlLbl val="0"/>
      </c:catAx>
      <c:valAx>
        <c:axId val="50498826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4984584"/>
        <c:crosses val="autoZero"/>
        <c:crossBetween val="between"/>
      </c:valAx>
      <c:spPr>
        <a:noFill/>
        <a:ln w="25400">
          <a:noFill/>
        </a:ln>
      </c:spPr>
    </c:plotArea>
    <c:legend>
      <c:legendPos val="r"/>
      <c:layout>
        <c:manualLayout>
          <c:xMode val="edge"/>
          <c:yMode val="edge"/>
          <c:x val="0.19578930791545801"/>
          <c:y val="0.85992340451606997"/>
          <c:w val="0.63999966846249501"/>
          <c:h val="0.124513925058979"/>
        </c:manualLayout>
      </c:layout>
      <c:overlay val="0"/>
      <c:spPr>
        <a:noFill/>
        <a:ln w="25400">
          <a:noFill/>
        </a:ln>
      </c:spPr>
      <c:txPr>
        <a:bodyPr/>
        <a:lstStyle/>
        <a:p>
          <a:pPr>
            <a:defRPr lang="es-ES" sz="92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575" b="1" i="0" u="none" strike="noStrike" baseline="0">
                <a:solidFill>
                  <a:srgbClr val="000000"/>
                </a:solidFill>
                <a:latin typeface="Arial"/>
                <a:ea typeface="Arial"/>
                <a:cs typeface="Arial"/>
              </a:defRPr>
            </a:pPr>
            <a:r>
              <a:rPr lang="es-ES"/>
              <a:t>Márgenes</a:t>
            </a:r>
          </a:p>
        </c:rich>
      </c:tx>
      <c:layout>
        <c:manualLayout>
          <c:xMode val="edge"/>
          <c:yMode val="edge"/>
          <c:x val="0.41894720265230001"/>
          <c:y val="1.55642023346303E-2"/>
        </c:manualLayout>
      </c:layout>
      <c:overlay val="0"/>
      <c:spPr>
        <a:noFill/>
        <a:ln w="25400">
          <a:noFill/>
        </a:ln>
      </c:spPr>
    </c:title>
    <c:autoTitleDeleted val="0"/>
    <c:view3D>
      <c:rotX val="12"/>
      <c:hPercent val="47"/>
      <c:rotY val="19"/>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0.107368365867411"/>
          <c:y val="9.7276403204991493E-2"/>
          <c:w val="0.87368376147010596"/>
          <c:h val="0.71984538371693696"/>
        </c:manualLayout>
      </c:layout>
      <c:bar3DChart>
        <c:barDir val="col"/>
        <c:grouping val="clustered"/>
        <c:varyColors val="0"/>
        <c:ser>
          <c:idx val="0"/>
          <c:order val="0"/>
          <c:tx>
            <c:v>Margen Bruto</c:v>
          </c:tx>
          <c:spPr>
            <a:gradFill rotWithShape="0">
              <a:gsLst>
                <a:gs pos="0">
                  <a:srgbClr val="660403">
                    <a:gamma/>
                    <a:shade val="46275"/>
                    <a:invGamma/>
                  </a:srgbClr>
                </a:gs>
                <a:gs pos="50000">
                  <a:srgbClr val="DD0806"/>
                </a:gs>
                <a:gs pos="100000">
                  <a:srgbClr val="660403">
                    <a:gamma/>
                    <a:shade val="46275"/>
                    <a:invGamma/>
                  </a:srgbClr>
                </a:gs>
              </a:gsLst>
              <a:lin ang="0" scaled="1"/>
            </a:gradFill>
            <a:ln w="12700">
              <a:solidFill>
                <a:srgbClr val="000000"/>
              </a:solidFill>
              <a:prstDash val="solid"/>
            </a:ln>
          </c:spPr>
          <c:invertIfNegative val="0"/>
          <c:cat>
            <c:numRef>
              <c:f>(e!$E$246,e!$G$246,e!$J$246,e!$M$246,e!$P$246)</c:f>
              <c:numCache>
                <c:formatCode>General</c:formatCode>
                <c:ptCount val="5"/>
                <c:pt idx="0">
                  <c:v>2023</c:v>
                </c:pt>
                <c:pt idx="1">
                  <c:v>2024</c:v>
                </c:pt>
                <c:pt idx="2">
                  <c:v>2025</c:v>
                </c:pt>
                <c:pt idx="3">
                  <c:v>2026</c:v>
                </c:pt>
                <c:pt idx="4">
                  <c:v>2027</c:v>
                </c:pt>
              </c:numCache>
            </c:numRef>
          </c:cat>
          <c:val>
            <c:numRef>
              <c:f>(e!$E$208,e!$G$208,e!$J$208,e!$M$208,e!$P$208)</c:f>
              <c:numCache>
                <c:formatCode>#,##0</c:formatCode>
                <c:ptCount val="5"/>
                <c:pt idx="0">
                  <c:v>9220</c:v>
                </c:pt>
                <c:pt idx="1">
                  <c:v>18870</c:v>
                </c:pt>
                <c:pt idx="2">
                  <c:v>20980.5</c:v>
                </c:pt>
                <c:pt idx="3">
                  <c:v>23154.315000000002</c:v>
                </c:pt>
                <c:pt idx="4">
                  <c:v>26886.030750000005</c:v>
                </c:pt>
              </c:numCache>
            </c:numRef>
          </c:val>
          <c:extLst>
            <c:ext xmlns:c16="http://schemas.microsoft.com/office/drawing/2014/chart" uri="{C3380CC4-5D6E-409C-BE32-E72D297353CC}">
              <c16:uniqueId val="{00000000-DE72-FF40-AF6E-15BA748E6375}"/>
            </c:ext>
          </c:extLst>
        </c:ser>
        <c:ser>
          <c:idx val="1"/>
          <c:order val="1"/>
          <c:tx>
            <c:v>EBITDA</c:v>
          </c:tx>
          <c:spPr>
            <a:gradFill rotWithShape="0">
              <a:gsLst>
                <a:gs pos="0">
                  <a:srgbClr val="000062">
                    <a:gamma/>
                    <a:shade val="46275"/>
                    <a:invGamma/>
                  </a:srgbClr>
                </a:gs>
                <a:gs pos="50000">
                  <a:srgbClr val="0000D4"/>
                </a:gs>
                <a:gs pos="100000">
                  <a:srgbClr val="000062">
                    <a:gamma/>
                    <a:shade val="46275"/>
                    <a:invGamma/>
                  </a:srgbClr>
                </a:gs>
              </a:gsLst>
              <a:lin ang="0" scaled="1"/>
            </a:gradFill>
            <a:ln w="12700">
              <a:solidFill>
                <a:srgbClr val="000000"/>
              </a:solidFill>
              <a:prstDash val="solid"/>
            </a:ln>
          </c:spPr>
          <c:invertIfNegative val="0"/>
          <c:cat>
            <c:numRef>
              <c:f>(e!$E$246,e!$G$246,e!$J$246,e!$M$246,e!$P$246)</c:f>
              <c:numCache>
                <c:formatCode>General</c:formatCode>
                <c:ptCount val="5"/>
                <c:pt idx="0">
                  <c:v>2023</c:v>
                </c:pt>
                <c:pt idx="1">
                  <c:v>2024</c:v>
                </c:pt>
                <c:pt idx="2">
                  <c:v>2025</c:v>
                </c:pt>
                <c:pt idx="3">
                  <c:v>2026</c:v>
                </c:pt>
                <c:pt idx="4">
                  <c:v>2027</c:v>
                </c:pt>
              </c:numCache>
            </c:numRef>
          </c:cat>
          <c:val>
            <c:numRef>
              <c:f>(e!$E$235,e!$G$235,e!$J$235,e!$M$235,e!$P$235)</c:f>
              <c:numCache>
                <c:formatCode>#,##0</c:formatCode>
                <c:ptCount val="5"/>
                <c:pt idx="0">
                  <c:v>580</c:v>
                </c:pt>
                <c:pt idx="1">
                  <c:v>9750</c:v>
                </c:pt>
                <c:pt idx="2">
                  <c:v>11860.5</c:v>
                </c:pt>
                <c:pt idx="3">
                  <c:v>14034.315000000002</c:v>
                </c:pt>
                <c:pt idx="4">
                  <c:v>17766.030750000005</c:v>
                </c:pt>
              </c:numCache>
            </c:numRef>
          </c:val>
          <c:extLst>
            <c:ext xmlns:c16="http://schemas.microsoft.com/office/drawing/2014/chart" uri="{C3380CC4-5D6E-409C-BE32-E72D297353CC}">
              <c16:uniqueId val="{00000001-DE72-FF40-AF6E-15BA748E6375}"/>
            </c:ext>
          </c:extLst>
        </c:ser>
        <c:ser>
          <c:idx val="2"/>
          <c:order val="2"/>
          <c:tx>
            <c:v>BAI</c:v>
          </c:tx>
          <c:spPr>
            <a:gradFill rotWithShape="0">
              <a:gsLst>
                <a:gs pos="0">
                  <a:srgbClr val="0E5509">
                    <a:gamma/>
                    <a:shade val="46275"/>
                    <a:invGamma/>
                  </a:srgbClr>
                </a:gs>
                <a:gs pos="50000">
                  <a:srgbClr val="1FB714"/>
                </a:gs>
                <a:gs pos="100000">
                  <a:srgbClr val="0E5509">
                    <a:gamma/>
                    <a:shade val="46275"/>
                    <a:invGamma/>
                  </a:srgbClr>
                </a:gs>
              </a:gsLst>
              <a:lin ang="0" scaled="1"/>
            </a:gradFill>
            <a:ln w="12700">
              <a:solidFill>
                <a:srgbClr val="000000"/>
              </a:solidFill>
              <a:prstDash val="solid"/>
            </a:ln>
          </c:spPr>
          <c:invertIfNegative val="0"/>
          <c:cat>
            <c:numRef>
              <c:f>(e!$E$246,e!$G$246,e!$J$246,e!$M$246,e!$P$246)</c:f>
              <c:numCache>
                <c:formatCode>General</c:formatCode>
                <c:ptCount val="5"/>
                <c:pt idx="0">
                  <c:v>2023</c:v>
                </c:pt>
                <c:pt idx="1">
                  <c:v>2024</c:v>
                </c:pt>
                <c:pt idx="2">
                  <c:v>2025</c:v>
                </c:pt>
                <c:pt idx="3">
                  <c:v>2026</c:v>
                </c:pt>
                <c:pt idx="4">
                  <c:v>2027</c:v>
                </c:pt>
              </c:numCache>
            </c:numRef>
          </c:cat>
          <c:val>
            <c:numRef>
              <c:f>(e!$E$248,e!$G$248,e!$J$248,e!$M$248,e!$P$248)</c:f>
              <c:numCache>
                <c:formatCode>#,##0</c:formatCode>
                <c:ptCount val="5"/>
                <c:pt idx="0">
                  <c:v>580</c:v>
                </c:pt>
                <c:pt idx="1">
                  <c:v>6750</c:v>
                </c:pt>
                <c:pt idx="2">
                  <c:v>8860.5</c:v>
                </c:pt>
                <c:pt idx="3">
                  <c:v>11034.315000000002</c:v>
                </c:pt>
                <c:pt idx="4">
                  <c:v>14766.030750000005</c:v>
                </c:pt>
              </c:numCache>
            </c:numRef>
          </c:val>
          <c:extLst>
            <c:ext xmlns:c16="http://schemas.microsoft.com/office/drawing/2014/chart" uri="{C3380CC4-5D6E-409C-BE32-E72D297353CC}">
              <c16:uniqueId val="{00000002-DE72-FF40-AF6E-15BA748E6375}"/>
            </c:ext>
          </c:extLst>
        </c:ser>
        <c:ser>
          <c:idx val="3"/>
          <c:order val="3"/>
          <c:tx>
            <c:v>B.NETO</c:v>
          </c:tx>
          <c:spPr>
            <a:gradFill rotWithShape="0">
              <a:gsLst>
                <a:gs pos="0">
                  <a:srgbClr val="762F00">
                    <a:gamma/>
                    <a:shade val="46275"/>
                    <a:invGamma/>
                  </a:srgbClr>
                </a:gs>
                <a:gs pos="50000">
                  <a:srgbClr val="FF6600"/>
                </a:gs>
                <a:gs pos="100000">
                  <a:srgbClr val="762F00">
                    <a:gamma/>
                    <a:shade val="46275"/>
                    <a:invGamma/>
                  </a:srgbClr>
                </a:gs>
              </a:gsLst>
              <a:lin ang="0" scaled="1"/>
            </a:gradFill>
            <a:ln w="12700">
              <a:solidFill>
                <a:srgbClr val="000000"/>
              </a:solidFill>
              <a:prstDash val="solid"/>
            </a:ln>
          </c:spPr>
          <c:invertIfNegative val="0"/>
          <c:cat>
            <c:numRef>
              <c:f>(e!$E$246,e!$G$246,e!$J$246,e!$M$246,e!$P$246)</c:f>
              <c:numCache>
                <c:formatCode>General</c:formatCode>
                <c:ptCount val="5"/>
                <c:pt idx="0">
                  <c:v>2023</c:v>
                </c:pt>
                <c:pt idx="1">
                  <c:v>2024</c:v>
                </c:pt>
                <c:pt idx="2">
                  <c:v>2025</c:v>
                </c:pt>
                <c:pt idx="3">
                  <c:v>2026</c:v>
                </c:pt>
                <c:pt idx="4">
                  <c:v>2027</c:v>
                </c:pt>
              </c:numCache>
            </c:numRef>
          </c:cat>
          <c:val>
            <c:numRef>
              <c:f>(e!$E$250,e!$G$250,e!$J$250,e!$M$250,e!$P$250)</c:f>
              <c:numCache>
                <c:formatCode>#,##0</c:formatCode>
                <c:ptCount val="5"/>
                <c:pt idx="0">
                  <c:v>435</c:v>
                </c:pt>
                <c:pt idx="1">
                  <c:v>5062.5</c:v>
                </c:pt>
                <c:pt idx="2">
                  <c:v>6645.375</c:v>
                </c:pt>
                <c:pt idx="3">
                  <c:v>8275.7362500000017</c:v>
                </c:pt>
                <c:pt idx="4">
                  <c:v>11074.523062500004</c:v>
                </c:pt>
              </c:numCache>
            </c:numRef>
          </c:val>
          <c:extLst>
            <c:ext xmlns:c16="http://schemas.microsoft.com/office/drawing/2014/chart" uri="{C3380CC4-5D6E-409C-BE32-E72D297353CC}">
              <c16:uniqueId val="{00000003-DE72-FF40-AF6E-15BA748E6375}"/>
            </c:ext>
          </c:extLst>
        </c:ser>
        <c:dLbls>
          <c:showLegendKey val="0"/>
          <c:showVal val="0"/>
          <c:showCatName val="0"/>
          <c:showSerName val="0"/>
          <c:showPercent val="0"/>
          <c:showBubbleSize val="0"/>
        </c:dLbls>
        <c:gapWidth val="150"/>
        <c:gapDepth val="200"/>
        <c:shape val="box"/>
        <c:axId val="501584152"/>
        <c:axId val="501575720"/>
        <c:axId val="0"/>
      </c:bar3DChart>
      <c:catAx>
        <c:axId val="50158415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1400" b="1" i="0" u="none" strike="noStrike" baseline="0">
                <a:solidFill>
                  <a:srgbClr val="000000"/>
                </a:solidFill>
                <a:latin typeface="Arial"/>
                <a:ea typeface="Arial"/>
                <a:cs typeface="Arial"/>
              </a:defRPr>
            </a:pPr>
            <a:endParaRPr lang="es-ES"/>
          </a:p>
        </c:txPr>
        <c:crossAx val="501575720"/>
        <c:crosses val="autoZero"/>
        <c:auto val="1"/>
        <c:lblAlgn val="ctr"/>
        <c:lblOffset val="100"/>
        <c:tickLblSkip val="1"/>
        <c:tickMarkSkip val="1"/>
        <c:noMultiLvlLbl val="0"/>
      </c:catAx>
      <c:valAx>
        <c:axId val="50157572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1584152"/>
        <c:crosses val="autoZero"/>
        <c:crossBetween val="between"/>
      </c:valAx>
      <c:spPr>
        <a:noFill/>
        <a:ln w="25400">
          <a:noFill/>
        </a:ln>
      </c:spPr>
    </c:plotArea>
    <c:legend>
      <c:legendPos val="r"/>
      <c:layout>
        <c:manualLayout>
          <c:xMode val="edge"/>
          <c:yMode val="edge"/>
          <c:x val="0.27368404475756303"/>
          <c:y val="0.91828916327093302"/>
          <c:w val="0.51789440530459996"/>
          <c:h val="6.6147859922179003E-2"/>
        </c:manualLayout>
      </c:layout>
      <c:overlay val="0"/>
      <c:spPr>
        <a:noFill/>
        <a:ln w="25400">
          <a:noFill/>
        </a:ln>
      </c:spPr>
      <c:txPr>
        <a:bodyPr/>
        <a:lstStyle/>
        <a:p>
          <a:pPr>
            <a:defRPr lang="es-ES" sz="825"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475" b="1" i="0" u="none" strike="noStrike" baseline="0">
                <a:solidFill>
                  <a:srgbClr val="000000"/>
                </a:solidFill>
                <a:latin typeface="Arial"/>
                <a:ea typeface="Arial"/>
                <a:cs typeface="Arial"/>
              </a:defRPr>
            </a:pPr>
            <a:r>
              <a:rPr lang="es-ES"/>
              <a:t>Beneficio Neto</a:t>
            </a:r>
          </a:p>
        </c:rich>
      </c:tx>
      <c:layout>
        <c:manualLayout>
          <c:xMode val="edge"/>
          <c:yMode val="edge"/>
          <c:x val="0.391397510795022"/>
          <c:y val="2.0161290322580599E-2"/>
        </c:manualLayout>
      </c:layout>
      <c:overlay val="0"/>
      <c:spPr>
        <a:noFill/>
        <a:ln w="25400">
          <a:noFill/>
        </a:ln>
      </c:spPr>
    </c:title>
    <c:autoTitleDeleted val="0"/>
    <c:view3D>
      <c:rotX val="8"/>
      <c:hPercent val="46"/>
      <c:rotY val="14"/>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7.9569808919471505E-2"/>
          <c:y val="0.104838864488463"/>
          <c:w val="0.90537539338101303"/>
          <c:h val="0.77016242758832498"/>
        </c:manualLayout>
      </c:layout>
      <c:bar3DChart>
        <c:barDir val="col"/>
        <c:grouping val="clustered"/>
        <c:varyColors val="0"/>
        <c:ser>
          <c:idx val="2"/>
          <c:order val="0"/>
          <c:spPr>
            <a:gradFill rotWithShape="0">
              <a:gsLst>
                <a:gs pos="0">
                  <a:srgbClr val="0E5509">
                    <a:gamma/>
                    <a:shade val="46275"/>
                    <a:invGamma/>
                  </a:srgbClr>
                </a:gs>
                <a:gs pos="50000">
                  <a:srgbClr val="1FB714"/>
                </a:gs>
                <a:gs pos="100000">
                  <a:srgbClr val="0E5509">
                    <a:gamma/>
                    <a:shade val="46275"/>
                    <a:invGamma/>
                  </a:srgbClr>
                </a:gs>
              </a:gsLst>
              <a:lin ang="0" scaled="1"/>
            </a:gradFill>
            <a:ln w="12700">
              <a:solidFill>
                <a:srgbClr val="000000"/>
              </a:solidFill>
              <a:prstDash val="solid"/>
            </a:ln>
          </c:spPr>
          <c:invertIfNegative val="0"/>
          <c:cat>
            <c:numRef>
              <c:f>(e!$E$158,e!$G$158,e!$J$158,e!$M$158,e!$P$158)</c:f>
              <c:numCache>
                <c:formatCode>General</c:formatCode>
                <c:ptCount val="5"/>
                <c:pt idx="0">
                  <c:v>2023</c:v>
                </c:pt>
                <c:pt idx="1">
                  <c:v>2024</c:v>
                </c:pt>
                <c:pt idx="2">
                  <c:v>2025</c:v>
                </c:pt>
                <c:pt idx="3">
                  <c:v>2026</c:v>
                </c:pt>
                <c:pt idx="4">
                  <c:v>2027</c:v>
                </c:pt>
              </c:numCache>
            </c:numRef>
          </c:cat>
          <c:val>
            <c:numRef>
              <c:f>(e!$E$162,e!$G$162,e!$J$162,e!$M$162,e!$P$162)</c:f>
              <c:numCache>
                <c:formatCode>#,##0</c:formatCode>
                <c:ptCount val="5"/>
                <c:pt idx="0">
                  <c:v>435</c:v>
                </c:pt>
                <c:pt idx="1">
                  <c:v>5062.5</c:v>
                </c:pt>
                <c:pt idx="2">
                  <c:v>6645.375</c:v>
                </c:pt>
                <c:pt idx="3">
                  <c:v>8275.7362500000017</c:v>
                </c:pt>
                <c:pt idx="4">
                  <c:v>11074.523062500004</c:v>
                </c:pt>
              </c:numCache>
            </c:numRef>
          </c:val>
          <c:extLst>
            <c:ext xmlns:c16="http://schemas.microsoft.com/office/drawing/2014/chart" uri="{C3380CC4-5D6E-409C-BE32-E72D297353CC}">
              <c16:uniqueId val="{00000000-8609-8944-9670-B5210544F61C}"/>
            </c:ext>
          </c:extLst>
        </c:ser>
        <c:dLbls>
          <c:showLegendKey val="0"/>
          <c:showVal val="0"/>
          <c:showCatName val="0"/>
          <c:showSerName val="0"/>
          <c:showPercent val="0"/>
          <c:showBubbleSize val="0"/>
        </c:dLbls>
        <c:gapWidth val="150"/>
        <c:gapDepth val="200"/>
        <c:shape val="box"/>
        <c:axId val="501705656"/>
        <c:axId val="501709128"/>
        <c:axId val="0"/>
      </c:bar3DChart>
      <c:catAx>
        <c:axId val="5017056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1050" b="1" i="0" u="none" strike="noStrike" baseline="0">
                <a:solidFill>
                  <a:srgbClr val="000000"/>
                </a:solidFill>
                <a:latin typeface="Arial"/>
                <a:ea typeface="Arial"/>
                <a:cs typeface="Arial"/>
              </a:defRPr>
            </a:pPr>
            <a:endParaRPr lang="es-ES"/>
          </a:p>
        </c:txPr>
        <c:crossAx val="501709128"/>
        <c:crosses val="autoZero"/>
        <c:auto val="1"/>
        <c:lblAlgn val="ctr"/>
        <c:lblOffset val="100"/>
        <c:tickLblSkip val="1"/>
        <c:tickMarkSkip val="1"/>
        <c:noMultiLvlLbl val="0"/>
      </c:catAx>
      <c:valAx>
        <c:axId val="50170912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1705656"/>
        <c:crosses val="autoZero"/>
        <c:crossBetween val="between"/>
      </c:valAx>
      <c:spPr>
        <a:noFill/>
        <a:ln w="25400">
          <a:noFill/>
        </a:ln>
      </c:spPr>
    </c:plotArea>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550" b="1" i="0" u="none" strike="noStrike" baseline="0">
                <a:solidFill>
                  <a:srgbClr val="000000"/>
                </a:solidFill>
                <a:latin typeface="Arial"/>
                <a:ea typeface="Arial"/>
                <a:cs typeface="Arial"/>
              </a:defRPr>
            </a:pPr>
            <a:r>
              <a:rPr lang="es-ES"/>
              <a:t>Tesorería 5 AÑOS</a:t>
            </a:r>
          </a:p>
        </c:rich>
      </c:tx>
      <c:layout>
        <c:manualLayout>
          <c:xMode val="edge"/>
          <c:yMode val="edge"/>
          <c:x val="0.350332943415332"/>
          <c:y val="2.3809523809523801E-2"/>
        </c:manualLayout>
      </c:layout>
      <c:overlay val="0"/>
      <c:spPr>
        <a:noFill/>
        <a:ln w="25400">
          <a:noFill/>
        </a:ln>
      </c:spPr>
    </c:title>
    <c:autoTitleDeleted val="0"/>
    <c:view3D>
      <c:rotX val="15"/>
      <c:hPercent val="46"/>
      <c:rotY val="26"/>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9.3126486633962904E-2"/>
          <c:y val="9.5238187505994498E-2"/>
          <c:w val="0.89357081222588297"/>
          <c:h val="0.71428640629495899"/>
        </c:manualLayout>
      </c:layout>
      <c:bar3DChart>
        <c:barDir val="col"/>
        <c:grouping val="clustered"/>
        <c:varyColors val="0"/>
        <c:ser>
          <c:idx val="0"/>
          <c:order val="0"/>
          <c:tx>
            <c:v>Cobros</c:v>
          </c:tx>
          <c:spPr>
            <a:gradFill rotWithShape="0">
              <a:gsLst>
                <a:gs pos="0">
                  <a:srgbClr val="0E5509">
                    <a:gamma/>
                    <a:shade val="46275"/>
                    <a:invGamma/>
                  </a:srgbClr>
                </a:gs>
                <a:gs pos="50000">
                  <a:srgbClr val="1FB714"/>
                </a:gs>
                <a:gs pos="100000">
                  <a:srgbClr val="0E5509">
                    <a:gamma/>
                    <a:shade val="46275"/>
                    <a:invGamma/>
                  </a:srgbClr>
                </a:gs>
              </a:gsLst>
              <a:lin ang="0" scaled="1"/>
            </a:gradFill>
            <a:ln w="12700">
              <a:solidFill>
                <a:srgbClr val="000000"/>
              </a:solidFill>
              <a:prstDash val="solid"/>
            </a:ln>
          </c:spPr>
          <c:invertIfNegative val="0"/>
          <c:cat>
            <c:numRef>
              <c:f>(f!$E$16,f!$G$16,f!$I$16,f!$K$16,f!$M$16)</c:f>
              <c:numCache>
                <c:formatCode>General</c:formatCode>
                <c:ptCount val="5"/>
                <c:pt idx="0">
                  <c:v>2023</c:v>
                </c:pt>
                <c:pt idx="1">
                  <c:v>2024</c:v>
                </c:pt>
                <c:pt idx="2">
                  <c:v>2025</c:v>
                </c:pt>
                <c:pt idx="3">
                  <c:v>2026</c:v>
                </c:pt>
                <c:pt idx="4">
                  <c:v>2027</c:v>
                </c:pt>
              </c:numCache>
            </c:numRef>
          </c:cat>
          <c:val>
            <c:numRef>
              <c:f>(f!$E$20,f!$G$20,f!$I$20,f!$K$20,f!$M$20)</c:f>
              <c:numCache>
                <c:formatCode>#,##0</c:formatCode>
                <c:ptCount val="5"/>
                <c:pt idx="0">
                  <c:v>141070</c:v>
                </c:pt>
                <c:pt idx="1">
                  <c:v>85123.5</c:v>
                </c:pt>
                <c:pt idx="2">
                  <c:v>87677.205000000002</c:v>
                </c:pt>
                <c:pt idx="3">
                  <c:v>90307.52115</c:v>
                </c:pt>
                <c:pt idx="4">
                  <c:v>94822.897207500006</c:v>
                </c:pt>
              </c:numCache>
            </c:numRef>
          </c:val>
          <c:extLst>
            <c:ext xmlns:c16="http://schemas.microsoft.com/office/drawing/2014/chart" uri="{C3380CC4-5D6E-409C-BE32-E72D297353CC}">
              <c16:uniqueId val="{00000000-B149-0548-82B2-33E2A50DBB1A}"/>
            </c:ext>
          </c:extLst>
        </c:ser>
        <c:ser>
          <c:idx val="1"/>
          <c:order val="1"/>
          <c:tx>
            <c:v>Pagos</c:v>
          </c:tx>
          <c:spPr>
            <a:gradFill rotWithShape="0">
              <a:gsLst>
                <a:gs pos="0">
                  <a:srgbClr val="000000"/>
                </a:gs>
                <a:gs pos="50000">
                  <a:srgbClr val="FFFFFF">
                    <a:gamma/>
                    <a:tint val="0"/>
                    <a:invGamma/>
                  </a:srgbClr>
                </a:gs>
                <a:gs pos="100000">
                  <a:srgbClr val="000000"/>
                </a:gs>
              </a:gsLst>
              <a:lin ang="0" scaled="1"/>
            </a:gradFill>
            <a:ln w="12700">
              <a:solidFill>
                <a:srgbClr val="000000"/>
              </a:solidFill>
              <a:prstDash val="solid"/>
            </a:ln>
          </c:spPr>
          <c:invertIfNegative val="0"/>
          <c:cat>
            <c:numRef>
              <c:f>(f!$E$16,f!$G$16,f!$I$16,f!$K$16,f!$M$16)</c:f>
              <c:numCache>
                <c:formatCode>General</c:formatCode>
                <c:ptCount val="5"/>
                <c:pt idx="0">
                  <c:v>2023</c:v>
                </c:pt>
                <c:pt idx="1">
                  <c:v>2024</c:v>
                </c:pt>
                <c:pt idx="2">
                  <c:v>2025</c:v>
                </c:pt>
                <c:pt idx="3">
                  <c:v>2026</c:v>
                </c:pt>
                <c:pt idx="4">
                  <c:v>2027</c:v>
                </c:pt>
              </c:numCache>
            </c:numRef>
          </c:cat>
          <c:val>
            <c:numRef>
              <c:f>(f!$E$62,f!$G$62,f!$I$62,f!$K$62,f!$M$62)</c:f>
              <c:numCache>
                <c:formatCode>#,##0</c:formatCode>
                <c:ptCount val="5"/>
                <c:pt idx="0">
                  <c:v>76526.399999999994</c:v>
                </c:pt>
                <c:pt idx="1">
                  <c:v>80028.822222222225</c:v>
                </c:pt>
                <c:pt idx="2">
                  <c:v>77504.205000000002</c:v>
                </c:pt>
                <c:pt idx="3">
                  <c:v>78488.331150000013</c:v>
                </c:pt>
                <c:pt idx="4">
                  <c:v>79815.445207500001</c:v>
                </c:pt>
              </c:numCache>
            </c:numRef>
          </c:val>
          <c:extLst>
            <c:ext xmlns:c16="http://schemas.microsoft.com/office/drawing/2014/chart" uri="{C3380CC4-5D6E-409C-BE32-E72D297353CC}">
              <c16:uniqueId val="{00000001-B149-0548-82B2-33E2A50DBB1A}"/>
            </c:ext>
          </c:extLst>
        </c:ser>
        <c:ser>
          <c:idx val="2"/>
          <c:order val="2"/>
          <c:tx>
            <c:v>S. Neto</c:v>
          </c:tx>
          <c:spPr>
            <a:gradFill rotWithShape="0">
              <a:gsLst>
                <a:gs pos="0">
                  <a:srgbClr val="762F00">
                    <a:gamma/>
                    <a:shade val="46275"/>
                    <a:invGamma/>
                  </a:srgbClr>
                </a:gs>
                <a:gs pos="50000">
                  <a:srgbClr val="FF6600"/>
                </a:gs>
                <a:gs pos="100000">
                  <a:srgbClr val="762F00">
                    <a:gamma/>
                    <a:shade val="46275"/>
                    <a:invGamma/>
                  </a:srgbClr>
                </a:gs>
              </a:gsLst>
              <a:lin ang="0" scaled="1"/>
            </a:gradFill>
            <a:ln w="12700">
              <a:solidFill>
                <a:srgbClr val="000000"/>
              </a:solidFill>
              <a:prstDash val="solid"/>
            </a:ln>
          </c:spPr>
          <c:invertIfNegative val="0"/>
          <c:cat>
            <c:numRef>
              <c:f>(f!$E$16,f!$G$16,f!$I$16,f!$K$16,f!$M$16)</c:f>
              <c:numCache>
                <c:formatCode>General</c:formatCode>
                <c:ptCount val="5"/>
                <c:pt idx="0">
                  <c:v>2023</c:v>
                </c:pt>
                <c:pt idx="1">
                  <c:v>2024</c:v>
                </c:pt>
                <c:pt idx="2">
                  <c:v>2025</c:v>
                </c:pt>
                <c:pt idx="3">
                  <c:v>2026</c:v>
                </c:pt>
                <c:pt idx="4">
                  <c:v>2027</c:v>
                </c:pt>
              </c:numCache>
            </c:numRef>
          </c:cat>
          <c:val>
            <c:numRef>
              <c:f>(f!$E$65,f!$G$65,f!$I$65,f!$K$65,f!$M$65)</c:f>
              <c:numCache>
                <c:formatCode>#,##0</c:formatCode>
                <c:ptCount val="5"/>
                <c:pt idx="0">
                  <c:v>64543.600000000006</c:v>
                </c:pt>
                <c:pt idx="1">
                  <c:v>5094.6777777777752</c:v>
                </c:pt>
                <c:pt idx="2">
                  <c:v>10173</c:v>
                </c:pt>
                <c:pt idx="3">
                  <c:v>11819.189999999988</c:v>
                </c:pt>
                <c:pt idx="4">
                  <c:v>15007.452000000005</c:v>
                </c:pt>
              </c:numCache>
            </c:numRef>
          </c:val>
          <c:extLst>
            <c:ext xmlns:c16="http://schemas.microsoft.com/office/drawing/2014/chart" uri="{C3380CC4-5D6E-409C-BE32-E72D297353CC}">
              <c16:uniqueId val="{00000002-B149-0548-82B2-33E2A50DBB1A}"/>
            </c:ext>
          </c:extLst>
        </c:ser>
        <c:dLbls>
          <c:showLegendKey val="0"/>
          <c:showVal val="0"/>
          <c:showCatName val="0"/>
          <c:showSerName val="0"/>
          <c:showPercent val="0"/>
          <c:showBubbleSize val="0"/>
        </c:dLbls>
        <c:gapWidth val="150"/>
        <c:gapDepth val="200"/>
        <c:shape val="box"/>
        <c:axId val="503870312"/>
        <c:axId val="503873912"/>
        <c:axId val="0"/>
      </c:bar3DChart>
      <c:catAx>
        <c:axId val="50387031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1300" b="1" i="0" u="none" strike="noStrike" baseline="0">
                <a:solidFill>
                  <a:srgbClr val="000000"/>
                </a:solidFill>
                <a:latin typeface="Arial"/>
                <a:ea typeface="Arial"/>
                <a:cs typeface="Arial"/>
              </a:defRPr>
            </a:pPr>
            <a:endParaRPr lang="es-ES"/>
          </a:p>
        </c:txPr>
        <c:crossAx val="503873912"/>
        <c:crosses val="autoZero"/>
        <c:auto val="1"/>
        <c:lblAlgn val="ctr"/>
        <c:lblOffset val="100"/>
        <c:tickLblSkip val="1"/>
        <c:tickMarkSkip val="1"/>
        <c:noMultiLvlLbl val="0"/>
      </c:catAx>
      <c:valAx>
        <c:axId val="503873912"/>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3870312"/>
        <c:crosses val="autoZero"/>
        <c:crossBetween val="between"/>
      </c:valAx>
      <c:spPr>
        <a:noFill/>
        <a:ln w="25400">
          <a:noFill/>
        </a:ln>
      </c:spPr>
    </c:plotArea>
    <c:legend>
      <c:legendPos val="r"/>
      <c:layout>
        <c:manualLayout>
          <c:xMode val="edge"/>
          <c:yMode val="edge"/>
          <c:x val="0.38802695671910198"/>
          <c:y val="0.90079458817647795"/>
          <c:w val="0.26164114740646299"/>
          <c:h val="5.1587301587301598E-2"/>
        </c:manualLayout>
      </c:layout>
      <c:overlay val="0"/>
      <c:spPr>
        <a:noFill/>
        <a:ln w="25400">
          <a:noFill/>
        </a:ln>
      </c:spPr>
      <c:txPr>
        <a:bodyPr/>
        <a:lstStyle/>
        <a:p>
          <a:pPr>
            <a:defRPr lang="es-ES" sz="78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575" b="1" i="0" u="none" strike="noStrike" baseline="0">
                <a:solidFill>
                  <a:srgbClr val="000000"/>
                </a:solidFill>
                <a:latin typeface="Arial"/>
                <a:ea typeface="Arial"/>
                <a:cs typeface="Arial"/>
              </a:defRPr>
            </a:pPr>
            <a:r>
              <a:rPr lang="es-ES"/>
              <a:t>Tesorería 5 AÑOS</a:t>
            </a:r>
          </a:p>
        </c:rich>
      </c:tx>
      <c:layout>
        <c:manualLayout>
          <c:xMode val="edge"/>
          <c:yMode val="edge"/>
          <c:x val="0.34811564851511101"/>
          <c:y val="2.3622047244094498E-2"/>
        </c:manualLayout>
      </c:layout>
      <c:overlay val="0"/>
      <c:spPr>
        <a:noFill/>
        <a:ln w="25400">
          <a:noFill/>
        </a:ln>
      </c:spPr>
    </c:title>
    <c:autoTitleDeleted val="0"/>
    <c:view3D>
      <c:rotX val="11"/>
      <c:hPercent val="100"/>
      <c:rotY val="25"/>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0.101995675837198"/>
          <c:y val="7.8740043954861005E-2"/>
          <c:w val="0.86918054191698801"/>
          <c:h val="0.81102245273506801"/>
        </c:manualLayout>
      </c:layout>
      <c:area3DChart>
        <c:grouping val="standard"/>
        <c:varyColors val="0"/>
        <c:ser>
          <c:idx val="2"/>
          <c:order val="0"/>
          <c:tx>
            <c:v>S. Neto</c:v>
          </c:tx>
          <c:spPr>
            <a:gradFill rotWithShape="0">
              <a:gsLst>
                <a:gs pos="0">
                  <a:srgbClr val="FF6600"/>
                </a:gs>
                <a:gs pos="100000">
                  <a:srgbClr val="762F00">
                    <a:gamma/>
                    <a:shade val="46275"/>
                    <a:invGamma/>
                  </a:srgbClr>
                </a:gs>
              </a:gsLst>
              <a:path path="rect">
                <a:fillToRect t="100000" r="100000"/>
              </a:path>
            </a:gradFill>
            <a:ln w="12700">
              <a:solidFill>
                <a:srgbClr val="C0C0C0"/>
              </a:solidFill>
              <a:prstDash val="solid"/>
            </a:ln>
          </c:spPr>
          <c:cat>
            <c:numRef>
              <c:f>(f!$E$16,f!$G$16,f!$I$16,f!$K$16,f!$M$16)</c:f>
              <c:numCache>
                <c:formatCode>General</c:formatCode>
                <c:ptCount val="5"/>
                <c:pt idx="0">
                  <c:v>2023</c:v>
                </c:pt>
                <c:pt idx="1">
                  <c:v>2024</c:v>
                </c:pt>
                <c:pt idx="2">
                  <c:v>2025</c:v>
                </c:pt>
                <c:pt idx="3">
                  <c:v>2026</c:v>
                </c:pt>
                <c:pt idx="4">
                  <c:v>2027</c:v>
                </c:pt>
              </c:numCache>
            </c:numRef>
          </c:cat>
          <c:val>
            <c:numRef>
              <c:f>(f!$E$67,f!$G$67,f!$I$67,f!$K$67,f!$M$67)</c:f>
              <c:numCache>
                <c:formatCode>#,##0</c:formatCode>
                <c:ptCount val="5"/>
                <c:pt idx="0">
                  <c:v>64543.600000000006</c:v>
                </c:pt>
                <c:pt idx="1">
                  <c:v>69638.277777777781</c:v>
                </c:pt>
                <c:pt idx="2">
                  <c:v>79811.277777777781</c:v>
                </c:pt>
                <c:pt idx="3">
                  <c:v>91630.467777777769</c:v>
                </c:pt>
                <c:pt idx="4">
                  <c:v>106637.91977777777</c:v>
                </c:pt>
              </c:numCache>
            </c:numRef>
          </c:val>
          <c:extLst>
            <c:ext xmlns:c16="http://schemas.microsoft.com/office/drawing/2014/chart" uri="{C3380CC4-5D6E-409C-BE32-E72D297353CC}">
              <c16:uniqueId val="{00000000-0A4A-AC42-A0F2-6CA238D0B2F1}"/>
            </c:ext>
          </c:extLst>
        </c:ser>
        <c:dLbls>
          <c:showLegendKey val="0"/>
          <c:showVal val="0"/>
          <c:showCatName val="0"/>
          <c:showSerName val="0"/>
          <c:showPercent val="0"/>
          <c:showBubbleSize val="0"/>
        </c:dLbls>
        <c:dropLines>
          <c:spPr>
            <a:ln w="3175">
              <a:solidFill>
                <a:srgbClr val="C0C0C0"/>
              </a:solidFill>
              <a:prstDash val="solid"/>
            </a:ln>
          </c:spPr>
        </c:dropLines>
        <c:gapDepth val="200"/>
        <c:axId val="502593048"/>
        <c:axId val="502596552"/>
        <c:axId val="502600264"/>
      </c:area3DChart>
      <c:catAx>
        <c:axId val="50259304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1300" b="1" i="0" u="none" strike="noStrike" baseline="0">
                <a:solidFill>
                  <a:srgbClr val="000000"/>
                </a:solidFill>
                <a:latin typeface="Arial"/>
                <a:ea typeface="Arial"/>
                <a:cs typeface="Arial"/>
              </a:defRPr>
            </a:pPr>
            <a:endParaRPr lang="es-ES"/>
          </a:p>
        </c:txPr>
        <c:crossAx val="502596552"/>
        <c:crosses val="autoZero"/>
        <c:auto val="1"/>
        <c:lblAlgn val="ctr"/>
        <c:lblOffset val="100"/>
        <c:tickLblSkip val="1"/>
        <c:tickMarkSkip val="1"/>
        <c:noMultiLvlLbl val="0"/>
      </c:catAx>
      <c:valAx>
        <c:axId val="502596552"/>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2593048"/>
        <c:crosses val="autoZero"/>
        <c:crossBetween val="midCat"/>
      </c:valAx>
      <c:serAx>
        <c:axId val="502600264"/>
        <c:scaling>
          <c:orientation val="minMax"/>
        </c:scaling>
        <c:delete val="1"/>
        <c:axPos val="b"/>
        <c:majorTickMark val="out"/>
        <c:minorTickMark val="none"/>
        <c:tickLblPos val="nextTo"/>
        <c:crossAx val="502596552"/>
        <c:crosses val="autoZero"/>
      </c:serAx>
      <c:spPr>
        <a:noFill/>
        <a:ln w="25400">
          <a:noFill/>
        </a:ln>
      </c:spPr>
    </c:plotArea>
    <c:plotVisOnly val="1"/>
    <c:dispBlanksAs val="zero"/>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575" b="1" i="0" u="none" strike="noStrike" baseline="0">
                <a:solidFill>
                  <a:srgbClr val="000000"/>
                </a:solidFill>
                <a:latin typeface="Arial"/>
                <a:ea typeface="Arial"/>
                <a:cs typeface="Arial"/>
              </a:defRPr>
            </a:pPr>
            <a:r>
              <a:rPr lang="es-ES"/>
              <a:t>Tesorería con pólizas</a:t>
            </a:r>
          </a:p>
        </c:rich>
      </c:tx>
      <c:layout>
        <c:manualLayout>
          <c:xMode val="edge"/>
          <c:yMode val="edge"/>
          <c:x val="0.317073519912007"/>
          <c:y val="2.3622047244094498E-2"/>
        </c:manualLayout>
      </c:layout>
      <c:overlay val="0"/>
      <c:spPr>
        <a:noFill/>
        <a:ln w="25400">
          <a:noFill/>
        </a:ln>
      </c:spPr>
    </c:title>
    <c:autoTitleDeleted val="0"/>
    <c:view3D>
      <c:rotX val="4"/>
      <c:hPercent val="100"/>
      <c:rotY val="7"/>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0.126385946146093"/>
          <c:y val="0.13779507692100701"/>
          <c:w val="0.82926919050243197"/>
          <c:h val="0.65747936702308896"/>
        </c:manualLayout>
      </c:layout>
      <c:area3DChart>
        <c:grouping val="standard"/>
        <c:varyColors val="0"/>
        <c:ser>
          <c:idx val="2"/>
          <c:order val="0"/>
          <c:tx>
            <c:v>S. Neto</c:v>
          </c:tx>
          <c:spPr>
            <a:gradFill rotWithShape="0">
              <a:gsLst>
                <a:gs pos="0">
                  <a:srgbClr val="FF6600"/>
                </a:gs>
                <a:gs pos="100000">
                  <a:srgbClr val="762F00">
                    <a:gamma/>
                    <a:shade val="46275"/>
                    <a:invGamma/>
                  </a:srgbClr>
                </a:gs>
              </a:gsLst>
              <a:path path="rect">
                <a:fillToRect t="100000" r="100000"/>
              </a:path>
            </a:gradFill>
            <a:ln w="12700">
              <a:solidFill>
                <a:srgbClr val="C0C0C0"/>
              </a:solidFill>
              <a:prstDash val="solid"/>
            </a:ln>
          </c:spPr>
          <c:cat>
            <c:numRef>
              <c:f>(f!$E$16,f!$G$16,f!$I$16,f!$K$16,f!$M$16)</c:f>
              <c:numCache>
                <c:formatCode>General</c:formatCode>
                <c:ptCount val="5"/>
                <c:pt idx="0">
                  <c:v>2023</c:v>
                </c:pt>
                <c:pt idx="1">
                  <c:v>2024</c:v>
                </c:pt>
                <c:pt idx="2">
                  <c:v>2025</c:v>
                </c:pt>
                <c:pt idx="3">
                  <c:v>2026</c:v>
                </c:pt>
                <c:pt idx="4">
                  <c:v>2027</c:v>
                </c:pt>
              </c:numCache>
            </c:numRef>
          </c:cat>
          <c:val>
            <c:numRef>
              <c:f>(f!$E$67,f!$G$67,f!$I$67,f!$K$67,f!$M$67)</c:f>
              <c:numCache>
                <c:formatCode>#,##0</c:formatCode>
                <c:ptCount val="5"/>
                <c:pt idx="0">
                  <c:v>64543.600000000006</c:v>
                </c:pt>
                <c:pt idx="1">
                  <c:v>69638.277777777781</c:v>
                </c:pt>
                <c:pt idx="2">
                  <c:v>79811.277777777781</c:v>
                </c:pt>
                <c:pt idx="3">
                  <c:v>91630.467777777769</c:v>
                </c:pt>
                <c:pt idx="4">
                  <c:v>106637.91977777777</c:v>
                </c:pt>
              </c:numCache>
            </c:numRef>
          </c:val>
          <c:extLst>
            <c:ext xmlns:c16="http://schemas.microsoft.com/office/drawing/2014/chart" uri="{C3380CC4-5D6E-409C-BE32-E72D297353CC}">
              <c16:uniqueId val="{00000000-A954-EB4F-84EF-E43DBE8CB7D2}"/>
            </c:ext>
          </c:extLst>
        </c:ser>
        <c:ser>
          <c:idx val="0"/>
          <c:order val="1"/>
          <c:tx>
            <c:v>Sdo. con pólizas</c:v>
          </c:tx>
          <c:spPr>
            <a:solidFill>
              <a:srgbClr val="9999FF"/>
            </a:solidFill>
            <a:ln w="12700">
              <a:solidFill>
                <a:srgbClr val="C0C0C0"/>
              </a:solidFill>
              <a:prstDash val="solid"/>
            </a:ln>
          </c:spPr>
          <c:cat>
            <c:numRef>
              <c:f>(f!$E$16,f!$G$16,f!$I$16,f!$K$16,f!$M$16)</c:f>
              <c:numCache>
                <c:formatCode>General</c:formatCode>
                <c:ptCount val="5"/>
                <c:pt idx="0">
                  <c:v>2023</c:v>
                </c:pt>
                <c:pt idx="1">
                  <c:v>2024</c:v>
                </c:pt>
                <c:pt idx="2">
                  <c:v>2025</c:v>
                </c:pt>
                <c:pt idx="3">
                  <c:v>2026</c:v>
                </c:pt>
                <c:pt idx="4">
                  <c:v>2027</c:v>
                </c:pt>
              </c:numCache>
            </c:numRef>
          </c:cat>
          <c:val>
            <c:numRef>
              <c:f>(f!$E$71,f!$G$71,f!$I$71,f!$K$71,f!$M$71)</c:f>
              <c:numCache>
                <c:formatCode>#,##0</c:formatCode>
                <c:ptCount val="5"/>
                <c:pt idx="0">
                  <c:v>64543.60000000002</c:v>
                </c:pt>
                <c:pt idx="1">
                  <c:v>69638.277777777796</c:v>
                </c:pt>
                <c:pt idx="2">
                  <c:v>79811.277777777796</c:v>
                </c:pt>
                <c:pt idx="3">
                  <c:v>91630.467777777783</c:v>
                </c:pt>
                <c:pt idx="4">
                  <c:v>106637.91977777779</c:v>
                </c:pt>
              </c:numCache>
            </c:numRef>
          </c:val>
          <c:extLst>
            <c:ext xmlns:c16="http://schemas.microsoft.com/office/drawing/2014/chart" uri="{C3380CC4-5D6E-409C-BE32-E72D297353CC}">
              <c16:uniqueId val="{00000001-A954-EB4F-84EF-E43DBE8CB7D2}"/>
            </c:ext>
          </c:extLst>
        </c:ser>
        <c:dLbls>
          <c:showLegendKey val="0"/>
          <c:showVal val="0"/>
          <c:showCatName val="0"/>
          <c:showSerName val="0"/>
          <c:showPercent val="0"/>
          <c:showBubbleSize val="0"/>
        </c:dLbls>
        <c:dropLines>
          <c:spPr>
            <a:ln w="3175">
              <a:solidFill>
                <a:srgbClr val="C0C0C0"/>
              </a:solidFill>
              <a:prstDash val="solid"/>
            </a:ln>
          </c:spPr>
        </c:dropLines>
        <c:gapDepth val="200"/>
        <c:axId val="502652616"/>
        <c:axId val="502656296"/>
        <c:axId val="502660072"/>
      </c:area3DChart>
      <c:catAx>
        <c:axId val="502652616"/>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lang="es-ES" sz="1300" b="1" i="0" u="none" strike="noStrike" baseline="0">
                <a:solidFill>
                  <a:srgbClr val="000000"/>
                </a:solidFill>
                <a:latin typeface="Arial"/>
                <a:ea typeface="Arial"/>
                <a:cs typeface="Arial"/>
              </a:defRPr>
            </a:pPr>
            <a:endParaRPr lang="es-ES"/>
          </a:p>
        </c:txPr>
        <c:crossAx val="502656296"/>
        <c:crosses val="autoZero"/>
        <c:auto val="1"/>
        <c:lblAlgn val="ctr"/>
        <c:lblOffset val="100"/>
        <c:tickLblSkip val="1"/>
        <c:tickMarkSkip val="1"/>
        <c:noMultiLvlLbl val="0"/>
      </c:catAx>
      <c:valAx>
        <c:axId val="50265629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2652616"/>
        <c:crosses val="autoZero"/>
        <c:crossBetween val="midCat"/>
      </c:valAx>
      <c:serAx>
        <c:axId val="502660072"/>
        <c:scaling>
          <c:orientation val="minMax"/>
        </c:scaling>
        <c:delete val="1"/>
        <c:axPos val="b"/>
        <c:majorTickMark val="out"/>
        <c:minorTickMark val="none"/>
        <c:tickLblPos val="nextTo"/>
        <c:crossAx val="502656296"/>
        <c:crosses val="autoZero"/>
      </c:serAx>
      <c:spPr>
        <a:noFill/>
        <a:ln w="25400">
          <a:noFill/>
        </a:ln>
      </c:spPr>
    </c:plotArea>
    <c:legend>
      <c:legendPos val="b"/>
      <c:layout>
        <c:manualLayout>
          <c:xMode val="edge"/>
          <c:yMode val="edge"/>
          <c:x val="0.29268327600956701"/>
          <c:y val="0.901573563147126"/>
          <c:w val="0.43902491401435101"/>
          <c:h val="6.6929133858267695E-2"/>
        </c:manualLayout>
      </c:layout>
      <c:overlay val="0"/>
      <c:spPr>
        <a:noFill/>
        <a:ln w="25400">
          <a:noFill/>
        </a:ln>
      </c:spPr>
      <c:txPr>
        <a:bodyPr/>
        <a:lstStyle/>
        <a:p>
          <a:pPr>
            <a:defRPr lang="es-ES" sz="1010" b="0" i="0" u="none" strike="noStrike" baseline="0">
              <a:solidFill>
                <a:srgbClr val="000000"/>
              </a:solidFill>
              <a:latin typeface="Arial"/>
              <a:ea typeface="Arial"/>
              <a:cs typeface="Arial"/>
            </a:defRPr>
          </a:pPr>
          <a:endParaRPr lang="es-ES"/>
        </a:p>
      </c:txPr>
    </c:legend>
    <c:plotVisOnly val="1"/>
    <c:dispBlanksAs val="zero"/>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800" b="1" i="0" u="none" strike="noStrike" baseline="0">
                <a:solidFill>
                  <a:srgbClr val="000090"/>
                </a:solidFill>
                <a:latin typeface="Arial"/>
                <a:ea typeface="Arial"/>
                <a:cs typeface="Arial"/>
              </a:defRPr>
            </a:pPr>
            <a:r>
              <a:rPr lang="es-ES"/>
              <a:t>Punto Equilibrio Anual  </a:t>
            </a:r>
          </a:p>
        </c:rich>
      </c:tx>
      <c:layout>
        <c:manualLayout>
          <c:xMode val="edge"/>
          <c:yMode val="edge"/>
          <c:x val="0.27839643652561202"/>
          <c:y val="3.4090909090909102E-2"/>
        </c:manualLayout>
      </c:layout>
      <c:overlay val="0"/>
      <c:spPr>
        <a:noFill/>
        <a:ln w="25400">
          <a:noFill/>
        </a:ln>
      </c:spPr>
    </c:title>
    <c:autoTitleDeleted val="0"/>
    <c:view3D>
      <c:rotX val="27"/>
      <c:hPercent val="100"/>
      <c:rotY val="44"/>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9.7995545657015598E-2"/>
          <c:y val="0.11742418812876"/>
          <c:w val="0.89532293986637002"/>
          <c:h val="0.78030266950079297"/>
        </c:manualLayout>
      </c:layout>
      <c:area3DChart>
        <c:grouping val="standard"/>
        <c:varyColors val="0"/>
        <c:ser>
          <c:idx val="0"/>
          <c:order val="0"/>
          <c:tx>
            <c:v>Punto Equilibrio Anual</c:v>
          </c:tx>
          <c:spPr>
            <a:gradFill rotWithShape="0">
              <a:gsLst>
                <a:gs pos="0">
                  <a:srgbClr val="004F6C">
                    <a:gamma/>
                    <a:shade val="46275"/>
                    <a:invGamma/>
                  </a:srgbClr>
                </a:gs>
                <a:gs pos="50000">
                  <a:srgbClr val="00ABEA"/>
                </a:gs>
                <a:gs pos="100000">
                  <a:srgbClr val="004F6C">
                    <a:gamma/>
                    <a:shade val="46275"/>
                    <a:invGamma/>
                  </a:srgbClr>
                </a:gs>
              </a:gsLst>
              <a:lin ang="18900000" scaled="1"/>
            </a:gradFill>
            <a:ln w="12700">
              <a:solidFill>
                <a:srgbClr val="000000"/>
              </a:solidFill>
              <a:prstDash val="solid"/>
            </a:ln>
          </c:spPr>
          <c:val>
            <c:numRef>
              <c:f>a!$E$14:$P$14</c:f>
              <c:numCache>
                <c:formatCode>#,##0</c:formatCode>
                <c:ptCount val="12"/>
                <c:pt idx="0">
                  <c:v>-10022.222222222223</c:v>
                </c:pt>
                <c:pt idx="1">
                  <c:v>-5274.853801169591</c:v>
                </c:pt>
                <c:pt idx="2">
                  <c:v>-281.08217487201273</c:v>
                </c:pt>
                <c:pt idx="3">
                  <c:v>4993.7716262975782</c:v>
                </c:pt>
                <c:pt idx="4">
                  <c:v>11257.660515186468</c:v>
                </c:pt>
                <c:pt idx="5">
                  <c:v>17609.773191242806</c:v>
                </c:pt>
                <c:pt idx="6">
                  <c:v>24095.16644966977</c:v>
                </c:pt>
                <c:pt idx="7">
                  <c:v>28760.683691049082</c:v>
                </c:pt>
                <c:pt idx="8">
                  <c:v>33508.052112101715</c:v>
                </c:pt>
                <c:pt idx="9">
                  <c:v>39016.4490586666</c:v>
                </c:pt>
                <c:pt idx="10">
                  <c:v>44524.846005231484</c:v>
                </c:pt>
                <c:pt idx="11">
                  <c:v>49100.20832407206</c:v>
                </c:pt>
              </c:numCache>
            </c:numRef>
          </c:val>
          <c:extLst>
            <c:ext xmlns:c16="http://schemas.microsoft.com/office/drawing/2014/chart" uri="{C3380CC4-5D6E-409C-BE32-E72D297353CC}">
              <c16:uniqueId val="{00000000-24CF-8A47-AF41-0FE6D234124A}"/>
            </c:ext>
          </c:extLst>
        </c:ser>
        <c:dLbls>
          <c:showLegendKey val="0"/>
          <c:showVal val="0"/>
          <c:showCatName val="0"/>
          <c:showSerName val="0"/>
          <c:showPercent val="0"/>
          <c:showBubbleSize val="0"/>
        </c:dLbls>
        <c:dropLines>
          <c:spPr>
            <a:ln w="3175">
              <a:solidFill>
                <a:srgbClr val="CCFFCC"/>
              </a:solidFill>
              <a:prstDash val="solid"/>
            </a:ln>
          </c:spPr>
        </c:dropLines>
        <c:gapDepth val="200"/>
        <c:axId val="502394392"/>
        <c:axId val="502397896"/>
        <c:axId val="502401608"/>
      </c:area3DChart>
      <c:catAx>
        <c:axId val="5023943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1200" b="0" i="0" u="none" strike="noStrike" baseline="0">
                <a:solidFill>
                  <a:srgbClr val="000090"/>
                </a:solidFill>
                <a:latin typeface="Arial"/>
                <a:ea typeface="Arial"/>
                <a:cs typeface="Arial"/>
              </a:defRPr>
            </a:pPr>
            <a:endParaRPr lang="es-ES"/>
          </a:p>
        </c:txPr>
        <c:crossAx val="502397896"/>
        <c:crosses val="autoZero"/>
        <c:auto val="1"/>
        <c:lblAlgn val="ctr"/>
        <c:lblOffset val="100"/>
        <c:tickLblSkip val="1"/>
        <c:tickMarkSkip val="1"/>
        <c:noMultiLvlLbl val="0"/>
      </c:catAx>
      <c:valAx>
        <c:axId val="502397896"/>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lang="es-ES" sz="925" b="0" i="0" u="none" strike="noStrike" baseline="0">
                <a:solidFill>
                  <a:srgbClr val="000090"/>
                </a:solidFill>
                <a:latin typeface="Arial"/>
                <a:ea typeface="Arial"/>
                <a:cs typeface="Arial"/>
              </a:defRPr>
            </a:pPr>
            <a:endParaRPr lang="es-ES"/>
          </a:p>
        </c:txPr>
        <c:crossAx val="502394392"/>
        <c:crosses val="autoZero"/>
        <c:crossBetween val="midCat"/>
      </c:valAx>
      <c:serAx>
        <c:axId val="502401608"/>
        <c:scaling>
          <c:orientation val="minMax"/>
        </c:scaling>
        <c:delete val="0"/>
        <c:axPos val="b"/>
        <c:majorTickMark val="out"/>
        <c:minorTickMark val="none"/>
        <c:tickLblPos val="none"/>
        <c:spPr>
          <a:ln w="3175">
            <a:solidFill>
              <a:srgbClr val="000000"/>
            </a:solidFill>
            <a:prstDash val="solid"/>
          </a:ln>
        </c:spPr>
        <c:txPr>
          <a:bodyPr/>
          <a:lstStyle/>
          <a:p>
            <a:pPr>
              <a:defRPr lang="es-ES"/>
            </a:pPr>
            <a:endParaRPr lang="es-ES"/>
          </a:p>
        </c:txPr>
        <c:crossAx val="502397896"/>
        <c:crosses val="autoZero"/>
        <c:tickMarkSkip val="1"/>
      </c:serAx>
      <c:spPr>
        <a:noFill/>
        <a:ln w="25400">
          <a:noFill/>
        </a:ln>
      </c:spPr>
    </c:plotArea>
    <c:plotVisOnly val="1"/>
    <c:dispBlanksAs val="zero"/>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525" b="1" i="0" u="none" strike="noStrike" baseline="0">
                <a:solidFill>
                  <a:srgbClr val="000000"/>
                </a:solidFill>
                <a:latin typeface="Arial"/>
                <a:ea typeface="Arial"/>
                <a:cs typeface="Arial"/>
              </a:defRPr>
            </a:pPr>
            <a:r>
              <a:rPr lang="es-ES"/>
              <a:t>ACTIVO</a:t>
            </a:r>
          </a:p>
        </c:rich>
      </c:tx>
      <c:layout>
        <c:manualLayout>
          <c:xMode val="edge"/>
          <c:yMode val="edge"/>
          <c:x val="0.43076957687981299"/>
          <c:y val="2.4390243902439001E-2"/>
        </c:manualLayout>
      </c:layout>
      <c:overlay val="0"/>
      <c:spPr>
        <a:noFill/>
        <a:ln w="25400">
          <a:noFill/>
        </a:ln>
      </c:spPr>
    </c:title>
    <c:autoTitleDeleted val="0"/>
    <c:view3D>
      <c:rotX val="10"/>
      <c:hPercent val="45"/>
      <c:rotY val="15"/>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8.5714354702272899E-2"/>
          <c:y val="9.7560927197996403E-2"/>
          <c:w val="0.87472597875652902"/>
          <c:h val="0.70325168355222401"/>
        </c:manualLayout>
      </c:layout>
      <c:bar3DChart>
        <c:barDir val="col"/>
        <c:grouping val="stacked"/>
        <c:varyColors val="0"/>
        <c:ser>
          <c:idx val="0"/>
          <c:order val="0"/>
          <c:tx>
            <c:v>INMOVILIZADO</c:v>
          </c:tx>
          <c:spPr>
            <a:gradFill rotWithShape="0">
              <a:gsLst>
                <a:gs pos="0">
                  <a:srgbClr val="000000"/>
                </a:gs>
                <a:gs pos="50000">
                  <a:srgbClr val="FFFFFF">
                    <a:gamma/>
                    <a:tint val="0"/>
                    <a:invGamma/>
                  </a:srgbClr>
                </a:gs>
                <a:gs pos="100000">
                  <a:srgbClr val="000000"/>
                </a:gs>
              </a:gsLst>
              <a:lin ang="0" scaled="1"/>
            </a:gradFill>
            <a:ln w="12700">
              <a:solidFill>
                <a:srgbClr val="000000"/>
              </a:solidFill>
              <a:prstDash val="solid"/>
            </a:ln>
          </c:spPr>
          <c:invertIfNegative val="0"/>
          <c:cat>
            <c:numRef>
              <c:f>(f!$E$16,f!$G$16,f!$I$16,f!$K$16,f!$M$16)</c:f>
              <c:numCache>
                <c:formatCode>General</c:formatCode>
                <c:ptCount val="5"/>
                <c:pt idx="0">
                  <c:v>2023</c:v>
                </c:pt>
                <c:pt idx="1">
                  <c:v>2024</c:v>
                </c:pt>
                <c:pt idx="2">
                  <c:v>2025</c:v>
                </c:pt>
                <c:pt idx="3">
                  <c:v>2026</c:v>
                </c:pt>
                <c:pt idx="4">
                  <c:v>2027</c:v>
                </c:pt>
              </c:numCache>
            </c:numRef>
          </c:cat>
          <c:val>
            <c:numRef>
              <c:f>(f!$E$103,f!$H$103,f!$K$103,f!$N$103,f!$Q$103)</c:f>
              <c:numCache>
                <c:formatCode>#,##0</c:formatCode>
                <c:ptCount val="5"/>
                <c:pt idx="0">
                  <c:v>2500</c:v>
                </c:pt>
                <c:pt idx="1">
                  <c:v>-500</c:v>
                </c:pt>
                <c:pt idx="2">
                  <c:v>-3500</c:v>
                </c:pt>
                <c:pt idx="3">
                  <c:v>-6500</c:v>
                </c:pt>
                <c:pt idx="4">
                  <c:v>-9500</c:v>
                </c:pt>
              </c:numCache>
            </c:numRef>
          </c:val>
          <c:extLst>
            <c:ext xmlns:c16="http://schemas.microsoft.com/office/drawing/2014/chart" uri="{C3380CC4-5D6E-409C-BE32-E72D297353CC}">
              <c16:uniqueId val="{00000000-7B9F-064B-9641-A976A8558BD6}"/>
            </c:ext>
          </c:extLst>
        </c:ser>
        <c:ser>
          <c:idx val="1"/>
          <c:order val="1"/>
          <c:tx>
            <c:v>CIRCULANTE</c:v>
          </c:tx>
          <c:spPr>
            <a:gradFill rotWithShape="0">
              <a:gsLst>
                <a:gs pos="0">
                  <a:srgbClr val="0E5509">
                    <a:gamma/>
                    <a:shade val="46275"/>
                    <a:invGamma/>
                  </a:srgbClr>
                </a:gs>
                <a:gs pos="50000">
                  <a:srgbClr val="1FB714"/>
                </a:gs>
                <a:gs pos="100000">
                  <a:srgbClr val="0E5509">
                    <a:gamma/>
                    <a:shade val="46275"/>
                    <a:invGamma/>
                  </a:srgbClr>
                </a:gs>
              </a:gsLst>
              <a:lin ang="0" scaled="1"/>
            </a:gradFill>
            <a:ln w="12700">
              <a:solidFill>
                <a:srgbClr val="000000"/>
              </a:solidFill>
              <a:prstDash val="solid"/>
            </a:ln>
          </c:spPr>
          <c:invertIfNegative val="0"/>
          <c:cat>
            <c:numRef>
              <c:f>(f!$E$16,f!$G$16,f!$I$16,f!$K$16,f!$M$16)</c:f>
              <c:numCache>
                <c:formatCode>General</c:formatCode>
                <c:ptCount val="5"/>
                <c:pt idx="0">
                  <c:v>2023</c:v>
                </c:pt>
                <c:pt idx="1">
                  <c:v>2024</c:v>
                </c:pt>
                <c:pt idx="2">
                  <c:v>2025</c:v>
                </c:pt>
                <c:pt idx="3">
                  <c:v>2026</c:v>
                </c:pt>
                <c:pt idx="4">
                  <c:v>2027</c:v>
                </c:pt>
              </c:numCache>
            </c:numRef>
          </c:cat>
          <c:val>
            <c:numRef>
              <c:f>(f!$E$111,f!$H$111,f!$K$111,f!$N$111,f!$Q$111)</c:f>
              <c:numCache>
                <c:formatCode>#,##0</c:formatCode>
                <c:ptCount val="5"/>
                <c:pt idx="0">
                  <c:v>122543.60000000002</c:v>
                </c:pt>
                <c:pt idx="1">
                  <c:v>69638.277777777796</c:v>
                </c:pt>
                <c:pt idx="2">
                  <c:v>79811.277777777796</c:v>
                </c:pt>
                <c:pt idx="3">
                  <c:v>91630.467777777783</c:v>
                </c:pt>
                <c:pt idx="4">
                  <c:v>106637.91977777779</c:v>
                </c:pt>
              </c:numCache>
            </c:numRef>
          </c:val>
          <c:extLst>
            <c:ext xmlns:c16="http://schemas.microsoft.com/office/drawing/2014/chart" uri="{C3380CC4-5D6E-409C-BE32-E72D297353CC}">
              <c16:uniqueId val="{00000001-7B9F-064B-9641-A976A8558BD6}"/>
            </c:ext>
          </c:extLst>
        </c:ser>
        <c:dLbls>
          <c:showLegendKey val="0"/>
          <c:showVal val="0"/>
          <c:showCatName val="0"/>
          <c:showSerName val="0"/>
          <c:showPercent val="0"/>
          <c:showBubbleSize val="0"/>
        </c:dLbls>
        <c:gapWidth val="150"/>
        <c:gapDepth val="200"/>
        <c:shape val="box"/>
        <c:axId val="501780312"/>
        <c:axId val="501783960"/>
        <c:axId val="0"/>
      </c:bar3DChart>
      <c:catAx>
        <c:axId val="50178031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1275" b="1" i="0" u="none" strike="noStrike" baseline="0">
                <a:solidFill>
                  <a:srgbClr val="000000"/>
                </a:solidFill>
                <a:latin typeface="Arial"/>
                <a:ea typeface="Arial"/>
                <a:cs typeface="Arial"/>
              </a:defRPr>
            </a:pPr>
            <a:endParaRPr lang="es-ES"/>
          </a:p>
        </c:txPr>
        <c:crossAx val="501783960"/>
        <c:crosses val="autoZero"/>
        <c:auto val="1"/>
        <c:lblAlgn val="ctr"/>
        <c:lblOffset val="100"/>
        <c:tickLblSkip val="1"/>
        <c:tickMarkSkip val="1"/>
        <c:noMultiLvlLbl val="0"/>
      </c:catAx>
      <c:valAx>
        <c:axId val="50178396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1780312"/>
        <c:crosses val="autoZero"/>
        <c:crossBetween val="between"/>
      </c:valAx>
      <c:spPr>
        <a:noFill/>
        <a:ln w="25400">
          <a:noFill/>
        </a:ln>
      </c:spPr>
    </c:plotArea>
    <c:legend>
      <c:legendPos val="b"/>
      <c:layout>
        <c:manualLayout>
          <c:xMode val="edge"/>
          <c:yMode val="edge"/>
          <c:x val="0.36043990655014302"/>
          <c:y val="0.92276390756033499"/>
          <c:w val="0.30769248074759897"/>
          <c:h val="6.0975609756097497E-2"/>
        </c:manualLayout>
      </c:layout>
      <c:overlay val="0"/>
      <c:spPr>
        <a:noFill/>
        <a:ln w="25400">
          <a:noFill/>
        </a:ln>
      </c:spPr>
      <c:txPr>
        <a:bodyPr/>
        <a:lstStyle/>
        <a:p>
          <a:pPr>
            <a:defRPr lang="es-ES" sz="735"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525" b="1" i="0" u="none" strike="noStrike" baseline="0">
                <a:solidFill>
                  <a:srgbClr val="000000"/>
                </a:solidFill>
                <a:latin typeface="Arial"/>
                <a:ea typeface="Arial"/>
                <a:cs typeface="Arial"/>
              </a:defRPr>
            </a:pPr>
            <a:r>
              <a:rPr lang="es-ES"/>
              <a:t>PASIVO</a:t>
            </a:r>
          </a:p>
        </c:rich>
      </c:tx>
      <c:layout>
        <c:manualLayout>
          <c:xMode val="edge"/>
          <c:yMode val="edge"/>
          <c:x val="0.43176680935017397"/>
          <c:y val="2.4291497975708499E-2"/>
        </c:manualLayout>
      </c:layout>
      <c:overlay val="0"/>
      <c:spPr>
        <a:noFill/>
        <a:ln w="25400">
          <a:noFill/>
        </a:ln>
      </c:spPr>
    </c:title>
    <c:autoTitleDeleted val="0"/>
    <c:view3D>
      <c:rotX val="10"/>
      <c:hPercent val="47"/>
      <c:rotY val="17"/>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8.7248226841894205E-2"/>
          <c:y val="9.7166039923436601E-2"/>
          <c:w val="0.87471940244053004"/>
          <c:h val="0.71255095943853597"/>
        </c:manualLayout>
      </c:layout>
      <c:bar3DChart>
        <c:barDir val="col"/>
        <c:grouping val="stacked"/>
        <c:varyColors val="0"/>
        <c:ser>
          <c:idx val="0"/>
          <c:order val="0"/>
          <c:tx>
            <c:v>RECURSOS PROPIOS</c:v>
          </c:tx>
          <c:spPr>
            <a:gradFill rotWithShape="0">
              <a:gsLst>
                <a:gs pos="0">
                  <a:srgbClr val="000000"/>
                </a:gs>
                <a:gs pos="50000">
                  <a:srgbClr val="FFFFFF">
                    <a:gamma/>
                    <a:tint val="0"/>
                    <a:invGamma/>
                  </a:srgbClr>
                </a:gs>
                <a:gs pos="100000">
                  <a:srgbClr val="000000"/>
                </a:gs>
              </a:gsLst>
              <a:lin ang="0" scaled="1"/>
            </a:gradFill>
            <a:ln w="12700">
              <a:solidFill>
                <a:srgbClr val="000000"/>
              </a:solidFill>
              <a:prstDash val="solid"/>
            </a:ln>
          </c:spPr>
          <c:invertIfNegative val="0"/>
          <c:cat>
            <c:numRef>
              <c:f>(f!$E$16,f!$G$16,f!$I$16,f!$K$16,f!$M$16)</c:f>
              <c:numCache>
                <c:formatCode>General</c:formatCode>
                <c:ptCount val="5"/>
                <c:pt idx="0">
                  <c:v>2023</c:v>
                </c:pt>
                <c:pt idx="1">
                  <c:v>2024</c:v>
                </c:pt>
                <c:pt idx="2">
                  <c:v>2025</c:v>
                </c:pt>
                <c:pt idx="3">
                  <c:v>2026</c:v>
                </c:pt>
                <c:pt idx="4">
                  <c:v>2027</c:v>
                </c:pt>
              </c:numCache>
            </c:numRef>
          </c:cat>
          <c:val>
            <c:numRef>
              <c:f>(f!$E$125,f!$H$125,f!$K$125,f!$N$125,f!$Q$125)</c:f>
              <c:numCache>
                <c:formatCode>#,##0</c:formatCode>
                <c:ptCount val="5"/>
                <c:pt idx="0">
                  <c:v>60435</c:v>
                </c:pt>
                <c:pt idx="1">
                  <c:v>65497.5</c:v>
                </c:pt>
                <c:pt idx="2">
                  <c:v>72142.875</c:v>
                </c:pt>
                <c:pt idx="3">
                  <c:v>80418.611250000002</c:v>
                </c:pt>
                <c:pt idx="4">
                  <c:v>91493.134312500013</c:v>
                </c:pt>
              </c:numCache>
            </c:numRef>
          </c:val>
          <c:extLst>
            <c:ext xmlns:c16="http://schemas.microsoft.com/office/drawing/2014/chart" uri="{C3380CC4-5D6E-409C-BE32-E72D297353CC}">
              <c16:uniqueId val="{00000000-B8FC-2148-B1F9-A4C10E0CE52A}"/>
            </c:ext>
          </c:extLst>
        </c:ser>
        <c:ser>
          <c:idx val="1"/>
          <c:order val="1"/>
          <c:tx>
            <c:v>LARGO PLAZO</c:v>
          </c:tx>
          <c:spPr>
            <a:gradFill rotWithShape="0">
              <a:gsLst>
                <a:gs pos="0">
                  <a:srgbClr val="757002">
                    <a:gamma/>
                    <a:shade val="46275"/>
                    <a:invGamma/>
                  </a:srgbClr>
                </a:gs>
                <a:gs pos="50000">
                  <a:srgbClr val="FCF305"/>
                </a:gs>
                <a:gs pos="100000">
                  <a:srgbClr val="757002">
                    <a:gamma/>
                    <a:shade val="46275"/>
                    <a:invGamma/>
                  </a:srgbClr>
                </a:gs>
              </a:gsLst>
              <a:lin ang="0" scaled="1"/>
            </a:gradFill>
            <a:ln w="12700">
              <a:solidFill>
                <a:srgbClr val="000000"/>
              </a:solidFill>
              <a:prstDash val="solid"/>
            </a:ln>
          </c:spPr>
          <c:invertIfNegative val="0"/>
          <c:cat>
            <c:numRef>
              <c:f>(f!$E$16,f!$G$16,f!$I$16,f!$K$16,f!$M$16)</c:f>
              <c:numCache>
                <c:formatCode>General</c:formatCode>
                <c:ptCount val="5"/>
                <c:pt idx="0">
                  <c:v>2023</c:v>
                </c:pt>
                <c:pt idx="1">
                  <c:v>2024</c:v>
                </c:pt>
                <c:pt idx="2">
                  <c:v>2025</c:v>
                </c:pt>
                <c:pt idx="3">
                  <c:v>2026</c:v>
                </c:pt>
                <c:pt idx="4">
                  <c:v>2027</c:v>
                </c:pt>
              </c:numCache>
            </c:numRef>
          </c:cat>
          <c:val>
            <c:numRef>
              <c:f>(f!$E$131,f!$H$131,f!$K$131,f!$N$131,f!$Q$131)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B8FC-2148-B1F9-A4C10E0CE52A}"/>
            </c:ext>
          </c:extLst>
        </c:ser>
        <c:ser>
          <c:idx val="2"/>
          <c:order val="2"/>
          <c:tx>
            <c:v>CORTO PLAZO</c:v>
          </c:tx>
          <c:spPr>
            <a:gradFill rotWithShape="0">
              <a:gsLst>
                <a:gs pos="0">
                  <a:srgbClr val="004F6C">
                    <a:gamma/>
                    <a:shade val="46275"/>
                    <a:invGamma/>
                  </a:srgbClr>
                </a:gs>
                <a:gs pos="50000">
                  <a:srgbClr val="00ABEA"/>
                </a:gs>
                <a:gs pos="100000">
                  <a:srgbClr val="004F6C">
                    <a:gamma/>
                    <a:shade val="46275"/>
                    <a:invGamma/>
                  </a:srgbClr>
                </a:gs>
              </a:gsLst>
              <a:lin ang="0" scaled="1"/>
            </a:gradFill>
            <a:ln w="12700">
              <a:solidFill>
                <a:srgbClr val="000000"/>
              </a:solidFill>
              <a:prstDash val="solid"/>
            </a:ln>
          </c:spPr>
          <c:invertIfNegative val="0"/>
          <c:cat>
            <c:numRef>
              <c:f>(f!$E$16,f!$G$16,f!$I$16,f!$K$16,f!$M$16)</c:f>
              <c:numCache>
                <c:formatCode>General</c:formatCode>
                <c:ptCount val="5"/>
                <c:pt idx="0">
                  <c:v>2023</c:v>
                </c:pt>
                <c:pt idx="1">
                  <c:v>2024</c:v>
                </c:pt>
                <c:pt idx="2">
                  <c:v>2025</c:v>
                </c:pt>
                <c:pt idx="3">
                  <c:v>2026</c:v>
                </c:pt>
                <c:pt idx="4">
                  <c:v>2027</c:v>
                </c:pt>
              </c:numCache>
            </c:numRef>
          </c:cat>
          <c:val>
            <c:numRef>
              <c:f>(f!$E$136,f!$H$136,f!$K$136,f!$N$136,f!$Q$136)</c:f>
              <c:numCache>
                <c:formatCode>#,##0</c:formatCode>
                <c:ptCount val="5"/>
                <c:pt idx="0">
                  <c:v>6608.5999999999995</c:v>
                </c:pt>
                <c:pt idx="1">
                  <c:v>3640.7777777777774</c:v>
                </c:pt>
                <c:pt idx="2">
                  <c:v>4168.4027777777774</c:v>
                </c:pt>
                <c:pt idx="3">
                  <c:v>4711.856527777778</c:v>
                </c:pt>
                <c:pt idx="4">
                  <c:v>5644.7854652777787</c:v>
                </c:pt>
              </c:numCache>
            </c:numRef>
          </c:val>
          <c:extLst>
            <c:ext xmlns:c16="http://schemas.microsoft.com/office/drawing/2014/chart" uri="{C3380CC4-5D6E-409C-BE32-E72D297353CC}">
              <c16:uniqueId val="{00000002-B8FC-2148-B1F9-A4C10E0CE52A}"/>
            </c:ext>
          </c:extLst>
        </c:ser>
        <c:dLbls>
          <c:showLegendKey val="0"/>
          <c:showVal val="0"/>
          <c:showCatName val="0"/>
          <c:showSerName val="0"/>
          <c:showPercent val="0"/>
          <c:showBubbleSize val="0"/>
        </c:dLbls>
        <c:gapWidth val="150"/>
        <c:gapDepth val="200"/>
        <c:shape val="box"/>
        <c:axId val="501836664"/>
        <c:axId val="501840296"/>
        <c:axId val="0"/>
      </c:bar3DChart>
      <c:catAx>
        <c:axId val="5018366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1300" b="1" i="0" u="none" strike="noStrike" baseline="0">
                <a:solidFill>
                  <a:srgbClr val="000000"/>
                </a:solidFill>
                <a:latin typeface="Arial"/>
                <a:ea typeface="Arial"/>
                <a:cs typeface="Arial"/>
              </a:defRPr>
            </a:pPr>
            <a:endParaRPr lang="es-ES"/>
          </a:p>
        </c:txPr>
        <c:crossAx val="501840296"/>
        <c:crosses val="autoZero"/>
        <c:auto val="1"/>
        <c:lblAlgn val="ctr"/>
        <c:lblOffset val="100"/>
        <c:tickLblSkip val="1"/>
        <c:tickMarkSkip val="1"/>
        <c:noMultiLvlLbl val="0"/>
      </c:catAx>
      <c:valAx>
        <c:axId val="50184029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1836664"/>
        <c:crosses val="autoZero"/>
        <c:crossBetween val="between"/>
      </c:valAx>
      <c:spPr>
        <a:noFill/>
        <a:ln w="25400">
          <a:noFill/>
        </a:ln>
      </c:spPr>
    </c:plotArea>
    <c:legend>
      <c:legendPos val="r"/>
      <c:layout>
        <c:manualLayout>
          <c:xMode val="edge"/>
          <c:yMode val="edge"/>
          <c:x val="0.187919286934771"/>
          <c:y val="0.90688290987917997"/>
          <c:w val="0.62863464214624198"/>
          <c:h val="7.6923076923076997E-2"/>
        </c:manualLayout>
      </c:layout>
      <c:overlay val="0"/>
      <c:spPr>
        <a:noFill/>
        <a:ln w="25400">
          <a:noFill/>
        </a:ln>
      </c:spPr>
      <c:txPr>
        <a:bodyPr/>
        <a:lstStyle/>
        <a:p>
          <a:pPr>
            <a:defRPr lang="es-ES" sz="735"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525" b="1" i="0" u="none" strike="noStrike" baseline="0">
                <a:solidFill>
                  <a:srgbClr val="000000"/>
                </a:solidFill>
                <a:latin typeface="Arial"/>
                <a:ea typeface="Arial"/>
                <a:cs typeface="Arial"/>
              </a:defRPr>
            </a:pPr>
            <a:r>
              <a:rPr lang="es-ES"/>
              <a:t>FONDO DE MANIOBRA</a:t>
            </a:r>
          </a:p>
        </c:rich>
      </c:tx>
      <c:layout>
        <c:manualLayout>
          <c:xMode val="edge"/>
          <c:yMode val="edge"/>
          <c:x val="0.304250206979161"/>
          <c:y val="2.4390243902439001E-2"/>
        </c:manualLayout>
      </c:layout>
      <c:overlay val="0"/>
      <c:spPr>
        <a:noFill/>
        <a:ln w="25400">
          <a:noFill/>
        </a:ln>
      </c:spPr>
    </c:title>
    <c:autoTitleDeleted val="0"/>
    <c:view3D>
      <c:rotX val="10"/>
      <c:hPercent val="100"/>
      <c:rotY val="21"/>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0.100671030971416"/>
          <c:y val="0.109756043097746"/>
          <c:w val="0.88814220657005205"/>
          <c:h val="0.73170695398497299"/>
        </c:manualLayout>
      </c:layout>
      <c:area3DChart>
        <c:grouping val="standard"/>
        <c:varyColors val="0"/>
        <c:ser>
          <c:idx val="2"/>
          <c:order val="0"/>
          <c:tx>
            <c:v>CORTO PLAZO</c:v>
          </c:tx>
          <c:spPr>
            <a:gradFill rotWithShape="0">
              <a:gsLst>
                <a:gs pos="0">
                  <a:srgbClr val="0E5509">
                    <a:gamma/>
                    <a:shade val="46275"/>
                    <a:invGamma/>
                  </a:srgbClr>
                </a:gs>
                <a:gs pos="50000">
                  <a:srgbClr val="1FB714"/>
                </a:gs>
                <a:gs pos="100000">
                  <a:srgbClr val="0E5509">
                    <a:gamma/>
                    <a:shade val="46275"/>
                    <a:invGamma/>
                  </a:srgbClr>
                </a:gs>
              </a:gsLst>
              <a:lin ang="2700000" scaled="1"/>
            </a:gradFill>
            <a:ln w="12700">
              <a:solidFill>
                <a:srgbClr val="C0C0C0"/>
              </a:solidFill>
              <a:prstDash val="solid"/>
            </a:ln>
          </c:spPr>
          <c:cat>
            <c:numRef>
              <c:f>(f!$E$16,f!$G$16,f!$I$16,f!$K$16,f!$M$16)</c:f>
              <c:numCache>
                <c:formatCode>General</c:formatCode>
                <c:ptCount val="5"/>
                <c:pt idx="0">
                  <c:v>2023</c:v>
                </c:pt>
                <c:pt idx="1">
                  <c:v>2024</c:v>
                </c:pt>
                <c:pt idx="2">
                  <c:v>2025</c:v>
                </c:pt>
                <c:pt idx="3">
                  <c:v>2026</c:v>
                </c:pt>
                <c:pt idx="4">
                  <c:v>2027</c:v>
                </c:pt>
              </c:numCache>
            </c:numRef>
          </c:cat>
          <c:val>
            <c:numRef>
              <c:f>(f!$E$145,f!$H$145,f!$K$145,f!$N$145,f!$Q$145)</c:f>
              <c:numCache>
                <c:formatCode>#,##0</c:formatCode>
                <c:ptCount val="5"/>
                <c:pt idx="0">
                  <c:v>115935.00000000001</c:v>
                </c:pt>
                <c:pt idx="1">
                  <c:v>65997.500000000015</c:v>
                </c:pt>
                <c:pt idx="2">
                  <c:v>75642.875000000015</c:v>
                </c:pt>
                <c:pt idx="3">
                  <c:v>86918.611250000002</c:v>
                </c:pt>
                <c:pt idx="4">
                  <c:v>100993.13431250001</c:v>
                </c:pt>
              </c:numCache>
            </c:numRef>
          </c:val>
          <c:extLst>
            <c:ext xmlns:c16="http://schemas.microsoft.com/office/drawing/2014/chart" uri="{C3380CC4-5D6E-409C-BE32-E72D297353CC}">
              <c16:uniqueId val="{00000000-D459-B34A-BB0A-3B4DDD7068E5}"/>
            </c:ext>
          </c:extLst>
        </c:ser>
        <c:dLbls>
          <c:showLegendKey val="0"/>
          <c:showVal val="0"/>
          <c:showCatName val="0"/>
          <c:showSerName val="0"/>
          <c:showPercent val="0"/>
          <c:showBubbleSize val="0"/>
        </c:dLbls>
        <c:dropLines>
          <c:spPr>
            <a:ln w="3175">
              <a:solidFill>
                <a:srgbClr val="C0C0C0"/>
              </a:solidFill>
              <a:prstDash val="solid"/>
            </a:ln>
          </c:spPr>
        </c:dropLines>
        <c:gapDepth val="200"/>
        <c:axId val="501879912"/>
        <c:axId val="501883416"/>
        <c:axId val="501887128"/>
      </c:area3DChart>
      <c:catAx>
        <c:axId val="50187991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1300" b="1" i="0" u="none" strike="noStrike" baseline="0">
                <a:solidFill>
                  <a:srgbClr val="000000"/>
                </a:solidFill>
                <a:latin typeface="Arial"/>
                <a:ea typeface="Arial"/>
                <a:cs typeface="Arial"/>
              </a:defRPr>
            </a:pPr>
            <a:endParaRPr lang="es-ES"/>
          </a:p>
        </c:txPr>
        <c:crossAx val="501883416"/>
        <c:crosses val="autoZero"/>
        <c:auto val="1"/>
        <c:lblAlgn val="ctr"/>
        <c:lblOffset val="100"/>
        <c:tickLblSkip val="1"/>
        <c:tickMarkSkip val="1"/>
        <c:noMultiLvlLbl val="0"/>
      </c:catAx>
      <c:valAx>
        <c:axId val="50188341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1879912"/>
        <c:crosses val="autoZero"/>
        <c:crossBetween val="midCat"/>
      </c:valAx>
      <c:serAx>
        <c:axId val="501887128"/>
        <c:scaling>
          <c:orientation val="minMax"/>
        </c:scaling>
        <c:delete val="1"/>
        <c:axPos val="b"/>
        <c:majorTickMark val="out"/>
        <c:minorTickMark val="none"/>
        <c:tickLblPos val="nextTo"/>
        <c:crossAx val="501883416"/>
        <c:crosses val="autoZero"/>
      </c:serAx>
      <c:spPr>
        <a:noFill/>
        <a:ln w="25400">
          <a:noFill/>
        </a:ln>
      </c:spPr>
    </c:plotArea>
    <c:plotVisOnly val="1"/>
    <c:dispBlanksAs val="zero"/>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175" b="0" i="0" u="none" strike="noStrike" baseline="0">
                <a:solidFill>
                  <a:srgbClr val="000000"/>
                </a:solidFill>
                <a:latin typeface="Arial"/>
                <a:ea typeface="Arial"/>
                <a:cs typeface="Arial"/>
              </a:defRPr>
            </a:pPr>
            <a:r>
              <a:rPr lang="es-ES" sz="1475" b="1" i="0" u="none" strike="noStrike" baseline="0">
                <a:solidFill>
                  <a:srgbClr val="000000"/>
                </a:solidFill>
                <a:latin typeface="Arial"/>
                <a:ea typeface="Arial"/>
                <a:cs typeface="Arial"/>
              </a:rPr>
              <a:t>Valor neto - </a:t>
            </a:r>
            <a:r>
              <a:rPr lang="es-ES" sz="1475" b="0" i="0" u="none" strike="noStrike" baseline="0">
                <a:solidFill>
                  <a:srgbClr val="000000"/>
                </a:solidFill>
                <a:latin typeface="Arial"/>
                <a:ea typeface="Arial"/>
                <a:cs typeface="Arial"/>
              </a:rPr>
              <a:t>evolución</a:t>
            </a:r>
          </a:p>
        </c:rich>
      </c:tx>
      <c:layout>
        <c:manualLayout>
          <c:xMode val="edge"/>
          <c:yMode val="edge"/>
          <c:x val="0.32959676565092999"/>
          <c:y val="2.5000000000000001E-2"/>
        </c:manualLayout>
      </c:layout>
      <c:overlay val="0"/>
      <c:spPr>
        <a:noFill/>
        <a:ln w="25400">
          <a:noFill/>
        </a:ln>
      </c:spPr>
    </c:title>
    <c:autoTitleDeleted val="0"/>
    <c:view3D>
      <c:rotX val="12"/>
      <c:hPercent val="100"/>
      <c:rotY val="25"/>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9.4170480910897095E-2"/>
          <c:y val="0.11249977111862999"/>
          <c:w val="0.87892448850170601"/>
          <c:h val="0.77499842326167101"/>
        </c:manualLayout>
      </c:layout>
      <c:area3DChart>
        <c:grouping val="standard"/>
        <c:varyColors val="0"/>
        <c:ser>
          <c:idx val="0"/>
          <c:order val="0"/>
          <c:spPr>
            <a:gradFill rotWithShape="0">
              <a:gsLst>
                <a:gs pos="0">
                  <a:srgbClr val="764700">
                    <a:gamma/>
                    <a:shade val="46275"/>
                    <a:invGamma/>
                  </a:srgbClr>
                </a:gs>
                <a:gs pos="50000">
                  <a:srgbClr val="FF9900"/>
                </a:gs>
                <a:gs pos="100000">
                  <a:srgbClr val="764700">
                    <a:gamma/>
                    <a:shade val="46275"/>
                    <a:invGamma/>
                  </a:srgbClr>
                </a:gs>
              </a:gsLst>
              <a:lin ang="2700000" scaled="1"/>
            </a:gradFill>
            <a:ln w="12700">
              <a:solidFill>
                <a:srgbClr val="C0C0C0"/>
              </a:solidFill>
              <a:prstDash val="solid"/>
            </a:ln>
          </c:spPr>
          <c:cat>
            <c:numRef>
              <c:f>g!$E$17:$I$17</c:f>
              <c:numCache>
                <c:formatCode>General</c:formatCode>
                <c:ptCount val="5"/>
                <c:pt idx="0">
                  <c:v>2023</c:v>
                </c:pt>
                <c:pt idx="1">
                  <c:v>2024</c:v>
                </c:pt>
                <c:pt idx="2">
                  <c:v>2025</c:v>
                </c:pt>
                <c:pt idx="3">
                  <c:v>2026</c:v>
                </c:pt>
                <c:pt idx="4">
                  <c:v>2027</c:v>
                </c:pt>
              </c:numCache>
            </c:numRef>
          </c:cat>
          <c:val>
            <c:numRef>
              <c:f>g!$E$21:$I$21</c:f>
              <c:numCache>
                <c:formatCode>#,##0</c:formatCode>
                <c:ptCount val="5"/>
                <c:pt idx="0">
                  <c:v>64543.60000000002</c:v>
                </c:pt>
                <c:pt idx="1">
                  <c:v>69638.277777777796</c:v>
                </c:pt>
                <c:pt idx="2">
                  <c:v>79811.277777777796</c:v>
                </c:pt>
                <c:pt idx="3">
                  <c:v>91630.467777777783</c:v>
                </c:pt>
                <c:pt idx="4">
                  <c:v>106637.91977777779</c:v>
                </c:pt>
              </c:numCache>
            </c:numRef>
          </c:val>
          <c:extLst>
            <c:ext xmlns:c16="http://schemas.microsoft.com/office/drawing/2014/chart" uri="{C3380CC4-5D6E-409C-BE32-E72D297353CC}">
              <c16:uniqueId val="{00000000-EC1E-944E-999D-246204A0E56A}"/>
            </c:ext>
          </c:extLst>
        </c:ser>
        <c:dLbls>
          <c:showLegendKey val="0"/>
          <c:showVal val="0"/>
          <c:showCatName val="0"/>
          <c:showSerName val="0"/>
          <c:showPercent val="0"/>
          <c:showBubbleSize val="0"/>
        </c:dLbls>
        <c:dropLines>
          <c:spPr>
            <a:ln w="3175">
              <a:solidFill>
                <a:srgbClr val="C0C0C0"/>
              </a:solidFill>
              <a:prstDash val="solid"/>
            </a:ln>
          </c:spPr>
        </c:dropLines>
        <c:gapDepth val="200"/>
        <c:axId val="501795000"/>
        <c:axId val="502637304"/>
        <c:axId val="505011432"/>
      </c:area3DChart>
      <c:catAx>
        <c:axId val="501795000"/>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lang="es-ES" sz="1300" b="1" i="0" u="none" strike="noStrike" baseline="0">
                <a:solidFill>
                  <a:srgbClr val="000000"/>
                </a:solidFill>
                <a:latin typeface="Arial"/>
                <a:ea typeface="Arial"/>
                <a:cs typeface="Arial"/>
              </a:defRPr>
            </a:pPr>
            <a:endParaRPr lang="es-ES"/>
          </a:p>
        </c:txPr>
        <c:crossAx val="502637304"/>
        <c:crosses val="autoZero"/>
        <c:auto val="1"/>
        <c:lblAlgn val="ctr"/>
        <c:lblOffset val="100"/>
        <c:tickLblSkip val="1"/>
        <c:tickMarkSkip val="1"/>
        <c:noMultiLvlLbl val="0"/>
      </c:catAx>
      <c:valAx>
        <c:axId val="5026373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1795000"/>
        <c:crosses val="autoZero"/>
        <c:crossBetween val="midCat"/>
      </c:valAx>
      <c:serAx>
        <c:axId val="505011432"/>
        <c:scaling>
          <c:orientation val="minMax"/>
        </c:scaling>
        <c:delete val="1"/>
        <c:axPos val="b"/>
        <c:majorTickMark val="out"/>
        <c:minorTickMark val="none"/>
        <c:tickLblPos val="nextTo"/>
        <c:crossAx val="502637304"/>
        <c:crosses val="autoZero"/>
      </c:serAx>
      <c:spPr>
        <a:noFill/>
        <a:ln w="25400">
          <a:noFill/>
        </a:ln>
      </c:spPr>
    </c:plotArea>
    <c:plotVisOnly val="1"/>
    <c:dispBlanksAs val="zero"/>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175"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475" b="1" i="0" u="none" strike="noStrike" baseline="0">
                <a:solidFill>
                  <a:srgbClr val="000000"/>
                </a:solidFill>
                <a:latin typeface="Arial"/>
                <a:ea typeface="Arial"/>
                <a:cs typeface="Arial"/>
              </a:defRPr>
            </a:pPr>
            <a:r>
              <a:rPr lang="es-ES"/>
              <a:t>Márgenes</a:t>
            </a:r>
          </a:p>
        </c:rich>
      </c:tx>
      <c:layout>
        <c:manualLayout>
          <c:xMode val="edge"/>
          <c:yMode val="edge"/>
          <c:x val="0.41834399055822702"/>
          <c:y val="2.5104602510460199E-2"/>
        </c:manualLayout>
      </c:layout>
      <c:overlay val="0"/>
      <c:spPr>
        <a:noFill/>
        <a:ln w="25400">
          <a:noFill/>
        </a:ln>
      </c:spPr>
    </c:title>
    <c:autoTitleDeleted val="0"/>
    <c:view3D>
      <c:rotX val="16"/>
      <c:hPercent val="43"/>
      <c:rotY val="19"/>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8.0536824777133198E-2"/>
          <c:y val="0.138075525375597"/>
          <c:w val="0.879193670483704"/>
          <c:h val="0.66108887907103797"/>
        </c:manualLayout>
      </c:layout>
      <c:bar3DChart>
        <c:barDir val="col"/>
        <c:grouping val="clustered"/>
        <c:varyColors val="0"/>
        <c:ser>
          <c:idx val="0"/>
          <c:order val="0"/>
          <c:tx>
            <c:v>Margen bruto</c:v>
          </c:tx>
          <c:spPr>
            <a:gradFill rotWithShape="0">
              <a:gsLst>
                <a:gs pos="0">
                  <a:srgbClr val="004F6C">
                    <a:gamma/>
                    <a:shade val="46275"/>
                    <a:invGamma/>
                  </a:srgbClr>
                </a:gs>
                <a:gs pos="50000">
                  <a:srgbClr val="00ABEA"/>
                </a:gs>
                <a:gs pos="100000">
                  <a:srgbClr val="004F6C">
                    <a:gamma/>
                    <a:shade val="46275"/>
                    <a:invGamma/>
                  </a:srgbClr>
                </a:gs>
              </a:gsLst>
              <a:lin ang="0" scaled="1"/>
            </a:gradFill>
            <a:ln w="12700">
              <a:solidFill>
                <a:srgbClr val="000000"/>
              </a:solidFill>
              <a:prstDash val="solid"/>
            </a:ln>
          </c:spPr>
          <c:invertIfNegative val="0"/>
          <c:cat>
            <c:numRef>
              <c:f>g!$E$17:$I$17</c:f>
              <c:numCache>
                <c:formatCode>General</c:formatCode>
                <c:ptCount val="5"/>
                <c:pt idx="0">
                  <c:v>2023</c:v>
                </c:pt>
                <c:pt idx="1">
                  <c:v>2024</c:v>
                </c:pt>
                <c:pt idx="2">
                  <c:v>2025</c:v>
                </c:pt>
                <c:pt idx="3">
                  <c:v>2026</c:v>
                </c:pt>
                <c:pt idx="4">
                  <c:v>2027</c:v>
                </c:pt>
              </c:numCache>
            </c:numRef>
          </c:cat>
          <c:val>
            <c:numRef>
              <c:f>g!$E$26:$I$26</c:f>
              <c:numCache>
                <c:formatCode>0.00%</c:formatCode>
                <c:ptCount val="5"/>
                <c:pt idx="0">
                  <c:v>0.13761194029850746</c:v>
                </c:pt>
                <c:pt idx="1">
                  <c:v>0.26823027718550108</c:v>
                </c:pt>
                <c:pt idx="2">
                  <c:v>0.28954395843252528</c:v>
                </c:pt>
                <c:pt idx="3">
                  <c:v>0.31023685284711194</c:v>
                </c:pt>
                <c:pt idx="4">
                  <c:v>0.34308271699724951</c:v>
                </c:pt>
              </c:numCache>
            </c:numRef>
          </c:val>
          <c:extLst>
            <c:ext xmlns:c16="http://schemas.microsoft.com/office/drawing/2014/chart" uri="{C3380CC4-5D6E-409C-BE32-E72D297353CC}">
              <c16:uniqueId val="{00000000-ECA5-004D-9925-246922CE44DE}"/>
            </c:ext>
          </c:extLst>
        </c:ser>
        <c:ser>
          <c:idx val="1"/>
          <c:order val="1"/>
          <c:tx>
            <c:v>EBITDA</c:v>
          </c:tx>
          <c:spPr>
            <a:gradFill rotWithShape="0">
              <a:gsLst>
                <a:gs pos="0">
                  <a:srgbClr val="0E5509">
                    <a:gamma/>
                    <a:shade val="46275"/>
                    <a:invGamma/>
                  </a:srgbClr>
                </a:gs>
                <a:gs pos="50000">
                  <a:srgbClr val="1FB714"/>
                </a:gs>
                <a:gs pos="100000">
                  <a:srgbClr val="0E5509">
                    <a:gamma/>
                    <a:shade val="46275"/>
                    <a:invGamma/>
                  </a:srgbClr>
                </a:gs>
              </a:gsLst>
              <a:lin ang="0" scaled="1"/>
            </a:gradFill>
            <a:ln w="12700">
              <a:solidFill>
                <a:srgbClr val="000000"/>
              </a:solidFill>
              <a:prstDash val="solid"/>
            </a:ln>
          </c:spPr>
          <c:invertIfNegative val="0"/>
          <c:cat>
            <c:numRef>
              <c:f>g!$E$17:$I$17</c:f>
              <c:numCache>
                <c:formatCode>General</c:formatCode>
                <c:ptCount val="5"/>
                <c:pt idx="0">
                  <c:v>2023</c:v>
                </c:pt>
                <c:pt idx="1">
                  <c:v>2024</c:v>
                </c:pt>
                <c:pt idx="2">
                  <c:v>2025</c:v>
                </c:pt>
                <c:pt idx="3">
                  <c:v>2026</c:v>
                </c:pt>
                <c:pt idx="4">
                  <c:v>2027</c:v>
                </c:pt>
              </c:numCache>
            </c:numRef>
          </c:cat>
          <c:val>
            <c:numRef>
              <c:f>g!$E$28:$I$28</c:f>
              <c:numCache>
                <c:formatCode>0.00%</c:formatCode>
                <c:ptCount val="5"/>
                <c:pt idx="0">
                  <c:v>8.6567164179104476E-3</c:v>
                </c:pt>
                <c:pt idx="1">
                  <c:v>0.13859275053304904</c:v>
                </c:pt>
                <c:pt idx="2">
                  <c:v>0.16368228207092139</c:v>
                </c:pt>
                <c:pt idx="3">
                  <c:v>0.18804105055429265</c:v>
                </c:pt>
                <c:pt idx="4">
                  <c:v>0.22670576243265969</c:v>
                </c:pt>
              </c:numCache>
            </c:numRef>
          </c:val>
          <c:extLst>
            <c:ext xmlns:c16="http://schemas.microsoft.com/office/drawing/2014/chart" uri="{C3380CC4-5D6E-409C-BE32-E72D297353CC}">
              <c16:uniqueId val="{00000001-ECA5-004D-9925-246922CE44DE}"/>
            </c:ext>
          </c:extLst>
        </c:ser>
        <c:ser>
          <c:idx val="2"/>
          <c:order val="2"/>
          <c:tx>
            <c:v>EBITA</c:v>
          </c:tx>
          <c:spPr>
            <a:gradFill rotWithShape="0">
              <a:gsLst>
                <a:gs pos="0">
                  <a:srgbClr val="757002">
                    <a:gamma/>
                    <a:shade val="46275"/>
                    <a:invGamma/>
                  </a:srgbClr>
                </a:gs>
                <a:gs pos="50000">
                  <a:srgbClr val="FCF305"/>
                </a:gs>
                <a:gs pos="100000">
                  <a:srgbClr val="757002">
                    <a:gamma/>
                    <a:shade val="46275"/>
                    <a:invGamma/>
                  </a:srgbClr>
                </a:gs>
              </a:gsLst>
              <a:lin ang="0" scaled="1"/>
            </a:gradFill>
            <a:ln w="12700">
              <a:solidFill>
                <a:srgbClr val="000000"/>
              </a:solidFill>
              <a:prstDash val="solid"/>
            </a:ln>
          </c:spPr>
          <c:invertIfNegative val="0"/>
          <c:cat>
            <c:numRef>
              <c:f>g!$E$17:$I$17</c:f>
              <c:numCache>
                <c:formatCode>General</c:formatCode>
                <c:ptCount val="5"/>
                <c:pt idx="0">
                  <c:v>2023</c:v>
                </c:pt>
                <c:pt idx="1">
                  <c:v>2024</c:v>
                </c:pt>
                <c:pt idx="2">
                  <c:v>2025</c:v>
                </c:pt>
                <c:pt idx="3">
                  <c:v>2026</c:v>
                </c:pt>
                <c:pt idx="4">
                  <c:v>2027</c:v>
                </c:pt>
              </c:numCache>
            </c:numRef>
          </c:cat>
          <c:val>
            <c:numRef>
              <c:f>g!$E$30:$I$30</c:f>
              <c:numCache>
                <c:formatCode>0.00%</c:formatCode>
                <c:ptCount val="5"/>
                <c:pt idx="0">
                  <c:v>8.6567164179104476E-3</c:v>
                </c:pt>
                <c:pt idx="1">
                  <c:v>9.5948827292110878E-2</c:v>
                </c:pt>
                <c:pt idx="2">
                  <c:v>0.12228041484670958</c:v>
                </c:pt>
                <c:pt idx="3">
                  <c:v>0.14784506295797051</c:v>
                </c:pt>
                <c:pt idx="4">
                  <c:v>0.18842386948378145</c:v>
                </c:pt>
              </c:numCache>
            </c:numRef>
          </c:val>
          <c:extLst>
            <c:ext xmlns:c16="http://schemas.microsoft.com/office/drawing/2014/chart" uri="{C3380CC4-5D6E-409C-BE32-E72D297353CC}">
              <c16:uniqueId val="{00000002-ECA5-004D-9925-246922CE44DE}"/>
            </c:ext>
          </c:extLst>
        </c:ser>
        <c:ser>
          <c:idx val="3"/>
          <c:order val="3"/>
          <c:tx>
            <c:v>BAI</c:v>
          </c:tx>
          <c:spPr>
            <a:gradFill rotWithShape="0">
              <a:gsLst>
                <a:gs pos="0">
                  <a:srgbClr val="764700">
                    <a:gamma/>
                    <a:shade val="46275"/>
                    <a:invGamma/>
                  </a:srgbClr>
                </a:gs>
                <a:gs pos="50000">
                  <a:srgbClr val="FF9900"/>
                </a:gs>
                <a:gs pos="100000">
                  <a:srgbClr val="764700">
                    <a:gamma/>
                    <a:shade val="46275"/>
                    <a:invGamma/>
                  </a:srgbClr>
                </a:gs>
              </a:gsLst>
              <a:lin ang="0" scaled="1"/>
            </a:gradFill>
            <a:ln w="12700">
              <a:solidFill>
                <a:srgbClr val="000000"/>
              </a:solidFill>
              <a:prstDash val="solid"/>
            </a:ln>
          </c:spPr>
          <c:invertIfNegative val="0"/>
          <c:cat>
            <c:numRef>
              <c:f>g!$E$17:$I$17</c:f>
              <c:numCache>
                <c:formatCode>General</c:formatCode>
                <c:ptCount val="5"/>
                <c:pt idx="0">
                  <c:v>2023</c:v>
                </c:pt>
                <c:pt idx="1">
                  <c:v>2024</c:v>
                </c:pt>
                <c:pt idx="2">
                  <c:v>2025</c:v>
                </c:pt>
                <c:pt idx="3">
                  <c:v>2026</c:v>
                </c:pt>
                <c:pt idx="4">
                  <c:v>2027</c:v>
                </c:pt>
              </c:numCache>
            </c:numRef>
          </c:cat>
          <c:val>
            <c:numRef>
              <c:f>g!$E$32:$I$32</c:f>
              <c:numCache>
                <c:formatCode>0.00%</c:formatCode>
                <c:ptCount val="5"/>
                <c:pt idx="0">
                  <c:v>8.6567164179104476E-3</c:v>
                </c:pt>
                <c:pt idx="1">
                  <c:v>9.5948827292110878E-2</c:v>
                </c:pt>
                <c:pt idx="2">
                  <c:v>0.12228041484670958</c:v>
                </c:pt>
                <c:pt idx="3">
                  <c:v>0.14784506295797051</c:v>
                </c:pt>
                <c:pt idx="4">
                  <c:v>0.18842386948378145</c:v>
                </c:pt>
              </c:numCache>
            </c:numRef>
          </c:val>
          <c:extLst>
            <c:ext xmlns:c16="http://schemas.microsoft.com/office/drawing/2014/chart" uri="{C3380CC4-5D6E-409C-BE32-E72D297353CC}">
              <c16:uniqueId val="{00000003-ECA5-004D-9925-246922CE44DE}"/>
            </c:ext>
          </c:extLst>
        </c:ser>
        <c:dLbls>
          <c:showLegendKey val="0"/>
          <c:showVal val="0"/>
          <c:showCatName val="0"/>
          <c:showSerName val="0"/>
          <c:showPercent val="0"/>
          <c:showBubbleSize val="0"/>
        </c:dLbls>
        <c:gapWidth val="150"/>
        <c:gapDepth val="200"/>
        <c:shape val="box"/>
        <c:axId val="505099336"/>
        <c:axId val="505102920"/>
        <c:axId val="0"/>
      </c:bar3DChart>
      <c:catAx>
        <c:axId val="5050993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1300" b="1" i="0" u="none" strike="noStrike" baseline="0">
                <a:solidFill>
                  <a:srgbClr val="000000"/>
                </a:solidFill>
                <a:latin typeface="Arial"/>
                <a:ea typeface="Arial"/>
                <a:cs typeface="Arial"/>
              </a:defRPr>
            </a:pPr>
            <a:endParaRPr lang="es-ES"/>
          </a:p>
        </c:txPr>
        <c:crossAx val="505102920"/>
        <c:crosses val="autoZero"/>
        <c:auto val="1"/>
        <c:lblAlgn val="ctr"/>
        <c:lblOffset val="100"/>
        <c:tickLblSkip val="1"/>
        <c:tickMarkSkip val="1"/>
        <c:noMultiLvlLbl val="0"/>
      </c:catAx>
      <c:valAx>
        <c:axId val="50510292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975" b="0" i="0" u="none" strike="noStrike" baseline="0">
                <a:solidFill>
                  <a:srgbClr val="000000"/>
                </a:solidFill>
                <a:latin typeface="Arial"/>
                <a:ea typeface="Arial"/>
                <a:cs typeface="Arial"/>
              </a:defRPr>
            </a:pPr>
            <a:endParaRPr lang="es-ES"/>
          </a:p>
        </c:txPr>
        <c:crossAx val="505099336"/>
        <c:crosses val="autoZero"/>
        <c:crossBetween val="between"/>
      </c:valAx>
      <c:spPr>
        <a:noFill/>
        <a:ln w="25400">
          <a:noFill/>
        </a:ln>
      </c:spPr>
    </c:plotArea>
    <c:legend>
      <c:legendPos val="r"/>
      <c:layout>
        <c:manualLayout>
          <c:xMode val="edge"/>
          <c:yMode val="edge"/>
          <c:x val="0.30201307051383702"/>
          <c:y val="0.89121470694824201"/>
          <c:w val="0.51006658563652696"/>
          <c:h val="7.9497907949790794E-2"/>
        </c:manualLayout>
      </c:layout>
      <c:overlay val="0"/>
      <c:spPr>
        <a:noFill/>
        <a:ln w="25400">
          <a:noFill/>
        </a:ln>
      </c:spPr>
      <c:txPr>
        <a:bodyPr/>
        <a:lstStyle/>
        <a:p>
          <a:pPr>
            <a:defRPr lang="es-ES" sz="108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175"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800" b="1" i="0" u="none" strike="noStrike" baseline="0">
                <a:solidFill>
                  <a:srgbClr val="000090"/>
                </a:solidFill>
                <a:latin typeface="Arial"/>
                <a:ea typeface="Arial"/>
                <a:cs typeface="Arial"/>
              </a:defRPr>
            </a:pPr>
            <a:r>
              <a:rPr lang="es-ES"/>
              <a:t>Punto Equilibrio Mensual  </a:t>
            </a:r>
          </a:p>
        </c:rich>
      </c:tx>
      <c:layout>
        <c:manualLayout>
          <c:xMode val="edge"/>
          <c:yMode val="edge"/>
          <c:x val="0.25279606827669998"/>
          <c:y val="3.4220532319391601E-2"/>
        </c:manualLayout>
      </c:layout>
      <c:overlay val="0"/>
      <c:spPr>
        <a:noFill/>
        <a:ln w="25400">
          <a:noFill/>
        </a:ln>
      </c:spPr>
    </c:title>
    <c:autoTitleDeleted val="0"/>
    <c:view3D>
      <c:rotX val="19"/>
      <c:hPercent val="52"/>
      <c:rotY val="35"/>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0.111856701079352"/>
          <c:y val="0.117870558306131"/>
          <c:w val="0.87695653646211702"/>
          <c:h val="0.77186204310143602"/>
        </c:manualLayout>
      </c:layout>
      <c:bar3DChart>
        <c:barDir val="col"/>
        <c:grouping val="clustered"/>
        <c:varyColors val="0"/>
        <c:ser>
          <c:idx val="0"/>
          <c:order val="0"/>
          <c:tx>
            <c:strRef>
              <c:f>a!$C$13</c:f>
              <c:strCache>
                <c:ptCount val="1"/>
                <c:pt idx="0">
                  <c:v>Punto de Equilibrio</c:v>
                </c:pt>
              </c:strCache>
            </c:strRef>
          </c:tx>
          <c:spPr>
            <a:gradFill rotWithShape="0">
              <a:gsLst>
                <a:gs pos="0">
                  <a:srgbClr val="757002">
                    <a:gamma/>
                    <a:shade val="46275"/>
                    <a:invGamma/>
                  </a:srgbClr>
                </a:gs>
                <a:gs pos="50000">
                  <a:srgbClr val="FCF305"/>
                </a:gs>
                <a:gs pos="100000">
                  <a:srgbClr val="757002">
                    <a:gamma/>
                    <a:shade val="46275"/>
                    <a:invGamma/>
                  </a:srgbClr>
                </a:gs>
              </a:gsLst>
              <a:lin ang="0" scaled="1"/>
            </a:gradFill>
            <a:ln w="12700">
              <a:solidFill>
                <a:srgbClr val="000000"/>
              </a:solidFill>
              <a:prstDash val="solid"/>
            </a:ln>
          </c:spPr>
          <c:invertIfNegative val="0"/>
          <c:val>
            <c:numRef>
              <c:f>a!$E$13:$P$13</c:f>
              <c:numCache>
                <c:formatCode>#,##0_ ;[Red]\-#,##0\ </c:formatCode>
                <c:ptCount val="12"/>
                <c:pt idx="0">
                  <c:v>-10022.222222222223</c:v>
                </c:pt>
                <c:pt idx="1">
                  <c:v>4747.3684210526317</c:v>
                </c:pt>
                <c:pt idx="2">
                  <c:v>4993.7716262975782</c:v>
                </c:pt>
                <c:pt idx="3">
                  <c:v>5274.853801169591</c:v>
                </c:pt>
                <c:pt idx="4">
                  <c:v>6263.8888888888887</c:v>
                </c:pt>
                <c:pt idx="5">
                  <c:v>6352.1126760563384</c:v>
                </c:pt>
                <c:pt idx="6">
                  <c:v>6485.393258426966</c:v>
                </c:pt>
                <c:pt idx="7">
                  <c:v>4665.5172413793107</c:v>
                </c:pt>
                <c:pt idx="8">
                  <c:v>4747.3684210526317</c:v>
                </c:pt>
                <c:pt idx="9">
                  <c:v>5508.3969465648861</c:v>
                </c:pt>
                <c:pt idx="10">
                  <c:v>5508.3969465648861</c:v>
                </c:pt>
                <c:pt idx="11">
                  <c:v>4575.3623188405791</c:v>
                </c:pt>
              </c:numCache>
            </c:numRef>
          </c:val>
          <c:extLst>
            <c:ext xmlns:c16="http://schemas.microsoft.com/office/drawing/2014/chart" uri="{C3380CC4-5D6E-409C-BE32-E72D297353CC}">
              <c16:uniqueId val="{00000000-DE4B-E34E-A653-48577DE6478A}"/>
            </c:ext>
          </c:extLst>
        </c:ser>
        <c:dLbls>
          <c:showLegendKey val="0"/>
          <c:showVal val="0"/>
          <c:showCatName val="0"/>
          <c:showSerName val="0"/>
          <c:showPercent val="0"/>
          <c:showBubbleSize val="0"/>
        </c:dLbls>
        <c:gapWidth val="150"/>
        <c:gapDepth val="200"/>
        <c:shape val="box"/>
        <c:axId val="500583736"/>
        <c:axId val="500587496"/>
        <c:axId val="0"/>
      </c:bar3DChart>
      <c:catAx>
        <c:axId val="5005837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1200" b="0" i="0" u="none" strike="noStrike" baseline="0">
                <a:solidFill>
                  <a:srgbClr val="000090"/>
                </a:solidFill>
                <a:latin typeface="Arial"/>
                <a:ea typeface="Arial"/>
                <a:cs typeface="Arial"/>
              </a:defRPr>
            </a:pPr>
            <a:endParaRPr lang="es-ES"/>
          </a:p>
        </c:txPr>
        <c:crossAx val="500587496"/>
        <c:crosses val="autoZero"/>
        <c:auto val="1"/>
        <c:lblAlgn val="ctr"/>
        <c:lblOffset val="100"/>
        <c:tickLblSkip val="1"/>
        <c:tickMarkSkip val="1"/>
        <c:noMultiLvlLbl val="0"/>
      </c:catAx>
      <c:valAx>
        <c:axId val="50058749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925" b="0" i="0" u="none" strike="noStrike" baseline="0">
                <a:solidFill>
                  <a:srgbClr val="000090"/>
                </a:solidFill>
                <a:latin typeface="Arial"/>
                <a:ea typeface="Arial"/>
                <a:cs typeface="Arial"/>
              </a:defRPr>
            </a:pPr>
            <a:endParaRPr lang="es-ES"/>
          </a:p>
        </c:txPr>
        <c:crossAx val="500583736"/>
        <c:crosses val="autoZero"/>
        <c:crossBetween val="between"/>
      </c:valAx>
      <c:spPr>
        <a:noFill/>
        <a:ln w="25400">
          <a:noFill/>
        </a:ln>
      </c:spPr>
    </c:plotArea>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800" b="1" i="0" u="none" strike="noStrike" baseline="0">
                <a:solidFill>
                  <a:srgbClr val="000090"/>
                </a:solidFill>
                <a:latin typeface="Arial"/>
                <a:ea typeface="Arial"/>
                <a:cs typeface="Arial"/>
              </a:defRPr>
            </a:pPr>
            <a:r>
              <a:rPr lang="es-ES"/>
              <a:t>Días para alcanzar PE </a:t>
            </a:r>
          </a:p>
        </c:rich>
      </c:tx>
      <c:layout>
        <c:manualLayout>
          <c:xMode val="edge"/>
          <c:yMode val="edge"/>
          <c:x val="0.30133910995500601"/>
          <c:y val="3.0534351145038201E-2"/>
        </c:manualLayout>
      </c:layout>
      <c:overlay val="0"/>
      <c:spPr>
        <a:noFill/>
        <a:ln w="25400">
          <a:noFill/>
        </a:ln>
      </c:spPr>
    </c:title>
    <c:autoTitleDeleted val="0"/>
    <c:view3D>
      <c:rotX val="23"/>
      <c:hPercent val="53"/>
      <c:rotY val="36"/>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6.2499965940221502E-2"/>
          <c:y val="0.110687229185109"/>
          <c:w val="0.91071378941465697"/>
          <c:h val="0.77481060429576498"/>
        </c:manualLayout>
      </c:layout>
      <c:bar3DChart>
        <c:barDir val="col"/>
        <c:grouping val="clustered"/>
        <c:varyColors val="0"/>
        <c:ser>
          <c:idx val="0"/>
          <c:order val="0"/>
          <c:spPr>
            <a:gradFill rotWithShape="0">
              <a:gsLst>
                <a:gs pos="0">
                  <a:srgbClr val="0E5509">
                    <a:gamma/>
                    <a:shade val="46275"/>
                    <a:invGamma/>
                  </a:srgbClr>
                </a:gs>
                <a:gs pos="50000">
                  <a:srgbClr val="1FB714"/>
                </a:gs>
                <a:gs pos="100000">
                  <a:srgbClr val="0E5509">
                    <a:gamma/>
                    <a:shade val="46275"/>
                    <a:invGamma/>
                  </a:srgbClr>
                </a:gs>
              </a:gsLst>
              <a:lin ang="0" scaled="1"/>
            </a:gradFill>
            <a:ln w="12700">
              <a:solidFill>
                <a:srgbClr val="000000"/>
              </a:solidFill>
              <a:prstDash val="solid"/>
            </a:ln>
          </c:spPr>
          <c:invertIfNegative val="0"/>
          <c:val>
            <c:numRef>
              <c:f>a!$E$16:$P$16</c:f>
              <c:numCache>
                <c:formatCode>#,##0_ ;[Red]\-#,##0\ </c:formatCode>
                <c:ptCount val="12"/>
                <c:pt idx="0">
                  <c:v>-300.66666666666669</c:v>
                </c:pt>
                <c:pt idx="1">
                  <c:v>71.21052631578948</c:v>
                </c:pt>
                <c:pt idx="2">
                  <c:v>18.726643598615919</c:v>
                </c:pt>
                <c:pt idx="3">
                  <c:v>15.824561403508772</c:v>
                </c:pt>
                <c:pt idx="4">
                  <c:v>18.791666666666664</c:v>
                </c:pt>
                <c:pt idx="5">
                  <c:v>38.112676056338032</c:v>
                </c:pt>
                <c:pt idx="6">
                  <c:v>64.853932584269657</c:v>
                </c:pt>
                <c:pt idx="7">
                  <c:v>46.65517241379311</c:v>
                </c:pt>
                <c:pt idx="8">
                  <c:v>71.21052631578948</c:v>
                </c:pt>
                <c:pt idx="9">
                  <c:v>20.656488549618324</c:v>
                </c:pt>
                <c:pt idx="10">
                  <c:v>20.656488549618324</c:v>
                </c:pt>
                <c:pt idx="11">
                  <c:v>19.60869565217391</c:v>
                </c:pt>
              </c:numCache>
            </c:numRef>
          </c:val>
          <c:extLst>
            <c:ext xmlns:c16="http://schemas.microsoft.com/office/drawing/2014/chart" uri="{C3380CC4-5D6E-409C-BE32-E72D297353CC}">
              <c16:uniqueId val="{00000000-F963-664B-9AB1-C0A87A0CC14C}"/>
            </c:ext>
          </c:extLst>
        </c:ser>
        <c:dLbls>
          <c:showLegendKey val="0"/>
          <c:showVal val="0"/>
          <c:showCatName val="0"/>
          <c:showSerName val="0"/>
          <c:showPercent val="0"/>
          <c:showBubbleSize val="0"/>
        </c:dLbls>
        <c:gapWidth val="200"/>
        <c:gapDepth val="200"/>
        <c:shape val="box"/>
        <c:axId val="501363352"/>
        <c:axId val="501370312"/>
        <c:axId val="0"/>
      </c:bar3DChart>
      <c:catAx>
        <c:axId val="50136335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lang="es-ES" sz="1200" b="0" i="0" u="none" strike="noStrike" baseline="0">
                <a:solidFill>
                  <a:srgbClr val="000090"/>
                </a:solidFill>
                <a:latin typeface="Arial"/>
                <a:ea typeface="Arial"/>
                <a:cs typeface="Arial"/>
              </a:defRPr>
            </a:pPr>
            <a:endParaRPr lang="es-ES"/>
          </a:p>
        </c:txPr>
        <c:crossAx val="501370312"/>
        <c:crosses val="autoZero"/>
        <c:auto val="1"/>
        <c:lblAlgn val="ctr"/>
        <c:lblOffset val="100"/>
        <c:tickLblSkip val="1"/>
        <c:tickMarkSkip val="1"/>
        <c:noMultiLvlLbl val="0"/>
      </c:catAx>
      <c:valAx>
        <c:axId val="501370312"/>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50" b="0" i="0" u="none" strike="noStrike" baseline="0">
                <a:solidFill>
                  <a:srgbClr val="000090"/>
                </a:solidFill>
                <a:latin typeface="Arial"/>
                <a:ea typeface="Arial"/>
                <a:cs typeface="Arial"/>
              </a:defRPr>
            </a:pPr>
            <a:endParaRPr lang="es-ES"/>
          </a:p>
        </c:txPr>
        <c:crossAx val="501363352"/>
        <c:crosses val="autoZero"/>
        <c:crossBetween val="between"/>
      </c:valAx>
      <c:spPr>
        <a:noFill/>
        <a:ln w="25400">
          <a:noFill/>
        </a:ln>
      </c:spPr>
    </c:plotArea>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paperSize="9" orientation="landscape" horizontalDpi="-1"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725" b="1" i="0" u="none" strike="noStrike" baseline="0">
                <a:solidFill>
                  <a:srgbClr val="000000"/>
                </a:solidFill>
                <a:latin typeface="Arial"/>
                <a:ea typeface="Arial"/>
                <a:cs typeface="Arial"/>
              </a:defRPr>
            </a:pPr>
            <a:r>
              <a:rPr lang="es-ES"/>
              <a:t>Ventas y Gastos</a:t>
            </a:r>
          </a:p>
        </c:rich>
      </c:tx>
      <c:layout>
        <c:manualLayout>
          <c:xMode val="edge"/>
          <c:yMode val="edge"/>
          <c:x val="0.35943759289124999"/>
          <c:y val="2.1428571428571401E-2"/>
        </c:manualLayout>
      </c:layout>
      <c:overlay val="0"/>
      <c:spPr>
        <a:noFill/>
        <a:ln w="25400">
          <a:noFill/>
        </a:ln>
      </c:spPr>
    </c:title>
    <c:autoTitleDeleted val="0"/>
    <c:view3D>
      <c:rotX val="15"/>
      <c:hPercent val="46"/>
      <c:rotY val="20"/>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8.4337328724730806E-2"/>
          <c:y val="9.2857304787431594E-2"/>
          <c:w val="0.90562226797270395"/>
          <c:h val="0.73571556870041999"/>
        </c:manualLayout>
      </c:layout>
      <c:bar3DChart>
        <c:barDir val="col"/>
        <c:grouping val="clustered"/>
        <c:varyColors val="0"/>
        <c:ser>
          <c:idx val="0"/>
          <c:order val="0"/>
          <c:tx>
            <c:v>Ventas</c:v>
          </c:tx>
          <c:spPr>
            <a:gradFill rotWithShape="0">
              <a:gsLst>
                <a:gs pos="0">
                  <a:srgbClr val="0E5509">
                    <a:gamma/>
                    <a:shade val="46275"/>
                    <a:invGamma/>
                  </a:srgbClr>
                </a:gs>
                <a:gs pos="50000">
                  <a:srgbClr val="1FB714"/>
                </a:gs>
                <a:gs pos="100000">
                  <a:srgbClr val="0E5509">
                    <a:gamma/>
                    <a:shade val="46275"/>
                    <a:invGamma/>
                  </a:srgbClr>
                </a:gs>
              </a:gsLst>
              <a:lin ang="0" scaled="1"/>
            </a:gradFill>
            <a:ln w="12700">
              <a:solidFill>
                <a:srgbClr val="000000"/>
              </a:solidFill>
              <a:prstDash val="solid"/>
            </a:ln>
          </c:spPr>
          <c:invertIfNegative val="0"/>
          <c:val>
            <c:numRef>
              <c:f>a!$F$85:$Q$85</c:f>
              <c:numCache>
                <c:formatCode>#,##0_ ;[Red]\-#,##0\ </c:formatCode>
                <c:ptCount val="12"/>
                <c:pt idx="0">
                  <c:v>1000</c:v>
                </c:pt>
                <c:pt idx="1">
                  <c:v>2000</c:v>
                </c:pt>
                <c:pt idx="2">
                  <c:v>8000</c:v>
                </c:pt>
                <c:pt idx="3">
                  <c:v>10000</c:v>
                </c:pt>
                <c:pt idx="4">
                  <c:v>10000</c:v>
                </c:pt>
                <c:pt idx="5">
                  <c:v>5000</c:v>
                </c:pt>
                <c:pt idx="6">
                  <c:v>3000</c:v>
                </c:pt>
                <c:pt idx="7">
                  <c:v>3000</c:v>
                </c:pt>
                <c:pt idx="8">
                  <c:v>2000</c:v>
                </c:pt>
                <c:pt idx="9">
                  <c:v>8000</c:v>
                </c:pt>
                <c:pt idx="10">
                  <c:v>8000</c:v>
                </c:pt>
                <c:pt idx="11">
                  <c:v>7000</c:v>
                </c:pt>
              </c:numCache>
            </c:numRef>
          </c:val>
          <c:extLst>
            <c:ext xmlns:c16="http://schemas.microsoft.com/office/drawing/2014/chart" uri="{C3380CC4-5D6E-409C-BE32-E72D297353CC}">
              <c16:uniqueId val="{00000000-8EED-9B47-98AB-55C29EB696B9}"/>
            </c:ext>
          </c:extLst>
        </c:ser>
        <c:ser>
          <c:idx val="1"/>
          <c:order val="1"/>
          <c:tx>
            <c:strRef>
              <c:f>a!$C$86</c:f>
              <c:strCache>
                <c:ptCount val="1"/>
                <c:pt idx="0">
                  <c:v>GASTOS</c:v>
                </c:pt>
              </c:strCache>
            </c:strRef>
          </c:tx>
          <c:spPr>
            <a:gradFill rotWithShape="0">
              <a:gsLst>
                <a:gs pos="0">
                  <a:srgbClr val="000000"/>
                </a:gs>
                <a:gs pos="50000">
                  <a:srgbClr val="FFFFFF">
                    <a:gamma/>
                    <a:tint val="0"/>
                    <a:invGamma/>
                  </a:srgbClr>
                </a:gs>
                <a:gs pos="100000">
                  <a:srgbClr val="000000"/>
                </a:gs>
              </a:gsLst>
              <a:lin ang="0" scaled="1"/>
            </a:gradFill>
            <a:ln w="12700">
              <a:solidFill>
                <a:srgbClr val="000000"/>
              </a:solidFill>
              <a:prstDash val="solid"/>
            </a:ln>
          </c:spPr>
          <c:invertIfNegative val="0"/>
          <c:val>
            <c:numRef>
              <c:f>a!$F$86:$Q$86</c:f>
              <c:numCache>
                <c:formatCode>#,##0_ ;[Red]\-#,##0\ </c:formatCode>
                <c:ptCount val="12"/>
                <c:pt idx="0">
                  <c:v>5960</c:v>
                </c:pt>
                <c:pt idx="1">
                  <c:v>4610</c:v>
                </c:pt>
                <c:pt idx="2">
                  <c:v>5285</c:v>
                </c:pt>
                <c:pt idx="3">
                  <c:v>5960</c:v>
                </c:pt>
                <c:pt idx="4">
                  <c:v>7310</c:v>
                </c:pt>
                <c:pt idx="5">
                  <c:v>5960</c:v>
                </c:pt>
                <c:pt idx="6">
                  <c:v>5585</c:v>
                </c:pt>
                <c:pt idx="7">
                  <c:v>4610</c:v>
                </c:pt>
                <c:pt idx="8">
                  <c:v>4610</c:v>
                </c:pt>
                <c:pt idx="9">
                  <c:v>5960</c:v>
                </c:pt>
                <c:pt idx="10">
                  <c:v>5960</c:v>
                </c:pt>
                <c:pt idx="11">
                  <c:v>4610</c:v>
                </c:pt>
              </c:numCache>
            </c:numRef>
          </c:val>
          <c:extLst>
            <c:ext xmlns:c16="http://schemas.microsoft.com/office/drawing/2014/chart" uri="{C3380CC4-5D6E-409C-BE32-E72D297353CC}">
              <c16:uniqueId val="{00000001-8EED-9B47-98AB-55C29EB696B9}"/>
            </c:ext>
          </c:extLst>
        </c:ser>
        <c:ser>
          <c:idx val="2"/>
          <c:order val="2"/>
          <c:tx>
            <c:strRef>
              <c:f>a!$C$91</c:f>
              <c:strCache>
                <c:ptCount val="1"/>
                <c:pt idx="0">
                  <c:v>Beneficio EXPLOTACIÓN</c:v>
                </c:pt>
              </c:strCache>
            </c:strRef>
          </c:tx>
          <c:spPr>
            <a:gradFill rotWithShape="0">
              <a:gsLst>
                <a:gs pos="0">
                  <a:srgbClr val="762F00">
                    <a:gamma/>
                    <a:shade val="46275"/>
                    <a:invGamma/>
                  </a:srgbClr>
                </a:gs>
                <a:gs pos="50000">
                  <a:srgbClr val="FF6600"/>
                </a:gs>
                <a:gs pos="100000">
                  <a:srgbClr val="762F00">
                    <a:gamma/>
                    <a:shade val="46275"/>
                    <a:invGamma/>
                  </a:srgbClr>
                </a:gs>
              </a:gsLst>
              <a:lin ang="0" scaled="1"/>
            </a:gradFill>
            <a:ln w="12700">
              <a:solidFill>
                <a:srgbClr val="000000"/>
              </a:solidFill>
              <a:prstDash val="solid"/>
            </a:ln>
          </c:spPr>
          <c:invertIfNegative val="0"/>
          <c:val>
            <c:numRef>
              <c:f>a!$F$91:$Q$91</c:f>
              <c:numCache>
                <c:formatCode>#,##0_ ;[Red]\-#,##0\ </c:formatCode>
                <c:ptCount val="12"/>
                <c:pt idx="0">
                  <c:v>-4960</c:v>
                </c:pt>
                <c:pt idx="1">
                  <c:v>-2610</c:v>
                </c:pt>
                <c:pt idx="2">
                  <c:v>2715</c:v>
                </c:pt>
                <c:pt idx="3">
                  <c:v>4040</c:v>
                </c:pt>
                <c:pt idx="4">
                  <c:v>2690</c:v>
                </c:pt>
                <c:pt idx="5">
                  <c:v>-960</c:v>
                </c:pt>
                <c:pt idx="6">
                  <c:v>-2585</c:v>
                </c:pt>
                <c:pt idx="7">
                  <c:v>-1610</c:v>
                </c:pt>
                <c:pt idx="8">
                  <c:v>-2610</c:v>
                </c:pt>
                <c:pt idx="9">
                  <c:v>2040</c:v>
                </c:pt>
                <c:pt idx="10">
                  <c:v>2040</c:v>
                </c:pt>
                <c:pt idx="11">
                  <c:v>2390</c:v>
                </c:pt>
              </c:numCache>
            </c:numRef>
          </c:val>
          <c:extLst>
            <c:ext xmlns:c16="http://schemas.microsoft.com/office/drawing/2014/chart" uri="{C3380CC4-5D6E-409C-BE32-E72D297353CC}">
              <c16:uniqueId val="{00000002-8EED-9B47-98AB-55C29EB696B9}"/>
            </c:ext>
          </c:extLst>
        </c:ser>
        <c:dLbls>
          <c:showLegendKey val="0"/>
          <c:showVal val="0"/>
          <c:showCatName val="0"/>
          <c:showSerName val="0"/>
          <c:showPercent val="0"/>
          <c:showBubbleSize val="0"/>
        </c:dLbls>
        <c:gapWidth val="150"/>
        <c:gapDepth val="200"/>
        <c:shape val="box"/>
        <c:axId val="500142008"/>
        <c:axId val="500145864"/>
        <c:axId val="0"/>
      </c:bar3DChart>
      <c:catAx>
        <c:axId val="500142008"/>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0145864"/>
        <c:crosses val="autoZero"/>
        <c:auto val="1"/>
        <c:lblAlgn val="ctr"/>
        <c:lblOffset val="100"/>
        <c:tickLblSkip val="1"/>
        <c:tickMarkSkip val="1"/>
        <c:noMultiLvlLbl val="0"/>
      </c:catAx>
      <c:valAx>
        <c:axId val="50014586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0142008"/>
        <c:crosses val="autoZero"/>
        <c:crossBetween val="between"/>
      </c:valAx>
      <c:spPr>
        <a:noFill/>
        <a:ln w="25400">
          <a:noFill/>
        </a:ln>
      </c:spPr>
    </c:plotArea>
    <c:legend>
      <c:legendPos val="b"/>
      <c:layout>
        <c:manualLayout>
          <c:xMode val="edge"/>
          <c:yMode val="edge"/>
          <c:x val="0.27108433734939802"/>
          <c:y val="0.91428740157480304"/>
          <c:w val="0.55020064510008504"/>
          <c:h val="6.4285714285714293E-2"/>
        </c:manualLayout>
      </c:layout>
      <c:overlay val="0"/>
      <c:spPr>
        <a:noFill/>
        <a:ln w="25400">
          <a:noFill/>
        </a:ln>
      </c:spPr>
      <c:txPr>
        <a:bodyPr/>
        <a:lstStyle/>
        <a:p>
          <a:pPr>
            <a:defRPr lang="es-ES" sz="92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paperSize="9" orientation="landscape" horizontalDpi="-4"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725" b="1" i="0" u="none" strike="noStrike" baseline="0">
                <a:solidFill>
                  <a:srgbClr val="000000"/>
                </a:solidFill>
                <a:latin typeface="Arial"/>
                <a:ea typeface="Arial"/>
                <a:cs typeface="Arial"/>
              </a:defRPr>
            </a:pPr>
            <a:r>
              <a:rPr lang="es-ES"/>
              <a:t>Rentabilidades</a:t>
            </a:r>
          </a:p>
        </c:rich>
      </c:tx>
      <c:layout>
        <c:manualLayout>
          <c:xMode val="edge"/>
          <c:yMode val="edge"/>
          <c:x val="0.372509803306459"/>
          <c:y val="2.1428571428571401E-2"/>
        </c:manualLayout>
      </c:layout>
      <c:overlay val="0"/>
      <c:spPr>
        <a:noFill/>
        <a:ln w="25400">
          <a:noFill/>
        </a:ln>
      </c:spPr>
    </c:title>
    <c:autoTitleDeleted val="0"/>
    <c:view3D>
      <c:rotX val="15"/>
      <c:hPercent val="42"/>
      <c:rotY val="20"/>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3.98406180742761E-2"/>
          <c:y val="9.2857304787431594E-2"/>
          <c:w val="0.95019874107148505"/>
          <c:h val="0.671429742309121"/>
        </c:manualLayout>
      </c:layout>
      <c:bar3DChart>
        <c:barDir val="col"/>
        <c:grouping val="clustered"/>
        <c:varyColors val="0"/>
        <c:ser>
          <c:idx val="2"/>
          <c:order val="0"/>
          <c:tx>
            <c:strRef>
              <c:f>a!$C$96</c:f>
              <c:strCache>
                <c:ptCount val="1"/>
                <c:pt idx="0">
                  <c:v>Rentabilidad Explotación</c:v>
                </c:pt>
              </c:strCache>
            </c:strRef>
          </c:tx>
          <c:spPr>
            <a:gradFill rotWithShape="0">
              <a:gsLst>
                <a:gs pos="0">
                  <a:srgbClr val="004F6C">
                    <a:gamma/>
                    <a:shade val="46275"/>
                    <a:invGamma/>
                  </a:srgbClr>
                </a:gs>
                <a:gs pos="50000">
                  <a:srgbClr val="00ABEA"/>
                </a:gs>
                <a:gs pos="100000">
                  <a:srgbClr val="004F6C">
                    <a:gamma/>
                    <a:shade val="46275"/>
                    <a:invGamma/>
                  </a:srgbClr>
                </a:gs>
              </a:gsLst>
              <a:lin ang="0" scaled="1"/>
            </a:gradFill>
            <a:ln w="12700">
              <a:solidFill>
                <a:srgbClr val="000000"/>
              </a:solidFill>
              <a:prstDash val="solid"/>
            </a:ln>
          </c:spPr>
          <c:invertIfNegative val="0"/>
          <c:val>
            <c:numRef>
              <c:f>a!$F$96:$Q$96</c:f>
              <c:numCache>
                <c:formatCode>0.00%</c:formatCode>
                <c:ptCount val="12"/>
                <c:pt idx="0">
                  <c:v>-0.83221476510067116</c:v>
                </c:pt>
                <c:pt idx="1">
                  <c:v>-0.56616052060737532</c:v>
                </c:pt>
                <c:pt idx="2">
                  <c:v>0.51371807000946079</c:v>
                </c:pt>
                <c:pt idx="3">
                  <c:v>0.67785234899328861</c:v>
                </c:pt>
                <c:pt idx="4">
                  <c:v>0.36798905608755128</c:v>
                </c:pt>
                <c:pt idx="5">
                  <c:v>-0.16107382550335569</c:v>
                </c:pt>
                <c:pt idx="6">
                  <c:v>-0.46284691136974038</c:v>
                </c:pt>
                <c:pt idx="7">
                  <c:v>-0.34924078091106292</c:v>
                </c:pt>
                <c:pt idx="8">
                  <c:v>-0.56616052060737532</c:v>
                </c:pt>
                <c:pt idx="9">
                  <c:v>0.34228187919463088</c:v>
                </c:pt>
                <c:pt idx="10">
                  <c:v>0.34228187919463088</c:v>
                </c:pt>
                <c:pt idx="11">
                  <c:v>0.51843817787418656</c:v>
                </c:pt>
              </c:numCache>
            </c:numRef>
          </c:val>
          <c:extLst>
            <c:ext xmlns:c16="http://schemas.microsoft.com/office/drawing/2014/chart" uri="{C3380CC4-5D6E-409C-BE32-E72D297353CC}">
              <c16:uniqueId val="{00000000-8BF3-4748-83E1-7707A116052D}"/>
            </c:ext>
          </c:extLst>
        </c:ser>
        <c:ser>
          <c:idx val="5"/>
          <c:order val="1"/>
          <c:tx>
            <c:strRef>
              <c:f>a!$C$97</c:f>
              <c:strCache>
                <c:ptCount val="1"/>
                <c:pt idx="0">
                  <c:v>Rentabilidad Venta</c:v>
                </c:pt>
              </c:strCache>
            </c:strRef>
          </c:tx>
          <c:spPr>
            <a:gradFill rotWithShape="0">
              <a:gsLst>
                <a:gs pos="0">
                  <a:srgbClr val="764700">
                    <a:gamma/>
                    <a:shade val="46275"/>
                    <a:invGamma/>
                  </a:srgbClr>
                </a:gs>
                <a:gs pos="50000">
                  <a:srgbClr val="FF9900"/>
                </a:gs>
                <a:gs pos="100000">
                  <a:srgbClr val="764700">
                    <a:gamma/>
                    <a:shade val="46275"/>
                    <a:invGamma/>
                  </a:srgbClr>
                </a:gs>
              </a:gsLst>
              <a:lin ang="0" scaled="1"/>
            </a:gradFill>
            <a:ln w="12700">
              <a:solidFill>
                <a:srgbClr val="000000"/>
              </a:solidFill>
              <a:prstDash val="solid"/>
            </a:ln>
          </c:spPr>
          <c:invertIfNegative val="0"/>
          <c:val>
            <c:numRef>
              <c:f>a!$F$97:$Q$97</c:f>
              <c:numCache>
                <c:formatCode>0.00%</c:formatCode>
                <c:ptCount val="12"/>
                <c:pt idx="0">
                  <c:v>-4.96</c:v>
                </c:pt>
                <c:pt idx="1">
                  <c:v>-1.3049999999999999</c:v>
                </c:pt>
                <c:pt idx="2">
                  <c:v>0.33937499999999998</c:v>
                </c:pt>
                <c:pt idx="3">
                  <c:v>0.40400000000000003</c:v>
                </c:pt>
                <c:pt idx="4">
                  <c:v>0.26900000000000002</c:v>
                </c:pt>
                <c:pt idx="5">
                  <c:v>-0.192</c:v>
                </c:pt>
                <c:pt idx="6">
                  <c:v>-0.86166666666666669</c:v>
                </c:pt>
                <c:pt idx="7">
                  <c:v>-0.53666666666666663</c:v>
                </c:pt>
                <c:pt idx="8">
                  <c:v>-1.3049999999999999</c:v>
                </c:pt>
                <c:pt idx="9">
                  <c:v>0.255</c:v>
                </c:pt>
                <c:pt idx="10">
                  <c:v>0.255</c:v>
                </c:pt>
                <c:pt idx="11">
                  <c:v>0.34142857142857141</c:v>
                </c:pt>
              </c:numCache>
            </c:numRef>
          </c:val>
          <c:extLst>
            <c:ext xmlns:c16="http://schemas.microsoft.com/office/drawing/2014/chart" uri="{C3380CC4-5D6E-409C-BE32-E72D297353CC}">
              <c16:uniqueId val="{00000001-8BF3-4748-83E1-7707A116052D}"/>
            </c:ext>
          </c:extLst>
        </c:ser>
        <c:dLbls>
          <c:showLegendKey val="0"/>
          <c:showVal val="0"/>
          <c:showCatName val="0"/>
          <c:showSerName val="0"/>
          <c:showPercent val="0"/>
          <c:showBubbleSize val="0"/>
        </c:dLbls>
        <c:gapWidth val="150"/>
        <c:gapDepth val="200"/>
        <c:shape val="box"/>
        <c:axId val="500506888"/>
        <c:axId val="500508808"/>
        <c:axId val="0"/>
      </c:bar3DChart>
      <c:catAx>
        <c:axId val="500506888"/>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0508808"/>
        <c:crosses val="autoZero"/>
        <c:auto val="1"/>
        <c:lblAlgn val="ctr"/>
        <c:lblOffset val="100"/>
        <c:tickLblSkip val="1"/>
        <c:tickMarkSkip val="1"/>
        <c:noMultiLvlLbl val="0"/>
      </c:catAx>
      <c:valAx>
        <c:axId val="50050880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0506888"/>
        <c:crosses val="autoZero"/>
        <c:crossBetween val="between"/>
      </c:valAx>
      <c:spPr>
        <a:noFill/>
        <a:ln w="25400">
          <a:noFill/>
        </a:ln>
      </c:spPr>
    </c:plotArea>
    <c:legend>
      <c:legendPos val="b"/>
      <c:layout>
        <c:manualLayout>
          <c:xMode val="edge"/>
          <c:yMode val="edge"/>
          <c:x val="0.24501976346582199"/>
          <c:y val="0.86071569178852603"/>
          <c:w val="0.58167299306710196"/>
          <c:h val="9.2857424071991004E-2"/>
        </c:manualLayout>
      </c:layout>
      <c:overlay val="0"/>
      <c:spPr>
        <a:noFill/>
        <a:ln w="25400">
          <a:noFill/>
        </a:ln>
      </c:spPr>
      <c:txPr>
        <a:bodyPr/>
        <a:lstStyle/>
        <a:p>
          <a:pPr>
            <a:defRPr lang="es-ES" sz="92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700" b="1" i="0" u="none" strike="noStrike" baseline="0">
                <a:solidFill>
                  <a:srgbClr val="000000"/>
                </a:solidFill>
                <a:latin typeface="Arial"/>
                <a:ea typeface="Arial"/>
                <a:cs typeface="Arial"/>
              </a:defRPr>
            </a:pPr>
            <a:r>
              <a:rPr lang="es-ES"/>
              <a:t>Gastos</a:t>
            </a:r>
          </a:p>
        </c:rich>
      </c:tx>
      <c:layout>
        <c:manualLayout>
          <c:xMode val="edge"/>
          <c:yMode val="edge"/>
          <c:x val="0.436619401448058"/>
          <c:y val="2.1739130434782601E-2"/>
        </c:manualLayout>
      </c:layout>
      <c:overlay val="0"/>
      <c:spPr>
        <a:noFill/>
        <a:ln w="25400">
          <a:noFill/>
        </a:ln>
      </c:spPr>
    </c:title>
    <c:autoTitleDeleted val="0"/>
    <c:view3D>
      <c:rotX val="15"/>
      <c:hPercent val="45"/>
      <c:rotY val="20"/>
      <c:depthPercent val="230"/>
      <c:rAngAx val="1"/>
    </c:view3D>
    <c:floor>
      <c:thickness val="0"/>
      <c:spPr>
        <a:solidFill>
          <a:srgbClr val="C0C0C0"/>
        </a:solidFill>
        <a:ln w="3175">
          <a:solidFill>
            <a:srgbClr val="000000"/>
          </a:solidFill>
          <a:prstDash val="solid"/>
        </a:ln>
      </c:spPr>
    </c:floor>
    <c:sideWall>
      <c:thickness val="0"/>
      <c:spPr>
        <a:gradFill rotWithShape="0">
          <a:gsLst>
            <a:gs pos="0">
              <a:srgbClr val="CCFFFF"/>
            </a:gs>
            <a:gs pos="100000">
              <a:srgbClr val="FFFFFF"/>
            </a:gs>
          </a:gsLst>
          <a:path path="rect">
            <a:fillToRect l="100000" b="100000"/>
          </a:path>
        </a:gradFill>
        <a:ln w="12700">
          <a:solidFill>
            <a:srgbClr val="808080"/>
          </a:solidFill>
          <a:prstDash val="solid"/>
        </a:ln>
      </c:spPr>
    </c:sideWall>
    <c:backWall>
      <c:thickness val="0"/>
      <c:spPr>
        <a:gradFill rotWithShape="0">
          <a:gsLst>
            <a:gs pos="0">
              <a:srgbClr val="CCFFFF"/>
            </a:gs>
            <a:gs pos="100000">
              <a:srgbClr val="FFFFFF"/>
            </a:gs>
          </a:gsLst>
          <a:path path="rect">
            <a:fillToRect l="100000" b="100000"/>
          </a:path>
        </a:gradFill>
        <a:ln w="12700">
          <a:solidFill>
            <a:srgbClr val="808080"/>
          </a:solidFill>
          <a:prstDash val="solid"/>
        </a:ln>
      </c:spPr>
    </c:backWall>
    <c:plotArea>
      <c:layout>
        <c:manualLayout>
          <c:layoutTarget val="inner"/>
          <c:xMode val="edge"/>
          <c:yMode val="edge"/>
          <c:x val="9.85914766493418E-2"/>
          <c:y val="9.4202731893377897E-2"/>
          <c:w val="0.89134743174813202"/>
          <c:h val="0.73188276317162904"/>
        </c:manualLayout>
      </c:layout>
      <c:bar3DChart>
        <c:barDir val="col"/>
        <c:grouping val="percentStacked"/>
        <c:varyColors val="0"/>
        <c:ser>
          <c:idx val="1"/>
          <c:order val="0"/>
          <c:tx>
            <c:strRef>
              <c:f>a!$C$87</c:f>
              <c:strCache>
                <c:ptCount val="1"/>
                <c:pt idx="0">
                  <c:v>Total Gastos FIJOS</c:v>
                </c:pt>
              </c:strCache>
            </c:strRef>
          </c:tx>
          <c:spPr>
            <a:gradFill rotWithShape="0">
              <a:gsLst>
                <a:gs pos="0">
                  <a:srgbClr val="002E08">
                    <a:gamma/>
                    <a:shade val="46275"/>
                    <a:invGamma/>
                  </a:srgbClr>
                </a:gs>
                <a:gs pos="50000">
                  <a:srgbClr val="006411"/>
                </a:gs>
                <a:gs pos="100000">
                  <a:srgbClr val="002E08">
                    <a:gamma/>
                    <a:shade val="46275"/>
                    <a:invGamma/>
                  </a:srgbClr>
                </a:gs>
              </a:gsLst>
              <a:lin ang="0" scaled="1"/>
            </a:gradFill>
            <a:ln w="12700">
              <a:solidFill>
                <a:srgbClr val="000000"/>
              </a:solidFill>
              <a:prstDash val="solid"/>
            </a:ln>
          </c:spPr>
          <c:invertIfNegative val="0"/>
          <c:val>
            <c:numRef>
              <c:f>a!$F$87:$Q$87</c:f>
              <c:numCache>
                <c:formatCode>#,##0_ ;[Red]\-#,##0\ </c:formatCode>
                <c:ptCount val="12"/>
                <c:pt idx="0">
                  <c:v>4510</c:v>
                </c:pt>
                <c:pt idx="1">
                  <c:v>4510</c:v>
                </c:pt>
                <c:pt idx="2">
                  <c:v>4510</c:v>
                </c:pt>
                <c:pt idx="3">
                  <c:v>4510</c:v>
                </c:pt>
                <c:pt idx="4">
                  <c:v>4510</c:v>
                </c:pt>
                <c:pt idx="5">
                  <c:v>4510</c:v>
                </c:pt>
                <c:pt idx="6">
                  <c:v>4810</c:v>
                </c:pt>
                <c:pt idx="7">
                  <c:v>4510</c:v>
                </c:pt>
                <c:pt idx="8">
                  <c:v>4510</c:v>
                </c:pt>
                <c:pt idx="9">
                  <c:v>4510</c:v>
                </c:pt>
                <c:pt idx="10">
                  <c:v>4510</c:v>
                </c:pt>
                <c:pt idx="11">
                  <c:v>4510</c:v>
                </c:pt>
              </c:numCache>
            </c:numRef>
          </c:val>
          <c:extLst>
            <c:ext xmlns:c16="http://schemas.microsoft.com/office/drawing/2014/chart" uri="{C3380CC4-5D6E-409C-BE32-E72D297353CC}">
              <c16:uniqueId val="{00000000-598C-4C40-9089-A72926AF2129}"/>
            </c:ext>
          </c:extLst>
        </c:ser>
        <c:ser>
          <c:idx val="2"/>
          <c:order val="1"/>
          <c:tx>
            <c:strRef>
              <c:f>a!$C$89</c:f>
              <c:strCache>
                <c:ptCount val="1"/>
                <c:pt idx="0">
                  <c:v>Total Gastos VARIABLES</c:v>
                </c:pt>
              </c:strCache>
            </c:strRef>
          </c:tx>
          <c:spPr>
            <a:gradFill rotWithShape="0">
              <a:gsLst>
                <a:gs pos="0">
                  <a:srgbClr val="182F76">
                    <a:gamma/>
                    <a:shade val="46275"/>
                    <a:invGamma/>
                  </a:srgbClr>
                </a:gs>
                <a:gs pos="50000">
                  <a:srgbClr val="3366FF"/>
                </a:gs>
                <a:gs pos="100000">
                  <a:srgbClr val="182F76">
                    <a:gamma/>
                    <a:shade val="46275"/>
                    <a:invGamma/>
                  </a:srgbClr>
                </a:gs>
              </a:gsLst>
              <a:lin ang="0" scaled="1"/>
            </a:gradFill>
            <a:ln w="12700">
              <a:solidFill>
                <a:srgbClr val="000000"/>
              </a:solidFill>
              <a:prstDash val="solid"/>
            </a:ln>
          </c:spPr>
          <c:invertIfNegative val="0"/>
          <c:val>
            <c:numRef>
              <c:f>a!$F$89:$Q$89</c:f>
              <c:numCache>
                <c:formatCode>#,##0_ ;[Red]\-#,##0\ </c:formatCode>
                <c:ptCount val="12"/>
                <c:pt idx="0">
                  <c:v>1450</c:v>
                </c:pt>
                <c:pt idx="1">
                  <c:v>100</c:v>
                </c:pt>
                <c:pt idx="2">
                  <c:v>775</c:v>
                </c:pt>
                <c:pt idx="3">
                  <c:v>1450</c:v>
                </c:pt>
                <c:pt idx="4">
                  <c:v>2800</c:v>
                </c:pt>
                <c:pt idx="5">
                  <c:v>1450</c:v>
                </c:pt>
                <c:pt idx="6">
                  <c:v>775</c:v>
                </c:pt>
                <c:pt idx="7">
                  <c:v>100</c:v>
                </c:pt>
                <c:pt idx="8">
                  <c:v>100</c:v>
                </c:pt>
                <c:pt idx="9">
                  <c:v>1450</c:v>
                </c:pt>
                <c:pt idx="10">
                  <c:v>1450</c:v>
                </c:pt>
                <c:pt idx="11">
                  <c:v>100</c:v>
                </c:pt>
              </c:numCache>
            </c:numRef>
          </c:val>
          <c:extLst>
            <c:ext xmlns:c16="http://schemas.microsoft.com/office/drawing/2014/chart" uri="{C3380CC4-5D6E-409C-BE32-E72D297353CC}">
              <c16:uniqueId val="{00000001-598C-4C40-9089-A72926AF2129}"/>
            </c:ext>
          </c:extLst>
        </c:ser>
        <c:dLbls>
          <c:showLegendKey val="0"/>
          <c:showVal val="0"/>
          <c:showCatName val="0"/>
          <c:showSerName val="0"/>
          <c:showPercent val="0"/>
          <c:showBubbleSize val="0"/>
        </c:dLbls>
        <c:gapWidth val="150"/>
        <c:gapDepth val="200"/>
        <c:shape val="box"/>
        <c:axId val="500696744"/>
        <c:axId val="500700600"/>
        <c:axId val="0"/>
      </c:bar3DChart>
      <c:catAx>
        <c:axId val="500696744"/>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0700600"/>
        <c:crosses val="autoZero"/>
        <c:auto val="1"/>
        <c:lblAlgn val="ctr"/>
        <c:lblOffset val="100"/>
        <c:tickLblSkip val="1"/>
        <c:tickMarkSkip val="1"/>
        <c:noMultiLvlLbl val="0"/>
      </c:catAx>
      <c:valAx>
        <c:axId val="50070060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500696744"/>
        <c:crosses val="autoZero"/>
        <c:crossBetween val="between"/>
      </c:valAx>
      <c:spPr>
        <a:noFill/>
        <a:ln w="25400">
          <a:noFill/>
        </a:ln>
      </c:spPr>
    </c:plotArea>
    <c:legend>
      <c:legendPos val="b"/>
      <c:layout>
        <c:manualLayout>
          <c:xMode val="edge"/>
          <c:yMode val="edge"/>
          <c:x val="0.24748475102584"/>
          <c:y val="0.90579538970672102"/>
          <c:w val="0.55130737178979405"/>
          <c:h val="6.5217391304347797E-2"/>
        </c:manualLayout>
      </c:layout>
      <c:overlay val="0"/>
      <c:spPr>
        <a:noFill/>
        <a:ln w="25400">
          <a:noFill/>
        </a:ln>
      </c:spPr>
      <c:txPr>
        <a:bodyPr/>
        <a:lstStyle/>
        <a:p>
          <a:pPr>
            <a:defRPr lang="es-ES" sz="92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666699"/>
        </a:gs>
        <a:gs pos="100000">
          <a:srgbClr val="C0C0C0"/>
        </a:gs>
      </a:gsLst>
      <a:path path="rect">
        <a:fillToRect t="100000" r="100000"/>
      </a:path>
    </a:gradFill>
    <a:ln w="3175">
      <a:solidFill>
        <a:srgbClr val="666699"/>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c:pageMargins b="1" l="0.75" r="0.75" t="1" header="0" footer="0"/>
    <c:pageSetup/>
  </c:printSettings>
</c:chartSpace>
</file>

<file path=xl/drawings/_rels/drawing24.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 Id="rId9"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5" Type="http://schemas.openxmlformats.org/officeDocument/2006/relationships/chart" Target="../charts/chart33.xml"/><Relationship Id="rId4" Type="http://schemas.openxmlformats.org/officeDocument/2006/relationships/chart" Target="../charts/chart32.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127000</xdr:colOff>
      <xdr:row>62</xdr:row>
      <xdr:rowOff>114300</xdr:rowOff>
    </xdr:from>
    <xdr:to>
      <xdr:col>14</xdr:col>
      <xdr:colOff>101600</xdr:colOff>
      <xdr:row>72</xdr:row>
      <xdr:rowOff>63500</xdr:rowOff>
    </xdr:to>
    <xdr:sp macro="" textlink="">
      <xdr:nvSpPr>
        <xdr:cNvPr id="22533" name="Text Box 5">
          <a:extLst>
            <a:ext uri="{FF2B5EF4-FFF2-40B4-BE49-F238E27FC236}">
              <a16:creationId xmlns:a16="http://schemas.microsoft.com/office/drawing/2014/main" id="{00000000-0008-0000-0000-000005580000}"/>
            </a:ext>
          </a:extLst>
        </xdr:cNvPr>
        <xdr:cNvSpPr txBox="1">
          <a:spLocks noChangeArrowheads="1"/>
        </xdr:cNvSpPr>
      </xdr:nvSpPr>
      <xdr:spPr bwMode="auto">
        <a:xfrm>
          <a:off x="215900" y="10096500"/>
          <a:ext cx="10033000" cy="147320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s-ES" sz="900" b="1" i="0" u="none" strike="noStrike" baseline="0">
              <a:solidFill>
                <a:srgbClr val="000000"/>
              </a:solidFill>
              <a:latin typeface="Arial"/>
              <a:ea typeface="Arial"/>
              <a:cs typeface="Arial"/>
            </a:rPr>
            <a:t>Respecto a este producto y, en general,  todas las plantillas distribuidas por e.ditor:</a:t>
          </a:r>
          <a:endParaRPr lang="es-ES" sz="900" b="0" i="0" u="none" strike="noStrike" baseline="0">
            <a:solidFill>
              <a:srgbClr val="000000"/>
            </a:solidFill>
            <a:latin typeface="Arial"/>
            <a:ea typeface="Arial"/>
            <a:cs typeface="Arial"/>
          </a:endParaRPr>
        </a:p>
        <a:p>
          <a:pPr algn="l" rtl="0">
            <a:defRPr sz="1000"/>
          </a:pPr>
          <a:r>
            <a:rPr lang="es-ES" sz="900" b="0" i="0" u="none" strike="noStrike" baseline="0">
              <a:solidFill>
                <a:srgbClr val="000000"/>
              </a:solidFill>
              <a:latin typeface="Arial"/>
              <a:ea typeface="Arial"/>
              <a:cs typeface="Arial"/>
            </a:rPr>
            <a:t>Una plantilla es una estructura creada para facilitar los cálculos empresariales, no es un plan o presupuesto en sí mismo ni sus resultados o formas de cálculo deben considerarse correctos en todos los países y circunstancias. Es el propio usuario quien debe incluir adecuadamente los datos y contenidos adecuados a su plan y disponer de los conocimientos técnicos y las informaciones para hacerlo.</a:t>
          </a:r>
        </a:p>
        <a:p>
          <a:pPr algn="l" rtl="0">
            <a:defRPr sz="1000"/>
          </a:pPr>
          <a:r>
            <a:rPr lang="es-ES" sz="900" b="0" i="0" u="none" strike="noStrike" baseline="0">
              <a:solidFill>
                <a:srgbClr val="000000"/>
              </a:solidFill>
              <a:latin typeface="Arial"/>
              <a:ea typeface="Arial"/>
              <a:cs typeface="Arial"/>
            </a:rPr>
            <a:t>Al adquirir una plantilla distribuida por e.ditor, únicamente se está abonando el tiempo y el conocimiento que el autor ha invertido en la creación de la plantilla tal y como le es entregada, no se adquiere ningún derecho a asesoramiento o asistencia para el desarrollo del Plan, ni para la adaptación de la plantilla a las necesidades específicas del usuario o de la legislación del país. Estos servicios están disponibles en nuestra web previo pago del coste correspondiente y pueden solicitarse por e-mail a online@e.ditor.com. Las condiciones generales de venta y uso están detalladas en la propia web (accesibles desde cualquier página de la web) y son aceptadas por el usuario antes de la compra.</a:t>
          </a:r>
        </a:p>
        <a:p>
          <a:pPr algn="l" rtl="0">
            <a:defRPr sz="1000"/>
          </a:pPr>
          <a:endParaRPr lang="es-ES" sz="900" b="0" i="0" u="none" strike="noStrike" baseline="0">
            <a:solidFill>
              <a:srgbClr val="000000"/>
            </a:solidFill>
            <a:latin typeface="Arial"/>
            <a:ea typeface="Arial"/>
            <a:cs typeface="Arial"/>
          </a:endParaRPr>
        </a:p>
        <a:p>
          <a:pPr algn="l" rtl="0">
            <a:defRPr sz="1000"/>
          </a:pPr>
          <a:endParaRPr lang="es-ES" sz="900" b="0" i="0" u="none" strike="noStrike" baseline="0">
            <a:solidFill>
              <a:srgbClr val="000000"/>
            </a:solidFill>
            <a:latin typeface="Arial"/>
            <a:ea typeface="Arial"/>
            <a:cs typeface="Arial"/>
          </a:endParaRPr>
        </a:p>
        <a:p>
          <a:pPr algn="l" rtl="0">
            <a:defRPr sz="1000"/>
          </a:pPr>
          <a:endParaRPr lang="es-ES" sz="900" b="0" i="0" u="none" strike="noStrike" baseline="0">
            <a:solidFill>
              <a:srgbClr val="000000"/>
            </a:solidFill>
            <a:latin typeface="Arial"/>
            <a:ea typeface="Arial"/>
            <a:cs typeface="Arial"/>
          </a:endParaRPr>
        </a:p>
        <a:p>
          <a:pPr algn="l" rtl="0">
            <a:defRPr sz="1000"/>
          </a:pPr>
          <a:r>
            <a:rPr lang="es-ES" sz="900" b="0" i="0" u="none" strike="noStrike" baseline="0">
              <a:solidFill>
                <a:srgbClr val="000000"/>
              </a:solidFill>
              <a:latin typeface="Arial"/>
              <a:ea typeface="Arial"/>
              <a:cs typeface="Arial"/>
            </a:rPr>
            <a:t>Este fichero Excel ha sido guardado con la última versión para Windows XP, Excel es compatible con la mayor parte de  hojas de cálculo pero si quieres otra versión, por favor pídenosla a online@e.ditor.com. Al precio original sólo habrá que añadirle el coste de transformación a la versión que desees (te informaremos previamente). Ten en cuenta que el texto adjunto ha sido elaborada por un autor tercero para sus propios fines y es entregado de forma que el usuario puede modificarlo como desee, por esta razón, e.ditor no puede hacerse responsable de su idoneidad ni de su  corrección.</a:t>
          </a:r>
        </a:p>
        <a:p>
          <a:pPr algn="l" rtl="0">
            <a:defRPr sz="1000"/>
          </a:pPr>
          <a:endParaRPr lang="es-ES" sz="900" b="0" i="0" u="none" strike="noStrike" baseline="0">
            <a:solidFill>
              <a:srgbClr val="000000"/>
            </a:solidFill>
            <a:latin typeface="Arial"/>
            <a:ea typeface="Arial"/>
            <a:cs typeface="Arial"/>
          </a:endParaRPr>
        </a:p>
      </xdr:txBody>
    </xdr:sp>
    <xdr:clientData/>
  </xdr:twoCellAnchor>
  <xdr:twoCellAnchor editAs="oneCell">
    <xdr:from>
      <xdr:col>2</xdr:col>
      <xdr:colOff>12700</xdr:colOff>
      <xdr:row>71</xdr:row>
      <xdr:rowOff>139700</xdr:rowOff>
    </xdr:from>
    <xdr:to>
      <xdr:col>14</xdr:col>
      <xdr:colOff>152400</xdr:colOff>
      <xdr:row>76</xdr:row>
      <xdr:rowOff>139700</xdr:rowOff>
    </xdr:to>
    <xdr:sp macro="" textlink="">
      <xdr:nvSpPr>
        <xdr:cNvPr id="22534" name="Text Box 6">
          <a:extLst>
            <a:ext uri="{FF2B5EF4-FFF2-40B4-BE49-F238E27FC236}">
              <a16:creationId xmlns:a16="http://schemas.microsoft.com/office/drawing/2014/main" id="{00000000-0008-0000-0000-000006580000}"/>
            </a:ext>
          </a:extLst>
        </xdr:cNvPr>
        <xdr:cNvSpPr txBox="1">
          <a:spLocks noChangeArrowheads="1"/>
        </xdr:cNvSpPr>
      </xdr:nvSpPr>
      <xdr:spPr bwMode="auto">
        <a:xfrm>
          <a:off x="228600" y="11493500"/>
          <a:ext cx="10071100" cy="76200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s-ES" sz="900" b="1" i="0" u="none" strike="noStrike" baseline="0">
              <a:solidFill>
                <a:srgbClr val="000000"/>
              </a:solidFill>
              <a:latin typeface="Arial"/>
              <a:ea typeface="Arial"/>
              <a:cs typeface="Arial"/>
            </a:rPr>
            <a:t>Respecto a este fichero:</a:t>
          </a:r>
          <a:endParaRPr lang="es-ES" sz="900" b="0" i="0" u="none" strike="noStrike" baseline="0">
            <a:solidFill>
              <a:srgbClr val="000000"/>
            </a:solidFill>
            <a:latin typeface="Arial"/>
            <a:ea typeface="Arial"/>
            <a:cs typeface="Arial"/>
          </a:endParaRPr>
        </a:p>
        <a:p>
          <a:pPr algn="l" rtl="0">
            <a:defRPr sz="1000"/>
          </a:pPr>
          <a:r>
            <a:rPr lang="es-ES" sz="900" b="0" i="0" u="none" strike="noStrike" baseline="0">
              <a:solidFill>
                <a:srgbClr val="000000"/>
              </a:solidFill>
              <a:latin typeface="Arial"/>
              <a:ea typeface="Arial"/>
              <a:cs typeface="Arial"/>
            </a:rPr>
            <a:t>Este fichero Excel ha sido guardado con la última versión para Windows XP, Excel® es compatible con la mayor parte de  hojas de cálculo pero si quieres otra versión, por favor pídenosla a online@e.ditor.com. Al precio original sólo habrá que añadirle el coste de transformación a la versión que desees (te informaremos previamente). Ten en cuenta que el este fichero es entregado de forma que el usuario puede modificarlo como desee, por esta razón, e.ditor no puede hacerse responsable de su idoneidad ni de su corrección.</a:t>
          </a:r>
        </a:p>
        <a:p>
          <a:pPr algn="l" rtl="0">
            <a:defRPr sz="1000"/>
          </a:pPr>
          <a:endParaRPr lang="es-ES" sz="900" b="0" i="0" u="none" strike="noStrike" baseline="0">
            <a:solidFill>
              <a:srgbClr val="000000"/>
            </a:solidFill>
            <a:latin typeface="Arial"/>
            <a:ea typeface="Arial"/>
            <a:cs typeface="Arial"/>
          </a:endParaRPr>
        </a:p>
      </xdr:txBody>
    </xdr:sp>
    <xdr:clientData/>
  </xdr:twoCellAnchor>
  <xdr:twoCellAnchor editAs="oneCell">
    <xdr:from>
      <xdr:col>1</xdr:col>
      <xdr:colOff>101600</xdr:colOff>
      <xdr:row>48</xdr:row>
      <xdr:rowOff>0</xdr:rowOff>
    </xdr:from>
    <xdr:to>
      <xdr:col>14</xdr:col>
      <xdr:colOff>25400</xdr:colOff>
      <xdr:row>59</xdr:row>
      <xdr:rowOff>50800</xdr:rowOff>
    </xdr:to>
    <xdr:sp macro="" textlink="">
      <xdr:nvSpPr>
        <xdr:cNvPr id="22537" name="Text Box 9">
          <a:extLst>
            <a:ext uri="{FF2B5EF4-FFF2-40B4-BE49-F238E27FC236}">
              <a16:creationId xmlns:a16="http://schemas.microsoft.com/office/drawing/2014/main" id="{00000000-0008-0000-0000-000009580000}"/>
            </a:ext>
          </a:extLst>
        </xdr:cNvPr>
        <xdr:cNvSpPr txBox="1">
          <a:spLocks noChangeArrowheads="1"/>
        </xdr:cNvSpPr>
      </xdr:nvSpPr>
      <xdr:spPr bwMode="auto">
        <a:xfrm>
          <a:off x="190500" y="7848600"/>
          <a:ext cx="9982200" cy="17272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100" b="1" i="0" u="none" strike="noStrike" baseline="0">
              <a:solidFill>
                <a:srgbClr val="993300"/>
              </a:solidFill>
              <a:latin typeface="Arial"/>
              <a:ea typeface="Arial"/>
              <a:cs typeface="Arial"/>
            </a:rPr>
            <a:t>Personaliza tu Plan: ¡Es muy fácil!</a:t>
          </a:r>
          <a:endParaRPr lang="es-ES" sz="1000" b="1" i="0" u="none" strike="noStrike" baseline="0">
            <a:solidFill>
              <a:srgbClr val="993300"/>
            </a:solidFill>
            <a:latin typeface="Arial"/>
            <a:ea typeface="Arial"/>
            <a:cs typeface="Arial"/>
          </a:endParaRPr>
        </a:p>
        <a:p>
          <a:pPr algn="l" rtl="0">
            <a:defRPr sz="1000"/>
          </a:pPr>
          <a:r>
            <a:rPr lang="es-ES" sz="1000" b="0" i="0" u="none" strike="noStrike" baseline="0">
              <a:solidFill>
                <a:srgbClr val="993300"/>
              </a:solidFill>
              <a:latin typeface="Arial"/>
              <a:ea typeface="Arial"/>
              <a:cs typeface="Arial"/>
            </a:rPr>
            <a:t>-</a:t>
          </a:r>
          <a:r>
            <a:rPr lang="es-ES" sz="1000" b="0" i="0" u="none" strike="noStrike" baseline="0">
              <a:solidFill>
                <a:srgbClr val="000000"/>
              </a:solidFill>
              <a:latin typeface="Arial"/>
              <a:ea typeface="Arial"/>
              <a:cs typeface="Arial"/>
            </a:rPr>
            <a:t> Cambia las denominaciones: sólo tienes que desproteger las hojas y cambiar los títulos y nombres que quieras.</a:t>
          </a:r>
        </a:p>
        <a:p>
          <a:pPr algn="l" rtl="0">
            <a:defRPr sz="1000"/>
          </a:pPr>
          <a:r>
            <a:rPr lang="es-ES" sz="1000" b="0" i="0" u="none" strike="noStrike" baseline="0">
              <a:solidFill>
                <a:srgbClr val="000000"/>
              </a:solidFill>
              <a:latin typeface="Arial"/>
              <a:ea typeface="Arial"/>
              <a:cs typeface="Arial"/>
            </a:rPr>
            <a:t>- Genera las cuentas en la forma que desees: en las hojas-resumen tienes todos los datos que precisas, sólo tienes que hacer copiar-pegar para crear tus</a:t>
          </a:r>
        </a:p>
        <a:p>
          <a:pPr algn="l" rtl="0">
            <a:defRPr sz="1000"/>
          </a:pPr>
          <a:r>
            <a:rPr lang="es-ES" sz="1000" b="0" i="0" u="none" strike="noStrike" baseline="0">
              <a:solidFill>
                <a:srgbClr val="000000"/>
              </a:solidFill>
              <a:latin typeface="Arial"/>
              <a:ea typeface="Arial"/>
              <a:cs typeface="Arial"/>
            </a:rPr>
            <a:t>propias cuentas (antes siempre haz una copia de seguridad).</a:t>
          </a:r>
        </a:p>
        <a:p>
          <a:pPr algn="l" rtl="0">
            <a:defRPr sz="1000"/>
          </a:pPr>
          <a:r>
            <a:rPr lang="es-ES" sz="1000" b="0" i="0" u="none" strike="noStrike" baseline="0">
              <a:solidFill>
                <a:srgbClr val="000000"/>
              </a:solidFill>
              <a:latin typeface="Arial"/>
              <a:ea typeface="Arial"/>
              <a:cs typeface="Arial"/>
            </a:rPr>
            <a:t>- Usa los gráficos que quieras o cámbiales el nombre o el tamaño o los colores: Sólo tienes que seleccionar el gráfico con el mouse y elegir la opción que desees haciendo clic en el botón derecho.</a:t>
          </a:r>
          <a:endParaRPr lang="es-ES" sz="1000" b="0" i="0" u="none" strike="noStrike" baseline="0">
            <a:solidFill>
              <a:srgbClr val="993300"/>
            </a:solidFill>
            <a:latin typeface="Arial"/>
            <a:ea typeface="Arial"/>
            <a:cs typeface="Arial"/>
          </a:endParaRPr>
        </a:p>
        <a:p>
          <a:pPr algn="l" rtl="0">
            <a:defRPr sz="1000"/>
          </a:pPr>
          <a:endParaRPr lang="es-ES" sz="1000" b="0" i="0" u="none" strike="noStrike" baseline="0">
            <a:solidFill>
              <a:srgbClr val="993300"/>
            </a:solidFill>
            <a:latin typeface="Arial"/>
            <a:ea typeface="Arial"/>
            <a:cs typeface="Arial"/>
          </a:endParaRPr>
        </a:p>
        <a:p>
          <a:pPr algn="l" rtl="0">
            <a:defRPr sz="1000"/>
          </a:pPr>
          <a:r>
            <a:rPr lang="es-ES" sz="1000" b="0" i="0" u="none" strike="noStrike" baseline="0">
              <a:solidFill>
                <a:srgbClr val="993300"/>
              </a:solidFill>
              <a:latin typeface="Arial"/>
              <a:ea typeface="Arial"/>
              <a:cs typeface="Arial"/>
            </a:rPr>
            <a:t>No hemos pretendido hacer TU plan sino ofrecerte una herramienta flexible para que tu mismo generes el plan de éxito que necesitas.</a:t>
          </a:r>
        </a:p>
        <a:p>
          <a:pPr algn="l" rtl="0">
            <a:defRPr sz="1000"/>
          </a:pPr>
          <a:r>
            <a:rPr lang="es-ES" sz="1000" b="0" i="0" u="none" strike="noStrike" baseline="0">
              <a:solidFill>
                <a:srgbClr val="993300"/>
              </a:solidFill>
              <a:latin typeface="Arial"/>
              <a:ea typeface="Arial"/>
              <a:cs typeface="Arial"/>
            </a:rPr>
            <a:t>Si tienes preguntas, dudas o quieres hacernos alguna sugerencia (o crítica) lo agradeceremos: atencion@e.ditor.com</a:t>
          </a:r>
        </a:p>
      </xdr:txBody>
    </xdr:sp>
    <xdr:clientData/>
  </xdr:twoCellAnchor>
  <xdr:twoCellAnchor>
    <xdr:from>
      <xdr:col>8</xdr:col>
      <xdr:colOff>0</xdr:colOff>
      <xdr:row>32</xdr:row>
      <xdr:rowOff>0</xdr:rowOff>
    </xdr:from>
    <xdr:to>
      <xdr:col>9</xdr:col>
      <xdr:colOff>0</xdr:colOff>
      <xdr:row>33</xdr:row>
      <xdr:rowOff>0</xdr:rowOff>
    </xdr:to>
    <xdr:sp macro="" textlink="">
      <xdr:nvSpPr>
        <xdr:cNvPr id="22538" name="Rectangle 10">
          <a:extLst>
            <a:ext uri="{FF2B5EF4-FFF2-40B4-BE49-F238E27FC236}">
              <a16:creationId xmlns:a16="http://schemas.microsoft.com/office/drawing/2014/main" id="{00000000-0008-0000-0000-00000A580000}"/>
            </a:ext>
          </a:extLst>
        </xdr:cNvPr>
        <xdr:cNvSpPr>
          <a:spLocks noChangeArrowheads="1"/>
        </xdr:cNvSpPr>
      </xdr:nvSpPr>
      <xdr:spPr bwMode="auto">
        <a:xfrm>
          <a:off x="4851400" y="5219700"/>
          <a:ext cx="1892300" cy="152400"/>
        </a:xfrm>
        <a:prstGeom prst="rect">
          <a:avLst/>
        </a:prstGeom>
        <a:noFill/>
        <a:ln w="9525">
          <a:solidFill>
            <a:srgbClr val="000000"/>
          </a:solidFill>
          <a:miter lim="800000"/>
          <a:headEnd/>
          <a:tailEnd/>
        </a:ln>
        <a:effectLst>
          <a:outerShdw blurRad="63500" dist="107763" dir="13500000" algn="ctr" rotWithShape="0">
            <a:srgbClr val="000000">
              <a:alpha val="50000"/>
            </a:srgbClr>
          </a:outerShdw>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 xmlns:a14="http://schemas.microsoft.com/office/drawing/2010/main" val="1"/>
          </a:ext>
        </a:extLst>
      </xdr:spPr>
      <xdr:txBody>
        <a:bodyPr rtlCol="0"/>
        <a:lstStyle/>
        <a:p>
          <a:endParaRPr lang="es-E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266700</xdr:colOff>
      <xdr:row>7</xdr:row>
      <xdr:rowOff>139700</xdr:rowOff>
    </xdr:from>
    <xdr:to>
      <xdr:col>13</xdr:col>
      <xdr:colOff>774700</xdr:colOff>
      <xdr:row>11</xdr:row>
      <xdr:rowOff>381000</xdr:rowOff>
    </xdr:to>
    <xdr:sp macro="" textlink="">
      <xdr:nvSpPr>
        <xdr:cNvPr id="253956" name="Text Box 4">
          <a:extLst>
            <a:ext uri="{FF2B5EF4-FFF2-40B4-BE49-F238E27FC236}">
              <a16:creationId xmlns:a16="http://schemas.microsoft.com/office/drawing/2014/main" id="{00000000-0008-0000-0A00-000004E00300}"/>
            </a:ext>
          </a:extLst>
        </xdr:cNvPr>
        <xdr:cNvSpPr txBox="1">
          <a:spLocks noChangeArrowheads="1"/>
        </xdr:cNvSpPr>
      </xdr:nvSpPr>
      <xdr:spPr bwMode="auto">
        <a:xfrm>
          <a:off x="698500" y="1308100"/>
          <a:ext cx="12827000" cy="9906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defRPr sz="1000"/>
          </a:pPr>
          <a:r>
            <a:rPr lang="es-ES" sz="1200" b="1" i="0" u="none" strike="noStrike" baseline="0">
              <a:solidFill>
                <a:srgbClr val="000000"/>
              </a:solidFill>
              <a:latin typeface="Arial"/>
              <a:ea typeface="Arial"/>
              <a:cs typeface="Arial"/>
            </a:rPr>
            <a:t> </a:t>
          </a:r>
          <a:r>
            <a:rPr lang="es-ES" sz="1600" b="1" i="0" u="none" strike="noStrike" baseline="0">
              <a:solidFill>
                <a:srgbClr val="000000"/>
              </a:solidFill>
              <a:latin typeface="Arial"/>
              <a:ea typeface="Arial"/>
              <a:cs typeface="Arial"/>
            </a:rPr>
            <a:t> </a:t>
          </a:r>
          <a:r>
            <a:rPr lang="es-ES" sz="1600" b="1" i="0" u="none" strike="noStrike" baseline="0">
              <a:solidFill>
                <a:srgbClr val="993300"/>
              </a:solidFill>
              <a:latin typeface="Arial"/>
              <a:ea typeface="Arial"/>
              <a:cs typeface="Arial"/>
            </a:rPr>
            <a:t> </a:t>
          </a:r>
          <a:r>
            <a:rPr lang="es-ES" sz="1600" b="1" i="0" u="none" strike="noStrike" baseline="0">
              <a:solidFill>
                <a:srgbClr val="333333"/>
              </a:solidFill>
              <a:latin typeface="Arial"/>
              <a:ea typeface="Arial"/>
              <a:cs typeface="Arial"/>
            </a:rPr>
            <a:t>Aquí se define la financiación de la empresa: </a:t>
          </a:r>
          <a:r>
            <a:rPr lang="es-ES" sz="1600" b="1" i="0" u="none" strike="noStrike" baseline="0">
              <a:solidFill>
                <a:srgbClr val="993300"/>
              </a:solidFill>
              <a:latin typeface="Arial"/>
              <a:ea typeface="Arial"/>
              <a:cs typeface="Arial"/>
            </a:rPr>
            <a:t>capital y préstamos</a:t>
          </a:r>
        </a:p>
        <a:p>
          <a:pPr algn="ctr" rtl="0">
            <a:defRPr sz="1000"/>
          </a:pPr>
          <a:r>
            <a:rPr lang="es-ES" sz="1200" b="1" i="0" u="none" strike="noStrike" baseline="0">
              <a:solidFill>
                <a:srgbClr val="900000"/>
              </a:solidFill>
              <a:latin typeface="Arial"/>
              <a:ea typeface="Arial"/>
              <a:cs typeface="Arial"/>
            </a:rPr>
            <a:t>Nuevas empresas:</a:t>
          </a:r>
          <a:r>
            <a:rPr lang="es-ES" sz="1200" b="1" i="0" u="none" strike="noStrike" baseline="0">
              <a:solidFill>
                <a:srgbClr val="000000"/>
              </a:solidFill>
              <a:latin typeface="Arial"/>
              <a:ea typeface="Arial"/>
              <a:cs typeface="Arial"/>
            </a:rPr>
            <a:t> </a:t>
          </a:r>
          <a:r>
            <a:rPr lang="es-ES" sz="1200" b="0" i="0" u="none" strike="noStrike" baseline="0">
              <a:solidFill>
                <a:srgbClr val="000000"/>
              </a:solidFill>
              <a:latin typeface="Arial"/>
              <a:ea typeface="Arial"/>
              <a:cs typeface="Arial"/>
            </a:rPr>
            <a:t>imprescindible</a:t>
          </a:r>
          <a:r>
            <a:rPr lang="es-ES" sz="1200" b="1" i="0" u="none" strike="noStrike" baseline="0">
              <a:solidFill>
                <a:srgbClr val="000000"/>
              </a:solidFill>
              <a:latin typeface="Arial"/>
              <a:ea typeface="Arial"/>
              <a:cs typeface="Arial"/>
            </a:rPr>
            <a:t>.       </a:t>
          </a:r>
          <a:r>
            <a:rPr lang="es-ES" sz="1200" b="1" i="0" u="none" strike="noStrike" baseline="0">
              <a:solidFill>
                <a:srgbClr val="900000"/>
              </a:solidFill>
              <a:latin typeface="Arial"/>
              <a:ea typeface="Arial"/>
              <a:cs typeface="Arial"/>
            </a:rPr>
            <a:t>Empresas existentes:</a:t>
          </a:r>
          <a:r>
            <a:rPr lang="es-ES" sz="1200" b="0" i="0" u="none" strike="noStrike" baseline="0">
              <a:solidFill>
                <a:srgbClr val="000000"/>
              </a:solidFill>
              <a:latin typeface="Arial"/>
              <a:ea typeface="Arial"/>
              <a:cs typeface="Arial"/>
            </a:rPr>
            <a:t> cumplimentar sólo si es necesaria nueva financiación.</a:t>
          </a:r>
          <a:endParaRPr lang="es-ES" sz="1400" b="1" i="0" u="none" strike="noStrike" baseline="0">
            <a:solidFill>
              <a:srgbClr val="333333"/>
            </a:solidFill>
            <a:latin typeface="Arial"/>
            <a:ea typeface="Arial"/>
            <a:cs typeface="Arial"/>
          </a:endParaRPr>
        </a:p>
        <a:p>
          <a:pPr algn="ctr" rtl="0">
            <a:defRPr sz="1000"/>
          </a:pPr>
          <a:r>
            <a:rPr lang="es-ES" sz="1200" b="0" i="0" u="none" strike="noStrike" baseline="0">
              <a:solidFill>
                <a:srgbClr val="333333"/>
              </a:solidFill>
              <a:latin typeface="Arial"/>
              <a:ea typeface="Arial"/>
              <a:cs typeface="Arial"/>
            </a:rPr>
            <a:t>Introduce tus datos en las celdas con fondo blanco de las </a:t>
          </a:r>
          <a:r>
            <a:rPr lang="es-ES" sz="1200" b="1" i="0" u="none" strike="noStrike" baseline="0">
              <a:solidFill>
                <a:srgbClr val="333333"/>
              </a:solidFill>
              <a:latin typeface="Arial"/>
              <a:ea typeface="Arial"/>
              <a:cs typeface="Arial"/>
            </a:rPr>
            <a:t>cinco</a:t>
          </a:r>
          <a:r>
            <a:rPr lang="es-ES" sz="1200" b="0" i="0" u="none" strike="noStrike" baseline="0">
              <a:solidFill>
                <a:srgbClr val="333333"/>
              </a:solidFill>
              <a:latin typeface="Arial"/>
              <a:ea typeface="Arial"/>
              <a:cs typeface="Arial"/>
            </a:rPr>
            <a:t> secciones numeradas que encontrarás más abajo</a:t>
          </a:r>
          <a:endParaRPr lang="es-ES" sz="1200" b="0" i="0" u="none" strike="noStrike" baseline="0">
            <a:solidFill>
              <a:srgbClr val="000000"/>
            </a:solidFill>
            <a:latin typeface="Arial"/>
            <a:ea typeface="Arial"/>
            <a:cs typeface="Arial"/>
          </a:endParaRPr>
        </a:p>
        <a:p>
          <a:pPr algn="ctr" rtl="0">
            <a:defRPr sz="1000"/>
          </a:pPr>
          <a:r>
            <a:rPr lang="es-ES" sz="1100" b="0" i="0" u="none" strike="noStrike" baseline="0">
              <a:solidFill>
                <a:srgbClr val="808080"/>
              </a:solidFill>
              <a:latin typeface="Arial"/>
              <a:ea typeface="Arial"/>
              <a:cs typeface="Arial"/>
            </a:rPr>
            <a:t>Ten en cuenta que hay filas ocultas a tu disposición en casi todas las secciones.</a:t>
          </a:r>
        </a:p>
      </xdr:txBody>
    </xdr:sp>
    <xdr:clientData/>
  </xdr:twoCellAnchor>
  <xdr:twoCellAnchor editAs="oneCell">
    <xdr:from>
      <xdr:col>1</xdr:col>
      <xdr:colOff>177800</xdr:colOff>
      <xdr:row>111</xdr:row>
      <xdr:rowOff>76200</xdr:rowOff>
    </xdr:from>
    <xdr:to>
      <xdr:col>14</xdr:col>
      <xdr:colOff>101600</xdr:colOff>
      <xdr:row>119</xdr:row>
      <xdr:rowOff>12700</xdr:rowOff>
    </xdr:to>
    <xdr:sp macro="" textlink="">
      <xdr:nvSpPr>
        <xdr:cNvPr id="253960" name="Text Box 8">
          <a:extLst>
            <a:ext uri="{FF2B5EF4-FFF2-40B4-BE49-F238E27FC236}">
              <a16:creationId xmlns:a16="http://schemas.microsoft.com/office/drawing/2014/main" id="{00000000-0008-0000-0A00-000008E00300}"/>
            </a:ext>
          </a:extLst>
        </xdr:cNvPr>
        <xdr:cNvSpPr txBox="1">
          <a:spLocks noChangeArrowheads="1"/>
        </xdr:cNvSpPr>
      </xdr:nvSpPr>
      <xdr:spPr bwMode="auto">
        <a:xfrm>
          <a:off x="431800" y="18135600"/>
          <a:ext cx="13462000" cy="14605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Necesidad de fondos: </a:t>
          </a:r>
          <a:endParaRPr lang="es-ES" sz="1100" b="1" i="0" u="none" strike="noStrike" baseline="0">
            <a:solidFill>
              <a:srgbClr val="000000"/>
            </a:solidFill>
            <a:latin typeface="Arial"/>
            <a:ea typeface="Arial"/>
            <a:cs typeface="Arial"/>
          </a:endParaRPr>
        </a:p>
        <a:p>
          <a:pPr algn="l" rtl="0">
            <a:defRPr sz="1000"/>
          </a:pPr>
          <a:r>
            <a:rPr lang="es-ES" sz="1100" b="1" i="0" u="none" strike="noStrike" baseline="0">
              <a:solidFill>
                <a:srgbClr val="000000"/>
              </a:solidFill>
              <a:latin typeface="Arial"/>
              <a:ea typeface="Arial"/>
              <a:cs typeface="Arial"/>
            </a:rPr>
            <a:t>Es una forma simplificada para determinar los fondos que necesitas para desarrollar el negocio.</a:t>
          </a:r>
          <a:endParaRPr lang="es-ES" sz="1100" b="0"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Por un lado, si la tesorería es negativa, es seguro que precisarás fondos para cubrirla.</a:t>
          </a:r>
        </a:p>
        <a:p>
          <a:pPr algn="l" rtl="0">
            <a:defRPr sz="1000"/>
          </a:pPr>
          <a:r>
            <a:rPr lang="es-ES" sz="1100" b="0" i="0" u="none" strike="noStrike" baseline="0">
              <a:solidFill>
                <a:srgbClr val="000000"/>
              </a:solidFill>
              <a:latin typeface="Arial"/>
              <a:ea typeface="Arial"/>
              <a:cs typeface="Arial"/>
            </a:rPr>
            <a:t>Por otro, deberás examinar la situación general y definir si necesitas algunas reservas para cubrir eventuales desviaciones, el importe que pongas es puramente subjetivo y, para decidirlo, piensa sobretodo en "como" has elaborado tus previsiones, si has sido más o menos conservador al hacerlo (siempre es muy recomendable ser conservador, sobretodo en las previsiones de venta).</a:t>
          </a:r>
        </a:p>
        <a:p>
          <a:pPr algn="l" rtl="0">
            <a:defRPr sz="1000"/>
          </a:pPr>
          <a:r>
            <a:rPr lang="es-ES" sz="1100" b="0" i="0" u="none" strike="noStrike" baseline="0">
              <a:solidFill>
                <a:srgbClr val="000000"/>
              </a:solidFill>
              <a:latin typeface="Arial"/>
              <a:ea typeface="Arial"/>
              <a:cs typeface="Arial"/>
            </a:rPr>
            <a:t>Ten en cuenta que los inversores son, casi siempre, muy reacios a aportar fondos que no estén claramente justificados.</a:t>
          </a:r>
        </a:p>
        <a:p>
          <a:pPr algn="l" rtl="0">
            <a:defRPr sz="1000"/>
          </a:pPr>
          <a:endParaRPr lang="es-ES" sz="1100" b="0" i="0" u="none" strike="noStrike" baseline="0">
            <a:solidFill>
              <a:srgbClr val="000000"/>
            </a:solidFill>
            <a:latin typeface="Arial"/>
            <a:ea typeface="Arial"/>
            <a:cs typeface="Arial"/>
          </a:endParaRPr>
        </a:p>
        <a:p>
          <a:pPr algn="l" rtl="0">
            <a:defRPr sz="1000"/>
          </a:pPr>
          <a:endParaRPr lang="es-ES" sz="1100" b="0" i="0" u="none" strike="noStrike" baseline="0">
            <a:solidFill>
              <a:srgbClr val="000000"/>
            </a:solidFill>
            <a:latin typeface="Arial"/>
            <a:ea typeface="Arial"/>
            <a:cs typeface="Arial"/>
          </a:endParaRPr>
        </a:p>
      </xdr:txBody>
    </xdr:sp>
    <xdr:clientData/>
  </xdr:twoCellAnchor>
  <xdr:twoCellAnchor editAs="oneCell">
    <xdr:from>
      <xdr:col>2</xdr:col>
      <xdr:colOff>12700</xdr:colOff>
      <xdr:row>121</xdr:row>
      <xdr:rowOff>76200</xdr:rowOff>
    </xdr:from>
    <xdr:to>
      <xdr:col>14</xdr:col>
      <xdr:colOff>139700</xdr:colOff>
      <xdr:row>127</xdr:row>
      <xdr:rowOff>12700</xdr:rowOff>
    </xdr:to>
    <xdr:sp macro="" textlink="">
      <xdr:nvSpPr>
        <xdr:cNvPr id="253967" name="Text Box 15">
          <a:extLst>
            <a:ext uri="{FF2B5EF4-FFF2-40B4-BE49-F238E27FC236}">
              <a16:creationId xmlns:a16="http://schemas.microsoft.com/office/drawing/2014/main" id="{00000000-0008-0000-0A00-00000FE00300}"/>
            </a:ext>
          </a:extLst>
        </xdr:cNvPr>
        <xdr:cNvSpPr txBox="1">
          <a:spLocks noChangeArrowheads="1"/>
        </xdr:cNvSpPr>
      </xdr:nvSpPr>
      <xdr:spPr bwMode="auto">
        <a:xfrm>
          <a:off x="444500" y="20091400"/>
          <a:ext cx="13487400" cy="10033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Capital y socios: </a:t>
          </a:r>
          <a:endParaRPr lang="es-ES" sz="1100" b="1" i="0" u="none" strike="noStrike" baseline="0">
            <a:solidFill>
              <a:srgbClr val="000000"/>
            </a:solidFill>
            <a:latin typeface="Arial"/>
            <a:ea typeface="Arial"/>
            <a:cs typeface="Arial"/>
          </a:endParaRPr>
        </a:p>
        <a:p>
          <a:pPr algn="l" rtl="0">
            <a:defRPr sz="1000"/>
          </a:pPr>
          <a:r>
            <a:rPr lang="es-ES" sz="1100" b="1" i="0" u="none" strike="noStrike" baseline="0">
              <a:solidFill>
                <a:srgbClr val="000000"/>
              </a:solidFill>
              <a:latin typeface="Arial"/>
              <a:ea typeface="Arial"/>
              <a:cs typeface="Arial"/>
            </a:rPr>
            <a:t>Aquí debes reflejar cuales serán los socios y cual será la aportación monetaria que realizará cada uno de ellos</a:t>
          </a:r>
          <a:r>
            <a:rPr lang="es-ES" sz="1100" b="0" i="0" u="none" strike="noStrike" baseline="0">
              <a:solidFill>
                <a:srgbClr val="000000"/>
              </a:solidFill>
              <a:latin typeface="Arial"/>
              <a:ea typeface="Arial"/>
              <a:cs typeface="Arial"/>
            </a:rPr>
            <a:t>, la suma de dichas aportaciones conformará el capital de la empresa.</a:t>
          </a:r>
        </a:p>
        <a:p>
          <a:pPr algn="l" rtl="0">
            <a:defRPr sz="1000"/>
          </a:pPr>
          <a:r>
            <a:rPr lang="es-ES" sz="1100" b="0" i="0" u="none" strike="noStrike" baseline="0">
              <a:solidFill>
                <a:srgbClr val="000000"/>
              </a:solidFill>
              <a:latin typeface="Arial"/>
              <a:ea typeface="Arial"/>
              <a:cs typeface="Arial"/>
            </a:rPr>
            <a:t>Pon sus nombres y la aportación, se sumará (la suma es el capital que se reflejará) y se calculará su % de participación en el capital.</a:t>
          </a:r>
        </a:p>
        <a:p>
          <a:pPr algn="l" rtl="0">
            <a:defRPr sz="1000"/>
          </a:pPr>
          <a:r>
            <a:rPr lang="es-ES" sz="1100" b="0" i="0" u="none" strike="noStrike" baseline="0">
              <a:solidFill>
                <a:srgbClr val="000000"/>
              </a:solidFill>
              <a:latin typeface="Arial"/>
              <a:ea typeface="Arial"/>
              <a:cs typeface="Arial"/>
            </a:rPr>
            <a:t>Hay filas ocultas disponibles.</a:t>
          </a:r>
          <a:endParaRPr lang="es-ES" sz="1100" b="1" i="0" u="none" strike="noStrike" baseline="0">
            <a:solidFill>
              <a:srgbClr val="000000"/>
            </a:solidFill>
            <a:latin typeface="Arial"/>
            <a:ea typeface="Arial"/>
            <a:cs typeface="Arial"/>
          </a:endParaRPr>
        </a:p>
        <a:p>
          <a:pPr algn="l" rtl="0">
            <a:defRPr sz="1000"/>
          </a:pPr>
          <a:endParaRPr lang="es-ES" sz="1100" b="1" i="0" u="none" strike="noStrike" baseline="0">
            <a:solidFill>
              <a:srgbClr val="000000"/>
            </a:solidFill>
            <a:latin typeface="Arial"/>
            <a:ea typeface="Arial"/>
            <a:cs typeface="Arial"/>
          </a:endParaRPr>
        </a:p>
      </xdr:txBody>
    </xdr:sp>
    <xdr:clientData/>
  </xdr:twoCellAnchor>
  <xdr:twoCellAnchor editAs="oneCell">
    <xdr:from>
      <xdr:col>2</xdr:col>
      <xdr:colOff>12700</xdr:colOff>
      <xdr:row>136</xdr:row>
      <xdr:rowOff>127000</xdr:rowOff>
    </xdr:from>
    <xdr:to>
      <xdr:col>14</xdr:col>
      <xdr:colOff>127000</xdr:colOff>
      <xdr:row>151</xdr:row>
      <xdr:rowOff>114300</xdr:rowOff>
    </xdr:to>
    <xdr:sp macro="" textlink="">
      <xdr:nvSpPr>
        <xdr:cNvPr id="253975" name="Text Box 23">
          <a:extLst>
            <a:ext uri="{FF2B5EF4-FFF2-40B4-BE49-F238E27FC236}">
              <a16:creationId xmlns:a16="http://schemas.microsoft.com/office/drawing/2014/main" id="{00000000-0008-0000-0A00-000017E00300}"/>
            </a:ext>
          </a:extLst>
        </xdr:cNvPr>
        <xdr:cNvSpPr txBox="1">
          <a:spLocks noChangeArrowheads="1"/>
        </xdr:cNvSpPr>
      </xdr:nvSpPr>
      <xdr:spPr bwMode="auto">
        <a:xfrm>
          <a:off x="444500" y="22910800"/>
          <a:ext cx="13474700" cy="24638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Préstamos a corto plazo: máximo 2 años</a:t>
          </a:r>
          <a:endParaRPr lang="es-ES" sz="1100" b="1"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Aunque, en sentido estricto, los préstamos a más de un año y medio no son a corto plazo,</a:t>
          </a:r>
          <a:r>
            <a:rPr lang="es-ES" sz="1100" b="1" i="0" u="none" strike="noStrike" baseline="0">
              <a:solidFill>
                <a:srgbClr val="000000"/>
              </a:solidFill>
              <a:latin typeface="Arial"/>
              <a:ea typeface="Arial"/>
              <a:cs typeface="Arial"/>
            </a:rPr>
            <a:t> </a:t>
          </a:r>
          <a:r>
            <a:rPr lang="es-ES" sz="1100" b="0" i="0" u="none" strike="noStrike" baseline="0">
              <a:solidFill>
                <a:srgbClr val="000000"/>
              </a:solidFill>
              <a:latin typeface="Arial"/>
              <a:ea typeface="Arial"/>
              <a:cs typeface="Arial"/>
            </a:rPr>
            <a:t>por razonas prácticas </a:t>
          </a:r>
          <a:r>
            <a:rPr lang="es-ES" sz="1100" b="1" i="0" u="none" strike="noStrike" baseline="0">
              <a:solidFill>
                <a:srgbClr val="000000"/>
              </a:solidFill>
              <a:latin typeface="Arial"/>
              <a:ea typeface="Arial"/>
              <a:cs typeface="Arial"/>
            </a:rPr>
            <a:t>aquí debes incluir los préstamos hasta un máximo de dos años</a:t>
          </a:r>
          <a:r>
            <a:rPr lang="es-ES" sz="1100" b="0" i="0" u="none" strike="noStrike" baseline="0">
              <a:solidFill>
                <a:srgbClr val="000000"/>
              </a:solidFill>
              <a:latin typeface="Arial"/>
              <a:ea typeface="Arial"/>
              <a:cs typeface="Arial"/>
            </a:rPr>
            <a:t>.</a:t>
          </a:r>
        </a:p>
        <a:p>
          <a:pPr algn="l" rtl="0">
            <a:defRPr sz="1000"/>
          </a:pPr>
          <a:r>
            <a:rPr lang="es-ES" sz="1100" b="0" i="0" u="none" strike="noStrike" baseline="0">
              <a:solidFill>
                <a:srgbClr val="000000"/>
              </a:solidFill>
              <a:latin typeface="Arial"/>
              <a:ea typeface="Arial"/>
              <a:cs typeface="Arial"/>
            </a:rPr>
            <a:t>Pon su (1) denominación (banco o nombre), (2) el importe del préstamo, (3) elige el plazo de amortización (años), (4) pon la tasa de interés anual, (5) elige el número de pagos por año (cada mes, cada dos meses, cada tres meses o un sólo pago al año) y (6) si los hay, pon los gastos iniciales pueden ser comisiones de apertura, gastos de escritura u otros (pon el importe total).</a:t>
          </a:r>
        </a:p>
        <a:p>
          <a:pPr algn="l" rtl="0">
            <a:defRPr sz="1000"/>
          </a:pPr>
          <a:endParaRPr lang="es-ES" sz="1100" b="0" i="0" u="none" strike="noStrike" baseline="0">
            <a:solidFill>
              <a:srgbClr val="000000"/>
            </a:solidFill>
            <a:latin typeface="Arial"/>
            <a:ea typeface="Arial"/>
            <a:cs typeface="Arial"/>
          </a:endParaRPr>
        </a:p>
        <a:p>
          <a:pPr algn="l" rtl="0">
            <a:defRPr sz="1000"/>
          </a:pPr>
          <a:r>
            <a:rPr lang="es-ES" sz="1200" b="1" i="0" u="none" strike="noStrike" baseline="0">
              <a:solidFill>
                <a:srgbClr val="993300"/>
              </a:solidFill>
              <a:latin typeface="Arial"/>
              <a:ea typeface="Arial"/>
              <a:cs typeface="Arial"/>
            </a:rPr>
            <a:t>Pólizas de crédito:</a:t>
          </a:r>
          <a:endParaRPr lang="es-ES" sz="1100" b="0"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Se trata de créditos que se disponen puntualmente (sobre necesidad)  y, normalmente, se usan para financiar "puntas" de tesorería.</a:t>
          </a:r>
        </a:p>
        <a:p>
          <a:pPr algn="l" rtl="0">
            <a:defRPr sz="1000"/>
          </a:pPr>
          <a:r>
            <a:rPr lang="es-ES" sz="1100" b="0" i="0" u="none" strike="noStrike" baseline="0">
              <a:solidFill>
                <a:srgbClr val="000000"/>
              </a:solidFill>
              <a:latin typeface="Arial"/>
              <a:ea typeface="Arial"/>
              <a:cs typeface="Arial"/>
            </a:rPr>
            <a:t>Pon su (1) denominación (banco o nombre), (2) el importe de la póliza (límite máximo de disponibilidad), (3) el coste anual de mantenimiento y (4) la tasa de interés anual a aplicar al importe dispuesto.</a:t>
          </a:r>
        </a:p>
        <a:p>
          <a:pPr algn="l" rtl="0">
            <a:defRPr sz="1000"/>
          </a:pPr>
          <a:r>
            <a:rPr lang="es-ES" sz="1100" b="1" i="0" u="none" strike="noStrike" baseline="0">
              <a:solidFill>
                <a:srgbClr val="000000"/>
              </a:solidFill>
              <a:latin typeface="Arial"/>
              <a:ea typeface="Arial"/>
              <a:cs typeface="Arial"/>
            </a:rPr>
            <a:t>¿Cómo los tratará la hoja?</a:t>
          </a:r>
          <a:endParaRPr lang="es-ES" sz="1100" b="0"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Su gestión - disposición o amortización - debes realizarla desde la hoja de Tesorería. </a:t>
          </a:r>
        </a:p>
        <a:p>
          <a:pPr algn="l" rtl="0">
            <a:defRPr sz="1000"/>
          </a:pPr>
          <a:r>
            <a:rPr lang="es-ES" sz="1100" b="0" i="0" u="none" strike="noStrike" baseline="0">
              <a:solidFill>
                <a:srgbClr val="000000"/>
              </a:solidFill>
              <a:latin typeface="Arial"/>
              <a:ea typeface="Arial"/>
              <a:cs typeface="Arial"/>
            </a:rPr>
            <a:t>Si no dispones ningún importe, el libro sólo tendrá en cuenta el coste anual mientras no la canceles. Mientras tengas un saldo dispuesto, el libro tendrá en cuenta los intereses.</a:t>
          </a:r>
        </a:p>
      </xdr:txBody>
    </xdr:sp>
    <xdr:clientData/>
  </xdr:twoCellAnchor>
  <xdr:twoCellAnchor editAs="oneCell">
    <xdr:from>
      <xdr:col>1</xdr:col>
      <xdr:colOff>127000</xdr:colOff>
      <xdr:row>154</xdr:row>
      <xdr:rowOff>101600</xdr:rowOff>
    </xdr:from>
    <xdr:to>
      <xdr:col>14</xdr:col>
      <xdr:colOff>114300</xdr:colOff>
      <xdr:row>161</xdr:row>
      <xdr:rowOff>63500</xdr:rowOff>
    </xdr:to>
    <xdr:sp macro="" textlink="">
      <xdr:nvSpPr>
        <xdr:cNvPr id="253978" name="Text Box 26">
          <a:extLst>
            <a:ext uri="{FF2B5EF4-FFF2-40B4-BE49-F238E27FC236}">
              <a16:creationId xmlns:a16="http://schemas.microsoft.com/office/drawing/2014/main" id="{00000000-0008-0000-0A00-00001AE00300}"/>
            </a:ext>
          </a:extLst>
        </xdr:cNvPr>
        <xdr:cNvSpPr txBox="1">
          <a:spLocks noChangeArrowheads="1"/>
        </xdr:cNvSpPr>
      </xdr:nvSpPr>
      <xdr:spPr bwMode="auto">
        <a:xfrm>
          <a:off x="419100" y="25946100"/>
          <a:ext cx="13487400" cy="11176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100" b="1" i="0" u="none" strike="noStrike" baseline="0">
              <a:solidFill>
                <a:srgbClr val="000000"/>
              </a:solidFill>
              <a:latin typeface="Arial"/>
              <a:ea typeface="Arial"/>
              <a:cs typeface="Arial"/>
            </a:rPr>
            <a:t>Préstamos a largo plazo: más de 2 años</a:t>
          </a:r>
        </a:p>
        <a:p>
          <a:pPr algn="l" rtl="0">
            <a:defRPr sz="1000"/>
          </a:pPr>
          <a:r>
            <a:rPr lang="es-ES" sz="1100" b="0" i="0" u="none" strike="noStrike" baseline="0">
              <a:solidFill>
                <a:srgbClr val="000000"/>
              </a:solidFill>
              <a:latin typeface="Arial"/>
              <a:ea typeface="Arial"/>
              <a:cs typeface="Arial"/>
            </a:rPr>
            <a:t> Incluye aquí los préstamos a medio y largo plazo (más de 2 años).</a:t>
          </a:r>
        </a:p>
        <a:p>
          <a:pPr algn="l" rtl="0">
            <a:defRPr sz="1000"/>
          </a:pPr>
          <a:r>
            <a:rPr lang="es-ES" sz="1100" b="0" i="0" u="none" strike="noStrike" baseline="0">
              <a:solidFill>
                <a:srgbClr val="000000"/>
              </a:solidFill>
              <a:latin typeface="Arial"/>
              <a:ea typeface="Arial"/>
              <a:cs typeface="Arial"/>
            </a:rPr>
            <a:t>Pon su (1) denominación (banco o nombre), (2) el importe del préstamo, (3) elige el plazo de amortización (años), (4) pon la tasa de interés anual, (5) elige el número de pagos por año (cada mes, cada dos meses, cada tres meses o un sólo pago al año) y (6) si los hay, pon los gastos iniciales pueden ser comisiones de apertura, gastos de escritura u otros (pon el importe total).</a:t>
          </a:r>
        </a:p>
        <a:p>
          <a:pPr algn="l" rtl="0">
            <a:defRPr sz="1000"/>
          </a:pPr>
          <a:endParaRPr lang="es-ES" sz="1100" b="1" i="0" u="none" strike="noStrike" baseline="0">
            <a:solidFill>
              <a:srgbClr val="000000"/>
            </a:solidFill>
            <a:latin typeface="Arial"/>
            <a:ea typeface="Arial"/>
            <a:cs typeface="Arial"/>
          </a:endParaRPr>
        </a:p>
        <a:p>
          <a:pPr algn="l" rtl="0">
            <a:defRPr sz="1000"/>
          </a:pPr>
          <a:endParaRPr lang="es-ES" sz="1100" b="1" i="0" u="none" strike="noStrike" baseline="0">
            <a:solidFill>
              <a:srgbClr val="000000"/>
            </a:solidFill>
            <a:latin typeface="Arial"/>
            <a:ea typeface="Arial"/>
            <a:cs typeface="Arial"/>
          </a:endParaRPr>
        </a:p>
      </xdr:txBody>
    </xdr:sp>
    <xdr:clientData/>
  </xdr:twoCellAnchor>
  <xdr:twoCellAnchor editAs="oneCell">
    <xdr:from>
      <xdr:col>2</xdr:col>
      <xdr:colOff>0</xdr:colOff>
      <xdr:row>100</xdr:row>
      <xdr:rowOff>114300</xdr:rowOff>
    </xdr:from>
    <xdr:to>
      <xdr:col>14</xdr:col>
      <xdr:colOff>114300</xdr:colOff>
      <xdr:row>107</xdr:row>
      <xdr:rowOff>152400</xdr:rowOff>
    </xdr:to>
    <xdr:sp macro="" textlink="">
      <xdr:nvSpPr>
        <xdr:cNvPr id="254011" name="Text Box 59">
          <a:extLst>
            <a:ext uri="{FF2B5EF4-FFF2-40B4-BE49-F238E27FC236}">
              <a16:creationId xmlns:a16="http://schemas.microsoft.com/office/drawing/2014/main" id="{00000000-0008-0000-0A00-00003BE00300}"/>
            </a:ext>
          </a:extLst>
        </xdr:cNvPr>
        <xdr:cNvSpPr txBox="1">
          <a:spLocks noChangeArrowheads="1"/>
        </xdr:cNvSpPr>
      </xdr:nvSpPr>
      <xdr:spPr bwMode="auto">
        <a:xfrm>
          <a:off x="431800" y="15862300"/>
          <a:ext cx="13474700" cy="12827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En general:</a:t>
          </a:r>
          <a:endParaRPr lang="es-ES" sz="1200" b="1"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Pon tus datos en las celdas con fondo blanco (antes borra todos los datos de ejemplo)</a:t>
          </a:r>
        </a:p>
        <a:p>
          <a:pPr algn="l" rtl="0">
            <a:defRPr sz="1000"/>
          </a:pPr>
          <a:r>
            <a:rPr lang="es-ES" sz="1100" b="0" i="0" u="none" strike="noStrike" baseline="0">
              <a:solidFill>
                <a:srgbClr val="000000"/>
              </a:solidFill>
              <a:latin typeface="Arial"/>
              <a:ea typeface="Arial"/>
              <a:cs typeface="Arial"/>
            </a:rPr>
            <a:t>Usa sólo las secciones que te interesen, si las demás te molestan ocúltalas (sólo tienes que desproteger la hoja).</a:t>
          </a:r>
        </a:p>
        <a:p>
          <a:pPr algn="l" rtl="0">
            <a:defRPr sz="1000"/>
          </a:pPr>
          <a:r>
            <a:rPr lang="es-ES" sz="1200" b="1" i="0" u="none" strike="noStrike" baseline="0">
              <a:solidFill>
                <a:srgbClr val="000000"/>
              </a:solidFill>
              <a:latin typeface="Arial"/>
              <a:ea typeface="Arial"/>
              <a:cs typeface="Arial"/>
            </a:rPr>
            <a:t>Personaliza la hoja:</a:t>
          </a:r>
          <a:endParaRPr lang="es-ES" sz="1100" b="0"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Cambia el nombre o denominación de cada sección para adecuarlo a las costumbres de tu empresa. (sólo tienes que desproteger la hoja y modificarlo).</a:t>
          </a:r>
        </a:p>
        <a:p>
          <a:pPr algn="l" rtl="0">
            <a:defRPr sz="1000"/>
          </a:pPr>
          <a:r>
            <a:rPr lang="es-ES" sz="1100" b="0" i="0" u="none" strike="noStrike" baseline="0">
              <a:solidFill>
                <a:srgbClr val="000000"/>
              </a:solidFill>
              <a:latin typeface="Arial"/>
              <a:ea typeface="Arial"/>
              <a:cs typeface="Arial"/>
            </a:rPr>
            <a:t>Aquí te recomendamos que </a:t>
          </a:r>
          <a:r>
            <a:rPr lang="es-ES" sz="1100" b="1" i="0" u="none" strike="noStrike" baseline="0">
              <a:solidFill>
                <a:srgbClr val="000000"/>
              </a:solidFill>
              <a:latin typeface="Arial"/>
              <a:ea typeface="Arial"/>
              <a:cs typeface="Arial"/>
            </a:rPr>
            <a:t>no</a:t>
          </a:r>
          <a:r>
            <a:rPr lang="es-ES" sz="1100" b="0" i="0" u="none" strike="noStrike" baseline="0">
              <a:solidFill>
                <a:srgbClr val="000000"/>
              </a:solidFill>
              <a:latin typeface="Arial"/>
              <a:ea typeface="Arial"/>
              <a:cs typeface="Arial"/>
            </a:rPr>
            <a:t> añadas filas ni quites filas, su reprogramación es muy compleja.</a:t>
          </a:r>
        </a:p>
        <a:p>
          <a:pPr algn="l" rtl="0">
            <a:defRPr sz="1000"/>
          </a:pPr>
          <a:endParaRPr lang="es-ES" sz="1100" b="0" i="0" u="none" strike="noStrike" baseline="0">
            <a:solidFill>
              <a:srgbClr val="000000"/>
            </a:solidFill>
            <a:latin typeface="Arial"/>
            <a:ea typeface="Arial"/>
            <a:cs typeface="Arial"/>
          </a:endParaRPr>
        </a:p>
      </xdr:txBody>
    </xdr:sp>
    <xdr:clientData/>
  </xdr:twoCellAnchor>
  <xdr:twoCellAnchor editAs="oneCell">
    <xdr:from>
      <xdr:col>2</xdr:col>
      <xdr:colOff>38100</xdr:colOff>
      <xdr:row>129</xdr:row>
      <xdr:rowOff>101600</xdr:rowOff>
    </xdr:from>
    <xdr:to>
      <xdr:col>14</xdr:col>
      <xdr:colOff>165100</xdr:colOff>
      <xdr:row>134</xdr:row>
      <xdr:rowOff>12700</xdr:rowOff>
    </xdr:to>
    <xdr:sp macro="" textlink="">
      <xdr:nvSpPr>
        <xdr:cNvPr id="254013" name="Text Box 61">
          <a:extLst>
            <a:ext uri="{FF2B5EF4-FFF2-40B4-BE49-F238E27FC236}">
              <a16:creationId xmlns:a16="http://schemas.microsoft.com/office/drawing/2014/main" id="{00000000-0008-0000-0A00-00003DE00300}"/>
            </a:ext>
          </a:extLst>
        </xdr:cNvPr>
        <xdr:cNvSpPr txBox="1">
          <a:spLocks noChangeArrowheads="1"/>
        </xdr:cNvSpPr>
      </xdr:nvSpPr>
      <xdr:spPr bwMode="auto">
        <a:xfrm>
          <a:off x="469900" y="21615400"/>
          <a:ext cx="13487400" cy="7620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Subvenciones: </a:t>
          </a:r>
          <a:endParaRPr lang="es-ES" sz="1100" b="1"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Si las tienes, pon aquí las subvenciones, ten en cuenta que deben ser a "fondo perdido" y se reflejarán en el balance como tales.</a:t>
          </a:r>
        </a:p>
        <a:p>
          <a:pPr algn="l" rtl="0">
            <a:defRPr sz="1000"/>
          </a:pPr>
          <a:r>
            <a:rPr lang="es-ES" sz="1100" b="0" i="0" u="none" strike="noStrike" baseline="0">
              <a:solidFill>
                <a:srgbClr val="000000"/>
              </a:solidFill>
              <a:latin typeface="Arial"/>
              <a:ea typeface="Arial"/>
              <a:cs typeface="Arial"/>
            </a:rPr>
            <a:t>Incluye también el mes en que te ingresarán (pagarán) dicha subvención (elige de la lista contando a partir del mes de inicio del plan), este punto es importante para la tesorería.</a:t>
          </a:r>
          <a:endParaRPr lang="es-ES" sz="1100" b="1" i="0" u="none" strike="noStrike" baseline="0">
            <a:solidFill>
              <a:srgbClr val="000000"/>
            </a:solidFill>
            <a:latin typeface="Arial"/>
            <a:ea typeface="Arial"/>
            <a:cs typeface="Arial"/>
          </a:endParaRPr>
        </a:p>
        <a:p>
          <a:pPr algn="l" rtl="0">
            <a:defRPr sz="1000"/>
          </a:pPr>
          <a:endParaRPr lang="es-ES" sz="1100" b="1" i="0" u="none" strike="noStrike" baseline="0">
            <a:solidFill>
              <a:srgbClr val="000000"/>
            </a:solidFill>
            <a:latin typeface="Arial"/>
            <a:ea typeface="Arial"/>
            <a:cs typeface="Aria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228600</xdr:colOff>
      <xdr:row>3</xdr:row>
      <xdr:rowOff>127000</xdr:rowOff>
    </xdr:from>
    <xdr:to>
      <xdr:col>14</xdr:col>
      <xdr:colOff>723900</xdr:colOff>
      <xdr:row>6</xdr:row>
      <xdr:rowOff>546100</xdr:rowOff>
    </xdr:to>
    <xdr:sp macro="" textlink="">
      <xdr:nvSpPr>
        <xdr:cNvPr id="259073" name="Text Box 1">
          <a:extLst>
            <a:ext uri="{FF2B5EF4-FFF2-40B4-BE49-F238E27FC236}">
              <a16:creationId xmlns:a16="http://schemas.microsoft.com/office/drawing/2014/main" id="{00000000-0008-0000-0D00-000001F40300}"/>
            </a:ext>
          </a:extLst>
        </xdr:cNvPr>
        <xdr:cNvSpPr txBox="1">
          <a:spLocks noChangeArrowheads="1"/>
        </xdr:cNvSpPr>
      </xdr:nvSpPr>
      <xdr:spPr bwMode="auto">
        <a:xfrm>
          <a:off x="647700" y="1003300"/>
          <a:ext cx="12331700" cy="1104900"/>
        </a:xfrm>
        <a:prstGeom prst="rect">
          <a:avLst/>
        </a:prstGeom>
        <a:solidFill>
          <a:srgbClr val="FFFFFF"/>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lnSpc>
              <a:spcPts val="1700"/>
            </a:lnSpc>
            <a:defRPr sz="1000"/>
          </a:pPr>
          <a:r>
            <a:rPr lang="es-ES" sz="1600" b="1" i="0" u="none" strike="noStrike" baseline="0">
              <a:solidFill>
                <a:srgbClr val="000000"/>
              </a:solidFill>
              <a:latin typeface="Arial"/>
              <a:ea typeface="Arial"/>
              <a:cs typeface="Arial"/>
            </a:rPr>
            <a:t>  Aquí debes ajustar tu </a:t>
          </a:r>
          <a:r>
            <a:rPr lang="es-ES" sz="1600" b="1" i="0" u="none" strike="noStrike" baseline="0">
              <a:solidFill>
                <a:srgbClr val="993300"/>
              </a:solidFill>
              <a:latin typeface="Arial"/>
              <a:ea typeface="Arial"/>
              <a:cs typeface="Arial"/>
            </a:rPr>
            <a:t>cash flow y los balances del primer año.</a:t>
          </a:r>
        </a:p>
        <a:p>
          <a:pPr algn="ctr" rtl="0">
            <a:lnSpc>
              <a:spcPts val="1300"/>
            </a:lnSpc>
            <a:defRPr sz="1000"/>
          </a:pPr>
          <a:r>
            <a:rPr lang="es-ES" sz="1200" b="1" i="0" u="none" strike="noStrike" baseline="0">
              <a:solidFill>
                <a:srgbClr val="993300"/>
              </a:solidFill>
              <a:latin typeface="Arial"/>
              <a:ea typeface="Arial"/>
              <a:cs typeface="Arial"/>
            </a:rPr>
            <a:t>Nuevas empresas:</a:t>
          </a:r>
          <a:r>
            <a:rPr lang="es-ES" sz="1200" b="0" i="0" u="none" strike="noStrike" baseline="0">
              <a:solidFill>
                <a:srgbClr val="000000"/>
              </a:solidFill>
              <a:latin typeface="Arial"/>
              <a:ea typeface="Arial"/>
              <a:cs typeface="Arial"/>
            </a:rPr>
            <a:t> imprescindible completar</a:t>
          </a:r>
          <a:r>
            <a:rPr lang="es-ES" sz="1200" b="1" i="0" u="none" strike="noStrike" baseline="0">
              <a:solidFill>
                <a:srgbClr val="993300"/>
              </a:solidFill>
              <a:latin typeface="Arial"/>
              <a:ea typeface="Arial"/>
              <a:cs typeface="Arial"/>
            </a:rPr>
            <a:t>. </a:t>
          </a:r>
        </a:p>
        <a:p>
          <a:pPr algn="ctr" rtl="0">
            <a:lnSpc>
              <a:spcPts val="1300"/>
            </a:lnSpc>
            <a:defRPr sz="1000"/>
          </a:pPr>
          <a:r>
            <a:rPr lang="es-ES" sz="1200" b="1" i="0" u="none" strike="noStrike" baseline="0">
              <a:solidFill>
                <a:srgbClr val="993300"/>
              </a:solidFill>
              <a:latin typeface="Arial"/>
              <a:ea typeface="Arial"/>
              <a:cs typeface="Arial"/>
            </a:rPr>
            <a:t>Empresas existentes: </a:t>
          </a:r>
          <a:r>
            <a:rPr lang="es-ES" sz="1200" b="0" i="0" u="none" strike="noStrike" baseline="0">
              <a:solidFill>
                <a:srgbClr val="000000"/>
              </a:solidFill>
              <a:latin typeface="Arial"/>
              <a:ea typeface="Arial"/>
              <a:cs typeface="Arial"/>
            </a:rPr>
            <a:t>recuerda que esta parte sólo hace referencia a los datos incluidos hasta ahora, la consolidación se hará en la sección posterior. </a:t>
          </a:r>
          <a:endParaRPr lang="es-ES" sz="1600" b="1" i="0" u="none" strike="noStrike" baseline="0">
            <a:solidFill>
              <a:srgbClr val="000000"/>
            </a:solidFill>
            <a:latin typeface="Arial"/>
            <a:ea typeface="Arial"/>
            <a:cs typeface="Arial"/>
          </a:endParaRPr>
        </a:p>
        <a:p>
          <a:pPr algn="ctr" rtl="0">
            <a:lnSpc>
              <a:spcPts val="1200"/>
            </a:lnSpc>
            <a:defRPr sz="1000"/>
          </a:pPr>
          <a:r>
            <a:rPr lang="es-ES" sz="1200" b="1" i="0" u="none" strike="noStrike" baseline="0">
              <a:solidFill>
                <a:srgbClr val="808080"/>
              </a:solidFill>
              <a:latin typeface="Arial"/>
              <a:ea typeface="Arial"/>
              <a:cs typeface="Arial"/>
            </a:rPr>
            <a:t>Es recomendable realizar esta sección una vez completadas todas las anteriores</a:t>
          </a:r>
          <a:endParaRPr lang="es-ES" sz="1600" b="1" i="0" u="none" strike="noStrike" baseline="0">
            <a:solidFill>
              <a:srgbClr val="000000"/>
            </a:solidFill>
            <a:latin typeface="Arial"/>
            <a:ea typeface="Arial"/>
            <a:cs typeface="Arial"/>
          </a:endParaRPr>
        </a:p>
        <a:p>
          <a:pPr algn="ctr" rtl="0">
            <a:lnSpc>
              <a:spcPts val="1700"/>
            </a:lnSpc>
            <a:defRPr sz="1000"/>
          </a:pPr>
          <a:endParaRPr lang="es-ES" sz="1600" b="0" i="0" u="none" strike="noStrike" baseline="0">
            <a:solidFill>
              <a:srgbClr val="000000"/>
            </a:solidFill>
            <a:latin typeface="Arial"/>
            <a:ea typeface="Arial"/>
            <a:cs typeface="Arial"/>
          </a:endParaRPr>
        </a:p>
        <a:p>
          <a:pPr algn="ctr" rtl="0">
            <a:lnSpc>
              <a:spcPts val="1700"/>
            </a:lnSpc>
            <a:defRPr sz="1000"/>
          </a:pPr>
          <a:r>
            <a:rPr lang="es-ES" sz="1600" b="0" i="0" u="none" strike="noStrike" baseline="0">
              <a:solidFill>
                <a:srgbClr val="000000"/>
              </a:solidFill>
              <a:latin typeface="Arial"/>
              <a:ea typeface="Arial"/>
              <a:cs typeface="Arial"/>
            </a:rPr>
            <a:t>  </a:t>
          </a:r>
          <a:endParaRPr lang="es-ES" sz="1600" b="1" i="0" u="none" strike="noStrike" baseline="0">
            <a:solidFill>
              <a:srgbClr val="000000"/>
            </a:solidFill>
            <a:latin typeface="Arial"/>
            <a:ea typeface="Arial"/>
            <a:cs typeface="Arial"/>
          </a:endParaRPr>
        </a:p>
        <a:p>
          <a:pPr algn="ctr" rtl="0">
            <a:lnSpc>
              <a:spcPts val="1500"/>
            </a:lnSpc>
            <a:defRPr sz="1000"/>
          </a:pPr>
          <a:r>
            <a:rPr lang="es-ES" sz="1600" b="1" i="0" u="none" strike="noStrike" baseline="0">
              <a:solidFill>
                <a:srgbClr val="000000"/>
              </a:solidFill>
              <a:latin typeface="Arial"/>
              <a:ea typeface="Arial"/>
              <a:cs typeface="Arial"/>
            </a:rPr>
            <a:t>  </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38100</xdr:colOff>
      <xdr:row>129</xdr:row>
      <xdr:rowOff>101600</xdr:rowOff>
    </xdr:from>
    <xdr:to>
      <xdr:col>13</xdr:col>
      <xdr:colOff>825500</xdr:colOff>
      <xdr:row>138</xdr:row>
      <xdr:rowOff>25400</xdr:rowOff>
    </xdr:to>
    <xdr:sp macro="" textlink="">
      <xdr:nvSpPr>
        <xdr:cNvPr id="253008" name="Text Box 80">
          <a:extLst>
            <a:ext uri="{FF2B5EF4-FFF2-40B4-BE49-F238E27FC236}">
              <a16:creationId xmlns:a16="http://schemas.microsoft.com/office/drawing/2014/main" id="{00000000-0008-0000-0E00-000050DC0300}"/>
            </a:ext>
          </a:extLst>
        </xdr:cNvPr>
        <xdr:cNvSpPr txBox="1">
          <a:spLocks noChangeArrowheads="1"/>
        </xdr:cNvSpPr>
      </xdr:nvSpPr>
      <xdr:spPr bwMode="auto">
        <a:xfrm>
          <a:off x="330200" y="21424900"/>
          <a:ext cx="13373100" cy="23241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lnSpc>
              <a:spcPts val="1300"/>
            </a:lnSpc>
            <a:defRPr sz="1000"/>
          </a:pPr>
          <a:r>
            <a:rPr lang="es-ES" sz="1200" b="1" i="0" u="none" strike="noStrike" baseline="0">
              <a:solidFill>
                <a:srgbClr val="993300"/>
              </a:solidFill>
              <a:latin typeface="Arial"/>
              <a:ea typeface="Arial"/>
              <a:cs typeface="Arial"/>
            </a:rPr>
            <a:t>En general:</a:t>
          </a:r>
          <a:r>
            <a:rPr lang="es-ES" sz="1200" b="1" i="0" u="none" strike="noStrike" baseline="0">
              <a:solidFill>
                <a:srgbClr val="000000"/>
              </a:solidFill>
              <a:latin typeface="Arial"/>
              <a:ea typeface="Arial"/>
              <a:cs typeface="Arial"/>
            </a:rPr>
            <a:t> Aqui es donde debes ajustar tu tesorería.</a:t>
          </a:r>
          <a:endParaRPr lang="es-ES" sz="1100" b="0" i="0" u="none" strike="noStrike" baseline="0">
            <a:solidFill>
              <a:srgbClr val="000000"/>
            </a:solidFill>
            <a:latin typeface="Arial"/>
            <a:ea typeface="Arial"/>
            <a:cs typeface="Arial"/>
          </a:endParaRPr>
        </a:p>
        <a:p>
          <a:pPr algn="l" rtl="0">
            <a:lnSpc>
              <a:spcPts val="1200"/>
            </a:lnSpc>
            <a:defRPr sz="1000"/>
          </a:pPr>
          <a:r>
            <a:rPr lang="es-ES" sz="1100" b="0" i="0" u="none" strike="noStrike" baseline="0">
              <a:solidFill>
                <a:srgbClr val="000000"/>
              </a:solidFill>
              <a:latin typeface="Arial"/>
              <a:ea typeface="Arial"/>
              <a:cs typeface="Arial"/>
            </a:rPr>
            <a:t>- Debes incluir tus datos en las celdas con fondo amarillo y datos-ejemplo en</a:t>
          </a:r>
          <a:r>
            <a:rPr lang="es-ES" sz="1100" b="1" i="0" u="none" strike="noStrike" baseline="0">
              <a:solidFill>
                <a:srgbClr val="000000"/>
              </a:solidFill>
              <a:latin typeface="Arial"/>
              <a:ea typeface="Arial"/>
              <a:cs typeface="Arial"/>
            </a:rPr>
            <a:t> </a:t>
          </a:r>
          <a:r>
            <a:rPr lang="es-ES" sz="1100" b="1" i="0" u="none" strike="noStrike" baseline="0">
              <a:solidFill>
                <a:srgbClr val="DD0806"/>
              </a:solidFill>
              <a:latin typeface="Arial"/>
              <a:ea typeface="Arial"/>
              <a:cs typeface="Arial"/>
            </a:rPr>
            <a:t>rojo.</a:t>
          </a:r>
          <a:endParaRPr lang="es-ES" sz="1100" b="1" i="0" u="none" strike="noStrike" baseline="0">
            <a:solidFill>
              <a:srgbClr val="000000"/>
            </a:solidFill>
            <a:latin typeface="Arial"/>
            <a:ea typeface="Arial"/>
            <a:cs typeface="Arial"/>
          </a:endParaRPr>
        </a:p>
        <a:p>
          <a:pPr algn="l" rtl="0">
            <a:lnSpc>
              <a:spcPts val="1200"/>
            </a:lnSpc>
            <a:defRPr sz="1000"/>
          </a:pPr>
          <a:r>
            <a:rPr lang="es-ES" sz="1100" b="0" i="0" u="none" strike="noStrike" baseline="0">
              <a:solidFill>
                <a:srgbClr val="000000"/>
              </a:solidFill>
              <a:latin typeface="Arial"/>
              <a:ea typeface="Arial"/>
              <a:cs typeface="Arial"/>
            </a:rPr>
            <a:t>- Si la celda contiene una lista, debes elegir una opción de la misma.</a:t>
          </a:r>
          <a:endParaRPr lang="es-ES" sz="1100" b="1" i="0" u="none" strike="noStrike" baseline="0">
            <a:solidFill>
              <a:srgbClr val="000000"/>
            </a:solidFill>
            <a:latin typeface="Arial"/>
            <a:ea typeface="Arial"/>
            <a:cs typeface="Arial"/>
          </a:endParaRPr>
        </a:p>
        <a:p>
          <a:pPr algn="l" rtl="0">
            <a:lnSpc>
              <a:spcPts val="1200"/>
            </a:lnSpc>
            <a:defRPr sz="1000"/>
          </a:pPr>
          <a:r>
            <a:rPr lang="es-ES" sz="1100" b="0" i="0" u="none" strike="noStrike" baseline="0">
              <a:solidFill>
                <a:srgbClr val="000000"/>
              </a:solidFill>
              <a:latin typeface="Arial"/>
              <a:ea typeface="Arial"/>
              <a:cs typeface="Arial"/>
            </a:rPr>
            <a:t>- Si la celda no contiene una lista debes poner el importe o %.</a:t>
          </a:r>
        </a:p>
        <a:p>
          <a:pPr algn="l" rtl="0">
            <a:lnSpc>
              <a:spcPts val="1200"/>
            </a:lnSpc>
            <a:defRPr sz="1000"/>
          </a:pPr>
          <a:r>
            <a:rPr lang="es-ES" sz="1100" b="0" i="0" u="none" strike="noStrike" baseline="0">
              <a:solidFill>
                <a:srgbClr val="000000"/>
              </a:solidFill>
              <a:latin typeface="Arial"/>
              <a:ea typeface="Arial"/>
              <a:cs typeface="Arial"/>
            </a:rPr>
            <a:t>- Hay comentarios y explicaciones en las celdas más relevantes, para verlas bastará que te situes encima con el cursor.</a:t>
          </a:r>
          <a:endParaRPr lang="es-ES" sz="1100" b="1" i="0" u="none" strike="noStrike" baseline="0">
            <a:solidFill>
              <a:srgbClr val="000000"/>
            </a:solidFill>
            <a:latin typeface="Arial"/>
            <a:ea typeface="Arial"/>
            <a:cs typeface="Arial"/>
          </a:endParaRPr>
        </a:p>
        <a:p>
          <a:pPr algn="l" rtl="0">
            <a:lnSpc>
              <a:spcPts val="1200"/>
            </a:lnSpc>
            <a:defRPr sz="1000"/>
          </a:pPr>
          <a:r>
            <a:rPr lang="es-ES" sz="1100" b="0" i="0" u="none" strike="noStrike" baseline="0">
              <a:solidFill>
                <a:srgbClr val="000000"/>
              </a:solidFill>
              <a:latin typeface="Arial"/>
              <a:ea typeface="Arial"/>
              <a:cs typeface="Arial"/>
            </a:rPr>
            <a:t>- Los saldos negativos quedan resaltados con fondo</a:t>
          </a:r>
          <a:r>
            <a:rPr lang="es-ES" sz="1100" b="1" i="0" u="none" strike="noStrike" baseline="0">
              <a:solidFill>
                <a:srgbClr val="DD0806"/>
              </a:solidFill>
              <a:latin typeface="Arial"/>
              <a:ea typeface="Arial"/>
              <a:cs typeface="Arial"/>
            </a:rPr>
            <a:t> rojo </a:t>
          </a:r>
          <a:r>
            <a:rPr lang="es-ES" sz="1100" b="0" i="0" u="none" strike="noStrike" baseline="0">
              <a:solidFill>
                <a:srgbClr val="000000"/>
              </a:solidFill>
              <a:latin typeface="Arial"/>
              <a:ea typeface="Arial"/>
              <a:cs typeface="Arial"/>
            </a:rPr>
            <a:t>(usuarios de últimas versiones de excel).</a:t>
          </a:r>
          <a:endParaRPr lang="es-ES" sz="1100" b="1" i="0" u="none" strike="noStrike" baseline="0">
            <a:solidFill>
              <a:srgbClr val="DD0806"/>
            </a:solidFill>
            <a:latin typeface="Arial"/>
            <a:ea typeface="Arial"/>
            <a:cs typeface="Arial"/>
          </a:endParaRPr>
        </a:p>
        <a:p>
          <a:pPr algn="l" rtl="0">
            <a:lnSpc>
              <a:spcPts val="1200"/>
            </a:lnSpc>
            <a:defRPr sz="1000"/>
          </a:pPr>
          <a:r>
            <a:rPr lang="es-ES" sz="1100" b="1" i="0" u="none" strike="noStrike" baseline="0">
              <a:solidFill>
                <a:srgbClr val="DD0806"/>
              </a:solidFill>
              <a:latin typeface="Arial"/>
              <a:ea typeface="Arial"/>
              <a:cs typeface="Arial"/>
            </a:rPr>
            <a:t>importante si tienes pólizas de crédito:</a:t>
          </a:r>
        </a:p>
        <a:p>
          <a:pPr algn="l" rtl="0">
            <a:lnSpc>
              <a:spcPts val="1200"/>
            </a:lnSpc>
            <a:defRPr sz="1000"/>
          </a:pPr>
          <a:r>
            <a:rPr lang="es-ES" sz="1100" b="0" i="0" u="none" strike="noStrike" baseline="0">
              <a:solidFill>
                <a:srgbClr val="000000"/>
              </a:solidFill>
              <a:latin typeface="Arial"/>
              <a:ea typeface="Arial"/>
              <a:cs typeface="Arial"/>
            </a:rPr>
            <a:t>Desde aquí debes gestionarlas (disponer y amortizar importes) ten en cuenta que si los importes dispuestos, aún siendo innnecesarios, generán costes financieros (intereses), por tanto, procura amortizar las pólizas lo más pronto posible o las únicas cuentas que se sanearán son las del banco.</a:t>
          </a:r>
        </a:p>
        <a:p>
          <a:pPr algn="l" rtl="0">
            <a:lnSpc>
              <a:spcPts val="1200"/>
            </a:lnSpc>
            <a:defRPr sz="1000"/>
          </a:pPr>
          <a:r>
            <a:rPr lang="es-ES" sz="1100" b="0" i="0" u="none" strike="noStrike" baseline="0">
              <a:solidFill>
                <a:srgbClr val="000000"/>
              </a:solidFill>
              <a:latin typeface="Arial"/>
              <a:ea typeface="Arial"/>
              <a:cs typeface="Arial"/>
            </a:rPr>
            <a:t>Para amortizar total o parcialmente una póliza, debes incluir el importe que deseas amortizar en la fila "Amortización de pólizas" y la celda correspondiente al mes adecuado.</a:t>
          </a:r>
        </a:p>
        <a:p>
          <a:pPr algn="l" rtl="0">
            <a:lnSpc>
              <a:spcPts val="1200"/>
            </a:lnSpc>
            <a:defRPr sz="1000"/>
          </a:pPr>
          <a:r>
            <a:rPr lang="es-ES" sz="1100" b="1" i="0" u="none" strike="noStrike" baseline="0">
              <a:solidFill>
                <a:srgbClr val="DD0806"/>
              </a:solidFill>
              <a:latin typeface="Arial"/>
              <a:ea typeface="Arial"/>
              <a:cs typeface="Arial"/>
            </a:rPr>
            <a:t>Mensaje de error #¡NUM! EN LA HOJA: </a:t>
          </a:r>
          <a:r>
            <a:rPr lang="es-ES" sz="1100" b="0" i="0" u="none" strike="noStrike" baseline="0">
              <a:solidFill>
                <a:srgbClr val="000000"/>
              </a:solidFill>
              <a:latin typeface="Arial"/>
              <a:ea typeface="Arial"/>
              <a:cs typeface="Arial"/>
            </a:rPr>
            <a:t>Faltan datos para el cálculo, </a:t>
          </a:r>
          <a:r>
            <a:rPr lang="es-ES" sz="1100" b="1" i="0" u="none" strike="noStrike" baseline="0">
              <a:solidFill>
                <a:srgbClr val="000000"/>
              </a:solidFill>
              <a:latin typeface="Arial"/>
              <a:ea typeface="Arial"/>
              <a:cs typeface="Arial"/>
            </a:rPr>
            <a:t>revisa en primer lugar la hoja "Inversiones"</a:t>
          </a:r>
          <a:r>
            <a:rPr lang="es-ES" sz="1100" b="0" i="0" u="none" strike="noStrike" baseline="0">
              <a:solidFill>
                <a:srgbClr val="000000"/>
              </a:solidFill>
              <a:latin typeface="Arial"/>
              <a:ea typeface="Arial"/>
              <a:cs typeface="Arial"/>
            </a:rPr>
            <a:t> y, en segundo lugar, "Financiación". Has olvidado algún parámetro (cosa normal con tantos números y opciones).</a:t>
          </a:r>
          <a:endParaRPr lang="es-ES" sz="1100" b="1" i="0" u="none" strike="noStrike" baseline="0">
            <a:solidFill>
              <a:srgbClr val="DD0806"/>
            </a:solidFill>
            <a:latin typeface="Arial"/>
            <a:ea typeface="Arial"/>
            <a:cs typeface="Arial"/>
          </a:endParaRPr>
        </a:p>
        <a:p>
          <a:pPr algn="l" rtl="0">
            <a:lnSpc>
              <a:spcPts val="1200"/>
            </a:lnSpc>
            <a:defRPr sz="1000"/>
          </a:pPr>
          <a:endParaRPr lang="es-ES" sz="1100" b="1" i="0" u="none" strike="noStrike" baseline="0">
            <a:solidFill>
              <a:srgbClr val="DD0806"/>
            </a:solidFill>
            <a:latin typeface="Arial"/>
            <a:ea typeface="Arial"/>
            <a:cs typeface="Arial"/>
          </a:endParaRPr>
        </a:p>
        <a:p>
          <a:pPr algn="l" rtl="0">
            <a:lnSpc>
              <a:spcPts val="1200"/>
            </a:lnSpc>
            <a:defRPr sz="1000"/>
          </a:pPr>
          <a:endParaRPr lang="es-ES" sz="1100" b="0" i="0" u="none" strike="noStrike" baseline="0">
            <a:solidFill>
              <a:srgbClr val="000000"/>
            </a:solidFill>
            <a:latin typeface="Arial"/>
            <a:ea typeface="Arial"/>
            <a:cs typeface="Arial"/>
          </a:endParaRPr>
        </a:p>
        <a:p>
          <a:pPr algn="l" rtl="0">
            <a:lnSpc>
              <a:spcPts val="1200"/>
            </a:lnSpc>
            <a:defRPr sz="1000"/>
          </a:pPr>
          <a:endParaRPr lang="es-ES" sz="1100" b="0" i="0" u="none" strike="noStrike" baseline="0">
            <a:solidFill>
              <a:srgbClr val="000000"/>
            </a:solidFill>
            <a:latin typeface="Arial"/>
            <a:ea typeface="Arial"/>
            <a:cs typeface="Arial"/>
          </a:endParaRPr>
        </a:p>
        <a:p>
          <a:pPr algn="l" rtl="0">
            <a:lnSpc>
              <a:spcPts val="1200"/>
            </a:lnSpc>
            <a:defRPr sz="1000"/>
          </a:pPr>
          <a:endParaRPr lang="es-ES" sz="1100" b="0" i="0" u="none" strike="noStrike" baseline="0">
            <a:solidFill>
              <a:srgbClr val="000000"/>
            </a:solidFill>
            <a:latin typeface="Arial"/>
            <a:ea typeface="Arial"/>
            <a:cs typeface="Arial"/>
          </a:endParaRPr>
        </a:p>
      </xdr:txBody>
    </xdr:sp>
    <xdr:clientData/>
  </xdr:twoCellAnchor>
  <xdr:twoCellAnchor editAs="oneCell">
    <xdr:from>
      <xdr:col>2</xdr:col>
      <xdr:colOff>38100</xdr:colOff>
      <xdr:row>140</xdr:row>
      <xdr:rowOff>76200</xdr:rowOff>
    </xdr:from>
    <xdr:to>
      <xdr:col>13</xdr:col>
      <xdr:colOff>825500</xdr:colOff>
      <xdr:row>157</xdr:row>
      <xdr:rowOff>355600</xdr:rowOff>
    </xdr:to>
    <xdr:sp macro="" textlink="">
      <xdr:nvSpPr>
        <xdr:cNvPr id="253009" name="Text Box 81">
          <a:extLst>
            <a:ext uri="{FF2B5EF4-FFF2-40B4-BE49-F238E27FC236}">
              <a16:creationId xmlns:a16="http://schemas.microsoft.com/office/drawing/2014/main" id="{00000000-0008-0000-0E00-000051DC0300}"/>
            </a:ext>
          </a:extLst>
        </xdr:cNvPr>
        <xdr:cNvSpPr txBox="1">
          <a:spLocks noChangeArrowheads="1"/>
        </xdr:cNvSpPr>
      </xdr:nvSpPr>
      <xdr:spPr bwMode="auto">
        <a:xfrm>
          <a:off x="330200" y="24295100"/>
          <a:ext cx="13373100" cy="30988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100" b="1" i="0" u="none" strike="noStrike" baseline="0">
              <a:solidFill>
                <a:srgbClr val="000000"/>
              </a:solidFill>
              <a:latin typeface="Arial"/>
              <a:ea typeface="Arial"/>
              <a:cs typeface="Arial"/>
            </a:rPr>
            <a:t>Saldo acumulado al inicio del mes: </a:t>
          </a:r>
          <a:r>
            <a:rPr lang="es-ES" sz="1100" b="0" i="0" u="none" strike="noStrike" baseline="0">
              <a:solidFill>
                <a:srgbClr val="000000"/>
              </a:solidFill>
              <a:latin typeface="Arial"/>
              <a:ea typeface="Arial"/>
              <a:cs typeface="Arial"/>
            </a:rPr>
            <a:t>Saldo total acumulado antes de proceder a los pagos correspondientes al mes en curso. Coincide con el saldo acumulado a final de mes del mes anterior.</a:t>
          </a:r>
          <a:endParaRPr lang="es-ES" sz="1100" b="1" i="0" u="none" strike="noStrike" baseline="0">
            <a:solidFill>
              <a:srgbClr val="000000"/>
            </a:solidFill>
            <a:latin typeface="Arial"/>
            <a:ea typeface="Arial"/>
            <a:cs typeface="Arial"/>
          </a:endParaRPr>
        </a:p>
        <a:p>
          <a:pPr algn="l" rtl="0">
            <a:defRPr sz="1000"/>
          </a:pPr>
          <a:r>
            <a:rPr lang="es-ES" sz="1100" b="1" i="0" u="none" strike="noStrike" baseline="0">
              <a:solidFill>
                <a:srgbClr val="000000"/>
              </a:solidFill>
              <a:latin typeface="Arial"/>
              <a:ea typeface="Arial"/>
              <a:cs typeface="Arial"/>
            </a:rPr>
            <a:t>Saldo Neto Mensual: </a:t>
          </a:r>
          <a:r>
            <a:rPr lang="es-ES" sz="1100" b="0" i="0" u="none" strike="noStrike" baseline="0">
              <a:solidFill>
                <a:srgbClr val="000000"/>
              </a:solidFill>
              <a:latin typeface="Arial"/>
              <a:ea typeface="Arial"/>
              <a:cs typeface="Arial"/>
            </a:rPr>
            <a:t> La diferencia entre el total de cobros y el total de pagos de cada mes, sin tener en cuenta los saldos de los meses anteriores.</a:t>
          </a:r>
          <a:r>
            <a:rPr lang="es-ES" sz="1100" b="1" i="0" u="none" strike="noStrike" baseline="0">
              <a:solidFill>
                <a:srgbClr val="000000"/>
              </a:solidFill>
              <a:latin typeface="Arial"/>
              <a:ea typeface="Arial"/>
              <a:cs typeface="Arial"/>
            </a:rPr>
            <a:t> </a:t>
          </a:r>
        </a:p>
        <a:p>
          <a:pPr algn="l" rtl="0">
            <a:defRPr sz="1000"/>
          </a:pPr>
          <a:r>
            <a:rPr lang="es-ES" sz="1100" b="1" i="0" u="none" strike="noStrike" baseline="0">
              <a:solidFill>
                <a:srgbClr val="000000"/>
              </a:solidFill>
              <a:latin typeface="Arial"/>
              <a:ea typeface="Arial"/>
              <a:cs typeface="Arial"/>
            </a:rPr>
            <a:t>Saldo acumulado a final de mes: </a:t>
          </a:r>
          <a:r>
            <a:rPr lang="es-ES" sz="1100" b="0" i="0" u="none" strike="noStrike" baseline="0">
              <a:solidFill>
                <a:srgbClr val="000000"/>
              </a:solidFill>
              <a:latin typeface="Arial"/>
              <a:ea typeface="Arial"/>
              <a:cs typeface="Arial"/>
            </a:rPr>
            <a:t>Saldo total acumulado (teniendo en cuenta los saldos anteriores) una vez efectuados todos los pagos previstos del mes.</a:t>
          </a:r>
        </a:p>
        <a:p>
          <a:pPr algn="l" rtl="0">
            <a:defRPr sz="1000"/>
          </a:pPr>
          <a:r>
            <a:rPr lang="es-ES" sz="1100" b="1" i="0" u="none" strike="noStrike" baseline="0">
              <a:solidFill>
                <a:srgbClr val="000000"/>
              </a:solidFill>
              <a:latin typeface="Arial"/>
              <a:ea typeface="Arial"/>
              <a:cs typeface="Arial"/>
            </a:rPr>
            <a:t>Saldos con pólizas de crédito:</a:t>
          </a:r>
          <a:r>
            <a:rPr lang="es-ES" sz="1100" b="0" i="0" u="none" strike="noStrike" baseline="0">
              <a:solidFill>
                <a:srgbClr val="000000"/>
              </a:solidFill>
              <a:latin typeface="Arial"/>
              <a:ea typeface="Arial"/>
              <a:cs typeface="Arial"/>
            </a:rPr>
            <a:t> Saldo total acumulado teniendo en cuenta las pólizas de crédito dispuestas, para que funcione debes haber previsto dichas pólizas de crédito en la sección "financiación".</a:t>
          </a:r>
        </a:p>
        <a:p>
          <a:pPr algn="l" rtl="0">
            <a:defRPr sz="1000"/>
          </a:pPr>
          <a:r>
            <a:rPr lang="es-ES" sz="1100" b="1" i="0" u="none" strike="noStrike" baseline="0">
              <a:solidFill>
                <a:srgbClr val="000000"/>
              </a:solidFill>
              <a:latin typeface="Arial"/>
              <a:ea typeface="Arial"/>
              <a:cs typeface="Arial"/>
            </a:rPr>
            <a:t>Pólizas de crédito:</a:t>
          </a:r>
        </a:p>
        <a:p>
          <a:pPr algn="l" rtl="0">
            <a:defRPr sz="1000"/>
          </a:pPr>
          <a:r>
            <a:rPr lang="es-ES" sz="1100" b="1" i="0" u="none" strike="noStrike" baseline="0">
              <a:solidFill>
                <a:srgbClr val="000000"/>
              </a:solidFill>
              <a:latin typeface="Arial"/>
              <a:ea typeface="Arial"/>
              <a:cs typeface="Arial"/>
            </a:rPr>
            <a:t>Crédito disponible: </a:t>
          </a:r>
          <a:r>
            <a:rPr lang="es-ES" sz="1100" b="0" i="0" u="none" strike="noStrike" baseline="0">
              <a:solidFill>
                <a:srgbClr val="000000"/>
              </a:solidFill>
              <a:latin typeface="Arial"/>
              <a:ea typeface="Arial"/>
              <a:cs typeface="Arial"/>
            </a:rPr>
            <a:t>Importe máximo de crédito que tienes disponible al inicio del mes correspondiente. </a:t>
          </a:r>
        </a:p>
        <a:p>
          <a:pPr algn="l" rtl="0">
            <a:defRPr sz="1000"/>
          </a:pPr>
          <a:r>
            <a:rPr lang="es-ES" sz="1100" b="1" i="0" u="none" strike="noStrike" baseline="0">
              <a:solidFill>
                <a:srgbClr val="000000"/>
              </a:solidFill>
              <a:latin typeface="Arial"/>
              <a:ea typeface="Arial"/>
              <a:cs typeface="Arial"/>
            </a:rPr>
            <a:t>Disposiciones: </a:t>
          </a:r>
          <a:r>
            <a:rPr lang="es-ES" sz="1100" b="0" i="0" u="none" strike="noStrike" baseline="0">
              <a:solidFill>
                <a:srgbClr val="000000"/>
              </a:solidFill>
              <a:latin typeface="Arial"/>
              <a:ea typeface="Arial"/>
              <a:cs typeface="Arial"/>
            </a:rPr>
            <a:t>Aquí debes indicar - en el mes que sea oportuno - el importe que quieres disponer de las pólizas.</a:t>
          </a:r>
        </a:p>
        <a:p>
          <a:pPr algn="l" rtl="0">
            <a:defRPr sz="1000"/>
          </a:pPr>
          <a:r>
            <a:rPr lang="es-ES" sz="1100" b="1" i="0" u="none" strike="noStrike" baseline="0">
              <a:solidFill>
                <a:srgbClr val="DD0806"/>
              </a:solidFill>
              <a:latin typeface="Arial"/>
              <a:ea typeface="Arial"/>
              <a:cs typeface="Arial"/>
            </a:rPr>
            <a:t>importante:</a:t>
          </a:r>
          <a:r>
            <a:rPr lang="es-ES" sz="1100" b="0" i="0" u="none" strike="noStrike" baseline="0">
              <a:solidFill>
                <a:srgbClr val="000000"/>
              </a:solidFill>
              <a:latin typeface="Arial"/>
              <a:ea typeface="Arial"/>
              <a:cs typeface="Arial"/>
            </a:rPr>
            <a:t> el importe a disponer nunca debe ser superior al disponible, en caso contrario la hoja te mostrará un mensaje de error que debes reparar, incrementando las pólizas (hoja financiación) o disminuyendo el importe dispuesto. </a:t>
          </a:r>
        </a:p>
        <a:p>
          <a:pPr algn="l" rtl="0">
            <a:defRPr sz="1000"/>
          </a:pPr>
          <a:r>
            <a:rPr lang="es-ES" sz="1100" b="1" i="0" u="none" strike="noStrike" baseline="0">
              <a:solidFill>
                <a:srgbClr val="000000"/>
              </a:solidFill>
              <a:latin typeface="Arial"/>
              <a:ea typeface="Arial"/>
              <a:cs typeface="Arial"/>
            </a:rPr>
            <a:t>Amortización pólizas:</a:t>
          </a:r>
          <a:r>
            <a:rPr lang="es-ES" sz="1100" b="0" i="0" u="none" strike="noStrike" baseline="0">
              <a:solidFill>
                <a:srgbClr val="000000"/>
              </a:solidFill>
              <a:latin typeface="Arial"/>
              <a:ea typeface="Arial"/>
              <a:cs typeface="Arial"/>
            </a:rPr>
            <a:t> Aquí debes indicar las amortizaciones de los importes dispuestos de las pólizas. Es decir: Cuando vas a "devolver" los importes que te han prestado.</a:t>
          </a:r>
        </a:p>
        <a:p>
          <a:pPr algn="l" rtl="0">
            <a:defRPr sz="1000"/>
          </a:pPr>
          <a:r>
            <a:rPr lang="es-ES" sz="1100" b="0" i="0" u="none" strike="noStrike" baseline="0">
              <a:solidFill>
                <a:srgbClr val="000000"/>
              </a:solidFill>
              <a:latin typeface="Arial"/>
              <a:ea typeface="Arial"/>
              <a:cs typeface="Arial"/>
            </a:rPr>
            <a:t>Ten en cuenta que dicha devolución no es automática, por tanto, si en un momento dado se dispone una póliza, seguirá dispuesta y generando intereses para el banco (gastos para tí) aunque tengas suficiente saldo para amortizarla. Por tanto, revisa estos saldos, en cualquier caso - si hay pólizas dispuestas - aparecerá un aviso en la parte superior de la pantalla.</a:t>
          </a:r>
        </a:p>
        <a:p>
          <a:pPr algn="l" rtl="0">
            <a:defRPr sz="1000"/>
          </a:pPr>
          <a:r>
            <a:rPr lang="es-ES" sz="1100" b="1" i="0" u="none" strike="noStrike" baseline="0">
              <a:solidFill>
                <a:srgbClr val="000000"/>
              </a:solidFill>
              <a:latin typeface="Arial"/>
              <a:ea typeface="Arial"/>
              <a:cs typeface="Arial"/>
            </a:rPr>
            <a:t>Saldo acumulado a final de mes con pólizas: </a:t>
          </a:r>
          <a:r>
            <a:rPr lang="es-ES" sz="1100" b="0" i="0" u="none" strike="noStrike" baseline="0">
              <a:solidFill>
                <a:srgbClr val="000000"/>
              </a:solidFill>
              <a:latin typeface="Arial"/>
              <a:ea typeface="Arial"/>
              <a:cs typeface="Arial"/>
            </a:rPr>
            <a:t>Saldo acumulado total sumando las pólizas dispuestas de la línea anteriormente mencionada.</a:t>
          </a:r>
        </a:p>
        <a:p>
          <a:pPr algn="l" rtl="0">
            <a:defRPr sz="1000"/>
          </a:pPr>
          <a:r>
            <a:rPr lang="es-ES" sz="1100" b="0" i="0" u="none" strike="noStrike" baseline="0">
              <a:solidFill>
                <a:srgbClr val="000000"/>
              </a:solidFill>
              <a:latin typeface="Arial"/>
              <a:ea typeface="Arial"/>
              <a:cs typeface="Arial"/>
            </a:rPr>
            <a:t>Ten en cuenta que si dicho saldo es negativo, necesitarás obtener financiación adicional.</a:t>
          </a:r>
          <a:endParaRPr lang="es-ES" sz="1100" b="1" i="0" u="none" strike="noStrike" baseline="0">
            <a:solidFill>
              <a:srgbClr val="000000"/>
            </a:solidFill>
            <a:latin typeface="Arial"/>
            <a:ea typeface="Arial"/>
            <a:cs typeface="Arial"/>
          </a:endParaRPr>
        </a:p>
        <a:p>
          <a:pPr algn="l" rtl="0">
            <a:defRPr sz="1000"/>
          </a:pPr>
          <a:endParaRPr lang="es-ES" sz="1100" b="1" i="0" u="none" strike="noStrike" baseline="0">
            <a:solidFill>
              <a:srgbClr val="000000"/>
            </a:solidFill>
            <a:latin typeface="Arial"/>
            <a:ea typeface="Arial"/>
            <a:cs typeface="Arial"/>
          </a:endParaRPr>
        </a:p>
        <a:p>
          <a:pPr algn="l" rtl="0">
            <a:defRPr sz="1000"/>
          </a:pPr>
          <a:endParaRPr lang="es-ES" sz="1100" b="1" i="0" u="none" strike="noStrike" baseline="0">
            <a:solidFill>
              <a:srgbClr val="000000"/>
            </a:solidFill>
            <a:latin typeface="Arial"/>
            <a:ea typeface="Arial"/>
            <a:cs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38100</xdr:colOff>
      <xdr:row>172</xdr:row>
      <xdr:rowOff>25400</xdr:rowOff>
    </xdr:from>
    <xdr:to>
      <xdr:col>14</xdr:col>
      <xdr:colOff>825500</xdr:colOff>
      <xdr:row>193</xdr:row>
      <xdr:rowOff>139700</xdr:rowOff>
    </xdr:to>
    <xdr:sp macro="" textlink="">
      <xdr:nvSpPr>
        <xdr:cNvPr id="257316" name="Text Box 292">
          <a:extLst>
            <a:ext uri="{FF2B5EF4-FFF2-40B4-BE49-F238E27FC236}">
              <a16:creationId xmlns:a16="http://schemas.microsoft.com/office/drawing/2014/main" id="{00000000-0008-0000-0F00-000024ED0300}"/>
            </a:ext>
          </a:extLst>
        </xdr:cNvPr>
        <xdr:cNvSpPr txBox="1">
          <a:spLocks noChangeArrowheads="1"/>
        </xdr:cNvSpPr>
      </xdr:nvSpPr>
      <xdr:spPr bwMode="auto">
        <a:xfrm>
          <a:off x="177800" y="17284700"/>
          <a:ext cx="13970000" cy="43434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lnSpc>
              <a:spcPts val="1400"/>
            </a:lnSpc>
            <a:defRPr sz="1000"/>
          </a:pPr>
          <a:r>
            <a:rPr lang="es-ES" sz="1100" b="0" i="0" u="none" strike="noStrike" baseline="0">
              <a:solidFill>
                <a:srgbClr val="000000"/>
              </a:solidFill>
              <a:latin typeface="Arial"/>
              <a:ea typeface="Arial"/>
              <a:cs typeface="Arial"/>
            </a:rPr>
            <a:t> </a:t>
          </a:r>
          <a:r>
            <a:rPr lang="es-ES" sz="1200" b="1" i="0" u="none" strike="noStrike" baseline="0">
              <a:solidFill>
                <a:srgbClr val="993300"/>
              </a:solidFill>
              <a:latin typeface="Arial"/>
              <a:ea typeface="Arial"/>
              <a:cs typeface="Arial"/>
            </a:rPr>
            <a:t>Estos son los "Balances de trabajo", detallados.</a:t>
          </a:r>
          <a:endParaRPr lang="es-ES" sz="1100" b="0" i="0" u="none" strike="noStrike" baseline="0">
            <a:solidFill>
              <a:srgbClr val="000000"/>
            </a:solidFill>
            <a:latin typeface="Arial"/>
            <a:ea typeface="Arial"/>
            <a:cs typeface="Arial"/>
          </a:endParaRPr>
        </a:p>
        <a:p>
          <a:pPr algn="l" rtl="0">
            <a:lnSpc>
              <a:spcPts val="1400"/>
            </a:lnSpc>
            <a:defRPr sz="1000"/>
          </a:pPr>
          <a:r>
            <a:rPr lang="es-ES" sz="1100" b="0" i="0" u="none" strike="noStrike" baseline="0">
              <a:solidFill>
                <a:srgbClr val="000000"/>
              </a:solidFill>
              <a:latin typeface="Arial"/>
              <a:ea typeface="Arial"/>
              <a:cs typeface="Arial"/>
            </a:rPr>
            <a:t> </a:t>
          </a:r>
          <a:r>
            <a:rPr lang="es-ES" sz="1200" b="1" i="0" u="none" strike="noStrike" baseline="0">
              <a:solidFill>
                <a:srgbClr val="000000"/>
              </a:solidFill>
              <a:latin typeface="Arial"/>
              <a:ea typeface="Arial"/>
              <a:cs typeface="Arial"/>
            </a:rPr>
            <a:t>Aquí no debes incluir ningún dato, sólo revisar que el Balance cuadre y se ajuste a tus expectativas.</a:t>
          </a:r>
          <a:endParaRPr lang="es-ES" sz="1100" b="0" i="0" u="none" strike="noStrike" baseline="0">
            <a:solidFill>
              <a:srgbClr val="000000"/>
            </a:solidFill>
            <a:latin typeface="Arial"/>
            <a:ea typeface="Arial"/>
            <a:cs typeface="Arial"/>
          </a:endParaRPr>
        </a:p>
        <a:p>
          <a:pPr algn="l" rtl="0">
            <a:lnSpc>
              <a:spcPts val="1300"/>
            </a:lnSpc>
            <a:defRPr sz="1000"/>
          </a:pPr>
          <a:r>
            <a:rPr lang="es-ES" sz="1100" b="0" i="0" u="none" strike="noStrike" baseline="0">
              <a:solidFill>
                <a:srgbClr val="000000"/>
              </a:solidFill>
              <a:latin typeface="Arial"/>
              <a:ea typeface="Arial"/>
              <a:cs typeface="Arial"/>
            </a:rPr>
            <a:t> Como sabes, el activo y el pasivo deben sumar siempre lo mismo, las dos filas de la parte superior de la pantalla te informarán de cualquier desajuste que se haya producido.</a:t>
          </a:r>
        </a:p>
        <a:p>
          <a:pPr algn="l" rtl="0">
            <a:lnSpc>
              <a:spcPts val="1300"/>
            </a:lnSpc>
            <a:defRPr sz="1000"/>
          </a:pPr>
          <a:r>
            <a:rPr lang="es-ES" sz="1100" b="0" i="0" u="none" strike="noStrike" baseline="0">
              <a:solidFill>
                <a:srgbClr val="000000"/>
              </a:solidFill>
              <a:latin typeface="Arial"/>
              <a:ea typeface="Arial"/>
              <a:cs typeface="Arial"/>
            </a:rPr>
            <a:t> Todos los epígrafes del Balance disponen de celdas ocultas para que puedas añadir o ajustar cualquier cosa que desees, para mostrarlas primero desprotege la hoja. No obstante recuerda que cada cambio que hagas, posiblemente necesitará un ajuste en la tesorería o en la cuenta de resultados (hoja presupuesto) o en ambas.</a:t>
          </a:r>
        </a:p>
        <a:p>
          <a:pPr algn="l" rtl="0">
            <a:lnSpc>
              <a:spcPts val="1400"/>
            </a:lnSpc>
            <a:defRPr sz="1000"/>
          </a:pPr>
          <a:r>
            <a:rPr lang="es-ES" sz="1200" b="0" i="0" u="none" strike="noStrike" baseline="0">
              <a:solidFill>
                <a:srgbClr val="000000"/>
              </a:solidFill>
              <a:latin typeface="Arial"/>
              <a:ea typeface="Arial"/>
              <a:cs typeface="Arial"/>
            </a:rPr>
            <a:t> </a:t>
          </a:r>
          <a:r>
            <a:rPr lang="es-ES" sz="1100" b="0" i="0" u="none" strike="noStrike" baseline="0">
              <a:solidFill>
                <a:srgbClr val="000000"/>
              </a:solidFill>
              <a:latin typeface="Arial"/>
              <a:ea typeface="Arial"/>
              <a:cs typeface="Arial"/>
            </a:rPr>
            <a:t>AVISO: Incorporar datos a un balance y cuadrarlo posteriormente es una tarea que puede ser compleja y necesita conocimientos sólidos de contabilidad.</a:t>
          </a:r>
        </a:p>
        <a:p>
          <a:pPr algn="l" rtl="0">
            <a:lnSpc>
              <a:spcPts val="1300"/>
            </a:lnSpc>
            <a:defRPr sz="1000"/>
          </a:pPr>
          <a:endParaRPr lang="es-ES" sz="1100" b="0" i="0" u="none" strike="noStrike" baseline="0">
            <a:solidFill>
              <a:srgbClr val="000000"/>
            </a:solidFill>
            <a:latin typeface="Arial"/>
            <a:ea typeface="Arial"/>
            <a:cs typeface="Arial"/>
          </a:endParaRPr>
        </a:p>
        <a:p>
          <a:pPr algn="l" rtl="0">
            <a:lnSpc>
              <a:spcPts val="1300"/>
            </a:lnSpc>
            <a:defRPr sz="1000"/>
          </a:pPr>
          <a:r>
            <a:rPr lang="es-ES" sz="1100" b="1" i="0" u="none" strike="noStrike" baseline="0">
              <a:solidFill>
                <a:srgbClr val="000000"/>
              </a:solidFill>
              <a:latin typeface="Arial"/>
              <a:ea typeface="Arial"/>
              <a:cs typeface="Arial"/>
            </a:rPr>
            <a:t>Personaliza la hoja: </a:t>
          </a:r>
          <a:r>
            <a:rPr lang="es-ES" sz="1100" b="0" i="0" u="none" strike="noStrike" baseline="0">
              <a:solidFill>
                <a:srgbClr val="000000"/>
              </a:solidFill>
              <a:latin typeface="Arial"/>
              <a:ea typeface="Arial"/>
              <a:cs typeface="Arial"/>
            </a:rPr>
            <a:t>Igual que en la hojas anteriores, te sugerimos que modifiques los títulos y denominaciones para ajustarlas a tu empresa, para hacerlo sólo tienes que desproteger la hoja.</a:t>
          </a:r>
        </a:p>
        <a:p>
          <a:pPr algn="l" rtl="0">
            <a:lnSpc>
              <a:spcPts val="1300"/>
            </a:lnSpc>
            <a:defRPr sz="1000"/>
          </a:pPr>
          <a:endParaRPr lang="es-ES" sz="1100" b="1" i="0" u="none" strike="noStrike" baseline="0">
            <a:solidFill>
              <a:srgbClr val="DD0806"/>
            </a:solidFill>
            <a:latin typeface="Arial"/>
            <a:ea typeface="Arial"/>
            <a:cs typeface="Arial"/>
          </a:endParaRPr>
        </a:p>
        <a:p>
          <a:pPr algn="l" rtl="0">
            <a:lnSpc>
              <a:spcPts val="1300"/>
            </a:lnSpc>
            <a:defRPr sz="1000"/>
          </a:pPr>
          <a:r>
            <a:rPr lang="es-ES" sz="1100" b="1" i="0" u="none" strike="noStrike" baseline="0">
              <a:solidFill>
                <a:srgbClr val="DD0806"/>
              </a:solidFill>
              <a:latin typeface="Arial"/>
              <a:ea typeface="Arial"/>
              <a:cs typeface="Arial"/>
            </a:rPr>
            <a:t>EL BALANCE NO CUADRA:</a:t>
          </a:r>
        </a:p>
        <a:p>
          <a:pPr algn="l" rtl="0">
            <a:lnSpc>
              <a:spcPts val="1300"/>
            </a:lnSpc>
            <a:defRPr sz="1000"/>
          </a:pPr>
          <a:r>
            <a:rPr lang="es-ES" sz="1100" b="0" i="0" u="none" strike="noStrike" baseline="0">
              <a:solidFill>
                <a:srgbClr val="000000"/>
              </a:solidFill>
              <a:latin typeface="Arial"/>
              <a:ea typeface="Arial"/>
              <a:cs typeface="Arial"/>
            </a:rPr>
            <a:t>Es importante que sepas que lo hemos comprobado intensivamente y - si los datos están completos y son correctos - el balance cuadra... pero también es cierto que hay un enorme número de posibilidades y por ello:</a:t>
          </a:r>
        </a:p>
        <a:p>
          <a:pPr algn="l" rtl="0">
            <a:lnSpc>
              <a:spcPts val="1300"/>
            </a:lnSpc>
            <a:defRPr sz="1000"/>
          </a:pPr>
          <a:r>
            <a:rPr lang="es-ES" sz="1100" b="1" i="0" u="none" strike="noStrike" baseline="0">
              <a:solidFill>
                <a:srgbClr val="000000"/>
              </a:solidFill>
              <a:latin typeface="Arial"/>
              <a:ea typeface="Arial"/>
              <a:cs typeface="Arial"/>
            </a:rPr>
            <a:t>Si no cuadra</a:t>
          </a:r>
          <a:r>
            <a:rPr lang="es-ES" sz="1100" b="0" i="0" u="none" strike="noStrike" baseline="0">
              <a:solidFill>
                <a:srgbClr val="000000"/>
              </a:solidFill>
              <a:latin typeface="Arial"/>
              <a:ea typeface="Arial"/>
              <a:cs typeface="Arial"/>
            </a:rPr>
            <a:t>, </a:t>
          </a:r>
          <a:r>
            <a:rPr lang="es-ES" sz="1100" b="1" i="0" u="none" strike="noStrike" baseline="0">
              <a:solidFill>
                <a:srgbClr val="000000"/>
              </a:solidFill>
              <a:latin typeface="Arial"/>
              <a:ea typeface="Arial"/>
              <a:cs typeface="Arial"/>
            </a:rPr>
            <a:t>lo primero que debe</a:t>
          </a:r>
          <a:r>
            <a:rPr lang="es-ES" sz="1100" b="0" i="0" u="none" strike="noStrike" baseline="0">
              <a:solidFill>
                <a:srgbClr val="000000"/>
              </a:solidFill>
              <a:latin typeface="Arial"/>
              <a:ea typeface="Arial"/>
              <a:cs typeface="Arial"/>
            </a:rPr>
            <a:t>s </a:t>
          </a:r>
          <a:r>
            <a:rPr lang="es-ES" sz="1100" b="1" i="0" u="none" strike="noStrike" baseline="0">
              <a:solidFill>
                <a:srgbClr val="000000"/>
              </a:solidFill>
              <a:latin typeface="Arial"/>
              <a:ea typeface="Arial"/>
              <a:cs typeface="Arial"/>
            </a:rPr>
            <a:t>hacer es revisar las hojas anteriores para descubrir donde está el error, normalmente será una cifra olvidada u errónea</a:t>
          </a:r>
          <a:r>
            <a:rPr lang="es-ES" sz="1100" b="0" i="0" u="none" strike="noStrike" baseline="0">
              <a:solidFill>
                <a:srgbClr val="000000"/>
              </a:solidFill>
              <a:latin typeface="Arial"/>
              <a:ea typeface="Arial"/>
              <a:cs typeface="Arial"/>
            </a:rPr>
            <a:t>.</a:t>
          </a:r>
        </a:p>
        <a:p>
          <a:pPr algn="l" rtl="0">
            <a:lnSpc>
              <a:spcPts val="1300"/>
            </a:lnSpc>
            <a:defRPr sz="1000"/>
          </a:pPr>
          <a:r>
            <a:rPr lang="es-ES" sz="1100" b="0" i="0" u="none" strike="noStrike" baseline="0">
              <a:solidFill>
                <a:srgbClr val="000000"/>
              </a:solidFill>
              <a:latin typeface="Arial"/>
              <a:ea typeface="Arial"/>
              <a:cs typeface="Arial"/>
            </a:rPr>
            <a:t>Comienza revisando las hojas "inversiones" y "financiación", la mayoría de olvidos proceden de ahí.</a:t>
          </a:r>
        </a:p>
        <a:p>
          <a:pPr algn="l" rtl="0">
            <a:defRPr sz="1000"/>
          </a:pPr>
          <a:r>
            <a:rPr lang="es-ES" sz="1100" b="0" i="0" u="none" strike="noStrike" baseline="0">
              <a:solidFill>
                <a:srgbClr val="000000"/>
              </a:solidFill>
              <a:latin typeface="Arial"/>
              <a:ea typeface="Arial"/>
              <a:cs typeface="Arial"/>
            </a:rPr>
            <a:t>Si es descuadre es pequeño, puedes usar la fila "Ajuste rápido" que incorporará la cifra que incluyas en el realizable (fila especial oculta). No es recomendable usarlo cuando la desviación es grande pues los estados financieros quedarían desnaturalizados, recuerda que la mayoría de desajustes proceden de olvidos menores que son fáciles de localizar y reparar.</a:t>
          </a:r>
        </a:p>
        <a:p>
          <a:pPr algn="l" rtl="0">
            <a:lnSpc>
              <a:spcPts val="1300"/>
            </a:lnSpc>
            <a:defRPr sz="1000"/>
          </a:pPr>
          <a:endParaRPr lang="es-ES" sz="1100" b="0" i="0" u="none" strike="noStrike" baseline="0">
            <a:solidFill>
              <a:srgbClr val="000000"/>
            </a:solidFill>
            <a:latin typeface="Arial"/>
            <a:ea typeface="Arial"/>
            <a:cs typeface="Arial"/>
          </a:endParaRPr>
        </a:p>
        <a:p>
          <a:pPr algn="l" rtl="0">
            <a:lnSpc>
              <a:spcPts val="1300"/>
            </a:lnSpc>
            <a:defRPr sz="1000"/>
          </a:pPr>
          <a:r>
            <a:rPr lang="es-ES" sz="1100" b="1" i="0" u="none" strike="noStrike" baseline="0">
              <a:solidFill>
                <a:srgbClr val="DD0806"/>
              </a:solidFill>
              <a:latin typeface="Arial"/>
              <a:ea typeface="Arial"/>
              <a:cs typeface="Arial"/>
            </a:rPr>
            <a:t>GARANTÍA:</a:t>
          </a:r>
        </a:p>
        <a:p>
          <a:pPr algn="l" rtl="0">
            <a:defRPr sz="1000"/>
          </a:pPr>
          <a:r>
            <a:rPr lang="es-ES" sz="1100" b="0" i="0" u="none" strike="noStrike" baseline="0">
              <a:solidFill>
                <a:srgbClr val="000000"/>
              </a:solidFill>
              <a:latin typeface="Arial"/>
              <a:ea typeface="Arial"/>
              <a:cs typeface="Arial"/>
            </a:rPr>
            <a:t>Si por alguna circunstancia, el balance no cuadrase y no existiese error en la introducción de datos, envíanos tu hoja y te la devolveremos cuadrada sin ningún coste para tí.</a:t>
          </a:r>
        </a:p>
        <a:p>
          <a:pPr algn="l" rtl="0">
            <a:lnSpc>
              <a:spcPts val="1300"/>
            </a:lnSpc>
            <a:defRPr sz="1000"/>
          </a:pPr>
          <a:r>
            <a:rPr lang="es-ES" sz="1100" b="0" i="0" u="none" strike="noStrike" baseline="0">
              <a:solidFill>
                <a:srgbClr val="000000"/>
              </a:solidFill>
              <a:latin typeface="Arial"/>
              <a:ea typeface="Arial"/>
              <a:cs typeface="Arial"/>
            </a:rPr>
            <a:t>En este caso, debes enviar tu fichero por e-mail a atención@e.ditor.com y te lo devolveremos resuelto a la mayor brevedad. Como es lógico, si la hoja ha sido modificada no podremos mantener este compromiso de gratuidad... pero igualmente procuraremos ayudarte y resolver el asunto a la mayor brevedad (y gratis si la solución resulta sencilla).</a:t>
          </a:r>
        </a:p>
        <a:p>
          <a:pPr algn="l" rtl="0">
            <a:defRPr sz="1000"/>
          </a:pPr>
          <a:endParaRPr lang="es-ES" sz="1100" b="0" i="0" u="none" strike="noStrike" baseline="0">
            <a:solidFill>
              <a:srgbClr val="000000"/>
            </a:solidFill>
            <a:latin typeface="Arial"/>
            <a:ea typeface="Arial"/>
            <a:cs typeface="Arial"/>
          </a:endParaRPr>
        </a:p>
        <a:p>
          <a:pPr algn="l" rtl="0">
            <a:defRPr sz="1000"/>
          </a:pPr>
          <a:r>
            <a:rPr lang="es-ES" sz="1100" b="1" i="0" u="none" strike="noStrike" baseline="0">
              <a:solidFill>
                <a:srgbClr val="DD0806"/>
              </a:solidFill>
              <a:latin typeface="Arial"/>
              <a:ea typeface="Arial"/>
              <a:cs typeface="Arial"/>
            </a:rPr>
            <a:t>Mensaje de error #¡NUM! EN LA HOJA: </a:t>
          </a:r>
          <a:r>
            <a:rPr lang="es-ES" sz="1100" b="0" i="0" u="none" strike="noStrike" baseline="0">
              <a:solidFill>
                <a:srgbClr val="000000"/>
              </a:solidFill>
              <a:latin typeface="Arial"/>
              <a:ea typeface="Arial"/>
              <a:cs typeface="Arial"/>
            </a:rPr>
            <a:t>Faltan datos para el cálculo, </a:t>
          </a:r>
          <a:r>
            <a:rPr lang="es-ES" sz="1100" b="1" i="0" u="none" strike="noStrike" baseline="0">
              <a:solidFill>
                <a:srgbClr val="000000"/>
              </a:solidFill>
              <a:latin typeface="Arial"/>
              <a:ea typeface="Arial"/>
              <a:cs typeface="Arial"/>
            </a:rPr>
            <a:t>revisa en primer lugar la hoja "Inversiones"</a:t>
          </a:r>
          <a:r>
            <a:rPr lang="es-ES" sz="1100" b="0" i="0" u="none" strike="noStrike" baseline="0">
              <a:solidFill>
                <a:srgbClr val="000000"/>
              </a:solidFill>
              <a:latin typeface="Arial"/>
              <a:ea typeface="Arial"/>
              <a:cs typeface="Arial"/>
            </a:rPr>
            <a:t> y, en segundo lugar, "Financiación". Has olvidado algún parámetro (cosa normal con tantos números), si no lo resuelves, envíanos la hoja y te ayudaremos.</a:t>
          </a:r>
          <a:endParaRPr lang="es-ES" sz="1100" b="1" i="0" u="none" strike="noStrike" baseline="0">
            <a:solidFill>
              <a:srgbClr val="DD0806"/>
            </a:solidFill>
            <a:latin typeface="Arial"/>
            <a:ea typeface="Arial"/>
            <a:cs typeface="Arial"/>
          </a:endParaRPr>
        </a:p>
        <a:p>
          <a:pPr algn="l" rtl="0">
            <a:lnSpc>
              <a:spcPts val="1300"/>
            </a:lnSpc>
            <a:defRPr sz="1000"/>
          </a:pPr>
          <a:endParaRPr lang="es-ES" sz="1100" b="1" i="0" u="none" strike="noStrike" baseline="0">
            <a:solidFill>
              <a:srgbClr val="DD0806"/>
            </a:solidFill>
            <a:latin typeface="Arial"/>
            <a:ea typeface="Arial"/>
            <a:cs typeface="Arial"/>
          </a:endParaRPr>
        </a:p>
        <a:p>
          <a:pPr algn="l" rtl="0">
            <a:lnSpc>
              <a:spcPts val="1300"/>
            </a:lnSpc>
            <a:defRPr sz="1000"/>
          </a:pPr>
          <a:endParaRPr lang="es-ES" sz="1100" b="0" i="0" u="none" strike="noStrike" baseline="0">
            <a:solidFill>
              <a:srgbClr val="000000"/>
            </a:solidFill>
            <a:latin typeface="Arial"/>
            <a:ea typeface="Arial"/>
            <a:cs typeface="Arial"/>
          </a:endParaRPr>
        </a:p>
        <a:p>
          <a:pPr algn="l" rtl="0">
            <a:defRPr sz="1000"/>
          </a:pPr>
          <a:endParaRPr lang="es-ES" sz="1100" b="0" i="0" u="none" strike="noStrike" baseline="0">
            <a:solidFill>
              <a:srgbClr val="000000"/>
            </a:solidFill>
            <a:latin typeface="Arial"/>
            <a:ea typeface="Arial"/>
            <a:cs typeface="Arial"/>
          </a:endParaRPr>
        </a:p>
        <a:p>
          <a:pPr algn="l" rtl="0">
            <a:lnSpc>
              <a:spcPts val="1300"/>
            </a:lnSpc>
            <a:defRPr sz="1000"/>
          </a:pPr>
          <a:endParaRPr lang="es-ES" sz="1100" b="0" i="0" u="none" strike="noStrike" baseline="0">
            <a:solidFill>
              <a:srgbClr val="000000"/>
            </a:solidFill>
            <a:latin typeface="Arial"/>
            <a:ea typeface="Arial"/>
            <a:cs typeface="Aria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76200</xdr:colOff>
      <xdr:row>3</xdr:row>
      <xdr:rowOff>101600</xdr:rowOff>
    </xdr:from>
    <xdr:to>
      <xdr:col>14</xdr:col>
      <xdr:colOff>685800</xdr:colOff>
      <xdr:row>5</xdr:row>
      <xdr:rowOff>469900</xdr:rowOff>
    </xdr:to>
    <xdr:sp macro="" textlink="">
      <xdr:nvSpPr>
        <xdr:cNvPr id="261121" name="Text Box 1">
          <a:extLst>
            <a:ext uri="{FF2B5EF4-FFF2-40B4-BE49-F238E27FC236}">
              <a16:creationId xmlns:a16="http://schemas.microsoft.com/office/drawing/2014/main" id="{00000000-0008-0000-1000-000001FC0300}"/>
            </a:ext>
          </a:extLst>
        </xdr:cNvPr>
        <xdr:cNvSpPr txBox="1">
          <a:spLocks noChangeArrowheads="1"/>
        </xdr:cNvSpPr>
      </xdr:nvSpPr>
      <xdr:spPr bwMode="auto">
        <a:xfrm>
          <a:off x="495300" y="977900"/>
          <a:ext cx="12446000" cy="774700"/>
        </a:xfrm>
        <a:prstGeom prst="rect">
          <a:avLst/>
        </a:prstGeom>
        <a:solidFill>
          <a:srgbClr val="FFFFFF"/>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defRPr sz="1000"/>
          </a:pPr>
          <a:r>
            <a:rPr lang="es-ES" sz="1600" b="1" i="0" u="none" strike="noStrike" baseline="0">
              <a:solidFill>
                <a:srgbClr val="000000"/>
              </a:solidFill>
              <a:latin typeface="Arial"/>
              <a:ea typeface="Arial"/>
              <a:cs typeface="Arial"/>
            </a:rPr>
            <a:t> En esta sección se pueden </a:t>
          </a:r>
          <a:r>
            <a:rPr lang="es-ES" sz="1600" b="1" i="0" u="none" strike="noStrike" baseline="0">
              <a:solidFill>
                <a:srgbClr val="993300"/>
              </a:solidFill>
              <a:latin typeface="Arial"/>
              <a:ea typeface="Arial"/>
              <a:cs typeface="Arial"/>
            </a:rPr>
            <a:t>ajustar impuestos y amortizaciones</a:t>
          </a:r>
          <a:r>
            <a:rPr lang="es-ES" sz="1600" b="1" i="0" u="none" strike="noStrike" baseline="0">
              <a:solidFill>
                <a:srgbClr val="000000"/>
              </a:solidFill>
              <a:latin typeface="Arial"/>
              <a:ea typeface="Arial"/>
              <a:cs typeface="Arial"/>
            </a:rPr>
            <a:t> </a:t>
          </a:r>
          <a:r>
            <a:rPr lang="es-ES" sz="1600" b="0" i="0" u="none" strike="noStrike" baseline="0">
              <a:solidFill>
                <a:srgbClr val="000000"/>
              </a:solidFill>
              <a:latin typeface="Arial"/>
              <a:ea typeface="Arial"/>
              <a:cs typeface="Arial"/>
            </a:rPr>
            <a:t>(sólo para aquellos que quieren mayor precisión) </a:t>
          </a:r>
          <a:r>
            <a:rPr lang="es-ES" sz="1600" b="1" i="0" u="none" strike="noStrike" baseline="0">
              <a:solidFill>
                <a:srgbClr val="000000"/>
              </a:solidFill>
              <a:latin typeface="Arial"/>
              <a:ea typeface="Arial"/>
              <a:cs typeface="Arial"/>
            </a:rPr>
            <a:t>y</a:t>
          </a:r>
        </a:p>
        <a:p>
          <a:pPr algn="ctr" rtl="0">
            <a:defRPr sz="1000"/>
          </a:pPr>
          <a:r>
            <a:rPr lang="es-ES" sz="1600" b="1" i="0" u="none" strike="noStrike" baseline="0">
              <a:solidFill>
                <a:srgbClr val="000000"/>
              </a:solidFill>
              <a:latin typeface="Arial"/>
              <a:ea typeface="Arial"/>
              <a:cs typeface="Arial"/>
            </a:rPr>
            <a:t>se </a:t>
          </a:r>
          <a:r>
            <a:rPr lang="es-ES" sz="1600" b="1" i="0" u="none" strike="noStrike" baseline="0">
              <a:solidFill>
                <a:srgbClr val="993300"/>
              </a:solidFill>
              <a:latin typeface="Arial"/>
              <a:ea typeface="Arial"/>
              <a:cs typeface="Arial"/>
            </a:rPr>
            <a:t>consolidan cuentas y balances con los datos históricos</a:t>
          </a:r>
          <a:r>
            <a:rPr lang="es-ES" sz="1600" b="0" i="0" u="none" strike="noStrike" baseline="0">
              <a:solidFill>
                <a:srgbClr val="000000"/>
              </a:solidFill>
              <a:latin typeface="Arial"/>
              <a:ea typeface="Arial"/>
              <a:cs typeface="Arial"/>
            </a:rPr>
            <a:t> (sólo para empresas existentes)</a:t>
          </a:r>
          <a:r>
            <a:rPr lang="es-ES" sz="1800" b="1" i="0" u="none" strike="noStrike" baseline="0">
              <a:solidFill>
                <a:srgbClr val="000000"/>
              </a:solidFill>
              <a:latin typeface="Arial"/>
              <a:ea typeface="Arial"/>
              <a:cs typeface="Arial"/>
            </a:rPr>
            <a:t>.</a:t>
          </a:r>
          <a:endParaRPr lang="es-ES" sz="1600" b="1" i="0" u="none" strike="noStrike" baseline="0">
            <a:solidFill>
              <a:srgbClr val="993300"/>
            </a:solidFill>
            <a:latin typeface="Arial"/>
            <a:ea typeface="Arial"/>
            <a:cs typeface="Arial"/>
          </a:endParaRPr>
        </a:p>
        <a:p>
          <a:pPr algn="ctr" rtl="0">
            <a:defRPr sz="1000"/>
          </a:pPr>
          <a:endParaRPr lang="es-ES" sz="1200" b="1" i="0" u="none" strike="noStrike" baseline="0">
            <a:solidFill>
              <a:srgbClr val="993300"/>
            </a:solidFill>
            <a:latin typeface="Arial"/>
            <a:ea typeface="Arial"/>
            <a:cs typeface="Arial"/>
          </a:endParaRPr>
        </a:p>
        <a:p>
          <a:pPr algn="ctr" rtl="0">
            <a:defRPr sz="1000"/>
          </a:pPr>
          <a:endParaRPr lang="es-ES" sz="1600" b="1" i="0" u="none" strike="noStrike" baseline="0">
            <a:solidFill>
              <a:srgbClr val="000000"/>
            </a:solidFill>
            <a:latin typeface="Arial"/>
            <a:ea typeface="Arial"/>
            <a:cs typeface="Arial"/>
          </a:endParaRPr>
        </a:p>
        <a:p>
          <a:pPr algn="ctr" rtl="0">
            <a:defRPr sz="1000"/>
          </a:pPr>
          <a:endParaRPr lang="es-ES" sz="1600" b="0" i="0" u="none" strike="noStrike" baseline="0">
            <a:solidFill>
              <a:srgbClr val="000000"/>
            </a:solidFill>
            <a:latin typeface="Arial"/>
            <a:ea typeface="Arial"/>
            <a:cs typeface="Arial"/>
          </a:endParaRPr>
        </a:p>
        <a:p>
          <a:pPr algn="ctr" rtl="0">
            <a:defRPr sz="1000"/>
          </a:pPr>
          <a:r>
            <a:rPr lang="es-ES" sz="1600" b="0" i="0" u="none" strike="noStrike" baseline="0">
              <a:solidFill>
                <a:srgbClr val="000000"/>
              </a:solidFill>
              <a:latin typeface="Arial"/>
              <a:ea typeface="Arial"/>
              <a:cs typeface="Arial"/>
            </a:rPr>
            <a:t>  </a:t>
          </a:r>
          <a:endParaRPr lang="es-ES" sz="1600" b="1" i="0" u="none" strike="noStrike" baseline="0">
            <a:solidFill>
              <a:srgbClr val="000000"/>
            </a:solidFill>
            <a:latin typeface="Arial"/>
            <a:ea typeface="Arial"/>
            <a:cs typeface="Arial"/>
          </a:endParaRPr>
        </a:p>
        <a:p>
          <a:pPr algn="ctr" rtl="0">
            <a:defRPr sz="1000"/>
          </a:pPr>
          <a:r>
            <a:rPr lang="es-ES" sz="1600" b="1" i="0" u="none" strike="noStrike" baseline="0">
              <a:solidFill>
                <a:srgbClr val="000000"/>
              </a:solidFill>
              <a:latin typeface="Arial"/>
              <a:ea typeface="Arial"/>
              <a:cs typeface="Arial"/>
            </a:rPr>
            <a:t>  </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38100</xdr:colOff>
      <xdr:row>6</xdr:row>
      <xdr:rowOff>38100</xdr:rowOff>
    </xdr:from>
    <xdr:to>
      <xdr:col>13</xdr:col>
      <xdr:colOff>1041400</xdr:colOff>
      <xdr:row>10</xdr:row>
      <xdr:rowOff>12700</xdr:rowOff>
    </xdr:to>
    <xdr:sp macro="" textlink="">
      <xdr:nvSpPr>
        <xdr:cNvPr id="240747" name="Text Box 107">
          <a:extLst>
            <a:ext uri="{FF2B5EF4-FFF2-40B4-BE49-F238E27FC236}">
              <a16:creationId xmlns:a16="http://schemas.microsoft.com/office/drawing/2014/main" id="{00000000-0008-0000-1100-00006BAC0300}"/>
            </a:ext>
          </a:extLst>
        </xdr:cNvPr>
        <xdr:cNvSpPr txBox="1">
          <a:spLocks noChangeArrowheads="1"/>
        </xdr:cNvSpPr>
      </xdr:nvSpPr>
      <xdr:spPr bwMode="auto">
        <a:xfrm>
          <a:off x="444500" y="889000"/>
          <a:ext cx="13322300" cy="8763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defRPr sz="1000"/>
          </a:pPr>
          <a:r>
            <a:rPr lang="es-ES" sz="1200" b="1" i="0" u="none" strike="noStrike" baseline="0">
              <a:solidFill>
                <a:srgbClr val="000000"/>
              </a:solidFill>
              <a:latin typeface="Arial"/>
              <a:ea typeface="Arial"/>
              <a:cs typeface="Arial"/>
            </a:rPr>
            <a:t> </a:t>
          </a:r>
          <a:r>
            <a:rPr lang="es-ES" sz="1600" b="1" i="0" u="none" strike="noStrike" baseline="0">
              <a:solidFill>
                <a:srgbClr val="000000"/>
              </a:solidFill>
              <a:latin typeface="Arial"/>
              <a:ea typeface="Arial"/>
              <a:cs typeface="Arial"/>
            </a:rPr>
            <a:t> En esta sección puedes introducir </a:t>
          </a:r>
          <a:r>
            <a:rPr lang="es-ES" sz="1600" b="1" i="0" u="none" strike="noStrike" baseline="0">
              <a:solidFill>
                <a:srgbClr val="993300"/>
              </a:solidFill>
              <a:latin typeface="Arial"/>
              <a:ea typeface="Arial"/>
              <a:cs typeface="Arial"/>
            </a:rPr>
            <a:t>ajustes a las amortizaciones (nuevas inversiones) y los impuestos</a:t>
          </a:r>
          <a:endParaRPr lang="es-ES" sz="1400" b="1" i="0" u="none" strike="noStrike" baseline="0">
            <a:solidFill>
              <a:srgbClr val="000000"/>
            </a:solidFill>
            <a:latin typeface="Arial"/>
            <a:ea typeface="Arial"/>
            <a:cs typeface="Arial"/>
          </a:endParaRPr>
        </a:p>
        <a:p>
          <a:pPr algn="ctr" rtl="0">
            <a:defRPr sz="1000"/>
          </a:pPr>
          <a:r>
            <a:rPr lang="es-ES" sz="1200" b="0" i="0" u="none" strike="noStrike" baseline="0">
              <a:solidFill>
                <a:srgbClr val="000000"/>
              </a:solidFill>
              <a:latin typeface="Arial"/>
              <a:ea typeface="Arial"/>
              <a:cs typeface="Arial"/>
            </a:rPr>
            <a:t>Si quieres hacer cambios, introduce tus datos en las celdas de las</a:t>
          </a:r>
          <a:r>
            <a:rPr lang="es-ES" sz="1200" b="1" i="0" u="none" strike="noStrike" baseline="0">
              <a:solidFill>
                <a:srgbClr val="000000"/>
              </a:solidFill>
              <a:latin typeface="Arial"/>
              <a:ea typeface="Arial"/>
              <a:cs typeface="Arial"/>
            </a:rPr>
            <a:t> tres</a:t>
          </a:r>
          <a:r>
            <a:rPr lang="es-ES" sz="1200" b="0" i="0" u="none" strike="noStrike" baseline="0">
              <a:solidFill>
                <a:srgbClr val="000000"/>
              </a:solidFill>
              <a:latin typeface="Arial"/>
              <a:ea typeface="Arial"/>
              <a:cs typeface="Arial"/>
            </a:rPr>
            <a:t> secciones numeradas que encontrarás más abajo.</a:t>
          </a:r>
        </a:p>
        <a:p>
          <a:pPr algn="ctr" rtl="0">
            <a:defRPr sz="1000"/>
          </a:pPr>
          <a:r>
            <a:rPr lang="es-ES" sz="1100" b="0" i="0" u="none" strike="noStrike" baseline="0">
              <a:solidFill>
                <a:srgbClr val="808080"/>
              </a:solidFill>
              <a:latin typeface="Arial"/>
              <a:ea typeface="Arial"/>
              <a:cs typeface="Arial"/>
            </a:rPr>
            <a:t>Ten en cuenta que  hay muchas filas ocultas a tu disposición.</a:t>
          </a:r>
          <a:endParaRPr lang="es-ES" sz="1400" b="1" i="0" u="none" strike="noStrike" baseline="0">
            <a:solidFill>
              <a:srgbClr val="000000"/>
            </a:solidFill>
            <a:latin typeface="Arial"/>
            <a:ea typeface="Arial"/>
            <a:cs typeface="Arial"/>
          </a:endParaRPr>
        </a:p>
        <a:p>
          <a:pPr algn="ctr" rtl="0">
            <a:defRPr sz="1000"/>
          </a:pPr>
          <a:endParaRPr lang="es-ES" sz="1100" b="1" i="0" u="none" strike="noStrike" baseline="0">
            <a:solidFill>
              <a:srgbClr val="000000"/>
            </a:solidFill>
            <a:latin typeface="Arial"/>
            <a:ea typeface="Arial"/>
            <a:cs typeface="Arial"/>
          </a:endParaRPr>
        </a:p>
        <a:p>
          <a:pPr algn="ctr" rtl="0">
            <a:defRPr sz="1000"/>
          </a:pPr>
          <a:r>
            <a:rPr lang="es-ES" sz="1100" b="1" i="0" u="none" strike="noStrike" baseline="0">
              <a:solidFill>
                <a:srgbClr val="000000"/>
              </a:solidFill>
              <a:latin typeface="Arial"/>
              <a:ea typeface="Arial"/>
              <a:cs typeface="Arial"/>
            </a:rPr>
            <a:t>  </a:t>
          </a:r>
        </a:p>
      </xdr:txBody>
    </xdr:sp>
    <xdr:clientData/>
  </xdr:twoCellAnchor>
  <xdr:twoCellAnchor editAs="oneCell">
    <xdr:from>
      <xdr:col>2</xdr:col>
      <xdr:colOff>139700</xdr:colOff>
      <xdr:row>260</xdr:row>
      <xdr:rowOff>114300</xdr:rowOff>
    </xdr:from>
    <xdr:to>
      <xdr:col>13</xdr:col>
      <xdr:colOff>901700</xdr:colOff>
      <xdr:row>272</xdr:row>
      <xdr:rowOff>901700</xdr:rowOff>
    </xdr:to>
    <xdr:sp macro="" textlink="">
      <xdr:nvSpPr>
        <xdr:cNvPr id="240751" name="Text Box 111">
          <a:extLst>
            <a:ext uri="{FF2B5EF4-FFF2-40B4-BE49-F238E27FC236}">
              <a16:creationId xmlns:a16="http://schemas.microsoft.com/office/drawing/2014/main" id="{00000000-0008-0000-1100-00006FAC0300}"/>
            </a:ext>
          </a:extLst>
        </xdr:cNvPr>
        <xdr:cNvSpPr txBox="1">
          <a:spLocks noChangeArrowheads="1"/>
        </xdr:cNvSpPr>
      </xdr:nvSpPr>
      <xdr:spPr bwMode="auto">
        <a:xfrm>
          <a:off x="546100" y="24993600"/>
          <a:ext cx="13081000" cy="30734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Información:</a:t>
          </a:r>
          <a:endParaRPr lang="es-ES" sz="1100" b="0" i="0" u="none" strike="noStrike" baseline="0">
            <a:solidFill>
              <a:srgbClr val="000000"/>
            </a:solidFill>
            <a:latin typeface="Arial"/>
            <a:ea typeface="Arial"/>
            <a:cs typeface="Arial"/>
          </a:endParaRPr>
        </a:p>
        <a:p>
          <a:pPr algn="l" rtl="0">
            <a:defRPr sz="1000"/>
          </a:pPr>
          <a:r>
            <a:rPr lang="es-ES" sz="1100" b="1" i="0" u="none" strike="noStrike" baseline="0">
              <a:solidFill>
                <a:srgbClr val="000000"/>
              </a:solidFill>
              <a:latin typeface="Arial"/>
              <a:ea typeface="Arial"/>
              <a:cs typeface="Arial"/>
            </a:rPr>
            <a:t>Aquí puedes modificar el % de impuestos de forma que se apliquen % distintos por cada concepto.</a:t>
          </a:r>
        </a:p>
        <a:p>
          <a:pPr algn="l" rtl="0">
            <a:defRPr sz="1000"/>
          </a:pPr>
          <a:r>
            <a:rPr lang="es-ES" sz="1100" b="1" i="0" u="none" strike="noStrike" baseline="0">
              <a:solidFill>
                <a:srgbClr val="000000"/>
              </a:solidFill>
              <a:latin typeface="Arial"/>
              <a:ea typeface="Arial"/>
              <a:cs typeface="Arial"/>
            </a:rPr>
            <a:t>¿Cómo funciona?</a:t>
          </a:r>
          <a:endParaRPr lang="es-ES" sz="1100" b="0"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En la sección "gastos" ya indicaste dos % generales, uno para el IVA a repercutir en las ventas y otro para el IVA a soportar en los gastos.</a:t>
          </a:r>
        </a:p>
        <a:p>
          <a:pPr algn="l" rtl="0">
            <a:defRPr sz="1000"/>
          </a:pPr>
          <a:r>
            <a:rPr lang="es-ES" sz="1100" b="0" i="0" u="none" strike="noStrike" baseline="0">
              <a:solidFill>
                <a:srgbClr val="000000"/>
              </a:solidFill>
              <a:latin typeface="Arial"/>
              <a:ea typeface="Arial"/>
              <a:cs typeface="Arial"/>
            </a:rPr>
            <a:t>Si no cambias nada, este es el IVA que se aplicará en todos los casos, puedes verlo en las celdas con fondo verde bajo la flecha roja.</a:t>
          </a:r>
        </a:p>
        <a:p>
          <a:pPr algn="l" rtl="0">
            <a:defRPr sz="1000"/>
          </a:pPr>
          <a:r>
            <a:rPr lang="es-ES" sz="1100" b="0" i="0" u="none" strike="noStrike" baseline="0">
              <a:solidFill>
                <a:srgbClr val="000000"/>
              </a:solidFill>
              <a:latin typeface="Arial"/>
              <a:ea typeface="Arial"/>
              <a:cs typeface="Arial"/>
            </a:rPr>
            <a:t>Para hacer cambios aquí:</a:t>
          </a:r>
        </a:p>
        <a:p>
          <a:pPr algn="l" rtl="0">
            <a:defRPr sz="1000"/>
          </a:pPr>
          <a:r>
            <a:rPr lang="es-ES" sz="1100" b="0" i="0" u="none" strike="noStrike" baseline="0">
              <a:solidFill>
                <a:srgbClr val="000000"/>
              </a:solidFill>
              <a:latin typeface="Arial"/>
              <a:ea typeface="Arial"/>
              <a:cs typeface="Arial"/>
            </a:rPr>
            <a:t>Hay dos "niveles" en cada capítulo: </a:t>
          </a:r>
        </a:p>
        <a:p>
          <a:pPr algn="l" rtl="0">
            <a:defRPr sz="1000"/>
          </a:pPr>
          <a:r>
            <a:rPr lang="es-ES" sz="1100" b="0" i="0" u="none" strike="noStrike" baseline="0">
              <a:solidFill>
                <a:srgbClr val="000000"/>
              </a:solidFill>
              <a:latin typeface="Arial"/>
              <a:ea typeface="Arial"/>
              <a:cs typeface="Arial"/>
            </a:rPr>
            <a:t>(1) cambiar el IVA de</a:t>
          </a:r>
          <a:r>
            <a:rPr lang="es-ES" sz="1100" b="1" i="0" u="none" strike="noStrike" baseline="0">
              <a:solidFill>
                <a:srgbClr val="DD0806"/>
              </a:solidFill>
              <a:latin typeface="Arial"/>
              <a:ea typeface="Arial"/>
              <a:cs typeface="Arial"/>
            </a:rPr>
            <a:t> todos</a:t>
          </a:r>
          <a:r>
            <a:rPr lang="es-ES" sz="1100" b="1" i="0" u="none" strike="noStrike" baseline="0">
              <a:solidFill>
                <a:srgbClr val="000000"/>
              </a:solidFill>
              <a:latin typeface="Arial"/>
              <a:ea typeface="Arial"/>
              <a:cs typeface="Arial"/>
            </a:rPr>
            <a:t>: si pones aquí un % se modificará el IVA de todos los conceptos de la </a:t>
          </a:r>
          <a:r>
            <a:rPr lang="es-ES" sz="1100" b="1" i="0" u="none" strike="noStrike" baseline="0">
              <a:solidFill>
                <a:srgbClr val="DD0806"/>
              </a:solidFill>
              <a:latin typeface="Arial"/>
              <a:ea typeface="Arial"/>
              <a:cs typeface="Arial"/>
            </a:rPr>
            <a:t>sección </a:t>
          </a:r>
          <a:endParaRPr lang="es-ES" sz="1100" b="1"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(2) cambiar el IVA de</a:t>
          </a:r>
          <a:r>
            <a:rPr lang="es-ES" sz="1100" b="1" i="0" u="none" strike="noStrike" baseline="0">
              <a:solidFill>
                <a:srgbClr val="DD0806"/>
              </a:solidFill>
              <a:latin typeface="Arial"/>
              <a:ea typeface="Arial"/>
              <a:cs typeface="Arial"/>
            </a:rPr>
            <a:t> algunos: </a:t>
          </a:r>
          <a:r>
            <a:rPr lang="es-ES" sz="1100" b="1" i="0" u="none" strike="noStrike" baseline="0">
              <a:solidFill>
                <a:srgbClr val="000000"/>
              </a:solidFill>
              <a:latin typeface="Arial"/>
              <a:ea typeface="Arial"/>
              <a:cs typeface="Arial"/>
            </a:rPr>
            <a:t>si pones un % en el concepto que quieras, cambiará dicho % pero ninguno más.</a:t>
          </a:r>
        </a:p>
        <a:p>
          <a:pPr algn="l" rtl="0">
            <a:defRPr sz="1000"/>
          </a:pPr>
          <a:r>
            <a:rPr lang="es-ES" sz="1100" b="1" i="0" u="none" strike="noStrike" baseline="0">
              <a:solidFill>
                <a:srgbClr val="000000"/>
              </a:solidFill>
              <a:latin typeface="Arial"/>
              <a:ea typeface="Arial"/>
              <a:cs typeface="Arial"/>
            </a:rPr>
            <a:t>Resumiendo: </a:t>
          </a:r>
        </a:p>
        <a:p>
          <a:pPr algn="l" rtl="0">
            <a:defRPr sz="1000"/>
          </a:pPr>
          <a:r>
            <a:rPr lang="es-ES" sz="1100" b="0" i="0" u="none" strike="noStrike" baseline="0">
              <a:solidFill>
                <a:srgbClr val="000000"/>
              </a:solidFill>
              <a:latin typeface="Arial"/>
              <a:ea typeface="Arial"/>
              <a:cs typeface="Arial"/>
            </a:rPr>
            <a:t>Si quieres cambiar el IVA de </a:t>
          </a:r>
          <a:r>
            <a:rPr lang="es-ES" sz="1100" b="1" i="0" u="none" strike="noStrike" baseline="0">
              <a:solidFill>
                <a:srgbClr val="000000"/>
              </a:solidFill>
              <a:latin typeface="Arial"/>
              <a:ea typeface="Arial"/>
              <a:cs typeface="Arial"/>
            </a:rPr>
            <a:t>toda una sección </a:t>
          </a:r>
          <a:r>
            <a:rPr lang="es-ES" sz="1100" b="0" i="0" u="none" strike="noStrike" baseline="0">
              <a:solidFill>
                <a:srgbClr val="000000"/>
              </a:solidFill>
              <a:latin typeface="Arial"/>
              <a:ea typeface="Arial"/>
              <a:cs typeface="Arial"/>
            </a:rPr>
            <a:t>(por ejemplo: ventas) ponlo en la celda con fondo blanco de</a:t>
          </a:r>
          <a:r>
            <a:rPr lang="es-ES" sz="1100" b="1" i="0" u="none" strike="noStrike" baseline="0">
              <a:solidFill>
                <a:srgbClr val="000000"/>
              </a:solidFill>
              <a:latin typeface="Arial"/>
              <a:ea typeface="Arial"/>
              <a:cs typeface="Arial"/>
            </a:rPr>
            <a:t> </a:t>
          </a:r>
          <a:r>
            <a:rPr lang="es-ES" sz="1100" b="1" i="0" u="none" strike="noStrike" baseline="0">
              <a:solidFill>
                <a:srgbClr val="DD0806"/>
              </a:solidFill>
              <a:latin typeface="Arial"/>
              <a:ea typeface="Arial"/>
              <a:cs typeface="Arial"/>
            </a:rPr>
            <a:t>todos. </a:t>
          </a:r>
          <a:r>
            <a:rPr lang="es-ES" sz="1100" b="0" i="0" u="none" strike="noStrike" baseline="0">
              <a:solidFill>
                <a:srgbClr val="000000"/>
              </a:solidFill>
              <a:latin typeface="Arial"/>
              <a:ea typeface="Arial"/>
              <a:cs typeface="Arial"/>
            </a:rPr>
            <a:t>Si </a:t>
          </a:r>
          <a:r>
            <a:rPr lang="es-ES" sz="1100" b="1" i="0" u="none" strike="noStrike" baseline="0">
              <a:solidFill>
                <a:srgbClr val="000000"/>
              </a:solidFill>
              <a:latin typeface="Arial"/>
              <a:ea typeface="Arial"/>
              <a:cs typeface="Arial"/>
            </a:rPr>
            <a:t>sólo quieres cambiar el IVA de un concepto</a:t>
          </a:r>
          <a:r>
            <a:rPr lang="es-ES" sz="1100" b="0" i="0" u="none" strike="noStrike" baseline="0">
              <a:solidFill>
                <a:srgbClr val="000000"/>
              </a:solidFill>
              <a:latin typeface="Arial"/>
              <a:ea typeface="Arial"/>
              <a:cs typeface="Arial"/>
            </a:rPr>
            <a:t> (por ejemplo un tipo de producto o servicio) </a:t>
          </a:r>
          <a:r>
            <a:rPr lang="es-ES" sz="1100" b="1" i="0" u="none" strike="noStrike" baseline="0">
              <a:solidFill>
                <a:srgbClr val="000000"/>
              </a:solidFill>
              <a:latin typeface="Arial"/>
              <a:ea typeface="Arial"/>
              <a:cs typeface="Arial"/>
            </a:rPr>
            <a:t>ponlo en la celda con fondo blanco de dicho concepto.</a:t>
          </a:r>
        </a:p>
        <a:p>
          <a:pPr algn="l" rtl="0">
            <a:defRPr sz="1000"/>
          </a:pPr>
          <a:endParaRPr lang="es-ES" sz="1100" b="1" i="0" u="none" strike="noStrike" baseline="0">
            <a:solidFill>
              <a:srgbClr val="000000"/>
            </a:solidFill>
            <a:latin typeface="Arial"/>
            <a:ea typeface="Arial"/>
            <a:cs typeface="Arial"/>
          </a:endParaRPr>
        </a:p>
        <a:p>
          <a:pPr algn="l" rtl="0">
            <a:defRPr sz="1000"/>
          </a:pPr>
          <a:r>
            <a:rPr lang="es-ES" sz="1100" b="1" i="0" u="none" strike="noStrike" baseline="0">
              <a:solidFill>
                <a:srgbClr val="DD0806"/>
              </a:solidFill>
              <a:latin typeface="Arial"/>
              <a:ea typeface="Arial"/>
              <a:cs typeface="Arial"/>
            </a:rPr>
            <a:t>importante: iva 0</a:t>
          </a:r>
          <a:endParaRPr lang="es-ES" sz="1100" b="1"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El valor "0" (cero) no lo acepta salvo cuando es general. Si tienes algún "IVA cero", tendrás que 1º Poner a cero el IVA de la hoja gastos y 2º Poner el IVA (1 por 1) de los conceptos que sí tienen IVA dejando en blanco aquellos que son IVA cero. Algo más de trabajo pero mucha más precisión.</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88900</xdr:colOff>
      <xdr:row>12</xdr:row>
      <xdr:rowOff>38100</xdr:rowOff>
    </xdr:from>
    <xdr:to>
      <xdr:col>14</xdr:col>
      <xdr:colOff>1003300</xdr:colOff>
      <xdr:row>17</xdr:row>
      <xdr:rowOff>0</xdr:rowOff>
    </xdr:to>
    <xdr:sp macro="" textlink="">
      <xdr:nvSpPr>
        <xdr:cNvPr id="268289" name="Text Box 1025">
          <a:extLst>
            <a:ext uri="{FF2B5EF4-FFF2-40B4-BE49-F238E27FC236}">
              <a16:creationId xmlns:a16="http://schemas.microsoft.com/office/drawing/2014/main" id="{00000000-0008-0000-1200-000001180400}"/>
            </a:ext>
          </a:extLst>
        </xdr:cNvPr>
        <xdr:cNvSpPr txBox="1">
          <a:spLocks noChangeArrowheads="1"/>
        </xdr:cNvSpPr>
      </xdr:nvSpPr>
      <xdr:spPr bwMode="auto">
        <a:xfrm>
          <a:off x="254000" y="1892300"/>
          <a:ext cx="13792200" cy="10541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defRPr sz="1000"/>
          </a:pPr>
          <a:r>
            <a:rPr lang="es-ES" sz="1200" b="1" i="0" u="none" strike="noStrike" baseline="0">
              <a:solidFill>
                <a:srgbClr val="000000"/>
              </a:solidFill>
              <a:latin typeface="Arial"/>
              <a:ea typeface="Arial"/>
              <a:cs typeface="Arial"/>
            </a:rPr>
            <a:t> </a:t>
          </a:r>
          <a:r>
            <a:rPr lang="es-ES" sz="1600" b="1" i="0" u="none" strike="noStrike" baseline="0">
              <a:solidFill>
                <a:srgbClr val="000000"/>
              </a:solidFill>
              <a:latin typeface="Arial"/>
              <a:ea typeface="Arial"/>
              <a:cs typeface="Arial"/>
            </a:rPr>
            <a:t> En esta sección puedes consolidar tus cuentas y balances de años anteriores</a:t>
          </a:r>
        </a:p>
        <a:p>
          <a:pPr algn="ctr" rtl="0">
            <a:defRPr sz="1000"/>
          </a:pPr>
          <a:r>
            <a:rPr lang="es-ES" sz="1200" b="0" i="0" u="none" strike="noStrike" baseline="0">
              <a:solidFill>
                <a:srgbClr val="000000"/>
              </a:solidFill>
              <a:latin typeface="Arial"/>
              <a:ea typeface="Arial"/>
              <a:cs typeface="Arial"/>
            </a:rPr>
            <a:t>Si quieres hacer cambios, introduce tus datos en las celdas de los </a:t>
          </a:r>
          <a:r>
            <a:rPr lang="es-ES" sz="1200" b="1" i="0" u="none" strike="noStrike" baseline="0">
              <a:solidFill>
                <a:srgbClr val="000000"/>
              </a:solidFill>
              <a:latin typeface="Arial"/>
              <a:ea typeface="Arial"/>
              <a:cs typeface="Arial"/>
            </a:rPr>
            <a:t>tres capítulos (A-B-C)</a:t>
          </a:r>
          <a:r>
            <a:rPr lang="es-ES" sz="1200" b="0" i="0" u="none" strike="noStrike" baseline="0">
              <a:solidFill>
                <a:srgbClr val="000000"/>
              </a:solidFill>
              <a:latin typeface="Arial"/>
              <a:ea typeface="Arial"/>
              <a:cs typeface="Arial"/>
            </a:rPr>
            <a:t> que entrontrarás más abajo.</a:t>
          </a:r>
        </a:p>
        <a:p>
          <a:pPr algn="ctr" rtl="0">
            <a:defRPr sz="1000"/>
          </a:pPr>
          <a:r>
            <a:rPr lang="es-ES" sz="1200" b="0" i="0" u="none" strike="noStrike" baseline="0">
              <a:solidFill>
                <a:srgbClr val="000000"/>
              </a:solidFill>
              <a:latin typeface="Arial"/>
              <a:ea typeface="Arial"/>
              <a:cs typeface="Arial"/>
            </a:rPr>
            <a:t>Los datos que incluyás aquí van a las hojas anteriores (Tesorería y Balances), </a:t>
          </a:r>
          <a:r>
            <a:rPr lang="es-ES" sz="1200" b="1" i="0" u="none" strike="noStrike" baseline="0">
              <a:solidFill>
                <a:srgbClr val="DD0806"/>
              </a:solidFill>
              <a:latin typeface="Arial"/>
              <a:ea typeface="Arial"/>
              <a:cs typeface="Arial"/>
            </a:rPr>
            <a:t>una vez hayas finalizado tendrás que volver al Balance para ajustarlo</a:t>
          </a:r>
          <a:endParaRPr lang="es-ES" sz="1200" b="0" i="0" u="none" strike="noStrike" baseline="0">
            <a:solidFill>
              <a:srgbClr val="000000"/>
            </a:solidFill>
            <a:latin typeface="Arial"/>
            <a:ea typeface="Arial"/>
            <a:cs typeface="Arial"/>
          </a:endParaRPr>
        </a:p>
        <a:p>
          <a:pPr algn="ctr" rtl="0">
            <a:defRPr sz="1000"/>
          </a:pPr>
          <a:r>
            <a:rPr lang="es-ES" sz="1100" b="0" i="0" u="none" strike="noStrike" baseline="0">
              <a:solidFill>
                <a:srgbClr val="808080"/>
              </a:solidFill>
              <a:latin typeface="Arial"/>
              <a:ea typeface="Arial"/>
              <a:cs typeface="Arial"/>
            </a:rPr>
            <a:t>Ten en cuenta que  hay muchas filas ocultas a tu disposición.</a:t>
          </a:r>
          <a:endParaRPr lang="es-ES" sz="1400" b="1" i="0" u="none" strike="noStrike" baseline="0">
            <a:solidFill>
              <a:srgbClr val="000000"/>
            </a:solidFill>
            <a:latin typeface="Arial"/>
            <a:ea typeface="Arial"/>
            <a:cs typeface="Arial"/>
          </a:endParaRPr>
        </a:p>
        <a:p>
          <a:pPr algn="ctr" rtl="0">
            <a:defRPr sz="1000"/>
          </a:pPr>
          <a:endParaRPr lang="es-ES" sz="1100" b="1" i="0" u="none" strike="noStrike" baseline="0">
            <a:solidFill>
              <a:srgbClr val="000000"/>
            </a:solidFill>
            <a:latin typeface="Arial"/>
            <a:ea typeface="Arial"/>
            <a:cs typeface="Arial"/>
          </a:endParaRPr>
        </a:p>
        <a:p>
          <a:pPr algn="ctr" rtl="0">
            <a:defRPr sz="1000"/>
          </a:pPr>
          <a:r>
            <a:rPr lang="es-ES" sz="1100" b="1" i="0" u="none" strike="noStrike" baseline="0">
              <a:solidFill>
                <a:srgbClr val="000000"/>
              </a:solidFill>
              <a:latin typeface="Arial"/>
              <a:ea typeface="Arial"/>
              <a:cs typeface="Arial"/>
            </a:rPr>
            <a:t>  </a:t>
          </a:r>
        </a:p>
      </xdr:txBody>
    </xdr:sp>
    <xdr:clientData/>
  </xdr:twoCellAnchor>
  <xdr:twoCellAnchor editAs="oneCell">
    <xdr:from>
      <xdr:col>2</xdr:col>
      <xdr:colOff>139700</xdr:colOff>
      <xdr:row>294</xdr:row>
      <xdr:rowOff>114300</xdr:rowOff>
    </xdr:from>
    <xdr:to>
      <xdr:col>15</xdr:col>
      <xdr:colOff>736600</xdr:colOff>
      <xdr:row>312</xdr:row>
      <xdr:rowOff>25400</xdr:rowOff>
    </xdr:to>
    <xdr:sp macro="" textlink="">
      <xdr:nvSpPr>
        <xdr:cNvPr id="268290" name="Text Box 1026">
          <a:extLst>
            <a:ext uri="{FF2B5EF4-FFF2-40B4-BE49-F238E27FC236}">
              <a16:creationId xmlns:a16="http://schemas.microsoft.com/office/drawing/2014/main" id="{00000000-0008-0000-1200-000002180400}"/>
            </a:ext>
          </a:extLst>
        </xdr:cNvPr>
        <xdr:cNvSpPr txBox="1">
          <a:spLocks noChangeArrowheads="1"/>
        </xdr:cNvSpPr>
      </xdr:nvSpPr>
      <xdr:spPr bwMode="auto">
        <a:xfrm>
          <a:off x="304800" y="46355000"/>
          <a:ext cx="14554200" cy="31877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Información general:</a:t>
          </a:r>
          <a:endParaRPr lang="es-ES" sz="1100" b="0"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Esta hoja es sólo para empresas con histórico previo (existentes) y sirve para consolidar las cuentas, la tesorería y los balances anteriores con los de la nueva actividad.</a:t>
          </a:r>
        </a:p>
        <a:p>
          <a:pPr algn="l" rtl="0">
            <a:defRPr sz="1000"/>
          </a:pPr>
          <a:r>
            <a:rPr lang="es-ES" sz="1100" b="0" i="0" u="none" strike="noStrike" baseline="0">
              <a:solidFill>
                <a:srgbClr val="000000"/>
              </a:solidFill>
              <a:latin typeface="Arial"/>
              <a:ea typeface="Arial"/>
              <a:cs typeface="Arial"/>
            </a:rPr>
            <a:t>Para ello:</a:t>
          </a:r>
        </a:p>
        <a:p>
          <a:pPr algn="l" rtl="0">
            <a:defRPr sz="1000"/>
          </a:pPr>
          <a:r>
            <a:rPr lang="es-ES" sz="1100" b="0" i="0" u="none" strike="noStrike" baseline="0">
              <a:solidFill>
                <a:srgbClr val="000000"/>
              </a:solidFill>
              <a:latin typeface="Arial"/>
              <a:ea typeface="Arial"/>
              <a:cs typeface="Arial"/>
            </a:rPr>
            <a:t>1º Se sigue el mismo orden del Balance.</a:t>
          </a:r>
        </a:p>
        <a:p>
          <a:pPr algn="l" rtl="0">
            <a:defRPr sz="1000"/>
          </a:pPr>
          <a:r>
            <a:rPr lang="es-ES" sz="1100" b="0" i="0" u="none" strike="noStrike" baseline="0">
              <a:solidFill>
                <a:srgbClr val="000000"/>
              </a:solidFill>
              <a:latin typeface="Arial"/>
              <a:ea typeface="Arial"/>
              <a:cs typeface="Arial"/>
            </a:rPr>
            <a:t>2º Básicamente hay dos tipos de datos que debes incluir : (a) los que van al Balance, normalmente saldos y activos/pasivos anteriores y (b) aquellos que van a la tesorería (y a veces a las cuentas)</a:t>
          </a:r>
        </a:p>
        <a:p>
          <a:pPr algn="l" rtl="0">
            <a:defRPr sz="1000"/>
          </a:pPr>
          <a:r>
            <a:rPr lang="es-ES" sz="1100" b="0" i="0" u="none" strike="noStrike" baseline="0">
              <a:solidFill>
                <a:srgbClr val="000000"/>
              </a:solidFill>
              <a:latin typeface="Arial"/>
              <a:ea typeface="Arial"/>
              <a:cs typeface="Arial"/>
            </a:rPr>
            <a:t>Ten en cuenta que TODO IMPORTE INCLUIDO EN EL ACTIVO DEBE TENER SU REFLEJO EN EL PASIVO.</a:t>
          </a:r>
        </a:p>
        <a:p>
          <a:pPr algn="l" rtl="0">
            <a:defRPr sz="1000"/>
          </a:pPr>
          <a:r>
            <a:rPr lang="es-ES" sz="1100" b="0" i="0" u="none" strike="noStrike" baseline="0">
              <a:solidFill>
                <a:srgbClr val="000000"/>
              </a:solidFill>
              <a:latin typeface="Arial"/>
              <a:ea typeface="Arial"/>
              <a:cs typeface="Arial"/>
            </a:rPr>
            <a:t>Es importante recordar que consolidar es una tarea siempre dificil y compleja, lo normal es que el Balance no cuadre al primer intento (hay demasiados factores a tener en cuenta).</a:t>
          </a:r>
        </a:p>
        <a:p>
          <a:pPr algn="l" rtl="0">
            <a:defRPr sz="1000"/>
          </a:pPr>
          <a:r>
            <a:rPr lang="es-ES" sz="1100" b="0" i="0" u="none" strike="noStrike" baseline="0">
              <a:solidFill>
                <a:srgbClr val="000000"/>
              </a:solidFill>
              <a:latin typeface="Arial"/>
              <a:ea typeface="Arial"/>
              <a:cs typeface="Arial"/>
            </a:rPr>
            <a:t>Recuerda siempre, que estás elaborando un PLAN PREVISIONAL, no los estados financieros de una empresa y que LO ÚNICO QUE ES EXIGIBLE ES QUE NO HAYA ERRORES GRAVES de cálculo o de datos mal introducidos.</a:t>
          </a:r>
        </a:p>
        <a:p>
          <a:pPr algn="l" rtl="0">
            <a:defRPr sz="1000"/>
          </a:pPr>
          <a:r>
            <a:rPr lang="es-ES" sz="1100" b="0" i="0" u="none" strike="noStrike" baseline="0">
              <a:solidFill>
                <a:srgbClr val="000000"/>
              </a:solidFill>
              <a:latin typeface="Arial"/>
              <a:ea typeface="Arial"/>
              <a:cs typeface="Arial"/>
            </a:rPr>
            <a:t>La perfección no existe... pero la búsqueda de la "perfección contable" en un plan de negocio es un esfuerzo inútil (es previsional y nunca se cumple todo hasta el más mínimo detalle).</a:t>
          </a:r>
        </a:p>
        <a:p>
          <a:pPr algn="l" rtl="0">
            <a:defRPr sz="1000"/>
          </a:pPr>
          <a:endParaRPr lang="es-ES" sz="1100" b="0" i="0" u="none" strike="noStrike" baseline="0">
            <a:solidFill>
              <a:srgbClr val="000000"/>
            </a:solidFill>
            <a:latin typeface="Arial"/>
            <a:ea typeface="Arial"/>
            <a:cs typeface="Arial"/>
          </a:endParaRPr>
        </a:p>
        <a:p>
          <a:pPr algn="l" rtl="0">
            <a:defRPr sz="1000"/>
          </a:pPr>
          <a:r>
            <a:rPr lang="es-ES" sz="1100" b="1" i="0" u="none" strike="noStrike" baseline="0">
              <a:solidFill>
                <a:srgbClr val="000000"/>
              </a:solidFill>
              <a:latin typeface="Arial"/>
              <a:ea typeface="Arial"/>
              <a:cs typeface="Arial"/>
            </a:rPr>
            <a:t>TEN EN CUENTA:</a:t>
          </a:r>
          <a:endParaRPr lang="es-ES" sz="1100" b="0"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Una vez realizada la consolidación de los datos desde aquí, deberás volver al Balance y cuadrarlo usando las líneas disponibles que hay en todos los epígrafes.</a:t>
          </a:r>
          <a:r>
            <a:rPr lang="es-ES" sz="1100" b="1" i="0" u="none" strike="noStrike" baseline="0">
              <a:solidFill>
                <a:srgbClr val="DD0806"/>
              </a:solidFill>
              <a:latin typeface="Arial"/>
              <a:ea typeface="Arial"/>
              <a:cs typeface="Arial"/>
            </a:rPr>
            <a:t> </a:t>
          </a:r>
        </a:p>
        <a:p>
          <a:pPr algn="l" rtl="0">
            <a:defRPr sz="1000"/>
          </a:pPr>
          <a:r>
            <a:rPr lang="es-ES" sz="1100" b="0" i="0" u="none" strike="noStrike" baseline="0">
              <a:solidFill>
                <a:srgbClr val="000000"/>
              </a:solidFill>
              <a:latin typeface="Arial"/>
              <a:ea typeface="Arial"/>
              <a:cs typeface="Arial"/>
            </a:rPr>
            <a:t>Debes incluir los datos en las celdas con fondo blanco.</a:t>
          </a:r>
        </a:p>
        <a:p>
          <a:pPr algn="l" rtl="0">
            <a:defRPr sz="1000"/>
          </a:pPr>
          <a:r>
            <a:rPr lang="es-ES" sz="1100" b="0" i="0" u="none" strike="noStrike" baseline="0">
              <a:solidFill>
                <a:srgbClr val="000000"/>
              </a:solidFill>
              <a:latin typeface="Arial"/>
              <a:ea typeface="Arial"/>
              <a:cs typeface="Arial"/>
            </a:rPr>
            <a:t>En la mayoría de celdas con títulos hay comentarios respecto a lo que debes incluir o su destino.</a:t>
          </a:r>
        </a:p>
        <a:p>
          <a:pPr algn="l" rtl="0">
            <a:defRPr sz="1000"/>
          </a:pPr>
          <a:r>
            <a:rPr lang="es-ES" sz="1100" b="0" i="0" u="none" strike="noStrike" baseline="0">
              <a:solidFill>
                <a:srgbClr val="000000"/>
              </a:solidFill>
              <a:latin typeface="Arial"/>
              <a:ea typeface="Arial"/>
              <a:cs typeface="Arial"/>
            </a:rPr>
            <a:t>Te recomendamos leas la información complementaria incluida en algunas secciones, las reconocerás por la frase </a:t>
          </a:r>
          <a:r>
            <a:rPr lang="es-ES" sz="1100" b="0" i="0" u="sng" strike="noStrike" baseline="0">
              <a:solidFill>
                <a:srgbClr val="DD0806"/>
              </a:solidFill>
              <a:latin typeface="Arial"/>
              <a:ea typeface="Arial"/>
              <a:cs typeface="Arial"/>
            </a:rPr>
            <a:t>información importante</a:t>
          </a:r>
          <a:r>
            <a:rPr lang="es-ES" sz="1100" b="0" i="0" u="none" strike="noStrike" baseline="0">
              <a:solidFill>
                <a:srgbClr val="000000"/>
              </a:solidFill>
              <a:latin typeface="Arial"/>
              <a:ea typeface="Arial"/>
              <a:cs typeface="Arial"/>
            </a:rPr>
            <a:t> al inicio</a:t>
          </a:r>
        </a:p>
        <a:p>
          <a:pPr algn="l" rtl="0">
            <a:defRPr sz="1000"/>
          </a:pPr>
          <a:r>
            <a:rPr lang="es-ES" sz="1100" b="0" i="0" u="none" strike="noStrike" baseline="0">
              <a:solidFill>
                <a:srgbClr val="000000"/>
              </a:solidFill>
              <a:latin typeface="Arial"/>
              <a:ea typeface="Arial"/>
              <a:cs typeface="Arial"/>
            </a:rPr>
            <a:t>Salvo en el caso de los gastos financieros, ten en cuenta que ESTA HOJA NO REALIZA NINGÚN CÁLCULO DEL IVA y que - al final - DEBERÁS INDICAR LOS SALDOS PENDIENTES.</a:t>
          </a:r>
        </a:p>
      </xdr:txBody>
    </xdr:sp>
    <xdr:clientData/>
  </xdr:twoCellAnchor>
  <xdr:oneCellAnchor>
    <xdr:from>
      <xdr:col>6</xdr:col>
      <xdr:colOff>520700</xdr:colOff>
      <xdr:row>257</xdr:row>
      <xdr:rowOff>0</xdr:rowOff>
    </xdr:from>
    <xdr:ext cx="279400" cy="300566"/>
    <xdr:sp macro="" textlink="">
      <xdr:nvSpPr>
        <xdr:cNvPr id="268375" name="Text Box 1111">
          <a:extLst>
            <a:ext uri="{FF2B5EF4-FFF2-40B4-BE49-F238E27FC236}">
              <a16:creationId xmlns:a16="http://schemas.microsoft.com/office/drawing/2014/main" id="{00000000-0008-0000-1200-000057180400}"/>
            </a:ext>
          </a:extLst>
        </xdr:cNvPr>
        <xdr:cNvSpPr txBox="1">
          <a:spLocks noChangeArrowheads="1"/>
        </xdr:cNvSpPr>
      </xdr:nvSpPr>
      <xdr:spPr bwMode="auto">
        <a:xfrm>
          <a:off x="5943600" y="39306500"/>
          <a:ext cx="279400" cy="304800"/>
        </a:xfrm>
        <a:prstGeom prst="rect">
          <a:avLst/>
        </a:prstGeom>
        <a:noFill/>
        <a:ln>
          <a:noFill/>
        </a:ln>
        <a:effectLst>
          <a:outerShdw blurRad="63500" dist="107763" dir="2700000" algn="ctr" rotWithShape="0">
            <a:srgbClr val="000000">
              <a:alpha val="50000"/>
            </a:srgbClr>
          </a:outerShdw>
        </a:effectLst>
        <a:extLst>
          <a:ext uri="{909E8E84-426E-40dd-AFC4-6F175D3DCCD1}">
            <a14:hiddenFill xmlns="" xmlns:a14="http://schemas.microsoft.com/office/drawing/2010/main">
              <a:solidFill>
                <a:srgbClr xmlns:mc="http://schemas.openxmlformats.org/markup-compatibility/2006" val="FFFF99" mc:Ignorable="a14" a14:legacySpreadsheetColorIndex="43"/>
              </a:solidFill>
            </a14:hiddenFill>
          </a:ext>
          <a:ext uri="{91240B29-F687-4f45-9708-019B960494DF}">
            <a14:hiddenLine xmlns="" xmlns:a14="http://schemas.microsoft.com/office/drawing/2010/main" w="9525">
              <a:solidFill>
                <a:srgbClr xmlns:mc="http://schemas.openxmlformats.org/markup-compatibility/2006" val="C0C0C0" mc:Ignorable="a14" a14:legacySpreadsheetColorIndex="22"/>
              </a:solidFill>
              <a:miter lim="800000"/>
              <a:headEnd/>
              <a:tailEnd/>
            </a14:hiddenLine>
          </a:ext>
          <a:ext uri="{53640926-AAD7-44d8-BBD7-CCE9431645EC}">
            <a14:shadowObscured xmlns="" xmlns:a14="http://schemas.microsoft.com/office/drawing/2010/main" val="1"/>
          </a:ext>
        </a:extLst>
      </xdr:spPr>
      <xdr:txBody>
        <a:bodyPr rtlCol="0"/>
        <a:lstStyle/>
        <a:p>
          <a:endParaRPr lang="es-ES"/>
        </a:p>
      </xdr:txBody>
    </xdr:sp>
    <xdr:clientData/>
  </xdr:oneCellAnchor>
  <xdr:twoCellAnchor editAs="oneCell">
    <xdr:from>
      <xdr:col>2</xdr:col>
      <xdr:colOff>139700</xdr:colOff>
      <xdr:row>314</xdr:row>
      <xdr:rowOff>114300</xdr:rowOff>
    </xdr:from>
    <xdr:to>
      <xdr:col>15</xdr:col>
      <xdr:colOff>685800</xdr:colOff>
      <xdr:row>322</xdr:row>
      <xdr:rowOff>25400</xdr:rowOff>
    </xdr:to>
    <xdr:sp macro="" textlink="">
      <xdr:nvSpPr>
        <xdr:cNvPr id="268421" name="Text Box 1157">
          <a:extLst>
            <a:ext uri="{FF2B5EF4-FFF2-40B4-BE49-F238E27FC236}">
              <a16:creationId xmlns:a16="http://schemas.microsoft.com/office/drawing/2014/main" id="{00000000-0008-0000-1200-000085180400}"/>
            </a:ext>
          </a:extLst>
        </xdr:cNvPr>
        <xdr:cNvSpPr txBox="1">
          <a:spLocks noChangeArrowheads="1"/>
        </xdr:cNvSpPr>
      </xdr:nvSpPr>
      <xdr:spPr bwMode="auto">
        <a:xfrm>
          <a:off x="304800" y="50101500"/>
          <a:ext cx="14503400" cy="12446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Existencias / Stock inicial:</a:t>
          </a:r>
          <a:endParaRPr lang="es-ES" sz="1100" b="0"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Aquí debes reflejar el valor monetario de los stocks a la fecha de inicio del plan.</a:t>
          </a:r>
        </a:p>
        <a:p>
          <a:pPr algn="l" rtl="0">
            <a:defRPr sz="1000"/>
          </a:pPr>
          <a:r>
            <a:rPr lang="es-ES" sz="1100" b="0" i="0" u="none" strike="noStrike" baseline="0">
              <a:solidFill>
                <a:srgbClr val="000000"/>
              </a:solidFill>
              <a:latin typeface="Arial"/>
              <a:ea typeface="Arial"/>
              <a:cs typeface="Arial"/>
            </a:rPr>
            <a:t>Este stock se reflejará en el balance y servirá para calcular las compras mensuales.</a:t>
          </a:r>
        </a:p>
        <a:p>
          <a:pPr algn="l" rtl="0">
            <a:defRPr sz="1000"/>
          </a:pPr>
          <a:endParaRPr lang="es-ES" sz="1100" b="0" i="0" u="none" strike="noStrike" baseline="0">
            <a:solidFill>
              <a:srgbClr val="000000"/>
            </a:solidFill>
            <a:latin typeface="Arial"/>
            <a:ea typeface="Arial"/>
            <a:cs typeface="Arial"/>
          </a:endParaRPr>
        </a:p>
        <a:p>
          <a:pPr algn="l" rtl="0">
            <a:defRPr sz="1000"/>
          </a:pPr>
          <a:r>
            <a:rPr lang="es-ES" sz="1100" b="0" i="0" u="none" strike="noStrike" baseline="0">
              <a:solidFill>
                <a:srgbClr val="DD0806"/>
              </a:solidFill>
              <a:latin typeface="Arial"/>
              <a:ea typeface="Arial"/>
              <a:cs typeface="Arial"/>
            </a:rPr>
            <a:t>importante</a:t>
          </a:r>
          <a:r>
            <a:rPr lang="es-ES" sz="1100" b="1" i="0" u="none" strike="noStrike" baseline="0">
              <a:solidFill>
                <a:srgbClr val="DD0806"/>
              </a:solidFill>
              <a:latin typeface="Arial"/>
              <a:ea typeface="Arial"/>
              <a:cs typeface="Arial"/>
            </a:rPr>
            <a:t>:</a:t>
          </a:r>
          <a:endParaRPr lang="es-ES" sz="1100" b="0"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Si ya incluiste la totalidad del stock inicial en la hoja "Gastos" no pongas nada aquí. A la derecha de la celda aparece un mensaje con el importe que incluiste en dicha hoja.</a:t>
          </a:r>
        </a:p>
      </xdr:txBody>
    </xdr:sp>
    <xdr:clientData/>
  </xdr:twoCellAnchor>
  <xdr:twoCellAnchor editAs="oneCell">
    <xdr:from>
      <xdr:col>2</xdr:col>
      <xdr:colOff>165100</xdr:colOff>
      <xdr:row>324</xdr:row>
      <xdr:rowOff>139700</xdr:rowOff>
    </xdr:from>
    <xdr:to>
      <xdr:col>15</xdr:col>
      <xdr:colOff>685800</xdr:colOff>
      <xdr:row>331</xdr:row>
      <xdr:rowOff>38100</xdr:rowOff>
    </xdr:to>
    <xdr:sp macro="" textlink="">
      <xdr:nvSpPr>
        <xdr:cNvPr id="268423" name="Text Box 1159">
          <a:extLst>
            <a:ext uri="{FF2B5EF4-FFF2-40B4-BE49-F238E27FC236}">
              <a16:creationId xmlns:a16="http://schemas.microsoft.com/office/drawing/2014/main" id="{00000000-0008-0000-1200-000087180400}"/>
            </a:ext>
          </a:extLst>
        </xdr:cNvPr>
        <xdr:cNvSpPr txBox="1">
          <a:spLocks noChangeArrowheads="1"/>
        </xdr:cNvSpPr>
      </xdr:nvSpPr>
      <xdr:spPr bwMode="auto">
        <a:xfrm>
          <a:off x="330200" y="51930300"/>
          <a:ext cx="14478000" cy="10668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Cuentas de clientes pendientes de cobr</a:t>
          </a:r>
          <a:r>
            <a:rPr lang="es-ES" sz="1100" b="1" i="0" u="none" strike="noStrike" baseline="0">
              <a:solidFill>
                <a:srgbClr val="000000"/>
              </a:solidFill>
              <a:latin typeface="Arial"/>
              <a:ea typeface="Arial"/>
              <a:cs typeface="Arial"/>
            </a:rPr>
            <a:t>o:</a:t>
          </a:r>
          <a:endParaRPr lang="es-ES" sz="1100" b="0"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Aquí debes incluir los saldos de las cuentas de clientes pendientes de cobro por mes de vencimiento y con IVA (si debes repercutirlo).</a:t>
          </a:r>
        </a:p>
        <a:p>
          <a:pPr algn="l" rtl="0">
            <a:defRPr sz="1000"/>
          </a:pPr>
          <a:r>
            <a:rPr lang="es-ES" sz="1100" b="0" i="0" u="none" strike="noStrike" baseline="0">
              <a:solidFill>
                <a:srgbClr val="000000"/>
              </a:solidFill>
              <a:latin typeface="Arial"/>
              <a:ea typeface="Arial"/>
              <a:cs typeface="Arial"/>
            </a:rPr>
            <a:t>Ten en cuenta:</a:t>
          </a:r>
        </a:p>
        <a:p>
          <a:pPr algn="l" rtl="0">
            <a:defRPr sz="1000"/>
          </a:pPr>
          <a:r>
            <a:rPr lang="es-ES" sz="1100" b="0" i="0" u="none" strike="noStrike" baseline="0">
              <a:solidFill>
                <a:srgbClr val="000000"/>
              </a:solidFill>
              <a:latin typeface="Arial"/>
              <a:ea typeface="Arial"/>
              <a:cs typeface="Arial"/>
            </a:rPr>
            <a:t>1º Estos importes irán a la Tesorería (puedes verlos en "pasado al cobro anteriores) y "sufrirán" los % de impagados y recobro que allí indiques.</a:t>
          </a:r>
        </a:p>
        <a:p>
          <a:pPr algn="l" rtl="0">
            <a:defRPr sz="1000"/>
          </a:pPr>
          <a:r>
            <a:rPr lang="es-ES" sz="1100" b="0" i="0" u="none" strike="noStrike" baseline="0">
              <a:solidFill>
                <a:srgbClr val="000000"/>
              </a:solidFill>
              <a:latin typeface="Arial"/>
              <a:ea typeface="Arial"/>
              <a:cs typeface="Arial"/>
            </a:rPr>
            <a:t>2º La suma de estos importes se reflejarán en los balances en forma de saldo clientes -  dudoso cobro e insolvencias (en las proporciones indicadas en la tesorería)</a:t>
          </a:r>
        </a:p>
      </xdr:txBody>
    </xdr:sp>
    <xdr:clientData/>
  </xdr:twoCellAnchor>
  <xdr:twoCellAnchor editAs="oneCell">
    <xdr:from>
      <xdr:col>2</xdr:col>
      <xdr:colOff>177800</xdr:colOff>
      <xdr:row>333</xdr:row>
      <xdr:rowOff>139700</xdr:rowOff>
    </xdr:from>
    <xdr:to>
      <xdr:col>15</xdr:col>
      <xdr:colOff>736600</xdr:colOff>
      <xdr:row>339</xdr:row>
      <xdr:rowOff>38100</xdr:rowOff>
    </xdr:to>
    <xdr:sp macro="" textlink="">
      <xdr:nvSpPr>
        <xdr:cNvPr id="268424" name="Text Box 1160">
          <a:extLst>
            <a:ext uri="{FF2B5EF4-FFF2-40B4-BE49-F238E27FC236}">
              <a16:creationId xmlns:a16="http://schemas.microsoft.com/office/drawing/2014/main" id="{00000000-0008-0000-1200-000088180400}"/>
            </a:ext>
          </a:extLst>
        </xdr:cNvPr>
        <xdr:cNvSpPr txBox="1">
          <a:spLocks noChangeArrowheads="1"/>
        </xdr:cNvSpPr>
      </xdr:nvSpPr>
      <xdr:spPr bwMode="auto">
        <a:xfrm>
          <a:off x="342900" y="53568600"/>
          <a:ext cx="14516100" cy="9017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Otros cobros pendientes: </a:t>
          </a:r>
          <a:endParaRPr lang="es-ES" sz="1100" b="1"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Usa esta sección para incluir cobros pendientes que no pueden ser incorporados a ninguno de los epígrafes anteriores.</a:t>
          </a:r>
        </a:p>
        <a:p>
          <a:pPr algn="l" rtl="0">
            <a:defRPr sz="1000"/>
          </a:pPr>
          <a:r>
            <a:rPr lang="es-ES" sz="1100" b="0" i="0" u="none" strike="noStrike" baseline="0">
              <a:solidFill>
                <a:srgbClr val="DD0806"/>
              </a:solidFill>
              <a:latin typeface="Arial"/>
              <a:ea typeface="Arial"/>
              <a:cs typeface="Arial"/>
            </a:rPr>
            <a:t>Importante</a:t>
          </a:r>
          <a:r>
            <a:rPr lang="es-ES" sz="1100" b="0" i="0" u="none" strike="noStrike" baseline="0">
              <a:solidFill>
                <a:srgbClr val="000000"/>
              </a:solidFill>
              <a:latin typeface="Arial"/>
              <a:ea typeface="Arial"/>
              <a:cs typeface="Arial"/>
            </a:rPr>
            <a:t>: Incluir datos aquí - al no ser un cobro "identificado" - generará un desajuste en el pasivo del Balance. </a:t>
          </a:r>
        </a:p>
        <a:p>
          <a:pPr algn="l" rtl="0">
            <a:defRPr sz="1000"/>
          </a:pPr>
          <a:r>
            <a:rPr lang="es-ES" sz="1100" b="0" i="0" u="none" strike="noStrike" baseline="0">
              <a:solidFill>
                <a:srgbClr val="000000"/>
              </a:solidFill>
              <a:latin typeface="Arial"/>
              <a:ea typeface="Arial"/>
              <a:cs typeface="Arial"/>
            </a:rPr>
            <a:t>Deberás - por tanto - incluir en dicho pasivo el origen de estos fondos.</a:t>
          </a:r>
        </a:p>
      </xdr:txBody>
    </xdr:sp>
    <xdr:clientData/>
  </xdr:twoCellAnchor>
  <xdr:twoCellAnchor editAs="oneCell">
    <xdr:from>
      <xdr:col>7</xdr:col>
      <xdr:colOff>38100</xdr:colOff>
      <xdr:row>345</xdr:row>
      <xdr:rowOff>25400</xdr:rowOff>
    </xdr:from>
    <xdr:to>
      <xdr:col>14</xdr:col>
      <xdr:colOff>812800</xdr:colOff>
      <xdr:row>347</xdr:row>
      <xdr:rowOff>0</xdr:rowOff>
    </xdr:to>
    <xdr:sp macro="" textlink="">
      <xdr:nvSpPr>
        <xdr:cNvPr id="268431" name="AutoShape 1167">
          <a:extLst>
            <a:ext uri="{FF2B5EF4-FFF2-40B4-BE49-F238E27FC236}">
              <a16:creationId xmlns:a16="http://schemas.microsoft.com/office/drawing/2014/main" id="{00000000-0008-0000-1200-00008F180400}"/>
            </a:ext>
          </a:extLst>
        </xdr:cNvPr>
        <xdr:cNvSpPr>
          <a:spLocks noChangeArrowheads="1"/>
        </xdr:cNvSpPr>
      </xdr:nvSpPr>
      <xdr:spPr bwMode="auto">
        <a:xfrm>
          <a:off x="6400800" y="55638700"/>
          <a:ext cx="7454900" cy="317500"/>
        </a:xfrm>
        <a:prstGeom prst="wedgeRectCallout">
          <a:avLst>
            <a:gd name="adj1" fmla="val -63181"/>
            <a:gd name="adj2" fmla="val -26921"/>
          </a:avLst>
        </a:prstGeom>
        <a:solidFill>
          <a:srgbClr val="FFFF99"/>
        </a:solidFill>
        <a:ln w="9525">
          <a:solidFill>
            <a:srgbClr val="DD0806"/>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100" b="1" i="0" u="none" strike="noStrike" baseline="0">
              <a:solidFill>
                <a:srgbClr val="DD0806"/>
              </a:solidFill>
              <a:latin typeface="Arial"/>
              <a:ea typeface="Arial"/>
              <a:cs typeface="Arial"/>
            </a:rPr>
            <a:t>AQUÍ DEBES PONER TUS DATOS: Los importes por mes previsto de pago</a:t>
          </a:r>
          <a:endParaRPr lang="es-ES" sz="1000" b="1" i="0" u="none" strike="noStrike" baseline="0">
            <a:solidFill>
              <a:srgbClr val="DD0806"/>
            </a:solidFill>
            <a:latin typeface="Arial"/>
            <a:ea typeface="Arial"/>
            <a:cs typeface="Arial"/>
          </a:endParaRPr>
        </a:p>
        <a:p>
          <a:pPr algn="l" rtl="0">
            <a:defRPr sz="1000"/>
          </a:pPr>
          <a:endParaRPr lang="es-ES" sz="1000" b="1" i="0" u="none" strike="noStrike" baseline="0">
            <a:solidFill>
              <a:srgbClr val="DD0806"/>
            </a:solidFill>
            <a:latin typeface="Arial"/>
            <a:ea typeface="Arial"/>
            <a:cs typeface="Arial"/>
          </a:endParaRPr>
        </a:p>
      </xdr:txBody>
    </xdr:sp>
    <xdr:clientData/>
  </xdr:twoCellAnchor>
  <xdr:twoCellAnchor editAs="oneCell">
    <xdr:from>
      <xdr:col>7</xdr:col>
      <xdr:colOff>38100</xdr:colOff>
      <xdr:row>342</xdr:row>
      <xdr:rowOff>139700</xdr:rowOff>
    </xdr:from>
    <xdr:to>
      <xdr:col>14</xdr:col>
      <xdr:colOff>812800</xdr:colOff>
      <xdr:row>344</xdr:row>
      <xdr:rowOff>139700</xdr:rowOff>
    </xdr:to>
    <xdr:sp macro="" textlink="">
      <xdr:nvSpPr>
        <xdr:cNvPr id="268432" name="AutoShape 1168">
          <a:extLst>
            <a:ext uri="{FF2B5EF4-FFF2-40B4-BE49-F238E27FC236}">
              <a16:creationId xmlns:a16="http://schemas.microsoft.com/office/drawing/2014/main" id="{00000000-0008-0000-1200-000090180400}"/>
            </a:ext>
          </a:extLst>
        </xdr:cNvPr>
        <xdr:cNvSpPr>
          <a:spLocks noChangeArrowheads="1"/>
        </xdr:cNvSpPr>
      </xdr:nvSpPr>
      <xdr:spPr bwMode="auto">
        <a:xfrm>
          <a:off x="6400800" y="55219600"/>
          <a:ext cx="7454900" cy="342900"/>
        </a:xfrm>
        <a:prstGeom prst="wedgeRectCallout">
          <a:avLst>
            <a:gd name="adj1" fmla="val -62792"/>
            <a:gd name="adj2" fmla="val 46431"/>
          </a:avLst>
        </a:prstGeom>
        <a:solidFill>
          <a:srgbClr val="CCFFCC"/>
        </a:solidFill>
        <a:ln w="9525">
          <a:solidFill>
            <a:srgbClr val="80808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100" b="1" i="0" u="none" strike="noStrike" baseline="0">
              <a:solidFill>
                <a:srgbClr val="000000"/>
              </a:solidFill>
              <a:latin typeface="Arial"/>
              <a:ea typeface="Arial"/>
              <a:cs typeface="Arial"/>
            </a:rPr>
            <a:t>AQUÍ APARECERÁ EL IMPORTE QUE SE REFLEJARÁ EN LA TESORERÍA</a:t>
          </a:r>
          <a:endParaRPr lang="es-ES" sz="1000" b="1" i="0" u="none" strike="noStrike" baseline="0">
            <a:solidFill>
              <a:srgbClr val="000000"/>
            </a:solidFill>
            <a:latin typeface="Arial"/>
            <a:ea typeface="Arial"/>
            <a:cs typeface="Arial"/>
          </a:endParaRPr>
        </a:p>
        <a:p>
          <a:pPr algn="l" rtl="0">
            <a:defRPr sz="1000"/>
          </a:pPr>
          <a:endParaRPr lang="es-ES" sz="1000" b="1" i="0" u="none" strike="noStrike" baseline="0">
            <a:solidFill>
              <a:srgbClr val="000000"/>
            </a:solidFill>
            <a:latin typeface="Arial"/>
            <a:ea typeface="Arial"/>
            <a:cs typeface="Arial"/>
          </a:endParaRPr>
        </a:p>
      </xdr:txBody>
    </xdr:sp>
    <xdr:clientData/>
  </xdr:twoCellAnchor>
  <xdr:twoCellAnchor editAs="oneCell">
    <xdr:from>
      <xdr:col>7</xdr:col>
      <xdr:colOff>38100</xdr:colOff>
      <xdr:row>347</xdr:row>
      <xdr:rowOff>38100</xdr:rowOff>
    </xdr:from>
    <xdr:to>
      <xdr:col>14</xdr:col>
      <xdr:colOff>812800</xdr:colOff>
      <xdr:row>349</xdr:row>
      <xdr:rowOff>0</xdr:rowOff>
    </xdr:to>
    <xdr:sp macro="" textlink="">
      <xdr:nvSpPr>
        <xdr:cNvPr id="268433" name="AutoShape 1169">
          <a:extLst>
            <a:ext uri="{FF2B5EF4-FFF2-40B4-BE49-F238E27FC236}">
              <a16:creationId xmlns:a16="http://schemas.microsoft.com/office/drawing/2014/main" id="{00000000-0008-0000-1200-000091180400}"/>
            </a:ext>
          </a:extLst>
        </xdr:cNvPr>
        <xdr:cNvSpPr>
          <a:spLocks noChangeArrowheads="1"/>
        </xdr:cNvSpPr>
      </xdr:nvSpPr>
      <xdr:spPr bwMode="auto">
        <a:xfrm>
          <a:off x="6400800" y="55994300"/>
          <a:ext cx="7454900" cy="304800"/>
        </a:xfrm>
        <a:prstGeom prst="wedgeRectCallout">
          <a:avLst>
            <a:gd name="adj1" fmla="val -76060"/>
            <a:gd name="adj2" fmla="val 24287"/>
          </a:avLst>
        </a:prstGeom>
        <a:solidFill>
          <a:srgbClr val="FFFF99"/>
        </a:solidFill>
        <a:ln w="9525">
          <a:solidFill>
            <a:srgbClr val="DD0806"/>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100" b="1" i="0" u="none" strike="noStrike" baseline="0">
              <a:solidFill>
                <a:srgbClr val="DD0806"/>
              </a:solidFill>
              <a:latin typeface="Arial"/>
              <a:ea typeface="Arial"/>
              <a:cs typeface="Arial"/>
            </a:rPr>
            <a:t>AQUÍ DEBES PONER TUS DATOS: Deuda o saldo total al inicio del período</a:t>
          </a:r>
          <a:endParaRPr lang="es-ES" sz="1000" b="1" i="0" u="none" strike="noStrike" baseline="0">
            <a:solidFill>
              <a:srgbClr val="DD0806"/>
            </a:solidFill>
            <a:latin typeface="Arial"/>
            <a:ea typeface="Arial"/>
            <a:cs typeface="Arial"/>
          </a:endParaRPr>
        </a:p>
        <a:p>
          <a:pPr algn="l" rtl="0">
            <a:defRPr sz="1000"/>
          </a:pPr>
          <a:endParaRPr lang="es-ES" sz="1000" b="1" i="0" u="none" strike="noStrike" baseline="0">
            <a:solidFill>
              <a:srgbClr val="DD0806"/>
            </a:solidFill>
            <a:latin typeface="Arial"/>
            <a:ea typeface="Arial"/>
            <a:cs typeface="Arial"/>
          </a:endParaRPr>
        </a:p>
      </xdr:txBody>
    </xdr:sp>
    <xdr:clientData/>
  </xdr:twoCellAnchor>
  <xdr:twoCellAnchor editAs="oneCell">
    <xdr:from>
      <xdr:col>7</xdr:col>
      <xdr:colOff>38100</xdr:colOff>
      <xdr:row>349</xdr:row>
      <xdr:rowOff>127000</xdr:rowOff>
    </xdr:from>
    <xdr:to>
      <xdr:col>14</xdr:col>
      <xdr:colOff>812800</xdr:colOff>
      <xdr:row>353</xdr:row>
      <xdr:rowOff>101600</xdr:rowOff>
    </xdr:to>
    <xdr:sp macro="" textlink="">
      <xdr:nvSpPr>
        <xdr:cNvPr id="268434" name="AutoShape 1170">
          <a:extLst>
            <a:ext uri="{FF2B5EF4-FFF2-40B4-BE49-F238E27FC236}">
              <a16:creationId xmlns:a16="http://schemas.microsoft.com/office/drawing/2014/main" id="{00000000-0008-0000-1200-000092180400}"/>
            </a:ext>
          </a:extLst>
        </xdr:cNvPr>
        <xdr:cNvSpPr>
          <a:spLocks noChangeArrowheads="1"/>
        </xdr:cNvSpPr>
      </xdr:nvSpPr>
      <xdr:spPr bwMode="auto">
        <a:xfrm>
          <a:off x="6400800" y="56426100"/>
          <a:ext cx="7454900" cy="647700"/>
        </a:xfrm>
        <a:prstGeom prst="wedgeRectCallout">
          <a:avLst>
            <a:gd name="adj1" fmla="val -64787"/>
            <a:gd name="adj2" fmla="val -56847"/>
          </a:avLst>
        </a:prstGeom>
        <a:solidFill>
          <a:srgbClr val="CCFFCC"/>
        </a:solidFill>
        <a:ln w="9525">
          <a:solidFill>
            <a:srgbClr val="80808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100" b="1" i="0" u="none" strike="noStrike" baseline="0">
              <a:solidFill>
                <a:srgbClr val="000000"/>
              </a:solidFill>
              <a:latin typeface="Arial"/>
              <a:ea typeface="Arial"/>
              <a:cs typeface="Arial"/>
            </a:rPr>
            <a:t>AQUÍ APARECERÁ EL IMPORTE QUE SE REFLEJARÁ EN LOS BALANCES… </a:t>
          </a:r>
        </a:p>
        <a:p>
          <a:pPr algn="l" rtl="0">
            <a:defRPr sz="1000"/>
          </a:pPr>
          <a:r>
            <a:rPr lang="es-ES" sz="1100" b="1" i="0" u="none" strike="noStrike" baseline="0">
              <a:solidFill>
                <a:srgbClr val="000000"/>
              </a:solidFill>
              <a:latin typeface="Arial"/>
              <a:ea typeface="Arial"/>
              <a:cs typeface="Arial"/>
            </a:rPr>
            <a:t>SI NO TE PARECE BIEN </a:t>
          </a:r>
          <a:r>
            <a:rPr lang="es-ES" sz="1100" b="0" i="0" u="none" strike="noStrike" baseline="0">
              <a:solidFill>
                <a:srgbClr val="000000"/>
              </a:solidFill>
              <a:latin typeface="Arial"/>
              <a:ea typeface="Arial"/>
              <a:cs typeface="Arial"/>
            </a:rPr>
            <a:t>(vigila es un cálculo hecho con tus propios datos) </a:t>
          </a:r>
          <a:r>
            <a:rPr lang="es-ES" sz="1100" b="1" i="0" u="none" strike="noStrike" baseline="0">
              <a:solidFill>
                <a:srgbClr val="000000"/>
              </a:solidFill>
              <a:latin typeface="Arial"/>
              <a:ea typeface="Arial"/>
              <a:cs typeface="Arial"/>
            </a:rPr>
            <a:t>PUEDES CAMBIARLO INCLUYENDO LA CIFRA QUE DESEES EN LA CELDA INFERIOR</a:t>
          </a:r>
          <a:endParaRPr lang="es-ES" sz="1000" b="1" i="0" u="none" strike="noStrike" baseline="0">
            <a:solidFill>
              <a:srgbClr val="000000"/>
            </a:solidFill>
            <a:latin typeface="Arial"/>
            <a:ea typeface="Arial"/>
            <a:cs typeface="Arial"/>
          </a:endParaRPr>
        </a:p>
        <a:p>
          <a:pPr algn="l" rtl="0">
            <a:defRPr sz="1000"/>
          </a:pPr>
          <a:endParaRPr lang="es-ES" sz="1000" b="1" i="0" u="none" strike="noStrike" baseline="0">
            <a:solidFill>
              <a:srgbClr val="000000"/>
            </a:solidFill>
            <a:latin typeface="Arial"/>
            <a:ea typeface="Arial"/>
            <a:cs typeface="Arial"/>
          </a:endParaRPr>
        </a:p>
      </xdr:txBody>
    </xdr:sp>
    <xdr:clientData/>
  </xdr:twoCellAnchor>
  <xdr:twoCellAnchor editAs="oneCell">
    <xdr:from>
      <xdr:col>3</xdr:col>
      <xdr:colOff>38100</xdr:colOff>
      <xdr:row>353</xdr:row>
      <xdr:rowOff>101600</xdr:rowOff>
    </xdr:from>
    <xdr:to>
      <xdr:col>6</xdr:col>
      <xdr:colOff>495300</xdr:colOff>
      <xdr:row>355</xdr:row>
      <xdr:rowOff>88900</xdr:rowOff>
    </xdr:to>
    <xdr:sp macro="" textlink="">
      <xdr:nvSpPr>
        <xdr:cNvPr id="268435" name="AutoShape 1171">
          <a:extLst>
            <a:ext uri="{FF2B5EF4-FFF2-40B4-BE49-F238E27FC236}">
              <a16:creationId xmlns:a16="http://schemas.microsoft.com/office/drawing/2014/main" id="{00000000-0008-0000-1200-000093180400}"/>
            </a:ext>
          </a:extLst>
        </xdr:cNvPr>
        <xdr:cNvSpPr>
          <a:spLocks noChangeArrowheads="1"/>
        </xdr:cNvSpPr>
      </xdr:nvSpPr>
      <xdr:spPr bwMode="auto">
        <a:xfrm>
          <a:off x="469900" y="57073800"/>
          <a:ext cx="5448300" cy="317500"/>
        </a:xfrm>
        <a:prstGeom prst="wedgeRectCallout">
          <a:avLst>
            <a:gd name="adj1" fmla="val 15731"/>
            <a:gd name="adj2" fmla="val -207144"/>
          </a:avLst>
        </a:prstGeom>
        <a:solidFill>
          <a:srgbClr val="FFFF99"/>
        </a:solidFill>
        <a:ln w="9525">
          <a:solidFill>
            <a:srgbClr val="DD0806"/>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100" b="1" i="0" u="none" strike="noStrike" baseline="0">
              <a:solidFill>
                <a:srgbClr val="DD0806"/>
              </a:solidFill>
              <a:latin typeface="Arial"/>
              <a:ea typeface="Arial"/>
              <a:cs typeface="Arial"/>
            </a:rPr>
            <a:t>DESDE ESTAS CELDAS PUEDES CORREGIR EL CÁLCULO ANTERIOR</a:t>
          </a:r>
        </a:p>
      </xdr:txBody>
    </xdr:sp>
    <xdr:clientData/>
  </xdr:twoCellAnchor>
  <xdr:twoCellAnchor editAs="oneCell">
    <xdr:from>
      <xdr:col>2</xdr:col>
      <xdr:colOff>177800</xdr:colOff>
      <xdr:row>359</xdr:row>
      <xdr:rowOff>139700</xdr:rowOff>
    </xdr:from>
    <xdr:to>
      <xdr:col>14</xdr:col>
      <xdr:colOff>990600</xdr:colOff>
      <xdr:row>365</xdr:row>
      <xdr:rowOff>0</xdr:rowOff>
    </xdr:to>
    <xdr:sp macro="" textlink="">
      <xdr:nvSpPr>
        <xdr:cNvPr id="268436" name="Text Box 1172">
          <a:extLst>
            <a:ext uri="{FF2B5EF4-FFF2-40B4-BE49-F238E27FC236}">
              <a16:creationId xmlns:a16="http://schemas.microsoft.com/office/drawing/2014/main" id="{00000000-0008-0000-1200-000094180400}"/>
            </a:ext>
          </a:extLst>
        </xdr:cNvPr>
        <xdr:cNvSpPr txBox="1">
          <a:spLocks noChangeArrowheads="1"/>
        </xdr:cNvSpPr>
      </xdr:nvSpPr>
      <xdr:spPr bwMode="auto">
        <a:xfrm>
          <a:off x="342900" y="58178700"/>
          <a:ext cx="13690600" cy="8636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Saldos I.V.A. o impuesto similar: </a:t>
          </a:r>
          <a:r>
            <a:rPr lang="es-ES" sz="1100" b="1" i="0" u="none" strike="noStrike" baseline="0">
              <a:solidFill>
                <a:srgbClr val="000000"/>
              </a:solidFill>
              <a:latin typeface="Arial"/>
              <a:ea typeface="Arial"/>
              <a:cs typeface="Arial"/>
            </a:rPr>
            <a:t> </a:t>
          </a:r>
          <a:r>
            <a:rPr lang="es-ES" sz="1100" b="0" i="0" u="none" strike="noStrike" baseline="0">
              <a:solidFill>
                <a:srgbClr val="000000"/>
              </a:solidFill>
              <a:latin typeface="Arial"/>
              <a:ea typeface="Arial"/>
              <a:cs typeface="Arial"/>
            </a:rPr>
            <a:t>PON EL TOTAL DE IVA REPERCUTIDO Y EL TOTAL DE SOPORTADO EN EL MES QUE CORRESPONDA</a:t>
          </a:r>
        </a:p>
        <a:p>
          <a:pPr algn="l" rtl="0">
            <a:defRPr sz="1000"/>
          </a:pPr>
          <a:r>
            <a:rPr lang="es-ES" sz="1100" b="0" i="0" u="none" strike="noStrike" baseline="0">
              <a:solidFill>
                <a:srgbClr val="000000"/>
              </a:solidFill>
              <a:latin typeface="Arial"/>
              <a:ea typeface="Arial"/>
              <a:cs typeface="Arial"/>
            </a:rPr>
            <a:t>Si - como es lógico - estos impuestos proceden del ejercicio anterior debes incluir sólo el saldo pendiente.</a:t>
          </a:r>
        </a:p>
        <a:p>
          <a:pPr algn="l" rtl="0">
            <a:defRPr sz="1000"/>
          </a:pPr>
          <a:r>
            <a:rPr lang="es-ES" sz="1100" b="0" i="0" u="none" strike="noStrike" baseline="0">
              <a:solidFill>
                <a:srgbClr val="000000"/>
              </a:solidFill>
              <a:latin typeface="Arial"/>
              <a:ea typeface="Arial"/>
              <a:cs typeface="Arial"/>
            </a:rPr>
            <a:t>Si (no es habitual) prefieres que cobro/pago=devengo IVA, inclúye los importes en el mes correspondiente </a:t>
          </a:r>
        </a:p>
        <a:p>
          <a:pPr algn="l" rtl="0">
            <a:defRPr sz="1000"/>
          </a:pPr>
          <a:r>
            <a:rPr lang="es-ES" sz="1100" b="0" i="0" u="none" strike="noStrike" baseline="0">
              <a:solidFill>
                <a:srgbClr val="000000"/>
              </a:solidFill>
              <a:latin typeface="Arial"/>
              <a:ea typeface="Arial"/>
              <a:cs typeface="Arial"/>
            </a:rPr>
            <a:t>ESTOS IMPORTES SE SUMARÁN A LOS IMPORTES DEVENGADOS DURANTE EL EJERCICIO Y SE LIQUIDARÁN SEGÚN  LA FORMA QUE HAYAS ELEGIDO EN LA TESORERÍA</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203200</xdr:colOff>
      <xdr:row>3</xdr:row>
      <xdr:rowOff>177800</xdr:rowOff>
    </xdr:from>
    <xdr:to>
      <xdr:col>14</xdr:col>
      <xdr:colOff>660400</xdr:colOff>
      <xdr:row>6</xdr:row>
      <xdr:rowOff>0</xdr:rowOff>
    </xdr:to>
    <xdr:sp macro="" textlink="">
      <xdr:nvSpPr>
        <xdr:cNvPr id="320513" name="Text Box 1">
          <a:extLst>
            <a:ext uri="{FF2B5EF4-FFF2-40B4-BE49-F238E27FC236}">
              <a16:creationId xmlns:a16="http://schemas.microsoft.com/office/drawing/2014/main" id="{00000000-0008-0000-1300-000001E40400}"/>
            </a:ext>
          </a:extLst>
        </xdr:cNvPr>
        <xdr:cNvSpPr txBox="1">
          <a:spLocks noChangeArrowheads="1"/>
        </xdr:cNvSpPr>
      </xdr:nvSpPr>
      <xdr:spPr bwMode="auto">
        <a:xfrm>
          <a:off x="622300" y="1054100"/>
          <a:ext cx="12293600" cy="876300"/>
        </a:xfrm>
        <a:prstGeom prst="rect">
          <a:avLst/>
        </a:prstGeom>
        <a:solidFill>
          <a:srgbClr val="FFFFFF"/>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defRPr sz="1000"/>
          </a:pPr>
          <a:r>
            <a:rPr lang="es-ES" sz="1600" b="1" i="0" u="none" strike="noStrike" baseline="0">
              <a:solidFill>
                <a:srgbClr val="000000"/>
              </a:solidFill>
              <a:latin typeface="Arial"/>
              <a:ea typeface="Arial"/>
              <a:cs typeface="Arial"/>
            </a:rPr>
            <a:t> Este es el último paso y </a:t>
          </a:r>
          <a:r>
            <a:rPr lang="es-ES" sz="1600" b="1" i="0" u="none" strike="noStrike" baseline="0">
              <a:solidFill>
                <a:srgbClr val="993300"/>
              </a:solidFill>
              <a:latin typeface="Arial"/>
              <a:ea typeface="Arial"/>
              <a:cs typeface="Arial"/>
            </a:rPr>
            <a:t>se completa el plan a 5 años, </a:t>
          </a:r>
        </a:p>
        <a:p>
          <a:pPr algn="ctr" rtl="0">
            <a:defRPr sz="1000"/>
          </a:pPr>
          <a:r>
            <a:rPr lang="es-ES" sz="1600" b="1" i="0" u="none" strike="noStrike" baseline="0">
              <a:solidFill>
                <a:srgbClr val="000000"/>
              </a:solidFill>
              <a:latin typeface="Arial"/>
              <a:ea typeface="Arial"/>
              <a:cs typeface="Arial"/>
            </a:rPr>
            <a:t>para hacerlo deberás ajustar los ingresos y los gastos de los 4 años siguientes.</a:t>
          </a:r>
        </a:p>
        <a:p>
          <a:pPr algn="ctr" rtl="0">
            <a:defRPr sz="1000"/>
          </a:pPr>
          <a:r>
            <a:rPr lang="es-ES" sz="1200" b="1" i="0" u="none" strike="noStrike" baseline="0">
              <a:solidFill>
                <a:srgbClr val="808080"/>
              </a:solidFill>
              <a:latin typeface="Arial"/>
              <a:ea typeface="Arial"/>
              <a:cs typeface="Arial"/>
            </a:rPr>
            <a:t>Esta parte sólo se puede realizar si se ha finalizado la planificación del primer año</a:t>
          </a:r>
          <a:endParaRPr lang="es-ES" sz="1600" b="1" i="0" u="none" strike="noStrike" baseline="0">
            <a:solidFill>
              <a:srgbClr val="000000"/>
            </a:solidFill>
            <a:latin typeface="Arial"/>
            <a:ea typeface="Arial"/>
            <a:cs typeface="Arial"/>
          </a:endParaRPr>
        </a:p>
        <a:p>
          <a:pPr algn="ctr" rtl="0">
            <a:defRPr sz="1000"/>
          </a:pPr>
          <a:endParaRPr lang="es-ES" sz="1200" b="1" i="0" u="none" strike="noStrike" baseline="0">
            <a:solidFill>
              <a:srgbClr val="993300"/>
            </a:solidFill>
            <a:latin typeface="Arial"/>
            <a:ea typeface="Arial"/>
            <a:cs typeface="Arial"/>
          </a:endParaRPr>
        </a:p>
        <a:p>
          <a:pPr algn="ctr" rtl="0">
            <a:defRPr sz="1000"/>
          </a:pPr>
          <a:endParaRPr lang="es-ES" sz="1600" b="1" i="0" u="none" strike="noStrike" baseline="0">
            <a:solidFill>
              <a:srgbClr val="000000"/>
            </a:solidFill>
            <a:latin typeface="Arial"/>
            <a:ea typeface="Arial"/>
            <a:cs typeface="Arial"/>
          </a:endParaRPr>
        </a:p>
        <a:p>
          <a:pPr algn="ctr" rtl="0">
            <a:defRPr sz="1000"/>
          </a:pPr>
          <a:endParaRPr lang="es-ES" sz="1600" b="0" i="0" u="none" strike="noStrike" baseline="0">
            <a:solidFill>
              <a:srgbClr val="000000"/>
            </a:solidFill>
            <a:latin typeface="Arial"/>
            <a:ea typeface="Arial"/>
            <a:cs typeface="Arial"/>
          </a:endParaRPr>
        </a:p>
        <a:p>
          <a:pPr algn="ctr" rtl="0">
            <a:defRPr sz="1000"/>
          </a:pPr>
          <a:r>
            <a:rPr lang="es-ES" sz="1600" b="0" i="0" u="none" strike="noStrike" baseline="0">
              <a:solidFill>
                <a:srgbClr val="000000"/>
              </a:solidFill>
              <a:latin typeface="Arial"/>
              <a:ea typeface="Arial"/>
              <a:cs typeface="Arial"/>
            </a:rPr>
            <a:t>  </a:t>
          </a:r>
          <a:endParaRPr lang="es-ES" sz="1600" b="1" i="0" u="none" strike="noStrike" baseline="0">
            <a:solidFill>
              <a:srgbClr val="000000"/>
            </a:solidFill>
            <a:latin typeface="Arial"/>
            <a:ea typeface="Arial"/>
            <a:cs typeface="Arial"/>
          </a:endParaRPr>
        </a:p>
        <a:p>
          <a:pPr algn="ctr" rtl="0">
            <a:defRPr sz="1000"/>
          </a:pPr>
          <a:r>
            <a:rPr lang="es-ES" sz="1600" b="1" i="0" u="none" strike="noStrike" baseline="0">
              <a:solidFill>
                <a:srgbClr val="000000"/>
              </a:solidFill>
              <a:latin typeface="Arial"/>
              <a:ea typeface="Arial"/>
              <a:cs typeface="Arial"/>
            </a:rPr>
            <a:t>  </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12700</xdr:colOff>
      <xdr:row>12</xdr:row>
      <xdr:rowOff>25400</xdr:rowOff>
    </xdr:from>
    <xdr:to>
      <xdr:col>13</xdr:col>
      <xdr:colOff>1041400</xdr:colOff>
      <xdr:row>15</xdr:row>
      <xdr:rowOff>317500</xdr:rowOff>
    </xdr:to>
    <xdr:sp macro="" textlink="">
      <xdr:nvSpPr>
        <xdr:cNvPr id="296966" name="Text Box 6">
          <a:extLst>
            <a:ext uri="{FF2B5EF4-FFF2-40B4-BE49-F238E27FC236}">
              <a16:creationId xmlns:a16="http://schemas.microsoft.com/office/drawing/2014/main" id="{00000000-0008-0000-1400-000006880400}"/>
            </a:ext>
          </a:extLst>
        </xdr:cNvPr>
        <xdr:cNvSpPr txBox="1">
          <a:spLocks noChangeArrowheads="1"/>
        </xdr:cNvSpPr>
      </xdr:nvSpPr>
      <xdr:spPr bwMode="auto">
        <a:xfrm>
          <a:off x="254000" y="2082800"/>
          <a:ext cx="13169900" cy="9906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lnSpc>
              <a:spcPts val="1700"/>
            </a:lnSpc>
            <a:defRPr sz="1000"/>
          </a:pPr>
          <a:r>
            <a:rPr lang="es-ES" sz="1200" b="1" i="0" u="none" strike="noStrike" baseline="0">
              <a:solidFill>
                <a:srgbClr val="000000"/>
              </a:solidFill>
              <a:latin typeface="Arial"/>
              <a:ea typeface="Arial"/>
              <a:cs typeface="Arial"/>
            </a:rPr>
            <a:t> </a:t>
          </a:r>
          <a:r>
            <a:rPr lang="es-ES" sz="1600" b="1" i="0" u="none" strike="noStrike" baseline="0">
              <a:solidFill>
                <a:srgbClr val="000000"/>
              </a:solidFill>
              <a:latin typeface="Arial"/>
              <a:ea typeface="Arial"/>
              <a:cs typeface="Arial"/>
            </a:rPr>
            <a:t> Aquí debes introducir los </a:t>
          </a:r>
          <a:r>
            <a:rPr lang="es-ES" sz="1600" b="1" i="0" u="none" strike="noStrike" baseline="0">
              <a:solidFill>
                <a:srgbClr val="993300"/>
              </a:solidFill>
              <a:latin typeface="Arial"/>
              <a:ea typeface="Arial"/>
              <a:cs typeface="Arial"/>
            </a:rPr>
            <a:t>ingresos, los márgenes y las ampliaciones de capital </a:t>
          </a:r>
          <a:r>
            <a:rPr lang="es-ES" sz="1600" b="1" i="0" u="none" strike="noStrike" baseline="0">
              <a:solidFill>
                <a:srgbClr val="000000"/>
              </a:solidFill>
              <a:latin typeface="Arial"/>
              <a:ea typeface="Arial"/>
              <a:cs typeface="Arial"/>
            </a:rPr>
            <a:t>de los 4 años siguientes.</a:t>
          </a:r>
        </a:p>
        <a:p>
          <a:pPr algn="ctr" rtl="0">
            <a:lnSpc>
              <a:spcPts val="1500"/>
            </a:lnSpc>
            <a:defRPr sz="1000"/>
          </a:pPr>
          <a:r>
            <a:rPr lang="es-ES" sz="1400" b="1" i="0" u="none" strike="noStrike" baseline="0">
              <a:solidFill>
                <a:srgbClr val="DD0806"/>
              </a:solidFill>
              <a:latin typeface="Arial"/>
              <a:ea typeface="Arial"/>
              <a:cs typeface="Arial"/>
            </a:rPr>
            <a:t>Importante:</a:t>
          </a:r>
          <a:r>
            <a:rPr lang="es-ES" sz="1200" b="1" i="0" u="none" strike="noStrike" baseline="0">
              <a:solidFill>
                <a:srgbClr val="DD0806"/>
              </a:solidFill>
              <a:latin typeface="Arial"/>
              <a:ea typeface="Arial"/>
              <a:cs typeface="Arial"/>
            </a:rPr>
            <a:t> </a:t>
          </a:r>
          <a:r>
            <a:rPr lang="es-ES" sz="1200" b="0" i="0" u="none" strike="noStrike" baseline="0">
              <a:solidFill>
                <a:srgbClr val="000000"/>
              </a:solidFill>
              <a:latin typeface="Arial"/>
              <a:ea typeface="Arial"/>
              <a:cs typeface="Arial"/>
            </a:rPr>
            <a:t>Para las ventas tienes dos opciones una </a:t>
          </a:r>
          <a:r>
            <a:rPr lang="es-ES" sz="1200" b="1" i="0" u="none" strike="noStrike" baseline="0">
              <a:solidFill>
                <a:srgbClr val="000000"/>
              </a:solidFill>
              <a:latin typeface="Arial"/>
              <a:ea typeface="Arial"/>
              <a:cs typeface="Arial"/>
            </a:rPr>
            <a:t>simplificada (sección 1) </a:t>
          </a:r>
          <a:r>
            <a:rPr lang="es-ES" sz="1200" b="0" i="0" u="none" strike="noStrike" baseline="0">
              <a:solidFill>
                <a:srgbClr val="000000"/>
              </a:solidFill>
              <a:latin typeface="Arial"/>
              <a:ea typeface="Arial"/>
              <a:cs typeface="Arial"/>
            </a:rPr>
            <a:t>y</a:t>
          </a:r>
          <a:r>
            <a:rPr lang="es-ES" sz="1200" b="1" i="0" u="none" strike="noStrike" baseline="0">
              <a:solidFill>
                <a:srgbClr val="000000"/>
              </a:solidFill>
              <a:latin typeface="Arial"/>
              <a:ea typeface="Arial"/>
              <a:cs typeface="Arial"/>
            </a:rPr>
            <a:t> </a:t>
          </a:r>
          <a:r>
            <a:rPr lang="es-ES" sz="1200" b="0" i="0" u="none" strike="noStrike" baseline="0">
              <a:solidFill>
                <a:srgbClr val="000000"/>
              </a:solidFill>
              <a:latin typeface="Arial"/>
              <a:ea typeface="Arial"/>
              <a:cs typeface="Arial"/>
            </a:rPr>
            <a:t>otra</a:t>
          </a:r>
          <a:r>
            <a:rPr lang="es-ES" sz="1200" b="1" i="0" u="none" strike="noStrike" baseline="0">
              <a:solidFill>
                <a:srgbClr val="000000"/>
              </a:solidFill>
              <a:latin typeface="Arial"/>
              <a:ea typeface="Arial"/>
              <a:cs typeface="Arial"/>
            </a:rPr>
            <a:t> muy detalla (sección 3) </a:t>
          </a:r>
          <a:r>
            <a:rPr lang="es-ES" sz="1200" b="1" i="0" u="none" strike="noStrike" baseline="0">
              <a:solidFill>
                <a:srgbClr val="993300"/>
              </a:solidFill>
              <a:latin typeface="Arial"/>
              <a:ea typeface="Arial"/>
              <a:cs typeface="Arial"/>
            </a:rPr>
            <a:t>elige la que prefieras..</a:t>
          </a:r>
          <a:r>
            <a:rPr lang="es-ES" sz="1200" b="1" i="0" u="none" strike="noStrike" baseline="0">
              <a:solidFill>
                <a:srgbClr val="000000"/>
              </a:solidFill>
              <a:latin typeface="Arial"/>
              <a:ea typeface="Arial"/>
              <a:cs typeface="Arial"/>
            </a:rPr>
            <a:t>. pero ten en cuenta:</a:t>
          </a:r>
          <a:endParaRPr lang="es-ES" sz="1400" b="1" i="0" u="none" strike="noStrike" baseline="0">
            <a:solidFill>
              <a:srgbClr val="000000"/>
            </a:solidFill>
            <a:latin typeface="Arial"/>
            <a:ea typeface="Arial"/>
            <a:cs typeface="Arial"/>
          </a:endParaRPr>
        </a:p>
        <a:p>
          <a:pPr algn="ctr" rtl="0">
            <a:lnSpc>
              <a:spcPts val="1200"/>
            </a:lnSpc>
            <a:defRPr sz="1000"/>
          </a:pPr>
          <a:r>
            <a:rPr lang="es-ES" sz="1200" b="0" i="0" u="none" strike="noStrike" baseline="0">
              <a:solidFill>
                <a:srgbClr val="000000"/>
              </a:solidFill>
              <a:latin typeface="Arial"/>
              <a:ea typeface="Arial"/>
              <a:cs typeface="Arial"/>
            </a:rPr>
            <a:t>Si incluyes datos en la sección 3, la hoja los tomará como válidos e ignorará lo que hayas puesto en la sección 1</a:t>
          </a:r>
        </a:p>
        <a:p>
          <a:pPr algn="ctr" rtl="0">
            <a:lnSpc>
              <a:spcPts val="1200"/>
            </a:lnSpc>
            <a:defRPr sz="1000"/>
          </a:pPr>
          <a:r>
            <a:rPr lang="es-ES" sz="1100" b="0" i="0" u="none" strike="noStrike" baseline="0">
              <a:solidFill>
                <a:srgbClr val="808080"/>
              </a:solidFill>
              <a:latin typeface="Arial"/>
              <a:ea typeface="Arial"/>
              <a:cs typeface="Arial"/>
            </a:rPr>
            <a:t> Aquí también hay filas ocultas disponibles</a:t>
          </a:r>
        </a:p>
        <a:p>
          <a:pPr algn="ctr" rtl="0">
            <a:lnSpc>
              <a:spcPts val="1400"/>
            </a:lnSpc>
            <a:defRPr sz="1000"/>
          </a:pPr>
          <a:endParaRPr lang="es-ES" sz="1400" b="1" i="0" u="none" strike="noStrike" baseline="0">
            <a:solidFill>
              <a:srgbClr val="000000"/>
            </a:solidFill>
            <a:latin typeface="Arial"/>
            <a:ea typeface="Arial"/>
            <a:cs typeface="Arial"/>
          </a:endParaRPr>
        </a:p>
        <a:p>
          <a:pPr algn="ctr" rtl="0">
            <a:lnSpc>
              <a:spcPts val="1200"/>
            </a:lnSpc>
            <a:defRPr sz="1000"/>
          </a:pPr>
          <a:endParaRPr lang="es-ES" sz="1100" b="1" i="0" u="none" strike="noStrike" baseline="0">
            <a:solidFill>
              <a:srgbClr val="000000"/>
            </a:solidFill>
            <a:latin typeface="Arial"/>
            <a:ea typeface="Arial"/>
            <a:cs typeface="Arial"/>
          </a:endParaRPr>
        </a:p>
        <a:p>
          <a:pPr algn="ctr" rtl="0">
            <a:lnSpc>
              <a:spcPts val="1100"/>
            </a:lnSpc>
            <a:defRPr sz="1000"/>
          </a:pPr>
          <a:r>
            <a:rPr lang="es-ES" sz="1100" b="1" i="0" u="none" strike="noStrike" baseline="0">
              <a:solidFill>
                <a:srgbClr val="000000"/>
              </a:solidFill>
              <a:latin typeface="Arial"/>
              <a:ea typeface="Arial"/>
              <a:cs typeface="Arial"/>
            </a:rPr>
            <a:t>  </a:t>
          </a:r>
        </a:p>
      </xdr:txBody>
    </xdr:sp>
    <xdr:clientData/>
  </xdr:twoCellAnchor>
  <xdr:twoCellAnchor editAs="oneCell">
    <xdr:from>
      <xdr:col>2</xdr:col>
      <xdr:colOff>12700</xdr:colOff>
      <xdr:row>188</xdr:row>
      <xdr:rowOff>38100</xdr:rowOff>
    </xdr:from>
    <xdr:to>
      <xdr:col>13</xdr:col>
      <xdr:colOff>812800</xdr:colOff>
      <xdr:row>195</xdr:row>
      <xdr:rowOff>0</xdr:rowOff>
    </xdr:to>
    <xdr:sp macro="" textlink="">
      <xdr:nvSpPr>
        <xdr:cNvPr id="296967" name="Text Box 7">
          <a:extLst>
            <a:ext uri="{FF2B5EF4-FFF2-40B4-BE49-F238E27FC236}">
              <a16:creationId xmlns:a16="http://schemas.microsoft.com/office/drawing/2014/main" id="{00000000-0008-0000-1400-000007880400}"/>
            </a:ext>
          </a:extLst>
        </xdr:cNvPr>
        <xdr:cNvSpPr txBox="1">
          <a:spLocks noChangeArrowheads="1"/>
        </xdr:cNvSpPr>
      </xdr:nvSpPr>
      <xdr:spPr bwMode="auto">
        <a:xfrm>
          <a:off x="254000" y="23495000"/>
          <a:ext cx="12941300" cy="10922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EN GENERAL: </a:t>
          </a:r>
          <a:endParaRPr lang="es-ES" sz="1100" b="1" i="0" u="none" strike="noStrike" baseline="0">
            <a:solidFill>
              <a:srgbClr val="000000"/>
            </a:solidFill>
            <a:latin typeface="Arial"/>
            <a:ea typeface="Arial"/>
            <a:cs typeface="Arial"/>
          </a:endParaRPr>
        </a:p>
        <a:p>
          <a:pPr algn="l" rtl="0">
            <a:defRPr sz="1000"/>
          </a:pPr>
          <a:r>
            <a:rPr lang="es-ES" sz="1100" b="1" i="0" u="none" strike="noStrike" baseline="0">
              <a:solidFill>
                <a:srgbClr val="000000"/>
              </a:solidFill>
              <a:latin typeface="Arial"/>
              <a:ea typeface="Arial"/>
              <a:cs typeface="Arial"/>
            </a:rPr>
            <a:t>En esta hoja debes reflejar las variaciones en los ingresos de los 4 años siguientes, en concreto: (1) VENTAS (2) Ingresos financieros y extraordinarios (3) Ampliaciones de capital.</a:t>
          </a:r>
        </a:p>
        <a:p>
          <a:pPr algn="l" rtl="0">
            <a:lnSpc>
              <a:spcPts val="1300"/>
            </a:lnSpc>
            <a:defRPr sz="1000"/>
          </a:pPr>
          <a:r>
            <a:rPr lang="es-ES" sz="1100" b="1" i="0" u="none" strike="noStrike" baseline="0">
              <a:solidFill>
                <a:srgbClr val="DD0806"/>
              </a:solidFill>
              <a:latin typeface="Arial"/>
              <a:ea typeface="Arial"/>
              <a:cs typeface="Arial"/>
            </a:rPr>
            <a:t>Muy importante:</a:t>
          </a:r>
          <a:r>
            <a:rPr lang="es-ES" sz="1100" b="0" i="0" u="none" strike="noStrike" baseline="0">
              <a:solidFill>
                <a:srgbClr val="000000"/>
              </a:solidFill>
              <a:latin typeface="Arial"/>
              <a:ea typeface="Arial"/>
              <a:cs typeface="Arial"/>
            </a:rPr>
            <a:t> </a:t>
          </a:r>
          <a:r>
            <a:rPr lang="es-ES" sz="1100" b="1" i="0" u="none" strike="noStrike" baseline="0">
              <a:solidFill>
                <a:srgbClr val="000000"/>
              </a:solidFill>
              <a:latin typeface="Arial"/>
              <a:ea typeface="Arial"/>
              <a:cs typeface="Arial"/>
            </a:rPr>
            <a:t>DEBES ELEGIR UNA DE LAS DOS FORMAS DE ESTIMAR LAS VENTAS</a:t>
          </a:r>
          <a:r>
            <a:rPr lang="es-ES" sz="1100" b="0" i="0" u="none" strike="noStrike" baseline="0">
              <a:solidFill>
                <a:srgbClr val="000000"/>
              </a:solidFill>
              <a:latin typeface="Arial"/>
              <a:ea typeface="Arial"/>
              <a:cs typeface="Arial"/>
            </a:rPr>
            <a:t> (simplificada o detallada) Y ES IMPORTANTE QUE LEAS ANTES CÓMO FUNCIONA (aquí abajo)</a:t>
          </a:r>
        </a:p>
        <a:p>
          <a:pPr algn="l" rtl="0">
            <a:defRPr sz="1000"/>
          </a:pPr>
          <a:endParaRPr lang="es-ES" sz="1100" b="0" i="0" u="none" strike="noStrike" baseline="0">
            <a:solidFill>
              <a:srgbClr val="000000"/>
            </a:solidFill>
            <a:latin typeface="Arial"/>
            <a:ea typeface="Arial"/>
            <a:cs typeface="Arial"/>
          </a:endParaRPr>
        </a:p>
      </xdr:txBody>
    </xdr:sp>
    <xdr:clientData/>
  </xdr:twoCellAnchor>
  <xdr:twoCellAnchor editAs="oneCell">
    <xdr:from>
      <xdr:col>1</xdr:col>
      <xdr:colOff>101600</xdr:colOff>
      <xdr:row>197</xdr:row>
      <xdr:rowOff>127000</xdr:rowOff>
    </xdr:from>
    <xdr:to>
      <xdr:col>13</xdr:col>
      <xdr:colOff>812800</xdr:colOff>
      <xdr:row>208</xdr:row>
      <xdr:rowOff>0</xdr:rowOff>
    </xdr:to>
    <xdr:sp macro="" textlink="">
      <xdr:nvSpPr>
        <xdr:cNvPr id="296968" name="Text Box 8">
          <a:extLst>
            <a:ext uri="{FF2B5EF4-FFF2-40B4-BE49-F238E27FC236}">
              <a16:creationId xmlns:a16="http://schemas.microsoft.com/office/drawing/2014/main" id="{00000000-0008-0000-1400-000008880400}"/>
            </a:ext>
          </a:extLst>
        </xdr:cNvPr>
        <xdr:cNvSpPr txBox="1">
          <a:spLocks noChangeArrowheads="1"/>
        </xdr:cNvSpPr>
      </xdr:nvSpPr>
      <xdr:spPr bwMode="auto">
        <a:xfrm>
          <a:off x="228600" y="25133300"/>
          <a:ext cx="12966700" cy="16129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Estimación simplificada:</a:t>
          </a:r>
          <a:r>
            <a:rPr lang="es-ES" sz="1100" b="1" i="0" u="none" strike="noStrike" baseline="0">
              <a:solidFill>
                <a:srgbClr val="993300"/>
              </a:solidFill>
              <a:latin typeface="Arial"/>
              <a:ea typeface="Arial"/>
              <a:cs typeface="Arial"/>
            </a:rPr>
            <a:t> </a:t>
          </a:r>
          <a:r>
            <a:rPr lang="es-ES" sz="1100" b="1" i="0" u="none" strike="noStrike" baseline="0">
              <a:solidFill>
                <a:srgbClr val="000000"/>
              </a:solidFill>
              <a:latin typeface="Arial"/>
              <a:ea typeface="Arial"/>
              <a:cs typeface="Arial"/>
            </a:rPr>
            <a:t>Aquí puedes modificar las ventas totales con sólo cambiar los % anuales.</a:t>
          </a:r>
        </a:p>
        <a:p>
          <a:pPr algn="l" rtl="0">
            <a:defRPr sz="1000"/>
          </a:pPr>
          <a:r>
            <a:rPr lang="es-ES" sz="1200" b="1" i="0" u="none" strike="noStrike" baseline="0">
              <a:solidFill>
                <a:srgbClr val="DD0806"/>
              </a:solidFill>
              <a:latin typeface="Arial"/>
              <a:ea typeface="Arial"/>
              <a:cs typeface="Arial"/>
            </a:rPr>
            <a:t>Dos puntos muy importantes:</a:t>
          </a:r>
        </a:p>
        <a:p>
          <a:pPr algn="l" rtl="0">
            <a:defRPr sz="1000"/>
          </a:pPr>
          <a:r>
            <a:rPr lang="es-ES" sz="1100" b="1" i="0" u="none" strike="noStrike" baseline="0">
              <a:solidFill>
                <a:srgbClr val="DD0806"/>
              </a:solidFill>
              <a:latin typeface="Arial"/>
              <a:ea typeface="Arial"/>
              <a:cs typeface="Arial"/>
            </a:rPr>
            <a:t>1º</a:t>
          </a:r>
          <a:r>
            <a:rPr lang="es-ES" sz="1100" b="0" i="0" u="none" strike="noStrike" baseline="0">
              <a:solidFill>
                <a:srgbClr val="DD0806"/>
              </a:solidFill>
              <a:latin typeface="Arial"/>
              <a:ea typeface="Arial"/>
              <a:cs typeface="Arial"/>
            </a:rPr>
            <a:t> </a:t>
          </a:r>
          <a:r>
            <a:rPr lang="es-ES" sz="1100" b="0" i="0" u="none" strike="noStrike" baseline="0">
              <a:solidFill>
                <a:srgbClr val="000000"/>
              </a:solidFill>
              <a:latin typeface="Arial"/>
              <a:ea typeface="Arial"/>
              <a:cs typeface="Arial"/>
            </a:rPr>
            <a:t>Debes elegir una de las dos formas posibles (ésta o la detallada) pero ten muy en cuenta que los datos que "mandan" son los de la estimación detallada, si incluyes datos en ésta (simplificada) y datos en la detallada, </a:t>
          </a:r>
          <a:r>
            <a:rPr lang="es-ES" sz="1100" b="1" i="0" u="none" strike="noStrike" baseline="0">
              <a:solidFill>
                <a:srgbClr val="000000"/>
              </a:solidFill>
              <a:latin typeface="Arial"/>
              <a:ea typeface="Arial"/>
              <a:cs typeface="Arial"/>
            </a:rPr>
            <a:t>la hoja tomará como válidos los de la estimación detallada e ignorará todo lo demás. </a:t>
          </a:r>
          <a:r>
            <a:rPr lang="es-ES" sz="1100" b="1" i="0" u="none" strike="noStrike" baseline="0">
              <a:solidFill>
                <a:srgbClr val="993300"/>
              </a:solidFill>
              <a:latin typeface="Arial"/>
              <a:ea typeface="Arial"/>
              <a:cs typeface="Arial"/>
            </a:rPr>
            <a:t>Recomendación:</a:t>
          </a:r>
          <a:r>
            <a:rPr lang="es-ES" sz="1100" b="0" i="0" u="none" strike="noStrike" baseline="0">
              <a:solidFill>
                <a:srgbClr val="000000"/>
              </a:solidFill>
              <a:latin typeface="Arial"/>
              <a:ea typeface="Arial"/>
              <a:cs typeface="Arial"/>
            </a:rPr>
            <a:t> revisa que la opción NO elegida esté siempre a cero.</a:t>
          </a:r>
        </a:p>
        <a:p>
          <a:pPr algn="l" rtl="0">
            <a:defRPr sz="1000"/>
          </a:pPr>
          <a:r>
            <a:rPr lang="es-ES" sz="1100" b="1" i="0" u="none" strike="noStrike" baseline="0">
              <a:solidFill>
                <a:srgbClr val="DD0806"/>
              </a:solidFill>
              <a:latin typeface="Arial"/>
              <a:ea typeface="Arial"/>
              <a:cs typeface="Arial"/>
            </a:rPr>
            <a:t>2º</a:t>
          </a:r>
          <a:r>
            <a:rPr lang="es-ES" sz="1100" b="0" i="0" u="none" strike="noStrike" baseline="0">
              <a:solidFill>
                <a:srgbClr val="000000"/>
              </a:solidFill>
              <a:latin typeface="Arial"/>
              <a:ea typeface="Arial"/>
              <a:cs typeface="Arial"/>
            </a:rPr>
            <a:t> Si decides usar esta opción simplificada, ten en cuenta que si incluyes un % de variación sobre el total de ventas, ignorará todo lo demás.Por ejemplo: incluyes % de variación en unidades vendidas y en precio medio... y al final incluyes un % en la venta bruta, sólo tendrá en cuenta este último % e ignorará lo que has puesto antes.</a:t>
          </a:r>
        </a:p>
        <a:p>
          <a:pPr algn="l" rtl="0">
            <a:defRPr sz="1000"/>
          </a:pPr>
          <a:r>
            <a:rPr lang="es-ES" sz="1100" b="1" i="0" u="none" strike="noStrike" baseline="0">
              <a:solidFill>
                <a:srgbClr val="000000"/>
              </a:solidFill>
              <a:latin typeface="Arial"/>
              <a:ea typeface="Arial"/>
              <a:cs typeface="Arial"/>
            </a:rPr>
            <a:t>Margen Bruto: </a:t>
          </a:r>
          <a:r>
            <a:rPr lang="es-ES" sz="1100" b="0" i="0" u="none" strike="noStrike" baseline="0">
              <a:solidFill>
                <a:srgbClr val="000000"/>
              </a:solidFill>
              <a:latin typeface="Arial"/>
              <a:ea typeface="Arial"/>
              <a:cs typeface="Arial"/>
            </a:rPr>
            <a:t>Te permite variar el % de margen bruto anual (no es habitual).</a:t>
          </a:r>
          <a:endParaRPr lang="es-ES" sz="1100" b="1" i="0" u="none" strike="noStrike" baseline="0">
            <a:solidFill>
              <a:srgbClr val="000000"/>
            </a:solidFill>
            <a:latin typeface="Arial"/>
            <a:ea typeface="Arial"/>
            <a:cs typeface="Arial"/>
          </a:endParaRPr>
        </a:p>
        <a:p>
          <a:pPr algn="l" rtl="0">
            <a:defRPr sz="1000"/>
          </a:pPr>
          <a:endParaRPr lang="es-ES" sz="1100" b="0" i="0" u="none" strike="noStrike" baseline="0">
            <a:solidFill>
              <a:srgbClr val="000000"/>
            </a:solidFill>
            <a:latin typeface="Arial"/>
            <a:ea typeface="Arial"/>
            <a:cs typeface="Arial"/>
          </a:endParaRPr>
        </a:p>
        <a:p>
          <a:pPr algn="l" rtl="0">
            <a:defRPr sz="1000"/>
          </a:pPr>
          <a:endParaRPr lang="es-ES" sz="1100" b="0" i="0" u="none" strike="noStrike" baseline="0">
            <a:solidFill>
              <a:srgbClr val="000000"/>
            </a:solidFill>
            <a:latin typeface="Arial"/>
            <a:ea typeface="Arial"/>
            <a:cs typeface="Arial"/>
          </a:endParaRPr>
        </a:p>
        <a:p>
          <a:pPr algn="l" rtl="0">
            <a:defRPr sz="1000"/>
          </a:pPr>
          <a:endParaRPr lang="es-ES" sz="1100" b="0" i="0" u="none" strike="noStrike" baseline="0">
            <a:solidFill>
              <a:srgbClr val="000000"/>
            </a:solidFill>
            <a:latin typeface="Arial"/>
            <a:ea typeface="Arial"/>
            <a:cs typeface="Arial"/>
          </a:endParaRPr>
        </a:p>
      </xdr:txBody>
    </xdr:sp>
    <xdr:clientData/>
  </xdr:twoCellAnchor>
  <xdr:twoCellAnchor editAs="oneCell">
    <xdr:from>
      <xdr:col>2</xdr:col>
      <xdr:colOff>12700</xdr:colOff>
      <xdr:row>210</xdr:row>
      <xdr:rowOff>101600</xdr:rowOff>
    </xdr:from>
    <xdr:to>
      <xdr:col>13</xdr:col>
      <xdr:colOff>889000</xdr:colOff>
      <xdr:row>215</xdr:row>
      <xdr:rowOff>50800</xdr:rowOff>
    </xdr:to>
    <xdr:sp macro="" textlink="">
      <xdr:nvSpPr>
        <xdr:cNvPr id="296970" name="Text Box 10">
          <a:extLst>
            <a:ext uri="{FF2B5EF4-FFF2-40B4-BE49-F238E27FC236}">
              <a16:creationId xmlns:a16="http://schemas.microsoft.com/office/drawing/2014/main" id="{00000000-0008-0000-1400-00000A880400}"/>
            </a:ext>
          </a:extLst>
        </xdr:cNvPr>
        <xdr:cNvSpPr txBox="1">
          <a:spLocks noChangeArrowheads="1"/>
        </xdr:cNvSpPr>
      </xdr:nvSpPr>
      <xdr:spPr bwMode="auto">
        <a:xfrm>
          <a:off x="254000" y="27254200"/>
          <a:ext cx="13017500" cy="7493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Otros ingresos:</a:t>
          </a:r>
          <a:endParaRPr lang="es-ES" sz="1100" b="1" i="0" u="none" strike="noStrike" baseline="0">
            <a:solidFill>
              <a:srgbClr val="000000"/>
            </a:solidFill>
            <a:latin typeface="Arial"/>
            <a:ea typeface="Arial"/>
            <a:cs typeface="Arial"/>
          </a:endParaRPr>
        </a:p>
        <a:p>
          <a:pPr algn="l" rtl="0">
            <a:defRPr sz="1000"/>
          </a:pPr>
          <a:r>
            <a:rPr lang="es-ES" sz="1100" b="1" i="0" u="none" strike="noStrike" baseline="0">
              <a:solidFill>
                <a:srgbClr val="000000"/>
              </a:solidFill>
              <a:latin typeface="Arial"/>
              <a:ea typeface="Arial"/>
              <a:cs typeface="Arial"/>
            </a:rPr>
            <a:t>Aquí debes incluir los importes de ingresos financieros y extraordinarios correspondientes a cada año.</a:t>
          </a:r>
          <a:r>
            <a:rPr lang="es-ES" sz="1100" b="0" i="0" u="none" strike="noStrike" baseline="0">
              <a:solidFill>
                <a:srgbClr val="000000"/>
              </a:solidFill>
              <a:latin typeface="Arial"/>
              <a:ea typeface="Arial"/>
              <a:cs typeface="Arial"/>
            </a:rPr>
            <a:t> </a:t>
          </a:r>
        </a:p>
        <a:p>
          <a:pPr algn="l" rtl="0">
            <a:defRPr sz="1000"/>
          </a:pPr>
          <a:r>
            <a:rPr lang="es-ES" sz="1100" b="0" i="0" u="none" strike="noStrike" baseline="0">
              <a:solidFill>
                <a:srgbClr val="000000"/>
              </a:solidFill>
              <a:latin typeface="Arial"/>
              <a:ea typeface="Arial"/>
              <a:cs typeface="Arial"/>
            </a:rPr>
            <a:t>Si no pones nada (y has borrado las celdas) no preveerá ningún ingreso por estos conceptos. Si no has borrado las celdas, repetirá los del primer año.</a:t>
          </a:r>
        </a:p>
        <a:p>
          <a:pPr algn="l" rtl="0">
            <a:defRPr sz="1000"/>
          </a:pPr>
          <a:endParaRPr lang="es-ES" sz="1100" b="0" i="0" u="none" strike="noStrike" baseline="0">
            <a:solidFill>
              <a:srgbClr val="000000"/>
            </a:solidFill>
            <a:latin typeface="Arial"/>
            <a:ea typeface="Arial"/>
            <a:cs typeface="Arial"/>
          </a:endParaRPr>
        </a:p>
        <a:p>
          <a:pPr algn="l" rtl="0">
            <a:defRPr sz="1000"/>
          </a:pPr>
          <a:endParaRPr lang="es-ES" sz="1100" b="0" i="0" u="none" strike="noStrike" baseline="0">
            <a:solidFill>
              <a:srgbClr val="000000"/>
            </a:solidFill>
            <a:latin typeface="Arial"/>
            <a:ea typeface="Arial"/>
            <a:cs typeface="Arial"/>
          </a:endParaRPr>
        </a:p>
      </xdr:txBody>
    </xdr:sp>
    <xdr:clientData/>
  </xdr:twoCellAnchor>
  <xdr:twoCellAnchor editAs="oneCell">
    <xdr:from>
      <xdr:col>2</xdr:col>
      <xdr:colOff>12700</xdr:colOff>
      <xdr:row>218</xdr:row>
      <xdr:rowOff>114300</xdr:rowOff>
    </xdr:from>
    <xdr:to>
      <xdr:col>13</xdr:col>
      <xdr:colOff>889000</xdr:colOff>
      <xdr:row>232</xdr:row>
      <xdr:rowOff>76200</xdr:rowOff>
    </xdr:to>
    <xdr:sp macro="" textlink="">
      <xdr:nvSpPr>
        <xdr:cNvPr id="297468" name="Text Box 508">
          <a:extLst>
            <a:ext uri="{FF2B5EF4-FFF2-40B4-BE49-F238E27FC236}">
              <a16:creationId xmlns:a16="http://schemas.microsoft.com/office/drawing/2014/main" id="{00000000-0008-0000-1400-0000FC890400}"/>
            </a:ext>
          </a:extLst>
        </xdr:cNvPr>
        <xdr:cNvSpPr txBox="1">
          <a:spLocks noChangeArrowheads="1"/>
        </xdr:cNvSpPr>
      </xdr:nvSpPr>
      <xdr:spPr bwMode="auto">
        <a:xfrm>
          <a:off x="254000" y="28651200"/>
          <a:ext cx="13017500" cy="23241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Estimación detallada:</a:t>
          </a:r>
          <a:r>
            <a:rPr lang="es-ES" sz="1100" b="1" i="0" u="none" strike="noStrike" baseline="0">
              <a:solidFill>
                <a:srgbClr val="993300"/>
              </a:solidFill>
              <a:latin typeface="Arial"/>
              <a:ea typeface="Arial"/>
              <a:cs typeface="Arial"/>
            </a:rPr>
            <a:t> </a:t>
          </a:r>
          <a:r>
            <a:rPr lang="es-ES" sz="1100" b="1" i="0" u="none" strike="noStrike" baseline="0">
              <a:solidFill>
                <a:srgbClr val="000000"/>
              </a:solidFill>
              <a:latin typeface="Arial"/>
              <a:ea typeface="Arial"/>
              <a:cs typeface="Arial"/>
            </a:rPr>
            <a:t>Aquí puedes planificar las ventas de los años posteriores PRODUCTO POR PRODUCTO .</a:t>
          </a:r>
        </a:p>
        <a:p>
          <a:pPr algn="l" rtl="0">
            <a:defRPr sz="1000"/>
          </a:pPr>
          <a:r>
            <a:rPr lang="es-ES" sz="1100" b="1" i="0" u="none" strike="noStrike" baseline="0">
              <a:solidFill>
                <a:srgbClr val="000000"/>
              </a:solidFill>
              <a:latin typeface="Arial"/>
              <a:ea typeface="Arial"/>
              <a:cs typeface="Arial"/>
            </a:rPr>
            <a:t>Hay tres secciones:</a:t>
          </a:r>
        </a:p>
        <a:p>
          <a:pPr algn="l" rtl="0">
            <a:defRPr sz="1000"/>
          </a:pPr>
          <a:r>
            <a:rPr lang="es-ES" sz="1100" b="0" i="0" u="none" strike="noStrike" baseline="0">
              <a:solidFill>
                <a:srgbClr val="000000"/>
              </a:solidFill>
              <a:latin typeface="Arial"/>
              <a:ea typeface="Arial"/>
              <a:cs typeface="Arial"/>
            </a:rPr>
            <a:t>1ª Productos iniciales: Te permite modificar las ventas tanto en unidades como subiendo/bajando el precio de venta. </a:t>
          </a:r>
          <a:r>
            <a:rPr lang="es-ES" sz="1100" b="1" i="0" u="none" strike="noStrike" baseline="0">
              <a:solidFill>
                <a:srgbClr val="000000"/>
              </a:solidFill>
              <a:latin typeface="Arial"/>
              <a:ea typeface="Arial"/>
              <a:cs typeface="Arial"/>
            </a:rPr>
            <a:t>Debes incluir ambos importes o no calculará.</a:t>
          </a:r>
        </a:p>
        <a:p>
          <a:pPr algn="l" rtl="0">
            <a:defRPr sz="1000"/>
          </a:pPr>
          <a:r>
            <a:rPr lang="es-ES" sz="1100" b="0" i="0" u="none" strike="noStrike" baseline="0">
              <a:solidFill>
                <a:srgbClr val="000000"/>
              </a:solidFill>
              <a:latin typeface="Arial"/>
              <a:ea typeface="Arial"/>
              <a:cs typeface="Arial"/>
            </a:rPr>
            <a:t>Cada vez que hagas una variación recalculará el margen bruto y es posible que aparezca el cambio en color rojo (si aumenta).</a:t>
          </a:r>
          <a:endParaRPr lang="es-ES" sz="1100" b="1"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2ª Nuevos productos: Te permite incluir nuevos productos en tu cartera. Deberás incluir los datos completos (incluyendo margen bruto) y las estimaciones de venta.</a:t>
          </a:r>
        </a:p>
        <a:p>
          <a:pPr algn="l" rtl="0">
            <a:defRPr sz="1000"/>
          </a:pPr>
          <a:r>
            <a:rPr lang="es-ES" sz="1100" b="0" i="0" u="none" strike="noStrike" baseline="0">
              <a:solidFill>
                <a:srgbClr val="000000"/>
              </a:solidFill>
              <a:latin typeface="Arial"/>
              <a:ea typeface="Arial"/>
              <a:cs typeface="Arial"/>
            </a:rPr>
            <a:t>3ª Resumen final Ventas a 5 años: Es Informativo, indica las ventas que - finalmente - el libro tomará como válidas. Si quieres cambiar algo, hazlo en las dos secciones anteriores.</a:t>
          </a:r>
          <a:endParaRPr lang="es-ES" sz="1100" b="1" i="0" u="none" strike="noStrike" baseline="0">
            <a:solidFill>
              <a:srgbClr val="000000"/>
            </a:solidFill>
            <a:latin typeface="Arial"/>
            <a:ea typeface="Arial"/>
            <a:cs typeface="Arial"/>
          </a:endParaRPr>
        </a:p>
        <a:p>
          <a:pPr algn="l" rtl="0">
            <a:defRPr sz="1000"/>
          </a:pPr>
          <a:r>
            <a:rPr lang="es-ES" sz="1200" b="1" i="0" u="none" strike="noStrike" baseline="0">
              <a:solidFill>
                <a:srgbClr val="DD0806"/>
              </a:solidFill>
              <a:latin typeface="Arial"/>
              <a:ea typeface="Arial"/>
              <a:cs typeface="Arial"/>
            </a:rPr>
            <a:t>Muy importante:</a:t>
          </a:r>
        </a:p>
        <a:p>
          <a:pPr algn="l" rtl="0">
            <a:defRPr sz="1000"/>
          </a:pPr>
          <a:r>
            <a:rPr lang="es-ES" sz="1100" b="1" i="0" u="none" strike="noStrike" baseline="0">
              <a:solidFill>
                <a:srgbClr val="DD0806"/>
              </a:solidFill>
              <a:latin typeface="Arial"/>
              <a:ea typeface="Arial"/>
              <a:cs typeface="Arial"/>
            </a:rPr>
            <a:t>1º</a:t>
          </a:r>
          <a:r>
            <a:rPr lang="es-ES" sz="1100" b="0" i="0" u="none" strike="noStrike" baseline="0">
              <a:solidFill>
                <a:srgbClr val="DD0806"/>
              </a:solidFill>
              <a:latin typeface="Arial"/>
              <a:ea typeface="Arial"/>
              <a:cs typeface="Arial"/>
            </a:rPr>
            <a:t> </a:t>
          </a:r>
          <a:r>
            <a:rPr lang="es-ES" sz="1100" b="0" i="0" u="none" strike="noStrike" baseline="0">
              <a:solidFill>
                <a:srgbClr val="000000"/>
              </a:solidFill>
              <a:latin typeface="Arial"/>
              <a:ea typeface="Arial"/>
              <a:cs typeface="Arial"/>
            </a:rPr>
            <a:t>Debes elegir una de las dos formas posibles de previsión de las ventas (ésta o la simplificada) pero ten muy en cuenta que los datos que "mandan" son los de la estimación detallada, si incluyes datos en la simplificada y datos aquí (detallada), aunque sea un solo dato, </a:t>
          </a:r>
          <a:r>
            <a:rPr lang="es-ES" sz="1100" b="1" i="0" u="none" strike="noStrike" baseline="0">
              <a:solidFill>
                <a:srgbClr val="000000"/>
              </a:solidFill>
              <a:latin typeface="Arial"/>
              <a:ea typeface="Arial"/>
              <a:cs typeface="Arial"/>
            </a:rPr>
            <a:t>la hoja tomará como válidos los de la estimación detallada (ésta) e ignorará todo lo demás. </a:t>
          </a:r>
          <a:r>
            <a:rPr lang="es-ES" sz="1100" b="1" i="0" u="none" strike="noStrike" baseline="0">
              <a:solidFill>
                <a:srgbClr val="993300"/>
              </a:solidFill>
              <a:latin typeface="Arial"/>
              <a:ea typeface="Arial"/>
              <a:cs typeface="Arial"/>
            </a:rPr>
            <a:t>Recomendación:</a:t>
          </a:r>
          <a:r>
            <a:rPr lang="es-ES" sz="1100" b="0" i="0" u="none" strike="noStrike" baseline="0">
              <a:solidFill>
                <a:srgbClr val="000000"/>
              </a:solidFill>
              <a:latin typeface="Arial"/>
              <a:ea typeface="Arial"/>
              <a:cs typeface="Arial"/>
            </a:rPr>
            <a:t> revisa que la opción NO elegida esté siempre a cero.</a:t>
          </a:r>
        </a:p>
        <a:p>
          <a:pPr algn="l" rtl="0">
            <a:defRPr sz="1000"/>
          </a:pPr>
          <a:r>
            <a:rPr lang="es-ES" sz="1100" b="1" i="0" u="none" strike="noStrike" baseline="0">
              <a:solidFill>
                <a:srgbClr val="DD0806"/>
              </a:solidFill>
              <a:latin typeface="Arial"/>
              <a:ea typeface="Arial"/>
              <a:cs typeface="Arial"/>
            </a:rPr>
            <a:t>2º</a:t>
          </a:r>
          <a:r>
            <a:rPr lang="es-ES" sz="1100" b="0" i="0" u="none" strike="noStrike" baseline="0">
              <a:solidFill>
                <a:srgbClr val="000000"/>
              </a:solidFill>
              <a:latin typeface="Arial"/>
              <a:ea typeface="Arial"/>
              <a:cs typeface="Arial"/>
            </a:rPr>
            <a:t> Si decides usar esta opción detallada ten en cuenta que deberás poner los </a:t>
          </a:r>
          <a:r>
            <a:rPr lang="es-ES" sz="1100" b="1" i="0" u="none" strike="noStrike" baseline="0">
              <a:solidFill>
                <a:srgbClr val="000000"/>
              </a:solidFill>
              <a:latin typeface="Arial"/>
              <a:ea typeface="Arial"/>
              <a:cs typeface="Arial"/>
            </a:rPr>
            <a:t>datos de TODOS LOS PRODUCTOS</a:t>
          </a:r>
          <a:r>
            <a:rPr lang="es-ES" sz="1100" b="0" i="0" u="none" strike="noStrike" baseline="0">
              <a:solidFill>
                <a:srgbClr val="000000"/>
              </a:solidFill>
              <a:latin typeface="Arial"/>
              <a:ea typeface="Arial"/>
              <a:cs typeface="Arial"/>
            </a:rPr>
            <a:t>, si te olvidas de alguno no lo tendrá en cuenta.</a:t>
          </a:r>
          <a:endParaRPr lang="es-ES" sz="1100" b="1" i="0" u="none" strike="noStrike" baseline="0">
            <a:solidFill>
              <a:srgbClr val="000000"/>
            </a:solidFill>
            <a:latin typeface="Arial"/>
            <a:ea typeface="Arial"/>
            <a:cs typeface="Arial"/>
          </a:endParaRPr>
        </a:p>
        <a:p>
          <a:pPr algn="l" rtl="0">
            <a:defRPr sz="1000"/>
          </a:pPr>
          <a:endParaRPr lang="es-ES" sz="1100" b="0" i="0" u="none" strike="noStrike" baseline="0">
            <a:solidFill>
              <a:srgbClr val="000000"/>
            </a:solidFill>
            <a:latin typeface="Arial"/>
            <a:ea typeface="Arial"/>
            <a:cs typeface="Arial"/>
          </a:endParaRPr>
        </a:p>
        <a:p>
          <a:pPr algn="l" rtl="0">
            <a:defRPr sz="1000"/>
          </a:pPr>
          <a:endParaRPr lang="es-ES" sz="1100" b="0" i="0" u="none" strike="noStrike" baseline="0">
            <a:solidFill>
              <a:srgbClr val="000000"/>
            </a:solidFill>
            <a:latin typeface="Arial"/>
            <a:ea typeface="Arial"/>
            <a:cs typeface="Arial"/>
          </a:endParaRPr>
        </a:p>
        <a:p>
          <a:pPr algn="l" rtl="0">
            <a:defRPr sz="1000"/>
          </a:pPr>
          <a:endParaRPr lang="es-ES" sz="1100" b="0" i="0" u="none" strike="noStrike" baseline="0">
            <a:solidFill>
              <a:srgbClr val="000000"/>
            </a:solidFill>
            <a:latin typeface="Arial"/>
            <a:ea typeface="Arial"/>
            <a:cs typeface="Arial"/>
          </a:endParaRPr>
        </a:p>
      </xdr:txBody>
    </xdr:sp>
    <xdr:clientData/>
  </xdr:twoCellAnchor>
  <xdr:twoCellAnchor editAs="oneCell">
    <xdr:from>
      <xdr:col>2</xdr:col>
      <xdr:colOff>0</xdr:colOff>
      <xdr:row>235</xdr:row>
      <xdr:rowOff>101600</xdr:rowOff>
    </xdr:from>
    <xdr:to>
      <xdr:col>13</xdr:col>
      <xdr:colOff>876300</xdr:colOff>
      <xdr:row>239</xdr:row>
      <xdr:rowOff>190500</xdr:rowOff>
    </xdr:to>
    <xdr:sp macro="" textlink="">
      <xdr:nvSpPr>
        <xdr:cNvPr id="297469" name="Text Box 509">
          <a:extLst>
            <a:ext uri="{FF2B5EF4-FFF2-40B4-BE49-F238E27FC236}">
              <a16:creationId xmlns:a16="http://schemas.microsoft.com/office/drawing/2014/main" id="{00000000-0008-0000-1400-0000FD890400}"/>
            </a:ext>
          </a:extLst>
        </xdr:cNvPr>
        <xdr:cNvSpPr txBox="1">
          <a:spLocks noChangeArrowheads="1"/>
        </xdr:cNvSpPr>
      </xdr:nvSpPr>
      <xdr:spPr bwMode="auto">
        <a:xfrm>
          <a:off x="241300" y="31546800"/>
          <a:ext cx="13017500" cy="7493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Ampliaciones de capital:</a:t>
          </a:r>
          <a:endParaRPr lang="es-ES" sz="1100" b="1" i="0" u="none" strike="noStrike" baseline="0">
            <a:solidFill>
              <a:srgbClr val="000000"/>
            </a:solidFill>
            <a:latin typeface="Arial"/>
            <a:ea typeface="Arial"/>
            <a:cs typeface="Arial"/>
          </a:endParaRPr>
        </a:p>
        <a:p>
          <a:pPr algn="l" rtl="0">
            <a:defRPr sz="1000"/>
          </a:pPr>
          <a:r>
            <a:rPr lang="es-ES" sz="1100" b="1" i="0" u="none" strike="noStrike" baseline="0">
              <a:solidFill>
                <a:srgbClr val="000000"/>
              </a:solidFill>
              <a:latin typeface="Arial"/>
              <a:ea typeface="Arial"/>
              <a:cs typeface="Arial"/>
            </a:rPr>
            <a:t>Esta sección te permite reflejar ampliaciones de capital de años posteriores, pon el concepto y el importe en las celdas con fondo blanco.</a:t>
          </a:r>
          <a:r>
            <a:rPr lang="es-ES" sz="1100" b="0" i="0" u="none" strike="noStrike" baseline="0">
              <a:solidFill>
                <a:srgbClr val="000000"/>
              </a:solidFill>
              <a:latin typeface="Arial"/>
              <a:ea typeface="Arial"/>
              <a:cs typeface="Arial"/>
            </a:rPr>
            <a:t> </a:t>
          </a:r>
        </a:p>
        <a:p>
          <a:pPr algn="l" rtl="0">
            <a:defRPr sz="1000"/>
          </a:pPr>
          <a:r>
            <a:rPr lang="es-ES" sz="1100" b="0" i="0" u="none" strike="noStrike" baseline="0">
              <a:solidFill>
                <a:srgbClr val="000000"/>
              </a:solidFill>
              <a:latin typeface="Arial"/>
              <a:ea typeface="Arial"/>
              <a:cs typeface="Arial"/>
            </a:rPr>
            <a:t>Lo que incluyas se reflejará e la tesorería y los balances del año correspondiente.</a:t>
          </a:r>
        </a:p>
        <a:p>
          <a:pPr algn="l" rtl="0">
            <a:defRPr sz="1000"/>
          </a:pPr>
          <a:endParaRPr lang="es-ES" sz="1100" b="0" i="0" u="none" strike="noStrike" baseline="0">
            <a:solidFill>
              <a:srgbClr val="000000"/>
            </a:solidFill>
            <a:latin typeface="Arial"/>
            <a:ea typeface="Arial"/>
            <a:cs typeface="Arial"/>
          </a:endParaRPr>
        </a:p>
        <a:p>
          <a:pPr algn="l" rtl="0">
            <a:defRPr sz="1000"/>
          </a:pPr>
          <a:endParaRPr lang="es-ES" sz="1100" b="0" i="0" u="none" strike="noStrike" baseline="0">
            <a:solidFill>
              <a:srgbClr val="000000"/>
            </a:solidFill>
            <a:latin typeface="Arial"/>
            <a:ea typeface="Arial"/>
            <a:cs typeface="Aria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50800</xdr:colOff>
      <xdr:row>13</xdr:row>
      <xdr:rowOff>25400</xdr:rowOff>
    </xdr:from>
    <xdr:to>
      <xdr:col>13</xdr:col>
      <xdr:colOff>1003300</xdr:colOff>
      <xdr:row>15</xdr:row>
      <xdr:rowOff>0</xdr:rowOff>
    </xdr:to>
    <xdr:sp macro="" textlink="">
      <xdr:nvSpPr>
        <xdr:cNvPr id="297985" name="Text Box 1">
          <a:extLst>
            <a:ext uri="{FF2B5EF4-FFF2-40B4-BE49-F238E27FC236}">
              <a16:creationId xmlns:a16="http://schemas.microsoft.com/office/drawing/2014/main" id="{00000000-0008-0000-1500-0000018C0400}"/>
            </a:ext>
          </a:extLst>
        </xdr:cNvPr>
        <xdr:cNvSpPr txBox="1">
          <a:spLocks noChangeArrowheads="1"/>
        </xdr:cNvSpPr>
      </xdr:nvSpPr>
      <xdr:spPr bwMode="auto">
        <a:xfrm>
          <a:off x="381000" y="2057400"/>
          <a:ext cx="13398500" cy="10033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defRPr sz="1000"/>
          </a:pPr>
          <a:r>
            <a:rPr lang="es-ES" sz="1200" b="1" i="0" u="none" strike="noStrike" baseline="0">
              <a:solidFill>
                <a:srgbClr val="000000"/>
              </a:solidFill>
              <a:latin typeface="Arial"/>
              <a:ea typeface="Arial"/>
              <a:cs typeface="Arial"/>
            </a:rPr>
            <a:t> </a:t>
          </a:r>
          <a:r>
            <a:rPr lang="es-ES" sz="1600" b="1" i="0" u="none" strike="noStrike" baseline="0">
              <a:solidFill>
                <a:srgbClr val="000000"/>
              </a:solidFill>
              <a:latin typeface="Arial"/>
              <a:ea typeface="Arial"/>
              <a:cs typeface="Arial"/>
            </a:rPr>
            <a:t> En esta parte debes introducir las variaciones en los </a:t>
          </a:r>
          <a:r>
            <a:rPr lang="es-ES" sz="1600" b="1" i="0" u="none" strike="noStrike" baseline="0">
              <a:solidFill>
                <a:srgbClr val="993300"/>
              </a:solidFill>
              <a:latin typeface="Arial"/>
              <a:ea typeface="Arial"/>
              <a:cs typeface="Arial"/>
            </a:rPr>
            <a:t>gastos operativos de los cuatro años siguientes</a:t>
          </a:r>
          <a:endParaRPr lang="es-ES" sz="1400" b="1" i="0" u="none" strike="noStrike" baseline="0">
            <a:solidFill>
              <a:srgbClr val="000000"/>
            </a:solidFill>
            <a:latin typeface="Arial"/>
            <a:ea typeface="Arial"/>
            <a:cs typeface="Arial"/>
          </a:endParaRPr>
        </a:p>
        <a:p>
          <a:pPr algn="ctr" rtl="0">
            <a:defRPr sz="1000"/>
          </a:pPr>
          <a:r>
            <a:rPr lang="es-ES" sz="1200" b="0" i="0" u="none" strike="noStrike" baseline="0">
              <a:solidFill>
                <a:srgbClr val="000000"/>
              </a:solidFill>
              <a:latin typeface="Arial"/>
              <a:ea typeface="Arial"/>
              <a:cs typeface="Arial"/>
            </a:rPr>
            <a:t>Introduce tus datos en las celdas de las </a:t>
          </a:r>
          <a:r>
            <a:rPr lang="es-ES" sz="1200" b="1" i="0" u="none" strike="noStrike" baseline="0">
              <a:solidFill>
                <a:srgbClr val="000000"/>
              </a:solidFill>
              <a:latin typeface="Arial"/>
              <a:ea typeface="Arial"/>
              <a:cs typeface="Arial"/>
            </a:rPr>
            <a:t>siete</a:t>
          </a:r>
          <a:r>
            <a:rPr lang="es-ES" sz="1200" b="0" i="0" u="none" strike="noStrike" baseline="0">
              <a:solidFill>
                <a:srgbClr val="000000"/>
              </a:solidFill>
              <a:latin typeface="Arial"/>
              <a:ea typeface="Arial"/>
              <a:cs typeface="Arial"/>
            </a:rPr>
            <a:t> secciones numeradas que encontrarás más abajo.</a:t>
          </a:r>
        </a:p>
        <a:p>
          <a:pPr algn="ctr" rtl="0">
            <a:defRPr sz="1000"/>
          </a:pPr>
          <a:r>
            <a:rPr lang="es-ES" sz="1100" b="0" i="0" u="none" strike="noStrike" baseline="0">
              <a:solidFill>
                <a:srgbClr val="808080"/>
              </a:solidFill>
              <a:latin typeface="Arial"/>
              <a:ea typeface="Arial"/>
              <a:cs typeface="Arial"/>
            </a:rPr>
            <a:t>Ten en cuenta que - en muchas secciones - hay filas a tu disposición, para usarlas:</a:t>
          </a:r>
          <a:r>
            <a:rPr lang="es-ES" sz="1200" b="0" i="0" u="none" strike="noStrike" baseline="0">
              <a:solidFill>
                <a:srgbClr val="000000"/>
              </a:solidFill>
              <a:latin typeface="Arial"/>
              <a:ea typeface="Arial"/>
              <a:cs typeface="Arial"/>
            </a:rPr>
            <a:t> </a:t>
          </a:r>
        </a:p>
        <a:p>
          <a:pPr algn="ctr" rtl="0">
            <a:defRPr sz="1000"/>
          </a:pPr>
          <a:r>
            <a:rPr lang="es-ES" sz="900" b="0" i="0" u="none" strike="noStrike" baseline="0">
              <a:solidFill>
                <a:srgbClr val="808080"/>
              </a:solidFill>
              <a:latin typeface="Arial"/>
              <a:ea typeface="Arial"/>
              <a:cs typeface="Arial"/>
            </a:rPr>
            <a:t>1º Desprotege la hoja (Menú Herramientas&gt;Proteger&gt;Desproteger) 2º Muéstralas (selecciónalas con el mouse y Menú Formato&gt;Fila&gt;Mostrar)</a:t>
          </a:r>
          <a:endParaRPr lang="es-ES" sz="1400" b="1" i="0" u="none" strike="noStrike" baseline="0">
            <a:solidFill>
              <a:srgbClr val="000000"/>
            </a:solidFill>
            <a:latin typeface="Arial"/>
            <a:ea typeface="Arial"/>
            <a:cs typeface="Arial"/>
          </a:endParaRPr>
        </a:p>
        <a:p>
          <a:pPr algn="ctr" rtl="0">
            <a:defRPr sz="1000"/>
          </a:pPr>
          <a:endParaRPr lang="es-ES" sz="1100" b="1" i="0" u="none" strike="noStrike" baseline="0">
            <a:solidFill>
              <a:srgbClr val="000000"/>
            </a:solidFill>
            <a:latin typeface="Arial"/>
            <a:ea typeface="Arial"/>
            <a:cs typeface="Arial"/>
          </a:endParaRPr>
        </a:p>
        <a:p>
          <a:pPr algn="ctr" rtl="0">
            <a:defRPr sz="1000"/>
          </a:pPr>
          <a:r>
            <a:rPr lang="es-ES" sz="1100" b="1" i="0" u="none" strike="noStrike" baseline="0">
              <a:solidFill>
                <a:srgbClr val="000000"/>
              </a:solidFill>
              <a:latin typeface="Arial"/>
              <a:ea typeface="Arial"/>
              <a:cs typeface="Arial"/>
            </a:rPr>
            <a:t>  </a:t>
          </a:r>
        </a:p>
      </xdr:txBody>
    </xdr:sp>
    <xdr:clientData/>
  </xdr:twoCellAnchor>
  <xdr:twoCellAnchor editAs="oneCell">
    <xdr:from>
      <xdr:col>2</xdr:col>
      <xdr:colOff>0</xdr:colOff>
      <xdr:row>363</xdr:row>
      <xdr:rowOff>88900</xdr:rowOff>
    </xdr:from>
    <xdr:to>
      <xdr:col>13</xdr:col>
      <xdr:colOff>863600</xdr:colOff>
      <xdr:row>369</xdr:row>
      <xdr:rowOff>63500</xdr:rowOff>
    </xdr:to>
    <xdr:sp macro="" textlink="">
      <xdr:nvSpPr>
        <xdr:cNvPr id="297986" name="Text Box 2">
          <a:extLst>
            <a:ext uri="{FF2B5EF4-FFF2-40B4-BE49-F238E27FC236}">
              <a16:creationId xmlns:a16="http://schemas.microsoft.com/office/drawing/2014/main" id="{00000000-0008-0000-1500-0000028C0400}"/>
            </a:ext>
          </a:extLst>
        </xdr:cNvPr>
        <xdr:cNvSpPr txBox="1">
          <a:spLocks noChangeArrowheads="1"/>
        </xdr:cNvSpPr>
      </xdr:nvSpPr>
      <xdr:spPr bwMode="auto">
        <a:xfrm>
          <a:off x="330200" y="34582100"/>
          <a:ext cx="13309600" cy="9906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Aquí debes introducir los costes de los años posteriores:</a:t>
          </a:r>
          <a:r>
            <a:rPr lang="es-ES" sz="1200" b="1" i="0" u="none" strike="noStrike" baseline="0">
              <a:solidFill>
                <a:srgbClr val="000000"/>
              </a:solidFill>
              <a:latin typeface="Arial"/>
              <a:ea typeface="Arial"/>
              <a:cs typeface="Arial"/>
            </a:rPr>
            <a:t> </a:t>
          </a:r>
        </a:p>
        <a:p>
          <a:pPr algn="l" rtl="0">
            <a:defRPr sz="1000"/>
          </a:pPr>
          <a:r>
            <a:rPr lang="es-ES" sz="1200" b="1" i="0" u="none" strike="noStrike" baseline="0">
              <a:solidFill>
                <a:srgbClr val="000000"/>
              </a:solidFill>
              <a:latin typeface="Arial"/>
              <a:ea typeface="Arial"/>
              <a:cs typeface="Arial"/>
            </a:rPr>
            <a:t>Esta sección tiene el mismo contenido y con el mismo orden que la que ya completaste para el primer año excepto que incorpora personal y pago de dividendos.</a:t>
          </a:r>
        </a:p>
        <a:p>
          <a:pPr algn="l" rtl="0">
            <a:defRPr sz="1000"/>
          </a:pPr>
          <a:r>
            <a:rPr lang="es-ES" sz="1100" b="0" i="0" u="none" strike="noStrike" baseline="0">
              <a:solidFill>
                <a:srgbClr val="000000"/>
              </a:solidFill>
              <a:latin typeface="Arial"/>
              <a:ea typeface="Arial"/>
              <a:cs typeface="Arial"/>
            </a:rPr>
            <a:t>Debes reflejar los cambios de un año a otro (según sea el caso) indicando o un % de variación (siempre respecto al año anterior) o un importe o un nuevo porcentaje (en los variables).</a:t>
          </a:r>
        </a:p>
        <a:p>
          <a:pPr algn="l" rtl="0">
            <a:defRPr sz="1000"/>
          </a:pPr>
          <a:endParaRPr lang="es-ES" sz="1100" b="0" i="0" u="none" strike="noStrike" baseline="0">
            <a:solidFill>
              <a:srgbClr val="000000"/>
            </a:solidFill>
            <a:latin typeface="Arial"/>
            <a:ea typeface="Arial"/>
            <a:cs typeface="Arial"/>
          </a:endParaRPr>
        </a:p>
        <a:p>
          <a:pPr algn="l" rtl="0">
            <a:defRPr sz="1000"/>
          </a:pPr>
          <a:endParaRPr lang="es-ES" sz="1100" b="0" i="0" u="none" strike="noStrike" baseline="0">
            <a:solidFill>
              <a:srgbClr val="000000"/>
            </a:solidFill>
            <a:latin typeface="Arial"/>
            <a:ea typeface="Arial"/>
            <a:cs typeface="Arial"/>
          </a:endParaRPr>
        </a:p>
      </xdr:txBody>
    </xdr:sp>
    <xdr:clientData/>
  </xdr:twoCellAnchor>
  <xdr:twoCellAnchor editAs="oneCell">
    <xdr:from>
      <xdr:col>2</xdr:col>
      <xdr:colOff>38100</xdr:colOff>
      <xdr:row>372</xdr:row>
      <xdr:rowOff>12700</xdr:rowOff>
    </xdr:from>
    <xdr:to>
      <xdr:col>13</xdr:col>
      <xdr:colOff>838200</xdr:colOff>
      <xdr:row>376</xdr:row>
      <xdr:rowOff>76200</xdr:rowOff>
    </xdr:to>
    <xdr:sp macro="" textlink="">
      <xdr:nvSpPr>
        <xdr:cNvPr id="297987" name="Text Box 3">
          <a:extLst>
            <a:ext uri="{FF2B5EF4-FFF2-40B4-BE49-F238E27FC236}">
              <a16:creationId xmlns:a16="http://schemas.microsoft.com/office/drawing/2014/main" id="{00000000-0008-0000-1500-0000038C0400}"/>
            </a:ext>
          </a:extLst>
        </xdr:cNvPr>
        <xdr:cNvSpPr txBox="1">
          <a:spLocks noChangeArrowheads="1"/>
        </xdr:cNvSpPr>
      </xdr:nvSpPr>
      <xdr:spPr bwMode="auto">
        <a:xfrm>
          <a:off x="368300" y="36131500"/>
          <a:ext cx="13246100" cy="9271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Si deseas calcular costes con el máximo detalle: </a:t>
          </a:r>
          <a:r>
            <a:rPr lang="es-ES" sz="1200" b="0" i="0" u="none" strike="noStrike" baseline="0">
              <a:solidFill>
                <a:srgbClr val="993300"/>
              </a:solidFill>
              <a:latin typeface="Arial"/>
              <a:ea typeface="Arial"/>
              <a:cs typeface="Arial"/>
            </a:rPr>
            <a:t>(</a:t>
          </a:r>
          <a:r>
            <a:rPr lang="es-ES" sz="1200" b="0" i="0" u="none" strike="noStrike" baseline="0">
              <a:solidFill>
                <a:srgbClr val="000000"/>
              </a:solidFill>
              <a:latin typeface="Arial"/>
              <a:ea typeface="Arial"/>
              <a:cs typeface="Arial"/>
            </a:rPr>
            <a:t>por ejemplo los costes de personal)</a:t>
          </a:r>
        </a:p>
        <a:p>
          <a:pPr algn="l" rtl="0">
            <a:defRPr sz="1000"/>
          </a:pPr>
          <a:r>
            <a:rPr lang="es-ES" sz="1200" b="0" i="0" u="none" strike="noStrike" baseline="0">
              <a:solidFill>
                <a:srgbClr val="000000"/>
              </a:solidFill>
              <a:latin typeface="Arial"/>
              <a:ea typeface="Arial"/>
              <a:cs typeface="Arial"/>
            </a:rPr>
            <a:t>1º </a:t>
          </a:r>
          <a:r>
            <a:rPr lang="es-ES" sz="1200" b="1" i="0" u="none" strike="noStrike" baseline="0">
              <a:solidFill>
                <a:srgbClr val="000000"/>
              </a:solidFill>
              <a:latin typeface="Arial"/>
              <a:ea typeface="Arial"/>
              <a:cs typeface="Arial"/>
            </a:rPr>
            <a:t>Usa la utilidad adiconal </a:t>
          </a:r>
          <a:r>
            <a:rPr lang="es-ES" sz="1200" b="0" i="0" u="none" strike="noStrike" baseline="0">
              <a:solidFill>
                <a:srgbClr val="000000"/>
              </a:solidFill>
              <a:latin typeface="Arial"/>
              <a:ea typeface="Arial"/>
              <a:cs typeface="Arial"/>
            </a:rPr>
            <a:t>(incluida separadamente sólo en algunos productos) </a:t>
          </a:r>
          <a:r>
            <a:rPr lang="es-ES" sz="1200" b="1" i="0" u="none" strike="noStrike" baseline="0">
              <a:solidFill>
                <a:srgbClr val="000000"/>
              </a:solidFill>
              <a:latin typeface="Arial"/>
              <a:ea typeface="Arial"/>
              <a:cs typeface="Arial"/>
            </a:rPr>
            <a:t>o haz una copia de este fichero y utilizala para realizar dichos cálculos.</a:t>
          </a:r>
        </a:p>
        <a:p>
          <a:pPr algn="l" rtl="0">
            <a:defRPr sz="1000"/>
          </a:pPr>
          <a:r>
            <a:rPr lang="es-ES" sz="1200" b="1" i="0" u="none" strike="noStrike" baseline="0">
              <a:solidFill>
                <a:srgbClr val="000000"/>
              </a:solidFill>
              <a:latin typeface="Arial"/>
              <a:ea typeface="Arial"/>
              <a:cs typeface="Arial"/>
            </a:rPr>
            <a:t>2º Haz copiar&gt;pegado especial&gt;valores en esta hoja.</a:t>
          </a:r>
        </a:p>
        <a:p>
          <a:pPr algn="l" rtl="0">
            <a:defRPr sz="1000"/>
          </a:pPr>
          <a:endParaRPr lang="es-ES" sz="1100" b="0" i="0" u="none" strike="noStrike" baseline="0">
            <a:solidFill>
              <a:srgbClr val="000000"/>
            </a:solidFill>
            <a:latin typeface="Arial"/>
            <a:ea typeface="Arial"/>
            <a:cs typeface="Arial"/>
          </a:endParaRPr>
        </a:p>
        <a:p>
          <a:pPr algn="l" rtl="0">
            <a:defRPr sz="1000"/>
          </a:pPr>
          <a:endParaRPr lang="es-ES" sz="1100" b="0" i="0" u="none" strike="noStrike" baseline="0">
            <a:solidFill>
              <a:srgbClr val="000000"/>
            </a:solidFill>
            <a:latin typeface="Arial"/>
            <a:ea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393700</xdr:colOff>
      <xdr:row>5</xdr:row>
      <xdr:rowOff>203200</xdr:rowOff>
    </xdr:from>
    <xdr:to>
      <xdr:col>15</xdr:col>
      <xdr:colOff>736600</xdr:colOff>
      <xdr:row>11</xdr:row>
      <xdr:rowOff>63500</xdr:rowOff>
    </xdr:to>
    <xdr:sp macro="" textlink="">
      <xdr:nvSpPr>
        <xdr:cNvPr id="94226" name="Text Box 18">
          <a:extLst>
            <a:ext uri="{FF2B5EF4-FFF2-40B4-BE49-F238E27FC236}">
              <a16:creationId xmlns:a16="http://schemas.microsoft.com/office/drawing/2014/main" id="{00000000-0008-0000-0100-000012700100}"/>
            </a:ext>
          </a:extLst>
        </xdr:cNvPr>
        <xdr:cNvSpPr txBox="1">
          <a:spLocks noChangeArrowheads="1"/>
        </xdr:cNvSpPr>
      </xdr:nvSpPr>
      <xdr:spPr bwMode="auto">
        <a:xfrm>
          <a:off x="609600" y="1130300"/>
          <a:ext cx="12598400" cy="647700"/>
        </a:xfrm>
        <a:prstGeom prst="rect">
          <a:avLst/>
        </a:prstGeom>
        <a:solidFill>
          <a:srgbClr val="FFFFFF"/>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defRPr sz="1000"/>
          </a:pPr>
          <a:r>
            <a:rPr lang="es-ES" sz="1200" b="1" i="0" u="none" strike="noStrike" baseline="0">
              <a:solidFill>
                <a:srgbClr val="000000"/>
              </a:solidFill>
              <a:latin typeface="Arial"/>
              <a:ea typeface="Arial"/>
              <a:cs typeface="Arial"/>
            </a:rPr>
            <a:t> </a:t>
          </a:r>
          <a:r>
            <a:rPr lang="es-ES" sz="1400" b="1" i="0" u="none" strike="noStrike" baseline="0">
              <a:solidFill>
                <a:srgbClr val="000000"/>
              </a:solidFill>
              <a:latin typeface="Arial"/>
              <a:ea typeface="Arial"/>
              <a:cs typeface="Arial"/>
            </a:rPr>
            <a:t> Aquí debes introducir los datos tal y como quieres que aparezcan en todas las hojas del plan</a:t>
          </a:r>
          <a:endParaRPr lang="es-ES" sz="1100" b="0" i="0" u="none" strike="noStrike" baseline="0">
            <a:solidFill>
              <a:srgbClr val="000000"/>
            </a:solidFill>
            <a:latin typeface="Arial"/>
            <a:ea typeface="Arial"/>
            <a:cs typeface="Arial"/>
          </a:endParaRPr>
        </a:p>
        <a:p>
          <a:pPr algn="ctr" rtl="0">
            <a:defRPr sz="1000"/>
          </a:pPr>
          <a:r>
            <a:rPr lang="es-ES" sz="1100" b="0" i="0" u="none" strike="noStrike" baseline="0">
              <a:solidFill>
                <a:srgbClr val="000000"/>
              </a:solidFill>
              <a:latin typeface="Arial"/>
              <a:ea typeface="Arial"/>
              <a:cs typeface="Arial"/>
            </a:rPr>
            <a:t>  Incluye tus datos en las celdas con fondo blanco, pero antes borra todo lo que no corresponda</a:t>
          </a:r>
        </a:p>
        <a:p>
          <a:pPr algn="ctr" rtl="0">
            <a:defRPr sz="1000"/>
          </a:pPr>
          <a:r>
            <a:rPr lang="es-ES" sz="1100" b="0" i="0" u="none" strike="noStrike" baseline="0">
              <a:solidFill>
                <a:srgbClr val="000000"/>
              </a:solidFill>
              <a:latin typeface="Arial"/>
              <a:ea typeface="Arial"/>
              <a:cs typeface="Arial"/>
            </a:rPr>
            <a:t>Abajo tienes el índice desde el que puedes acceder a cualquier sección del libro</a:t>
          </a:r>
          <a:endParaRPr lang="es-ES" sz="1100" b="1" i="0" u="none" strike="noStrike" baseline="0">
            <a:solidFill>
              <a:srgbClr val="000000"/>
            </a:solidFill>
            <a:latin typeface="Arial"/>
            <a:ea typeface="Arial"/>
            <a:cs typeface="Arial"/>
          </a:endParaRPr>
        </a:p>
        <a:p>
          <a:pPr algn="ctr" rtl="0">
            <a:defRPr sz="1000"/>
          </a:pPr>
          <a:r>
            <a:rPr lang="es-ES" sz="1100" b="1" i="0" u="none" strike="noStrike" baseline="0">
              <a:solidFill>
                <a:srgbClr val="000000"/>
              </a:solidFill>
              <a:latin typeface="Arial"/>
              <a:ea typeface="Arial"/>
              <a:cs typeface="Arial"/>
            </a:rPr>
            <a:t>  </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88900</xdr:colOff>
      <xdr:row>172</xdr:row>
      <xdr:rowOff>76200</xdr:rowOff>
    </xdr:from>
    <xdr:to>
      <xdr:col>7</xdr:col>
      <xdr:colOff>1384300</xdr:colOff>
      <xdr:row>201</xdr:row>
      <xdr:rowOff>152400</xdr:rowOff>
    </xdr:to>
    <xdr:sp macro="" textlink="">
      <xdr:nvSpPr>
        <xdr:cNvPr id="302082" name="Text Box 2">
          <a:extLst>
            <a:ext uri="{FF2B5EF4-FFF2-40B4-BE49-F238E27FC236}">
              <a16:creationId xmlns:a16="http://schemas.microsoft.com/office/drawing/2014/main" id="{00000000-0008-0000-1800-0000029C0400}"/>
            </a:ext>
          </a:extLst>
        </xdr:cNvPr>
        <xdr:cNvSpPr txBox="1">
          <a:spLocks noChangeArrowheads="1"/>
        </xdr:cNvSpPr>
      </xdr:nvSpPr>
      <xdr:spPr bwMode="auto">
        <a:xfrm>
          <a:off x="1028700" y="17462500"/>
          <a:ext cx="10858500" cy="56261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100" b="0" i="0" u="none" strike="noStrike" baseline="0">
              <a:solidFill>
                <a:srgbClr val="000000"/>
              </a:solidFill>
              <a:latin typeface="Arial"/>
              <a:ea typeface="Arial"/>
              <a:cs typeface="Arial"/>
            </a:rPr>
            <a:t> </a:t>
          </a:r>
          <a:r>
            <a:rPr lang="es-ES" sz="1200" b="1" i="0" u="none" strike="noStrike" baseline="0">
              <a:solidFill>
                <a:srgbClr val="993300"/>
              </a:solidFill>
              <a:latin typeface="Arial"/>
              <a:ea typeface="Arial"/>
              <a:cs typeface="Arial"/>
            </a:rPr>
            <a:t>Estos son los "Balances de trabajo", detallados.</a:t>
          </a:r>
          <a:endParaRPr lang="es-ES" sz="1100" b="0"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 </a:t>
          </a:r>
          <a:r>
            <a:rPr lang="es-ES" sz="1100" b="1" i="0" u="none" strike="noStrike" baseline="0">
              <a:solidFill>
                <a:srgbClr val="000000"/>
              </a:solidFill>
              <a:latin typeface="Arial"/>
              <a:ea typeface="Arial"/>
              <a:cs typeface="Arial"/>
            </a:rPr>
            <a:t>Aquí no debes incluir ningún dato, sólo revisar que el Balance cuadre y se ajuste a tus expectativas.</a:t>
          </a:r>
          <a:endParaRPr lang="es-ES" sz="1100" b="0"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 Como sabes, el activo y el pasivo deben sumar siempre lo mismo, las dos filas de la parte superior de la pantalla te informarán de cualquier desajuste que se haya producido.</a:t>
          </a:r>
        </a:p>
        <a:p>
          <a:pPr algn="l" rtl="0">
            <a:defRPr sz="1000"/>
          </a:pPr>
          <a:r>
            <a:rPr lang="es-ES" sz="1100" b="0" i="0" u="none" strike="noStrike" baseline="0">
              <a:solidFill>
                <a:srgbClr val="000000"/>
              </a:solidFill>
              <a:latin typeface="Arial"/>
              <a:ea typeface="Arial"/>
              <a:cs typeface="Arial"/>
            </a:rPr>
            <a:t> Todos los epígrafes del Balance disponen de celdas ocultas para que puedas añadir o ajustar cualquier cosa que desees, para mostrarlas primero desprotege la hoja. No obstante recuerda que cada cambio que hagas, posiblemente necesitará un ajuste en la tesorería o en la cuenta de resultados (hoja presupuesto) o en ambas.</a:t>
          </a:r>
        </a:p>
        <a:p>
          <a:pPr algn="l" rtl="0">
            <a:defRPr sz="1000"/>
          </a:pPr>
          <a:r>
            <a:rPr lang="es-ES" sz="1200" b="0" i="0" u="none" strike="noStrike" baseline="0">
              <a:solidFill>
                <a:srgbClr val="000000"/>
              </a:solidFill>
              <a:latin typeface="Arial"/>
              <a:ea typeface="Arial"/>
              <a:cs typeface="Arial"/>
            </a:rPr>
            <a:t> </a:t>
          </a:r>
          <a:r>
            <a:rPr lang="es-ES" sz="1100" b="0" i="0" u="none" strike="noStrike" baseline="0">
              <a:solidFill>
                <a:srgbClr val="000000"/>
              </a:solidFill>
              <a:latin typeface="Arial"/>
              <a:ea typeface="Arial"/>
              <a:cs typeface="Arial"/>
            </a:rPr>
            <a:t>AVISO: Incorporar datos a un balance y cuadrarlo posteriormente es una tarea que puede ser compleja y necesita conocimientos sólidos de contabilidad.</a:t>
          </a:r>
        </a:p>
        <a:p>
          <a:pPr algn="l" rtl="0">
            <a:defRPr sz="1000"/>
          </a:pPr>
          <a:endParaRPr lang="es-ES" sz="1100" b="0" i="0" u="none" strike="noStrike" baseline="0">
            <a:solidFill>
              <a:srgbClr val="000000"/>
            </a:solidFill>
            <a:latin typeface="Arial"/>
            <a:ea typeface="Arial"/>
            <a:cs typeface="Arial"/>
          </a:endParaRPr>
        </a:p>
        <a:p>
          <a:pPr algn="l" rtl="0">
            <a:defRPr sz="1000"/>
          </a:pPr>
          <a:r>
            <a:rPr lang="es-ES" sz="1100" b="1" i="0" u="none" strike="noStrike" baseline="0">
              <a:solidFill>
                <a:srgbClr val="000000"/>
              </a:solidFill>
              <a:latin typeface="Arial"/>
              <a:ea typeface="Arial"/>
              <a:cs typeface="Arial"/>
            </a:rPr>
            <a:t>Personaliza la hoja: </a:t>
          </a:r>
          <a:r>
            <a:rPr lang="es-ES" sz="1100" b="0" i="0" u="none" strike="noStrike" baseline="0">
              <a:solidFill>
                <a:srgbClr val="000000"/>
              </a:solidFill>
              <a:latin typeface="Arial"/>
              <a:ea typeface="Arial"/>
              <a:cs typeface="Arial"/>
            </a:rPr>
            <a:t>Igual que en la hojas anteriores, te sugerimos que modifiques los títulos y denominaciones para ajustarlas a tu empresa, para hacerlo sólo tienes que desproteger la hoja.</a:t>
          </a:r>
        </a:p>
        <a:p>
          <a:pPr algn="l" rtl="0">
            <a:defRPr sz="1000"/>
          </a:pPr>
          <a:endParaRPr lang="es-ES" sz="1100" b="1" i="0" u="none" strike="noStrike" baseline="0">
            <a:solidFill>
              <a:srgbClr val="DD0806"/>
            </a:solidFill>
            <a:latin typeface="Arial"/>
            <a:ea typeface="Arial"/>
            <a:cs typeface="Arial"/>
          </a:endParaRPr>
        </a:p>
        <a:p>
          <a:pPr algn="l" rtl="0">
            <a:defRPr sz="1000"/>
          </a:pPr>
          <a:r>
            <a:rPr lang="es-ES" sz="1100" b="1" i="0" u="none" strike="noStrike" baseline="0">
              <a:solidFill>
                <a:srgbClr val="DD0806"/>
              </a:solidFill>
              <a:latin typeface="Arial"/>
              <a:ea typeface="Arial"/>
              <a:cs typeface="Arial"/>
            </a:rPr>
            <a:t>EL BALANCE NO CUADRA:</a:t>
          </a:r>
        </a:p>
        <a:p>
          <a:pPr algn="l" rtl="0">
            <a:defRPr sz="1000"/>
          </a:pPr>
          <a:r>
            <a:rPr lang="es-ES" sz="1100" b="0" i="0" u="none" strike="noStrike" baseline="0">
              <a:solidFill>
                <a:srgbClr val="000000"/>
              </a:solidFill>
              <a:latin typeface="Arial"/>
              <a:ea typeface="Arial"/>
              <a:cs typeface="Arial"/>
            </a:rPr>
            <a:t>Es importante que sepas que lo hemos comprobado intensivamente y - si no cuadra - habitualmente será debido a un error en la introducción de datos (cosa bastante normal dado el volumen de opciones).</a:t>
          </a:r>
        </a:p>
        <a:p>
          <a:pPr algn="l" rtl="0">
            <a:defRPr sz="1000"/>
          </a:pPr>
          <a:r>
            <a:rPr lang="es-ES" sz="1100" b="0" i="0" u="none" strike="noStrike" baseline="0">
              <a:solidFill>
                <a:srgbClr val="000000"/>
              </a:solidFill>
              <a:latin typeface="Arial"/>
              <a:ea typeface="Arial"/>
              <a:cs typeface="Arial"/>
            </a:rPr>
            <a:t>Por tanto, si no cuadra, lo primero que debes hacer es revisar las hojas anteriores para descubrir dónde está el error, normalmente será una cifra olvidada u errónea.</a:t>
          </a:r>
        </a:p>
        <a:p>
          <a:pPr algn="l" rtl="0">
            <a:defRPr sz="1000"/>
          </a:pPr>
          <a:r>
            <a:rPr lang="es-ES" sz="1100" b="0" i="0" u="none" strike="noStrike" baseline="0">
              <a:solidFill>
                <a:srgbClr val="000000"/>
              </a:solidFill>
              <a:latin typeface="Arial"/>
              <a:ea typeface="Arial"/>
              <a:cs typeface="Arial"/>
            </a:rPr>
            <a:t>Comienza revisando las hojas "Inversiones" y "Financiación", la mayoría de olvidos proceden de ahí.</a:t>
          </a:r>
        </a:p>
        <a:p>
          <a:pPr algn="l" rtl="0">
            <a:defRPr sz="1000"/>
          </a:pPr>
          <a:r>
            <a:rPr lang="es-ES" sz="1100" b="0" i="0" u="none" strike="noStrike" baseline="0">
              <a:solidFill>
                <a:srgbClr val="000000"/>
              </a:solidFill>
              <a:latin typeface="Arial"/>
              <a:ea typeface="Arial"/>
              <a:cs typeface="Arial"/>
            </a:rPr>
            <a:t>Si el descuadre es pequeño y no quieres "perder tiempo", puedes usar la fila "Ajuste rápido" que incorporará (la cifra que incluyas) en el realizable (fila especial oculta). No es recomendable usarlo cuando la desviación es grande pues los estados financieros quedarían desnaturalizados, recuerda que la mayoría de desajustes proceden de olvidos menores que son fáciles de localizar y reparar.</a:t>
          </a:r>
        </a:p>
        <a:p>
          <a:pPr algn="l" rtl="0">
            <a:defRPr sz="1000"/>
          </a:pPr>
          <a:endParaRPr lang="es-ES" sz="1100" b="0" i="0" u="none" strike="noStrike" baseline="0">
            <a:solidFill>
              <a:srgbClr val="000000"/>
            </a:solidFill>
            <a:latin typeface="Arial"/>
            <a:ea typeface="Arial"/>
            <a:cs typeface="Arial"/>
          </a:endParaRPr>
        </a:p>
        <a:p>
          <a:pPr algn="l" rtl="0">
            <a:defRPr sz="1000"/>
          </a:pPr>
          <a:r>
            <a:rPr lang="es-ES" sz="1100" b="1" i="0" u="none" strike="noStrike" baseline="0">
              <a:solidFill>
                <a:srgbClr val="DD0806"/>
              </a:solidFill>
              <a:latin typeface="Arial"/>
              <a:ea typeface="Arial"/>
              <a:cs typeface="Arial"/>
            </a:rPr>
            <a:t>GARANTÍA:</a:t>
          </a:r>
        </a:p>
        <a:p>
          <a:pPr algn="l" rtl="0">
            <a:defRPr sz="1000"/>
          </a:pPr>
          <a:r>
            <a:rPr lang="es-ES" sz="1100" b="0" i="0" u="none" strike="noStrike" baseline="0">
              <a:solidFill>
                <a:srgbClr val="000000"/>
              </a:solidFill>
              <a:latin typeface="Arial"/>
              <a:ea typeface="Arial"/>
              <a:cs typeface="Arial"/>
            </a:rPr>
            <a:t>Si por alguna circunstancia, el balance no cuadrase y no existiese error en la introducción de datos, envíanos tu hoja y te la devolveremos cuadrada sin ningún coste para tí.</a:t>
          </a:r>
        </a:p>
        <a:p>
          <a:pPr algn="l" rtl="0">
            <a:defRPr sz="1000"/>
          </a:pPr>
          <a:r>
            <a:rPr lang="es-ES" sz="1100" b="0" i="0" u="none" strike="noStrike" baseline="0">
              <a:solidFill>
                <a:srgbClr val="000000"/>
              </a:solidFill>
              <a:latin typeface="Arial"/>
              <a:ea typeface="Arial"/>
              <a:cs typeface="Arial"/>
            </a:rPr>
            <a:t>En este caso, debes enviar tu fichero por e-mail a atencion@e.ditor.com y te lo devolveremos resuelto y rápidamente. Como es natural, este compromiso de gratuidad no es aplicable si la hoja hubiese sido modificada... aunque igualmente procuraremos ayudarte y resolver el asunto a la mayor brevedad.</a:t>
          </a:r>
        </a:p>
        <a:p>
          <a:pPr algn="l" rtl="0">
            <a:defRPr sz="1000"/>
          </a:pPr>
          <a:endParaRPr lang="es-ES" sz="1100" b="0" i="0" u="none" strike="noStrike" baseline="0">
            <a:solidFill>
              <a:srgbClr val="000000"/>
            </a:solidFill>
            <a:latin typeface="Arial"/>
            <a:ea typeface="Arial"/>
            <a:cs typeface="Arial"/>
          </a:endParaRPr>
        </a:p>
        <a:p>
          <a:pPr algn="l" rtl="0">
            <a:defRPr sz="1000"/>
          </a:pPr>
          <a:r>
            <a:rPr lang="es-ES" sz="1100" b="1" i="0" u="none" strike="noStrike" baseline="0">
              <a:solidFill>
                <a:srgbClr val="DD0806"/>
              </a:solidFill>
              <a:latin typeface="Arial"/>
              <a:ea typeface="Arial"/>
              <a:cs typeface="Arial"/>
            </a:rPr>
            <a:t>Mensaje de error #¡NUM! EN LA HOJA: </a:t>
          </a:r>
          <a:r>
            <a:rPr lang="es-ES" sz="1100" b="0" i="0" u="none" strike="noStrike" baseline="0">
              <a:solidFill>
                <a:srgbClr val="000000"/>
              </a:solidFill>
              <a:latin typeface="Arial"/>
              <a:ea typeface="Arial"/>
              <a:cs typeface="Arial"/>
            </a:rPr>
            <a:t>Faltan datos para el cálculo, </a:t>
          </a:r>
          <a:r>
            <a:rPr lang="es-ES" sz="1100" b="1" i="0" u="none" strike="noStrike" baseline="0">
              <a:solidFill>
                <a:srgbClr val="000000"/>
              </a:solidFill>
              <a:latin typeface="Arial"/>
              <a:ea typeface="Arial"/>
              <a:cs typeface="Arial"/>
            </a:rPr>
            <a:t>revisa en primer lugar la hoja "Inversiones"</a:t>
          </a:r>
          <a:r>
            <a:rPr lang="es-ES" sz="1100" b="0" i="0" u="none" strike="noStrike" baseline="0">
              <a:solidFill>
                <a:srgbClr val="000000"/>
              </a:solidFill>
              <a:latin typeface="Arial"/>
              <a:ea typeface="Arial"/>
              <a:cs typeface="Arial"/>
            </a:rPr>
            <a:t> y, en segundo lugar, "Financiación". Has olvidado algún parámetro (cosa normal con tantos números), si no lo resuelves, envíanos la hoja y te ayudaremos.</a:t>
          </a:r>
          <a:endParaRPr lang="es-ES" sz="1100" b="1" i="0" u="none" strike="noStrike" baseline="0">
            <a:solidFill>
              <a:srgbClr val="DD0806"/>
            </a:solidFill>
            <a:latin typeface="Arial"/>
            <a:ea typeface="Arial"/>
            <a:cs typeface="Arial"/>
          </a:endParaRPr>
        </a:p>
        <a:p>
          <a:pPr algn="l" rtl="0">
            <a:defRPr sz="1000"/>
          </a:pPr>
          <a:endParaRPr lang="es-ES" sz="1100" b="1" i="0" u="none" strike="noStrike" baseline="0">
            <a:solidFill>
              <a:srgbClr val="DD0806"/>
            </a:solidFill>
            <a:latin typeface="Arial"/>
            <a:ea typeface="Arial"/>
            <a:cs typeface="Arial"/>
          </a:endParaRPr>
        </a:p>
        <a:p>
          <a:pPr algn="l" rtl="0">
            <a:defRPr sz="1000"/>
          </a:pPr>
          <a:endParaRPr lang="es-ES" sz="1100" b="0" i="0" u="none" strike="noStrike" baseline="0">
            <a:solidFill>
              <a:srgbClr val="000000"/>
            </a:solidFill>
            <a:latin typeface="Arial"/>
            <a:ea typeface="Arial"/>
            <a:cs typeface="Arial"/>
          </a:endParaRPr>
        </a:p>
        <a:p>
          <a:pPr algn="l" rtl="0">
            <a:defRPr sz="1000"/>
          </a:pPr>
          <a:endParaRPr lang="es-ES" sz="1100" b="0" i="0" u="none" strike="noStrike" baseline="0">
            <a:solidFill>
              <a:srgbClr val="000000"/>
            </a:solidFill>
            <a:latin typeface="Arial"/>
            <a:ea typeface="Arial"/>
            <a:cs typeface="Arial"/>
          </a:endParaRPr>
        </a:p>
        <a:p>
          <a:pPr algn="l" rtl="0">
            <a:defRPr sz="1000"/>
          </a:pPr>
          <a:endParaRPr lang="es-ES" sz="1100" b="0" i="0" u="none" strike="noStrike" baseline="0">
            <a:solidFill>
              <a:srgbClr val="000000"/>
            </a:solidFill>
            <a:latin typeface="Arial"/>
            <a:ea typeface="Arial"/>
            <a:cs typeface="Aria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774700</xdr:colOff>
      <xdr:row>6</xdr:row>
      <xdr:rowOff>101600</xdr:rowOff>
    </xdr:from>
    <xdr:to>
      <xdr:col>15</xdr:col>
      <xdr:colOff>482600</xdr:colOff>
      <xdr:row>20</xdr:row>
      <xdr:rowOff>63500</xdr:rowOff>
    </xdr:to>
    <xdr:sp macro="" textlink="">
      <xdr:nvSpPr>
        <xdr:cNvPr id="243669" name="Text Box 2005">
          <a:extLst>
            <a:ext uri="{FF2B5EF4-FFF2-40B4-BE49-F238E27FC236}">
              <a16:creationId xmlns:a16="http://schemas.microsoft.com/office/drawing/2014/main" id="{00000000-0008-0000-1B00-0000D5B70300}"/>
            </a:ext>
          </a:extLst>
        </xdr:cNvPr>
        <xdr:cNvSpPr txBox="1">
          <a:spLocks noChangeArrowheads="1"/>
        </xdr:cNvSpPr>
      </xdr:nvSpPr>
      <xdr:spPr bwMode="auto">
        <a:xfrm>
          <a:off x="774700" y="1130300"/>
          <a:ext cx="12763500" cy="2095500"/>
        </a:xfrm>
        <a:prstGeom prst="rect">
          <a:avLst/>
        </a:prstGeom>
        <a:solidFill>
          <a:srgbClr val="FFFFFF"/>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defRPr sz="1000"/>
          </a:pPr>
          <a:r>
            <a:rPr lang="es-ES" sz="1600" b="1" i="0" u="none" strike="noStrike" baseline="0">
              <a:solidFill>
                <a:srgbClr val="000000"/>
              </a:solidFill>
              <a:latin typeface="Verdana"/>
              <a:ea typeface="Verdana"/>
              <a:cs typeface="Verdana"/>
            </a:rPr>
            <a:t>©</a:t>
          </a:r>
          <a:r>
            <a:rPr lang="es-ES" sz="1600" b="1" i="0" u="none" strike="noStrike" baseline="0">
              <a:solidFill>
                <a:srgbClr val="000000"/>
              </a:solidFill>
              <a:latin typeface="Arial"/>
              <a:ea typeface="Arial"/>
              <a:cs typeface="Arial"/>
            </a:rPr>
            <a:t> e.ditor consulting s.l. y A.M. Dunyó </a:t>
          </a:r>
        </a:p>
        <a:p>
          <a:pPr algn="ctr" rtl="0">
            <a:defRPr sz="1000"/>
          </a:pPr>
          <a:r>
            <a:rPr lang="es-ES" sz="1400" b="0" i="0" u="none" strike="noStrike" baseline="0">
              <a:solidFill>
                <a:srgbClr val="000000"/>
              </a:solidFill>
              <a:latin typeface="Arial"/>
              <a:ea typeface="Arial"/>
              <a:cs typeface="Arial"/>
            </a:rPr>
            <a:t>Producto: PNPRO versión 1.9 Marzo 2007</a:t>
          </a:r>
          <a:endParaRPr lang="es-ES" sz="1600" b="1" i="0" u="none" strike="noStrike" baseline="0">
            <a:solidFill>
              <a:srgbClr val="000000"/>
            </a:solidFill>
            <a:latin typeface="Arial"/>
            <a:ea typeface="Arial"/>
            <a:cs typeface="Arial"/>
          </a:endParaRPr>
        </a:p>
        <a:p>
          <a:pPr algn="ctr" rtl="0">
            <a:defRPr sz="1000"/>
          </a:pPr>
          <a:r>
            <a:rPr lang="es-ES" sz="1600" b="0" i="0" u="none" strike="noStrike" baseline="0">
              <a:solidFill>
                <a:srgbClr val="000000"/>
              </a:solidFill>
              <a:latin typeface="Arial"/>
              <a:ea typeface="Arial"/>
              <a:cs typeface="Arial"/>
            </a:rPr>
            <a:t>El usuario de este libro para excel</a:t>
          </a:r>
          <a:r>
            <a:rPr lang="es-ES" sz="1400" b="0" i="0" u="none" strike="noStrike" baseline="0">
              <a:solidFill>
                <a:srgbClr val="000000"/>
              </a:solidFill>
              <a:latin typeface="Verdana"/>
              <a:ea typeface="Verdana"/>
              <a:cs typeface="Verdana"/>
            </a:rPr>
            <a:t>©</a:t>
          </a:r>
          <a:r>
            <a:rPr lang="es-ES" sz="1600" b="0" i="0" u="none" strike="noStrike" baseline="0">
              <a:solidFill>
                <a:srgbClr val="000000"/>
              </a:solidFill>
              <a:latin typeface="Arial"/>
              <a:ea typeface="Arial"/>
              <a:cs typeface="Arial"/>
            </a:rPr>
            <a:t> puede realizar las modificaciones que considere oportunas para su uso personal o profesional pero en ningún caso puede comerciar, distribuir o arrogarse su autoría.</a:t>
          </a:r>
          <a:r>
            <a:rPr lang="es-ES" sz="1600" b="1" i="0" u="none" strike="noStrike" baseline="0">
              <a:solidFill>
                <a:srgbClr val="993300"/>
              </a:solidFill>
              <a:latin typeface="Arial"/>
              <a:ea typeface="Arial"/>
              <a:cs typeface="Arial"/>
            </a:rPr>
            <a:t> </a:t>
          </a:r>
        </a:p>
        <a:p>
          <a:pPr algn="ctr" rtl="0">
            <a:defRPr sz="1000"/>
          </a:pPr>
          <a:r>
            <a:rPr lang="es-ES" sz="1600" b="1" i="0" u="none" strike="noStrike" baseline="0">
              <a:solidFill>
                <a:srgbClr val="993300"/>
              </a:solidFill>
              <a:latin typeface="Arial"/>
              <a:ea typeface="Arial"/>
              <a:cs typeface="Arial"/>
            </a:rPr>
            <a:t>Si deseas más información:</a:t>
          </a:r>
        </a:p>
        <a:p>
          <a:pPr algn="ctr" rtl="0">
            <a:defRPr sz="1000"/>
          </a:pPr>
          <a:r>
            <a:rPr lang="es-ES" sz="1400" b="0" i="0" u="none" strike="noStrike" baseline="0">
              <a:solidFill>
                <a:srgbClr val="000000"/>
              </a:solidFill>
              <a:latin typeface="Arial"/>
              <a:ea typeface="Arial"/>
              <a:cs typeface="Arial"/>
            </a:rPr>
            <a:t>Contactar con los autores:</a:t>
          </a:r>
          <a:r>
            <a:rPr lang="es-ES" sz="1400" b="1" i="0" u="none" strike="noStrike" baseline="0">
              <a:solidFill>
                <a:srgbClr val="000000"/>
              </a:solidFill>
              <a:latin typeface="Arial"/>
              <a:ea typeface="Arial"/>
              <a:cs typeface="Arial"/>
            </a:rPr>
            <a:t> info@e.ditor.com</a:t>
          </a:r>
        </a:p>
        <a:p>
          <a:pPr algn="ctr" rtl="0">
            <a:defRPr sz="1000"/>
          </a:pPr>
          <a:r>
            <a:rPr lang="es-ES" sz="1400" b="0" i="0" u="none" strike="noStrike" baseline="0">
              <a:solidFill>
                <a:srgbClr val="000000"/>
              </a:solidFill>
              <a:latin typeface="Arial"/>
              <a:ea typeface="Arial"/>
              <a:cs typeface="Arial"/>
            </a:rPr>
            <a:t>Dudas, consultas o asistencia:</a:t>
          </a:r>
          <a:r>
            <a:rPr lang="es-ES" sz="1400" b="1" i="0" u="none" strike="noStrike" baseline="0">
              <a:solidFill>
                <a:srgbClr val="000000"/>
              </a:solidFill>
              <a:latin typeface="Arial"/>
              <a:ea typeface="Arial"/>
              <a:cs typeface="Arial"/>
            </a:rPr>
            <a:t> atencion@e.ditor.com</a:t>
          </a:r>
          <a:endParaRPr lang="es-ES" sz="1600" b="1" i="0" u="none" strike="noStrike" baseline="0">
            <a:solidFill>
              <a:srgbClr val="993300"/>
            </a:solidFill>
            <a:latin typeface="Arial"/>
            <a:ea typeface="Arial"/>
            <a:cs typeface="Arial"/>
          </a:endParaRPr>
        </a:p>
        <a:p>
          <a:pPr algn="ctr" rtl="0">
            <a:defRPr sz="1000"/>
          </a:pPr>
          <a:r>
            <a:rPr lang="es-ES" sz="1800" b="1" i="0" u="none" strike="noStrike" baseline="0">
              <a:solidFill>
                <a:srgbClr val="993300"/>
              </a:solidFill>
              <a:latin typeface="Arial"/>
              <a:ea typeface="Arial"/>
              <a:cs typeface="Arial"/>
            </a:rPr>
            <a:t>www.plannegocios.com</a:t>
          </a:r>
          <a:endParaRPr lang="es-ES" sz="1600" b="1" i="0" u="none" strike="noStrike" baseline="0">
            <a:solidFill>
              <a:srgbClr val="993300"/>
            </a:solidFill>
            <a:latin typeface="Arial"/>
            <a:ea typeface="Arial"/>
            <a:cs typeface="Arial"/>
          </a:endParaRPr>
        </a:p>
        <a:p>
          <a:pPr algn="ctr" rtl="0">
            <a:defRPr sz="1000"/>
          </a:pPr>
          <a:endParaRPr lang="es-ES" sz="1600" b="1" i="0" u="none" strike="noStrike" baseline="0">
            <a:solidFill>
              <a:srgbClr val="993300"/>
            </a:solidFill>
            <a:latin typeface="Arial"/>
            <a:ea typeface="Arial"/>
            <a:cs typeface="Arial"/>
          </a:endParaRPr>
        </a:p>
        <a:p>
          <a:pPr algn="ctr" rtl="0">
            <a:defRPr sz="1000"/>
          </a:pPr>
          <a:endParaRPr lang="es-ES" sz="1600" b="1" i="0" u="none" strike="noStrike" baseline="0">
            <a:solidFill>
              <a:srgbClr val="993300"/>
            </a:solidFill>
            <a:latin typeface="Arial"/>
            <a:ea typeface="Arial"/>
            <a:cs typeface="Aria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114300</xdr:colOff>
      <xdr:row>91</xdr:row>
      <xdr:rowOff>139700</xdr:rowOff>
    </xdr:from>
    <xdr:to>
      <xdr:col>11</xdr:col>
      <xdr:colOff>685800</xdr:colOff>
      <xdr:row>129</xdr:row>
      <xdr:rowOff>76200</xdr:rowOff>
    </xdr:to>
    <xdr:sp macro="" textlink="">
      <xdr:nvSpPr>
        <xdr:cNvPr id="319489" name="Text Box 1">
          <a:extLst>
            <a:ext uri="{FF2B5EF4-FFF2-40B4-BE49-F238E27FC236}">
              <a16:creationId xmlns:a16="http://schemas.microsoft.com/office/drawing/2014/main" id="{00000000-0008-0000-1D00-000001E00400}"/>
            </a:ext>
          </a:extLst>
        </xdr:cNvPr>
        <xdr:cNvSpPr txBox="1">
          <a:spLocks noChangeArrowheads="1"/>
        </xdr:cNvSpPr>
      </xdr:nvSpPr>
      <xdr:spPr bwMode="auto">
        <a:xfrm>
          <a:off x="685800" y="15938500"/>
          <a:ext cx="12661900" cy="65278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lnSpc>
              <a:spcPts val="1300"/>
            </a:lnSpc>
            <a:defRPr sz="1000"/>
          </a:pPr>
          <a:r>
            <a:rPr lang="es-ES" sz="1200" b="1" i="0" u="none" strike="noStrike" baseline="0">
              <a:solidFill>
                <a:srgbClr val="993300"/>
              </a:solidFill>
              <a:latin typeface="Arial"/>
              <a:ea typeface="Arial"/>
              <a:cs typeface="Arial"/>
            </a:rPr>
            <a:t>Significado de los ratios:</a:t>
          </a:r>
        </a:p>
        <a:p>
          <a:pPr algn="l" rtl="0">
            <a:lnSpc>
              <a:spcPts val="1300"/>
            </a:lnSpc>
            <a:defRPr sz="1000"/>
          </a:pPr>
          <a:endParaRPr lang="es-ES" sz="1200" b="1" i="0" u="none" strike="noStrike" baseline="0">
            <a:solidFill>
              <a:srgbClr val="993300"/>
            </a:solidFill>
            <a:latin typeface="Arial"/>
            <a:ea typeface="Arial"/>
            <a:cs typeface="Arial"/>
          </a:endParaRPr>
        </a:p>
        <a:p>
          <a:pPr algn="l" rtl="0">
            <a:lnSpc>
              <a:spcPts val="1300"/>
            </a:lnSpc>
            <a:defRPr sz="1000"/>
          </a:pPr>
          <a:r>
            <a:rPr lang="es-ES" sz="1200" b="1" i="0" u="none" strike="noStrike" baseline="0">
              <a:solidFill>
                <a:srgbClr val="993300"/>
              </a:solidFill>
              <a:latin typeface="Arial"/>
              <a:ea typeface="Arial"/>
              <a:cs typeface="Arial"/>
            </a:rPr>
            <a:t>1- Ratios de liquidez: </a:t>
          </a:r>
          <a:r>
            <a:rPr lang="es-ES" sz="1100" b="0" i="0" u="none" strike="noStrike" baseline="0">
              <a:solidFill>
                <a:srgbClr val="000000"/>
              </a:solidFill>
              <a:latin typeface="Arial"/>
              <a:ea typeface="Arial"/>
              <a:cs typeface="Arial"/>
            </a:rPr>
            <a:t>Analizan la capacidad de hacer frente a las deudas desde distintos ángulos.</a:t>
          </a:r>
          <a:endParaRPr lang="es-ES" sz="1200" b="1" i="0" u="none" strike="noStrike" baseline="0">
            <a:solidFill>
              <a:srgbClr val="993300"/>
            </a:solidFill>
            <a:latin typeface="Arial"/>
            <a:ea typeface="Arial"/>
            <a:cs typeface="Arial"/>
          </a:endParaRPr>
        </a:p>
        <a:p>
          <a:pPr algn="l" rtl="0">
            <a:lnSpc>
              <a:spcPts val="1300"/>
            </a:lnSpc>
            <a:defRPr sz="1000"/>
          </a:pPr>
          <a:r>
            <a:rPr lang="es-ES" sz="1100" b="1" i="0" u="none" strike="noStrike" baseline="0">
              <a:solidFill>
                <a:srgbClr val="000000"/>
              </a:solidFill>
              <a:latin typeface="Arial"/>
              <a:ea typeface="Arial"/>
              <a:cs typeface="Arial"/>
            </a:rPr>
            <a:t>Ratio de Liquidez: </a:t>
          </a:r>
          <a:r>
            <a:rPr lang="es-ES" sz="1100" b="0" i="0" u="none" strike="noStrike" baseline="0">
              <a:solidFill>
                <a:srgbClr val="000000"/>
              </a:solidFill>
              <a:latin typeface="Arial"/>
              <a:ea typeface="Arial"/>
              <a:cs typeface="Arial"/>
            </a:rPr>
            <a:t>Circulante/Exigible a corto plazo. Evalúa la capacidad de la empresa para hacer frente a sus pagos a corto plazo.</a:t>
          </a:r>
          <a:endParaRPr lang="es-ES" sz="1100" b="1" i="0" u="none" strike="noStrike" baseline="0">
            <a:solidFill>
              <a:srgbClr val="000000"/>
            </a:solidFill>
            <a:latin typeface="Arial"/>
            <a:ea typeface="Arial"/>
            <a:cs typeface="Arial"/>
          </a:endParaRPr>
        </a:p>
        <a:p>
          <a:pPr algn="l" rtl="0">
            <a:lnSpc>
              <a:spcPts val="1300"/>
            </a:lnSpc>
            <a:defRPr sz="1000"/>
          </a:pPr>
          <a:r>
            <a:rPr lang="es-ES" sz="1100" b="1" i="0" u="none" strike="noStrike" baseline="0">
              <a:solidFill>
                <a:srgbClr val="000000"/>
              </a:solidFill>
              <a:latin typeface="Arial"/>
              <a:ea typeface="Arial"/>
              <a:cs typeface="Arial"/>
            </a:rPr>
            <a:t>Ratio de Tesorería: </a:t>
          </a:r>
          <a:r>
            <a:rPr lang="es-ES" sz="1100" b="0" i="0" u="none" strike="noStrike" baseline="0">
              <a:solidFill>
                <a:srgbClr val="000000"/>
              </a:solidFill>
              <a:latin typeface="Arial"/>
              <a:ea typeface="Arial"/>
              <a:cs typeface="Arial"/>
            </a:rPr>
            <a:t>Disponible+Realizable/Exigible a corto plazo. Evalúa la capacidad de hacer frente a los pagos CP sin tener en cuenta las existencias.</a:t>
          </a:r>
        </a:p>
        <a:p>
          <a:pPr algn="l" rtl="0">
            <a:lnSpc>
              <a:spcPts val="1300"/>
            </a:lnSpc>
            <a:defRPr sz="1000"/>
          </a:pPr>
          <a:r>
            <a:rPr lang="es-ES" sz="1100" b="1" i="0" u="none" strike="noStrike" baseline="0">
              <a:solidFill>
                <a:srgbClr val="000000"/>
              </a:solidFill>
              <a:latin typeface="Arial"/>
              <a:ea typeface="Arial"/>
              <a:cs typeface="Arial"/>
            </a:rPr>
            <a:t>Ratio de Disponibilidad:</a:t>
          </a:r>
          <a:r>
            <a:rPr lang="es-ES" sz="1100" b="0" i="0" u="none" strike="noStrike" baseline="0">
              <a:solidFill>
                <a:srgbClr val="000000"/>
              </a:solidFill>
              <a:latin typeface="Arial"/>
              <a:ea typeface="Arial"/>
              <a:cs typeface="Arial"/>
            </a:rPr>
            <a:t> Disponible/Exigible a corto plazo. Evalúa la capacidad de hacer frente a los pagos a corto plazo con el dinero que tienes hoy.</a:t>
          </a:r>
        </a:p>
        <a:p>
          <a:pPr algn="l" rtl="0">
            <a:lnSpc>
              <a:spcPts val="1200"/>
            </a:lnSpc>
            <a:defRPr sz="1000"/>
          </a:pPr>
          <a:r>
            <a:rPr lang="es-ES" sz="1100" b="1" i="0" u="none" strike="noStrike" baseline="0">
              <a:solidFill>
                <a:srgbClr val="000000"/>
              </a:solidFill>
              <a:latin typeface="Arial"/>
              <a:ea typeface="Arial"/>
              <a:cs typeface="Arial"/>
            </a:rPr>
            <a:t>Ratio Fondo de Maniobra:</a:t>
          </a:r>
          <a:r>
            <a:rPr lang="es-ES" sz="1100" b="0" i="0" u="none" strike="noStrike" baseline="0">
              <a:solidFill>
                <a:srgbClr val="000000"/>
              </a:solidFill>
              <a:latin typeface="Arial"/>
              <a:ea typeface="Arial"/>
              <a:cs typeface="Arial"/>
            </a:rPr>
            <a:t> Fondo de Maniobra/Exigible a corto plazo. Es complementario a los anteriores.</a:t>
          </a:r>
        </a:p>
        <a:p>
          <a:pPr algn="l" rtl="0">
            <a:lnSpc>
              <a:spcPts val="1300"/>
            </a:lnSpc>
            <a:defRPr sz="1000"/>
          </a:pPr>
          <a:endParaRPr lang="es-ES" sz="1100" b="0" i="0" u="none" strike="noStrike" baseline="0">
            <a:solidFill>
              <a:srgbClr val="000000"/>
            </a:solidFill>
            <a:latin typeface="Arial"/>
            <a:ea typeface="Arial"/>
            <a:cs typeface="Arial"/>
          </a:endParaRPr>
        </a:p>
        <a:p>
          <a:pPr algn="l" rtl="0">
            <a:lnSpc>
              <a:spcPts val="1300"/>
            </a:lnSpc>
            <a:defRPr sz="1000"/>
          </a:pPr>
          <a:r>
            <a:rPr lang="es-ES" sz="1200" b="1" i="0" u="none" strike="noStrike" baseline="0">
              <a:solidFill>
                <a:srgbClr val="993300"/>
              </a:solidFill>
              <a:latin typeface="Arial"/>
              <a:ea typeface="Arial"/>
              <a:cs typeface="Arial"/>
            </a:rPr>
            <a:t>2- Ratios para evaluar el endeudamiento:</a:t>
          </a:r>
          <a:r>
            <a:rPr lang="es-ES" sz="1200" b="0" i="0" u="none" strike="noStrike" baseline="0">
              <a:solidFill>
                <a:srgbClr val="000000"/>
              </a:solidFill>
              <a:latin typeface="Arial"/>
              <a:ea typeface="Arial"/>
              <a:cs typeface="Arial"/>
            </a:rPr>
            <a:t> </a:t>
          </a:r>
          <a:r>
            <a:rPr lang="es-ES" sz="1100" b="0" i="0" u="none" strike="noStrike" baseline="0">
              <a:solidFill>
                <a:srgbClr val="000000"/>
              </a:solidFill>
              <a:latin typeface="Arial"/>
              <a:ea typeface="Arial"/>
              <a:cs typeface="Arial"/>
            </a:rPr>
            <a:t>Analizan la deuda, la comparan desde distintas ópticas y determinan el grado de solvencia.</a:t>
          </a:r>
          <a:endParaRPr lang="es-ES" sz="1200" b="1" i="0" u="none" strike="noStrike" baseline="0">
            <a:solidFill>
              <a:srgbClr val="000000"/>
            </a:solidFill>
            <a:latin typeface="Arial"/>
            <a:ea typeface="Arial"/>
            <a:cs typeface="Arial"/>
          </a:endParaRPr>
        </a:p>
        <a:p>
          <a:pPr algn="l" rtl="0">
            <a:lnSpc>
              <a:spcPts val="1300"/>
            </a:lnSpc>
            <a:defRPr sz="1000"/>
          </a:pPr>
          <a:r>
            <a:rPr lang="es-ES" sz="1100" b="1" i="0" u="none" strike="noStrike" baseline="0">
              <a:solidFill>
                <a:srgbClr val="000000"/>
              </a:solidFill>
              <a:latin typeface="Arial"/>
              <a:ea typeface="Arial"/>
              <a:cs typeface="Arial"/>
            </a:rPr>
            <a:t>Ratio de solvencia: </a:t>
          </a:r>
          <a:r>
            <a:rPr lang="es-ES" sz="1100" b="0" i="0" u="none" strike="noStrike" baseline="0">
              <a:solidFill>
                <a:srgbClr val="000000"/>
              </a:solidFill>
              <a:latin typeface="Arial"/>
              <a:ea typeface="Arial"/>
              <a:cs typeface="Arial"/>
            </a:rPr>
            <a:t> Recursos Propios/ Pasivo. Evalúa la proporción de capital respecto al endeudamiento.</a:t>
          </a:r>
        </a:p>
        <a:p>
          <a:pPr algn="l" rtl="0">
            <a:lnSpc>
              <a:spcPts val="1200"/>
            </a:lnSpc>
            <a:defRPr sz="1000"/>
          </a:pPr>
          <a:r>
            <a:rPr lang="es-ES" sz="1100" b="1" i="0" u="none" strike="noStrike" baseline="0">
              <a:solidFill>
                <a:srgbClr val="000000"/>
              </a:solidFill>
              <a:latin typeface="Arial"/>
              <a:ea typeface="Arial"/>
              <a:cs typeface="Arial"/>
            </a:rPr>
            <a:t>Ratio de Endeudamiento:</a:t>
          </a:r>
          <a:r>
            <a:rPr lang="es-ES" sz="1100" b="0" i="0" u="none" strike="noStrike" baseline="0">
              <a:solidFill>
                <a:srgbClr val="000000"/>
              </a:solidFill>
              <a:latin typeface="Arial"/>
              <a:ea typeface="Arial"/>
              <a:cs typeface="Arial"/>
            </a:rPr>
            <a:t> Recursos Ajenos/ Pasivo. Refleja lo mismo que el ratio anterior pero a la inversa, proporción de deudas vs. total pasivos.</a:t>
          </a:r>
        </a:p>
        <a:p>
          <a:pPr algn="l" rtl="0">
            <a:lnSpc>
              <a:spcPts val="1300"/>
            </a:lnSpc>
            <a:defRPr sz="1000"/>
          </a:pPr>
          <a:r>
            <a:rPr lang="es-ES" sz="1100" b="1" i="0" u="none" strike="noStrike" baseline="0">
              <a:solidFill>
                <a:srgbClr val="000000"/>
              </a:solidFill>
              <a:latin typeface="Arial"/>
              <a:ea typeface="Arial"/>
              <a:cs typeface="Arial"/>
            </a:rPr>
            <a:t>Ratio de Calidad de la Deuda:</a:t>
          </a:r>
          <a:r>
            <a:rPr lang="es-ES" sz="1100" b="0" i="0" u="none" strike="noStrike" baseline="0">
              <a:solidFill>
                <a:srgbClr val="000000"/>
              </a:solidFill>
              <a:latin typeface="Arial"/>
              <a:ea typeface="Arial"/>
              <a:cs typeface="Arial"/>
            </a:rPr>
            <a:t> Exigible a corto /Total Recursos Ajenos. Analiza la proporción a corto plazo respecto al total de la deuda. </a:t>
          </a:r>
        </a:p>
        <a:p>
          <a:pPr algn="l" rtl="0">
            <a:lnSpc>
              <a:spcPts val="1200"/>
            </a:lnSpc>
            <a:defRPr sz="1000"/>
          </a:pPr>
          <a:r>
            <a:rPr lang="es-ES" sz="1100" b="1" i="0" u="none" strike="noStrike" baseline="0">
              <a:solidFill>
                <a:srgbClr val="000000"/>
              </a:solidFill>
              <a:latin typeface="Arial"/>
              <a:ea typeface="Arial"/>
              <a:cs typeface="Arial"/>
            </a:rPr>
            <a:t>Ratio de autonomía:</a:t>
          </a:r>
          <a:r>
            <a:rPr lang="es-ES" sz="1100" b="0" i="0" u="none" strike="noStrike" baseline="0">
              <a:solidFill>
                <a:srgbClr val="000000"/>
              </a:solidFill>
              <a:latin typeface="Arial"/>
              <a:ea typeface="Arial"/>
              <a:cs typeface="Arial"/>
            </a:rPr>
            <a:t> Recursos Propios/Recursos Ajenos. Compara los recursos propios con el total de la deuda.</a:t>
          </a:r>
        </a:p>
        <a:p>
          <a:pPr algn="l" rtl="0">
            <a:lnSpc>
              <a:spcPts val="1300"/>
            </a:lnSpc>
            <a:defRPr sz="1000"/>
          </a:pPr>
          <a:r>
            <a:rPr lang="es-ES" sz="1100" b="1" i="0" u="none" strike="noStrike" baseline="0">
              <a:solidFill>
                <a:srgbClr val="000000"/>
              </a:solidFill>
              <a:latin typeface="Arial"/>
              <a:ea typeface="Arial"/>
              <a:cs typeface="Arial"/>
            </a:rPr>
            <a:t>Ratio de capacidad de devolución de los préstamos:</a:t>
          </a:r>
          <a:r>
            <a:rPr lang="es-ES" sz="1100" b="0" i="0" u="none" strike="noStrike" baseline="0">
              <a:solidFill>
                <a:srgbClr val="000000"/>
              </a:solidFill>
              <a:latin typeface="Arial"/>
              <a:ea typeface="Arial"/>
              <a:cs typeface="Arial"/>
            </a:rPr>
            <a:t> Beneficio Neto+Amortizaciones/Préstamos recibidos. Diagnostica la capacidad para devolver los préstamos recibidos mediante el flujo de caja que la empresa es capaz de generar.</a:t>
          </a:r>
        </a:p>
        <a:p>
          <a:pPr algn="l" rtl="0">
            <a:lnSpc>
              <a:spcPts val="1200"/>
            </a:lnSpc>
            <a:defRPr sz="1000"/>
          </a:pPr>
          <a:r>
            <a:rPr lang="es-ES" sz="1100" b="1" i="0" u="none" strike="noStrike" baseline="0">
              <a:solidFill>
                <a:srgbClr val="000000"/>
              </a:solidFill>
              <a:latin typeface="Arial"/>
              <a:ea typeface="Arial"/>
              <a:cs typeface="Arial"/>
            </a:rPr>
            <a:t>Ratio de Gastos financieros:</a:t>
          </a:r>
          <a:r>
            <a:rPr lang="es-ES" sz="1100" b="0" i="0" u="none" strike="noStrike" baseline="0">
              <a:solidFill>
                <a:srgbClr val="000000"/>
              </a:solidFill>
              <a:latin typeface="Arial"/>
              <a:ea typeface="Arial"/>
              <a:cs typeface="Arial"/>
            </a:rPr>
            <a:t> Gastos financieros/Ventas. Compara los gastos financieros respecto a las ventas.</a:t>
          </a:r>
        </a:p>
        <a:p>
          <a:pPr algn="l" rtl="0">
            <a:lnSpc>
              <a:spcPts val="1200"/>
            </a:lnSpc>
            <a:defRPr sz="1000"/>
          </a:pPr>
          <a:r>
            <a:rPr lang="es-ES" sz="1100" b="1" i="0" u="none" strike="noStrike" baseline="0">
              <a:solidFill>
                <a:srgbClr val="000000"/>
              </a:solidFill>
              <a:latin typeface="Arial"/>
              <a:ea typeface="Arial"/>
              <a:cs typeface="Arial"/>
            </a:rPr>
            <a:t>Ratio Beneficio antes de Intereses e Impuestos/Gastos financieros. </a:t>
          </a:r>
          <a:r>
            <a:rPr lang="es-ES" sz="1100" b="0" i="0" u="none" strike="noStrike" baseline="0">
              <a:solidFill>
                <a:srgbClr val="000000"/>
              </a:solidFill>
              <a:latin typeface="Arial"/>
              <a:ea typeface="Arial"/>
              <a:cs typeface="Arial"/>
            </a:rPr>
            <a:t>Complementario al anterior, sirve para determinar si el endeudamiento es excesivo.</a:t>
          </a:r>
        </a:p>
        <a:p>
          <a:pPr algn="l" rtl="0">
            <a:lnSpc>
              <a:spcPts val="1300"/>
            </a:lnSpc>
            <a:defRPr sz="1000"/>
          </a:pPr>
          <a:endParaRPr lang="es-ES" sz="1100" b="0" i="0" u="none" strike="noStrike" baseline="0">
            <a:solidFill>
              <a:srgbClr val="000000"/>
            </a:solidFill>
            <a:latin typeface="Arial"/>
            <a:ea typeface="Arial"/>
            <a:cs typeface="Arial"/>
          </a:endParaRPr>
        </a:p>
        <a:p>
          <a:pPr algn="l" rtl="0">
            <a:defRPr sz="1000"/>
          </a:pPr>
          <a:r>
            <a:rPr lang="es-ES" sz="1200" b="1" i="0" u="none" strike="noStrike" baseline="0">
              <a:solidFill>
                <a:srgbClr val="993300"/>
              </a:solidFill>
              <a:latin typeface="Arial"/>
              <a:ea typeface="Arial"/>
              <a:cs typeface="Arial"/>
            </a:rPr>
            <a:t>3- Ratios de rotación de activos:</a:t>
          </a:r>
          <a:r>
            <a:rPr lang="es-ES" sz="1200" b="1" i="0" u="none" strike="noStrike" baseline="0">
              <a:solidFill>
                <a:srgbClr val="000000"/>
              </a:solidFill>
              <a:latin typeface="Arial"/>
              <a:ea typeface="Arial"/>
              <a:cs typeface="Arial"/>
            </a:rPr>
            <a:t> </a:t>
          </a:r>
          <a:r>
            <a:rPr lang="es-ES" sz="1200" b="0" i="0" u="none" strike="noStrike" baseline="0">
              <a:solidFill>
                <a:srgbClr val="000000"/>
              </a:solidFill>
              <a:latin typeface="Arial"/>
              <a:ea typeface="Arial"/>
              <a:cs typeface="Arial"/>
            </a:rPr>
            <a:t>P</a:t>
          </a:r>
          <a:r>
            <a:rPr lang="es-ES" sz="1100" b="0" i="0" u="none" strike="noStrike" baseline="0">
              <a:solidFill>
                <a:srgbClr val="000000"/>
              </a:solidFill>
              <a:latin typeface="Arial"/>
              <a:ea typeface="Arial"/>
              <a:cs typeface="Arial"/>
            </a:rPr>
            <a:t>ermiten analizar cuál es el rendimiento de los activos, todos se obtienen dividendo las ventas por el activo correspondiente. El concepto es: Una empresa es más eficiente cuanto más capaz es de generar más ventas con menos inversiones y, por tanto, a un coste menor.</a:t>
          </a:r>
        </a:p>
        <a:p>
          <a:pPr algn="l" rtl="0">
            <a:lnSpc>
              <a:spcPts val="1200"/>
            </a:lnSpc>
            <a:defRPr sz="1000"/>
          </a:pPr>
          <a:r>
            <a:rPr lang="es-ES" sz="1100" b="1" i="0" u="none" strike="noStrike" baseline="0">
              <a:solidFill>
                <a:srgbClr val="000000"/>
              </a:solidFill>
              <a:latin typeface="Arial"/>
              <a:ea typeface="Arial"/>
              <a:cs typeface="Arial"/>
            </a:rPr>
            <a:t>Rotación del Inmovilizado o Activo Fijo:</a:t>
          </a:r>
          <a:r>
            <a:rPr lang="es-ES" sz="1100" b="0" i="0" u="none" strike="noStrike" baseline="0">
              <a:solidFill>
                <a:srgbClr val="000000"/>
              </a:solidFill>
              <a:latin typeface="Arial"/>
              <a:ea typeface="Arial"/>
              <a:cs typeface="Arial"/>
            </a:rPr>
            <a:t> Ventas/Inmovilizado.</a:t>
          </a:r>
        </a:p>
        <a:p>
          <a:pPr algn="l" rtl="0">
            <a:lnSpc>
              <a:spcPts val="1300"/>
            </a:lnSpc>
            <a:defRPr sz="1000"/>
          </a:pPr>
          <a:r>
            <a:rPr lang="es-ES" sz="1100" b="1" i="0" u="none" strike="noStrike" baseline="0">
              <a:solidFill>
                <a:srgbClr val="000000"/>
              </a:solidFill>
              <a:latin typeface="Arial"/>
              <a:ea typeface="Arial"/>
              <a:cs typeface="Arial"/>
            </a:rPr>
            <a:t>Rotación del Circulante: </a:t>
          </a:r>
          <a:r>
            <a:rPr lang="es-ES" sz="1100" b="0" i="0" u="none" strike="noStrike" baseline="0">
              <a:solidFill>
                <a:srgbClr val="000000"/>
              </a:solidFill>
              <a:latin typeface="Arial"/>
              <a:ea typeface="Arial"/>
              <a:cs typeface="Arial"/>
            </a:rPr>
            <a:t>Ventas/Circulante.</a:t>
          </a:r>
        </a:p>
        <a:p>
          <a:pPr algn="l" rtl="0">
            <a:lnSpc>
              <a:spcPts val="1200"/>
            </a:lnSpc>
            <a:defRPr sz="1000"/>
          </a:pPr>
          <a:r>
            <a:rPr lang="es-ES" sz="1100" b="1" i="0" u="none" strike="noStrike" baseline="0">
              <a:solidFill>
                <a:srgbClr val="000000"/>
              </a:solidFill>
              <a:latin typeface="Arial"/>
              <a:ea typeface="Arial"/>
              <a:cs typeface="Arial"/>
            </a:rPr>
            <a:t>Rotación del stock: </a:t>
          </a:r>
          <a:r>
            <a:rPr lang="es-ES" sz="1100" b="0" i="0" u="none" strike="noStrike" baseline="0">
              <a:solidFill>
                <a:srgbClr val="000000"/>
              </a:solidFill>
              <a:latin typeface="Arial"/>
              <a:ea typeface="Arial"/>
              <a:cs typeface="Arial"/>
            </a:rPr>
            <a:t>Ventas/Existencias</a:t>
          </a:r>
        </a:p>
        <a:p>
          <a:pPr algn="l" rtl="0">
            <a:lnSpc>
              <a:spcPts val="1300"/>
            </a:lnSpc>
            <a:defRPr sz="1000"/>
          </a:pPr>
          <a:endParaRPr lang="es-ES" sz="1100" b="0" i="0" u="none" strike="noStrike" baseline="0">
            <a:solidFill>
              <a:srgbClr val="000000"/>
            </a:solidFill>
            <a:latin typeface="Arial"/>
            <a:ea typeface="Arial"/>
            <a:cs typeface="Arial"/>
          </a:endParaRPr>
        </a:p>
        <a:p>
          <a:pPr algn="l" rtl="0">
            <a:lnSpc>
              <a:spcPts val="1300"/>
            </a:lnSpc>
            <a:defRPr sz="1000"/>
          </a:pPr>
          <a:r>
            <a:rPr lang="es-ES" sz="1200" b="1" i="0" u="none" strike="noStrike" baseline="0">
              <a:solidFill>
                <a:srgbClr val="993300"/>
              </a:solidFill>
              <a:latin typeface="Arial"/>
              <a:ea typeface="Arial"/>
              <a:cs typeface="Arial"/>
            </a:rPr>
            <a:t>4- Ratios de rentabilidad:</a:t>
          </a:r>
          <a:endParaRPr lang="es-ES" sz="1100" b="0" i="0" u="none" strike="noStrike" baseline="0">
            <a:solidFill>
              <a:srgbClr val="000000"/>
            </a:solidFill>
            <a:latin typeface="Arial"/>
            <a:ea typeface="Arial"/>
            <a:cs typeface="Arial"/>
          </a:endParaRPr>
        </a:p>
        <a:p>
          <a:pPr algn="l" rtl="0">
            <a:lnSpc>
              <a:spcPts val="1200"/>
            </a:lnSpc>
            <a:defRPr sz="1000"/>
          </a:pPr>
          <a:r>
            <a:rPr lang="es-ES" sz="1100" b="1" i="0" u="none" strike="noStrike" baseline="0">
              <a:solidFill>
                <a:srgbClr val="000000"/>
              </a:solidFill>
              <a:latin typeface="Arial"/>
              <a:ea typeface="Arial"/>
              <a:cs typeface="Arial"/>
            </a:rPr>
            <a:t>Rentabilidad FINANCIERA</a:t>
          </a:r>
          <a:r>
            <a:rPr lang="es-ES" sz="1100" b="0" i="0" u="none" strike="noStrike" baseline="0">
              <a:solidFill>
                <a:srgbClr val="000000"/>
              </a:solidFill>
              <a:latin typeface="Arial"/>
              <a:ea typeface="Arial"/>
              <a:cs typeface="Arial"/>
            </a:rPr>
            <a:t>: Beneficio Neto/Recursos Propios.Es la más importante pues nos indica el Beneficio Neto generado en relación con la inversión de los propietarios de la empresa.</a:t>
          </a:r>
        </a:p>
        <a:p>
          <a:pPr algn="l" rtl="0">
            <a:lnSpc>
              <a:spcPts val="1300"/>
            </a:lnSpc>
            <a:defRPr sz="1000"/>
          </a:pPr>
          <a:r>
            <a:rPr lang="es-ES" sz="1100" b="1" i="0" u="none" strike="noStrike" baseline="0">
              <a:solidFill>
                <a:srgbClr val="000000"/>
              </a:solidFill>
              <a:latin typeface="Arial"/>
              <a:ea typeface="Arial"/>
              <a:cs typeface="Arial"/>
            </a:rPr>
            <a:t>RENDIMIENTO = Rentabilidad ECONÓMICA</a:t>
          </a:r>
          <a:r>
            <a:rPr lang="es-ES" sz="1100" b="0" i="0" u="none" strike="noStrike" baseline="0">
              <a:solidFill>
                <a:srgbClr val="000000"/>
              </a:solidFill>
              <a:latin typeface="Arial"/>
              <a:ea typeface="Arial"/>
              <a:cs typeface="Arial"/>
            </a:rPr>
            <a:t>: Beneficio antes Intereses e Impuestos/Activo Total. Nos indica la productividad que estamos obteniendo del activo de la empresa.</a:t>
          </a:r>
        </a:p>
        <a:p>
          <a:pPr algn="l" rtl="0">
            <a:lnSpc>
              <a:spcPts val="1200"/>
            </a:lnSpc>
            <a:defRPr sz="1000"/>
          </a:pPr>
          <a:endParaRPr lang="es-ES" sz="1100" b="0" i="0" u="none" strike="noStrike" baseline="0">
            <a:solidFill>
              <a:srgbClr val="000000"/>
            </a:solidFill>
            <a:latin typeface="Arial"/>
            <a:ea typeface="Arial"/>
            <a:cs typeface="Arial"/>
          </a:endParaRPr>
        </a:p>
        <a:p>
          <a:pPr algn="l" rtl="0">
            <a:defRPr sz="1000"/>
          </a:pPr>
          <a:r>
            <a:rPr lang="es-ES" sz="1200" b="1" i="0" u="none" strike="noStrike" baseline="0">
              <a:solidFill>
                <a:srgbClr val="993300"/>
              </a:solidFill>
              <a:latin typeface="Arial"/>
              <a:ea typeface="Arial"/>
              <a:cs typeface="Arial"/>
            </a:rPr>
            <a:t>5- Autofinanciación: </a:t>
          </a:r>
          <a:r>
            <a:rPr lang="es-ES" sz="1100" b="0" i="0" u="none" strike="noStrike" baseline="0">
              <a:solidFill>
                <a:srgbClr val="000000"/>
              </a:solidFill>
              <a:latin typeface="Arial"/>
              <a:ea typeface="Arial"/>
              <a:cs typeface="Arial"/>
            </a:rPr>
            <a:t>La autofinanciación, es la parte del Flujo de Caja (dinero) que es reinvertido en la propia empresa (que se "queda" en la empresa). Cuanto mayor sea la autofinanciación, mayor será la independencia financiera de la empresa respecto a sus accionistas, bancos, etc.</a:t>
          </a:r>
        </a:p>
        <a:p>
          <a:pPr algn="l" rtl="0">
            <a:lnSpc>
              <a:spcPts val="1300"/>
            </a:lnSpc>
            <a:defRPr sz="1000"/>
          </a:pPr>
          <a:r>
            <a:rPr lang="es-ES" sz="1100" b="1" i="0" u="none" strike="noStrike" baseline="0">
              <a:solidFill>
                <a:srgbClr val="000000"/>
              </a:solidFill>
              <a:latin typeface="Arial"/>
              <a:ea typeface="Arial"/>
              <a:cs typeface="Arial"/>
            </a:rPr>
            <a:t>Autofinanciación generada sobre ventas: </a:t>
          </a:r>
          <a:r>
            <a:rPr lang="es-ES" sz="1100" b="0" i="0" u="none" strike="noStrike" baseline="0">
              <a:solidFill>
                <a:srgbClr val="000000"/>
              </a:solidFill>
              <a:latin typeface="Arial"/>
              <a:ea typeface="Arial"/>
              <a:cs typeface="Arial"/>
            </a:rPr>
            <a:t>Beneficio Neto+Amortizaciones/Ventas.</a:t>
          </a:r>
        </a:p>
        <a:p>
          <a:pPr algn="l" rtl="0">
            <a:lnSpc>
              <a:spcPts val="1200"/>
            </a:lnSpc>
            <a:defRPr sz="1000"/>
          </a:pPr>
          <a:r>
            <a:rPr lang="es-ES" sz="1100" b="1" i="0" u="none" strike="noStrike" baseline="0">
              <a:solidFill>
                <a:srgbClr val="000000"/>
              </a:solidFill>
              <a:latin typeface="Arial"/>
              <a:ea typeface="Arial"/>
              <a:cs typeface="Arial"/>
            </a:rPr>
            <a:t>Autofinanciación generada sobre activo total:</a:t>
          </a:r>
          <a:r>
            <a:rPr lang="es-ES" sz="1100" b="0" i="0" u="none" strike="noStrike" baseline="0">
              <a:solidFill>
                <a:srgbClr val="000000"/>
              </a:solidFill>
              <a:latin typeface="Arial"/>
              <a:ea typeface="Arial"/>
              <a:cs typeface="Arial"/>
            </a:rPr>
            <a:t> Beneficio Neto+Amortizaciones/Activo</a:t>
          </a:r>
        </a:p>
        <a:p>
          <a:pPr algn="l" rtl="0">
            <a:lnSpc>
              <a:spcPts val="1300"/>
            </a:lnSpc>
            <a:defRPr sz="1000"/>
          </a:pPr>
          <a:endParaRPr lang="es-ES" sz="1100" b="0" i="0" u="none" strike="noStrike" baseline="0">
            <a:solidFill>
              <a:srgbClr val="000000"/>
            </a:solidFill>
            <a:latin typeface="Arial"/>
            <a:ea typeface="Arial"/>
            <a:cs typeface="Arial"/>
          </a:endParaRPr>
        </a:p>
        <a:p>
          <a:pPr algn="l" rtl="0">
            <a:lnSpc>
              <a:spcPts val="1200"/>
            </a:lnSpc>
            <a:defRPr sz="1000"/>
          </a:pPr>
          <a:r>
            <a:rPr lang="es-ES" sz="1100" b="0" i="0" u="none" strike="noStrike" baseline="0">
              <a:solidFill>
                <a:srgbClr val="000000"/>
              </a:solidFill>
              <a:latin typeface="Arial"/>
              <a:ea typeface="Arial"/>
              <a:cs typeface="Arial"/>
            </a:rPr>
            <a:t>Nota: Muchos prefieren expresar buena parte de estos ratios en %, para hacerlo sólo tienes que desproteger la hoja y darle formato de % a las celdas correspondientes.</a:t>
          </a:r>
        </a:p>
        <a:p>
          <a:pPr algn="l" rtl="0">
            <a:lnSpc>
              <a:spcPts val="1300"/>
            </a:lnSpc>
            <a:defRPr sz="1000"/>
          </a:pPr>
          <a:endParaRPr lang="es-ES" sz="1100" b="0" i="0" u="none" strike="noStrike" baseline="0">
            <a:solidFill>
              <a:srgbClr val="000000"/>
            </a:solidFill>
            <a:latin typeface="Arial"/>
            <a:ea typeface="Arial"/>
            <a:cs typeface="Arial"/>
          </a:endParaRPr>
        </a:p>
        <a:p>
          <a:pPr algn="l" rtl="0">
            <a:lnSpc>
              <a:spcPts val="1200"/>
            </a:lnSpc>
            <a:defRPr sz="1000"/>
          </a:pPr>
          <a:endParaRPr lang="es-ES" sz="1100" b="0" i="0" u="none" strike="noStrike" baseline="0">
            <a:solidFill>
              <a:srgbClr val="000000"/>
            </a:solidFill>
            <a:latin typeface="Arial"/>
            <a:ea typeface="Arial"/>
            <a:cs typeface="Arial"/>
          </a:endParaRPr>
        </a:p>
        <a:p>
          <a:pPr algn="l" rtl="0">
            <a:lnSpc>
              <a:spcPts val="1300"/>
            </a:lnSpc>
            <a:defRPr sz="1000"/>
          </a:pPr>
          <a:endParaRPr lang="es-ES" sz="1100" b="0" i="0" u="none" strike="noStrike" baseline="0">
            <a:solidFill>
              <a:srgbClr val="000000"/>
            </a:solidFill>
            <a:latin typeface="Arial"/>
            <a:ea typeface="Arial"/>
            <a:cs typeface="Arial"/>
          </a:endParaRPr>
        </a:p>
        <a:p>
          <a:pPr algn="l" rtl="0">
            <a:lnSpc>
              <a:spcPts val="1200"/>
            </a:lnSpc>
            <a:defRPr sz="1000"/>
          </a:pPr>
          <a:endParaRPr lang="es-ES" sz="1100" b="0" i="0" u="none" strike="noStrike" baseline="0">
            <a:solidFill>
              <a:srgbClr val="000000"/>
            </a:solidFill>
            <a:latin typeface="Arial"/>
            <a:ea typeface="Arial"/>
            <a:cs typeface="Arial"/>
          </a:endParaRPr>
        </a:p>
        <a:p>
          <a:pPr algn="l" rtl="0">
            <a:lnSpc>
              <a:spcPts val="1300"/>
            </a:lnSpc>
            <a:defRPr sz="1000"/>
          </a:pPr>
          <a:endParaRPr lang="es-ES" sz="1100" b="0" i="0" u="none" strike="noStrike" baseline="0">
            <a:solidFill>
              <a:srgbClr val="000000"/>
            </a:solidFill>
            <a:latin typeface="Arial"/>
            <a:ea typeface="Arial"/>
            <a:cs typeface="Arial"/>
          </a:endParaRPr>
        </a:p>
        <a:p>
          <a:pPr algn="l" rtl="0">
            <a:lnSpc>
              <a:spcPts val="1200"/>
            </a:lnSpc>
            <a:defRPr sz="1000"/>
          </a:pPr>
          <a:endParaRPr lang="es-ES" sz="1100" b="1" i="0" u="none" strike="noStrike" baseline="0">
            <a:solidFill>
              <a:srgbClr val="000000"/>
            </a:solidFill>
            <a:latin typeface="Arial"/>
            <a:ea typeface="Arial"/>
            <a:cs typeface="Arial"/>
          </a:endParaRPr>
        </a:p>
        <a:p>
          <a:pPr algn="l" rtl="0">
            <a:lnSpc>
              <a:spcPts val="1300"/>
            </a:lnSpc>
            <a:defRPr sz="1000"/>
          </a:pPr>
          <a:endParaRPr lang="es-ES" sz="1100" b="0" i="0" u="none" strike="noStrike" baseline="0">
            <a:solidFill>
              <a:srgbClr val="000000"/>
            </a:solidFill>
            <a:latin typeface="Arial"/>
            <a:ea typeface="Arial"/>
            <a:cs typeface="Arial"/>
          </a:endParaRPr>
        </a:p>
        <a:p>
          <a:pPr algn="l" rtl="0">
            <a:lnSpc>
              <a:spcPts val="1200"/>
            </a:lnSpc>
            <a:defRPr sz="1000"/>
          </a:pPr>
          <a:endParaRPr lang="es-ES" sz="1100" b="0" i="0" u="none" strike="noStrike" baseline="0">
            <a:solidFill>
              <a:srgbClr val="000000"/>
            </a:solidFill>
            <a:latin typeface="Arial"/>
            <a:ea typeface="Arial"/>
            <a:cs typeface="Arial"/>
          </a:endParaRPr>
        </a:p>
        <a:p>
          <a:pPr algn="l" rtl="0">
            <a:lnSpc>
              <a:spcPts val="1200"/>
            </a:lnSpc>
            <a:defRPr sz="1000"/>
          </a:pPr>
          <a:endParaRPr lang="es-ES" sz="1100" b="0" i="0" u="none" strike="noStrike" baseline="0">
            <a:solidFill>
              <a:srgbClr val="000000"/>
            </a:solidFill>
            <a:latin typeface="Arial"/>
            <a:ea typeface="Arial"/>
            <a:cs typeface="Aria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127000</xdr:colOff>
      <xdr:row>3</xdr:row>
      <xdr:rowOff>139700</xdr:rowOff>
    </xdr:from>
    <xdr:to>
      <xdr:col>14</xdr:col>
      <xdr:colOff>622300</xdr:colOff>
      <xdr:row>7</xdr:row>
      <xdr:rowOff>876300</xdr:rowOff>
    </xdr:to>
    <xdr:sp macro="" textlink="">
      <xdr:nvSpPr>
        <xdr:cNvPr id="333825" name="Text Box 1">
          <a:extLst>
            <a:ext uri="{FF2B5EF4-FFF2-40B4-BE49-F238E27FC236}">
              <a16:creationId xmlns:a16="http://schemas.microsoft.com/office/drawing/2014/main" id="{00000000-0008-0000-1F00-000001180500}"/>
            </a:ext>
          </a:extLst>
        </xdr:cNvPr>
        <xdr:cNvSpPr txBox="1">
          <a:spLocks noChangeArrowheads="1"/>
        </xdr:cNvSpPr>
      </xdr:nvSpPr>
      <xdr:spPr bwMode="auto">
        <a:xfrm>
          <a:off x="546100" y="1016000"/>
          <a:ext cx="12331700" cy="2044700"/>
        </a:xfrm>
        <a:prstGeom prst="rect">
          <a:avLst/>
        </a:prstGeom>
        <a:solidFill>
          <a:srgbClr val="FFFFFF"/>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defRPr sz="1000"/>
          </a:pPr>
          <a:r>
            <a:rPr lang="es-ES" sz="1600" b="1" i="0" u="none" strike="noStrike" baseline="0">
              <a:solidFill>
                <a:srgbClr val="000000"/>
              </a:solidFill>
              <a:latin typeface="Arial"/>
              <a:ea typeface="Arial"/>
              <a:cs typeface="Arial"/>
            </a:rPr>
            <a:t> Las hojas siguientes incluyen </a:t>
          </a:r>
          <a:r>
            <a:rPr lang="es-ES" sz="1600" b="1" i="0" u="none" strike="noStrike" baseline="0">
              <a:solidFill>
                <a:srgbClr val="993300"/>
              </a:solidFill>
              <a:latin typeface="Arial"/>
              <a:ea typeface="Arial"/>
              <a:cs typeface="Arial"/>
            </a:rPr>
            <a:t>resúmenes y gráficos para presentar </a:t>
          </a:r>
          <a:r>
            <a:rPr lang="es-ES" sz="1600" b="1" i="0" u="none" strike="noStrike" baseline="0">
              <a:solidFill>
                <a:srgbClr val="000000"/>
              </a:solidFill>
              <a:latin typeface="Arial"/>
              <a:ea typeface="Arial"/>
              <a:cs typeface="Arial"/>
            </a:rPr>
            <a:t>o ilustrar tu plan escrito.</a:t>
          </a:r>
          <a:r>
            <a:rPr lang="es-ES" sz="1600" b="1" i="0" u="none" strike="noStrike" baseline="0">
              <a:solidFill>
                <a:srgbClr val="993300"/>
              </a:solidFill>
              <a:latin typeface="Arial"/>
              <a:ea typeface="Arial"/>
              <a:cs typeface="Arial"/>
            </a:rPr>
            <a:t> </a:t>
          </a:r>
        </a:p>
        <a:p>
          <a:pPr algn="ctr" rtl="0">
            <a:defRPr sz="1000"/>
          </a:pPr>
          <a:r>
            <a:rPr lang="es-ES" sz="1200" b="1" i="0" u="none" strike="noStrike" baseline="0">
              <a:solidFill>
                <a:srgbClr val="000000"/>
              </a:solidFill>
              <a:latin typeface="Arial"/>
              <a:ea typeface="Arial"/>
              <a:cs typeface="Arial"/>
            </a:rPr>
            <a:t>Sus datos proceden de las hojas anteriores y, salvo modificar denominaciones o ocultar filas no interesantes, no deberás trabajar con ellas.</a:t>
          </a:r>
          <a:endParaRPr lang="es-ES" sz="1600" b="1" i="0" u="none" strike="noStrike" baseline="0">
            <a:solidFill>
              <a:srgbClr val="000000"/>
            </a:solidFill>
            <a:latin typeface="Arial"/>
            <a:ea typeface="Arial"/>
            <a:cs typeface="Arial"/>
          </a:endParaRPr>
        </a:p>
        <a:p>
          <a:pPr algn="ctr" rtl="0">
            <a:defRPr sz="1000"/>
          </a:pPr>
          <a:r>
            <a:rPr lang="es-ES" sz="1200" b="1" i="0" u="none" strike="noStrike" baseline="0">
              <a:solidFill>
                <a:srgbClr val="993300"/>
              </a:solidFill>
              <a:latin typeface="Arial"/>
              <a:ea typeface="Arial"/>
              <a:cs typeface="Arial"/>
            </a:rPr>
            <a:t>Ten en cuenta que:</a:t>
          </a:r>
          <a:endParaRPr lang="es-ES" sz="1200" b="0" i="0" u="none" strike="noStrike" baseline="0">
            <a:solidFill>
              <a:srgbClr val="000000"/>
            </a:solidFill>
            <a:latin typeface="Arial"/>
            <a:ea typeface="Arial"/>
            <a:cs typeface="Arial"/>
          </a:endParaRPr>
        </a:p>
        <a:p>
          <a:pPr algn="ctr" rtl="0">
            <a:defRPr sz="1000"/>
          </a:pPr>
          <a:r>
            <a:rPr lang="es-ES" sz="1100" b="0" i="0" u="none" strike="noStrike" baseline="0">
              <a:solidFill>
                <a:srgbClr val="808080"/>
              </a:solidFill>
              <a:latin typeface="Arial"/>
              <a:ea typeface="Arial"/>
              <a:cs typeface="Arial"/>
            </a:rPr>
            <a:t>1- Hay muchos más resúmenes, gráficos y datos de los que son necesarios para adjuntar en un plan de negocio: elige los más interesantes.</a:t>
          </a:r>
        </a:p>
        <a:p>
          <a:pPr algn="ctr" rtl="0">
            <a:defRPr sz="1000"/>
          </a:pPr>
          <a:r>
            <a:rPr lang="es-ES" sz="1100" b="0" i="0" u="none" strike="noStrike" baseline="0">
              <a:solidFill>
                <a:srgbClr val="808080"/>
              </a:solidFill>
              <a:latin typeface="Arial"/>
              <a:ea typeface="Arial"/>
              <a:cs typeface="Arial"/>
            </a:rPr>
            <a:t>2- Un plan de éxito requiere una presentación (imagen) ganadora: cuídala al máximo.</a:t>
          </a:r>
        </a:p>
        <a:p>
          <a:pPr algn="ctr" rtl="0">
            <a:defRPr sz="1000"/>
          </a:pPr>
          <a:r>
            <a:rPr lang="es-ES" sz="1100" b="0" i="0" u="none" strike="noStrike" baseline="0">
              <a:solidFill>
                <a:srgbClr val="808080"/>
              </a:solidFill>
              <a:latin typeface="Arial"/>
              <a:ea typeface="Arial"/>
              <a:cs typeface="Arial"/>
            </a:rPr>
            <a:t>3- Nunca entregues hojas con las formulaciones, si quieres enviar un archivo con tu plan, ilústralo con imágenes.</a:t>
          </a:r>
        </a:p>
        <a:p>
          <a:pPr algn="ctr" rtl="0">
            <a:defRPr sz="1000"/>
          </a:pPr>
          <a:r>
            <a:rPr lang="es-ES" sz="1100" b="0" i="0" u="none" strike="noStrike" baseline="0">
              <a:solidFill>
                <a:srgbClr val="808080"/>
              </a:solidFill>
              <a:latin typeface="Arial"/>
              <a:ea typeface="Arial"/>
              <a:cs typeface="Arial"/>
            </a:rPr>
            <a:t>4- No olvides nada, un plan como mínimo debe incluir: (1) Cuenta Resultados/Presupuesto: Detallado el primer año y resumido a 5 años. (2) Tesorería detallada del primer año y resumen a 5 años. (3) Balances: Detallados del primer año y resumidos a 5 años. (4) Análisis del punto de equilibrio y (5) Principales ratios.</a:t>
          </a:r>
        </a:p>
        <a:p>
          <a:pPr algn="ctr" rtl="0">
            <a:defRPr sz="1000"/>
          </a:pPr>
          <a:r>
            <a:rPr lang="es-ES" sz="1100" b="0" i="0" u="none" strike="noStrike" baseline="0">
              <a:solidFill>
                <a:srgbClr val="808080"/>
              </a:solidFill>
              <a:latin typeface="Arial"/>
              <a:ea typeface="Arial"/>
              <a:cs typeface="Arial"/>
            </a:rPr>
            <a:t>5- Adicionalmente, tu plan debería incluir los planes (resumidos en cuadros) más importantes para el desarrollo del negocio.</a:t>
          </a:r>
          <a:endParaRPr lang="es-ES" sz="1200" b="1" i="0" u="none" strike="noStrike" baseline="0">
            <a:solidFill>
              <a:srgbClr val="808080"/>
            </a:solidFill>
            <a:latin typeface="Arial"/>
            <a:ea typeface="Arial"/>
            <a:cs typeface="Arial"/>
          </a:endParaRPr>
        </a:p>
        <a:p>
          <a:pPr algn="ctr" rtl="0">
            <a:defRPr sz="1000"/>
          </a:pPr>
          <a:endParaRPr lang="es-ES" sz="1600" b="1" i="0" u="none" strike="noStrike" baseline="0">
            <a:solidFill>
              <a:srgbClr val="000000"/>
            </a:solidFill>
            <a:latin typeface="Arial"/>
            <a:ea typeface="Arial"/>
            <a:cs typeface="Arial"/>
          </a:endParaRPr>
        </a:p>
        <a:p>
          <a:pPr algn="ctr" rtl="0">
            <a:defRPr sz="1000"/>
          </a:pPr>
          <a:endParaRPr lang="es-ES" sz="1200" b="1" i="0" u="none" strike="noStrike" baseline="0">
            <a:solidFill>
              <a:srgbClr val="993300"/>
            </a:solidFill>
            <a:latin typeface="Arial"/>
            <a:ea typeface="Arial"/>
            <a:cs typeface="Arial"/>
          </a:endParaRPr>
        </a:p>
        <a:p>
          <a:pPr algn="ctr" rtl="0">
            <a:defRPr sz="1000"/>
          </a:pPr>
          <a:endParaRPr lang="es-ES" sz="1600" b="1" i="0" u="none" strike="noStrike" baseline="0">
            <a:solidFill>
              <a:srgbClr val="000000"/>
            </a:solidFill>
            <a:latin typeface="Arial"/>
            <a:ea typeface="Arial"/>
            <a:cs typeface="Arial"/>
          </a:endParaRPr>
        </a:p>
        <a:p>
          <a:pPr algn="ctr" rtl="0">
            <a:defRPr sz="1000"/>
          </a:pPr>
          <a:endParaRPr lang="es-ES" sz="1600" b="0" i="0" u="none" strike="noStrike" baseline="0">
            <a:solidFill>
              <a:srgbClr val="000000"/>
            </a:solidFill>
            <a:latin typeface="Arial"/>
            <a:ea typeface="Arial"/>
            <a:cs typeface="Arial"/>
          </a:endParaRPr>
        </a:p>
        <a:p>
          <a:pPr algn="ctr" rtl="0">
            <a:defRPr sz="1000"/>
          </a:pPr>
          <a:r>
            <a:rPr lang="es-ES" sz="1600" b="0" i="0" u="none" strike="noStrike" baseline="0">
              <a:solidFill>
                <a:srgbClr val="000000"/>
              </a:solidFill>
              <a:latin typeface="Arial"/>
              <a:ea typeface="Arial"/>
              <a:cs typeface="Arial"/>
            </a:rPr>
            <a:t>  </a:t>
          </a:r>
          <a:endParaRPr lang="es-ES" sz="1600" b="1" i="0" u="none" strike="noStrike" baseline="0">
            <a:solidFill>
              <a:srgbClr val="000000"/>
            </a:solidFill>
            <a:latin typeface="Arial"/>
            <a:ea typeface="Arial"/>
            <a:cs typeface="Arial"/>
          </a:endParaRPr>
        </a:p>
        <a:p>
          <a:pPr algn="ctr" rtl="0">
            <a:defRPr sz="1000"/>
          </a:pPr>
          <a:r>
            <a:rPr lang="es-ES" sz="1600" b="1" i="0" u="none" strike="noStrike" baseline="0">
              <a:solidFill>
                <a:srgbClr val="000000"/>
              </a:solidFill>
              <a:latin typeface="Arial"/>
              <a:ea typeface="Arial"/>
              <a:cs typeface="Arial"/>
            </a:rPr>
            <a:t>  </a:t>
          </a:r>
        </a:p>
      </xdr:txBody>
    </xdr:sp>
    <xdr:clientData/>
  </xdr:twoCellAnchor>
</xdr:wsDr>
</file>

<file path=xl/drawings/drawing24.xml><?xml version="1.0" encoding="utf-8"?>
<xdr:wsDr xmlns:xdr="http://schemas.openxmlformats.org/drawingml/2006/spreadsheetDrawing" xmlns:a="http://schemas.openxmlformats.org/drawingml/2006/main">
  <xdr:twoCellAnchor editAs="absolute">
    <xdr:from>
      <xdr:col>2</xdr:col>
      <xdr:colOff>165100</xdr:colOff>
      <xdr:row>48</xdr:row>
      <xdr:rowOff>190500</xdr:rowOff>
    </xdr:from>
    <xdr:to>
      <xdr:col>7</xdr:col>
      <xdr:colOff>406400</xdr:colOff>
      <xdr:row>69</xdr:row>
      <xdr:rowOff>50800</xdr:rowOff>
    </xdr:to>
    <xdr:graphicFrame macro="">
      <xdr:nvGraphicFramePr>
        <xdr:cNvPr id="209063" name="Gráfico 1059">
          <a:extLst>
            <a:ext uri="{FF2B5EF4-FFF2-40B4-BE49-F238E27FC236}">
              <a16:creationId xmlns:a16="http://schemas.microsoft.com/office/drawing/2014/main" id="{00000000-0008-0000-2000-0000A73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38100</xdr:colOff>
      <xdr:row>19</xdr:row>
      <xdr:rowOff>114300</xdr:rowOff>
    </xdr:from>
    <xdr:to>
      <xdr:col>5</xdr:col>
      <xdr:colOff>660400</xdr:colOff>
      <xdr:row>36</xdr:row>
      <xdr:rowOff>12700</xdr:rowOff>
    </xdr:to>
    <xdr:graphicFrame macro="">
      <xdr:nvGraphicFramePr>
        <xdr:cNvPr id="209064" name="Gráfico 1060">
          <a:extLst>
            <a:ext uri="{FF2B5EF4-FFF2-40B4-BE49-F238E27FC236}">
              <a16:creationId xmlns:a16="http://schemas.microsoft.com/office/drawing/2014/main" id="{00000000-0008-0000-2000-0000A83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5</xdr:col>
      <xdr:colOff>774700</xdr:colOff>
      <xdr:row>20</xdr:row>
      <xdr:rowOff>0</xdr:rowOff>
    </xdr:from>
    <xdr:to>
      <xdr:col>10</xdr:col>
      <xdr:colOff>800100</xdr:colOff>
      <xdr:row>36</xdr:row>
      <xdr:rowOff>0</xdr:rowOff>
    </xdr:to>
    <xdr:graphicFrame macro="">
      <xdr:nvGraphicFramePr>
        <xdr:cNvPr id="209065" name="Gráfico 1061">
          <a:extLst>
            <a:ext uri="{FF2B5EF4-FFF2-40B4-BE49-F238E27FC236}">
              <a16:creationId xmlns:a16="http://schemas.microsoft.com/office/drawing/2014/main" id="{00000000-0008-0000-2000-0000A93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10</xdr:col>
      <xdr:colOff>927100</xdr:colOff>
      <xdr:row>20</xdr:row>
      <xdr:rowOff>0</xdr:rowOff>
    </xdr:from>
    <xdr:to>
      <xdr:col>15</xdr:col>
      <xdr:colOff>952500</xdr:colOff>
      <xdr:row>35</xdr:row>
      <xdr:rowOff>203200</xdr:rowOff>
    </xdr:to>
    <xdr:graphicFrame macro="">
      <xdr:nvGraphicFramePr>
        <xdr:cNvPr id="209066" name="Gráfico 1062">
          <a:extLst>
            <a:ext uri="{FF2B5EF4-FFF2-40B4-BE49-F238E27FC236}">
              <a16:creationId xmlns:a16="http://schemas.microsoft.com/office/drawing/2014/main" id="{00000000-0008-0000-2000-0000AA3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215900</xdr:colOff>
      <xdr:row>5</xdr:row>
      <xdr:rowOff>152400</xdr:rowOff>
    </xdr:from>
    <xdr:to>
      <xdr:col>11</xdr:col>
      <xdr:colOff>914400</xdr:colOff>
      <xdr:row>7</xdr:row>
      <xdr:rowOff>800100</xdr:rowOff>
    </xdr:to>
    <xdr:sp macro="" textlink="">
      <xdr:nvSpPr>
        <xdr:cNvPr id="208960" name="Text Box 1088">
          <a:extLst>
            <a:ext uri="{FF2B5EF4-FFF2-40B4-BE49-F238E27FC236}">
              <a16:creationId xmlns:a16="http://schemas.microsoft.com/office/drawing/2014/main" id="{00000000-0008-0000-2000-000040300300}"/>
            </a:ext>
          </a:extLst>
        </xdr:cNvPr>
        <xdr:cNvSpPr txBox="1">
          <a:spLocks noChangeArrowheads="1"/>
        </xdr:cNvSpPr>
      </xdr:nvSpPr>
      <xdr:spPr bwMode="auto">
        <a:xfrm>
          <a:off x="317500" y="889000"/>
          <a:ext cx="13004800" cy="10795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defRPr sz="1000"/>
          </a:pPr>
          <a:r>
            <a:rPr lang="es-ES" sz="1200" b="1" i="0" u="none" strike="noStrike" baseline="0">
              <a:solidFill>
                <a:srgbClr val="000000"/>
              </a:solidFill>
              <a:latin typeface="Arial"/>
              <a:ea typeface="Arial"/>
              <a:cs typeface="Arial"/>
            </a:rPr>
            <a:t> </a:t>
          </a:r>
          <a:r>
            <a:rPr lang="es-ES" sz="1600" b="1" i="0" u="none" strike="noStrike" baseline="0">
              <a:solidFill>
                <a:srgbClr val="000000"/>
              </a:solidFill>
              <a:latin typeface="Arial"/>
              <a:ea typeface="Arial"/>
              <a:cs typeface="Arial"/>
            </a:rPr>
            <a:t> Aquí tienes: (1) Análisis del Punto de Equilibrio (2) Gráfico P.E. y (3) Análisis de la explotación</a:t>
          </a:r>
        </a:p>
        <a:p>
          <a:pPr algn="ctr" rtl="0">
            <a:defRPr sz="1000"/>
          </a:pPr>
          <a:r>
            <a:rPr lang="es-ES" sz="1200" b="0" i="0" u="none" strike="noStrike" baseline="0">
              <a:solidFill>
                <a:srgbClr val="000000"/>
              </a:solidFill>
              <a:latin typeface="Arial"/>
              <a:ea typeface="Arial"/>
              <a:cs typeface="Arial"/>
            </a:rPr>
            <a:t>Las secciones (2) y (3) están listas para ser incluidas en tu plan o imprimirlas. Recomendación: Incluye en tu plan al menos la sección (2) Punto Equilibrio</a:t>
          </a:r>
        </a:p>
        <a:p>
          <a:pPr algn="ctr" rtl="0">
            <a:defRPr sz="1000"/>
          </a:pPr>
          <a:r>
            <a:rPr lang="es-ES" sz="1200" b="0" i="0" u="none" strike="noStrike" baseline="0">
              <a:solidFill>
                <a:srgbClr val="000000"/>
              </a:solidFill>
              <a:latin typeface="Arial"/>
              <a:ea typeface="Arial"/>
              <a:cs typeface="Arial"/>
            </a:rPr>
            <a:t>Para una mejor presentación, te recomendamos que (1) ocultes las filas que no hayas usado (están vacías) (2) ajusta el rango de impresión</a:t>
          </a:r>
        </a:p>
        <a:p>
          <a:pPr algn="ctr" rtl="0">
            <a:defRPr sz="1000"/>
          </a:pPr>
          <a:r>
            <a:rPr lang="es-ES" sz="1100" b="0" i="0" u="none" strike="noStrike" baseline="0">
              <a:solidFill>
                <a:srgbClr val="808080"/>
              </a:solidFill>
              <a:latin typeface="Arial"/>
              <a:ea typeface="Arial"/>
              <a:cs typeface="Arial"/>
            </a:rPr>
            <a:t>Recuerda que para hacerlo, primero debes desproteger la hoja: Ir Menú Herramientas&gt;Proteger&gt;Desproteger hoja</a:t>
          </a:r>
          <a:endParaRPr lang="es-ES" sz="1400" b="1" i="0" u="none" strike="noStrike" baseline="0">
            <a:solidFill>
              <a:srgbClr val="000000"/>
            </a:solidFill>
            <a:latin typeface="Arial"/>
            <a:ea typeface="Arial"/>
            <a:cs typeface="Arial"/>
          </a:endParaRPr>
        </a:p>
        <a:p>
          <a:pPr algn="ctr" rtl="0">
            <a:defRPr sz="1000"/>
          </a:pPr>
          <a:endParaRPr lang="es-ES" sz="1100" b="1" i="0" u="none" strike="noStrike" baseline="0">
            <a:solidFill>
              <a:srgbClr val="000000"/>
            </a:solidFill>
            <a:latin typeface="Arial"/>
            <a:ea typeface="Arial"/>
            <a:cs typeface="Arial"/>
          </a:endParaRPr>
        </a:p>
        <a:p>
          <a:pPr algn="ctr" rtl="0">
            <a:defRPr sz="1000"/>
          </a:pPr>
          <a:r>
            <a:rPr lang="es-ES" sz="1100" b="1" i="0" u="none" strike="noStrike" baseline="0">
              <a:solidFill>
                <a:srgbClr val="000000"/>
              </a:solidFill>
              <a:latin typeface="Arial"/>
              <a:ea typeface="Arial"/>
              <a:cs typeface="Arial"/>
            </a:rPr>
            <a:t>  </a:t>
          </a:r>
        </a:p>
      </xdr:txBody>
    </xdr:sp>
    <xdr:clientData/>
  </xdr:twoCellAnchor>
  <xdr:twoCellAnchor editAs="absolute">
    <xdr:from>
      <xdr:col>2</xdr:col>
      <xdr:colOff>520700</xdr:colOff>
      <xdr:row>115</xdr:row>
      <xdr:rowOff>139700</xdr:rowOff>
    </xdr:from>
    <xdr:to>
      <xdr:col>6</xdr:col>
      <xdr:colOff>647700</xdr:colOff>
      <xdr:row>139</xdr:row>
      <xdr:rowOff>38100</xdr:rowOff>
    </xdr:to>
    <xdr:graphicFrame macro="">
      <xdr:nvGraphicFramePr>
        <xdr:cNvPr id="209068" name="Gráfico 1103">
          <a:extLst>
            <a:ext uri="{FF2B5EF4-FFF2-40B4-BE49-F238E27FC236}">
              <a16:creationId xmlns:a16="http://schemas.microsoft.com/office/drawing/2014/main" id="{00000000-0008-0000-2000-0000AC3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xdr:col>
      <xdr:colOff>508000</xdr:colOff>
      <xdr:row>116</xdr:row>
      <xdr:rowOff>0</xdr:rowOff>
    </xdr:from>
    <xdr:to>
      <xdr:col>13</xdr:col>
      <xdr:colOff>38100</xdr:colOff>
      <xdr:row>139</xdr:row>
      <xdr:rowOff>50800</xdr:rowOff>
    </xdr:to>
    <xdr:graphicFrame macro="">
      <xdr:nvGraphicFramePr>
        <xdr:cNvPr id="209069" name="Gráfico 1104">
          <a:extLst>
            <a:ext uri="{FF2B5EF4-FFF2-40B4-BE49-F238E27FC236}">
              <a16:creationId xmlns:a16="http://schemas.microsoft.com/office/drawing/2014/main" id="{00000000-0008-0000-2000-0000AD3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xdr:col>
      <xdr:colOff>571500</xdr:colOff>
      <xdr:row>140</xdr:row>
      <xdr:rowOff>63500</xdr:rowOff>
    </xdr:from>
    <xdr:to>
      <xdr:col>6</xdr:col>
      <xdr:colOff>685800</xdr:colOff>
      <xdr:row>163</xdr:row>
      <xdr:rowOff>63500</xdr:rowOff>
    </xdr:to>
    <xdr:graphicFrame macro="">
      <xdr:nvGraphicFramePr>
        <xdr:cNvPr id="209070" name="Gráfico 1105">
          <a:extLst>
            <a:ext uri="{FF2B5EF4-FFF2-40B4-BE49-F238E27FC236}">
              <a16:creationId xmlns:a16="http://schemas.microsoft.com/office/drawing/2014/main" id="{00000000-0008-0000-2000-0000AE3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7</xdr:col>
      <xdr:colOff>508000</xdr:colOff>
      <xdr:row>140</xdr:row>
      <xdr:rowOff>76200</xdr:rowOff>
    </xdr:from>
    <xdr:to>
      <xdr:col>12</xdr:col>
      <xdr:colOff>1079500</xdr:colOff>
      <xdr:row>163</xdr:row>
      <xdr:rowOff>76200</xdr:rowOff>
    </xdr:to>
    <xdr:graphicFrame macro="">
      <xdr:nvGraphicFramePr>
        <xdr:cNvPr id="209071" name="Gráfico 1106">
          <a:extLst>
            <a:ext uri="{FF2B5EF4-FFF2-40B4-BE49-F238E27FC236}">
              <a16:creationId xmlns:a16="http://schemas.microsoft.com/office/drawing/2014/main" id="{00000000-0008-0000-2000-0000AF3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215900</xdr:colOff>
      <xdr:row>53</xdr:row>
      <xdr:rowOff>139700</xdr:rowOff>
    </xdr:from>
    <xdr:to>
      <xdr:col>6</xdr:col>
      <xdr:colOff>88900</xdr:colOff>
      <xdr:row>73</xdr:row>
      <xdr:rowOff>63500</xdr:rowOff>
    </xdr:to>
    <xdr:graphicFrame macro="">
      <xdr:nvGraphicFramePr>
        <xdr:cNvPr id="312592" name="Gráfico 8">
          <a:extLst>
            <a:ext uri="{FF2B5EF4-FFF2-40B4-BE49-F238E27FC236}">
              <a16:creationId xmlns:a16="http://schemas.microsoft.com/office/drawing/2014/main" id="{00000000-0008-0000-2100-000010C5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774700</xdr:colOff>
      <xdr:row>53</xdr:row>
      <xdr:rowOff>152400</xdr:rowOff>
    </xdr:from>
    <xdr:to>
      <xdr:col>16</xdr:col>
      <xdr:colOff>787400</xdr:colOff>
      <xdr:row>73</xdr:row>
      <xdr:rowOff>76200</xdr:rowOff>
    </xdr:to>
    <xdr:graphicFrame macro="">
      <xdr:nvGraphicFramePr>
        <xdr:cNvPr id="312593" name="Gráfico 9">
          <a:extLst>
            <a:ext uri="{FF2B5EF4-FFF2-40B4-BE49-F238E27FC236}">
              <a16:creationId xmlns:a16="http://schemas.microsoft.com/office/drawing/2014/main" id="{00000000-0008-0000-2100-000011C5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520700</xdr:colOff>
      <xdr:row>53</xdr:row>
      <xdr:rowOff>139700</xdr:rowOff>
    </xdr:from>
    <xdr:to>
      <xdr:col>11</xdr:col>
      <xdr:colOff>508000</xdr:colOff>
      <xdr:row>73</xdr:row>
      <xdr:rowOff>63500</xdr:rowOff>
    </xdr:to>
    <xdr:graphicFrame macro="">
      <xdr:nvGraphicFramePr>
        <xdr:cNvPr id="312594" name="Gráfico 11">
          <a:extLst>
            <a:ext uri="{FF2B5EF4-FFF2-40B4-BE49-F238E27FC236}">
              <a16:creationId xmlns:a16="http://schemas.microsoft.com/office/drawing/2014/main" id="{00000000-0008-0000-2100-000012C5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177800</xdr:colOff>
      <xdr:row>6</xdr:row>
      <xdr:rowOff>0</xdr:rowOff>
    </xdr:from>
    <xdr:to>
      <xdr:col>12</xdr:col>
      <xdr:colOff>812800</xdr:colOff>
      <xdr:row>12</xdr:row>
      <xdr:rowOff>0</xdr:rowOff>
    </xdr:to>
    <xdr:sp macro="" textlink="">
      <xdr:nvSpPr>
        <xdr:cNvPr id="178210" name="Text Box 34">
          <a:extLst>
            <a:ext uri="{FF2B5EF4-FFF2-40B4-BE49-F238E27FC236}">
              <a16:creationId xmlns:a16="http://schemas.microsoft.com/office/drawing/2014/main" id="{00000000-0008-0000-2100-000022B80200}"/>
            </a:ext>
          </a:extLst>
        </xdr:cNvPr>
        <xdr:cNvSpPr txBox="1">
          <a:spLocks noChangeArrowheads="1"/>
        </xdr:cNvSpPr>
      </xdr:nvSpPr>
      <xdr:spPr bwMode="auto">
        <a:xfrm>
          <a:off x="622300" y="850900"/>
          <a:ext cx="13284200" cy="10922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defRPr sz="1000"/>
          </a:pPr>
          <a:r>
            <a:rPr lang="es-ES" sz="1200" b="1" i="0" u="none" strike="noStrike" baseline="0">
              <a:solidFill>
                <a:srgbClr val="000000"/>
              </a:solidFill>
              <a:latin typeface="Arial"/>
              <a:ea typeface="Arial"/>
              <a:cs typeface="Arial"/>
            </a:rPr>
            <a:t> </a:t>
          </a:r>
          <a:r>
            <a:rPr lang="es-ES" sz="1600" b="1" i="0" u="none" strike="noStrike" baseline="0">
              <a:solidFill>
                <a:srgbClr val="000000"/>
              </a:solidFill>
              <a:latin typeface="Arial"/>
              <a:ea typeface="Arial"/>
              <a:cs typeface="Arial"/>
            </a:rPr>
            <a:t> En esta hoja hay: (1) Presupuesto de Ventas (2) Presupuesto anual  y (3) Pérdidas y ganancias </a:t>
          </a:r>
          <a:r>
            <a:rPr lang="es-ES" sz="1400" b="0" i="0" u="none" strike="noStrike" baseline="0">
              <a:solidFill>
                <a:srgbClr val="000000"/>
              </a:solidFill>
              <a:latin typeface="Arial"/>
              <a:ea typeface="Arial"/>
              <a:cs typeface="Arial"/>
            </a:rPr>
            <a:t>(formato P&amp;L)</a:t>
          </a:r>
          <a:endParaRPr lang="es-ES" sz="1600" b="1" i="0" u="none" strike="noStrike" baseline="0">
            <a:solidFill>
              <a:srgbClr val="000000"/>
            </a:solidFill>
            <a:latin typeface="Arial"/>
            <a:ea typeface="Arial"/>
            <a:cs typeface="Arial"/>
          </a:endParaRPr>
        </a:p>
        <a:p>
          <a:pPr algn="ctr" rtl="0">
            <a:defRPr sz="1000"/>
          </a:pPr>
          <a:r>
            <a:rPr lang="es-ES" sz="1200" b="0" i="0" u="none" strike="noStrike" baseline="0">
              <a:solidFill>
                <a:srgbClr val="000000"/>
              </a:solidFill>
              <a:latin typeface="Arial"/>
              <a:ea typeface="Arial"/>
              <a:cs typeface="Arial"/>
            </a:rPr>
            <a:t>Son resúmenes para presentar. Recomendación: Incluye en tu plan al menos una de las cuentas (al final, como anexo, junto al cash flow y los balances).</a:t>
          </a:r>
        </a:p>
        <a:p>
          <a:pPr algn="ctr" rtl="0">
            <a:defRPr sz="1000"/>
          </a:pPr>
          <a:r>
            <a:rPr lang="es-ES" sz="1200" b="0" i="0" u="none" strike="noStrike" baseline="0">
              <a:solidFill>
                <a:srgbClr val="000000"/>
              </a:solidFill>
              <a:latin typeface="Arial"/>
              <a:ea typeface="Arial"/>
              <a:cs typeface="Arial"/>
            </a:rPr>
            <a:t>Para una mejor presentación, te recomendamos que (1) ocultes las filas que no hayas usado (están vacías) (2) ajusta el rango de impresión</a:t>
          </a:r>
        </a:p>
        <a:p>
          <a:pPr algn="ctr" rtl="0">
            <a:defRPr sz="1000"/>
          </a:pPr>
          <a:r>
            <a:rPr lang="es-ES" sz="1100" b="0" i="0" u="none" strike="noStrike" baseline="0">
              <a:solidFill>
                <a:srgbClr val="808080"/>
              </a:solidFill>
              <a:latin typeface="Arial"/>
              <a:ea typeface="Arial"/>
              <a:cs typeface="Arial"/>
            </a:rPr>
            <a:t>Recuerda que para hacerlo, primero debes desproteger la hoja: Ir Menú Herramientas&gt;Proteger&gt;Desproteger hoja</a:t>
          </a:r>
          <a:endParaRPr lang="es-ES" sz="1400" b="1" i="0" u="none" strike="noStrike" baseline="0">
            <a:solidFill>
              <a:srgbClr val="000000"/>
            </a:solidFill>
            <a:latin typeface="Arial"/>
            <a:ea typeface="Arial"/>
            <a:cs typeface="Arial"/>
          </a:endParaRPr>
        </a:p>
        <a:p>
          <a:pPr algn="ctr" rtl="0">
            <a:defRPr sz="1000"/>
          </a:pPr>
          <a:endParaRPr lang="es-ES" sz="1100" b="1" i="0" u="none" strike="noStrike" baseline="0">
            <a:solidFill>
              <a:srgbClr val="000000"/>
            </a:solidFill>
            <a:latin typeface="Arial"/>
            <a:ea typeface="Arial"/>
            <a:cs typeface="Arial"/>
          </a:endParaRPr>
        </a:p>
        <a:p>
          <a:pPr algn="ctr" rtl="0">
            <a:defRPr sz="1000"/>
          </a:pPr>
          <a:r>
            <a:rPr lang="es-ES" sz="1100" b="1" i="0" u="none" strike="noStrike" baseline="0">
              <a:solidFill>
                <a:srgbClr val="000000"/>
              </a:solidFill>
              <a:latin typeface="Arial"/>
              <a:ea typeface="Arial"/>
              <a:cs typeface="Arial"/>
            </a:rPr>
            <a:t>  </a:t>
          </a:r>
        </a:p>
      </xdr:txBody>
    </xdr:sp>
    <xdr:clientData/>
  </xdr:twoCellAnchor>
  <xdr:twoCellAnchor>
    <xdr:from>
      <xdr:col>2</xdr:col>
      <xdr:colOff>38100</xdr:colOff>
      <xdr:row>138</xdr:row>
      <xdr:rowOff>114300</xdr:rowOff>
    </xdr:from>
    <xdr:to>
      <xdr:col>6</xdr:col>
      <xdr:colOff>482600</xdr:colOff>
      <xdr:row>159</xdr:row>
      <xdr:rowOff>12700</xdr:rowOff>
    </xdr:to>
    <xdr:graphicFrame macro="">
      <xdr:nvGraphicFramePr>
        <xdr:cNvPr id="312596" name="Gráfico 601">
          <a:extLst>
            <a:ext uri="{FF2B5EF4-FFF2-40B4-BE49-F238E27FC236}">
              <a16:creationId xmlns:a16="http://schemas.microsoft.com/office/drawing/2014/main" id="{00000000-0008-0000-2100-000014C5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76200</xdr:colOff>
      <xdr:row>138</xdr:row>
      <xdr:rowOff>139700</xdr:rowOff>
    </xdr:from>
    <xdr:to>
      <xdr:col>17</xdr:col>
      <xdr:colOff>444500</xdr:colOff>
      <xdr:row>158</xdr:row>
      <xdr:rowOff>139700</xdr:rowOff>
    </xdr:to>
    <xdr:graphicFrame macro="">
      <xdr:nvGraphicFramePr>
        <xdr:cNvPr id="312597" name="Gráfico 603">
          <a:extLst>
            <a:ext uri="{FF2B5EF4-FFF2-40B4-BE49-F238E27FC236}">
              <a16:creationId xmlns:a16="http://schemas.microsoft.com/office/drawing/2014/main" id="{00000000-0008-0000-2100-000015C5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76200</xdr:colOff>
      <xdr:row>225</xdr:row>
      <xdr:rowOff>63500</xdr:rowOff>
    </xdr:from>
    <xdr:to>
      <xdr:col>6</xdr:col>
      <xdr:colOff>292100</xdr:colOff>
      <xdr:row>246</xdr:row>
      <xdr:rowOff>50800</xdr:rowOff>
    </xdr:to>
    <xdr:graphicFrame macro="">
      <xdr:nvGraphicFramePr>
        <xdr:cNvPr id="312598" name="Gráfico 608">
          <a:extLst>
            <a:ext uri="{FF2B5EF4-FFF2-40B4-BE49-F238E27FC236}">
              <a16:creationId xmlns:a16="http://schemas.microsoft.com/office/drawing/2014/main" id="{00000000-0008-0000-2100-000016C5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901700</xdr:colOff>
      <xdr:row>225</xdr:row>
      <xdr:rowOff>63500</xdr:rowOff>
    </xdr:from>
    <xdr:to>
      <xdr:col>17</xdr:col>
      <xdr:colOff>431800</xdr:colOff>
      <xdr:row>246</xdr:row>
      <xdr:rowOff>25400</xdr:rowOff>
    </xdr:to>
    <xdr:graphicFrame macro="">
      <xdr:nvGraphicFramePr>
        <xdr:cNvPr id="312599" name="Gráfico 609">
          <a:extLst>
            <a:ext uri="{FF2B5EF4-FFF2-40B4-BE49-F238E27FC236}">
              <a16:creationId xmlns:a16="http://schemas.microsoft.com/office/drawing/2014/main" id="{00000000-0008-0000-2100-000017C5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381000</xdr:colOff>
      <xdr:row>225</xdr:row>
      <xdr:rowOff>63500</xdr:rowOff>
    </xdr:from>
    <xdr:to>
      <xdr:col>11</xdr:col>
      <xdr:colOff>800100</xdr:colOff>
      <xdr:row>246</xdr:row>
      <xdr:rowOff>38100</xdr:rowOff>
    </xdr:to>
    <xdr:graphicFrame macro="">
      <xdr:nvGraphicFramePr>
        <xdr:cNvPr id="312600" name="Gráfico 610">
          <a:extLst>
            <a:ext uri="{FF2B5EF4-FFF2-40B4-BE49-F238E27FC236}">
              <a16:creationId xmlns:a16="http://schemas.microsoft.com/office/drawing/2014/main" id="{00000000-0008-0000-2100-000018C5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138</xdr:row>
      <xdr:rowOff>139700</xdr:rowOff>
    </xdr:from>
    <xdr:to>
      <xdr:col>11</xdr:col>
      <xdr:colOff>952500</xdr:colOff>
      <xdr:row>159</xdr:row>
      <xdr:rowOff>25400</xdr:rowOff>
    </xdr:to>
    <xdr:graphicFrame macro="">
      <xdr:nvGraphicFramePr>
        <xdr:cNvPr id="312601" name="Gráfico 611">
          <a:extLst>
            <a:ext uri="{FF2B5EF4-FFF2-40B4-BE49-F238E27FC236}">
              <a16:creationId xmlns:a16="http://schemas.microsoft.com/office/drawing/2014/main" id="{00000000-0008-0000-2100-000019C5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190500</xdr:colOff>
      <xdr:row>101</xdr:row>
      <xdr:rowOff>165100</xdr:rowOff>
    </xdr:from>
    <xdr:to>
      <xdr:col>6</xdr:col>
      <xdr:colOff>1054100</xdr:colOff>
      <xdr:row>122</xdr:row>
      <xdr:rowOff>101600</xdr:rowOff>
    </xdr:to>
    <xdr:graphicFrame macro="">
      <xdr:nvGraphicFramePr>
        <xdr:cNvPr id="224303" name="Gráfico 1">
          <a:extLst>
            <a:ext uri="{FF2B5EF4-FFF2-40B4-BE49-F238E27FC236}">
              <a16:creationId xmlns:a16="http://schemas.microsoft.com/office/drawing/2014/main" id="{00000000-0008-0000-2200-00002F6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609600</xdr:colOff>
      <xdr:row>101</xdr:row>
      <xdr:rowOff>165100</xdr:rowOff>
    </xdr:from>
    <xdr:to>
      <xdr:col>17</xdr:col>
      <xdr:colOff>571500</xdr:colOff>
      <xdr:row>122</xdr:row>
      <xdr:rowOff>139700</xdr:rowOff>
    </xdr:to>
    <xdr:graphicFrame macro="">
      <xdr:nvGraphicFramePr>
        <xdr:cNvPr id="224304" name="Gráfico 4">
          <a:extLst>
            <a:ext uri="{FF2B5EF4-FFF2-40B4-BE49-F238E27FC236}">
              <a16:creationId xmlns:a16="http://schemas.microsoft.com/office/drawing/2014/main" id="{00000000-0008-0000-2200-0000306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304800</xdr:colOff>
      <xdr:row>101</xdr:row>
      <xdr:rowOff>165100</xdr:rowOff>
    </xdr:from>
    <xdr:to>
      <xdr:col>12</xdr:col>
      <xdr:colOff>292100</xdr:colOff>
      <xdr:row>122</xdr:row>
      <xdr:rowOff>114300</xdr:rowOff>
    </xdr:to>
    <xdr:graphicFrame macro="">
      <xdr:nvGraphicFramePr>
        <xdr:cNvPr id="224305" name="Gráfico 6">
          <a:extLst>
            <a:ext uri="{FF2B5EF4-FFF2-40B4-BE49-F238E27FC236}">
              <a16:creationId xmlns:a16="http://schemas.microsoft.com/office/drawing/2014/main" id="{00000000-0008-0000-2200-0000316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139700</xdr:colOff>
      <xdr:row>5</xdr:row>
      <xdr:rowOff>114300</xdr:rowOff>
    </xdr:from>
    <xdr:to>
      <xdr:col>12</xdr:col>
      <xdr:colOff>965200</xdr:colOff>
      <xdr:row>9</xdr:row>
      <xdr:rowOff>533400</xdr:rowOff>
    </xdr:to>
    <xdr:sp macro="" textlink="">
      <xdr:nvSpPr>
        <xdr:cNvPr id="224264" name="Text Box 8">
          <a:extLst>
            <a:ext uri="{FF2B5EF4-FFF2-40B4-BE49-F238E27FC236}">
              <a16:creationId xmlns:a16="http://schemas.microsoft.com/office/drawing/2014/main" id="{00000000-0008-0000-2200-0000086C0300}"/>
            </a:ext>
          </a:extLst>
        </xdr:cNvPr>
        <xdr:cNvSpPr txBox="1">
          <a:spLocks noChangeArrowheads="1"/>
        </xdr:cNvSpPr>
      </xdr:nvSpPr>
      <xdr:spPr bwMode="auto">
        <a:xfrm>
          <a:off x="431800" y="850900"/>
          <a:ext cx="12890500" cy="10160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defRPr sz="1000"/>
          </a:pPr>
          <a:r>
            <a:rPr lang="es-ES" sz="1200" b="1" i="0" u="none" strike="noStrike" baseline="0">
              <a:solidFill>
                <a:srgbClr val="000000"/>
              </a:solidFill>
              <a:latin typeface="Arial"/>
              <a:ea typeface="Arial"/>
              <a:cs typeface="Arial"/>
            </a:rPr>
            <a:t> </a:t>
          </a:r>
          <a:r>
            <a:rPr lang="es-ES" sz="1600" b="1" i="0" u="none" strike="noStrike" baseline="0">
              <a:solidFill>
                <a:srgbClr val="000000"/>
              </a:solidFill>
              <a:latin typeface="Arial"/>
              <a:ea typeface="Arial"/>
              <a:cs typeface="Arial"/>
            </a:rPr>
            <a:t> Presupuesto de Recursos Humanos para presentar</a:t>
          </a:r>
        </a:p>
        <a:p>
          <a:pPr algn="ctr" rtl="0">
            <a:defRPr sz="1000"/>
          </a:pPr>
          <a:r>
            <a:rPr lang="es-ES" sz="1200" b="0" i="0" u="none" strike="noStrike" baseline="0">
              <a:solidFill>
                <a:srgbClr val="000000"/>
              </a:solidFill>
              <a:latin typeface="Arial"/>
              <a:ea typeface="Arial"/>
              <a:cs typeface="Arial"/>
            </a:rPr>
            <a:t>Son dos resúmenes para presentar. Recomendación: Incluye en tu plan al menos uno (al final, como anexo, junto al cash flow y los balances).</a:t>
          </a:r>
        </a:p>
        <a:p>
          <a:pPr algn="ctr" rtl="0">
            <a:defRPr sz="1000"/>
          </a:pPr>
          <a:r>
            <a:rPr lang="es-ES" sz="1200" b="0" i="0" u="none" strike="noStrike" baseline="0">
              <a:solidFill>
                <a:srgbClr val="000000"/>
              </a:solidFill>
              <a:latin typeface="Arial"/>
              <a:ea typeface="Arial"/>
              <a:cs typeface="Arial"/>
            </a:rPr>
            <a:t>Para una mejor presentación, te recomendamos que (1) ocultes las filas que no hayas usado (están vacías) (2) ajusta el rango de impresión</a:t>
          </a:r>
        </a:p>
        <a:p>
          <a:pPr algn="ctr" rtl="0">
            <a:defRPr sz="1000"/>
          </a:pPr>
          <a:r>
            <a:rPr lang="es-ES" sz="1100" b="0" i="0" u="none" strike="noStrike" baseline="0">
              <a:solidFill>
                <a:srgbClr val="808080"/>
              </a:solidFill>
              <a:latin typeface="Arial"/>
              <a:ea typeface="Arial"/>
              <a:cs typeface="Arial"/>
            </a:rPr>
            <a:t>Recuerda que para hacerlo, primero debes desproteger la hoja: Ir Menú Herramientas&gt;Proteger&gt;Desproteger hoja</a:t>
          </a:r>
          <a:endParaRPr lang="es-ES" sz="1400" b="1" i="0" u="none" strike="noStrike" baseline="0">
            <a:solidFill>
              <a:srgbClr val="000000"/>
            </a:solidFill>
            <a:latin typeface="Arial"/>
            <a:ea typeface="Arial"/>
            <a:cs typeface="Arial"/>
          </a:endParaRPr>
        </a:p>
        <a:p>
          <a:pPr algn="ctr" rtl="0">
            <a:defRPr sz="1000"/>
          </a:pPr>
          <a:endParaRPr lang="es-ES" sz="1100" b="1" i="0" u="none" strike="noStrike" baseline="0">
            <a:solidFill>
              <a:srgbClr val="000000"/>
            </a:solidFill>
            <a:latin typeface="Arial"/>
            <a:ea typeface="Arial"/>
            <a:cs typeface="Arial"/>
          </a:endParaRPr>
        </a:p>
        <a:p>
          <a:pPr algn="ctr" rtl="0">
            <a:defRPr sz="1000"/>
          </a:pPr>
          <a:r>
            <a:rPr lang="es-ES" sz="1100" b="1" i="0" u="none" strike="noStrike" baseline="0">
              <a:solidFill>
                <a:srgbClr val="000000"/>
              </a:solidFill>
              <a:latin typeface="Arial"/>
              <a:ea typeface="Arial"/>
              <a:cs typeface="Arial"/>
            </a:rPr>
            <a:t>  </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139700</xdr:colOff>
      <xdr:row>6</xdr:row>
      <xdr:rowOff>0</xdr:rowOff>
    </xdr:from>
    <xdr:to>
      <xdr:col>12</xdr:col>
      <xdr:colOff>850900</xdr:colOff>
      <xdr:row>10</xdr:row>
      <xdr:rowOff>12700</xdr:rowOff>
    </xdr:to>
    <xdr:sp macro="" textlink="">
      <xdr:nvSpPr>
        <xdr:cNvPr id="288772" name="Text Box 4">
          <a:extLst>
            <a:ext uri="{FF2B5EF4-FFF2-40B4-BE49-F238E27FC236}">
              <a16:creationId xmlns:a16="http://schemas.microsoft.com/office/drawing/2014/main" id="{00000000-0008-0000-2300-000004680400}"/>
            </a:ext>
          </a:extLst>
        </xdr:cNvPr>
        <xdr:cNvSpPr txBox="1">
          <a:spLocks noChangeArrowheads="1"/>
        </xdr:cNvSpPr>
      </xdr:nvSpPr>
      <xdr:spPr bwMode="auto">
        <a:xfrm>
          <a:off x="431800" y="850900"/>
          <a:ext cx="12941300" cy="10287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defRPr sz="1000"/>
          </a:pPr>
          <a:r>
            <a:rPr lang="es-ES" sz="1200" b="1" i="0" u="none" strike="noStrike" baseline="0">
              <a:solidFill>
                <a:srgbClr val="000000"/>
              </a:solidFill>
              <a:latin typeface="Arial"/>
              <a:ea typeface="Arial"/>
              <a:cs typeface="Arial"/>
            </a:rPr>
            <a:t> </a:t>
          </a:r>
          <a:r>
            <a:rPr lang="es-ES" sz="1600" b="1" i="0" u="none" strike="noStrike" baseline="0">
              <a:solidFill>
                <a:srgbClr val="000000"/>
              </a:solidFill>
              <a:latin typeface="Arial"/>
              <a:ea typeface="Arial"/>
              <a:cs typeface="Arial"/>
            </a:rPr>
            <a:t> Aquí tienes (1) el presupuesto de tesorería y (2 y 3) los balances en dos formatos distintos </a:t>
          </a:r>
        </a:p>
        <a:p>
          <a:pPr algn="ctr" rtl="0">
            <a:defRPr sz="1000"/>
          </a:pPr>
          <a:r>
            <a:rPr lang="es-ES" sz="1200" b="0" i="0" u="none" strike="noStrike" baseline="0">
              <a:solidFill>
                <a:srgbClr val="000000"/>
              </a:solidFill>
              <a:latin typeface="Arial"/>
              <a:ea typeface="Arial"/>
              <a:cs typeface="Arial"/>
            </a:rPr>
            <a:t>Son  resúmenes para presentar. Recomendación: Incluye en tu plan (al final, como anexo) la tesorería y uno de los balances.</a:t>
          </a:r>
        </a:p>
        <a:p>
          <a:pPr algn="ctr" rtl="0">
            <a:defRPr sz="1000"/>
          </a:pPr>
          <a:r>
            <a:rPr lang="es-ES" sz="1200" b="0" i="0" u="none" strike="noStrike" baseline="0">
              <a:solidFill>
                <a:srgbClr val="000000"/>
              </a:solidFill>
              <a:latin typeface="Arial"/>
              <a:ea typeface="Arial"/>
              <a:cs typeface="Arial"/>
            </a:rPr>
            <a:t>Para una mejor presentación, te recomendamos que (1) ocultes las filas que no hayas usado (están vacías) (2) ajusta el rango de impresión</a:t>
          </a:r>
        </a:p>
        <a:p>
          <a:pPr algn="ctr" rtl="0">
            <a:defRPr sz="1000"/>
          </a:pPr>
          <a:r>
            <a:rPr lang="es-ES" sz="1100" b="0" i="0" u="none" strike="noStrike" baseline="0">
              <a:solidFill>
                <a:srgbClr val="808080"/>
              </a:solidFill>
              <a:latin typeface="Arial"/>
              <a:ea typeface="Arial"/>
              <a:cs typeface="Arial"/>
            </a:rPr>
            <a:t>Recuerda que para hacerlo, primero debes desproteger la hoja: Ir Menú Herramientas&gt;Proteger&gt;Desproteger hoja</a:t>
          </a:r>
          <a:endParaRPr lang="es-ES" sz="1400" b="1" i="0" u="none" strike="noStrike" baseline="0">
            <a:solidFill>
              <a:srgbClr val="000000"/>
            </a:solidFill>
            <a:latin typeface="Arial"/>
            <a:ea typeface="Arial"/>
            <a:cs typeface="Arial"/>
          </a:endParaRPr>
        </a:p>
        <a:p>
          <a:pPr algn="ctr" rtl="0">
            <a:defRPr sz="1000"/>
          </a:pPr>
          <a:endParaRPr lang="es-ES" sz="1100" b="1" i="0" u="none" strike="noStrike" baseline="0">
            <a:solidFill>
              <a:srgbClr val="000000"/>
            </a:solidFill>
            <a:latin typeface="Arial"/>
            <a:ea typeface="Arial"/>
            <a:cs typeface="Arial"/>
          </a:endParaRPr>
        </a:p>
        <a:p>
          <a:pPr algn="ctr" rtl="0">
            <a:defRPr sz="1000"/>
          </a:pPr>
          <a:r>
            <a:rPr lang="es-ES" sz="1100" b="1" i="0" u="none" strike="noStrike" baseline="0">
              <a:solidFill>
                <a:srgbClr val="000000"/>
              </a:solidFill>
              <a:latin typeface="Arial"/>
              <a:ea typeface="Arial"/>
              <a:cs typeface="Arial"/>
            </a:rPr>
            <a:t>  </a:t>
          </a:r>
        </a:p>
      </xdr:txBody>
    </xdr:sp>
    <xdr:clientData/>
  </xdr:twoCellAnchor>
  <xdr:twoCellAnchor editAs="oneCell">
    <xdr:from>
      <xdr:col>1</xdr:col>
      <xdr:colOff>215900</xdr:colOff>
      <xdr:row>73</xdr:row>
      <xdr:rowOff>165100</xdr:rowOff>
    </xdr:from>
    <xdr:to>
      <xdr:col>6</xdr:col>
      <xdr:colOff>571500</xdr:colOff>
      <xdr:row>91</xdr:row>
      <xdr:rowOff>101600</xdr:rowOff>
    </xdr:to>
    <xdr:graphicFrame macro="">
      <xdr:nvGraphicFramePr>
        <xdr:cNvPr id="288886" name="Gráfico 12">
          <a:extLst>
            <a:ext uri="{FF2B5EF4-FFF2-40B4-BE49-F238E27FC236}">
              <a16:creationId xmlns:a16="http://schemas.microsoft.com/office/drawing/2014/main" id="{00000000-0008-0000-2300-0000766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723900</xdr:colOff>
      <xdr:row>73</xdr:row>
      <xdr:rowOff>177800</xdr:rowOff>
    </xdr:from>
    <xdr:to>
      <xdr:col>11</xdr:col>
      <xdr:colOff>787400</xdr:colOff>
      <xdr:row>91</xdr:row>
      <xdr:rowOff>139700</xdr:rowOff>
    </xdr:to>
    <xdr:graphicFrame macro="">
      <xdr:nvGraphicFramePr>
        <xdr:cNvPr id="288887" name="Gráfico 13">
          <a:extLst>
            <a:ext uri="{FF2B5EF4-FFF2-40B4-BE49-F238E27FC236}">
              <a16:creationId xmlns:a16="http://schemas.microsoft.com/office/drawing/2014/main" id="{00000000-0008-0000-2300-0000776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952500</xdr:colOff>
      <xdr:row>73</xdr:row>
      <xdr:rowOff>177800</xdr:rowOff>
    </xdr:from>
    <xdr:to>
      <xdr:col>16</xdr:col>
      <xdr:colOff>1016000</xdr:colOff>
      <xdr:row>91</xdr:row>
      <xdr:rowOff>139700</xdr:rowOff>
    </xdr:to>
    <xdr:graphicFrame macro="">
      <xdr:nvGraphicFramePr>
        <xdr:cNvPr id="288888" name="Gráfico 14">
          <a:extLst>
            <a:ext uri="{FF2B5EF4-FFF2-40B4-BE49-F238E27FC236}">
              <a16:creationId xmlns:a16="http://schemas.microsoft.com/office/drawing/2014/main" id="{00000000-0008-0000-2300-0000786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254000</xdr:colOff>
      <xdr:row>146</xdr:row>
      <xdr:rowOff>152400</xdr:rowOff>
    </xdr:from>
    <xdr:to>
      <xdr:col>6</xdr:col>
      <xdr:colOff>584200</xdr:colOff>
      <xdr:row>167</xdr:row>
      <xdr:rowOff>12700</xdr:rowOff>
    </xdr:to>
    <xdr:graphicFrame macro="">
      <xdr:nvGraphicFramePr>
        <xdr:cNvPr id="288889" name="Gráfico 16">
          <a:extLst>
            <a:ext uri="{FF2B5EF4-FFF2-40B4-BE49-F238E27FC236}">
              <a16:creationId xmlns:a16="http://schemas.microsoft.com/office/drawing/2014/main" id="{00000000-0008-0000-2300-0000796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812800</xdr:colOff>
      <xdr:row>146</xdr:row>
      <xdr:rowOff>152400</xdr:rowOff>
    </xdr:from>
    <xdr:to>
      <xdr:col>11</xdr:col>
      <xdr:colOff>825500</xdr:colOff>
      <xdr:row>167</xdr:row>
      <xdr:rowOff>25400</xdr:rowOff>
    </xdr:to>
    <xdr:graphicFrame macro="">
      <xdr:nvGraphicFramePr>
        <xdr:cNvPr id="288890" name="Gráfico 17">
          <a:extLst>
            <a:ext uri="{FF2B5EF4-FFF2-40B4-BE49-F238E27FC236}">
              <a16:creationId xmlns:a16="http://schemas.microsoft.com/office/drawing/2014/main" id="{00000000-0008-0000-2300-00007A6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1181100</xdr:colOff>
      <xdr:row>146</xdr:row>
      <xdr:rowOff>165100</xdr:rowOff>
    </xdr:from>
    <xdr:to>
      <xdr:col>16</xdr:col>
      <xdr:colOff>1193800</xdr:colOff>
      <xdr:row>167</xdr:row>
      <xdr:rowOff>25400</xdr:rowOff>
    </xdr:to>
    <xdr:graphicFrame macro="">
      <xdr:nvGraphicFramePr>
        <xdr:cNvPr id="288891" name="Gráfico 18">
          <a:extLst>
            <a:ext uri="{FF2B5EF4-FFF2-40B4-BE49-F238E27FC236}">
              <a16:creationId xmlns:a16="http://schemas.microsoft.com/office/drawing/2014/main" id="{00000000-0008-0000-2300-00007B6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838200</xdr:colOff>
      <xdr:row>80</xdr:row>
      <xdr:rowOff>101600</xdr:rowOff>
    </xdr:from>
    <xdr:to>
      <xdr:col>11</xdr:col>
      <xdr:colOff>812800</xdr:colOff>
      <xdr:row>100</xdr:row>
      <xdr:rowOff>25400</xdr:rowOff>
    </xdr:to>
    <xdr:graphicFrame macro="">
      <xdr:nvGraphicFramePr>
        <xdr:cNvPr id="303372" name="Gráfico 2">
          <a:extLst>
            <a:ext uri="{FF2B5EF4-FFF2-40B4-BE49-F238E27FC236}">
              <a16:creationId xmlns:a16="http://schemas.microsoft.com/office/drawing/2014/main" id="{00000000-0008-0000-2400-00000CA1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76200</xdr:colOff>
      <xdr:row>80</xdr:row>
      <xdr:rowOff>114300</xdr:rowOff>
    </xdr:from>
    <xdr:to>
      <xdr:col>6</xdr:col>
      <xdr:colOff>558800</xdr:colOff>
      <xdr:row>100</xdr:row>
      <xdr:rowOff>25400</xdr:rowOff>
    </xdr:to>
    <xdr:graphicFrame macro="">
      <xdr:nvGraphicFramePr>
        <xdr:cNvPr id="303373" name="Gráfico 3">
          <a:extLst>
            <a:ext uri="{FF2B5EF4-FFF2-40B4-BE49-F238E27FC236}">
              <a16:creationId xmlns:a16="http://schemas.microsoft.com/office/drawing/2014/main" id="{00000000-0008-0000-2400-00000DA1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38100</xdr:colOff>
      <xdr:row>6</xdr:row>
      <xdr:rowOff>25400</xdr:rowOff>
    </xdr:from>
    <xdr:to>
      <xdr:col>12</xdr:col>
      <xdr:colOff>1079500</xdr:colOff>
      <xdr:row>12</xdr:row>
      <xdr:rowOff>12700</xdr:rowOff>
    </xdr:to>
    <xdr:sp macro="" textlink="">
      <xdr:nvSpPr>
        <xdr:cNvPr id="303109" name="Text Box 5">
          <a:extLst>
            <a:ext uri="{FF2B5EF4-FFF2-40B4-BE49-F238E27FC236}">
              <a16:creationId xmlns:a16="http://schemas.microsoft.com/office/drawing/2014/main" id="{00000000-0008-0000-2400-000005A00400}"/>
            </a:ext>
          </a:extLst>
        </xdr:cNvPr>
        <xdr:cNvSpPr txBox="1">
          <a:spLocks noChangeArrowheads="1"/>
        </xdr:cNvSpPr>
      </xdr:nvSpPr>
      <xdr:spPr bwMode="auto">
        <a:xfrm>
          <a:off x="482600" y="889000"/>
          <a:ext cx="13411200" cy="10795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defRPr sz="1000"/>
          </a:pPr>
          <a:r>
            <a:rPr lang="es-ES" sz="1200" b="1" i="0" u="none" strike="noStrike" baseline="0">
              <a:solidFill>
                <a:srgbClr val="000000"/>
              </a:solidFill>
              <a:latin typeface="Arial"/>
              <a:ea typeface="Arial"/>
              <a:cs typeface="Arial"/>
            </a:rPr>
            <a:t> </a:t>
          </a:r>
          <a:r>
            <a:rPr lang="es-ES" sz="1600" b="1" i="0" u="none" strike="noStrike" baseline="0">
              <a:solidFill>
                <a:srgbClr val="000000"/>
              </a:solidFill>
              <a:latin typeface="Arial"/>
              <a:ea typeface="Arial"/>
              <a:cs typeface="Arial"/>
            </a:rPr>
            <a:t> En esta hoja hay: (1) Prev. Ventas a 5 años (2) Presupuesto a 5 años y (3) Pérdidas y ganancias a 5 años </a:t>
          </a:r>
          <a:r>
            <a:rPr lang="es-ES" sz="1400" b="0" i="0" u="none" strike="noStrike" baseline="0">
              <a:solidFill>
                <a:srgbClr val="000000"/>
              </a:solidFill>
              <a:latin typeface="Arial"/>
              <a:ea typeface="Arial"/>
              <a:cs typeface="Arial"/>
            </a:rPr>
            <a:t>(formato P&amp;L)</a:t>
          </a:r>
          <a:endParaRPr lang="es-ES" sz="1600" b="1" i="0" u="none" strike="noStrike" baseline="0">
            <a:solidFill>
              <a:srgbClr val="000000"/>
            </a:solidFill>
            <a:latin typeface="Arial"/>
            <a:ea typeface="Arial"/>
            <a:cs typeface="Arial"/>
          </a:endParaRPr>
        </a:p>
        <a:p>
          <a:pPr algn="ctr" rtl="0">
            <a:defRPr sz="1000"/>
          </a:pPr>
          <a:r>
            <a:rPr lang="es-ES" sz="1200" b="0" i="0" u="none" strike="noStrike" baseline="0">
              <a:solidFill>
                <a:srgbClr val="000000"/>
              </a:solidFill>
              <a:latin typeface="Arial"/>
              <a:ea typeface="Arial"/>
              <a:cs typeface="Arial"/>
            </a:rPr>
            <a:t>Son resúmenes para presentar. Recomendación: Incluye en tu plan al menos una de las cuentas (al final, como anexo, junto al cash flow y los balances).</a:t>
          </a:r>
        </a:p>
        <a:p>
          <a:pPr algn="ctr" rtl="0">
            <a:defRPr sz="1000"/>
          </a:pPr>
          <a:r>
            <a:rPr lang="es-ES" sz="1200" b="0" i="0" u="none" strike="noStrike" baseline="0">
              <a:solidFill>
                <a:srgbClr val="000000"/>
              </a:solidFill>
              <a:latin typeface="Arial"/>
              <a:ea typeface="Arial"/>
              <a:cs typeface="Arial"/>
            </a:rPr>
            <a:t>Para una mejor presentación, te recomendamos que (1) ocultes las filas que no hayas usado (están vacías) (2) ajusta el rango de impresión</a:t>
          </a:r>
        </a:p>
        <a:p>
          <a:pPr algn="ctr" rtl="0">
            <a:defRPr sz="1000"/>
          </a:pPr>
          <a:r>
            <a:rPr lang="es-ES" sz="1100" b="0" i="0" u="none" strike="noStrike" baseline="0">
              <a:solidFill>
                <a:srgbClr val="808080"/>
              </a:solidFill>
              <a:latin typeface="Arial"/>
              <a:ea typeface="Arial"/>
              <a:cs typeface="Arial"/>
            </a:rPr>
            <a:t>Recuerda que para hacerlo, primero debes desproteger la hoja: Ir Menú Herramientas&gt;Proteger&gt;Desproteger hoja</a:t>
          </a:r>
          <a:endParaRPr lang="es-ES" sz="1400" b="1" i="0" u="none" strike="noStrike" baseline="0">
            <a:solidFill>
              <a:srgbClr val="000000"/>
            </a:solidFill>
            <a:latin typeface="Arial"/>
            <a:ea typeface="Arial"/>
            <a:cs typeface="Arial"/>
          </a:endParaRPr>
        </a:p>
        <a:p>
          <a:pPr algn="ctr" rtl="0">
            <a:defRPr sz="1000"/>
          </a:pPr>
          <a:endParaRPr lang="es-ES" sz="1100" b="1" i="0" u="none" strike="noStrike" baseline="0">
            <a:solidFill>
              <a:srgbClr val="000000"/>
            </a:solidFill>
            <a:latin typeface="Arial"/>
            <a:ea typeface="Arial"/>
            <a:cs typeface="Arial"/>
          </a:endParaRPr>
        </a:p>
        <a:p>
          <a:pPr algn="ctr" rtl="0">
            <a:defRPr sz="1000"/>
          </a:pPr>
          <a:r>
            <a:rPr lang="es-ES" sz="1100" b="1" i="0" u="none" strike="noStrike" baseline="0">
              <a:solidFill>
                <a:srgbClr val="000000"/>
              </a:solidFill>
              <a:latin typeface="Arial"/>
              <a:ea typeface="Arial"/>
              <a:cs typeface="Arial"/>
            </a:rPr>
            <a:t>  </a:t>
          </a:r>
        </a:p>
      </xdr:txBody>
    </xdr:sp>
    <xdr:clientData/>
  </xdr:twoCellAnchor>
  <xdr:twoCellAnchor>
    <xdr:from>
      <xdr:col>2</xdr:col>
      <xdr:colOff>38100</xdr:colOff>
      <xdr:row>165</xdr:row>
      <xdr:rowOff>114300</xdr:rowOff>
    </xdr:from>
    <xdr:to>
      <xdr:col>6</xdr:col>
      <xdr:colOff>482600</xdr:colOff>
      <xdr:row>186</xdr:row>
      <xdr:rowOff>12700</xdr:rowOff>
    </xdr:to>
    <xdr:graphicFrame macro="">
      <xdr:nvGraphicFramePr>
        <xdr:cNvPr id="303375" name="Gráfico 6">
          <a:extLst>
            <a:ext uri="{FF2B5EF4-FFF2-40B4-BE49-F238E27FC236}">
              <a16:creationId xmlns:a16="http://schemas.microsoft.com/office/drawing/2014/main" id="{00000000-0008-0000-2400-00000FA1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76200</xdr:colOff>
      <xdr:row>165</xdr:row>
      <xdr:rowOff>139700</xdr:rowOff>
    </xdr:from>
    <xdr:to>
      <xdr:col>17</xdr:col>
      <xdr:colOff>444500</xdr:colOff>
      <xdr:row>185</xdr:row>
      <xdr:rowOff>139700</xdr:rowOff>
    </xdr:to>
    <xdr:graphicFrame macro="">
      <xdr:nvGraphicFramePr>
        <xdr:cNvPr id="303376" name="Gráfico 7">
          <a:extLst>
            <a:ext uri="{FF2B5EF4-FFF2-40B4-BE49-F238E27FC236}">
              <a16:creationId xmlns:a16="http://schemas.microsoft.com/office/drawing/2014/main" id="{00000000-0008-0000-2400-000010A1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88900</xdr:colOff>
      <xdr:row>252</xdr:row>
      <xdr:rowOff>63500</xdr:rowOff>
    </xdr:from>
    <xdr:to>
      <xdr:col>6</xdr:col>
      <xdr:colOff>330200</xdr:colOff>
      <xdr:row>273</xdr:row>
      <xdr:rowOff>76200</xdr:rowOff>
    </xdr:to>
    <xdr:graphicFrame macro="">
      <xdr:nvGraphicFramePr>
        <xdr:cNvPr id="303377" name="Gráfico 8">
          <a:extLst>
            <a:ext uri="{FF2B5EF4-FFF2-40B4-BE49-F238E27FC236}">
              <a16:creationId xmlns:a16="http://schemas.microsoft.com/office/drawing/2014/main" id="{00000000-0008-0000-2400-000011A1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1079500</xdr:colOff>
      <xdr:row>252</xdr:row>
      <xdr:rowOff>101600</xdr:rowOff>
    </xdr:from>
    <xdr:to>
      <xdr:col>17</xdr:col>
      <xdr:colOff>203200</xdr:colOff>
      <xdr:row>273</xdr:row>
      <xdr:rowOff>101600</xdr:rowOff>
    </xdr:to>
    <xdr:graphicFrame macro="">
      <xdr:nvGraphicFramePr>
        <xdr:cNvPr id="303378" name="Gráfico 9">
          <a:extLst>
            <a:ext uri="{FF2B5EF4-FFF2-40B4-BE49-F238E27FC236}">
              <a16:creationId xmlns:a16="http://schemas.microsoft.com/office/drawing/2014/main" id="{00000000-0008-0000-2400-000012A1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508000</xdr:colOff>
      <xdr:row>252</xdr:row>
      <xdr:rowOff>76200</xdr:rowOff>
    </xdr:from>
    <xdr:to>
      <xdr:col>11</xdr:col>
      <xdr:colOff>863600</xdr:colOff>
      <xdr:row>273</xdr:row>
      <xdr:rowOff>76200</xdr:rowOff>
    </xdr:to>
    <xdr:graphicFrame macro="">
      <xdr:nvGraphicFramePr>
        <xdr:cNvPr id="303379" name="Gráfico 10">
          <a:extLst>
            <a:ext uri="{FF2B5EF4-FFF2-40B4-BE49-F238E27FC236}">
              <a16:creationId xmlns:a16="http://schemas.microsoft.com/office/drawing/2014/main" id="{00000000-0008-0000-2400-000013A1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165</xdr:row>
      <xdr:rowOff>139700</xdr:rowOff>
    </xdr:from>
    <xdr:to>
      <xdr:col>11</xdr:col>
      <xdr:colOff>952500</xdr:colOff>
      <xdr:row>186</xdr:row>
      <xdr:rowOff>25400</xdr:rowOff>
    </xdr:to>
    <xdr:graphicFrame macro="">
      <xdr:nvGraphicFramePr>
        <xdr:cNvPr id="303380" name="Gráfico 11">
          <a:extLst>
            <a:ext uri="{FF2B5EF4-FFF2-40B4-BE49-F238E27FC236}">
              <a16:creationId xmlns:a16="http://schemas.microsoft.com/office/drawing/2014/main" id="{00000000-0008-0000-2400-000014A1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292100</xdr:colOff>
      <xdr:row>5</xdr:row>
      <xdr:rowOff>139700</xdr:rowOff>
    </xdr:from>
    <xdr:to>
      <xdr:col>12</xdr:col>
      <xdr:colOff>774700</xdr:colOff>
      <xdr:row>10</xdr:row>
      <xdr:rowOff>0</xdr:rowOff>
    </xdr:to>
    <xdr:sp macro="" textlink="">
      <xdr:nvSpPr>
        <xdr:cNvPr id="313345" name="Text Box 1">
          <a:extLst>
            <a:ext uri="{FF2B5EF4-FFF2-40B4-BE49-F238E27FC236}">
              <a16:creationId xmlns:a16="http://schemas.microsoft.com/office/drawing/2014/main" id="{00000000-0008-0000-2500-000001C80400}"/>
            </a:ext>
          </a:extLst>
        </xdr:cNvPr>
        <xdr:cNvSpPr txBox="1">
          <a:spLocks noChangeArrowheads="1"/>
        </xdr:cNvSpPr>
      </xdr:nvSpPr>
      <xdr:spPr bwMode="auto">
        <a:xfrm>
          <a:off x="927100" y="850900"/>
          <a:ext cx="12446000" cy="10160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defRPr sz="1000"/>
          </a:pPr>
          <a:r>
            <a:rPr lang="es-ES" sz="1200" b="1" i="0" u="none" strike="noStrike" baseline="0">
              <a:solidFill>
                <a:srgbClr val="000000"/>
              </a:solidFill>
              <a:latin typeface="Arial"/>
              <a:ea typeface="Arial"/>
              <a:cs typeface="Arial"/>
            </a:rPr>
            <a:t> </a:t>
          </a:r>
          <a:r>
            <a:rPr lang="es-ES" sz="1600" b="1" i="0" u="none" strike="noStrike" baseline="0">
              <a:solidFill>
                <a:srgbClr val="000000"/>
              </a:solidFill>
              <a:latin typeface="Arial"/>
              <a:ea typeface="Arial"/>
              <a:cs typeface="Arial"/>
            </a:rPr>
            <a:t> Aquí tienes (1) el presupuesto de tesorería y (2 y 3) los balances en dos formatos distintos </a:t>
          </a:r>
        </a:p>
        <a:p>
          <a:pPr algn="ctr" rtl="0">
            <a:defRPr sz="1000"/>
          </a:pPr>
          <a:r>
            <a:rPr lang="es-ES" sz="1200" b="0" i="0" u="none" strike="noStrike" baseline="0">
              <a:solidFill>
                <a:srgbClr val="000000"/>
              </a:solidFill>
              <a:latin typeface="Arial"/>
              <a:ea typeface="Arial"/>
              <a:cs typeface="Arial"/>
            </a:rPr>
            <a:t>Son  resúmenes para presentar. Recomendación: Incluye en tu plan (al final, como anexo) la tesorería y uno de los balances.</a:t>
          </a:r>
        </a:p>
        <a:p>
          <a:pPr algn="ctr" rtl="0">
            <a:defRPr sz="1000"/>
          </a:pPr>
          <a:r>
            <a:rPr lang="es-ES" sz="1200" b="0" i="0" u="none" strike="noStrike" baseline="0">
              <a:solidFill>
                <a:srgbClr val="000000"/>
              </a:solidFill>
              <a:latin typeface="Arial"/>
              <a:ea typeface="Arial"/>
              <a:cs typeface="Arial"/>
            </a:rPr>
            <a:t>Para una mejor presentación, te recomendamos que (1) ocultes las filas que no hayas usado (están vacías) (2) ajusta el rango de impresión</a:t>
          </a:r>
        </a:p>
        <a:p>
          <a:pPr algn="ctr" rtl="0">
            <a:defRPr sz="1000"/>
          </a:pPr>
          <a:r>
            <a:rPr lang="es-ES" sz="1100" b="0" i="0" u="none" strike="noStrike" baseline="0">
              <a:solidFill>
                <a:srgbClr val="808080"/>
              </a:solidFill>
              <a:latin typeface="Arial"/>
              <a:ea typeface="Arial"/>
              <a:cs typeface="Arial"/>
            </a:rPr>
            <a:t>Recuerda que para hacerlo, primero debes desproteger la hoja: Ir Menú Herramientas&gt;Proteger&gt;Desproteger hoja</a:t>
          </a:r>
          <a:endParaRPr lang="es-ES" sz="1400" b="1" i="0" u="none" strike="noStrike" baseline="0">
            <a:solidFill>
              <a:srgbClr val="000000"/>
            </a:solidFill>
            <a:latin typeface="Arial"/>
            <a:ea typeface="Arial"/>
            <a:cs typeface="Arial"/>
          </a:endParaRPr>
        </a:p>
        <a:p>
          <a:pPr algn="ctr" rtl="0">
            <a:defRPr sz="1000"/>
          </a:pPr>
          <a:endParaRPr lang="es-ES" sz="1100" b="1" i="0" u="none" strike="noStrike" baseline="0">
            <a:solidFill>
              <a:srgbClr val="000000"/>
            </a:solidFill>
            <a:latin typeface="Arial"/>
            <a:ea typeface="Arial"/>
            <a:cs typeface="Arial"/>
          </a:endParaRPr>
        </a:p>
        <a:p>
          <a:pPr algn="ctr" rtl="0">
            <a:defRPr sz="1000"/>
          </a:pPr>
          <a:r>
            <a:rPr lang="es-ES" sz="1100" b="1" i="0" u="none" strike="noStrike" baseline="0">
              <a:solidFill>
                <a:srgbClr val="000000"/>
              </a:solidFill>
              <a:latin typeface="Arial"/>
              <a:ea typeface="Arial"/>
              <a:cs typeface="Arial"/>
            </a:rPr>
            <a:t>  </a:t>
          </a:r>
        </a:p>
      </xdr:txBody>
    </xdr:sp>
    <xdr:clientData/>
  </xdr:twoCellAnchor>
  <xdr:twoCellAnchor editAs="oneCell">
    <xdr:from>
      <xdr:col>1</xdr:col>
      <xdr:colOff>215900</xdr:colOff>
      <xdr:row>74</xdr:row>
      <xdr:rowOff>165100</xdr:rowOff>
    </xdr:from>
    <xdr:to>
      <xdr:col>6</xdr:col>
      <xdr:colOff>495300</xdr:colOff>
      <xdr:row>92</xdr:row>
      <xdr:rowOff>101600</xdr:rowOff>
    </xdr:to>
    <xdr:graphicFrame macro="">
      <xdr:nvGraphicFramePr>
        <xdr:cNvPr id="313421" name="Gráfico 3">
          <a:extLst>
            <a:ext uri="{FF2B5EF4-FFF2-40B4-BE49-F238E27FC236}">
              <a16:creationId xmlns:a16="http://schemas.microsoft.com/office/drawing/2014/main" id="{00000000-0008-0000-2500-00004DC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723900</xdr:colOff>
      <xdr:row>74</xdr:row>
      <xdr:rowOff>177800</xdr:rowOff>
    </xdr:from>
    <xdr:to>
      <xdr:col>11</xdr:col>
      <xdr:colOff>787400</xdr:colOff>
      <xdr:row>92</xdr:row>
      <xdr:rowOff>139700</xdr:rowOff>
    </xdr:to>
    <xdr:graphicFrame macro="">
      <xdr:nvGraphicFramePr>
        <xdr:cNvPr id="313422" name="Gráfico 4">
          <a:extLst>
            <a:ext uri="{FF2B5EF4-FFF2-40B4-BE49-F238E27FC236}">
              <a16:creationId xmlns:a16="http://schemas.microsoft.com/office/drawing/2014/main" id="{00000000-0008-0000-2500-00004EC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952500</xdr:colOff>
      <xdr:row>74</xdr:row>
      <xdr:rowOff>177800</xdr:rowOff>
    </xdr:from>
    <xdr:to>
      <xdr:col>16</xdr:col>
      <xdr:colOff>1016000</xdr:colOff>
      <xdr:row>92</xdr:row>
      <xdr:rowOff>139700</xdr:rowOff>
    </xdr:to>
    <xdr:graphicFrame macro="">
      <xdr:nvGraphicFramePr>
        <xdr:cNvPr id="313423" name="Gráfico 5">
          <a:extLst>
            <a:ext uri="{FF2B5EF4-FFF2-40B4-BE49-F238E27FC236}">
              <a16:creationId xmlns:a16="http://schemas.microsoft.com/office/drawing/2014/main" id="{00000000-0008-0000-2500-00004FC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254000</xdr:colOff>
      <xdr:row>147</xdr:row>
      <xdr:rowOff>152400</xdr:rowOff>
    </xdr:from>
    <xdr:to>
      <xdr:col>6</xdr:col>
      <xdr:colOff>584200</xdr:colOff>
      <xdr:row>168</xdr:row>
      <xdr:rowOff>12700</xdr:rowOff>
    </xdr:to>
    <xdr:graphicFrame macro="">
      <xdr:nvGraphicFramePr>
        <xdr:cNvPr id="313424" name="Gráfico 6">
          <a:extLst>
            <a:ext uri="{FF2B5EF4-FFF2-40B4-BE49-F238E27FC236}">
              <a16:creationId xmlns:a16="http://schemas.microsoft.com/office/drawing/2014/main" id="{00000000-0008-0000-2500-000050C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812800</xdr:colOff>
      <xdr:row>147</xdr:row>
      <xdr:rowOff>152400</xdr:rowOff>
    </xdr:from>
    <xdr:to>
      <xdr:col>11</xdr:col>
      <xdr:colOff>825500</xdr:colOff>
      <xdr:row>168</xdr:row>
      <xdr:rowOff>25400</xdr:rowOff>
    </xdr:to>
    <xdr:graphicFrame macro="">
      <xdr:nvGraphicFramePr>
        <xdr:cNvPr id="313425" name="Gráfico 7">
          <a:extLst>
            <a:ext uri="{FF2B5EF4-FFF2-40B4-BE49-F238E27FC236}">
              <a16:creationId xmlns:a16="http://schemas.microsoft.com/office/drawing/2014/main" id="{00000000-0008-0000-2500-000051C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1181100</xdr:colOff>
      <xdr:row>147</xdr:row>
      <xdr:rowOff>165100</xdr:rowOff>
    </xdr:from>
    <xdr:to>
      <xdr:col>16</xdr:col>
      <xdr:colOff>1193800</xdr:colOff>
      <xdr:row>168</xdr:row>
      <xdr:rowOff>25400</xdr:rowOff>
    </xdr:to>
    <xdr:graphicFrame macro="">
      <xdr:nvGraphicFramePr>
        <xdr:cNvPr id="313426" name="Gráfico 8">
          <a:extLst>
            <a:ext uri="{FF2B5EF4-FFF2-40B4-BE49-F238E27FC236}">
              <a16:creationId xmlns:a16="http://schemas.microsoft.com/office/drawing/2014/main" id="{00000000-0008-0000-2500-000052C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114300</xdr:colOff>
      <xdr:row>3</xdr:row>
      <xdr:rowOff>101600</xdr:rowOff>
    </xdr:from>
    <xdr:to>
      <xdr:col>14</xdr:col>
      <xdr:colOff>812800</xdr:colOff>
      <xdr:row>5</xdr:row>
      <xdr:rowOff>330200</xdr:rowOff>
    </xdr:to>
    <xdr:sp macro="" textlink="">
      <xdr:nvSpPr>
        <xdr:cNvPr id="228353" name="Text Box 1025">
          <a:extLst>
            <a:ext uri="{FF2B5EF4-FFF2-40B4-BE49-F238E27FC236}">
              <a16:creationId xmlns:a16="http://schemas.microsoft.com/office/drawing/2014/main" id="{00000000-0008-0000-0200-0000017C0300}"/>
            </a:ext>
          </a:extLst>
        </xdr:cNvPr>
        <xdr:cNvSpPr txBox="1">
          <a:spLocks noChangeArrowheads="1"/>
        </xdr:cNvSpPr>
      </xdr:nvSpPr>
      <xdr:spPr bwMode="auto">
        <a:xfrm>
          <a:off x="533400" y="977900"/>
          <a:ext cx="12534900" cy="711200"/>
        </a:xfrm>
        <a:prstGeom prst="rect">
          <a:avLst/>
        </a:prstGeom>
        <a:solidFill>
          <a:srgbClr val="FFFFFF"/>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defRPr sz="1000"/>
          </a:pPr>
          <a:r>
            <a:rPr lang="es-ES" sz="1600" b="1" i="0" u="none" strike="noStrike" baseline="0">
              <a:solidFill>
                <a:srgbClr val="000000"/>
              </a:solidFill>
              <a:latin typeface="Arial"/>
              <a:ea typeface="Arial"/>
              <a:cs typeface="Arial"/>
            </a:rPr>
            <a:t>  En esta sección se introducen los ingresos y los gastos operativos del primer ejercicio</a:t>
          </a:r>
        </a:p>
        <a:p>
          <a:pPr algn="ctr" rtl="0">
            <a:defRPr sz="1000"/>
          </a:pPr>
          <a:r>
            <a:rPr lang="es-ES" sz="1200" b="1" i="0" u="none" strike="noStrike" baseline="0">
              <a:solidFill>
                <a:srgbClr val="808080"/>
              </a:solidFill>
              <a:latin typeface="Arial"/>
              <a:ea typeface="Arial"/>
              <a:cs typeface="Arial"/>
            </a:rPr>
            <a:t>Te recomendamos que comiences por esta parte, de ella dependen gran parte de los cálculos.</a:t>
          </a:r>
          <a:endParaRPr lang="es-ES" sz="1600" b="1" i="0" u="none" strike="noStrike" baseline="0">
            <a:solidFill>
              <a:srgbClr val="000000"/>
            </a:solidFill>
            <a:latin typeface="Arial"/>
            <a:ea typeface="Arial"/>
            <a:cs typeface="Arial"/>
          </a:endParaRPr>
        </a:p>
        <a:p>
          <a:pPr algn="ctr" rtl="0">
            <a:defRPr sz="1000"/>
          </a:pPr>
          <a:r>
            <a:rPr lang="es-ES" sz="1600" b="1" i="0" u="none" strike="noStrike" baseline="0">
              <a:solidFill>
                <a:srgbClr val="000000"/>
              </a:solidFill>
              <a:latin typeface="Arial"/>
              <a:ea typeface="Arial"/>
              <a:cs typeface="Arial"/>
            </a:rPr>
            <a:t>  </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266700</xdr:colOff>
      <xdr:row>64</xdr:row>
      <xdr:rowOff>114300</xdr:rowOff>
    </xdr:from>
    <xdr:to>
      <xdr:col>5</xdr:col>
      <xdr:colOff>406400</xdr:colOff>
      <xdr:row>84</xdr:row>
      <xdr:rowOff>50800</xdr:rowOff>
    </xdr:to>
    <xdr:graphicFrame macro="">
      <xdr:nvGraphicFramePr>
        <xdr:cNvPr id="321576" name="Gráfico 2">
          <a:extLst>
            <a:ext uri="{FF2B5EF4-FFF2-40B4-BE49-F238E27FC236}">
              <a16:creationId xmlns:a16="http://schemas.microsoft.com/office/drawing/2014/main" id="{00000000-0008-0000-2600-000028E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850900</xdr:colOff>
      <xdr:row>64</xdr:row>
      <xdr:rowOff>139700</xdr:rowOff>
    </xdr:from>
    <xdr:to>
      <xdr:col>11</xdr:col>
      <xdr:colOff>850900</xdr:colOff>
      <xdr:row>84</xdr:row>
      <xdr:rowOff>63500</xdr:rowOff>
    </xdr:to>
    <xdr:graphicFrame macro="">
      <xdr:nvGraphicFramePr>
        <xdr:cNvPr id="321577" name="Gráfico 3">
          <a:extLst>
            <a:ext uri="{FF2B5EF4-FFF2-40B4-BE49-F238E27FC236}">
              <a16:creationId xmlns:a16="http://schemas.microsoft.com/office/drawing/2014/main" id="{00000000-0008-0000-2600-000029E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203200</xdr:colOff>
      <xdr:row>5</xdr:row>
      <xdr:rowOff>101600</xdr:rowOff>
    </xdr:from>
    <xdr:to>
      <xdr:col>12</xdr:col>
      <xdr:colOff>635000</xdr:colOff>
      <xdr:row>10</xdr:row>
      <xdr:rowOff>279400</xdr:rowOff>
    </xdr:to>
    <xdr:sp macro="" textlink="">
      <xdr:nvSpPr>
        <xdr:cNvPr id="321541" name="Text Box 5">
          <a:extLst>
            <a:ext uri="{FF2B5EF4-FFF2-40B4-BE49-F238E27FC236}">
              <a16:creationId xmlns:a16="http://schemas.microsoft.com/office/drawing/2014/main" id="{00000000-0008-0000-2600-000005E80400}"/>
            </a:ext>
          </a:extLst>
        </xdr:cNvPr>
        <xdr:cNvSpPr txBox="1">
          <a:spLocks noChangeArrowheads="1"/>
        </xdr:cNvSpPr>
      </xdr:nvSpPr>
      <xdr:spPr bwMode="auto">
        <a:xfrm>
          <a:off x="647700" y="838200"/>
          <a:ext cx="12788900" cy="10922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defRPr sz="1000"/>
          </a:pPr>
          <a:r>
            <a:rPr lang="es-ES" sz="1200" b="1" i="0" u="none" strike="noStrike" baseline="0">
              <a:solidFill>
                <a:srgbClr val="000000"/>
              </a:solidFill>
              <a:latin typeface="Arial"/>
              <a:ea typeface="Arial"/>
              <a:cs typeface="Arial"/>
            </a:rPr>
            <a:t> </a:t>
          </a:r>
          <a:r>
            <a:rPr lang="es-ES" sz="1600" b="1" i="0" u="none" strike="noStrike" baseline="0">
              <a:solidFill>
                <a:srgbClr val="000000"/>
              </a:solidFill>
              <a:latin typeface="Arial"/>
              <a:ea typeface="Arial"/>
              <a:cs typeface="Arial"/>
            </a:rPr>
            <a:t> En esta hoja hay un resumen con los principales ratios para el análisis financiero</a:t>
          </a:r>
        </a:p>
        <a:p>
          <a:pPr algn="ctr" rtl="0">
            <a:defRPr sz="1000"/>
          </a:pPr>
          <a:r>
            <a:rPr lang="es-ES" sz="1200" b="0" i="0" u="none" strike="noStrike" baseline="0">
              <a:solidFill>
                <a:srgbClr val="000000"/>
              </a:solidFill>
              <a:latin typeface="Arial"/>
              <a:ea typeface="Arial"/>
              <a:cs typeface="Arial"/>
            </a:rPr>
            <a:t>Son resúmenes para presentar. Recomendación: Incluye esta hoja en tu plan, al menos aquellos puntos más favorables o importantes.</a:t>
          </a:r>
        </a:p>
        <a:p>
          <a:pPr algn="ctr" rtl="0">
            <a:defRPr sz="1000"/>
          </a:pPr>
          <a:r>
            <a:rPr lang="es-ES" sz="1200" b="0" i="0" u="none" strike="noStrike" baseline="0">
              <a:solidFill>
                <a:srgbClr val="000000"/>
              </a:solidFill>
              <a:latin typeface="Arial"/>
              <a:ea typeface="Arial"/>
              <a:cs typeface="Arial"/>
            </a:rPr>
            <a:t>Para una mejor presentación, te recomendamos que (1) ocultes las filas que no hayas usado (están vacías) (2) ajusta el rango de impresión</a:t>
          </a:r>
        </a:p>
        <a:p>
          <a:pPr algn="ctr" rtl="0">
            <a:defRPr sz="1000"/>
          </a:pPr>
          <a:r>
            <a:rPr lang="es-ES" sz="1100" b="0" i="0" u="none" strike="noStrike" baseline="0">
              <a:solidFill>
                <a:srgbClr val="808080"/>
              </a:solidFill>
              <a:latin typeface="Arial"/>
              <a:ea typeface="Arial"/>
              <a:cs typeface="Arial"/>
            </a:rPr>
            <a:t>Recuerda que para hacerlo, primero debes desproteger la hoja: Ir Menú Herramientas&gt;Proteger&gt;Desproteger hoja</a:t>
          </a:r>
          <a:endParaRPr lang="es-ES" sz="1400" b="1" i="0" u="none" strike="noStrike" baseline="0">
            <a:solidFill>
              <a:srgbClr val="000000"/>
            </a:solidFill>
            <a:latin typeface="Arial"/>
            <a:ea typeface="Arial"/>
            <a:cs typeface="Arial"/>
          </a:endParaRPr>
        </a:p>
        <a:p>
          <a:pPr algn="ctr" rtl="0">
            <a:defRPr sz="1000"/>
          </a:pPr>
          <a:endParaRPr lang="es-ES" sz="1100" b="1" i="0" u="none" strike="noStrike" baseline="0">
            <a:solidFill>
              <a:srgbClr val="000000"/>
            </a:solidFill>
            <a:latin typeface="Arial"/>
            <a:ea typeface="Arial"/>
            <a:cs typeface="Arial"/>
          </a:endParaRPr>
        </a:p>
        <a:p>
          <a:pPr algn="ctr" rtl="0">
            <a:defRPr sz="1000"/>
          </a:pPr>
          <a:r>
            <a:rPr lang="es-ES" sz="1100" b="1" i="0" u="none" strike="noStrike" baseline="0">
              <a:solidFill>
                <a:srgbClr val="000000"/>
              </a:solidFill>
              <a:latin typeface="Arial"/>
              <a:ea typeface="Arial"/>
              <a:cs typeface="Arial"/>
            </a:rPr>
            <a:t>  </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88900</xdr:colOff>
      <xdr:row>5</xdr:row>
      <xdr:rowOff>139700</xdr:rowOff>
    </xdr:from>
    <xdr:to>
      <xdr:col>12</xdr:col>
      <xdr:colOff>927100</xdr:colOff>
      <xdr:row>10</xdr:row>
      <xdr:rowOff>0</xdr:rowOff>
    </xdr:to>
    <xdr:sp macro="" textlink="">
      <xdr:nvSpPr>
        <xdr:cNvPr id="330756" name="Text Box 4">
          <a:extLst>
            <a:ext uri="{FF2B5EF4-FFF2-40B4-BE49-F238E27FC236}">
              <a16:creationId xmlns:a16="http://schemas.microsoft.com/office/drawing/2014/main" id="{00000000-0008-0000-2700-0000040C0500}"/>
            </a:ext>
          </a:extLst>
        </xdr:cNvPr>
        <xdr:cNvSpPr txBox="1">
          <a:spLocks noChangeArrowheads="1"/>
        </xdr:cNvSpPr>
      </xdr:nvSpPr>
      <xdr:spPr bwMode="auto">
        <a:xfrm>
          <a:off x="533400" y="850900"/>
          <a:ext cx="12077700" cy="10160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defRPr sz="1000"/>
          </a:pPr>
          <a:r>
            <a:rPr lang="es-ES" sz="1200" b="1" i="0" u="none" strike="noStrike" baseline="0">
              <a:solidFill>
                <a:srgbClr val="000000"/>
              </a:solidFill>
              <a:latin typeface="Arial"/>
              <a:ea typeface="Arial"/>
              <a:cs typeface="Arial"/>
            </a:rPr>
            <a:t> </a:t>
          </a:r>
          <a:r>
            <a:rPr lang="es-ES" sz="1600" b="1" i="0" u="none" strike="noStrike" baseline="0">
              <a:solidFill>
                <a:srgbClr val="000000"/>
              </a:solidFill>
              <a:latin typeface="Arial"/>
              <a:ea typeface="Arial"/>
              <a:cs typeface="Arial"/>
            </a:rPr>
            <a:t> En esta hoja tienes los resúmenes de (1) establecimiento (2) inversiones y (3) financiación</a:t>
          </a:r>
        </a:p>
        <a:p>
          <a:pPr algn="ctr" rtl="0">
            <a:defRPr sz="1000"/>
          </a:pPr>
          <a:r>
            <a:rPr lang="es-ES" sz="1200" b="0" i="0" u="none" strike="noStrike" baseline="0">
              <a:solidFill>
                <a:srgbClr val="000000"/>
              </a:solidFill>
              <a:latin typeface="Arial"/>
              <a:ea typeface="Arial"/>
              <a:cs typeface="Arial"/>
            </a:rPr>
            <a:t>Son resúmenes para presentar. Revísalos y añádeles los comentarios que consideres oportunos.</a:t>
          </a:r>
        </a:p>
        <a:p>
          <a:pPr algn="ctr" rtl="0">
            <a:defRPr sz="1000"/>
          </a:pPr>
          <a:r>
            <a:rPr lang="es-ES" sz="1200" b="0" i="0" u="none" strike="noStrike" baseline="0">
              <a:solidFill>
                <a:srgbClr val="000000"/>
              </a:solidFill>
              <a:latin typeface="Arial"/>
              <a:ea typeface="Arial"/>
              <a:cs typeface="Arial"/>
            </a:rPr>
            <a:t>Para una mejor presentación, te recomendamos que (1) ocultes las filas que no hayas usado (están vacías) (2) ajusta el rango de impresión</a:t>
          </a:r>
        </a:p>
        <a:p>
          <a:pPr algn="ctr" rtl="0">
            <a:defRPr sz="1000"/>
          </a:pPr>
          <a:r>
            <a:rPr lang="es-ES" sz="1100" b="0" i="0" u="none" strike="noStrike" baseline="0">
              <a:solidFill>
                <a:srgbClr val="808080"/>
              </a:solidFill>
              <a:latin typeface="Arial"/>
              <a:ea typeface="Arial"/>
              <a:cs typeface="Arial"/>
            </a:rPr>
            <a:t>Recuerda que para hacerlo, primero debes desproteger la hoja: Ir Menú Herramientas&gt;Proteger&gt;Desproteger hoja</a:t>
          </a:r>
          <a:endParaRPr lang="es-ES" sz="1400" b="1" i="0" u="none" strike="noStrike" baseline="0">
            <a:solidFill>
              <a:srgbClr val="000000"/>
            </a:solidFill>
            <a:latin typeface="Arial"/>
            <a:ea typeface="Arial"/>
            <a:cs typeface="Arial"/>
          </a:endParaRPr>
        </a:p>
        <a:p>
          <a:pPr algn="ctr" rtl="0">
            <a:defRPr sz="1000"/>
          </a:pPr>
          <a:endParaRPr lang="es-ES" sz="1100" b="1" i="0" u="none" strike="noStrike" baseline="0">
            <a:solidFill>
              <a:srgbClr val="000000"/>
            </a:solidFill>
            <a:latin typeface="Arial"/>
            <a:ea typeface="Arial"/>
            <a:cs typeface="Arial"/>
          </a:endParaRPr>
        </a:p>
        <a:p>
          <a:pPr algn="ctr" rtl="0">
            <a:defRPr sz="1000"/>
          </a:pPr>
          <a:r>
            <a:rPr lang="es-ES" sz="1100" b="1" i="0" u="none" strike="noStrike" baseline="0">
              <a:solidFill>
                <a:srgbClr val="000000"/>
              </a:solidFill>
              <a:latin typeface="Arial"/>
              <a:ea typeface="Arial"/>
              <a:cs typeface="Arial"/>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50800</xdr:colOff>
      <xdr:row>158</xdr:row>
      <xdr:rowOff>101600</xdr:rowOff>
    </xdr:from>
    <xdr:to>
      <xdr:col>5</xdr:col>
      <xdr:colOff>190500</xdr:colOff>
      <xdr:row>159</xdr:row>
      <xdr:rowOff>139700</xdr:rowOff>
    </xdr:to>
    <xdr:sp macro="" textlink="">
      <xdr:nvSpPr>
        <xdr:cNvPr id="197651" name="AutoShape 19">
          <a:extLst>
            <a:ext uri="{FF2B5EF4-FFF2-40B4-BE49-F238E27FC236}">
              <a16:creationId xmlns:a16="http://schemas.microsoft.com/office/drawing/2014/main" id="{00000000-0008-0000-0300-000013040300}"/>
            </a:ext>
          </a:extLst>
        </xdr:cNvPr>
        <xdr:cNvSpPr>
          <a:spLocks noChangeArrowheads="1"/>
        </xdr:cNvSpPr>
      </xdr:nvSpPr>
      <xdr:spPr bwMode="auto">
        <a:xfrm>
          <a:off x="292100" y="20104100"/>
          <a:ext cx="3479800" cy="190500"/>
        </a:xfrm>
        <a:prstGeom prst="wedgeRectCallout">
          <a:avLst>
            <a:gd name="adj1" fmla="val -10625"/>
            <a:gd name="adj2" fmla="val -107144"/>
          </a:avLst>
        </a:prstGeom>
        <a:solidFill>
          <a:srgbClr val="FCF305"/>
        </a:solidFill>
        <a:ln w="12700">
          <a:solidFill>
            <a:srgbClr val="000000"/>
          </a:solidFill>
          <a:miter lim="800000"/>
          <a:headEnd/>
          <a:tailEnd/>
        </a:ln>
        <a:effectLst/>
        <a:extLst>
          <a:ext uri="{AF507438-7753-43e0-B8FC-AC1667EBCBE1}">
            <a14:hiddenEffects xmlns="" xmlns:a14="http://schemas.microsoft.com/office/drawing/2010/main">
              <a:effectLst>
                <a:outerShdw blurRad="63500" dist="107763" dir="13500000" sx="125000" sy="125000" algn="br" rotWithShape="0">
                  <a:srgbClr val="000000">
                    <a:alpha val="50000"/>
                  </a:srgbClr>
                </a:outerShdw>
              </a:effectLst>
            </a14:hiddenEffects>
          </a:ext>
        </a:extLst>
      </xdr:spPr>
      <xdr:txBody>
        <a:bodyPr vertOverflow="clip" wrap="square" lIns="27432" tIns="18288" rIns="27432" bIns="0" anchor="t" upright="1"/>
        <a:lstStyle/>
        <a:p>
          <a:pPr algn="ctr" rtl="0">
            <a:defRPr sz="1000"/>
          </a:pPr>
          <a:r>
            <a:rPr lang="es-ES" sz="1000" b="0" i="0" u="none" strike="noStrike" baseline="0">
              <a:solidFill>
                <a:srgbClr val="000000"/>
              </a:solidFill>
              <a:latin typeface="Arial"/>
              <a:ea typeface="Arial"/>
              <a:cs typeface="Arial"/>
            </a:rPr>
            <a:t>AQUÍ PON EL </a:t>
          </a:r>
          <a:r>
            <a:rPr lang="es-ES" sz="1000" b="1" i="0" u="none" strike="noStrike" baseline="0">
              <a:solidFill>
                <a:srgbClr val="000000"/>
              </a:solidFill>
              <a:latin typeface="Arial"/>
              <a:ea typeface="Arial"/>
              <a:cs typeface="Arial"/>
            </a:rPr>
            <a:t>CONCEPTO</a:t>
          </a:r>
          <a:r>
            <a:rPr lang="es-ES" sz="1000" b="0" i="0" u="none" strike="noStrike" baseline="0">
              <a:solidFill>
                <a:srgbClr val="000000"/>
              </a:solidFill>
              <a:latin typeface="Arial"/>
              <a:ea typeface="Arial"/>
              <a:cs typeface="Arial"/>
            </a:rPr>
            <a:t> QUE TE INTERESE</a:t>
          </a:r>
        </a:p>
      </xdr:txBody>
    </xdr:sp>
    <xdr:clientData/>
  </xdr:twoCellAnchor>
  <xdr:twoCellAnchor editAs="oneCell">
    <xdr:from>
      <xdr:col>6</xdr:col>
      <xdr:colOff>165100</xdr:colOff>
      <xdr:row>157</xdr:row>
      <xdr:rowOff>12700</xdr:rowOff>
    </xdr:from>
    <xdr:to>
      <xdr:col>9</xdr:col>
      <xdr:colOff>635000</xdr:colOff>
      <xdr:row>158</xdr:row>
      <xdr:rowOff>12701</xdr:rowOff>
    </xdr:to>
    <xdr:sp macro="" textlink="">
      <xdr:nvSpPr>
        <xdr:cNvPr id="197652" name="AutoShape 20">
          <a:extLst>
            <a:ext uri="{FF2B5EF4-FFF2-40B4-BE49-F238E27FC236}">
              <a16:creationId xmlns:a16="http://schemas.microsoft.com/office/drawing/2014/main" id="{00000000-0008-0000-0300-000014040300}"/>
            </a:ext>
          </a:extLst>
        </xdr:cNvPr>
        <xdr:cNvSpPr>
          <a:spLocks noChangeArrowheads="1"/>
        </xdr:cNvSpPr>
      </xdr:nvSpPr>
      <xdr:spPr bwMode="auto">
        <a:xfrm>
          <a:off x="5003800" y="19824700"/>
          <a:ext cx="3822700" cy="190500"/>
        </a:xfrm>
        <a:prstGeom prst="wedgeRectCallout">
          <a:avLst>
            <a:gd name="adj1" fmla="val -54546"/>
            <a:gd name="adj2" fmla="val -11903"/>
          </a:avLst>
        </a:prstGeom>
        <a:solidFill>
          <a:srgbClr val="FCF305"/>
        </a:solidFill>
        <a:ln w="9525">
          <a:solidFill>
            <a:srgbClr val="000000"/>
          </a:solidFill>
          <a:miter lim="800000"/>
          <a:headEnd/>
          <a:tailEnd/>
        </a:ln>
        <a:effectLst/>
        <a:extLst>
          <a:ext uri="{AF507438-7753-43e0-B8FC-AC1667EBCBE1}">
            <a14:hiddenEffects xmlns="" xmlns:a14="http://schemas.microsoft.com/office/drawing/2010/main">
              <a:effectLst>
                <a:outerShdw blurRad="63500" dist="107763" dir="13500000" sx="125000" sy="125000" algn="br" rotWithShape="0">
                  <a:srgbClr val="000000">
                    <a:alpha val="50000"/>
                  </a:srgbClr>
                </a:outerShdw>
              </a:effectLst>
            </a14:hiddenEffects>
          </a:ext>
        </a:extLst>
      </xdr:spPr>
      <xdr:txBody>
        <a:bodyPr vertOverflow="clip" wrap="square" lIns="27432" tIns="18288" rIns="27432" bIns="0" anchor="t" upright="1"/>
        <a:lstStyle/>
        <a:p>
          <a:pPr algn="ctr" rtl="0">
            <a:defRPr sz="1000"/>
          </a:pPr>
          <a:r>
            <a:rPr lang="es-ES" sz="1000" b="0" i="0" u="none" strike="noStrike" baseline="0">
              <a:solidFill>
                <a:srgbClr val="000000"/>
              </a:solidFill>
              <a:latin typeface="Arial"/>
              <a:ea typeface="Arial"/>
              <a:cs typeface="Arial"/>
            </a:rPr>
            <a:t>AQUÍ PON  LA </a:t>
          </a:r>
          <a:r>
            <a:rPr lang="es-ES" sz="1000" b="1" i="0" u="none" strike="noStrike" baseline="0">
              <a:solidFill>
                <a:srgbClr val="000000"/>
              </a:solidFill>
              <a:latin typeface="Arial"/>
              <a:ea typeface="Arial"/>
              <a:cs typeface="Arial"/>
            </a:rPr>
            <a:t>VENTA MENSUAL</a:t>
          </a:r>
          <a:r>
            <a:rPr lang="es-ES" sz="1000" b="0" i="0" u="none" strike="noStrike" baseline="0">
              <a:solidFill>
                <a:srgbClr val="000000"/>
              </a:solidFill>
              <a:latin typeface="Arial"/>
              <a:ea typeface="Arial"/>
              <a:cs typeface="Arial"/>
            </a:rPr>
            <a:t> PREVISTA</a:t>
          </a:r>
        </a:p>
      </xdr:txBody>
    </xdr:sp>
    <xdr:clientData/>
  </xdr:twoCellAnchor>
  <xdr:twoCellAnchor editAs="oneCell">
    <xdr:from>
      <xdr:col>6</xdr:col>
      <xdr:colOff>165100</xdr:colOff>
      <xdr:row>155</xdr:row>
      <xdr:rowOff>12700</xdr:rowOff>
    </xdr:from>
    <xdr:to>
      <xdr:col>9</xdr:col>
      <xdr:colOff>635000</xdr:colOff>
      <xdr:row>155</xdr:row>
      <xdr:rowOff>215900</xdr:rowOff>
    </xdr:to>
    <xdr:sp macro="" textlink="">
      <xdr:nvSpPr>
        <xdr:cNvPr id="197653" name="AutoShape 21">
          <a:extLst>
            <a:ext uri="{FF2B5EF4-FFF2-40B4-BE49-F238E27FC236}">
              <a16:creationId xmlns:a16="http://schemas.microsoft.com/office/drawing/2014/main" id="{00000000-0008-0000-0300-000015040300}"/>
            </a:ext>
          </a:extLst>
        </xdr:cNvPr>
        <xdr:cNvSpPr>
          <a:spLocks noChangeArrowheads="1"/>
        </xdr:cNvSpPr>
      </xdr:nvSpPr>
      <xdr:spPr bwMode="auto">
        <a:xfrm>
          <a:off x="5003800" y="19431000"/>
          <a:ext cx="3822700" cy="203200"/>
        </a:xfrm>
        <a:prstGeom prst="wedgeRectCallout">
          <a:avLst>
            <a:gd name="adj1" fmla="val -54546"/>
            <a:gd name="adj2" fmla="val -11903"/>
          </a:avLst>
        </a:prstGeom>
        <a:solidFill>
          <a:srgbClr val="CCFFCC"/>
        </a:solidFill>
        <a:ln w="12700">
          <a:solidFill>
            <a:srgbClr val="000000"/>
          </a:solidFill>
          <a:miter lim="800000"/>
          <a:headEnd/>
          <a:tailEnd/>
        </a:ln>
        <a:effectLst/>
        <a:extLst>
          <a:ext uri="{AF507438-7753-43e0-B8FC-AC1667EBCBE1}">
            <a14:hiddenEffects xmlns="" xmlns:a14="http://schemas.microsoft.com/office/drawing/2010/main">
              <a:effectLst>
                <a:outerShdw blurRad="63500" dist="107763" dir="13500000" sx="125000" sy="125000" algn="br" rotWithShape="0">
                  <a:srgbClr val="000000">
                    <a:alpha val="50000"/>
                  </a:srgbClr>
                </a:outerShdw>
              </a:effectLst>
            </a14:hiddenEffects>
          </a:ext>
        </a:extLst>
      </xdr:spPr>
      <xdr:txBody>
        <a:bodyPr vertOverflow="clip" wrap="square" lIns="27432" tIns="18288" rIns="27432" bIns="0" anchor="t" upright="1"/>
        <a:lstStyle/>
        <a:p>
          <a:pPr algn="ctr" rtl="0">
            <a:defRPr sz="1000"/>
          </a:pPr>
          <a:r>
            <a:rPr lang="es-ES" sz="1100" b="0" i="0" u="none" strike="noStrike" baseline="0">
              <a:solidFill>
                <a:srgbClr val="000000"/>
              </a:solidFill>
              <a:latin typeface="Arial"/>
              <a:ea typeface="Arial"/>
              <a:cs typeface="Arial"/>
            </a:rPr>
            <a:t>AQUÍ APARECERÁ EL TOTAL</a:t>
          </a:r>
        </a:p>
      </xdr:txBody>
    </xdr:sp>
    <xdr:clientData/>
  </xdr:twoCellAnchor>
  <xdr:twoCellAnchor editAs="oneCell">
    <xdr:from>
      <xdr:col>3</xdr:col>
      <xdr:colOff>228600</xdr:colOff>
      <xdr:row>259</xdr:row>
      <xdr:rowOff>25400</xdr:rowOff>
    </xdr:from>
    <xdr:to>
      <xdr:col>3</xdr:col>
      <xdr:colOff>1638300</xdr:colOff>
      <xdr:row>268</xdr:row>
      <xdr:rowOff>0</xdr:rowOff>
    </xdr:to>
    <xdr:pic>
      <xdr:nvPicPr>
        <xdr:cNvPr id="197973" name="Picture 26" descr="CTVP">
          <a:extLst>
            <a:ext uri="{FF2B5EF4-FFF2-40B4-BE49-F238E27FC236}">
              <a16:creationId xmlns:a16="http://schemas.microsoft.com/office/drawing/2014/main" id="{00000000-0008-0000-0300-00005505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44221400"/>
          <a:ext cx="1409700" cy="1384300"/>
        </a:xfrm>
        <a:prstGeom prst="rect">
          <a:avLst/>
        </a:prstGeom>
        <a:solidFill>
          <a:srgbClr val="FFFF99"/>
        </a:solidFill>
        <a:ln>
          <a:noFill/>
        </a:ln>
        <a:extLst>
          <a:ext uri="{91240B29-F687-4f45-9708-019B960494DF}">
            <a14:hiddenLine xmlns="" xmlns:a14="http://schemas.microsoft.com/office/drawing/2010/main" w="9525">
              <a:solidFill>
                <a:srgbClr xmlns:mc="http://schemas.openxmlformats.org/markup-compatibility/2006" val="C0C0C0" mc:Ignorable="a14" a14:legacySpreadsheetColorIndex="22"/>
              </a:solidFill>
              <a:miter lim="800000"/>
              <a:headEnd/>
              <a:tailEnd/>
            </a14:hiddenLine>
          </a:ext>
        </a:extLst>
      </xdr:spPr>
    </xdr:pic>
    <xdr:clientData/>
  </xdr:twoCellAnchor>
  <xdr:twoCellAnchor editAs="oneCell">
    <xdr:from>
      <xdr:col>3</xdr:col>
      <xdr:colOff>101600</xdr:colOff>
      <xdr:row>282</xdr:row>
      <xdr:rowOff>63500</xdr:rowOff>
    </xdr:from>
    <xdr:to>
      <xdr:col>3</xdr:col>
      <xdr:colOff>1600200</xdr:colOff>
      <xdr:row>291</xdr:row>
      <xdr:rowOff>25400</xdr:rowOff>
    </xdr:to>
    <xdr:pic>
      <xdr:nvPicPr>
        <xdr:cNvPr id="197974" name="Picture 27" descr="Previven">
          <a:extLst>
            <a:ext uri="{FF2B5EF4-FFF2-40B4-BE49-F238E27FC236}">
              <a16:creationId xmlns:a16="http://schemas.microsoft.com/office/drawing/2014/main" id="{00000000-0008-0000-0300-00005605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8500" y="47853600"/>
          <a:ext cx="1498600" cy="1371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xmlns:mc="http://schemas.openxmlformats.org/markup-compatibility/2006" val="C0C0C0" mc:Ignorable="a14" a14:legacySpreadsheetColorIndex="22"/>
              </a:solidFill>
              <a:miter lim="800000"/>
              <a:headEnd/>
              <a:tailEnd/>
            </a14:hiddenLine>
          </a:ext>
        </a:extLst>
      </xdr:spPr>
    </xdr:pic>
    <xdr:clientData/>
  </xdr:twoCellAnchor>
  <xdr:twoCellAnchor editAs="oneCell">
    <xdr:from>
      <xdr:col>3</xdr:col>
      <xdr:colOff>0</xdr:colOff>
      <xdr:row>8</xdr:row>
      <xdr:rowOff>25400</xdr:rowOff>
    </xdr:from>
    <xdr:to>
      <xdr:col>13</xdr:col>
      <xdr:colOff>711200</xdr:colOff>
      <xdr:row>12</xdr:row>
      <xdr:rowOff>63500</xdr:rowOff>
    </xdr:to>
    <xdr:sp macro="" textlink="">
      <xdr:nvSpPr>
        <xdr:cNvPr id="197688" name="Text Box 56">
          <a:extLst>
            <a:ext uri="{FF2B5EF4-FFF2-40B4-BE49-F238E27FC236}">
              <a16:creationId xmlns:a16="http://schemas.microsoft.com/office/drawing/2014/main" id="{00000000-0008-0000-0300-000038040300}"/>
            </a:ext>
          </a:extLst>
        </xdr:cNvPr>
        <xdr:cNvSpPr txBox="1">
          <a:spLocks noChangeArrowheads="1"/>
        </xdr:cNvSpPr>
      </xdr:nvSpPr>
      <xdr:spPr bwMode="auto">
        <a:xfrm>
          <a:off x="596900" y="1397000"/>
          <a:ext cx="12776200" cy="9779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lnSpc>
              <a:spcPts val="1700"/>
            </a:lnSpc>
            <a:defRPr sz="1000"/>
          </a:pPr>
          <a:r>
            <a:rPr lang="es-ES" sz="1200" b="1" i="0" u="none" strike="noStrike" baseline="0">
              <a:solidFill>
                <a:srgbClr val="000000"/>
              </a:solidFill>
              <a:latin typeface="Arial"/>
              <a:ea typeface="Arial"/>
              <a:cs typeface="Arial"/>
            </a:rPr>
            <a:t> </a:t>
          </a:r>
          <a:r>
            <a:rPr lang="es-ES" sz="1600" b="1" i="0" u="none" strike="noStrike" baseline="0">
              <a:solidFill>
                <a:srgbClr val="000000"/>
              </a:solidFill>
              <a:latin typeface="Arial"/>
              <a:ea typeface="Arial"/>
              <a:cs typeface="Arial"/>
            </a:rPr>
            <a:t> Aquí debes introducir los </a:t>
          </a:r>
          <a:r>
            <a:rPr lang="es-ES" sz="1600" b="1" i="0" u="none" strike="noStrike" baseline="0">
              <a:solidFill>
                <a:srgbClr val="993300"/>
              </a:solidFill>
              <a:latin typeface="Arial"/>
              <a:ea typeface="Arial"/>
              <a:cs typeface="Arial"/>
            </a:rPr>
            <a:t>ingresos, los márgenes previstos</a:t>
          </a:r>
          <a:r>
            <a:rPr lang="es-ES" sz="1600" b="1" i="0" u="none" strike="noStrike" baseline="0">
              <a:solidFill>
                <a:srgbClr val="000000"/>
              </a:solidFill>
              <a:latin typeface="Arial"/>
              <a:ea typeface="Arial"/>
              <a:cs typeface="Arial"/>
            </a:rPr>
            <a:t> </a:t>
          </a:r>
          <a:r>
            <a:rPr lang="es-ES" sz="1600" b="1" i="0" u="none" strike="noStrike" baseline="0">
              <a:solidFill>
                <a:srgbClr val="993300"/>
              </a:solidFill>
              <a:latin typeface="Arial"/>
              <a:ea typeface="Arial"/>
              <a:cs typeface="Arial"/>
            </a:rPr>
            <a:t>y definir cómo cobrarás a tus clientes</a:t>
          </a:r>
          <a:endParaRPr lang="es-ES" sz="1400" b="1" i="0" u="none" strike="noStrike" baseline="0">
            <a:solidFill>
              <a:srgbClr val="000000"/>
            </a:solidFill>
            <a:latin typeface="Arial"/>
            <a:ea typeface="Arial"/>
            <a:cs typeface="Arial"/>
          </a:endParaRPr>
        </a:p>
        <a:p>
          <a:pPr algn="ctr" rtl="0">
            <a:lnSpc>
              <a:spcPts val="1300"/>
            </a:lnSpc>
            <a:defRPr sz="1000"/>
          </a:pPr>
          <a:r>
            <a:rPr lang="es-ES" sz="1200" b="0" i="0" u="none" strike="noStrike" baseline="0">
              <a:solidFill>
                <a:srgbClr val="000000"/>
              </a:solidFill>
              <a:latin typeface="Arial"/>
              <a:ea typeface="Arial"/>
              <a:cs typeface="Arial"/>
            </a:rPr>
            <a:t>Introduce tus datos en las celdas de las </a:t>
          </a:r>
          <a:r>
            <a:rPr lang="es-ES" sz="1200" b="1" i="0" u="none" strike="noStrike" baseline="0">
              <a:solidFill>
                <a:srgbClr val="000000"/>
              </a:solidFill>
              <a:latin typeface="Arial"/>
              <a:ea typeface="Arial"/>
              <a:cs typeface="Arial"/>
            </a:rPr>
            <a:t>tres</a:t>
          </a:r>
          <a:r>
            <a:rPr lang="es-ES" sz="1200" b="0" i="0" u="none" strike="noStrike" baseline="0">
              <a:solidFill>
                <a:srgbClr val="000000"/>
              </a:solidFill>
              <a:latin typeface="Arial"/>
              <a:ea typeface="Arial"/>
              <a:cs typeface="Arial"/>
            </a:rPr>
            <a:t> secciones numeradas que encontrarás más abajo</a:t>
          </a:r>
        </a:p>
        <a:p>
          <a:pPr algn="ctr" rtl="0">
            <a:lnSpc>
              <a:spcPts val="1200"/>
            </a:lnSpc>
            <a:defRPr sz="1000"/>
          </a:pPr>
          <a:r>
            <a:rPr lang="es-ES" sz="1100" b="0" i="0" u="none" strike="noStrike" baseline="0">
              <a:solidFill>
                <a:srgbClr val="808080"/>
              </a:solidFill>
              <a:latin typeface="Arial"/>
              <a:ea typeface="Arial"/>
              <a:cs typeface="Arial"/>
            </a:rPr>
            <a:t>Ten en cuenta que - en cada sección - hay muchas más filas a tu disposición, para usarlas:</a:t>
          </a:r>
          <a:r>
            <a:rPr lang="es-ES" sz="1200" b="0" i="0" u="none" strike="noStrike" baseline="0">
              <a:solidFill>
                <a:srgbClr val="000000"/>
              </a:solidFill>
              <a:latin typeface="Arial"/>
              <a:ea typeface="Arial"/>
              <a:cs typeface="Arial"/>
            </a:rPr>
            <a:t> </a:t>
          </a:r>
        </a:p>
        <a:p>
          <a:pPr algn="ctr" rtl="0">
            <a:lnSpc>
              <a:spcPts val="900"/>
            </a:lnSpc>
            <a:defRPr sz="1000"/>
          </a:pPr>
          <a:r>
            <a:rPr lang="es-ES" sz="900" b="0" i="0" u="none" strike="noStrike" baseline="0">
              <a:solidFill>
                <a:srgbClr val="808080"/>
              </a:solidFill>
              <a:latin typeface="Arial"/>
              <a:ea typeface="Arial"/>
              <a:cs typeface="Arial"/>
            </a:rPr>
            <a:t>1º Desprotege la hoja (Menú Herramientas&gt;Proteger&gt;Desproteger) 2º Muéstralas (selecciónalas con el mouse y Menú Formato&gt;Fila&gt;Mostrar)</a:t>
          </a:r>
          <a:endParaRPr lang="es-ES" sz="1400" b="1" i="0" u="none" strike="noStrike" baseline="0">
            <a:solidFill>
              <a:srgbClr val="000000"/>
            </a:solidFill>
            <a:latin typeface="Arial"/>
            <a:ea typeface="Arial"/>
            <a:cs typeface="Arial"/>
          </a:endParaRPr>
        </a:p>
        <a:p>
          <a:pPr algn="ctr" rtl="0">
            <a:lnSpc>
              <a:spcPts val="1100"/>
            </a:lnSpc>
            <a:defRPr sz="1000"/>
          </a:pPr>
          <a:endParaRPr lang="es-ES" sz="1100" b="1" i="0" u="none" strike="noStrike" baseline="0">
            <a:solidFill>
              <a:srgbClr val="000000"/>
            </a:solidFill>
            <a:latin typeface="Arial"/>
            <a:ea typeface="Arial"/>
            <a:cs typeface="Arial"/>
          </a:endParaRPr>
        </a:p>
        <a:p>
          <a:pPr algn="ctr" rtl="0">
            <a:lnSpc>
              <a:spcPts val="1200"/>
            </a:lnSpc>
            <a:defRPr sz="1000"/>
          </a:pPr>
          <a:r>
            <a:rPr lang="es-ES" sz="1100" b="1" i="0" u="none" strike="noStrike" baseline="0">
              <a:solidFill>
                <a:srgbClr val="000000"/>
              </a:solidFill>
              <a:latin typeface="Arial"/>
              <a:ea typeface="Arial"/>
              <a:cs typeface="Arial"/>
            </a:rPr>
            <a:t>  </a:t>
          </a:r>
        </a:p>
      </xdr:txBody>
    </xdr:sp>
    <xdr:clientData/>
  </xdr:twoCellAnchor>
  <xdr:twoCellAnchor editAs="oneCell">
    <xdr:from>
      <xdr:col>2</xdr:col>
      <xdr:colOff>12700</xdr:colOff>
      <xdr:row>160</xdr:row>
      <xdr:rowOff>38100</xdr:rowOff>
    </xdr:from>
    <xdr:to>
      <xdr:col>13</xdr:col>
      <xdr:colOff>838200</xdr:colOff>
      <xdr:row>164</xdr:row>
      <xdr:rowOff>126999</xdr:rowOff>
    </xdr:to>
    <xdr:sp macro="" textlink="">
      <xdr:nvSpPr>
        <xdr:cNvPr id="197698" name="Text Box 66">
          <a:extLst>
            <a:ext uri="{FF2B5EF4-FFF2-40B4-BE49-F238E27FC236}">
              <a16:creationId xmlns:a16="http://schemas.microsoft.com/office/drawing/2014/main" id="{00000000-0008-0000-0300-000042040300}"/>
            </a:ext>
          </a:extLst>
        </xdr:cNvPr>
        <xdr:cNvSpPr txBox="1">
          <a:spLocks noChangeArrowheads="1"/>
        </xdr:cNvSpPr>
      </xdr:nvSpPr>
      <xdr:spPr bwMode="auto">
        <a:xfrm>
          <a:off x="254000" y="20345400"/>
          <a:ext cx="13246100" cy="7493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100" b="1" i="0" u="none" strike="noStrike" baseline="0">
              <a:solidFill>
                <a:srgbClr val="000000"/>
              </a:solidFill>
              <a:latin typeface="Arial"/>
              <a:ea typeface="Arial"/>
              <a:cs typeface="Arial"/>
            </a:rPr>
            <a:t>Concepto: </a:t>
          </a:r>
        </a:p>
        <a:p>
          <a:pPr algn="l" rtl="0">
            <a:defRPr sz="1000"/>
          </a:pPr>
          <a:r>
            <a:rPr lang="es-ES" sz="1100" b="0" i="0" u="none" strike="noStrike" baseline="0">
              <a:solidFill>
                <a:srgbClr val="000000"/>
              </a:solidFill>
              <a:latin typeface="Arial"/>
              <a:ea typeface="Arial"/>
              <a:cs typeface="Arial"/>
            </a:rPr>
            <a:t>Pueden ser, por ejemplo: Zonas, delegaciones, departamentos, vendedores, canales de venta, franquicias, etc</a:t>
          </a:r>
          <a:r>
            <a:rPr lang="es-ES" sz="1100" b="1" i="0" u="none" strike="noStrike" baseline="0">
              <a:solidFill>
                <a:srgbClr val="000000"/>
              </a:solidFill>
              <a:latin typeface="Arial"/>
              <a:ea typeface="Arial"/>
              <a:cs typeface="Arial"/>
            </a:rPr>
            <a:t>.</a:t>
          </a:r>
          <a:r>
            <a:rPr lang="es-ES" sz="1100" b="0" i="0" u="none" strike="noStrike" baseline="0">
              <a:solidFill>
                <a:srgbClr val="000000"/>
              </a:solidFill>
              <a:latin typeface="Arial"/>
              <a:ea typeface="Arial"/>
              <a:cs typeface="Arial"/>
            </a:rPr>
            <a:t>… o </a:t>
          </a:r>
          <a:r>
            <a:rPr lang="es-ES" sz="1100" b="0" i="0" u="none" strike="noStrike" baseline="0">
              <a:solidFill>
                <a:srgbClr val="993300"/>
              </a:solidFill>
              <a:latin typeface="Arial"/>
              <a:ea typeface="Arial"/>
              <a:cs typeface="Arial"/>
            </a:rPr>
            <a:t>si lo prefieres, no pongas nada y usa sólo la primera línea para indicar las ventas totales previstas.</a:t>
          </a:r>
          <a:endParaRPr lang="es-ES" sz="1100" b="0" i="0" u="none" strike="noStrike" baseline="0">
            <a:solidFill>
              <a:srgbClr val="000000"/>
            </a:solidFill>
            <a:latin typeface="Arial"/>
            <a:ea typeface="Arial"/>
            <a:cs typeface="Arial"/>
          </a:endParaRPr>
        </a:p>
        <a:p>
          <a:pPr algn="l" rtl="0">
            <a:defRPr sz="1000"/>
          </a:pPr>
          <a:endParaRPr lang="es-ES" sz="1100" b="0" i="0" u="none" strike="noStrike" baseline="0">
            <a:solidFill>
              <a:srgbClr val="000000"/>
            </a:solidFill>
            <a:latin typeface="Arial"/>
            <a:ea typeface="Arial"/>
            <a:cs typeface="Arial"/>
          </a:endParaRPr>
        </a:p>
      </xdr:txBody>
    </xdr:sp>
    <xdr:clientData/>
  </xdr:twoCellAnchor>
  <xdr:twoCellAnchor editAs="oneCell">
    <xdr:from>
      <xdr:col>1</xdr:col>
      <xdr:colOff>101600</xdr:colOff>
      <xdr:row>167</xdr:row>
      <xdr:rowOff>101600</xdr:rowOff>
    </xdr:from>
    <xdr:to>
      <xdr:col>13</xdr:col>
      <xdr:colOff>850900</xdr:colOff>
      <xdr:row>173</xdr:row>
      <xdr:rowOff>63500</xdr:rowOff>
    </xdr:to>
    <xdr:sp macro="" textlink="">
      <xdr:nvSpPr>
        <xdr:cNvPr id="197699" name="Text Box 67">
          <a:extLst>
            <a:ext uri="{FF2B5EF4-FFF2-40B4-BE49-F238E27FC236}">
              <a16:creationId xmlns:a16="http://schemas.microsoft.com/office/drawing/2014/main" id="{00000000-0008-0000-0300-000043040300}"/>
            </a:ext>
          </a:extLst>
        </xdr:cNvPr>
        <xdr:cNvSpPr txBox="1">
          <a:spLocks noChangeArrowheads="1"/>
        </xdr:cNvSpPr>
      </xdr:nvSpPr>
      <xdr:spPr bwMode="auto">
        <a:xfrm>
          <a:off x="228600" y="21640800"/>
          <a:ext cx="13284200" cy="9525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100" b="1" i="0" u="none" strike="noStrike" baseline="0">
              <a:solidFill>
                <a:srgbClr val="993300"/>
              </a:solidFill>
              <a:latin typeface="Arial"/>
              <a:ea typeface="Arial"/>
              <a:cs typeface="Arial"/>
            </a:rPr>
            <a:t>% menos venta:</a:t>
          </a:r>
          <a:r>
            <a:rPr lang="es-ES" sz="1100" b="1" i="0" u="none" strike="noStrike" baseline="0">
              <a:solidFill>
                <a:srgbClr val="000000"/>
              </a:solidFill>
              <a:latin typeface="Arial"/>
              <a:ea typeface="Arial"/>
              <a:cs typeface="Arial"/>
            </a:rPr>
            <a:t> Debes poner el % medio total sobre ventas que tienes previsto</a:t>
          </a:r>
          <a:r>
            <a:rPr lang="es-ES" sz="1100" b="0" i="0" u="none" strike="noStrike" baseline="0">
              <a:solidFill>
                <a:srgbClr val="000000"/>
              </a:solidFill>
              <a:latin typeface="Arial"/>
              <a:ea typeface="Arial"/>
              <a:cs typeface="Arial"/>
            </a:rPr>
            <a:t> </a:t>
          </a:r>
          <a:r>
            <a:rPr lang="es-ES" sz="1100" b="1" i="0" u="none" strike="noStrike" baseline="0">
              <a:solidFill>
                <a:srgbClr val="000000"/>
              </a:solidFill>
              <a:latin typeface="Arial"/>
              <a:ea typeface="Arial"/>
              <a:cs typeface="Arial"/>
            </a:rPr>
            <a:t>para el ejercicio. Si no tienes, déjalo todo a cero.</a:t>
          </a:r>
        </a:p>
        <a:p>
          <a:pPr algn="l" rtl="0">
            <a:defRPr sz="1000"/>
          </a:pPr>
          <a:r>
            <a:rPr lang="es-ES" sz="1100" b="0" i="0" u="none" strike="noStrike" baseline="0">
              <a:solidFill>
                <a:srgbClr val="000000"/>
              </a:solidFill>
              <a:latin typeface="Arial"/>
              <a:ea typeface="Arial"/>
              <a:cs typeface="Arial"/>
            </a:rPr>
            <a:t>Menos venta son los importes de las ventas anuladas o de las devoluciones o abonos por cualquier concepto… excepto aquellos que son considerados un coste o carga. Normalmente son devoluciones a los clientes por errores, defectos o en aplicación de determinadas garantías. En ningún caso son impagados o similares. Tampoco sería correcto considerar menos venta - por ejemplo - las comisiones que te cobra el banco por pago mediante tarjeta de crédito (esto es un gasto financiero).</a:t>
          </a:r>
        </a:p>
        <a:p>
          <a:pPr algn="l" rtl="0">
            <a:defRPr sz="1000"/>
          </a:pPr>
          <a:endParaRPr lang="es-ES" sz="1100" b="0" i="0" u="none" strike="noStrike" baseline="0">
            <a:solidFill>
              <a:srgbClr val="000000"/>
            </a:solidFill>
            <a:latin typeface="Arial"/>
            <a:ea typeface="Arial"/>
            <a:cs typeface="Arial"/>
          </a:endParaRPr>
        </a:p>
        <a:p>
          <a:pPr algn="l" rtl="0">
            <a:defRPr sz="1000"/>
          </a:pPr>
          <a:endParaRPr lang="es-ES" sz="1100" b="0" i="0" u="none" strike="noStrike" baseline="0">
            <a:solidFill>
              <a:srgbClr val="000000"/>
            </a:solidFill>
            <a:latin typeface="Arial"/>
            <a:ea typeface="Arial"/>
            <a:cs typeface="Arial"/>
          </a:endParaRPr>
        </a:p>
      </xdr:txBody>
    </xdr:sp>
    <xdr:clientData/>
  </xdr:twoCellAnchor>
  <xdr:twoCellAnchor editAs="oneCell">
    <xdr:from>
      <xdr:col>2</xdr:col>
      <xdr:colOff>12700</xdr:colOff>
      <xdr:row>189</xdr:row>
      <xdr:rowOff>101600</xdr:rowOff>
    </xdr:from>
    <xdr:to>
      <xdr:col>13</xdr:col>
      <xdr:colOff>876300</xdr:colOff>
      <xdr:row>192</xdr:row>
      <xdr:rowOff>63500</xdr:rowOff>
    </xdr:to>
    <xdr:sp macro="" textlink="">
      <xdr:nvSpPr>
        <xdr:cNvPr id="197700" name="Text Box 68">
          <a:extLst>
            <a:ext uri="{FF2B5EF4-FFF2-40B4-BE49-F238E27FC236}">
              <a16:creationId xmlns:a16="http://schemas.microsoft.com/office/drawing/2014/main" id="{00000000-0008-0000-0300-000044040300}"/>
            </a:ext>
          </a:extLst>
        </xdr:cNvPr>
        <xdr:cNvSpPr txBox="1">
          <a:spLocks noChangeArrowheads="1"/>
        </xdr:cNvSpPr>
      </xdr:nvSpPr>
      <xdr:spPr bwMode="auto">
        <a:xfrm>
          <a:off x="254000" y="25755600"/>
          <a:ext cx="13284200" cy="5334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100" b="1" i="0" u="none" strike="noStrike" baseline="0">
              <a:solidFill>
                <a:srgbClr val="993300"/>
              </a:solidFill>
              <a:latin typeface="Arial"/>
              <a:ea typeface="Arial"/>
              <a:cs typeface="Arial"/>
            </a:rPr>
            <a:t>ingresos financieros: </a:t>
          </a:r>
          <a:endParaRPr lang="es-ES" sz="1100" b="1"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Son ingresos procedentes de actividad financiera, por ejemplo: intereses que</a:t>
          </a:r>
          <a:r>
            <a:rPr lang="es-ES" sz="1100" b="1" i="0" u="none" strike="noStrike" baseline="0">
              <a:solidFill>
                <a:srgbClr val="000000"/>
              </a:solidFill>
              <a:latin typeface="Arial"/>
              <a:ea typeface="Arial"/>
              <a:cs typeface="Arial"/>
            </a:rPr>
            <a:t> te pagan</a:t>
          </a:r>
          <a:r>
            <a:rPr lang="es-ES" sz="1100" b="0" i="0" u="none" strike="noStrike" baseline="0">
              <a:solidFill>
                <a:srgbClr val="000000"/>
              </a:solidFill>
              <a:latin typeface="Arial"/>
              <a:ea typeface="Arial"/>
              <a:cs typeface="Arial"/>
            </a:rPr>
            <a:t> por un depósito o por una inversión financiera y similares. </a:t>
          </a:r>
        </a:p>
        <a:p>
          <a:pPr algn="l" rtl="0">
            <a:defRPr sz="1000"/>
          </a:pPr>
          <a:endParaRPr lang="es-ES" sz="1100" b="0" i="0" u="none" strike="noStrike" baseline="0">
            <a:solidFill>
              <a:srgbClr val="000000"/>
            </a:solidFill>
            <a:latin typeface="Arial"/>
            <a:ea typeface="Arial"/>
            <a:cs typeface="Arial"/>
          </a:endParaRPr>
        </a:p>
      </xdr:txBody>
    </xdr:sp>
    <xdr:clientData/>
  </xdr:twoCellAnchor>
  <xdr:twoCellAnchor editAs="oneCell">
    <xdr:from>
      <xdr:col>2</xdr:col>
      <xdr:colOff>0</xdr:colOff>
      <xdr:row>176</xdr:row>
      <xdr:rowOff>101600</xdr:rowOff>
    </xdr:from>
    <xdr:to>
      <xdr:col>13</xdr:col>
      <xdr:colOff>850900</xdr:colOff>
      <xdr:row>184</xdr:row>
      <xdr:rowOff>25399</xdr:rowOff>
    </xdr:to>
    <xdr:sp macro="" textlink="">
      <xdr:nvSpPr>
        <xdr:cNvPr id="197703" name="Text Box 71">
          <a:extLst>
            <a:ext uri="{FF2B5EF4-FFF2-40B4-BE49-F238E27FC236}">
              <a16:creationId xmlns:a16="http://schemas.microsoft.com/office/drawing/2014/main" id="{00000000-0008-0000-0300-000047040300}"/>
            </a:ext>
          </a:extLst>
        </xdr:cNvPr>
        <xdr:cNvSpPr txBox="1">
          <a:spLocks noChangeArrowheads="1"/>
        </xdr:cNvSpPr>
      </xdr:nvSpPr>
      <xdr:spPr bwMode="auto">
        <a:xfrm>
          <a:off x="241300" y="23177500"/>
          <a:ext cx="13271500" cy="12446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100" b="1" i="0" u="none" strike="noStrike" baseline="0">
              <a:solidFill>
                <a:srgbClr val="993300"/>
              </a:solidFill>
              <a:latin typeface="Arial"/>
              <a:ea typeface="Arial"/>
              <a:cs typeface="Arial"/>
            </a:rPr>
            <a:t>% margen bruto:</a:t>
          </a:r>
          <a:endParaRPr lang="es-ES" sz="1100" b="1" i="0" u="none" strike="noStrike" baseline="0">
            <a:solidFill>
              <a:srgbClr val="000000"/>
            </a:solidFill>
            <a:latin typeface="Arial"/>
            <a:ea typeface="Arial"/>
            <a:cs typeface="Arial"/>
          </a:endParaRPr>
        </a:p>
        <a:p>
          <a:pPr algn="l" rtl="0">
            <a:defRPr sz="1000"/>
          </a:pPr>
          <a:r>
            <a:rPr lang="es-ES" sz="1100" b="1" i="0" u="sng" strike="noStrike" baseline="0">
              <a:solidFill>
                <a:srgbClr val="000000"/>
              </a:solidFill>
              <a:latin typeface="Arial"/>
              <a:ea typeface="Arial"/>
              <a:cs typeface="Arial"/>
            </a:rPr>
            <a:t>En este caso</a:t>
          </a:r>
          <a:r>
            <a:rPr lang="es-ES" sz="1100" b="1" i="0" u="none" strike="noStrike" baseline="0">
              <a:solidFill>
                <a:srgbClr val="000000"/>
              </a:solidFill>
              <a:latin typeface="Arial"/>
              <a:ea typeface="Arial"/>
              <a:cs typeface="Arial"/>
            </a:rPr>
            <a:t> es la diferencia entre el precio de compra</a:t>
          </a:r>
          <a:r>
            <a:rPr lang="es-ES" sz="1100" b="0" i="0" u="none" strike="noStrike" baseline="0">
              <a:solidFill>
                <a:srgbClr val="000000"/>
              </a:solidFill>
              <a:latin typeface="Arial"/>
              <a:ea typeface="Arial"/>
              <a:cs typeface="Arial"/>
            </a:rPr>
            <a:t> </a:t>
          </a:r>
          <a:r>
            <a:rPr lang="es-ES" sz="1100" b="1" i="0" u="none" strike="noStrike" baseline="0">
              <a:solidFill>
                <a:srgbClr val="000000"/>
              </a:solidFill>
              <a:latin typeface="Arial"/>
              <a:ea typeface="Arial"/>
              <a:cs typeface="Arial"/>
            </a:rPr>
            <a:t>del material para la venta y el</a:t>
          </a:r>
          <a:r>
            <a:rPr lang="es-ES" sz="1100" b="0" i="0" u="none" strike="noStrike" baseline="0">
              <a:solidFill>
                <a:srgbClr val="000000"/>
              </a:solidFill>
              <a:latin typeface="Arial"/>
              <a:ea typeface="Arial"/>
              <a:cs typeface="Arial"/>
            </a:rPr>
            <a:t> </a:t>
          </a:r>
          <a:r>
            <a:rPr lang="es-ES" sz="1100" b="1" i="0" u="none" strike="noStrike" baseline="0">
              <a:solidFill>
                <a:srgbClr val="000000"/>
              </a:solidFill>
              <a:latin typeface="Arial"/>
              <a:ea typeface="Arial"/>
              <a:cs typeface="Arial"/>
            </a:rPr>
            <a:t>precio de venta.</a:t>
          </a:r>
        </a:p>
        <a:p>
          <a:pPr algn="l" rtl="0">
            <a:defRPr sz="1000"/>
          </a:pPr>
          <a:r>
            <a:rPr lang="es-ES" sz="1100" b="0" i="0" u="none" strike="noStrike" baseline="0">
              <a:solidFill>
                <a:srgbClr val="000000"/>
              </a:solidFill>
              <a:latin typeface="Arial"/>
              <a:ea typeface="Arial"/>
              <a:cs typeface="Arial"/>
            </a:rPr>
            <a:t>Ejemplos: (1) Compro un producto a 100 y lo vendo a 200, el margen bruto es del 50% (2) Compro materiales para producir un producto, el coste del material es de 50 (coste de 1 producto) y el precio de venta es de 200, el margen bruto es del 25%. (3) De media, el precio de venta de mis servicios es 100 y el consumo medio de materiales en cada servicio tiene un coste de 10, mi margen bruto es del 90%.</a:t>
          </a:r>
        </a:p>
        <a:p>
          <a:pPr algn="l" rtl="0">
            <a:defRPr sz="1000"/>
          </a:pPr>
          <a:r>
            <a:rPr lang="es-ES" sz="1100" b="1" i="0" u="none" strike="noStrike" baseline="0">
              <a:solidFill>
                <a:srgbClr val="993300"/>
              </a:solidFill>
              <a:latin typeface="Arial"/>
              <a:ea typeface="Arial"/>
              <a:cs typeface="Arial"/>
            </a:rPr>
            <a:t>Si tu empresa es de servicios "puros"</a:t>
          </a:r>
          <a:r>
            <a:rPr lang="es-ES" sz="1100" b="0" i="0" u="none" strike="noStrike" baseline="0">
              <a:solidFill>
                <a:srgbClr val="000000"/>
              </a:solidFill>
              <a:latin typeface="Arial"/>
              <a:ea typeface="Arial"/>
              <a:cs typeface="Arial"/>
            </a:rPr>
            <a:t> (sin consumo de ningún material)</a:t>
          </a:r>
          <a:r>
            <a:rPr lang="es-ES" sz="1100" b="0" i="0" u="none" strike="noStrike" baseline="0">
              <a:solidFill>
                <a:srgbClr val="993300"/>
              </a:solidFill>
              <a:latin typeface="Arial"/>
              <a:ea typeface="Arial"/>
              <a:cs typeface="Arial"/>
            </a:rPr>
            <a:t> </a:t>
          </a:r>
          <a:r>
            <a:rPr lang="es-ES" sz="1100" b="1" i="0" u="none" strike="noStrike" baseline="0">
              <a:solidFill>
                <a:srgbClr val="993300"/>
              </a:solidFill>
              <a:latin typeface="Arial"/>
              <a:ea typeface="Arial"/>
              <a:cs typeface="Arial"/>
            </a:rPr>
            <a:t>pon 100%</a:t>
          </a:r>
          <a:r>
            <a:rPr lang="es-ES" sz="1100" b="0" i="0" u="none" strike="noStrike" baseline="0">
              <a:solidFill>
                <a:srgbClr val="993300"/>
              </a:solidFill>
              <a:latin typeface="Arial"/>
              <a:ea typeface="Arial"/>
              <a:cs typeface="Arial"/>
            </a:rPr>
            <a:t>.</a:t>
          </a:r>
          <a:endParaRPr lang="es-ES" sz="1100" b="0" i="0" u="none" strike="noStrike" baseline="0">
            <a:solidFill>
              <a:srgbClr val="000000"/>
            </a:solidFill>
            <a:latin typeface="Arial"/>
            <a:ea typeface="Arial"/>
            <a:cs typeface="Arial"/>
          </a:endParaRPr>
        </a:p>
        <a:p>
          <a:pPr algn="l" rtl="0">
            <a:defRPr sz="1000"/>
          </a:pPr>
          <a:endParaRPr lang="es-ES" sz="1100" b="0" i="0" u="none" strike="noStrike" baseline="0">
            <a:solidFill>
              <a:srgbClr val="000000"/>
            </a:solidFill>
            <a:latin typeface="Arial"/>
            <a:ea typeface="Arial"/>
            <a:cs typeface="Arial"/>
          </a:endParaRPr>
        </a:p>
        <a:p>
          <a:pPr algn="l" rtl="0">
            <a:defRPr sz="1000"/>
          </a:pPr>
          <a:endParaRPr lang="es-ES" sz="1100" b="0" i="0" u="none" strike="noStrike" baseline="0">
            <a:solidFill>
              <a:srgbClr val="000000"/>
            </a:solidFill>
            <a:latin typeface="Arial"/>
            <a:ea typeface="Arial"/>
            <a:cs typeface="Arial"/>
          </a:endParaRPr>
        </a:p>
      </xdr:txBody>
    </xdr:sp>
    <xdr:clientData/>
  </xdr:twoCellAnchor>
  <xdr:twoCellAnchor editAs="oneCell">
    <xdr:from>
      <xdr:col>2</xdr:col>
      <xdr:colOff>38100</xdr:colOff>
      <xdr:row>184</xdr:row>
      <xdr:rowOff>177800</xdr:rowOff>
    </xdr:from>
    <xdr:to>
      <xdr:col>13</xdr:col>
      <xdr:colOff>850900</xdr:colOff>
      <xdr:row>187</xdr:row>
      <xdr:rowOff>241300</xdr:rowOff>
    </xdr:to>
    <xdr:sp macro="" textlink="">
      <xdr:nvSpPr>
        <xdr:cNvPr id="197704" name="Text Box 72">
          <a:extLst>
            <a:ext uri="{FF2B5EF4-FFF2-40B4-BE49-F238E27FC236}">
              <a16:creationId xmlns:a16="http://schemas.microsoft.com/office/drawing/2014/main" id="{00000000-0008-0000-0300-000048040300}"/>
            </a:ext>
          </a:extLst>
        </xdr:cNvPr>
        <xdr:cNvSpPr txBox="1">
          <a:spLocks noChangeArrowheads="1"/>
        </xdr:cNvSpPr>
      </xdr:nvSpPr>
      <xdr:spPr bwMode="auto">
        <a:xfrm>
          <a:off x="279400" y="24574500"/>
          <a:ext cx="13233400" cy="6096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100" b="1" i="0" u="none" strike="noStrike" baseline="0">
              <a:solidFill>
                <a:srgbClr val="993300"/>
              </a:solidFill>
              <a:latin typeface="Arial"/>
              <a:ea typeface="Arial"/>
              <a:cs typeface="Arial"/>
            </a:rPr>
            <a:t>precio de venta:</a:t>
          </a:r>
          <a:endParaRPr lang="es-ES" sz="1100" b="1" i="0" u="none" strike="noStrike" baseline="0">
            <a:solidFill>
              <a:srgbClr val="000000"/>
            </a:solidFill>
            <a:latin typeface="Arial"/>
            <a:ea typeface="Arial"/>
            <a:cs typeface="Arial"/>
          </a:endParaRPr>
        </a:p>
        <a:p>
          <a:pPr algn="l" rtl="0">
            <a:defRPr sz="1000"/>
          </a:pPr>
          <a:r>
            <a:rPr lang="es-ES" sz="1100" b="1" i="0" u="none" strike="noStrike" baseline="0">
              <a:solidFill>
                <a:srgbClr val="000000"/>
              </a:solidFill>
              <a:latin typeface="Arial"/>
              <a:ea typeface="Arial"/>
              <a:cs typeface="Arial"/>
            </a:rPr>
            <a:t>En este caso es el importe medio por cada producto vendido</a:t>
          </a:r>
          <a:r>
            <a:rPr lang="es-ES" sz="1100" b="0" i="0" u="none" strike="noStrike" baseline="0">
              <a:solidFill>
                <a:srgbClr val="000000"/>
              </a:solidFill>
              <a:latin typeface="Arial"/>
              <a:ea typeface="Arial"/>
              <a:cs typeface="Arial"/>
            </a:rPr>
            <a:t> (que no es lo mismo que el precio de venta "teórico" si haces descuentos y-o condiciones especiales)</a:t>
          </a:r>
          <a:r>
            <a:rPr lang="es-ES" sz="1100" b="1" i="0" u="none" strike="noStrike" baseline="0">
              <a:solidFill>
                <a:srgbClr val="000000"/>
              </a:solidFill>
              <a:latin typeface="Arial"/>
              <a:ea typeface="Arial"/>
              <a:cs typeface="Arial"/>
            </a:rPr>
            <a:t>.</a:t>
          </a:r>
          <a:endParaRPr lang="es-ES" sz="1100" b="0" i="0" u="none" strike="noStrike" baseline="0">
            <a:solidFill>
              <a:srgbClr val="000000"/>
            </a:solidFill>
            <a:latin typeface="Arial"/>
            <a:ea typeface="Arial"/>
            <a:cs typeface="Arial"/>
          </a:endParaRPr>
        </a:p>
        <a:p>
          <a:pPr algn="l" rtl="0">
            <a:defRPr sz="1000"/>
          </a:pPr>
          <a:endParaRPr lang="es-ES" sz="1100" b="0" i="0" u="none" strike="noStrike" baseline="0">
            <a:solidFill>
              <a:srgbClr val="000000"/>
            </a:solidFill>
            <a:latin typeface="Arial"/>
            <a:ea typeface="Arial"/>
            <a:cs typeface="Arial"/>
          </a:endParaRPr>
        </a:p>
        <a:p>
          <a:pPr algn="l" rtl="0">
            <a:defRPr sz="1000"/>
          </a:pPr>
          <a:endParaRPr lang="es-ES" sz="1100" b="0" i="0" u="none" strike="noStrike" baseline="0">
            <a:solidFill>
              <a:srgbClr val="000000"/>
            </a:solidFill>
            <a:latin typeface="Arial"/>
            <a:ea typeface="Arial"/>
            <a:cs typeface="Arial"/>
          </a:endParaRPr>
        </a:p>
      </xdr:txBody>
    </xdr:sp>
    <xdr:clientData/>
  </xdr:twoCellAnchor>
  <xdr:twoCellAnchor editAs="oneCell">
    <xdr:from>
      <xdr:col>2</xdr:col>
      <xdr:colOff>12700</xdr:colOff>
      <xdr:row>194</xdr:row>
      <xdr:rowOff>101600</xdr:rowOff>
    </xdr:from>
    <xdr:to>
      <xdr:col>13</xdr:col>
      <xdr:colOff>876300</xdr:colOff>
      <xdr:row>198</xdr:row>
      <xdr:rowOff>76200</xdr:rowOff>
    </xdr:to>
    <xdr:sp macro="" textlink="">
      <xdr:nvSpPr>
        <xdr:cNvPr id="197705" name="Text Box 73">
          <a:extLst>
            <a:ext uri="{FF2B5EF4-FFF2-40B4-BE49-F238E27FC236}">
              <a16:creationId xmlns:a16="http://schemas.microsoft.com/office/drawing/2014/main" id="{00000000-0008-0000-0300-000049040300}"/>
            </a:ext>
          </a:extLst>
        </xdr:cNvPr>
        <xdr:cNvSpPr txBox="1">
          <a:spLocks noChangeArrowheads="1"/>
        </xdr:cNvSpPr>
      </xdr:nvSpPr>
      <xdr:spPr bwMode="auto">
        <a:xfrm>
          <a:off x="254000" y="26809700"/>
          <a:ext cx="13284200" cy="6350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100" b="1" i="0" u="none" strike="noStrike" baseline="0">
              <a:solidFill>
                <a:srgbClr val="993300"/>
              </a:solidFill>
              <a:latin typeface="Arial"/>
              <a:ea typeface="Arial"/>
              <a:cs typeface="Arial"/>
            </a:rPr>
            <a:t>ingresos extraordinarios: </a:t>
          </a:r>
          <a:endParaRPr lang="es-ES" sz="1100" b="1"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Son aquellos que no proceden de la actividad habitual y propia (ordinaria) de la empresa, normalmente no son recurrentes. Ejemplo: la venta de un activo (local, terreno o una máquina). </a:t>
          </a:r>
        </a:p>
        <a:p>
          <a:pPr algn="l" rtl="0">
            <a:defRPr sz="1000"/>
          </a:pPr>
          <a:endParaRPr lang="es-ES" sz="1100" b="0" i="0" u="none" strike="noStrike" baseline="0">
            <a:solidFill>
              <a:srgbClr val="000000"/>
            </a:solidFill>
            <a:latin typeface="Arial"/>
            <a:ea typeface="Arial"/>
            <a:cs typeface="Arial"/>
          </a:endParaRPr>
        </a:p>
      </xdr:txBody>
    </xdr:sp>
    <xdr:clientData/>
  </xdr:twoCellAnchor>
  <xdr:twoCellAnchor editAs="oneCell">
    <xdr:from>
      <xdr:col>7</xdr:col>
      <xdr:colOff>990600</xdr:colOff>
      <xdr:row>205</xdr:row>
      <xdr:rowOff>127000</xdr:rowOff>
    </xdr:from>
    <xdr:to>
      <xdr:col>11</xdr:col>
      <xdr:colOff>825500</xdr:colOff>
      <xdr:row>208</xdr:row>
      <xdr:rowOff>76201</xdr:rowOff>
    </xdr:to>
    <xdr:sp macro="" textlink="">
      <xdr:nvSpPr>
        <xdr:cNvPr id="197712" name="Text Box 80">
          <a:extLst>
            <a:ext uri="{FF2B5EF4-FFF2-40B4-BE49-F238E27FC236}">
              <a16:creationId xmlns:a16="http://schemas.microsoft.com/office/drawing/2014/main" id="{00000000-0008-0000-0300-000050040300}"/>
            </a:ext>
          </a:extLst>
        </xdr:cNvPr>
        <xdr:cNvSpPr txBox="1">
          <a:spLocks noChangeArrowheads="1"/>
        </xdr:cNvSpPr>
      </xdr:nvSpPr>
      <xdr:spPr bwMode="auto">
        <a:xfrm>
          <a:off x="6946900" y="28803600"/>
          <a:ext cx="4305300" cy="5334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100" b="1" i="0" u="none" strike="noStrike" baseline="0">
              <a:solidFill>
                <a:srgbClr val="000000"/>
              </a:solidFill>
              <a:latin typeface="Arial"/>
              <a:ea typeface="Arial"/>
              <a:cs typeface="Arial"/>
            </a:rPr>
            <a:t>Fórmula del % de margen bruto:  </a:t>
          </a:r>
          <a:r>
            <a:rPr lang="es-ES" sz="1200" b="1" i="0" u="none" strike="noStrike" baseline="0">
              <a:solidFill>
                <a:srgbClr val="993300"/>
              </a:solidFill>
              <a:latin typeface="Arial"/>
              <a:ea typeface="Arial"/>
              <a:cs typeface="Arial"/>
            </a:rPr>
            <a:t>(Pv-Cp)  ÷  Pv %</a:t>
          </a:r>
        </a:p>
        <a:p>
          <a:pPr algn="l" rtl="0">
            <a:defRPr sz="1000"/>
          </a:pPr>
          <a:r>
            <a:rPr lang="es-ES" sz="1100" b="0" i="0" u="none" strike="noStrike" baseline="0">
              <a:solidFill>
                <a:srgbClr val="000000"/>
              </a:solidFill>
              <a:latin typeface="Arial"/>
              <a:ea typeface="Arial"/>
              <a:cs typeface="Arial"/>
            </a:rPr>
            <a:t>Siendo Pv: precio de venta y Cp: coste del producto</a:t>
          </a:r>
        </a:p>
        <a:p>
          <a:pPr algn="l" rtl="0">
            <a:defRPr sz="1000"/>
          </a:pPr>
          <a:endParaRPr lang="es-ES" sz="1100" b="0" i="0" u="none" strike="noStrike" baseline="0">
            <a:solidFill>
              <a:srgbClr val="000000"/>
            </a:solidFill>
            <a:latin typeface="Arial"/>
            <a:ea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50800</xdr:colOff>
      <xdr:row>8</xdr:row>
      <xdr:rowOff>25400</xdr:rowOff>
    </xdr:from>
    <xdr:to>
      <xdr:col>14</xdr:col>
      <xdr:colOff>0</xdr:colOff>
      <xdr:row>11</xdr:row>
      <xdr:rowOff>317500</xdr:rowOff>
    </xdr:to>
    <xdr:sp macro="" textlink="">
      <xdr:nvSpPr>
        <xdr:cNvPr id="198798" name="Text Box 142">
          <a:extLst>
            <a:ext uri="{FF2B5EF4-FFF2-40B4-BE49-F238E27FC236}">
              <a16:creationId xmlns:a16="http://schemas.microsoft.com/office/drawing/2014/main" id="{00000000-0008-0000-0400-00008E080300}"/>
            </a:ext>
          </a:extLst>
        </xdr:cNvPr>
        <xdr:cNvSpPr txBox="1">
          <a:spLocks noChangeArrowheads="1"/>
        </xdr:cNvSpPr>
      </xdr:nvSpPr>
      <xdr:spPr bwMode="auto">
        <a:xfrm>
          <a:off x="381000" y="1397000"/>
          <a:ext cx="12788900" cy="9906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defRPr sz="1000"/>
          </a:pPr>
          <a:r>
            <a:rPr lang="es-ES" sz="1200" b="1" i="0" u="none" strike="noStrike" baseline="0">
              <a:solidFill>
                <a:srgbClr val="000000"/>
              </a:solidFill>
              <a:latin typeface="Arial"/>
              <a:ea typeface="Arial"/>
              <a:cs typeface="Arial"/>
            </a:rPr>
            <a:t> </a:t>
          </a:r>
          <a:r>
            <a:rPr lang="es-ES" sz="1600" b="1" i="0" u="none" strike="noStrike" baseline="0">
              <a:solidFill>
                <a:srgbClr val="000000"/>
              </a:solidFill>
              <a:latin typeface="Arial"/>
              <a:ea typeface="Arial"/>
              <a:cs typeface="Arial"/>
            </a:rPr>
            <a:t> En esta parte debes introducir los </a:t>
          </a:r>
          <a:r>
            <a:rPr lang="es-ES" sz="1600" b="1" i="0" u="none" strike="noStrike" baseline="0">
              <a:solidFill>
                <a:srgbClr val="993300"/>
              </a:solidFill>
              <a:latin typeface="Arial"/>
              <a:ea typeface="Arial"/>
              <a:cs typeface="Arial"/>
            </a:rPr>
            <a:t>gastos operativos previstos</a:t>
          </a:r>
          <a:r>
            <a:rPr lang="es-ES" sz="1600" b="1" i="0" u="none" strike="noStrike" baseline="0">
              <a:solidFill>
                <a:srgbClr val="000000"/>
              </a:solidFill>
              <a:latin typeface="Arial"/>
              <a:ea typeface="Arial"/>
              <a:cs typeface="Arial"/>
            </a:rPr>
            <a:t> para el primer año</a:t>
          </a:r>
          <a:r>
            <a:rPr lang="es-ES" sz="1600" b="0" i="0" u="none" strike="noStrike" baseline="0">
              <a:solidFill>
                <a:srgbClr val="000000"/>
              </a:solidFill>
              <a:latin typeface="Arial"/>
              <a:ea typeface="Arial"/>
              <a:cs typeface="Arial"/>
            </a:rPr>
            <a:t> (excepto los de personal)</a:t>
          </a:r>
          <a:endParaRPr lang="es-ES" sz="1400" b="1" i="0" u="none" strike="noStrike" baseline="0">
            <a:solidFill>
              <a:srgbClr val="000000"/>
            </a:solidFill>
            <a:latin typeface="Arial"/>
            <a:ea typeface="Arial"/>
            <a:cs typeface="Arial"/>
          </a:endParaRPr>
        </a:p>
        <a:p>
          <a:pPr algn="ctr" rtl="0">
            <a:defRPr sz="1000"/>
          </a:pPr>
          <a:r>
            <a:rPr lang="es-ES" sz="1200" b="0" i="0" u="none" strike="noStrike" baseline="0">
              <a:solidFill>
                <a:srgbClr val="000000"/>
              </a:solidFill>
              <a:latin typeface="Arial"/>
              <a:ea typeface="Arial"/>
              <a:cs typeface="Arial"/>
            </a:rPr>
            <a:t>Introduce tus datos en las celdas de las </a:t>
          </a:r>
          <a:r>
            <a:rPr lang="es-ES" sz="1200" b="1" i="0" u="none" strike="noStrike" baseline="0">
              <a:solidFill>
                <a:srgbClr val="000000"/>
              </a:solidFill>
              <a:latin typeface="Arial"/>
              <a:ea typeface="Arial"/>
              <a:cs typeface="Arial"/>
            </a:rPr>
            <a:t>seis</a:t>
          </a:r>
          <a:r>
            <a:rPr lang="es-ES" sz="1200" b="0" i="0" u="none" strike="noStrike" baseline="0">
              <a:solidFill>
                <a:srgbClr val="000000"/>
              </a:solidFill>
              <a:latin typeface="Arial"/>
              <a:ea typeface="Arial"/>
              <a:cs typeface="Arial"/>
            </a:rPr>
            <a:t> secciones numeradas que encontrarás más abajo.</a:t>
          </a:r>
        </a:p>
        <a:p>
          <a:pPr algn="ctr" rtl="0">
            <a:defRPr sz="1000"/>
          </a:pPr>
          <a:r>
            <a:rPr lang="es-ES" sz="1100" b="0" i="0" u="none" strike="noStrike" baseline="0">
              <a:solidFill>
                <a:srgbClr val="808080"/>
              </a:solidFill>
              <a:latin typeface="Arial"/>
              <a:ea typeface="Arial"/>
              <a:cs typeface="Arial"/>
            </a:rPr>
            <a:t>Ten en cuenta que - en muchas secciones - hay filas a tu disposición, para usarlas:</a:t>
          </a:r>
          <a:r>
            <a:rPr lang="es-ES" sz="1200" b="0" i="0" u="none" strike="noStrike" baseline="0">
              <a:solidFill>
                <a:srgbClr val="000000"/>
              </a:solidFill>
              <a:latin typeface="Arial"/>
              <a:ea typeface="Arial"/>
              <a:cs typeface="Arial"/>
            </a:rPr>
            <a:t> </a:t>
          </a:r>
        </a:p>
        <a:p>
          <a:pPr algn="ctr" rtl="0">
            <a:defRPr sz="1000"/>
          </a:pPr>
          <a:r>
            <a:rPr lang="es-ES" sz="900" b="0" i="0" u="none" strike="noStrike" baseline="0">
              <a:solidFill>
                <a:srgbClr val="808080"/>
              </a:solidFill>
              <a:latin typeface="Arial"/>
              <a:ea typeface="Arial"/>
              <a:cs typeface="Arial"/>
            </a:rPr>
            <a:t>1º Desprotege la hoja (Menú Herramientas&gt;Proteger&gt;Desproteger) 2º Muéstralas (selecciónalas con el mouse y Menú Formato&gt;Fila&gt;Mostrar)</a:t>
          </a:r>
          <a:endParaRPr lang="es-ES" sz="1400" b="1" i="0" u="none" strike="noStrike" baseline="0">
            <a:solidFill>
              <a:srgbClr val="000000"/>
            </a:solidFill>
            <a:latin typeface="Arial"/>
            <a:ea typeface="Arial"/>
            <a:cs typeface="Arial"/>
          </a:endParaRPr>
        </a:p>
        <a:p>
          <a:pPr algn="ctr" rtl="0">
            <a:defRPr sz="1000"/>
          </a:pPr>
          <a:endParaRPr lang="es-ES" sz="1100" b="1" i="0" u="none" strike="noStrike" baseline="0">
            <a:solidFill>
              <a:srgbClr val="000000"/>
            </a:solidFill>
            <a:latin typeface="Arial"/>
            <a:ea typeface="Arial"/>
            <a:cs typeface="Arial"/>
          </a:endParaRPr>
        </a:p>
        <a:p>
          <a:pPr algn="ctr" rtl="0">
            <a:defRPr sz="1000"/>
          </a:pPr>
          <a:r>
            <a:rPr lang="es-ES" sz="1100" b="1" i="0" u="none" strike="noStrike" baseline="0">
              <a:solidFill>
                <a:srgbClr val="000000"/>
              </a:solidFill>
              <a:latin typeface="Arial"/>
              <a:ea typeface="Arial"/>
              <a:cs typeface="Arial"/>
            </a:rPr>
            <a:t>  </a:t>
          </a:r>
        </a:p>
      </xdr:txBody>
    </xdr:sp>
    <xdr:clientData/>
  </xdr:twoCellAnchor>
  <xdr:twoCellAnchor editAs="oneCell">
    <xdr:from>
      <xdr:col>2</xdr:col>
      <xdr:colOff>0</xdr:colOff>
      <xdr:row>454</xdr:row>
      <xdr:rowOff>88900</xdr:rowOff>
    </xdr:from>
    <xdr:to>
      <xdr:col>14</xdr:col>
      <xdr:colOff>330200</xdr:colOff>
      <xdr:row>460</xdr:row>
      <xdr:rowOff>584200</xdr:rowOff>
    </xdr:to>
    <xdr:sp macro="" textlink="">
      <xdr:nvSpPr>
        <xdr:cNvPr id="198799" name="Text Box 143">
          <a:extLst>
            <a:ext uri="{FF2B5EF4-FFF2-40B4-BE49-F238E27FC236}">
              <a16:creationId xmlns:a16="http://schemas.microsoft.com/office/drawing/2014/main" id="{00000000-0008-0000-0400-00008F080300}"/>
            </a:ext>
          </a:extLst>
        </xdr:cNvPr>
        <xdr:cNvSpPr txBox="1">
          <a:spLocks noChangeArrowheads="1"/>
        </xdr:cNvSpPr>
      </xdr:nvSpPr>
      <xdr:spPr bwMode="auto">
        <a:xfrm>
          <a:off x="338667" y="51820233"/>
          <a:ext cx="13182600" cy="1579033"/>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Aquí debes introducir los costes excepto los de personal, ten en cuenta:</a:t>
          </a:r>
          <a:endParaRPr lang="es-ES" sz="1200" b="1" i="0" u="none" strike="noStrike" baseline="0">
            <a:solidFill>
              <a:srgbClr val="000000"/>
            </a:solidFill>
            <a:latin typeface="Arial"/>
            <a:ea typeface="Arial"/>
            <a:cs typeface="Arial"/>
          </a:endParaRPr>
        </a:p>
        <a:p>
          <a:pPr algn="l" rtl="0">
            <a:defRPr sz="1000"/>
          </a:pPr>
          <a:r>
            <a:rPr lang="es-ES" sz="1200" b="1" i="0" u="none" strike="noStrike" baseline="0">
              <a:solidFill>
                <a:srgbClr val="000000"/>
              </a:solidFill>
              <a:latin typeface="Arial"/>
              <a:ea typeface="Arial"/>
              <a:cs typeface="Arial"/>
            </a:rPr>
            <a:t>En general:</a:t>
          </a:r>
        </a:p>
        <a:p>
          <a:pPr algn="l" rtl="0">
            <a:defRPr sz="1000"/>
          </a:pPr>
          <a:r>
            <a:rPr lang="es-ES" sz="1100" b="0" i="0" u="none" strike="noStrike" baseline="0">
              <a:solidFill>
                <a:srgbClr val="000000"/>
              </a:solidFill>
              <a:latin typeface="Arial"/>
              <a:ea typeface="Arial"/>
              <a:cs typeface="Arial"/>
            </a:rPr>
            <a:t>Pon tus datos en las celdas con fondo blanco (antes borra todos los datos de ejemplo)</a:t>
          </a:r>
        </a:p>
        <a:p>
          <a:pPr algn="l" rtl="0">
            <a:defRPr sz="1000"/>
          </a:pPr>
          <a:r>
            <a:rPr lang="es-ES" sz="1100" b="0" i="0" u="none" strike="noStrike" baseline="0">
              <a:solidFill>
                <a:srgbClr val="000000"/>
              </a:solidFill>
              <a:latin typeface="Arial"/>
              <a:ea typeface="Arial"/>
              <a:cs typeface="Arial"/>
            </a:rPr>
            <a:t>Usa sólo las secciones que te interesen, si las demás te molestan ocúltalas (sólo tienes que desproteger la hoja).</a:t>
          </a:r>
        </a:p>
        <a:p>
          <a:pPr algn="l" rtl="0">
            <a:defRPr sz="1000"/>
          </a:pPr>
          <a:r>
            <a:rPr lang="es-ES" sz="1200" b="1" i="0" u="none" strike="noStrike" baseline="0">
              <a:solidFill>
                <a:srgbClr val="000000"/>
              </a:solidFill>
              <a:latin typeface="Arial"/>
              <a:ea typeface="Arial"/>
              <a:cs typeface="Arial"/>
            </a:rPr>
            <a:t>Personaliza la hoja:</a:t>
          </a:r>
          <a:endParaRPr lang="es-ES" sz="1100" b="0"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Cambia el nombre o denominación de cada sección para adecuarlo a las costumbres de tu empresa (sólo tienes que desproteger la hoja y modificarlo).</a:t>
          </a:r>
        </a:p>
        <a:p>
          <a:pPr algn="l" rtl="0">
            <a:defRPr sz="1000"/>
          </a:pPr>
          <a:r>
            <a:rPr lang="es-ES" sz="1100" b="0" i="0" u="none" strike="noStrike" baseline="0">
              <a:solidFill>
                <a:srgbClr val="000000"/>
              </a:solidFill>
              <a:latin typeface="Arial"/>
              <a:ea typeface="Arial"/>
              <a:cs typeface="Arial"/>
            </a:rPr>
            <a:t>Añade filas si las necesitas, es mejor que lo hagas después de la primera y antes de la última (recuerda que deberás rehacer las fórmulas de la izquierda - columna total).</a:t>
          </a:r>
        </a:p>
        <a:p>
          <a:pPr algn="l" rtl="0">
            <a:defRPr sz="1000"/>
          </a:pPr>
          <a:endParaRPr lang="es-ES" sz="1100" b="0" i="0" u="none" strike="noStrike" baseline="0">
            <a:solidFill>
              <a:srgbClr val="000000"/>
            </a:solidFill>
            <a:latin typeface="Arial"/>
            <a:ea typeface="Arial"/>
            <a:cs typeface="Arial"/>
          </a:endParaRPr>
        </a:p>
      </xdr:txBody>
    </xdr:sp>
    <xdr:clientData/>
  </xdr:twoCellAnchor>
  <xdr:twoCellAnchor editAs="oneCell">
    <xdr:from>
      <xdr:col>2</xdr:col>
      <xdr:colOff>0</xdr:colOff>
      <xdr:row>465</xdr:row>
      <xdr:rowOff>63500</xdr:rowOff>
    </xdr:from>
    <xdr:to>
      <xdr:col>14</xdr:col>
      <xdr:colOff>330200</xdr:colOff>
      <xdr:row>472</xdr:row>
      <xdr:rowOff>25401</xdr:rowOff>
    </xdr:to>
    <xdr:sp macro="" textlink="">
      <xdr:nvSpPr>
        <xdr:cNvPr id="198800" name="Text Box 144">
          <a:extLst>
            <a:ext uri="{FF2B5EF4-FFF2-40B4-BE49-F238E27FC236}">
              <a16:creationId xmlns:a16="http://schemas.microsoft.com/office/drawing/2014/main" id="{00000000-0008-0000-0400-000090080300}"/>
            </a:ext>
          </a:extLst>
        </xdr:cNvPr>
        <xdr:cNvSpPr txBox="1">
          <a:spLocks noChangeArrowheads="1"/>
        </xdr:cNvSpPr>
      </xdr:nvSpPr>
      <xdr:spPr bwMode="auto">
        <a:xfrm>
          <a:off x="338667" y="54419500"/>
          <a:ext cx="13182600" cy="1722967"/>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Existencias iniciales - stock inicial:</a:t>
          </a:r>
          <a:endParaRPr lang="es-ES" sz="1200" b="1" i="0" u="none" strike="noStrike" baseline="0">
            <a:solidFill>
              <a:srgbClr val="000000"/>
            </a:solidFill>
            <a:latin typeface="Arial"/>
            <a:ea typeface="Arial"/>
            <a:cs typeface="Arial"/>
          </a:endParaRPr>
        </a:p>
        <a:p>
          <a:pPr algn="l" rtl="0">
            <a:defRPr sz="1000"/>
          </a:pPr>
          <a:r>
            <a:rPr lang="es-ES" sz="1200" b="1" i="0" u="none" strike="noStrike" baseline="0">
              <a:solidFill>
                <a:srgbClr val="000000"/>
              </a:solidFill>
              <a:latin typeface="Arial"/>
              <a:ea typeface="Arial"/>
              <a:cs typeface="Arial"/>
            </a:rPr>
            <a:t>Estimación del valor en unidades monetarias de tu stock al inicio del período</a:t>
          </a:r>
          <a:r>
            <a:rPr lang="es-ES" sz="1200" b="0" i="0" u="none" strike="noStrike" baseline="0">
              <a:solidFill>
                <a:srgbClr val="000000"/>
              </a:solidFill>
              <a:latin typeface="Arial"/>
              <a:ea typeface="Arial"/>
              <a:cs typeface="Arial"/>
            </a:rPr>
            <a:t> (día 1 del primer mes del presupuesto)</a:t>
          </a:r>
          <a:endParaRPr lang="es-ES" sz="1100" b="0" i="0" u="none" strike="noStrike" baseline="0">
            <a:solidFill>
              <a:srgbClr val="000000"/>
            </a:solidFill>
            <a:latin typeface="Arial"/>
            <a:ea typeface="Arial"/>
            <a:cs typeface="Arial"/>
          </a:endParaRPr>
        </a:p>
        <a:p>
          <a:pPr algn="l" rtl="0">
            <a:defRPr sz="1000"/>
          </a:pPr>
          <a:r>
            <a:rPr lang="es-ES" sz="1100" b="0" i="0" u="none" strike="noStrike" baseline="0">
              <a:solidFill>
                <a:srgbClr val="993300"/>
              </a:solidFill>
              <a:latin typeface="Arial"/>
              <a:ea typeface="Arial"/>
              <a:cs typeface="Arial"/>
            </a:rPr>
            <a:t>Si tu empresa es de servicios ("puros" sin ningún tipo de venta de productos) déjalo a cero.</a:t>
          </a:r>
        </a:p>
        <a:p>
          <a:pPr algn="l" rtl="0">
            <a:defRPr sz="1000"/>
          </a:pPr>
          <a:r>
            <a:rPr lang="es-ES" sz="1100" b="1" i="0" u="none" strike="noStrike" baseline="0">
              <a:solidFill>
                <a:srgbClr val="000000"/>
              </a:solidFill>
              <a:latin typeface="Arial"/>
              <a:ea typeface="Arial"/>
              <a:cs typeface="Arial"/>
            </a:rPr>
            <a:t>Nuevas empresas:</a:t>
          </a:r>
        </a:p>
        <a:p>
          <a:pPr algn="l" rtl="0">
            <a:defRPr sz="1000"/>
          </a:pPr>
          <a:r>
            <a:rPr lang="es-ES" sz="1100" b="0" i="0" u="none" strike="noStrike" baseline="0">
              <a:solidFill>
                <a:srgbClr val="000000"/>
              </a:solidFill>
              <a:latin typeface="Arial"/>
              <a:ea typeface="Arial"/>
              <a:cs typeface="Arial"/>
            </a:rPr>
            <a:t>Aquí debes incluir el valor del stock que deberás adquirir para asegurar el buen funcionamiento de tu negocio durante el primer ejercicio, en una sección posterior deberás definir como lo pagas.</a:t>
          </a:r>
        </a:p>
        <a:p>
          <a:pPr algn="l" rtl="0">
            <a:defRPr sz="1000"/>
          </a:pPr>
          <a:r>
            <a:rPr lang="es-ES" sz="1100" b="1" i="0" u="none" strike="noStrike" baseline="0">
              <a:solidFill>
                <a:srgbClr val="000000"/>
              </a:solidFill>
              <a:latin typeface="Arial"/>
              <a:ea typeface="Arial"/>
              <a:cs typeface="Arial"/>
            </a:rPr>
            <a:t>Empresas existentes:</a:t>
          </a:r>
        </a:p>
        <a:p>
          <a:pPr algn="l" rtl="0">
            <a:defRPr sz="1000"/>
          </a:pPr>
          <a:r>
            <a:rPr lang="es-ES" sz="1100" b="0" i="0" u="none" strike="noStrike" baseline="0">
              <a:solidFill>
                <a:srgbClr val="000000"/>
              </a:solidFill>
              <a:latin typeface="Arial"/>
              <a:ea typeface="Arial"/>
              <a:cs typeface="Arial"/>
            </a:rPr>
            <a:t>Debes incluir el valor de tu stock actual (al inicio del período) en unidades monetarias</a:t>
          </a:r>
        </a:p>
      </xdr:txBody>
    </xdr:sp>
    <xdr:clientData/>
  </xdr:twoCellAnchor>
  <xdr:twoCellAnchor editAs="oneCell">
    <xdr:from>
      <xdr:col>2</xdr:col>
      <xdr:colOff>0</xdr:colOff>
      <xdr:row>474</xdr:row>
      <xdr:rowOff>63500</xdr:rowOff>
    </xdr:from>
    <xdr:to>
      <xdr:col>14</xdr:col>
      <xdr:colOff>368300</xdr:colOff>
      <xdr:row>480</xdr:row>
      <xdr:rowOff>76201</xdr:rowOff>
    </xdr:to>
    <xdr:sp macro="" textlink="">
      <xdr:nvSpPr>
        <xdr:cNvPr id="198801" name="Text Box 145">
          <a:extLst>
            <a:ext uri="{FF2B5EF4-FFF2-40B4-BE49-F238E27FC236}">
              <a16:creationId xmlns:a16="http://schemas.microsoft.com/office/drawing/2014/main" id="{00000000-0008-0000-0400-000091080300}"/>
            </a:ext>
          </a:extLst>
        </xdr:cNvPr>
        <xdr:cNvSpPr txBox="1">
          <a:spLocks noChangeArrowheads="1"/>
        </xdr:cNvSpPr>
      </xdr:nvSpPr>
      <xdr:spPr bwMode="auto">
        <a:xfrm>
          <a:off x="338667" y="56603900"/>
          <a:ext cx="13220700" cy="1130301"/>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stock de seguridad - stock mínimo:</a:t>
          </a:r>
          <a:endParaRPr lang="es-ES" sz="1200" b="1" i="0" u="none" strike="noStrike" baseline="0">
            <a:solidFill>
              <a:srgbClr val="000000"/>
            </a:solidFill>
            <a:latin typeface="Arial"/>
            <a:ea typeface="Arial"/>
            <a:cs typeface="Arial"/>
          </a:endParaRPr>
        </a:p>
        <a:p>
          <a:pPr algn="l" rtl="0">
            <a:defRPr sz="1000"/>
          </a:pPr>
          <a:r>
            <a:rPr lang="es-ES" sz="1200" b="1" i="0" u="none" strike="noStrike" baseline="0">
              <a:solidFill>
                <a:srgbClr val="000000"/>
              </a:solidFill>
              <a:latin typeface="Arial"/>
              <a:ea typeface="Arial"/>
              <a:cs typeface="Arial"/>
            </a:rPr>
            <a:t>Valor del stock (en unidades monetarias) que, para el buen funcionamiento de la empresa, necesitarás mantener de forma permanente durante el ejercicio.</a:t>
          </a:r>
          <a:endParaRPr lang="es-ES" sz="1200" b="0" i="0" u="none" strike="noStrike" baseline="0">
            <a:solidFill>
              <a:srgbClr val="000000"/>
            </a:solidFill>
            <a:latin typeface="Arial"/>
            <a:ea typeface="Arial"/>
            <a:cs typeface="Arial"/>
          </a:endParaRPr>
        </a:p>
        <a:p>
          <a:pPr algn="l" rtl="0">
            <a:defRPr sz="1000"/>
          </a:pPr>
          <a:r>
            <a:rPr lang="es-ES" sz="1200" b="0" i="0" u="none" strike="noStrike" baseline="0">
              <a:solidFill>
                <a:srgbClr val="000000"/>
              </a:solidFill>
              <a:latin typeface="Arial"/>
              <a:ea typeface="Arial"/>
              <a:cs typeface="Arial"/>
            </a:rPr>
            <a:t>La hoja utilizará este valor para calcular las compras que debes hacer cada mes de forma que este stock permanezca constante.</a:t>
          </a:r>
          <a:endParaRPr lang="es-ES" sz="1100" b="0" i="0" u="none" strike="noStrike" baseline="0">
            <a:solidFill>
              <a:srgbClr val="000000"/>
            </a:solidFill>
            <a:latin typeface="Arial"/>
            <a:ea typeface="Arial"/>
            <a:cs typeface="Arial"/>
          </a:endParaRPr>
        </a:p>
        <a:p>
          <a:pPr algn="l" rtl="0">
            <a:defRPr sz="1000"/>
          </a:pPr>
          <a:r>
            <a:rPr lang="es-ES" sz="1100" b="0" i="0" u="none" strike="noStrike" baseline="0">
              <a:solidFill>
                <a:srgbClr val="993300"/>
              </a:solidFill>
              <a:latin typeface="Arial"/>
              <a:ea typeface="Arial"/>
              <a:cs typeface="Arial"/>
            </a:rPr>
            <a:t>Si tu empresa es de servicios ("puros" sin ningún tipo de venta de productos) déjalo a cero.</a:t>
          </a:r>
        </a:p>
        <a:p>
          <a:pPr algn="l" rtl="0">
            <a:defRPr sz="1000"/>
          </a:pPr>
          <a:endParaRPr lang="es-ES" sz="1100" b="0" i="0" u="none" strike="noStrike" baseline="0">
            <a:solidFill>
              <a:srgbClr val="993300"/>
            </a:solidFill>
            <a:latin typeface="Arial"/>
            <a:ea typeface="Arial"/>
            <a:cs typeface="Arial"/>
          </a:endParaRPr>
        </a:p>
      </xdr:txBody>
    </xdr:sp>
    <xdr:clientData/>
  </xdr:twoCellAnchor>
  <xdr:twoCellAnchor editAs="oneCell">
    <xdr:from>
      <xdr:col>2</xdr:col>
      <xdr:colOff>12700</xdr:colOff>
      <xdr:row>483</xdr:row>
      <xdr:rowOff>101600</xdr:rowOff>
    </xdr:from>
    <xdr:to>
      <xdr:col>14</xdr:col>
      <xdr:colOff>355600</xdr:colOff>
      <xdr:row>495</xdr:row>
      <xdr:rowOff>25400</xdr:rowOff>
    </xdr:to>
    <xdr:sp macro="" textlink="">
      <xdr:nvSpPr>
        <xdr:cNvPr id="198802" name="Text Box 146">
          <a:extLst>
            <a:ext uri="{FF2B5EF4-FFF2-40B4-BE49-F238E27FC236}">
              <a16:creationId xmlns:a16="http://schemas.microsoft.com/office/drawing/2014/main" id="{00000000-0008-0000-0400-000092080300}"/>
            </a:ext>
          </a:extLst>
        </xdr:cNvPr>
        <xdr:cNvSpPr txBox="1">
          <a:spLocks noChangeArrowheads="1"/>
        </xdr:cNvSpPr>
      </xdr:nvSpPr>
      <xdr:spPr bwMode="auto">
        <a:xfrm>
          <a:off x="351367" y="58369200"/>
          <a:ext cx="13195300" cy="2175934"/>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gastos de producción o de servicio - coste de las ventas:</a:t>
          </a:r>
          <a:endParaRPr lang="es-ES" sz="1200" b="1" i="0" u="none" strike="noStrike" baseline="0">
            <a:solidFill>
              <a:srgbClr val="000000"/>
            </a:solidFill>
            <a:latin typeface="Arial"/>
            <a:ea typeface="Arial"/>
            <a:cs typeface="Arial"/>
          </a:endParaRPr>
        </a:p>
        <a:p>
          <a:pPr algn="l" rtl="0">
            <a:defRPr sz="1000"/>
          </a:pPr>
          <a:r>
            <a:rPr lang="es-ES" sz="1200" b="1" i="0" u="none" strike="noStrike" baseline="0">
              <a:solidFill>
                <a:srgbClr val="000000"/>
              </a:solidFill>
              <a:latin typeface="Arial"/>
              <a:ea typeface="Arial"/>
              <a:cs typeface="Arial"/>
            </a:rPr>
            <a:t>Son gastos directamente relacionados con la producción o con la prestación de los servicios que vendes.</a:t>
          </a:r>
        </a:p>
        <a:p>
          <a:pPr algn="l" rtl="0">
            <a:defRPr sz="1000"/>
          </a:pPr>
          <a:r>
            <a:rPr lang="es-ES" sz="1100" b="0" i="0" u="none" strike="noStrike" baseline="0">
              <a:solidFill>
                <a:srgbClr val="000000"/>
              </a:solidFill>
              <a:latin typeface="Arial"/>
              <a:ea typeface="Arial"/>
              <a:cs typeface="Arial"/>
            </a:rPr>
            <a:t>Por ejemplo: gastos de producción o transformación y distribución de un producto, gastos de prestación de un servicio o los gastos variables que se producen cada vez que vendes (por ejemplo: royalties). Esto incluye todos los gastos, desde materias primas hasta personal… siempre que estén directamente vinculados al producto o servicio. </a:t>
          </a:r>
        </a:p>
        <a:p>
          <a:pPr algn="l" rtl="0">
            <a:defRPr sz="1000"/>
          </a:pPr>
          <a:r>
            <a:rPr lang="es-ES" sz="1100" b="0" i="0" u="none" strike="noStrike" baseline="0">
              <a:solidFill>
                <a:srgbClr val="000000"/>
              </a:solidFill>
              <a:latin typeface="Arial"/>
              <a:ea typeface="Arial"/>
              <a:cs typeface="Arial"/>
            </a:rPr>
            <a:t>No son gastos de producción/servicio: los gastos de tus departamentos de ventas y marketing (ninguno, ni siquiera comisiones salvo que sean de agentes externos a la empresa), tampoco lo son - por ejemplo - las comisiones de los sistemas de pago (que son normalmente consideradas un gasto financiero). </a:t>
          </a:r>
          <a:endParaRPr lang="es-ES" sz="1100" b="0" i="0" u="none" strike="noStrike" baseline="0">
            <a:solidFill>
              <a:srgbClr val="993300"/>
            </a:solidFill>
            <a:latin typeface="Arial"/>
            <a:ea typeface="Arial"/>
            <a:cs typeface="Arial"/>
          </a:endParaRPr>
        </a:p>
        <a:p>
          <a:pPr algn="l" rtl="0">
            <a:defRPr sz="1000"/>
          </a:pPr>
          <a:r>
            <a:rPr lang="es-ES" sz="1100" b="1" i="0" u="none" strike="noStrike" baseline="0">
              <a:solidFill>
                <a:srgbClr val="000000"/>
              </a:solidFill>
              <a:latin typeface="Arial"/>
              <a:ea typeface="Arial"/>
              <a:cs typeface="Arial"/>
            </a:rPr>
            <a:t>¿Para qué sirve separar este concepto?</a:t>
          </a:r>
        </a:p>
        <a:p>
          <a:pPr algn="l" rtl="0">
            <a:defRPr sz="1000"/>
          </a:pPr>
          <a:r>
            <a:rPr lang="es-ES" sz="1100" b="0" i="0" u="none" strike="noStrike" baseline="0">
              <a:solidFill>
                <a:srgbClr val="000000"/>
              </a:solidFill>
              <a:latin typeface="Arial"/>
              <a:ea typeface="Arial"/>
              <a:cs typeface="Arial"/>
            </a:rPr>
            <a:t>Para analizar mejor tu cuenta de resultados y conocer cuales son tus márgenes reales... cosa dificil de saber con el clásico: ventas-gastos=resultados.</a:t>
          </a:r>
        </a:p>
        <a:p>
          <a:pPr algn="l" rtl="0">
            <a:defRPr sz="1000"/>
          </a:pPr>
          <a:r>
            <a:rPr lang="es-ES" sz="1100" b="1" i="0" u="none" strike="noStrike" baseline="0">
              <a:solidFill>
                <a:srgbClr val="000000"/>
              </a:solidFill>
              <a:latin typeface="Arial"/>
              <a:ea typeface="Arial"/>
              <a:cs typeface="Arial"/>
            </a:rPr>
            <a:t>¿Tengo que hacerlo exactamente como está descrito?</a:t>
          </a:r>
        </a:p>
        <a:p>
          <a:pPr algn="l" rtl="0">
            <a:defRPr sz="1000"/>
          </a:pPr>
          <a:r>
            <a:rPr lang="es-ES" sz="1100" b="0" i="0" u="none" strike="noStrike" baseline="0">
              <a:solidFill>
                <a:srgbClr val="000000"/>
              </a:solidFill>
              <a:latin typeface="Arial"/>
              <a:ea typeface="Arial"/>
              <a:cs typeface="Arial"/>
            </a:rPr>
            <a:t>NO. Hazlo como quieras (son tus cuentas), lo importante es que lo que hagas te sea realmente útil y claro (para tu análisis)… y que tengas en cuenta como calcula la hoja.</a:t>
          </a:r>
        </a:p>
      </xdr:txBody>
    </xdr:sp>
    <xdr:clientData/>
  </xdr:twoCellAnchor>
  <xdr:twoCellAnchor editAs="oneCell">
    <xdr:from>
      <xdr:col>1</xdr:col>
      <xdr:colOff>88900</xdr:colOff>
      <xdr:row>497</xdr:row>
      <xdr:rowOff>101600</xdr:rowOff>
    </xdr:from>
    <xdr:to>
      <xdr:col>14</xdr:col>
      <xdr:colOff>355600</xdr:colOff>
      <xdr:row>504</xdr:row>
      <xdr:rowOff>12700</xdr:rowOff>
    </xdr:to>
    <xdr:sp macro="" textlink="">
      <xdr:nvSpPr>
        <xdr:cNvPr id="198803" name="Text Box 147">
          <a:extLst>
            <a:ext uri="{FF2B5EF4-FFF2-40B4-BE49-F238E27FC236}">
              <a16:creationId xmlns:a16="http://schemas.microsoft.com/office/drawing/2014/main" id="{00000000-0008-0000-0400-000093080300}"/>
            </a:ext>
          </a:extLst>
        </xdr:cNvPr>
        <xdr:cNvSpPr txBox="1">
          <a:spLocks noChangeArrowheads="1"/>
        </xdr:cNvSpPr>
      </xdr:nvSpPr>
      <xdr:spPr bwMode="auto">
        <a:xfrm>
          <a:off x="309033" y="61129333"/>
          <a:ext cx="13237634" cy="1265766"/>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gastos de marketing y ventas:</a:t>
          </a:r>
          <a:endParaRPr lang="es-ES" sz="1200" b="1" i="0" u="none" strike="noStrike" baseline="0">
            <a:solidFill>
              <a:srgbClr val="000000"/>
            </a:solidFill>
            <a:latin typeface="Arial"/>
            <a:ea typeface="Arial"/>
            <a:cs typeface="Arial"/>
          </a:endParaRPr>
        </a:p>
        <a:p>
          <a:pPr algn="l" rtl="0">
            <a:defRPr sz="1000"/>
          </a:pPr>
          <a:r>
            <a:rPr lang="es-ES" sz="1200" b="1" i="0" u="none" strike="noStrike" baseline="0">
              <a:solidFill>
                <a:srgbClr val="000000"/>
              </a:solidFill>
              <a:latin typeface="Arial"/>
              <a:ea typeface="Arial"/>
              <a:cs typeface="Arial"/>
            </a:rPr>
            <a:t>Son gastos de (1) Estructura propia (personal y otros gastos) y (2) costes de promoción de tu empresa y productos.</a:t>
          </a:r>
          <a:endParaRPr lang="es-ES" sz="1200" b="0"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Por ejemplo, son gastos de marketing y ventas: gastos de publicidad, relaciones públicas, promoción, gastos de tu fuerza de ventas y del departamento de marketing...</a:t>
          </a:r>
          <a:endParaRPr lang="es-ES" sz="1100" b="0" i="0" u="none" strike="noStrike" baseline="0">
            <a:solidFill>
              <a:srgbClr val="993300"/>
            </a:solidFill>
            <a:latin typeface="Arial"/>
            <a:ea typeface="Arial"/>
            <a:cs typeface="Arial"/>
          </a:endParaRPr>
        </a:p>
        <a:p>
          <a:pPr algn="l" rtl="0">
            <a:defRPr sz="1000"/>
          </a:pPr>
          <a:r>
            <a:rPr lang="es-ES" sz="1100" b="1" i="0" u="none" strike="noStrike" baseline="0">
              <a:solidFill>
                <a:srgbClr val="000000"/>
              </a:solidFill>
              <a:latin typeface="Arial"/>
              <a:ea typeface="Arial"/>
              <a:cs typeface="Arial"/>
            </a:rPr>
            <a:t>¿Para qué sirve separar este concepto?</a:t>
          </a:r>
        </a:p>
        <a:p>
          <a:pPr algn="l" rtl="0">
            <a:defRPr sz="1000"/>
          </a:pPr>
          <a:r>
            <a:rPr lang="es-ES" sz="1100" b="0" i="0" u="none" strike="noStrike" baseline="0">
              <a:solidFill>
                <a:srgbClr val="000000"/>
              </a:solidFill>
              <a:latin typeface="Arial"/>
              <a:ea typeface="Arial"/>
              <a:cs typeface="Arial"/>
            </a:rPr>
            <a:t>Para analizar mejor tu cuenta de resultados y conocer la incidencia de este capítulo respecto a otros conceptos de la cuenta de resultados.</a:t>
          </a:r>
        </a:p>
      </xdr:txBody>
    </xdr:sp>
    <xdr:clientData/>
  </xdr:twoCellAnchor>
  <xdr:twoCellAnchor editAs="oneCell">
    <xdr:from>
      <xdr:col>2</xdr:col>
      <xdr:colOff>0</xdr:colOff>
      <xdr:row>506</xdr:row>
      <xdr:rowOff>88900</xdr:rowOff>
    </xdr:from>
    <xdr:to>
      <xdr:col>14</xdr:col>
      <xdr:colOff>368300</xdr:colOff>
      <xdr:row>509</xdr:row>
      <xdr:rowOff>0</xdr:rowOff>
    </xdr:to>
    <xdr:sp macro="" textlink="">
      <xdr:nvSpPr>
        <xdr:cNvPr id="198804" name="Text Box 148">
          <a:extLst>
            <a:ext uri="{FF2B5EF4-FFF2-40B4-BE49-F238E27FC236}">
              <a16:creationId xmlns:a16="http://schemas.microsoft.com/office/drawing/2014/main" id="{00000000-0008-0000-0400-000094080300}"/>
            </a:ext>
          </a:extLst>
        </xdr:cNvPr>
        <xdr:cNvSpPr txBox="1">
          <a:spLocks noChangeArrowheads="1"/>
        </xdr:cNvSpPr>
      </xdr:nvSpPr>
      <xdr:spPr bwMode="auto">
        <a:xfrm>
          <a:off x="338667" y="62979300"/>
          <a:ext cx="13220700" cy="656167"/>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gastos generales y de administración de la empresa:</a:t>
          </a:r>
          <a:endParaRPr lang="es-ES" sz="1200" b="1" i="0" u="none" strike="noStrike" baseline="0">
            <a:solidFill>
              <a:srgbClr val="000000"/>
            </a:solidFill>
            <a:latin typeface="Arial"/>
            <a:ea typeface="Arial"/>
            <a:cs typeface="Arial"/>
          </a:endParaRPr>
        </a:p>
        <a:p>
          <a:pPr algn="l" rtl="0">
            <a:defRPr sz="1000"/>
          </a:pPr>
          <a:r>
            <a:rPr lang="es-ES" sz="1200" b="1" i="0" u="none" strike="noStrike" baseline="0">
              <a:solidFill>
                <a:srgbClr val="000000"/>
              </a:solidFill>
              <a:latin typeface="Arial"/>
              <a:ea typeface="Arial"/>
              <a:cs typeface="Arial"/>
            </a:rPr>
            <a:t>Aquí debes incluir todos los gastos operativos que no hayas puesto en los capítulos anteriores.</a:t>
          </a:r>
          <a:endParaRPr lang="es-ES" sz="1200" b="0" i="0" u="none" strike="noStrike" baseline="0">
            <a:solidFill>
              <a:srgbClr val="000000"/>
            </a:solidFill>
            <a:latin typeface="Arial"/>
            <a:ea typeface="Arial"/>
            <a:cs typeface="Arial"/>
          </a:endParaRPr>
        </a:p>
        <a:p>
          <a:pPr algn="l" rtl="0">
            <a:defRPr sz="1000"/>
          </a:pPr>
          <a:endParaRPr lang="es-ES" sz="1200" b="0" i="0" u="none" strike="noStrike" baseline="0">
            <a:solidFill>
              <a:srgbClr val="000000"/>
            </a:solidFill>
            <a:latin typeface="Arial"/>
            <a:ea typeface="Arial"/>
            <a:cs typeface="Arial"/>
          </a:endParaRPr>
        </a:p>
      </xdr:txBody>
    </xdr:sp>
    <xdr:clientData/>
  </xdr:twoCellAnchor>
  <xdr:twoCellAnchor editAs="oneCell">
    <xdr:from>
      <xdr:col>2</xdr:col>
      <xdr:colOff>0</xdr:colOff>
      <xdr:row>511</xdr:row>
      <xdr:rowOff>88900</xdr:rowOff>
    </xdr:from>
    <xdr:to>
      <xdr:col>14</xdr:col>
      <xdr:colOff>355600</xdr:colOff>
      <xdr:row>517</xdr:row>
      <xdr:rowOff>12700</xdr:rowOff>
    </xdr:to>
    <xdr:sp macro="" textlink="">
      <xdr:nvSpPr>
        <xdr:cNvPr id="198805" name="Text Box 149">
          <a:extLst>
            <a:ext uri="{FF2B5EF4-FFF2-40B4-BE49-F238E27FC236}">
              <a16:creationId xmlns:a16="http://schemas.microsoft.com/office/drawing/2014/main" id="{00000000-0008-0000-0400-000095080300}"/>
            </a:ext>
          </a:extLst>
        </xdr:cNvPr>
        <xdr:cNvSpPr txBox="1">
          <a:spLocks noChangeArrowheads="1"/>
        </xdr:cNvSpPr>
      </xdr:nvSpPr>
      <xdr:spPr bwMode="auto">
        <a:xfrm>
          <a:off x="338667" y="64232367"/>
          <a:ext cx="13208000" cy="1938867"/>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gastos financieros:</a:t>
          </a:r>
          <a:endParaRPr lang="es-ES" sz="1200" b="1" i="0" u="none" strike="noStrike" baseline="0">
            <a:solidFill>
              <a:srgbClr val="000000"/>
            </a:solidFill>
            <a:latin typeface="Arial"/>
            <a:ea typeface="Arial"/>
            <a:cs typeface="Arial"/>
          </a:endParaRPr>
        </a:p>
        <a:p>
          <a:pPr algn="l" rtl="0">
            <a:defRPr sz="1000"/>
          </a:pPr>
          <a:r>
            <a:rPr lang="es-ES" sz="1200" b="1" i="0" u="none" strike="noStrike" baseline="0">
              <a:solidFill>
                <a:srgbClr val="000000"/>
              </a:solidFill>
              <a:latin typeface="Arial"/>
              <a:ea typeface="Arial"/>
              <a:cs typeface="Arial"/>
            </a:rPr>
            <a:t>Son todos aquellos gastos procedentes de las</a:t>
          </a:r>
          <a:r>
            <a:rPr lang="es-ES" sz="1200" b="0" i="0" u="none" strike="noStrike" baseline="0">
              <a:solidFill>
                <a:srgbClr val="000000"/>
              </a:solidFill>
              <a:latin typeface="Arial"/>
              <a:ea typeface="Arial"/>
              <a:cs typeface="Arial"/>
            </a:rPr>
            <a:t> </a:t>
          </a:r>
          <a:r>
            <a:rPr lang="es-ES" sz="1200" b="1" i="0" u="none" strike="noStrike" baseline="0">
              <a:solidFill>
                <a:srgbClr val="000000"/>
              </a:solidFill>
              <a:latin typeface="Arial"/>
              <a:ea typeface="Arial"/>
              <a:cs typeface="Arial"/>
            </a:rPr>
            <a:t>actividades de financiación de tu empresa.</a:t>
          </a:r>
          <a:endParaRPr lang="es-ES" sz="1200" b="0"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Son gastos financieros, por ejemplo: los intereses de los préstamos (ver nota más abajo), intereses y-o comisiones que te cobran las entidades bancarias para gestionar tus cobros (tarjetas de crédito, descuento de efectos, etc.).</a:t>
          </a:r>
        </a:p>
        <a:p>
          <a:pPr algn="l" rtl="0">
            <a:defRPr sz="1000"/>
          </a:pPr>
          <a:r>
            <a:rPr lang="es-ES" sz="1100" b="1" i="0" u="none" strike="noStrike" baseline="0">
              <a:solidFill>
                <a:srgbClr val="DD0806"/>
              </a:solidFill>
              <a:latin typeface="Arial"/>
              <a:ea typeface="Arial"/>
              <a:cs typeface="Arial"/>
            </a:rPr>
            <a:t>importante: </a:t>
          </a:r>
          <a:r>
            <a:rPr lang="es-ES" sz="1100" b="0" i="0" u="none" strike="noStrike" baseline="0">
              <a:solidFill>
                <a:srgbClr val="000000"/>
              </a:solidFill>
              <a:latin typeface="Arial"/>
              <a:ea typeface="Arial"/>
              <a:cs typeface="Arial"/>
            </a:rPr>
            <a:t>No incluyas aquí ninguno de los gastos e intereses derivados de los préstamos, lo haremos en una sección posterior.</a:t>
          </a:r>
        </a:p>
        <a:p>
          <a:pPr algn="l" rtl="0">
            <a:defRPr sz="1000"/>
          </a:pPr>
          <a:endParaRPr lang="es-ES" sz="1100" b="0" i="0" u="none" strike="noStrike" baseline="0">
            <a:solidFill>
              <a:srgbClr val="000000"/>
            </a:solidFill>
            <a:latin typeface="Arial"/>
            <a:ea typeface="Arial"/>
            <a:cs typeface="Arial"/>
          </a:endParaRPr>
        </a:p>
        <a:p>
          <a:pPr algn="l" rtl="0">
            <a:defRPr sz="1000"/>
          </a:pPr>
          <a:r>
            <a:rPr lang="es-ES" sz="1200" b="1" i="0" u="none" strike="noStrike" baseline="0">
              <a:solidFill>
                <a:srgbClr val="993300"/>
              </a:solidFill>
              <a:latin typeface="Arial"/>
              <a:ea typeface="Arial"/>
              <a:cs typeface="Arial"/>
            </a:rPr>
            <a:t>gastos extraordinarios:</a:t>
          </a:r>
          <a:endParaRPr lang="es-ES" sz="1200" b="1" i="0" u="none" strike="noStrike" baseline="0">
            <a:solidFill>
              <a:srgbClr val="000000"/>
            </a:solidFill>
            <a:latin typeface="Arial"/>
            <a:ea typeface="Arial"/>
            <a:cs typeface="Arial"/>
          </a:endParaRPr>
        </a:p>
        <a:p>
          <a:pPr algn="l" rtl="0">
            <a:defRPr sz="1000"/>
          </a:pPr>
          <a:r>
            <a:rPr lang="es-ES" sz="1200" b="1" i="0" u="none" strike="noStrike" baseline="0">
              <a:solidFill>
                <a:srgbClr val="000000"/>
              </a:solidFill>
              <a:latin typeface="Arial"/>
              <a:ea typeface="Arial"/>
              <a:cs typeface="Arial"/>
            </a:rPr>
            <a:t>Son gastos (como su nombre indica) que no proceden de la actividad ordinaria (normal) de la empresa,</a:t>
          </a:r>
          <a:r>
            <a:rPr lang="es-ES" sz="1200" b="0" i="0" u="none" strike="noStrike" baseline="0">
              <a:solidFill>
                <a:srgbClr val="000000"/>
              </a:solidFill>
              <a:latin typeface="Arial"/>
              <a:ea typeface="Arial"/>
              <a:cs typeface="Arial"/>
            </a:rPr>
            <a:t> no son recurrentes (habituales).</a:t>
          </a:r>
        </a:p>
        <a:p>
          <a:pPr algn="l" rtl="0">
            <a:defRPr sz="1000"/>
          </a:pPr>
          <a:r>
            <a:rPr lang="es-ES" sz="1100" b="0" i="0" u="none" strike="noStrike" baseline="0">
              <a:solidFill>
                <a:srgbClr val="000000"/>
              </a:solidFill>
              <a:latin typeface="Arial"/>
              <a:ea typeface="Arial"/>
              <a:cs typeface="Arial"/>
            </a:rPr>
            <a:t>Gastos extraordinarios frecuentes son, por ejemplo: Indemnizaciones por despido, multas y otros similares.</a:t>
          </a:r>
          <a:endParaRPr lang="es-ES" sz="1200" b="0" i="0" u="none" strike="noStrike" baseline="0">
            <a:solidFill>
              <a:srgbClr val="000000"/>
            </a:solidFill>
            <a:latin typeface="Arial"/>
            <a:ea typeface="Arial"/>
            <a:cs typeface="Arial"/>
          </a:endParaRPr>
        </a:p>
        <a:p>
          <a:pPr algn="l" rtl="0">
            <a:defRPr sz="1000"/>
          </a:pPr>
          <a:endParaRPr lang="es-ES" sz="1200" b="0" i="0" u="none" strike="noStrike" baseline="0">
            <a:solidFill>
              <a:srgbClr val="000000"/>
            </a:solidFill>
            <a:latin typeface="Arial"/>
            <a:ea typeface="Arial"/>
            <a:cs typeface="Arial"/>
          </a:endParaRPr>
        </a:p>
      </xdr:txBody>
    </xdr:sp>
    <xdr:clientData/>
  </xdr:twoCellAnchor>
  <xdr:twoCellAnchor editAs="oneCell">
    <xdr:from>
      <xdr:col>2</xdr:col>
      <xdr:colOff>0</xdr:colOff>
      <xdr:row>530</xdr:row>
      <xdr:rowOff>76200</xdr:rowOff>
    </xdr:from>
    <xdr:to>
      <xdr:col>14</xdr:col>
      <xdr:colOff>177800</xdr:colOff>
      <xdr:row>536</xdr:row>
      <xdr:rowOff>25399</xdr:rowOff>
    </xdr:to>
    <xdr:sp macro="" textlink="">
      <xdr:nvSpPr>
        <xdr:cNvPr id="198808" name="Text Box 152">
          <a:extLst>
            <a:ext uri="{FF2B5EF4-FFF2-40B4-BE49-F238E27FC236}">
              <a16:creationId xmlns:a16="http://schemas.microsoft.com/office/drawing/2014/main" id="{00000000-0008-0000-0400-000098080300}"/>
            </a:ext>
          </a:extLst>
        </xdr:cNvPr>
        <xdr:cNvSpPr txBox="1">
          <a:spLocks noChangeArrowheads="1"/>
        </xdr:cNvSpPr>
      </xdr:nvSpPr>
      <xdr:spPr bwMode="auto">
        <a:xfrm>
          <a:off x="338667" y="68842467"/>
          <a:ext cx="13030200" cy="1219199"/>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Impuestos sobre beneficios: </a:t>
          </a:r>
          <a:endParaRPr lang="es-ES" sz="1100" b="1" i="0" u="none" strike="noStrike" baseline="0">
            <a:solidFill>
              <a:srgbClr val="000000"/>
            </a:solidFill>
            <a:latin typeface="Arial"/>
            <a:ea typeface="Arial"/>
            <a:cs typeface="Arial"/>
          </a:endParaRPr>
        </a:p>
        <a:p>
          <a:pPr algn="l" rtl="0">
            <a:defRPr sz="1000"/>
          </a:pPr>
          <a:r>
            <a:rPr lang="es-ES" sz="1100" b="1" i="0" u="none" strike="noStrike" baseline="0">
              <a:solidFill>
                <a:srgbClr val="000000"/>
              </a:solidFill>
              <a:latin typeface="Arial"/>
              <a:ea typeface="Arial"/>
              <a:cs typeface="Arial"/>
            </a:rPr>
            <a:t>Es el % de impuestos a pagar al Estado que se aplicará a tu cuenta de resultados una vez deducidos todos los gastos y amortizaciones.</a:t>
          </a:r>
          <a:endParaRPr lang="es-ES" sz="1100" b="0" i="0" u="none" strike="noStrike" baseline="0">
            <a:solidFill>
              <a:srgbClr val="000000"/>
            </a:solidFill>
            <a:latin typeface="Arial"/>
            <a:ea typeface="Arial"/>
            <a:cs typeface="Arial"/>
          </a:endParaRPr>
        </a:p>
        <a:p>
          <a:pPr algn="l" rtl="0">
            <a:defRPr sz="1000"/>
          </a:pPr>
          <a:r>
            <a:rPr lang="es-ES" sz="1100" b="1" i="0" u="none" strike="noStrike" baseline="0">
              <a:solidFill>
                <a:srgbClr val="000000"/>
              </a:solidFill>
              <a:latin typeface="Arial"/>
              <a:ea typeface="Arial"/>
              <a:cs typeface="Arial"/>
            </a:rPr>
            <a:t>¿Cómo los trata la hoja?</a:t>
          </a:r>
          <a:endParaRPr lang="es-ES" sz="1100" b="0"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Si al final del año tienes beneficios, refleja los impuestos a pagar en la cuenta de resultados y en los balances aparece el saldo deudor hasta su liquidación (ejercicio siguiente).</a:t>
          </a:r>
        </a:p>
        <a:p>
          <a:pPr algn="l" rtl="0">
            <a:defRPr sz="1000"/>
          </a:pPr>
          <a:r>
            <a:rPr lang="es-ES" sz="1100" b="0" i="0" u="none" strike="noStrike" baseline="0">
              <a:solidFill>
                <a:srgbClr val="000000"/>
              </a:solidFill>
              <a:latin typeface="Arial"/>
              <a:ea typeface="Arial"/>
              <a:cs typeface="Arial"/>
            </a:rPr>
            <a:t>Si, al final del año tienes pérdidas, no los refleja en la cuenta de resultados pero sí en los balances como crédito a compensar en ejercicios posteriores.</a:t>
          </a:r>
        </a:p>
        <a:p>
          <a:pPr algn="l" rtl="0">
            <a:defRPr sz="1000"/>
          </a:pPr>
          <a:endParaRPr lang="es-ES" sz="1100" b="0" i="0" u="none" strike="noStrike" baseline="0">
            <a:solidFill>
              <a:srgbClr val="000000"/>
            </a:solidFill>
            <a:latin typeface="Arial"/>
            <a:ea typeface="Arial"/>
            <a:cs typeface="Arial"/>
          </a:endParaRPr>
        </a:p>
        <a:p>
          <a:pPr algn="l" rtl="0">
            <a:defRPr sz="1000"/>
          </a:pPr>
          <a:endParaRPr lang="es-ES" sz="1100" b="0" i="0" u="none" strike="noStrike" baseline="0">
            <a:solidFill>
              <a:srgbClr val="000000"/>
            </a:solidFill>
            <a:latin typeface="Arial"/>
            <a:ea typeface="Arial"/>
            <a:cs typeface="Arial"/>
          </a:endParaRPr>
        </a:p>
      </xdr:txBody>
    </xdr:sp>
    <xdr:clientData/>
  </xdr:twoCellAnchor>
  <xdr:twoCellAnchor editAs="oneCell">
    <xdr:from>
      <xdr:col>2</xdr:col>
      <xdr:colOff>12700</xdr:colOff>
      <xdr:row>538</xdr:row>
      <xdr:rowOff>76200</xdr:rowOff>
    </xdr:from>
    <xdr:to>
      <xdr:col>14</xdr:col>
      <xdr:colOff>254000</xdr:colOff>
      <xdr:row>554</xdr:row>
      <xdr:rowOff>12701</xdr:rowOff>
    </xdr:to>
    <xdr:sp macro="" textlink="">
      <xdr:nvSpPr>
        <xdr:cNvPr id="198809" name="Text Box 153">
          <a:extLst>
            <a:ext uri="{FF2B5EF4-FFF2-40B4-BE49-F238E27FC236}">
              <a16:creationId xmlns:a16="http://schemas.microsoft.com/office/drawing/2014/main" id="{00000000-0008-0000-0400-000099080300}"/>
            </a:ext>
          </a:extLst>
        </xdr:cNvPr>
        <xdr:cNvSpPr txBox="1">
          <a:spLocks noChangeArrowheads="1"/>
        </xdr:cNvSpPr>
      </xdr:nvSpPr>
      <xdr:spPr bwMode="auto">
        <a:xfrm>
          <a:off x="351367" y="70535800"/>
          <a:ext cx="13093700" cy="3204634"/>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IVA ¿Qué es?</a:t>
          </a:r>
          <a:r>
            <a:rPr lang="es-ES" sz="1200" b="1" i="0" u="none" strike="noStrike" baseline="0">
              <a:solidFill>
                <a:srgbClr val="000000"/>
              </a:solidFill>
              <a:latin typeface="Arial"/>
              <a:ea typeface="Arial"/>
              <a:cs typeface="Arial"/>
            </a:rPr>
            <a:t> </a:t>
          </a:r>
          <a:endParaRPr lang="es-ES" sz="1100" b="1" i="0" u="none" strike="noStrike" baseline="0">
            <a:solidFill>
              <a:srgbClr val="000000"/>
            </a:solidFill>
            <a:latin typeface="Arial"/>
            <a:ea typeface="Arial"/>
            <a:cs typeface="Arial"/>
          </a:endParaRPr>
        </a:p>
        <a:p>
          <a:pPr algn="l" rtl="0">
            <a:defRPr sz="1000"/>
          </a:pPr>
          <a:r>
            <a:rPr lang="es-ES" sz="1100" b="1" i="0" u="none" strike="noStrike" baseline="0">
              <a:solidFill>
                <a:srgbClr val="000000"/>
              </a:solidFill>
              <a:latin typeface="Arial"/>
              <a:ea typeface="Arial"/>
              <a:cs typeface="Arial"/>
            </a:rPr>
            <a:t>Es un % de impuestos que (a) debes carga</a:t>
          </a:r>
          <a:r>
            <a:rPr lang="es-ES" sz="1100" b="0" i="0" u="none" strike="noStrike" baseline="0">
              <a:solidFill>
                <a:srgbClr val="000000"/>
              </a:solidFill>
              <a:latin typeface="Arial"/>
              <a:ea typeface="Arial"/>
              <a:cs typeface="Arial"/>
            </a:rPr>
            <a:t>r </a:t>
          </a:r>
          <a:r>
            <a:rPr lang="es-ES" sz="1100" b="1" i="0" u="none" strike="noStrike" baseline="0">
              <a:solidFill>
                <a:srgbClr val="000000"/>
              </a:solidFill>
              <a:latin typeface="Arial"/>
              <a:ea typeface="Arial"/>
              <a:cs typeface="Arial"/>
            </a:rPr>
            <a:t>en todas tus ventas y (b) te cargarán los proveedores en sus facturas.</a:t>
          </a:r>
          <a:endParaRPr lang="es-ES" sz="1100" b="0"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En España (y otros países) es I.V.A.: Impuesto sobre el Valor Añadido. En Inglaterra (y otros) V.A.T.: Value Added Tax.</a:t>
          </a:r>
        </a:p>
        <a:p>
          <a:pPr algn="l" rtl="0">
            <a:defRPr sz="1000"/>
          </a:pPr>
          <a:r>
            <a:rPr lang="es-ES" sz="1100" b="0" i="0" u="none" strike="noStrike" baseline="0">
              <a:solidFill>
                <a:srgbClr val="000000"/>
              </a:solidFill>
              <a:latin typeface="Arial"/>
              <a:ea typeface="Arial"/>
              <a:cs typeface="Arial"/>
            </a:rPr>
            <a:t>En otros países hay impuestos sobre ventas de funcionamiento similar.</a:t>
          </a:r>
        </a:p>
        <a:p>
          <a:pPr algn="l" rtl="0">
            <a:defRPr sz="1000"/>
          </a:pPr>
          <a:r>
            <a:rPr lang="es-ES" sz="1100" b="1" i="0" u="none" strike="noStrike" baseline="0">
              <a:solidFill>
                <a:srgbClr val="000000"/>
              </a:solidFill>
              <a:latin typeface="Arial"/>
              <a:ea typeface="Arial"/>
              <a:cs typeface="Arial"/>
            </a:rPr>
            <a:t>¿Cómo lo trata la hoja? </a:t>
          </a:r>
          <a:endParaRPr lang="es-ES" sz="1100" b="0"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1º Carga el % indicado en todas las ventas.</a:t>
          </a:r>
        </a:p>
        <a:p>
          <a:pPr algn="l" rtl="0">
            <a:defRPr sz="1000"/>
          </a:pPr>
          <a:r>
            <a:rPr lang="es-ES" sz="1100" b="0" i="0" u="none" strike="noStrike" baseline="0">
              <a:solidFill>
                <a:srgbClr val="000000"/>
              </a:solidFill>
              <a:latin typeface="Arial"/>
              <a:ea typeface="Arial"/>
              <a:cs typeface="Arial"/>
            </a:rPr>
            <a:t>2º Carga el % en las compras.</a:t>
          </a:r>
        </a:p>
        <a:p>
          <a:pPr algn="l" rtl="0">
            <a:defRPr sz="1000"/>
          </a:pPr>
          <a:r>
            <a:rPr lang="es-ES" sz="1100" b="0" i="0" u="none" strike="noStrike" baseline="0">
              <a:solidFill>
                <a:srgbClr val="000000"/>
              </a:solidFill>
              <a:latin typeface="Arial"/>
              <a:ea typeface="Arial"/>
              <a:cs typeface="Arial"/>
            </a:rPr>
            <a:t>3º Calcula el saldo de forma que - en el momento de la liquidación - si (a) el saldo es a PAGAR procede a reflejar el pago y (b) si el saldo es a tu favor (deberías COBRAR) no lo cobra, lo deduce del siguiente pago que tengas que efectuar.</a:t>
          </a:r>
        </a:p>
        <a:p>
          <a:pPr algn="l" rtl="0">
            <a:defRPr sz="1000"/>
          </a:pPr>
          <a:r>
            <a:rPr lang="es-ES" sz="1100" b="1" i="0" u="none" strike="noStrike" baseline="0">
              <a:solidFill>
                <a:srgbClr val="DD0806"/>
              </a:solidFill>
              <a:latin typeface="Arial"/>
              <a:ea typeface="Arial"/>
              <a:cs typeface="Arial"/>
            </a:rPr>
            <a:t>importante:</a:t>
          </a:r>
          <a:endParaRPr lang="es-ES" sz="1100" b="0" i="0" u="none" strike="noStrike" baseline="0">
            <a:solidFill>
              <a:srgbClr val="DD0806"/>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1º Si bien aquí solo te pedimos unos % (promedios), </a:t>
          </a:r>
          <a:r>
            <a:rPr lang="es-ES" sz="1100" b="1" i="0" u="none" strike="noStrike" baseline="0">
              <a:solidFill>
                <a:srgbClr val="000000"/>
              </a:solidFill>
              <a:latin typeface="Arial"/>
              <a:ea typeface="Arial"/>
              <a:cs typeface="Arial"/>
            </a:rPr>
            <a:t>si quieres detallar el % de IVA</a:t>
          </a:r>
          <a:r>
            <a:rPr lang="es-ES" sz="1100" b="0" i="0" u="none" strike="noStrike" baseline="0">
              <a:solidFill>
                <a:srgbClr val="000000"/>
              </a:solidFill>
              <a:latin typeface="Arial"/>
              <a:ea typeface="Arial"/>
              <a:cs typeface="Arial"/>
            </a:rPr>
            <a:t>-VAT al máximo (por tipo de proveedor), </a:t>
          </a:r>
          <a:r>
            <a:rPr lang="es-ES" sz="1100" b="1" i="0" u="none" strike="noStrike" baseline="0">
              <a:solidFill>
                <a:srgbClr val="000000"/>
              </a:solidFill>
              <a:latin typeface="Arial"/>
              <a:ea typeface="Arial"/>
              <a:cs typeface="Arial"/>
            </a:rPr>
            <a:t>podrás hacerlo en la sección posterior,</a:t>
          </a:r>
          <a:r>
            <a:rPr lang="es-ES" sz="1100" b="0" i="0" u="none" strike="noStrike" baseline="0">
              <a:solidFill>
                <a:srgbClr val="000000"/>
              </a:solidFill>
              <a:latin typeface="Arial"/>
              <a:ea typeface="Arial"/>
              <a:cs typeface="Arial"/>
            </a:rPr>
            <a:t> en este caso deja a cero las celdas de esta sección.</a:t>
          </a:r>
        </a:p>
        <a:p>
          <a:pPr algn="l" rtl="0">
            <a:defRPr sz="1000"/>
          </a:pPr>
          <a:r>
            <a:rPr lang="es-ES" sz="1100" b="0" i="0" u="none" strike="noStrike" baseline="0">
              <a:solidFill>
                <a:srgbClr val="000000"/>
              </a:solidFill>
              <a:latin typeface="Arial"/>
              <a:ea typeface="Arial"/>
              <a:cs typeface="Arial"/>
            </a:rPr>
            <a:t>2º En la hoja Tesorería, están previstas </a:t>
          </a:r>
          <a:r>
            <a:rPr lang="es-ES" sz="1100" b="1" i="0" u="none" strike="noStrike" baseline="0">
              <a:solidFill>
                <a:srgbClr val="000000"/>
              </a:solidFill>
              <a:latin typeface="Arial"/>
              <a:ea typeface="Arial"/>
              <a:cs typeface="Arial"/>
            </a:rPr>
            <a:t>dos formas de liquidación</a:t>
          </a:r>
          <a:r>
            <a:rPr lang="es-ES" sz="1100" b="0" i="0" u="none" strike="noStrike" baseline="0">
              <a:solidFill>
                <a:srgbClr val="000000"/>
              </a:solidFill>
              <a:latin typeface="Arial"/>
              <a:ea typeface="Arial"/>
              <a:cs typeface="Arial"/>
            </a:rPr>
            <a:t> de los saldos correspondientes al IVA, una mensual y otra trimestral. Podrás elegir la que más te convenga en la hoja posterior.</a:t>
          </a:r>
          <a:endParaRPr lang="es-ES" sz="1100" b="1" i="0" u="none" strike="noStrike" baseline="0">
            <a:solidFill>
              <a:srgbClr val="000000"/>
            </a:solidFill>
            <a:latin typeface="Arial"/>
            <a:ea typeface="Arial"/>
            <a:cs typeface="Arial"/>
          </a:endParaRPr>
        </a:p>
        <a:p>
          <a:pPr algn="l" rtl="0">
            <a:defRPr sz="1000"/>
          </a:pPr>
          <a:endParaRPr lang="es-ES" sz="1100" b="1" i="0" u="none" strike="noStrike" baseline="0">
            <a:solidFill>
              <a:srgbClr val="000000"/>
            </a:solidFill>
            <a:latin typeface="Arial"/>
            <a:ea typeface="Arial"/>
            <a:cs typeface="Arial"/>
          </a:endParaRPr>
        </a:p>
      </xdr:txBody>
    </xdr:sp>
    <xdr:clientData/>
  </xdr:twoCellAnchor>
  <xdr:twoCellAnchor editAs="oneCell">
    <xdr:from>
      <xdr:col>2</xdr:col>
      <xdr:colOff>38100</xdr:colOff>
      <xdr:row>556</xdr:row>
      <xdr:rowOff>101600</xdr:rowOff>
    </xdr:from>
    <xdr:to>
      <xdr:col>14</xdr:col>
      <xdr:colOff>317500</xdr:colOff>
      <xdr:row>567</xdr:row>
      <xdr:rowOff>50800</xdr:rowOff>
    </xdr:to>
    <xdr:sp macro="" textlink="">
      <xdr:nvSpPr>
        <xdr:cNvPr id="198810" name="Text Box 154">
          <a:extLst>
            <a:ext uri="{FF2B5EF4-FFF2-40B4-BE49-F238E27FC236}">
              <a16:creationId xmlns:a16="http://schemas.microsoft.com/office/drawing/2014/main" id="{00000000-0008-0000-0400-00009A080300}"/>
            </a:ext>
          </a:extLst>
        </xdr:cNvPr>
        <xdr:cNvSpPr txBox="1">
          <a:spLocks noChangeArrowheads="1"/>
        </xdr:cNvSpPr>
      </xdr:nvSpPr>
      <xdr:spPr bwMode="auto">
        <a:xfrm>
          <a:off x="376767" y="74269600"/>
          <a:ext cx="13131800" cy="1998133"/>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Retenciones salariales: </a:t>
          </a:r>
          <a:endParaRPr lang="es-ES" sz="1100" b="1"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La mayoría de países obligan a las empresas a hacer retenciones sobre los salarios de sus empleados (a cuenta de impuestos, seguros sociales o sanitarios, etc.).</a:t>
          </a:r>
        </a:p>
        <a:p>
          <a:pPr algn="l" rtl="0">
            <a:defRPr sz="1000"/>
          </a:pPr>
          <a:r>
            <a:rPr lang="es-ES" sz="1100" b="0" i="0" u="none" strike="noStrike" baseline="0">
              <a:solidFill>
                <a:srgbClr val="000000"/>
              </a:solidFill>
              <a:latin typeface="Arial"/>
              <a:ea typeface="Arial"/>
              <a:cs typeface="Arial"/>
            </a:rPr>
            <a:t>Existen gran variedad y disparidad de criterios, no obstante, prácticamente todos los casos se pueden expresar en un % promedio sobre la masa salarial bruta.</a:t>
          </a:r>
        </a:p>
        <a:p>
          <a:pPr algn="l" rtl="0">
            <a:defRPr sz="1000"/>
          </a:pPr>
          <a:r>
            <a:rPr lang="es-ES" sz="1100" b="1" i="0" u="none" strike="noStrike" baseline="0">
              <a:solidFill>
                <a:srgbClr val="000000"/>
              </a:solidFill>
              <a:latin typeface="Arial"/>
              <a:ea typeface="Arial"/>
              <a:cs typeface="Arial"/>
            </a:rPr>
            <a:t>Aquí debes reflejar el % promedio de retención que quieres que la hoja aplique.</a:t>
          </a:r>
          <a:endParaRPr lang="es-ES" sz="1100" b="0" i="0" u="none" strike="noStrike" baseline="0">
            <a:solidFill>
              <a:srgbClr val="000000"/>
            </a:solidFill>
            <a:latin typeface="Arial"/>
            <a:ea typeface="Arial"/>
            <a:cs typeface="Arial"/>
          </a:endParaRPr>
        </a:p>
        <a:p>
          <a:pPr algn="l" rtl="0">
            <a:defRPr sz="1000"/>
          </a:pPr>
          <a:r>
            <a:rPr lang="es-ES" sz="1100" b="1" i="0" u="none" strike="noStrike" baseline="0">
              <a:solidFill>
                <a:srgbClr val="000000"/>
              </a:solidFill>
              <a:latin typeface="Arial"/>
              <a:ea typeface="Arial"/>
              <a:cs typeface="Arial"/>
            </a:rPr>
            <a:t>¿Cómo lo trata la hoja?</a:t>
          </a:r>
          <a:r>
            <a:rPr lang="es-ES" sz="1100" b="0" i="0" u="none" strike="noStrike" baseline="0">
              <a:solidFill>
                <a:srgbClr val="000000"/>
              </a:solidFill>
              <a:latin typeface="Arial"/>
              <a:ea typeface="Arial"/>
              <a:cs typeface="Arial"/>
            </a:rPr>
            <a:t> </a:t>
          </a:r>
        </a:p>
        <a:p>
          <a:pPr algn="l" rtl="0">
            <a:defRPr sz="1000"/>
          </a:pPr>
          <a:r>
            <a:rPr lang="es-ES" sz="1100" b="0" i="0" u="none" strike="noStrike" baseline="0">
              <a:solidFill>
                <a:srgbClr val="000000"/>
              </a:solidFill>
              <a:latin typeface="Arial"/>
              <a:ea typeface="Arial"/>
              <a:cs typeface="Arial"/>
            </a:rPr>
            <a:t>1º Descuenta de la masa salarial total el % indicado y lo retiene (lo que significa que las remuneraciones netas a pagar todos los meses se ven reducidas en dicho %).</a:t>
          </a:r>
        </a:p>
        <a:p>
          <a:pPr algn="l" rtl="0">
            <a:defRPr sz="1000"/>
          </a:pPr>
          <a:r>
            <a:rPr lang="es-ES" sz="1100" b="0" i="0" u="none" strike="noStrike" baseline="0">
              <a:solidFill>
                <a:srgbClr val="000000"/>
              </a:solidFill>
              <a:latin typeface="Arial"/>
              <a:ea typeface="Arial"/>
              <a:cs typeface="Arial"/>
            </a:rPr>
            <a:t>2º Paga esas retenciones en el momento que tú le indicas (desde la hoja Tesorería).</a:t>
          </a:r>
        </a:p>
        <a:p>
          <a:pPr algn="l" rtl="0">
            <a:defRPr sz="1000"/>
          </a:pPr>
          <a:r>
            <a:rPr lang="es-ES" sz="1100" b="1" i="0" u="none" strike="noStrike" baseline="0">
              <a:solidFill>
                <a:srgbClr val="DD0806"/>
              </a:solidFill>
              <a:latin typeface="Arial"/>
              <a:ea typeface="Arial"/>
              <a:cs typeface="Arial"/>
            </a:rPr>
            <a:t>importante:</a:t>
          </a:r>
        </a:p>
        <a:p>
          <a:pPr algn="l" rtl="0">
            <a:defRPr sz="1000"/>
          </a:pPr>
          <a:r>
            <a:rPr lang="es-ES" sz="1100" b="0" i="0" u="none" strike="noStrike" baseline="0">
              <a:solidFill>
                <a:srgbClr val="000000"/>
              </a:solidFill>
              <a:latin typeface="Arial"/>
              <a:ea typeface="Arial"/>
              <a:cs typeface="Arial"/>
            </a:rPr>
            <a:t>No confundir estas retenciones con los % de coste salarial anteriormente aplicados, estas retenciones NO son un coste para la empresa y afectan únicamente a la tesorería.</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38100</xdr:colOff>
      <xdr:row>287</xdr:row>
      <xdr:rowOff>12700</xdr:rowOff>
    </xdr:from>
    <xdr:to>
      <xdr:col>18</xdr:col>
      <xdr:colOff>444500</xdr:colOff>
      <xdr:row>291</xdr:row>
      <xdr:rowOff>114300</xdr:rowOff>
    </xdr:to>
    <xdr:sp macro="" textlink="">
      <xdr:nvSpPr>
        <xdr:cNvPr id="206619" name="AutoShape 3867">
          <a:extLst>
            <a:ext uri="{FF2B5EF4-FFF2-40B4-BE49-F238E27FC236}">
              <a16:creationId xmlns:a16="http://schemas.microsoft.com/office/drawing/2014/main" id="{00000000-0008-0000-0500-00001B270300}"/>
            </a:ext>
          </a:extLst>
        </xdr:cNvPr>
        <xdr:cNvSpPr>
          <a:spLocks noChangeArrowheads="1"/>
        </xdr:cNvSpPr>
      </xdr:nvSpPr>
      <xdr:spPr bwMode="auto">
        <a:xfrm>
          <a:off x="7454900" y="24295100"/>
          <a:ext cx="2451100" cy="711200"/>
        </a:xfrm>
        <a:prstGeom prst="wedgeRectCallout">
          <a:avLst>
            <a:gd name="adj1" fmla="val -30889"/>
            <a:gd name="adj2" fmla="val -158861"/>
          </a:avLst>
        </a:prstGeom>
        <a:solidFill>
          <a:srgbClr val="FCF305"/>
        </a:solidFill>
        <a:ln w="9525">
          <a:solidFill>
            <a:srgbClr val="000090"/>
          </a:solidFill>
          <a:miter lim="800000"/>
          <a:headEnd/>
          <a:tailEnd/>
        </a:ln>
        <a:effectLst>
          <a:outerShdw blurRad="63500" dist="107763" dir="2700000" algn="ctr" rotWithShape="0">
            <a:srgbClr val="000000">
              <a:alpha val="50000"/>
            </a:srgbClr>
          </a:outerShdw>
        </a:effectLst>
      </xdr:spPr>
      <xdr:txBody>
        <a:bodyPr vertOverflow="clip" wrap="square" lIns="27432" tIns="18288" rIns="27432" bIns="0" anchor="t" upright="1"/>
        <a:lstStyle/>
        <a:p>
          <a:pPr algn="ctr" rtl="0">
            <a:defRPr sz="1000"/>
          </a:pPr>
          <a:r>
            <a:rPr lang="es-ES" sz="1000" b="1" i="0" u="none" strike="noStrike" baseline="0">
              <a:solidFill>
                <a:srgbClr val="DD0806"/>
              </a:solidFill>
              <a:latin typeface="Arial"/>
              <a:ea typeface="Arial"/>
              <a:cs typeface="Arial"/>
            </a:rPr>
            <a:t>4º Pon el número de personas que ocuparán ese puesto cada mes.</a:t>
          </a:r>
        </a:p>
        <a:p>
          <a:pPr algn="ctr" rtl="0">
            <a:defRPr sz="1000"/>
          </a:pPr>
          <a:r>
            <a:rPr lang="es-ES" sz="1000" b="1" i="0" u="none" strike="noStrike" baseline="0">
              <a:solidFill>
                <a:srgbClr val="DD0806"/>
              </a:solidFill>
              <a:latin typeface="Arial"/>
              <a:ea typeface="Arial"/>
              <a:cs typeface="Arial"/>
            </a:rPr>
            <a:t>No su salario, NÚMERO DE PERSONAS</a:t>
          </a:r>
        </a:p>
        <a:p>
          <a:pPr algn="ctr" rtl="0">
            <a:defRPr sz="1000"/>
          </a:pPr>
          <a:endParaRPr lang="es-ES" sz="1000" b="1" i="0" u="none" strike="noStrike" baseline="0">
            <a:solidFill>
              <a:srgbClr val="DD0806"/>
            </a:solidFill>
            <a:latin typeface="Arial"/>
            <a:ea typeface="Arial"/>
            <a:cs typeface="Arial"/>
          </a:endParaRPr>
        </a:p>
        <a:p>
          <a:pPr algn="ctr" rtl="0">
            <a:defRPr sz="1000"/>
          </a:pPr>
          <a:endParaRPr lang="es-ES" sz="1000" b="1" i="0" u="none" strike="noStrike" baseline="0">
            <a:solidFill>
              <a:srgbClr val="DD0806"/>
            </a:solidFill>
            <a:latin typeface="Arial"/>
            <a:ea typeface="Arial"/>
            <a:cs typeface="Arial"/>
          </a:endParaRPr>
        </a:p>
      </xdr:txBody>
    </xdr:sp>
    <xdr:clientData/>
  </xdr:twoCellAnchor>
  <xdr:twoCellAnchor editAs="oneCell">
    <xdr:from>
      <xdr:col>0</xdr:col>
      <xdr:colOff>127000</xdr:colOff>
      <xdr:row>287</xdr:row>
      <xdr:rowOff>0</xdr:rowOff>
    </xdr:from>
    <xdr:to>
      <xdr:col>4</xdr:col>
      <xdr:colOff>38100</xdr:colOff>
      <xdr:row>291</xdr:row>
      <xdr:rowOff>38100</xdr:rowOff>
    </xdr:to>
    <xdr:sp macro="" textlink="">
      <xdr:nvSpPr>
        <xdr:cNvPr id="206620" name="AutoShape 3868">
          <a:extLst>
            <a:ext uri="{FF2B5EF4-FFF2-40B4-BE49-F238E27FC236}">
              <a16:creationId xmlns:a16="http://schemas.microsoft.com/office/drawing/2014/main" id="{00000000-0008-0000-0500-00001C270300}"/>
            </a:ext>
          </a:extLst>
        </xdr:cNvPr>
        <xdr:cNvSpPr>
          <a:spLocks noChangeArrowheads="1"/>
        </xdr:cNvSpPr>
      </xdr:nvSpPr>
      <xdr:spPr bwMode="auto">
        <a:xfrm>
          <a:off x="127000" y="24282400"/>
          <a:ext cx="2286000" cy="647700"/>
        </a:xfrm>
        <a:prstGeom prst="wedgeRectCallout">
          <a:avLst>
            <a:gd name="adj1" fmla="val 28440"/>
            <a:gd name="adj2" fmla="val -170833"/>
          </a:avLst>
        </a:prstGeom>
        <a:solidFill>
          <a:srgbClr val="FFFFFF"/>
        </a:solidFill>
        <a:ln w="9525">
          <a:solidFill>
            <a:srgbClr val="000090"/>
          </a:solidFill>
          <a:miter lim="800000"/>
          <a:headEnd/>
          <a:tailEnd/>
        </a:ln>
        <a:effectLst>
          <a:outerShdw blurRad="63500" dist="107763" dir="2700000" algn="ctr" rotWithShape="0">
            <a:srgbClr val="000000">
              <a:alpha val="50000"/>
            </a:srgbClr>
          </a:outerShdw>
        </a:effectLst>
      </xdr:spPr>
      <xdr:txBody>
        <a:bodyPr vertOverflow="clip" wrap="square" lIns="27432" tIns="18288" rIns="27432" bIns="0" anchor="t" upright="1"/>
        <a:lstStyle/>
        <a:p>
          <a:pPr algn="ctr" rtl="0">
            <a:defRPr sz="1000"/>
          </a:pPr>
          <a:r>
            <a:rPr lang="es-ES" sz="1000" b="1" i="0" u="none" strike="noStrike" baseline="0">
              <a:solidFill>
                <a:srgbClr val="DD0806"/>
              </a:solidFill>
              <a:latin typeface="Arial"/>
              <a:ea typeface="Arial"/>
              <a:cs typeface="Arial"/>
            </a:rPr>
            <a:t>1º</a:t>
          </a:r>
          <a:r>
            <a:rPr lang="es-ES" sz="1000" b="1" i="0" u="none" strike="noStrike" baseline="0">
              <a:solidFill>
                <a:srgbClr val="000090"/>
              </a:solidFill>
              <a:latin typeface="Arial"/>
              <a:ea typeface="Arial"/>
              <a:cs typeface="Arial"/>
            </a:rPr>
            <a:t> Pon la denominación del empleo</a:t>
          </a:r>
        </a:p>
        <a:p>
          <a:pPr algn="ctr" rtl="0">
            <a:defRPr sz="1000"/>
          </a:pPr>
          <a:r>
            <a:rPr lang="es-ES" sz="1000" b="1" i="0" u="none" strike="noStrike" baseline="0">
              <a:solidFill>
                <a:srgbClr val="000090"/>
              </a:solidFill>
              <a:latin typeface="Arial"/>
              <a:ea typeface="Arial"/>
              <a:cs typeface="Arial"/>
            </a:rPr>
            <a:t>Usa una línea para cada salario distinto</a:t>
          </a:r>
        </a:p>
      </xdr:txBody>
    </xdr:sp>
    <xdr:clientData/>
  </xdr:twoCellAnchor>
  <xdr:twoCellAnchor editAs="oneCell">
    <xdr:from>
      <xdr:col>2</xdr:col>
      <xdr:colOff>635000</xdr:colOff>
      <xdr:row>291</xdr:row>
      <xdr:rowOff>50800</xdr:rowOff>
    </xdr:from>
    <xdr:to>
      <xdr:col>7</xdr:col>
      <xdr:colOff>419100</xdr:colOff>
      <xdr:row>298</xdr:row>
      <xdr:rowOff>38100</xdr:rowOff>
    </xdr:to>
    <xdr:sp macro="" textlink="">
      <xdr:nvSpPr>
        <xdr:cNvPr id="206621" name="AutoShape 3869">
          <a:extLst>
            <a:ext uri="{FF2B5EF4-FFF2-40B4-BE49-F238E27FC236}">
              <a16:creationId xmlns:a16="http://schemas.microsoft.com/office/drawing/2014/main" id="{00000000-0008-0000-0500-00001D270300}"/>
            </a:ext>
          </a:extLst>
        </xdr:cNvPr>
        <xdr:cNvSpPr>
          <a:spLocks noChangeArrowheads="1"/>
        </xdr:cNvSpPr>
      </xdr:nvSpPr>
      <xdr:spPr bwMode="auto">
        <a:xfrm>
          <a:off x="1358900" y="24942800"/>
          <a:ext cx="2921000" cy="1054100"/>
        </a:xfrm>
        <a:prstGeom prst="wedgeRectCallout">
          <a:avLst>
            <a:gd name="adj1" fmla="val 12773"/>
            <a:gd name="adj2" fmla="val -186750"/>
          </a:avLst>
        </a:prstGeom>
        <a:solidFill>
          <a:srgbClr val="FFFFFF"/>
        </a:solidFill>
        <a:ln w="9525">
          <a:solidFill>
            <a:srgbClr val="000090"/>
          </a:solidFill>
          <a:miter lim="800000"/>
          <a:headEnd/>
          <a:tailEnd/>
        </a:ln>
        <a:effectLst>
          <a:outerShdw blurRad="63500" dist="107763" dir="2700000" algn="ctr" rotWithShape="0">
            <a:srgbClr val="000000">
              <a:alpha val="50000"/>
            </a:srgbClr>
          </a:outerShdw>
        </a:effectLst>
      </xdr:spPr>
      <xdr:txBody>
        <a:bodyPr vertOverflow="clip" wrap="square" lIns="27432" tIns="18288" rIns="27432" bIns="0" anchor="t" upright="1"/>
        <a:lstStyle/>
        <a:p>
          <a:pPr algn="ctr" rtl="0">
            <a:defRPr sz="1000"/>
          </a:pPr>
          <a:r>
            <a:rPr lang="es-ES" sz="1000" b="1" i="0" u="none" strike="noStrike" baseline="0">
              <a:solidFill>
                <a:srgbClr val="DD0806"/>
              </a:solidFill>
              <a:latin typeface="Arial"/>
              <a:ea typeface="Arial"/>
              <a:cs typeface="Arial"/>
            </a:rPr>
            <a:t>2º</a:t>
          </a:r>
          <a:r>
            <a:rPr lang="es-ES" sz="1000" b="1" i="0" u="none" strike="noStrike" baseline="0">
              <a:solidFill>
                <a:srgbClr val="000090"/>
              </a:solidFill>
              <a:latin typeface="Arial"/>
              <a:ea typeface="Arial"/>
              <a:cs typeface="Arial"/>
            </a:rPr>
            <a:t> Pon aquí el SALARIO MENSUAL BRUTO</a:t>
          </a:r>
        </a:p>
        <a:p>
          <a:pPr algn="ctr" rtl="0">
            <a:defRPr sz="1000"/>
          </a:pPr>
          <a:r>
            <a:rPr lang="es-ES" sz="1000" b="0" i="0" u="none" strike="noStrike" baseline="0">
              <a:solidFill>
                <a:srgbClr val="000090"/>
              </a:solidFill>
              <a:latin typeface="Arial"/>
              <a:ea typeface="Arial"/>
              <a:cs typeface="Arial"/>
            </a:rPr>
            <a:t>Salario bruto = Salario más retenciones</a:t>
          </a:r>
        </a:p>
        <a:p>
          <a:pPr algn="ctr" rtl="0">
            <a:defRPr sz="1000"/>
          </a:pPr>
          <a:r>
            <a:rPr lang="es-ES" sz="1000" b="0" i="0" u="none" strike="noStrike" baseline="0">
              <a:solidFill>
                <a:srgbClr val="000090"/>
              </a:solidFill>
              <a:latin typeface="Arial"/>
              <a:ea typeface="Arial"/>
              <a:cs typeface="Arial"/>
            </a:rPr>
            <a:t>Salario neto= El que percibe el empleado (salario bruto menos retenciones)</a:t>
          </a:r>
        </a:p>
        <a:p>
          <a:pPr algn="ctr" rtl="0">
            <a:defRPr sz="1000"/>
          </a:pPr>
          <a:r>
            <a:rPr lang="es-ES" sz="1000" b="0" i="0" u="none" strike="noStrike" baseline="0">
              <a:solidFill>
                <a:srgbClr val="000090"/>
              </a:solidFill>
              <a:latin typeface="Arial"/>
              <a:ea typeface="Arial"/>
              <a:cs typeface="Arial"/>
            </a:rPr>
            <a:t>Si en tu país no hay retenciones, el bruto y el neto es lo mismo</a:t>
          </a:r>
        </a:p>
      </xdr:txBody>
    </xdr:sp>
    <xdr:clientData/>
  </xdr:twoCellAnchor>
  <xdr:twoCellAnchor editAs="oneCell">
    <xdr:from>
      <xdr:col>8</xdr:col>
      <xdr:colOff>38100</xdr:colOff>
      <xdr:row>287</xdr:row>
      <xdr:rowOff>0</xdr:rowOff>
    </xdr:from>
    <xdr:to>
      <xdr:col>14</xdr:col>
      <xdr:colOff>12700</xdr:colOff>
      <xdr:row>298</xdr:row>
      <xdr:rowOff>25400</xdr:rowOff>
    </xdr:to>
    <xdr:sp macro="" textlink="">
      <xdr:nvSpPr>
        <xdr:cNvPr id="206622" name="AutoShape 3870">
          <a:extLst>
            <a:ext uri="{FF2B5EF4-FFF2-40B4-BE49-F238E27FC236}">
              <a16:creationId xmlns:a16="http://schemas.microsoft.com/office/drawing/2014/main" id="{00000000-0008-0000-0500-00001E270300}"/>
            </a:ext>
          </a:extLst>
        </xdr:cNvPr>
        <xdr:cNvSpPr>
          <a:spLocks noChangeArrowheads="1"/>
        </xdr:cNvSpPr>
      </xdr:nvSpPr>
      <xdr:spPr bwMode="auto">
        <a:xfrm>
          <a:off x="4406900" y="24282400"/>
          <a:ext cx="3022600" cy="1701800"/>
        </a:xfrm>
        <a:prstGeom prst="wedgeRectCallout">
          <a:avLst>
            <a:gd name="adj1" fmla="val -71866"/>
            <a:gd name="adj2" fmla="val -98421"/>
          </a:avLst>
        </a:prstGeom>
        <a:solidFill>
          <a:srgbClr val="FFFFFF"/>
        </a:solidFill>
        <a:ln w="9525">
          <a:solidFill>
            <a:srgbClr val="000090"/>
          </a:solidFill>
          <a:miter lim="800000"/>
          <a:headEnd/>
          <a:tailEnd/>
        </a:ln>
        <a:effectLst>
          <a:outerShdw blurRad="63500" dist="107763" dir="2700000" algn="ctr" rotWithShape="0">
            <a:srgbClr val="000000">
              <a:alpha val="50000"/>
            </a:srgbClr>
          </a:outerShdw>
        </a:effectLst>
      </xdr:spPr>
      <xdr:txBody>
        <a:bodyPr vertOverflow="clip" wrap="square" lIns="27432" tIns="18288" rIns="27432" bIns="0" anchor="t" upright="1"/>
        <a:lstStyle/>
        <a:p>
          <a:pPr algn="ctr" rtl="0">
            <a:defRPr sz="1000"/>
          </a:pPr>
          <a:endParaRPr lang="es-ES" sz="1000" b="1" i="0" u="none" strike="noStrike" baseline="0">
            <a:solidFill>
              <a:srgbClr val="DD0806"/>
            </a:solidFill>
            <a:latin typeface="Arial"/>
            <a:ea typeface="Arial"/>
            <a:cs typeface="Arial"/>
          </a:endParaRPr>
        </a:p>
        <a:p>
          <a:pPr algn="ctr" rtl="0">
            <a:defRPr sz="1000"/>
          </a:pPr>
          <a:r>
            <a:rPr lang="es-ES" sz="1000" b="1" i="0" u="none" strike="noStrike" baseline="0">
              <a:solidFill>
                <a:srgbClr val="DD0806"/>
              </a:solidFill>
              <a:latin typeface="Arial"/>
              <a:ea typeface="Arial"/>
              <a:cs typeface="Arial"/>
            </a:rPr>
            <a:t>3º</a:t>
          </a:r>
          <a:r>
            <a:rPr lang="es-ES" sz="1000" b="1" i="0" u="none" strike="noStrike" baseline="0">
              <a:solidFill>
                <a:srgbClr val="000090"/>
              </a:solidFill>
              <a:latin typeface="Arial"/>
              <a:ea typeface="Arial"/>
              <a:cs typeface="Arial"/>
            </a:rPr>
            <a:t> Pon aquí el % de cargas adicionales para la empresa.</a:t>
          </a:r>
        </a:p>
        <a:p>
          <a:pPr algn="ctr" rtl="0">
            <a:defRPr sz="1000"/>
          </a:pPr>
          <a:r>
            <a:rPr lang="es-ES" sz="1000" b="1" i="0" u="none" strike="noStrike" baseline="0">
              <a:solidFill>
                <a:srgbClr val="000090"/>
              </a:solidFill>
              <a:latin typeface="Arial"/>
              <a:ea typeface="Arial"/>
              <a:cs typeface="Arial"/>
            </a:rPr>
            <a:t>ESTO SERÁ </a:t>
          </a:r>
          <a:r>
            <a:rPr lang="es-ES" sz="1000" b="1" i="0" u="none" strike="noStrike" baseline="0">
              <a:solidFill>
                <a:srgbClr val="DD0806"/>
              </a:solidFill>
              <a:latin typeface="Arial"/>
              <a:ea typeface="Arial"/>
              <a:cs typeface="Arial"/>
            </a:rPr>
            <a:t>UN COSTE ADICIONAL PARA LA EMPRESA</a:t>
          </a:r>
          <a:endParaRPr lang="es-ES" sz="1000" b="1" i="0" u="none" strike="noStrike" baseline="0">
            <a:solidFill>
              <a:srgbClr val="000090"/>
            </a:solidFill>
            <a:latin typeface="Arial"/>
            <a:ea typeface="Arial"/>
            <a:cs typeface="Arial"/>
          </a:endParaRPr>
        </a:p>
        <a:p>
          <a:pPr algn="ctr" rtl="0">
            <a:defRPr sz="1000"/>
          </a:pPr>
          <a:r>
            <a:rPr lang="es-ES" sz="1000" b="0" i="0" u="none" strike="noStrike" baseline="0">
              <a:solidFill>
                <a:srgbClr val="000090"/>
              </a:solidFill>
              <a:latin typeface="Arial"/>
              <a:ea typeface="Arial"/>
              <a:cs typeface="Arial"/>
            </a:rPr>
            <a:t>En algunos paises la empresa tiene un coste adicional por cada salario en razón de seguros sociales o sanitarios o impuestos.</a:t>
          </a:r>
        </a:p>
        <a:p>
          <a:pPr algn="ctr" rtl="0">
            <a:defRPr sz="1000"/>
          </a:pPr>
          <a:r>
            <a:rPr lang="es-ES" sz="1000" b="0" i="0" u="none" strike="noStrike" baseline="0">
              <a:solidFill>
                <a:srgbClr val="000090"/>
              </a:solidFill>
              <a:latin typeface="Arial"/>
              <a:ea typeface="Arial"/>
              <a:cs typeface="Arial"/>
            </a:rPr>
            <a:t>Pon aquí todo lo que sea un coste adicional proporcional al salario (para la empresa).</a:t>
          </a:r>
          <a:endParaRPr lang="es-ES" sz="1000" b="1" i="0" u="none" strike="noStrike" baseline="0">
            <a:solidFill>
              <a:srgbClr val="000090"/>
            </a:solidFill>
            <a:latin typeface="Arial"/>
            <a:ea typeface="Arial"/>
            <a:cs typeface="Arial"/>
          </a:endParaRPr>
        </a:p>
        <a:p>
          <a:pPr algn="ctr" rtl="0">
            <a:defRPr sz="1000"/>
          </a:pPr>
          <a:endParaRPr lang="es-ES" sz="1000" b="1" i="0" u="none" strike="noStrike" baseline="0">
            <a:solidFill>
              <a:srgbClr val="000090"/>
            </a:solidFill>
            <a:latin typeface="Arial"/>
            <a:ea typeface="Arial"/>
            <a:cs typeface="Arial"/>
          </a:endParaRPr>
        </a:p>
      </xdr:txBody>
    </xdr:sp>
    <xdr:clientData/>
  </xdr:twoCellAnchor>
  <xdr:twoCellAnchor editAs="oneCell">
    <xdr:from>
      <xdr:col>1</xdr:col>
      <xdr:colOff>12700</xdr:colOff>
      <xdr:row>8</xdr:row>
      <xdr:rowOff>114300</xdr:rowOff>
    </xdr:from>
    <xdr:to>
      <xdr:col>19</xdr:col>
      <xdr:colOff>0</xdr:colOff>
      <xdr:row>12</xdr:row>
      <xdr:rowOff>88900</xdr:rowOff>
    </xdr:to>
    <xdr:sp macro="" textlink="">
      <xdr:nvSpPr>
        <xdr:cNvPr id="250925" name="Text Box 10285">
          <a:extLst>
            <a:ext uri="{FF2B5EF4-FFF2-40B4-BE49-F238E27FC236}">
              <a16:creationId xmlns:a16="http://schemas.microsoft.com/office/drawing/2014/main" id="{00000000-0008-0000-0500-00002DD40300}"/>
            </a:ext>
          </a:extLst>
        </xdr:cNvPr>
        <xdr:cNvSpPr txBox="1">
          <a:spLocks noChangeArrowheads="1"/>
        </xdr:cNvSpPr>
      </xdr:nvSpPr>
      <xdr:spPr bwMode="auto">
        <a:xfrm>
          <a:off x="469900" y="1371600"/>
          <a:ext cx="9474200" cy="8890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defRPr sz="1000"/>
          </a:pPr>
          <a:r>
            <a:rPr lang="es-ES" sz="1200" b="1" i="0" u="none" strike="noStrike" baseline="0">
              <a:solidFill>
                <a:srgbClr val="000000"/>
              </a:solidFill>
              <a:latin typeface="Arial"/>
              <a:ea typeface="Arial"/>
              <a:cs typeface="Arial"/>
            </a:rPr>
            <a:t>  Aquí debes detallar las </a:t>
          </a:r>
          <a:r>
            <a:rPr lang="es-ES" sz="1200" b="1" i="0" u="none" strike="noStrike" baseline="0">
              <a:solidFill>
                <a:srgbClr val="993300"/>
              </a:solidFill>
              <a:latin typeface="Arial"/>
              <a:ea typeface="Arial"/>
              <a:cs typeface="Arial"/>
            </a:rPr>
            <a:t>necesidades de personal, remuneraciones y costes</a:t>
          </a:r>
          <a:r>
            <a:rPr lang="es-ES" sz="1200" b="1" i="0" u="none" strike="noStrike" baseline="0">
              <a:solidFill>
                <a:srgbClr val="000000"/>
              </a:solidFill>
              <a:latin typeface="Arial"/>
              <a:ea typeface="Arial"/>
              <a:cs typeface="Arial"/>
            </a:rPr>
            <a:t> asociados</a:t>
          </a:r>
          <a:endParaRPr lang="es-ES" sz="1400" b="1" i="0" u="none" strike="noStrike" baseline="0">
            <a:solidFill>
              <a:srgbClr val="000000"/>
            </a:solidFill>
            <a:latin typeface="Arial"/>
            <a:ea typeface="Arial"/>
            <a:cs typeface="Arial"/>
          </a:endParaRPr>
        </a:p>
        <a:p>
          <a:pPr algn="ctr" rtl="0">
            <a:defRPr sz="1000"/>
          </a:pPr>
          <a:r>
            <a:rPr lang="es-ES" sz="1000" b="0" i="0" u="none" strike="noStrike" baseline="0">
              <a:solidFill>
                <a:srgbClr val="000000"/>
              </a:solidFill>
              <a:latin typeface="Arial"/>
              <a:ea typeface="Arial"/>
              <a:cs typeface="Arial"/>
            </a:rPr>
            <a:t>Introduce tus datos en las celdas numeradas de las </a:t>
          </a:r>
          <a:r>
            <a:rPr lang="es-ES" sz="1000" b="1" i="0" u="none" strike="noStrike" baseline="0">
              <a:solidFill>
                <a:srgbClr val="000000"/>
              </a:solidFill>
              <a:latin typeface="Arial"/>
              <a:ea typeface="Arial"/>
              <a:cs typeface="Arial"/>
            </a:rPr>
            <a:t>cinco</a:t>
          </a:r>
          <a:r>
            <a:rPr lang="es-ES" sz="1000" b="0" i="0" u="none" strike="noStrike" baseline="0">
              <a:solidFill>
                <a:srgbClr val="000000"/>
              </a:solidFill>
              <a:latin typeface="Arial"/>
              <a:ea typeface="Arial"/>
              <a:cs typeface="Arial"/>
            </a:rPr>
            <a:t> secciones numeradas que entrontrarás más abajo.</a:t>
          </a:r>
        </a:p>
        <a:p>
          <a:pPr algn="ctr" rtl="0">
            <a:defRPr sz="1000"/>
          </a:pPr>
          <a:r>
            <a:rPr lang="es-ES" sz="1000" b="1" i="0" u="none" strike="noStrike" baseline="0">
              <a:solidFill>
                <a:srgbClr val="000000"/>
              </a:solidFill>
              <a:latin typeface="Arial"/>
              <a:ea typeface="Arial"/>
              <a:cs typeface="Arial"/>
            </a:rPr>
            <a:t>Recomendación:</a:t>
          </a:r>
          <a:r>
            <a:rPr lang="es-ES" sz="1000" b="0" i="0" u="none" strike="noStrike" baseline="0">
              <a:solidFill>
                <a:srgbClr val="000000"/>
              </a:solidFill>
              <a:latin typeface="Arial"/>
              <a:ea typeface="Arial"/>
              <a:cs typeface="Arial"/>
            </a:rPr>
            <a:t> antes de comenzar es importante que veas como funciona esta hoja.</a:t>
          </a:r>
        </a:p>
        <a:p>
          <a:pPr algn="ctr" rtl="0">
            <a:defRPr sz="1000"/>
          </a:pPr>
          <a:r>
            <a:rPr lang="es-ES" sz="1000" b="0" i="0" u="none" strike="noStrike" baseline="0">
              <a:solidFill>
                <a:srgbClr val="808080"/>
              </a:solidFill>
              <a:latin typeface="Arial"/>
              <a:ea typeface="Arial"/>
              <a:cs typeface="Arial"/>
            </a:rPr>
            <a:t>Ten en cuenta que en esta sección también hay muchas filas ocultas a tu disposición.</a:t>
          </a:r>
          <a:r>
            <a:rPr lang="es-ES" sz="1000" b="0" i="0" u="none" strike="noStrike" baseline="0">
              <a:solidFill>
                <a:srgbClr val="000000"/>
              </a:solidFill>
              <a:latin typeface="Arial"/>
              <a:ea typeface="Arial"/>
              <a:cs typeface="Arial"/>
            </a:rPr>
            <a:t>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165100</xdr:colOff>
      <xdr:row>43</xdr:row>
      <xdr:rowOff>139700</xdr:rowOff>
    </xdr:from>
    <xdr:to>
      <xdr:col>10</xdr:col>
      <xdr:colOff>812800</xdr:colOff>
      <xdr:row>67</xdr:row>
      <xdr:rowOff>101600</xdr:rowOff>
    </xdr:to>
    <xdr:graphicFrame macro="">
      <xdr:nvGraphicFramePr>
        <xdr:cNvPr id="206899" name="Gráfico 25">
          <a:extLst>
            <a:ext uri="{FF2B5EF4-FFF2-40B4-BE49-F238E27FC236}">
              <a16:creationId xmlns:a16="http://schemas.microsoft.com/office/drawing/2014/main" id="{00000000-0008-0000-0600-0000332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990600</xdr:colOff>
      <xdr:row>43</xdr:row>
      <xdr:rowOff>139700</xdr:rowOff>
    </xdr:from>
    <xdr:to>
      <xdr:col>16</xdr:col>
      <xdr:colOff>558800</xdr:colOff>
      <xdr:row>67</xdr:row>
      <xdr:rowOff>101600</xdr:rowOff>
    </xdr:to>
    <xdr:graphicFrame macro="">
      <xdr:nvGraphicFramePr>
        <xdr:cNvPr id="206900" name="Gráfico 26">
          <a:extLst>
            <a:ext uri="{FF2B5EF4-FFF2-40B4-BE49-F238E27FC236}">
              <a16:creationId xmlns:a16="http://schemas.microsoft.com/office/drawing/2014/main" id="{00000000-0008-0000-0600-0000342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177800</xdr:colOff>
      <xdr:row>3</xdr:row>
      <xdr:rowOff>127000</xdr:rowOff>
    </xdr:from>
    <xdr:to>
      <xdr:col>14</xdr:col>
      <xdr:colOff>812800</xdr:colOff>
      <xdr:row>6</xdr:row>
      <xdr:rowOff>127000</xdr:rowOff>
    </xdr:to>
    <xdr:sp macro="" textlink="">
      <xdr:nvSpPr>
        <xdr:cNvPr id="232449" name="Text Box 1">
          <a:extLst>
            <a:ext uri="{FF2B5EF4-FFF2-40B4-BE49-F238E27FC236}">
              <a16:creationId xmlns:a16="http://schemas.microsoft.com/office/drawing/2014/main" id="{00000000-0008-0000-0700-0000018C0300}"/>
            </a:ext>
          </a:extLst>
        </xdr:cNvPr>
        <xdr:cNvSpPr txBox="1">
          <a:spLocks noChangeArrowheads="1"/>
        </xdr:cNvSpPr>
      </xdr:nvSpPr>
      <xdr:spPr bwMode="auto">
        <a:xfrm>
          <a:off x="596900" y="1003300"/>
          <a:ext cx="12471400" cy="736600"/>
        </a:xfrm>
        <a:prstGeom prst="rect">
          <a:avLst/>
        </a:prstGeom>
        <a:solidFill>
          <a:srgbClr val="FFFFFF"/>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defRPr sz="1000"/>
          </a:pPr>
          <a:r>
            <a:rPr lang="es-ES" sz="1600" b="1" i="0" u="none" strike="noStrike" baseline="0">
              <a:solidFill>
                <a:srgbClr val="000000"/>
              </a:solidFill>
              <a:latin typeface="Arial"/>
              <a:ea typeface="Arial"/>
              <a:cs typeface="Arial"/>
            </a:rPr>
            <a:t>  Aquí deberás definir las inversiones y la financiación de la empresa </a:t>
          </a:r>
        </a:p>
        <a:p>
          <a:pPr algn="ctr" rtl="0">
            <a:defRPr sz="1000"/>
          </a:pPr>
          <a:r>
            <a:rPr lang="es-ES" sz="1200" b="1" i="0" u="none" strike="noStrike" baseline="0">
              <a:solidFill>
                <a:srgbClr val="808080"/>
              </a:solidFill>
              <a:latin typeface="Arial"/>
              <a:ea typeface="Arial"/>
              <a:cs typeface="Arial"/>
            </a:rPr>
            <a:t>Puedes hacerla ahora o dejarla para más adelante, ten en cuenta que afecta -sobretodo - a la tesorería y las necesidades de capitalización</a:t>
          </a:r>
          <a:endParaRPr lang="es-ES" sz="1600" b="1" i="0" u="none" strike="noStrike" baseline="0">
            <a:solidFill>
              <a:srgbClr val="000000"/>
            </a:solidFill>
            <a:latin typeface="Arial"/>
            <a:ea typeface="Arial"/>
            <a:cs typeface="Arial"/>
          </a:endParaRPr>
        </a:p>
        <a:p>
          <a:pPr algn="ctr" rtl="0">
            <a:defRPr sz="1000"/>
          </a:pPr>
          <a:endParaRPr lang="es-ES" sz="1600" b="0" i="0" u="none" strike="noStrike" baseline="0">
            <a:solidFill>
              <a:srgbClr val="000000"/>
            </a:solidFill>
            <a:latin typeface="Arial"/>
            <a:ea typeface="Arial"/>
            <a:cs typeface="Arial"/>
          </a:endParaRPr>
        </a:p>
        <a:p>
          <a:pPr algn="ctr" rtl="0">
            <a:defRPr sz="1000"/>
          </a:pPr>
          <a:r>
            <a:rPr lang="es-ES" sz="1600" b="0" i="0" u="none" strike="noStrike" baseline="0">
              <a:solidFill>
                <a:srgbClr val="000000"/>
              </a:solidFill>
              <a:latin typeface="Arial"/>
              <a:ea typeface="Arial"/>
              <a:cs typeface="Arial"/>
            </a:rPr>
            <a:t>  </a:t>
          </a:r>
          <a:endParaRPr lang="es-ES" sz="1600" b="1" i="0" u="none" strike="noStrike" baseline="0">
            <a:solidFill>
              <a:srgbClr val="000000"/>
            </a:solidFill>
            <a:latin typeface="Arial"/>
            <a:ea typeface="Arial"/>
            <a:cs typeface="Arial"/>
          </a:endParaRPr>
        </a:p>
        <a:p>
          <a:pPr algn="ctr" rtl="0">
            <a:defRPr sz="1000"/>
          </a:pPr>
          <a:r>
            <a:rPr lang="es-ES" sz="1600" b="1" i="0" u="none" strike="noStrike" baseline="0">
              <a:solidFill>
                <a:srgbClr val="000000"/>
              </a:solidFill>
              <a:latin typeface="Arial"/>
              <a:ea typeface="Arial"/>
              <a:cs typeface="Arial"/>
            </a:rPr>
            <a:t>  </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13</xdr:col>
      <xdr:colOff>723900</xdr:colOff>
      <xdr:row>8</xdr:row>
      <xdr:rowOff>0</xdr:rowOff>
    </xdr:from>
    <xdr:ext cx="279400" cy="275167"/>
    <xdr:sp macro="" textlink="">
      <xdr:nvSpPr>
        <xdr:cNvPr id="231580" name="Text Box 156">
          <a:extLst>
            <a:ext uri="{FF2B5EF4-FFF2-40B4-BE49-F238E27FC236}">
              <a16:creationId xmlns:a16="http://schemas.microsoft.com/office/drawing/2014/main" id="{00000000-0008-0000-0800-00009C880300}"/>
            </a:ext>
          </a:extLst>
        </xdr:cNvPr>
        <xdr:cNvSpPr txBox="1">
          <a:spLocks noChangeArrowheads="1"/>
        </xdr:cNvSpPr>
      </xdr:nvSpPr>
      <xdr:spPr bwMode="auto">
        <a:xfrm>
          <a:off x="12509500" y="1384300"/>
          <a:ext cx="279400" cy="266700"/>
        </a:xfrm>
        <a:prstGeom prst="rect">
          <a:avLst/>
        </a:prstGeom>
        <a:noFill/>
        <a:ln>
          <a:noFill/>
        </a:ln>
        <a:effectLst>
          <a:outerShdw blurRad="63500" dist="107763" dir="2700000" algn="ctr" rotWithShape="0">
            <a:srgbClr val="000000">
              <a:alpha val="50000"/>
            </a:srgbClr>
          </a:outerShdw>
        </a:effectLst>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w="9525">
              <a:solidFill>
                <a:srgbClr xmlns:mc="http://schemas.openxmlformats.org/markup-compatibility/2006" val="C0C0C0" mc:Ignorable="a14" a14:legacySpreadsheetColorIndex="22"/>
              </a:solidFill>
              <a:miter lim="800000"/>
              <a:headEnd/>
              <a:tailEnd/>
            </a14:hiddenLine>
          </a:ext>
          <a:ext uri="{53640926-AAD7-44d8-BBD7-CCE9431645EC}">
            <a14:shadowObscured xmlns="" xmlns:a14="http://schemas.microsoft.com/office/drawing/2010/main" val="1"/>
          </a:ext>
        </a:extLst>
      </xdr:spPr>
      <xdr:txBody>
        <a:bodyPr rtlCol="0"/>
        <a:lstStyle/>
        <a:p>
          <a:endParaRPr lang="es-ES"/>
        </a:p>
      </xdr:txBody>
    </xdr:sp>
    <xdr:clientData/>
  </xdr:oneCellAnchor>
  <xdr:twoCellAnchor editAs="oneCell">
    <xdr:from>
      <xdr:col>3</xdr:col>
      <xdr:colOff>76200</xdr:colOff>
      <xdr:row>7</xdr:row>
      <xdr:rowOff>114300</xdr:rowOff>
    </xdr:from>
    <xdr:to>
      <xdr:col>14</xdr:col>
      <xdr:colOff>673100</xdr:colOff>
      <xdr:row>9</xdr:row>
      <xdr:rowOff>825500</xdr:rowOff>
    </xdr:to>
    <xdr:sp macro="" textlink="">
      <xdr:nvSpPr>
        <xdr:cNvPr id="231634" name="Text Box 210">
          <a:extLst>
            <a:ext uri="{FF2B5EF4-FFF2-40B4-BE49-F238E27FC236}">
              <a16:creationId xmlns:a16="http://schemas.microsoft.com/office/drawing/2014/main" id="{00000000-0008-0000-0800-0000D2880300}"/>
            </a:ext>
          </a:extLst>
        </xdr:cNvPr>
        <xdr:cNvSpPr txBox="1">
          <a:spLocks noChangeArrowheads="1"/>
        </xdr:cNvSpPr>
      </xdr:nvSpPr>
      <xdr:spPr bwMode="auto">
        <a:xfrm>
          <a:off x="698500" y="1384300"/>
          <a:ext cx="12814300" cy="10541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ctr" rtl="0">
            <a:defRPr sz="1000"/>
          </a:pPr>
          <a:r>
            <a:rPr lang="es-ES" sz="1200" b="1" i="0" u="none" strike="noStrike" baseline="0">
              <a:solidFill>
                <a:srgbClr val="000000"/>
              </a:solidFill>
              <a:latin typeface="Arial"/>
              <a:ea typeface="Arial"/>
              <a:cs typeface="Arial"/>
            </a:rPr>
            <a:t> </a:t>
          </a:r>
          <a:r>
            <a:rPr lang="es-ES" sz="1600" b="1" i="0" u="none" strike="noStrike" baseline="0">
              <a:solidFill>
                <a:srgbClr val="000000"/>
              </a:solidFill>
              <a:latin typeface="Arial"/>
              <a:ea typeface="Arial"/>
              <a:cs typeface="Arial"/>
            </a:rPr>
            <a:t> En esta sección debes introducir los </a:t>
          </a:r>
          <a:r>
            <a:rPr lang="es-ES" sz="1600" b="1" i="0" u="none" strike="noStrike" baseline="0">
              <a:solidFill>
                <a:srgbClr val="993300"/>
              </a:solidFill>
              <a:latin typeface="Arial"/>
              <a:ea typeface="Arial"/>
              <a:cs typeface="Arial"/>
            </a:rPr>
            <a:t>gastos de nuevo establecimiento, las inversiones y su amortización</a:t>
          </a:r>
          <a:endParaRPr lang="es-ES" sz="1400" b="1" i="0" u="none" strike="noStrike" baseline="0">
            <a:solidFill>
              <a:srgbClr val="000000"/>
            </a:solidFill>
            <a:latin typeface="Arial"/>
            <a:ea typeface="Arial"/>
            <a:cs typeface="Arial"/>
          </a:endParaRPr>
        </a:p>
        <a:p>
          <a:pPr algn="ctr" rtl="0">
            <a:defRPr sz="1000"/>
          </a:pPr>
          <a:r>
            <a:rPr lang="es-ES" sz="1200" b="0" i="0" u="none" strike="noStrike" baseline="0">
              <a:solidFill>
                <a:srgbClr val="000000"/>
              </a:solidFill>
              <a:latin typeface="Arial"/>
              <a:ea typeface="Arial"/>
              <a:cs typeface="Arial"/>
            </a:rPr>
            <a:t>Introduce tus datos en las celdas de las </a:t>
          </a:r>
          <a:r>
            <a:rPr lang="es-ES" sz="1200" b="1" i="0" u="none" strike="noStrike" baseline="0">
              <a:solidFill>
                <a:srgbClr val="000000"/>
              </a:solidFill>
              <a:latin typeface="Arial"/>
              <a:ea typeface="Arial"/>
              <a:cs typeface="Arial"/>
            </a:rPr>
            <a:t>cuatro</a:t>
          </a:r>
          <a:r>
            <a:rPr lang="es-ES" sz="1200" b="0" i="0" u="none" strike="noStrike" baseline="0">
              <a:solidFill>
                <a:srgbClr val="000000"/>
              </a:solidFill>
              <a:latin typeface="Arial"/>
              <a:ea typeface="Arial"/>
              <a:cs typeface="Arial"/>
            </a:rPr>
            <a:t> secciones numeradas que encontrarás más abajo.</a:t>
          </a:r>
        </a:p>
        <a:p>
          <a:pPr algn="ctr" rtl="0">
            <a:defRPr sz="1000"/>
          </a:pPr>
          <a:r>
            <a:rPr lang="es-ES" sz="1200" b="0" i="0" u="none" strike="noStrike" baseline="0">
              <a:solidFill>
                <a:srgbClr val="000000"/>
              </a:solidFill>
              <a:latin typeface="Arial"/>
              <a:ea typeface="Arial"/>
              <a:cs typeface="Arial"/>
            </a:rPr>
            <a:t>Antes de comenzar es importante que veas cómo funciona esta hoja</a:t>
          </a:r>
        </a:p>
        <a:p>
          <a:pPr algn="ctr" rtl="0">
            <a:defRPr sz="1000"/>
          </a:pPr>
          <a:r>
            <a:rPr lang="es-ES" sz="1100" b="0" i="0" u="none" strike="noStrike" baseline="0">
              <a:solidFill>
                <a:srgbClr val="808080"/>
              </a:solidFill>
              <a:latin typeface="Arial"/>
              <a:ea typeface="Arial"/>
              <a:cs typeface="Arial"/>
            </a:rPr>
            <a:t>Ten en cuenta que - en cada sección - hay muchas filas ocultas a tu disposición.</a:t>
          </a:r>
          <a:endParaRPr lang="es-ES" sz="1400" b="1" i="0" u="none" strike="noStrike" baseline="0">
            <a:solidFill>
              <a:srgbClr val="000000"/>
            </a:solidFill>
            <a:latin typeface="Arial"/>
            <a:ea typeface="Arial"/>
            <a:cs typeface="Arial"/>
          </a:endParaRPr>
        </a:p>
        <a:p>
          <a:pPr algn="ctr" rtl="0">
            <a:defRPr sz="1000"/>
          </a:pPr>
          <a:endParaRPr lang="es-ES" sz="1100" b="1" i="0" u="none" strike="noStrike" baseline="0">
            <a:solidFill>
              <a:srgbClr val="000000"/>
            </a:solidFill>
            <a:latin typeface="Arial"/>
            <a:ea typeface="Arial"/>
            <a:cs typeface="Arial"/>
          </a:endParaRPr>
        </a:p>
        <a:p>
          <a:pPr algn="ctr" rtl="0">
            <a:defRPr sz="1000"/>
          </a:pPr>
          <a:r>
            <a:rPr lang="es-ES" sz="1100" b="1" i="0" u="none" strike="noStrike" baseline="0">
              <a:solidFill>
                <a:srgbClr val="000000"/>
              </a:solidFill>
              <a:latin typeface="Arial"/>
              <a:ea typeface="Arial"/>
              <a:cs typeface="Arial"/>
            </a:rPr>
            <a:t>  </a:t>
          </a:r>
        </a:p>
      </xdr:txBody>
    </xdr:sp>
    <xdr:clientData/>
  </xdr:twoCellAnchor>
  <xdr:twoCellAnchor editAs="oneCell">
    <xdr:from>
      <xdr:col>1</xdr:col>
      <xdr:colOff>228600</xdr:colOff>
      <xdr:row>295</xdr:row>
      <xdr:rowOff>114300</xdr:rowOff>
    </xdr:from>
    <xdr:to>
      <xdr:col>14</xdr:col>
      <xdr:colOff>825500</xdr:colOff>
      <xdr:row>302</xdr:row>
      <xdr:rowOff>533400</xdr:rowOff>
    </xdr:to>
    <xdr:sp macro="" textlink="">
      <xdr:nvSpPr>
        <xdr:cNvPr id="231677" name="Text Box 253">
          <a:extLst>
            <a:ext uri="{FF2B5EF4-FFF2-40B4-BE49-F238E27FC236}">
              <a16:creationId xmlns:a16="http://schemas.microsoft.com/office/drawing/2014/main" id="{00000000-0008-0000-0800-0000FD880300}"/>
            </a:ext>
          </a:extLst>
        </xdr:cNvPr>
        <xdr:cNvSpPr txBox="1">
          <a:spLocks noChangeArrowheads="1"/>
        </xdr:cNvSpPr>
      </xdr:nvSpPr>
      <xdr:spPr bwMode="auto">
        <a:xfrm>
          <a:off x="342900" y="37744400"/>
          <a:ext cx="13322300" cy="16637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En general:</a:t>
          </a:r>
          <a:endParaRPr lang="es-ES" sz="1200" b="1"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Pon tus datos en las celdas con fondo blanco (antes borra todos los datos de ejemplo)</a:t>
          </a:r>
        </a:p>
        <a:p>
          <a:pPr algn="l" rtl="0">
            <a:defRPr sz="1000"/>
          </a:pPr>
          <a:r>
            <a:rPr lang="es-ES" sz="1100" b="0" i="0" u="none" strike="noStrike" baseline="0">
              <a:solidFill>
                <a:srgbClr val="000000"/>
              </a:solidFill>
              <a:latin typeface="Arial"/>
              <a:ea typeface="Arial"/>
              <a:cs typeface="Arial"/>
            </a:rPr>
            <a:t>Usa sólo las secciones que te interesen, si las demás te molestan ocúltalas (sólo tienes que desproteger la hoja).</a:t>
          </a:r>
        </a:p>
        <a:p>
          <a:pPr algn="l" rtl="0">
            <a:defRPr sz="1000"/>
          </a:pPr>
          <a:r>
            <a:rPr lang="es-ES" sz="1200" b="1" i="0" u="none" strike="noStrike" baseline="0">
              <a:solidFill>
                <a:srgbClr val="993300"/>
              </a:solidFill>
              <a:latin typeface="Arial"/>
              <a:ea typeface="Arial"/>
              <a:cs typeface="Arial"/>
            </a:rPr>
            <a:t>Personaliza la hoja:</a:t>
          </a:r>
          <a:endParaRPr lang="es-ES" sz="1100" b="0"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Cambia el nombre o denominación de cada sección para adecuarlo a las costumbres de tu empresa. (sólo tienes que desproteger la hoja y modificarlo).</a:t>
          </a:r>
        </a:p>
        <a:p>
          <a:pPr algn="l" rtl="0">
            <a:defRPr sz="1000"/>
          </a:pPr>
          <a:r>
            <a:rPr lang="es-ES" sz="1100" b="0" i="0" u="none" strike="noStrike" baseline="0">
              <a:solidFill>
                <a:srgbClr val="000000"/>
              </a:solidFill>
              <a:latin typeface="Arial"/>
              <a:ea typeface="Arial"/>
              <a:cs typeface="Arial"/>
            </a:rPr>
            <a:t>Aquí te recomendamos que no añadas filas ni quites filas, su reprogramación es muy compleja.</a:t>
          </a:r>
        </a:p>
        <a:p>
          <a:pPr algn="l" rtl="0">
            <a:defRPr sz="1000"/>
          </a:pPr>
          <a:r>
            <a:rPr lang="es-ES" sz="1100" b="1" i="0" u="none" strike="noStrike" baseline="0">
              <a:solidFill>
                <a:srgbClr val="DD0806"/>
              </a:solidFill>
              <a:latin typeface="Arial"/>
              <a:ea typeface="Arial"/>
              <a:cs typeface="Arial"/>
            </a:rPr>
            <a:t>Importante:</a:t>
          </a:r>
          <a:r>
            <a:rPr lang="es-ES" sz="1100" b="0" i="0" u="none" strike="noStrike" baseline="0">
              <a:solidFill>
                <a:srgbClr val="000000"/>
              </a:solidFill>
              <a:latin typeface="Arial"/>
              <a:ea typeface="Arial"/>
              <a:cs typeface="Arial"/>
            </a:rPr>
            <a:t> Esta hoja usa las funcionalidades más avanzadas de la última versión de Excel, si la versión de tu Excel es anterior a Oficce 2003 es probable que no puedas usarla con todo su potencial y, si es muy antigua, que no funcione correctamente.</a:t>
          </a:r>
        </a:p>
        <a:p>
          <a:pPr algn="l" rtl="0">
            <a:defRPr sz="1000"/>
          </a:pPr>
          <a:endParaRPr lang="es-ES" sz="1100" b="0" i="0" u="none" strike="noStrike" baseline="0">
            <a:solidFill>
              <a:srgbClr val="000000"/>
            </a:solidFill>
            <a:latin typeface="Arial"/>
            <a:ea typeface="Arial"/>
            <a:cs typeface="Arial"/>
          </a:endParaRPr>
        </a:p>
      </xdr:txBody>
    </xdr:sp>
    <xdr:clientData/>
  </xdr:twoCellAnchor>
  <xdr:twoCellAnchor editAs="oneCell">
    <xdr:from>
      <xdr:col>2</xdr:col>
      <xdr:colOff>0</xdr:colOff>
      <xdr:row>306</xdr:row>
      <xdr:rowOff>63500</xdr:rowOff>
    </xdr:from>
    <xdr:to>
      <xdr:col>14</xdr:col>
      <xdr:colOff>876300</xdr:colOff>
      <xdr:row>313</xdr:row>
      <xdr:rowOff>177800</xdr:rowOff>
    </xdr:to>
    <xdr:sp macro="" textlink="">
      <xdr:nvSpPr>
        <xdr:cNvPr id="231678" name="Text Box 254">
          <a:extLst>
            <a:ext uri="{FF2B5EF4-FFF2-40B4-BE49-F238E27FC236}">
              <a16:creationId xmlns:a16="http://schemas.microsoft.com/office/drawing/2014/main" id="{00000000-0008-0000-0800-0000FE880300}"/>
            </a:ext>
          </a:extLst>
        </xdr:cNvPr>
        <xdr:cNvSpPr txBox="1">
          <a:spLocks noChangeArrowheads="1"/>
        </xdr:cNvSpPr>
      </xdr:nvSpPr>
      <xdr:spPr bwMode="auto">
        <a:xfrm>
          <a:off x="368300" y="40373300"/>
          <a:ext cx="13347700" cy="15748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PAGO del stock inicial:</a:t>
          </a:r>
          <a:r>
            <a:rPr lang="es-ES" sz="1200" b="0" i="0" u="none" strike="noStrike" baseline="0">
              <a:solidFill>
                <a:srgbClr val="993300"/>
              </a:solidFill>
              <a:latin typeface="Arial"/>
              <a:ea typeface="Arial"/>
              <a:cs typeface="Arial"/>
            </a:rPr>
            <a:t> </a:t>
          </a:r>
          <a:r>
            <a:rPr lang="es-ES" sz="1200" b="1" i="0" u="none" strike="noStrike" baseline="0">
              <a:solidFill>
                <a:srgbClr val="000000"/>
              </a:solidFill>
              <a:latin typeface="Arial"/>
              <a:ea typeface="Arial"/>
              <a:cs typeface="Arial"/>
            </a:rPr>
            <a:t>Aquí se define la forma de pago del stock inicial que indicaste en la hoja "gastos".</a:t>
          </a:r>
          <a:endParaRPr lang="es-ES" sz="1200" b="0" i="0" u="none" strike="noStrike" baseline="0">
            <a:solidFill>
              <a:srgbClr val="000000"/>
            </a:solidFill>
            <a:latin typeface="Arial"/>
            <a:ea typeface="Arial"/>
            <a:cs typeface="Arial"/>
          </a:endParaRPr>
        </a:p>
        <a:p>
          <a:pPr algn="l" rtl="0">
            <a:defRPr sz="1000"/>
          </a:pPr>
          <a:r>
            <a:rPr lang="es-ES" sz="1200" b="0" i="0" u="none" strike="noStrike" baseline="0">
              <a:solidFill>
                <a:srgbClr val="000000"/>
              </a:solidFill>
              <a:latin typeface="Arial"/>
              <a:ea typeface="Arial"/>
              <a:cs typeface="Arial"/>
            </a:rPr>
            <a:t>Procedimiento: (1) Borra el pago previsto (link) si no coincide con la realidad y (2) Incluye los pagos en los meses correspondientes hasta completar el importe previsto en la hoja gastos.  Ten en cuenta: en la columna "PREVIOS" debes poner los importes que pagues antes del primer mes previsto en este plan.</a:t>
          </a:r>
        </a:p>
        <a:p>
          <a:pPr algn="l" rtl="0">
            <a:defRPr sz="1000"/>
          </a:pPr>
          <a:r>
            <a:rPr lang="es-ES" sz="1100" b="1" i="0" u="none" strike="noStrike" baseline="0">
              <a:solidFill>
                <a:srgbClr val="000000"/>
              </a:solidFill>
              <a:latin typeface="Arial"/>
              <a:ea typeface="Arial"/>
              <a:cs typeface="Arial"/>
            </a:rPr>
            <a:t>Nuevas empresas:</a:t>
          </a:r>
        </a:p>
        <a:p>
          <a:pPr algn="l" rtl="0">
            <a:defRPr sz="1000"/>
          </a:pPr>
          <a:r>
            <a:rPr lang="es-ES" sz="1100" b="0" i="0" u="none" strike="noStrike" baseline="0">
              <a:solidFill>
                <a:srgbClr val="DD0806"/>
              </a:solidFill>
              <a:latin typeface="Arial"/>
              <a:ea typeface="Arial"/>
              <a:cs typeface="Arial"/>
            </a:rPr>
            <a:t>importante: </a:t>
          </a:r>
          <a:r>
            <a:rPr lang="es-ES" sz="1100" b="0" i="0" u="none" strike="noStrike" baseline="0">
              <a:solidFill>
                <a:srgbClr val="000000"/>
              </a:solidFill>
              <a:latin typeface="Arial"/>
              <a:ea typeface="Arial"/>
              <a:cs typeface="Arial"/>
            </a:rPr>
            <a:t>El importe que incluiste en la hoja "datos" debe coincidir con el total que aquí indiques</a:t>
          </a:r>
        </a:p>
        <a:p>
          <a:pPr algn="l" rtl="0">
            <a:defRPr sz="1000"/>
          </a:pPr>
          <a:r>
            <a:rPr lang="es-ES" sz="1100" b="1" i="0" u="none" strike="noStrike" baseline="0">
              <a:solidFill>
                <a:srgbClr val="000000"/>
              </a:solidFill>
              <a:latin typeface="Arial"/>
              <a:ea typeface="Arial"/>
              <a:cs typeface="Arial"/>
            </a:rPr>
            <a:t>Empresas existentes:</a:t>
          </a:r>
        </a:p>
        <a:p>
          <a:pPr algn="l" rtl="0">
            <a:defRPr sz="1000"/>
          </a:pPr>
          <a:r>
            <a:rPr lang="es-ES" sz="1100" b="0" i="0" u="none" strike="noStrike" baseline="0">
              <a:solidFill>
                <a:srgbClr val="000000"/>
              </a:solidFill>
              <a:latin typeface="Arial"/>
              <a:ea typeface="Arial"/>
              <a:cs typeface="Arial"/>
            </a:rPr>
            <a:t>Si en la hoja gastos indicaste </a:t>
          </a:r>
          <a:r>
            <a:rPr lang="es-ES" sz="1100" b="1" i="0" u="none" strike="noStrike" baseline="0">
              <a:solidFill>
                <a:srgbClr val="000000"/>
              </a:solidFill>
              <a:latin typeface="Arial"/>
              <a:ea typeface="Arial"/>
              <a:cs typeface="Arial"/>
            </a:rPr>
            <a:t>únicamente </a:t>
          </a:r>
          <a:r>
            <a:rPr lang="es-ES" sz="1100" b="0" i="0" u="none" strike="noStrike" baseline="0">
              <a:solidFill>
                <a:srgbClr val="000000"/>
              </a:solidFill>
              <a:latin typeface="Arial"/>
              <a:ea typeface="Arial"/>
              <a:cs typeface="Arial"/>
            </a:rPr>
            <a:t>las existencias reales de la empresa </a:t>
          </a:r>
          <a:r>
            <a:rPr lang="es-ES" sz="1100" b="1" i="0" u="none" strike="noStrike" baseline="0">
              <a:solidFill>
                <a:srgbClr val="000000"/>
              </a:solidFill>
              <a:latin typeface="Arial"/>
              <a:ea typeface="Arial"/>
              <a:cs typeface="Arial"/>
            </a:rPr>
            <a:t>déjalo todo a cero</a:t>
          </a:r>
          <a:r>
            <a:rPr lang="es-ES" sz="1100" b="0" i="0" u="none" strike="noStrike" baseline="0">
              <a:solidFill>
                <a:srgbClr val="000000"/>
              </a:solidFill>
              <a:latin typeface="Arial"/>
              <a:ea typeface="Arial"/>
              <a:cs typeface="Arial"/>
            </a:rPr>
            <a:t> (no hagas caso del aviso que aparecerá al pie)</a:t>
          </a:r>
        </a:p>
        <a:p>
          <a:pPr algn="l" rtl="0">
            <a:defRPr sz="1000"/>
          </a:pPr>
          <a:r>
            <a:rPr lang="es-ES" sz="1100" b="0" i="0" u="none" strike="noStrike" baseline="0">
              <a:solidFill>
                <a:srgbClr val="000000"/>
              </a:solidFill>
              <a:latin typeface="Arial"/>
              <a:ea typeface="Arial"/>
              <a:cs typeface="Arial"/>
            </a:rPr>
            <a:t>Si en la hoja gastos (stock inicial) indicaste </a:t>
          </a:r>
          <a:r>
            <a:rPr lang="es-ES" sz="1100" b="1" i="0" u="none" strike="noStrike" baseline="0">
              <a:solidFill>
                <a:srgbClr val="000000"/>
              </a:solidFill>
              <a:latin typeface="Arial"/>
              <a:ea typeface="Arial"/>
              <a:cs typeface="Arial"/>
            </a:rPr>
            <a:t>más</a:t>
          </a:r>
          <a:r>
            <a:rPr lang="es-ES" sz="1100" b="0" i="0" u="none" strike="noStrike" baseline="0">
              <a:solidFill>
                <a:srgbClr val="000000"/>
              </a:solidFill>
              <a:latin typeface="Arial"/>
              <a:ea typeface="Arial"/>
              <a:cs typeface="Arial"/>
            </a:rPr>
            <a:t> de las existencias reales de la empresa, incluye aquí el pago de la diferencia.</a:t>
          </a:r>
        </a:p>
      </xdr:txBody>
    </xdr:sp>
    <xdr:clientData/>
  </xdr:twoCellAnchor>
  <xdr:twoCellAnchor editAs="oneCell">
    <xdr:from>
      <xdr:col>2</xdr:col>
      <xdr:colOff>0</xdr:colOff>
      <xdr:row>315</xdr:row>
      <xdr:rowOff>63500</xdr:rowOff>
    </xdr:from>
    <xdr:to>
      <xdr:col>14</xdr:col>
      <xdr:colOff>901700</xdr:colOff>
      <xdr:row>321</xdr:row>
      <xdr:rowOff>0</xdr:rowOff>
    </xdr:to>
    <xdr:sp macro="" textlink="">
      <xdr:nvSpPr>
        <xdr:cNvPr id="231679" name="Text Box 255">
          <a:extLst>
            <a:ext uri="{FF2B5EF4-FFF2-40B4-BE49-F238E27FC236}">
              <a16:creationId xmlns:a16="http://schemas.microsoft.com/office/drawing/2014/main" id="{00000000-0008-0000-0800-0000FF880300}"/>
            </a:ext>
          </a:extLst>
        </xdr:cNvPr>
        <xdr:cNvSpPr txBox="1">
          <a:spLocks noChangeArrowheads="1"/>
        </xdr:cNvSpPr>
      </xdr:nvSpPr>
      <xdr:spPr bwMode="auto">
        <a:xfrm>
          <a:off x="368300" y="42405300"/>
          <a:ext cx="13373100" cy="9271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Gastos amortizables:</a:t>
          </a:r>
          <a:r>
            <a:rPr lang="es-ES" sz="1200" b="0" i="0" u="none" strike="noStrike" baseline="0">
              <a:solidFill>
                <a:srgbClr val="000000"/>
              </a:solidFill>
              <a:latin typeface="Arial"/>
              <a:ea typeface="Arial"/>
              <a:cs typeface="Arial"/>
            </a:rPr>
            <a:t> </a:t>
          </a:r>
          <a:r>
            <a:rPr lang="es-ES" sz="1200" b="1" i="0" u="none" strike="noStrike" baseline="0">
              <a:solidFill>
                <a:srgbClr val="000000"/>
              </a:solidFill>
              <a:latin typeface="Arial"/>
              <a:ea typeface="Arial"/>
              <a:cs typeface="Arial"/>
            </a:rPr>
            <a:t>Para nuevas empresas y, si en tu país, existen gastos de establecimiento amortizables.</a:t>
          </a:r>
        </a:p>
        <a:p>
          <a:pPr algn="l" rtl="0">
            <a:defRPr sz="1000"/>
          </a:pPr>
          <a:r>
            <a:rPr lang="es-ES" sz="1200" b="0" i="0" u="none" strike="noStrike" baseline="0">
              <a:solidFill>
                <a:srgbClr val="000000"/>
              </a:solidFill>
              <a:latin typeface="Arial"/>
              <a:ea typeface="Arial"/>
              <a:cs typeface="Arial"/>
            </a:rPr>
            <a:t>Son gastos para la preparación y el lanzamiento del negocio que son considerados amortizables.</a:t>
          </a:r>
        </a:p>
        <a:p>
          <a:pPr algn="l" rtl="0">
            <a:defRPr sz="1000"/>
          </a:pPr>
          <a:r>
            <a:rPr lang="es-ES" sz="1100" b="0" i="0" u="none" strike="noStrike" baseline="0">
              <a:solidFill>
                <a:srgbClr val="000000"/>
              </a:solidFill>
              <a:latin typeface="Arial"/>
              <a:ea typeface="Arial"/>
              <a:cs typeface="Arial"/>
            </a:rPr>
            <a:t>Estos gastos NO se incluyen en la cuenta de resultados (sólo su amortización), van directamente al balance y el pago - tal como aquí lo indiques - va a la previsión de tesorería.</a:t>
          </a:r>
          <a:endParaRPr lang="es-ES" sz="1200" b="0" i="0" u="none" strike="noStrike" baseline="0">
            <a:solidFill>
              <a:srgbClr val="000000"/>
            </a:solidFill>
            <a:latin typeface="Arial"/>
            <a:ea typeface="Arial"/>
            <a:cs typeface="Arial"/>
          </a:endParaRPr>
        </a:p>
        <a:p>
          <a:pPr algn="l" rtl="0">
            <a:defRPr sz="1000"/>
          </a:pPr>
          <a:r>
            <a:rPr lang="es-ES" sz="1100" b="1" i="0" u="none" strike="noStrike" baseline="0">
              <a:solidFill>
                <a:srgbClr val="DD0806"/>
              </a:solidFill>
              <a:latin typeface="Arial"/>
              <a:ea typeface="Arial"/>
              <a:cs typeface="Arial"/>
            </a:rPr>
            <a:t>importante:</a:t>
          </a:r>
          <a:r>
            <a:rPr lang="es-ES" sz="1100" b="0" i="0" u="none" strike="noStrike" baseline="0">
              <a:solidFill>
                <a:srgbClr val="DD0806"/>
              </a:solidFill>
              <a:latin typeface="Arial"/>
              <a:ea typeface="Arial"/>
              <a:cs typeface="Arial"/>
            </a:rPr>
            <a:t> </a:t>
          </a:r>
          <a:r>
            <a:rPr lang="es-ES" sz="1100" b="0" i="0" u="none" strike="noStrike" baseline="0">
              <a:solidFill>
                <a:srgbClr val="000000"/>
              </a:solidFill>
              <a:latin typeface="Arial"/>
              <a:ea typeface="Arial"/>
              <a:cs typeface="Arial"/>
            </a:rPr>
            <a:t>Pon el importe en el MES DE PAGO y cada vez que tengas previsto efectuar un pago.</a:t>
          </a:r>
          <a:endParaRPr lang="es-ES" sz="1100" b="0" i="0" u="none" strike="noStrike" baseline="0">
            <a:solidFill>
              <a:srgbClr val="993300"/>
            </a:solidFill>
            <a:latin typeface="Arial"/>
            <a:ea typeface="Arial"/>
            <a:cs typeface="Arial"/>
          </a:endParaRPr>
        </a:p>
        <a:p>
          <a:pPr algn="l" rtl="0">
            <a:defRPr sz="1000"/>
          </a:pPr>
          <a:endParaRPr lang="es-ES" sz="1100" b="0" i="0" u="none" strike="noStrike" baseline="0">
            <a:solidFill>
              <a:srgbClr val="993300"/>
            </a:solidFill>
            <a:latin typeface="Arial"/>
            <a:ea typeface="Arial"/>
            <a:cs typeface="Arial"/>
          </a:endParaRPr>
        </a:p>
      </xdr:txBody>
    </xdr:sp>
    <xdr:clientData/>
  </xdr:twoCellAnchor>
  <xdr:twoCellAnchor editAs="oneCell">
    <xdr:from>
      <xdr:col>2</xdr:col>
      <xdr:colOff>0</xdr:colOff>
      <xdr:row>323</xdr:row>
      <xdr:rowOff>63500</xdr:rowOff>
    </xdr:from>
    <xdr:to>
      <xdr:col>14</xdr:col>
      <xdr:colOff>952500</xdr:colOff>
      <xdr:row>329</xdr:row>
      <xdr:rowOff>38100</xdr:rowOff>
    </xdr:to>
    <xdr:sp macro="" textlink="">
      <xdr:nvSpPr>
        <xdr:cNvPr id="231680" name="Text Box 256">
          <a:extLst>
            <a:ext uri="{FF2B5EF4-FFF2-40B4-BE49-F238E27FC236}">
              <a16:creationId xmlns:a16="http://schemas.microsoft.com/office/drawing/2014/main" id="{00000000-0008-0000-0800-000000890300}"/>
            </a:ext>
          </a:extLst>
        </xdr:cNvPr>
        <xdr:cNvSpPr txBox="1">
          <a:spLocks noChangeArrowheads="1"/>
        </xdr:cNvSpPr>
      </xdr:nvSpPr>
      <xdr:spPr bwMode="auto">
        <a:xfrm>
          <a:off x="368300" y="43802300"/>
          <a:ext cx="13423900" cy="9652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Gastos NO amortizables:</a:t>
          </a:r>
          <a:endParaRPr lang="es-ES" sz="1200" b="1" i="0" u="none" strike="noStrike" baseline="0">
            <a:solidFill>
              <a:srgbClr val="000000"/>
            </a:solidFill>
            <a:latin typeface="Arial"/>
            <a:ea typeface="Arial"/>
            <a:cs typeface="Arial"/>
          </a:endParaRPr>
        </a:p>
        <a:p>
          <a:pPr algn="l" rtl="0">
            <a:defRPr sz="1000"/>
          </a:pPr>
          <a:r>
            <a:rPr lang="es-ES" sz="1200" b="1" i="0" u="none" strike="noStrike" baseline="0">
              <a:solidFill>
                <a:srgbClr val="000000"/>
              </a:solidFill>
              <a:latin typeface="Arial"/>
              <a:ea typeface="Arial"/>
              <a:cs typeface="Arial"/>
            </a:rPr>
            <a:t>Son gastos para la preparación y el lanzamiento del negocio que NO son considerados amortizables.</a:t>
          </a:r>
          <a:endParaRPr lang="es-ES" sz="1200" b="0" i="0" u="none" strike="noStrike" baseline="0">
            <a:solidFill>
              <a:srgbClr val="000000"/>
            </a:solidFill>
            <a:latin typeface="Arial"/>
            <a:ea typeface="Arial"/>
            <a:cs typeface="Arial"/>
          </a:endParaRPr>
        </a:p>
        <a:p>
          <a:pPr algn="l" rtl="0">
            <a:defRPr sz="1000"/>
          </a:pPr>
          <a:r>
            <a:rPr lang="es-ES" sz="1100" b="0" i="0" u="none" strike="noStrike" baseline="0">
              <a:solidFill>
                <a:srgbClr val="000000"/>
              </a:solidFill>
              <a:latin typeface="Arial"/>
              <a:ea typeface="Arial"/>
              <a:cs typeface="Arial"/>
            </a:rPr>
            <a:t>Estos gastos SI se incluyen en la cuenta de resultados y en la tesorería aparecen como pagados antes del inicio del negocio.</a:t>
          </a:r>
          <a:endParaRPr lang="es-ES" sz="1200" b="1" i="0" u="none" strike="noStrike" baseline="0">
            <a:solidFill>
              <a:srgbClr val="000000"/>
            </a:solidFill>
            <a:latin typeface="Arial"/>
            <a:ea typeface="Arial"/>
            <a:cs typeface="Arial"/>
          </a:endParaRPr>
        </a:p>
        <a:p>
          <a:pPr algn="l" rtl="0">
            <a:defRPr sz="1000"/>
          </a:pPr>
          <a:r>
            <a:rPr lang="es-ES" sz="1100" b="1" i="0" u="none" strike="noStrike" baseline="0">
              <a:solidFill>
                <a:srgbClr val="DD0806"/>
              </a:solidFill>
              <a:latin typeface="Arial"/>
              <a:ea typeface="Arial"/>
              <a:cs typeface="Arial"/>
            </a:rPr>
            <a:t>importante</a:t>
          </a:r>
          <a:r>
            <a:rPr lang="es-ES" sz="1100" b="1" i="0" u="none" strike="noStrike" baseline="0">
              <a:solidFill>
                <a:srgbClr val="000000"/>
              </a:solidFill>
              <a:latin typeface="Arial"/>
              <a:ea typeface="Arial"/>
              <a:cs typeface="Arial"/>
            </a:rPr>
            <a:t>:</a:t>
          </a:r>
          <a:r>
            <a:rPr lang="es-ES" sz="1100" b="0" i="0" u="none" strike="noStrike" baseline="0">
              <a:solidFill>
                <a:srgbClr val="000000"/>
              </a:solidFill>
              <a:latin typeface="Arial"/>
              <a:ea typeface="Arial"/>
              <a:cs typeface="Arial"/>
            </a:rPr>
            <a:t> Incluye aquí SÓLO los gastos operativos que PAGARÁS antes del inicio del negocio.</a:t>
          </a:r>
        </a:p>
      </xdr:txBody>
    </xdr:sp>
    <xdr:clientData/>
  </xdr:twoCellAnchor>
  <xdr:twoCellAnchor editAs="oneCell">
    <xdr:from>
      <xdr:col>2</xdr:col>
      <xdr:colOff>0</xdr:colOff>
      <xdr:row>332</xdr:row>
      <xdr:rowOff>76200</xdr:rowOff>
    </xdr:from>
    <xdr:to>
      <xdr:col>14</xdr:col>
      <xdr:colOff>927100</xdr:colOff>
      <xdr:row>338</xdr:row>
      <xdr:rowOff>25400</xdr:rowOff>
    </xdr:to>
    <xdr:sp macro="" textlink="">
      <xdr:nvSpPr>
        <xdr:cNvPr id="231681" name="Text Box 257">
          <a:extLst>
            <a:ext uri="{FF2B5EF4-FFF2-40B4-BE49-F238E27FC236}">
              <a16:creationId xmlns:a16="http://schemas.microsoft.com/office/drawing/2014/main" id="{00000000-0008-0000-0800-000001890300}"/>
            </a:ext>
          </a:extLst>
        </xdr:cNvPr>
        <xdr:cNvSpPr txBox="1">
          <a:spLocks noChangeArrowheads="1"/>
        </xdr:cNvSpPr>
      </xdr:nvSpPr>
      <xdr:spPr bwMode="auto">
        <a:xfrm>
          <a:off x="368300" y="45275500"/>
          <a:ext cx="13398500" cy="9398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Inmovilizado financiero:</a:t>
          </a:r>
          <a:endParaRPr lang="es-ES" sz="1200" b="1" i="0" u="none" strike="noStrike" baseline="0">
            <a:solidFill>
              <a:srgbClr val="000000"/>
            </a:solidFill>
            <a:latin typeface="Arial"/>
            <a:ea typeface="Arial"/>
            <a:cs typeface="Arial"/>
          </a:endParaRPr>
        </a:p>
        <a:p>
          <a:pPr algn="l" rtl="0">
            <a:defRPr sz="1000"/>
          </a:pPr>
          <a:r>
            <a:rPr lang="es-ES" sz="1200" b="1" i="0" u="none" strike="noStrike" baseline="0">
              <a:solidFill>
                <a:srgbClr val="000000"/>
              </a:solidFill>
              <a:latin typeface="Arial"/>
              <a:ea typeface="Arial"/>
              <a:cs typeface="Arial"/>
            </a:rPr>
            <a:t>Son pagos que quedan en depósito</a:t>
          </a:r>
          <a:r>
            <a:rPr lang="es-ES" sz="1200" b="0" i="0" u="none" strike="noStrike" baseline="0">
              <a:solidFill>
                <a:srgbClr val="000000"/>
              </a:solidFill>
              <a:latin typeface="Arial"/>
              <a:ea typeface="Arial"/>
              <a:cs typeface="Arial"/>
            </a:rPr>
            <a:t> (inmovilizados) hasta su recuperación en el momento correspondiente. No se amortizan ni tienen consideración de gasto.</a:t>
          </a:r>
        </a:p>
        <a:p>
          <a:pPr algn="l" rtl="0">
            <a:defRPr sz="1000"/>
          </a:pPr>
          <a:r>
            <a:rPr lang="es-ES" sz="1100" b="0" i="0" u="none" strike="noStrike" baseline="0">
              <a:solidFill>
                <a:srgbClr val="000000"/>
              </a:solidFill>
              <a:latin typeface="Arial"/>
              <a:ea typeface="Arial"/>
              <a:cs typeface="Arial"/>
            </a:rPr>
            <a:t>Por ejemplo, depósitos de alquileres, fianzas, etc...</a:t>
          </a:r>
          <a:endParaRPr lang="es-ES" sz="1100" b="0" i="0" u="none" strike="noStrike" baseline="0">
            <a:solidFill>
              <a:srgbClr val="993300"/>
            </a:solidFill>
            <a:latin typeface="Arial"/>
            <a:ea typeface="Arial"/>
            <a:cs typeface="Arial"/>
          </a:endParaRPr>
        </a:p>
        <a:p>
          <a:pPr algn="l" rtl="0">
            <a:defRPr sz="1000"/>
          </a:pPr>
          <a:r>
            <a:rPr lang="es-ES" sz="1100" b="1" i="0" u="none" strike="noStrike" baseline="0">
              <a:solidFill>
                <a:srgbClr val="DD0806"/>
              </a:solidFill>
              <a:latin typeface="Arial"/>
              <a:ea typeface="Arial"/>
              <a:cs typeface="Arial"/>
            </a:rPr>
            <a:t>importante:</a:t>
          </a:r>
          <a:r>
            <a:rPr lang="es-ES" sz="1100" b="0" i="0" u="none" strike="noStrike" baseline="0">
              <a:solidFill>
                <a:srgbClr val="993300"/>
              </a:solidFill>
              <a:latin typeface="Arial"/>
              <a:ea typeface="Arial"/>
              <a:cs typeface="Arial"/>
            </a:rPr>
            <a:t> </a:t>
          </a:r>
          <a:r>
            <a:rPr lang="es-ES" sz="1100" b="0" i="0" u="none" strike="noStrike" baseline="0">
              <a:solidFill>
                <a:srgbClr val="000000"/>
              </a:solidFill>
              <a:latin typeface="Arial"/>
              <a:ea typeface="Arial"/>
              <a:cs typeface="Arial"/>
            </a:rPr>
            <a:t>Pon el importe en el MES DE PAGO y cada vez que tengas previsto efectuar un pago</a:t>
          </a:r>
        </a:p>
      </xdr:txBody>
    </xdr:sp>
    <xdr:clientData/>
  </xdr:twoCellAnchor>
  <xdr:twoCellAnchor editAs="oneCell">
    <xdr:from>
      <xdr:col>2</xdr:col>
      <xdr:colOff>0</xdr:colOff>
      <xdr:row>341</xdr:row>
      <xdr:rowOff>88900</xdr:rowOff>
    </xdr:from>
    <xdr:to>
      <xdr:col>14</xdr:col>
      <xdr:colOff>939800</xdr:colOff>
      <xdr:row>343</xdr:row>
      <xdr:rowOff>215900</xdr:rowOff>
    </xdr:to>
    <xdr:sp macro="" textlink="">
      <xdr:nvSpPr>
        <xdr:cNvPr id="231682" name="Text Box 258">
          <a:extLst>
            <a:ext uri="{FF2B5EF4-FFF2-40B4-BE49-F238E27FC236}">
              <a16:creationId xmlns:a16="http://schemas.microsoft.com/office/drawing/2014/main" id="{00000000-0008-0000-0800-000002890300}"/>
            </a:ext>
          </a:extLst>
        </xdr:cNvPr>
        <xdr:cNvSpPr txBox="1">
          <a:spLocks noChangeArrowheads="1"/>
        </xdr:cNvSpPr>
      </xdr:nvSpPr>
      <xdr:spPr bwMode="auto">
        <a:xfrm>
          <a:off x="368300" y="46863000"/>
          <a:ext cx="13411200" cy="5842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Adquisición de activos - bienes planta y equipo:</a:t>
          </a:r>
          <a:endParaRPr lang="es-ES" sz="1200" b="1" i="0" u="none" strike="noStrike" baseline="0">
            <a:solidFill>
              <a:srgbClr val="000000"/>
            </a:solidFill>
            <a:latin typeface="Arial"/>
            <a:ea typeface="Arial"/>
            <a:cs typeface="Arial"/>
          </a:endParaRPr>
        </a:p>
        <a:p>
          <a:pPr algn="l" rtl="0">
            <a:defRPr sz="1000"/>
          </a:pPr>
          <a:r>
            <a:rPr lang="es-ES" sz="1200" b="0" i="0" u="none" strike="noStrike" baseline="0">
              <a:solidFill>
                <a:srgbClr val="000000"/>
              </a:solidFill>
              <a:latin typeface="Arial"/>
              <a:ea typeface="Arial"/>
              <a:cs typeface="Arial"/>
            </a:rPr>
            <a:t>Aquí debes definir bien, c</a:t>
          </a:r>
          <a:r>
            <a:rPr lang="es-ES" sz="1200" b="1" i="0" u="none" strike="noStrike" baseline="0">
              <a:solidFill>
                <a:srgbClr val="000000"/>
              </a:solidFill>
              <a:latin typeface="Arial"/>
              <a:ea typeface="Arial"/>
              <a:cs typeface="Arial"/>
            </a:rPr>
            <a:t>uales son los activos que vas a adquirir, su precio, la forma de compra y su forma de pago.</a:t>
          </a:r>
          <a:endParaRPr lang="es-ES" sz="1200" b="0" i="0" u="none" strike="noStrike" baseline="0">
            <a:solidFill>
              <a:srgbClr val="000000"/>
            </a:solidFill>
            <a:latin typeface="Arial"/>
            <a:ea typeface="Arial"/>
            <a:cs typeface="Arial"/>
          </a:endParaRPr>
        </a:p>
        <a:p>
          <a:pPr algn="l" rtl="0">
            <a:defRPr sz="1000"/>
          </a:pPr>
          <a:endParaRPr lang="es-ES" sz="1200" b="0" i="0" u="none" strike="noStrike" baseline="0">
            <a:solidFill>
              <a:srgbClr val="000000"/>
            </a:solidFill>
            <a:latin typeface="Arial"/>
            <a:ea typeface="Arial"/>
            <a:cs typeface="Arial"/>
          </a:endParaRPr>
        </a:p>
      </xdr:txBody>
    </xdr:sp>
    <xdr:clientData/>
  </xdr:twoCellAnchor>
  <xdr:twoCellAnchor editAs="oneCell">
    <xdr:from>
      <xdr:col>2</xdr:col>
      <xdr:colOff>0</xdr:colOff>
      <xdr:row>387</xdr:row>
      <xdr:rowOff>88900</xdr:rowOff>
    </xdr:from>
    <xdr:to>
      <xdr:col>14</xdr:col>
      <xdr:colOff>863600</xdr:colOff>
      <xdr:row>393</xdr:row>
      <xdr:rowOff>787400</xdr:rowOff>
    </xdr:to>
    <xdr:sp macro="" textlink="">
      <xdr:nvSpPr>
        <xdr:cNvPr id="231683" name="Text Box 259">
          <a:extLst>
            <a:ext uri="{FF2B5EF4-FFF2-40B4-BE49-F238E27FC236}">
              <a16:creationId xmlns:a16="http://schemas.microsoft.com/office/drawing/2014/main" id="{00000000-0008-0000-0800-000003890300}"/>
            </a:ext>
          </a:extLst>
        </xdr:cNvPr>
        <xdr:cNvSpPr txBox="1">
          <a:spLocks noChangeArrowheads="1"/>
        </xdr:cNvSpPr>
      </xdr:nvSpPr>
      <xdr:spPr bwMode="auto">
        <a:xfrm>
          <a:off x="368300" y="57086500"/>
          <a:ext cx="13335000" cy="20701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993300"/>
              </a:solidFill>
              <a:latin typeface="Arial"/>
              <a:ea typeface="Arial"/>
              <a:cs typeface="Arial"/>
            </a:rPr>
            <a:t>Amortización nuevas inversiones:</a:t>
          </a:r>
          <a:endParaRPr lang="es-ES" sz="1200" b="1" i="0" u="none" strike="noStrike" baseline="0">
            <a:solidFill>
              <a:srgbClr val="000000"/>
            </a:solidFill>
            <a:latin typeface="Arial"/>
            <a:ea typeface="Arial"/>
            <a:cs typeface="Arial"/>
          </a:endParaRPr>
        </a:p>
        <a:p>
          <a:pPr algn="l" rtl="0">
            <a:defRPr sz="1000"/>
          </a:pPr>
          <a:r>
            <a:rPr lang="es-ES" sz="1200" b="1" i="0" u="none" strike="noStrike" baseline="0">
              <a:solidFill>
                <a:srgbClr val="000000"/>
              </a:solidFill>
              <a:latin typeface="Arial"/>
              <a:ea typeface="Arial"/>
              <a:cs typeface="Arial"/>
            </a:rPr>
            <a:t>Aquí únicamente debes reflejar los años de amortización (depreciación)</a:t>
          </a:r>
          <a:r>
            <a:rPr lang="es-ES" sz="1200" b="0" i="0" u="none" strike="noStrike" baseline="0">
              <a:solidFill>
                <a:srgbClr val="000000"/>
              </a:solidFill>
              <a:latin typeface="Arial"/>
              <a:ea typeface="Arial"/>
              <a:cs typeface="Arial"/>
            </a:rPr>
            <a:t> por cada sección y - si quieres y puedes definirlo - el valor residual de la misma.</a:t>
          </a:r>
        </a:p>
        <a:p>
          <a:pPr algn="l" rtl="0">
            <a:defRPr sz="1000"/>
          </a:pPr>
          <a:r>
            <a:rPr lang="es-ES" sz="1100" b="0" i="0" u="none" strike="noStrike" baseline="0">
              <a:solidFill>
                <a:srgbClr val="000000"/>
              </a:solidFill>
              <a:latin typeface="Arial"/>
              <a:ea typeface="Arial"/>
              <a:cs typeface="Arial"/>
            </a:rPr>
            <a:t>Amortización (depreciación de los activos): En función de los años que indiques, los activos afectados se verán propocionalmente depreciados. Las amortizaciones (depreciación) quedan reflejadas en las cuentas de resultados y en los balances.</a:t>
          </a:r>
        </a:p>
        <a:p>
          <a:pPr algn="l" rtl="0">
            <a:defRPr sz="1000"/>
          </a:pPr>
          <a:r>
            <a:rPr lang="es-ES" sz="1100" b="0" i="0" u="none" strike="noStrike" baseline="0">
              <a:solidFill>
                <a:srgbClr val="000000"/>
              </a:solidFill>
              <a:latin typeface="Arial"/>
              <a:ea typeface="Arial"/>
              <a:cs typeface="Arial"/>
            </a:rPr>
            <a:t>Valor residual: Valor que el activo tendrá al final de su período de amortización, lo habitual es que sea 0. Si quieres expresarlo, ponlo en forma de %.</a:t>
          </a:r>
        </a:p>
        <a:p>
          <a:pPr algn="l" rtl="0">
            <a:defRPr sz="1000"/>
          </a:pPr>
          <a:r>
            <a:rPr lang="es-ES" sz="1100" b="1" i="0" u="none" strike="noStrike" baseline="0">
              <a:solidFill>
                <a:srgbClr val="DD0806"/>
              </a:solidFill>
              <a:latin typeface="Arial"/>
              <a:ea typeface="Arial"/>
              <a:cs typeface="Arial"/>
            </a:rPr>
            <a:t>importante para empresas existentes:  </a:t>
          </a:r>
          <a:r>
            <a:rPr lang="es-ES" sz="1100" b="0" i="0" u="none" strike="noStrike" baseline="0">
              <a:solidFill>
                <a:srgbClr val="000000"/>
              </a:solidFill>
              <a:latin typeface="Arial"/>
              <a:ea typeface="Arial"/>
              <a:cs typeface="Arial"/>
            </a:rPr>
            <a:t>Aquí se reflejan las amortizaciones de los nuevos activos (los que hayas incluido en esta sección), más adelante podrás reflejar las amortizaciones de los activos anteriores.</a:t>
          </a:r>
        </a:p>
        <a:p>
          <a:pPr algn="l" rtl="0">
            <a:defRPr sz="1000"/>
          </a:pPr>
          <a:endParaRPr lang="es-ES" sz="1100" b="0" i="0" u="none" strike="noStrike" baseline="0">
            <a:solidFill>
              <a:srgbClr val="000000"/>
            </a:solidFill>
            <a:latin typeface="Arial"/>
            <a:ea typeface="Arial"/>
            <a:cs typeface="Arial"/>
          </a:endParaRPr>
        </a:p>
        <a:p>
          <a:pPr algn="l" rtl="0">
            <a:defRPr sz="1000"/>
          </a:pPr>
          <a:r>
            <a:rPr lang="es-ES" sz="1200" b="1" i="0" u="none" strike="noStrike" baseline="0">
              <a:solidFill>
                <a:srgbClr val="000000"/>
              </a:solidFill>
              <a:latin typeface="Arial"/>
              <a:ea typeface="Arial"/>
              <a:cs typeface="Arial"/>
            </a:rPr>
            <a:t>Método de amortización y ajuste:</a:t>
          </a:r>
        </a:p>
        <a:p>
          <a:pPr algn="l" rtl="0">
            <a:defRPr sz="1000"/>
          </a:pPr>
          <a:r>
            <a:rPr lang="es-ES" sz="1200" b="0" i="0" u="none" strike="noStrike" baseline="0">
              <a:solidFill>
                <a:srgbClr val="000000"/>
              </a:solidFill>
              <a:latin typeface="Arial"/>
              <a:ea typeface="Arial"/>
              <a:cs typeface="Arial"/>
            </a:rPr>
            <a:t>Por defecto, las amortizaciones se calculan de forma lineal. Algunos productos permiten cambiar el método o ajustarlas a tu gusto.</a:t>
          </a:r>
        </a:p>
        <a:p>
          <a:pPr algn="l" rtl="0">
            <a:defRPr sz="1000"/>
          </a:pPr>
          <a:endParaRPr lang="es-ES" sz="1200" b="0" i="0" u="none" strike="noStrike" baseline="0">
            <a:solidFill>
              <a:srgbClr val="000000"/>
            </a:solidFill>
            <a:latin typeface="Arial"/>
            <a:ea typeface="Arial"/>
            <a:cs typeface="Arial"/>
          </a:endParaRPr>
        </a:p>
        <a:p>
          <a:pPr algn="l" rtl="0">
            <a:defRPr sz="1000"/>
          </a:pPr>
          <a:endParaRPr lang="es-ES" sz="1200" b="0" i="0" u="none" strike="noStrike" baseline="0">
            <a:solidFill>
              <a:srgbClr val="000000"/>
            </a:solidFill>
            <a:latin typeface="Arial"/>
            <a:ea typeface="Arial"/>
            <a:cs typeface="Arial"/>
          </a:endParaRPr>
        </a:p>
      </xdr:txBody>
    </xdr:sp>
    <xdr:clientData/>
  </xdr:twoCellAnchor>
  <xdr:twoCellAnchor>
    <xdr:from>
      <xdr:col>6</xdr:col>
      <xdr:colOff>38100</xdr:colOff>
      <xdr:row>346</xdr:row>
      <xdr:rowOff>12700</xdr:rowOff>
    </xdr:from>
    <xdr:to>
      <xdr:col>6</xdr:col>
      <xdr:colOff>419100</xdr:colOff>
      <xdr:row>347</xdr:row>
      <xdr:rowOff>101600</xdr:rowOff>
    </xdr:to>
    <xdr:sp macro="" textlink="">
      <xdr:nvSpPr>
        <xdr:cNvPr id="231684" name="Line 260">
          <a:extLst>
            <a:ext uri="{FF2B5EF4-FFF2-40B4-BE49-F238E27FC236}">
              <a16:creationId xmlns:a16="http://schemas.microsoft.com/office/drawing/2014/main" id="{00000000-0008-0000-0800-000004890300}"/>
            </a:ext>
          </a:extLst>
        </xdr:cNvPr>
        <xdr:cNvSpPr>
          <a:spLocks noChangeShapeType="1"/>
        </xdr:cNvSpPr>
      </xdr:nvSpPr>
      <xdr:spPr bwMode="auto">
        <a:xfrm flipH="1">
          <a:off x="3746500" y="48082200"/>
          <a:ext cx="381000" cy="317500"/>
        </a:xfrm>
        <a:prstGeom prst="line">
          <a:avLst/>
        </a:prstGeom>
        <a:noFill/>
        <a:ln w="19050">
          <a:solidFill>
            <a:srgbClr val="DD0806"/>
          </a:solidFill>
          <a:round/>
          <a:headEnd/>
          <a:tailEnd type="triangle" w="med" len="med"/>
        </a:ln>
        <a:effectLst>
          <a:outerShdw blurRad="63500" dist="107763" dir="2700000" algn="ctr" rotWithShape="0">
            <a:srgbClr val="000000">
              <a:alpha val="50000"/>
            </a:srgbClr>
          </a:outerShdw>
        </a:effectLst>
        <a:extLst>
          <a:ext uri="{909E8E84-426E-40dd-AFC4-6F175D3DCCD1}">
            <a14:hiddenFill xmlns="" xmlns:a14="http://schemas.microsoft.com/office/drawing/2010/main">
              <a:noFill/>
            </a14:hiddenFill>
          </a:ext>
          <a:ext uri="{53640926-AAD7-44d8-BBD7-CCE9431645EC}">
            <a14:shadowObscured xmlns="" xmlns:a14="http://schemas.microsoft.com/office/drawing/2010/main" val="1"/>
          </a:ext>
        </a:extLst>
      </xdr:spPr>
      <xdr:txBody>
        <a:bodyPr rtlCol="0"/>
        <a:lstStyle/>
        <a:p>
          <a:endParaRPr lang="es-ES"/>
        </a:p>
      </xdr:txBody>
    </xdr:sp>
    <xdr:clientData/>
  </xdr:twoCellAnchor>
  <xdr:twoCellAnchor>
    <xdr:from>
      <xdr:col>6</xdr:col>
      <xdr:colOff>1117600</xdr:colOff>
      <xdr:row>350</xdr:row>
      <xdr:rowOff>0</xdr:rowOff>
    </xdr:from>
    <xdr:to>
      <xdr:col>7</xdr:col>
      <xdr:colOff>419100</xdr:colOff>
      <xdr:row>351</xdr:row>
      <xdr:rowOff>101600</xdr:rowOff>
    </xdr:to>
    <xdr:sp macro="" textlink="">
      <xdr:nvSpPr>
        <xdr:cNvPr id="231685" name="Line 261">
          <a:extLst>
            <a:ext uri="{FF2B5EF4-FFF2-40B4-BE49-F238E27FC236}">
              <a16:creationId xmlns:a16="http://schemas.microsoft.com/office/drawing/2014/main" id="{00000000-0008-0000-0800-000005890300}"/>
            </a:ext>
          </a:extLst>
        </xdr:cNvPr>
        <xdr:cNvSpPr>
          <a:spLocks noChangeShapeType="1"/>
        </xdr:cNvSpPr>
      </xdr:nvSpPr>
      <xdr:spPr bwMode="auto">
        <a:xfrm flipH="1">
          <a:off x="4826000" y="48818800"/>
          <a:ext cx="444500" cy="330200"/>
        </a:xfrm>
        <a:prstGeom prst="line">
          <a:avLst/>
        </a:prstGeom>
        <a:noFill/>
        <a:ln w="19050">
          <a:solidFill>
            <a:srgbClr val="DD0806"/>
          </a:solidFill>
          <a:round/>
          <a:headEnd/>
          <a:tailEnd type="triangle" w="med" len="med"/>
        </a:ln>
        <a:effectLst>
          <a:outerShdw blurRad="63500" dist="107763" dir="2700000" algn="ctr" rotWithShape="0">
            <a:srgbClr val="000000">
              <a:alpha val="50000"/>
            </a:srgbClr>
          </a:outerShdw>
        </a:effectLst>
        <a:extLst>
          <a:ext uri="{909E8E84-426E-40dd-AFC4-6F175D3DCCD1}">
            <a14:hiddenFill xmlns="" xmlns:a14="http://schemas.microsoft.com/office/drawing/2010/main">
              <a:noFill/>
            </a14:hiddenFill>
          </a:ext>
          <a:ext uri="{53640926-AAD7-44d8-BBD7-CCE9431645EC}">
            <a14:shadowObscured xmlns="" xmlns:a14="http://schemas.microsoft.com/office/drawing/2010/main" val="1"/>
          </a:ext>
        </a:extLst>
      </xdr:spPr>
      <xdr:txBody>
        <a:bodyPr rtlCol="0"/>
        <a:lstStyle/>
        <a:p>
          <a:endParaRPr lang="es-ES"/>
        </a:p>
      </xdr:txBody>
    </xdr:sp>
    <xdr:clientData/>
  </xdr:twoCellAnchor>
  <xdr:twoCellAnchor>
    <xdr:from>
      <xdr:col>7</xdr:col>
      <xdr:colOff>1117600</xdr:colOff>
      <xdr:row>354</xdr:row>
      <xdr:rowOff>12700</xdr:rowOff>
    </xdr:from>
    <xdr:to>
      <xdr:col>7</xdr:col>
      <xdr:colOff>1181100</xdr:colOff>
      <xdr:row>355</xdr:row>
      <xdr:rowOff>101600</xdr:rowOff>
    </xdr:to>
    <xdr:sp macro="" textlink="">
      <xdr:nvSpPr>
        <xdr:cNvPr id="231690" name="Line 266">
          <a:extLst>
            <a:ext uri="{FF2B5EF4-FFF2-40B4-BE49-F238E27FC236}">
              <a16:creationId xmlns:a16="http://schemas.microsoft.com/office/drawing/2014/main" id="{00000000-0008-0000-0800-00000A890300}"/>
            </a:ext>
          </a:extLst>
        </xdr:cNvPr>
        <xdr:cNvSpPr>
          <a:spLocks noChangeShapeType="1"/>
        </xdr:cNvSpPr>
      </xdr:nvSpPr>
      <xdr:spPr bwMode="auto">
        <a:xfrm flipH="1">
          <a:off x="5969000" y="49606200"/>
          <a:ext cx="63500" cy="317500"/>
        </a:xfrm>
        <a:prstGeom prst="line">
          <a:avLst/>
        </a:prstGeom>
        <a:noFill/>
        <a:ln w="19050">
          <a:solidFill>
            <a:srgbClr val="DD0806"/>
          </a:solidFill>
          <a:round/>
          <a:headEnd/>
          <a:tailEnd type="triangle" w="med" len="med"/>
        </a:ln>
        <a:effectLst>
          <a:outerShdw blurRad="63500" dist="107763" dir="2700000" algn="ctr" rotWithShape="0">
            <a:srgbClr val="000000">
              <a:alpha val="50000"/>
            </a:srgbClr>
          </a:outerShdw>
        </a:effectLst>
        <a:extLst>
          <a:ext uri="{909E8E84-426E-40dd-AFC4-6F175D3DCCD1}">
            <a14:hiddenFill xmlns="" xmlns:a14="http://schemas.microsoft.com/office/drawing/2010/main">
              <a:noFill/>
            </a14:hiddenFill>
          </a:ext>
          <a:ext uri="{53640926-AAD7-44d8-BBD7-CCE9431645EC}">
            <a14:shadowObscured xmlns="" xmlns:a14="http://schemas.microsoft.com/office/drawing/2010/main" val="1"/>
          </a:ext>
        </a:extLst>
      </xdr:spPr>
      <xdr:txBody>
        <a:bodyPr rtlCol="0"/>
        <a:lstStyle/>
        <a:p>
          <a:endParaRPr lang="es-ES"/>
        </a:p>
      </xdr:txBody>
    </xdr:sp>
    <xdr:clientData/>
  </xdr:twoCellAnchor>
  <xdr:twoCellAnchor editAs="oneCell">
    <xdr:from>
      <xdr:col>8</xdr:col>
      <xdr:colOff>254000</xdr:colOff>
      <xdr:row>353</xdr:row>
      <xdr:rowOff>12700</xdr:rowOff>
    </xdr:from>
    <xdr:to>
      <xdr:col>11</xdr:col>
      <xdr:colOff>914400</xdr:colOff>
      <xdr:row>355</xdr:row>
      <xdr:rowOff>215900</xdr:rowOff>
    </xdr:to>
    <xdr:sp macro="" textlink="">
      <xdr:nvSpPr>
        <xdr:cNvPr id="231691" name="Text Box 267">
          <a:extLst>
            <a:ext uri="{FF2B5EF4-FFF2-40B4-BE49-F238E27FC236}">
              <a16:creationId xmlns:a16="http://schemas.microsoft.com/office/drawing/2014/main" id="{00000000-0008-0000-0800-00000B890300}"/>
            </a:ext>
          </a:extLst>
        </xdr:cNvPr>
        <xdr:cNvSpPr txBox="1">
          <a:spLocks noChangeArrowheads="1"/>
        </xdr:cNvSpPr>
      </xdr:nvSpPr>
      <xdr:spPr bwMode="auto">
        <a:xfrm>
          <a:off x="6324600" y="49377600"/>
          <a:ext cx="4089400" cy="6604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000000"/>
              </a:solidFill>
              <a:latin typeface="Arial"/>
              <a:ea typeface="Arial"/>
              <a:cs typeface="Arial"/>
            </a:rPr>
            <a:t>DOS FORMAS DE COMPRA: CASH y LEASING</a:t>
          </a:r>
        </a:p>
        <a:p>
          <a:pPr algn="l" rtl="0">
            <a:defRPr sz="1000"/>
          </a:pPr>
          <a:r>
            <a:rPr lang="es-ES" sz="1200" b="0" i="0" u="none" strike="noStrike" baseline="0">
              <a:solidFill>
                <a:srgbClr val="000000"/>
              </a:solidFill>
              <a:latin typeface="Arial"/>
              <a:ea typeface="Arial"/>
              <a:cs typeface="Arial"/>
            </a:rPr>
            <a:t>CASH= Lo adquirirás con recursos propios</a:t>
          </a:r>
        </a:p>
        <a:p>
          <a:pPr algn="l" rtl="0">
            <a:defRPr sz="1000"/>
          </a:pPr>
          <a:r>
            <a:rPr lang="es-ES" sz="1200" b="0" i="0" u="none" strike="noStrike" baseline="0">
              <a:solidFill>
                <a:srgbClr val="000000"/>
              </a:solidFill>
              <a:latin typeface="Arial"/>
              <a:ea typeface="Arial"/>
              <a:cs typeface="Arial"/>
            </a:rPr>
            <a:t>LEASING= Lo comprarás mediante un leasing</a:t>
          </a:r>
        </a:p>
        <a:p>
          <a:pPr algn="l" rtl="0">
            <a:defRPr sz="1000"/>
          </a:pPr>
          <a:endParaRPr lang="es-ES" sz="1200" b="0" i="0" u="none" strike="noStrike" baseline="0">
            <a:solidFill>
              <a:srgbClr val="000000"/>
            </a:solidFill>
            <a:latin typeface="Arial"/>
            <a:ea typeface="Arial"/>
            <a:cs typeface="Arial"/>
          </a:endParaRPr>
        </a:p>
      </xdr:txBody>
    </xdr:sp>
    <xdr:clientData/>
  </xdr:twoCellAnchor>
  <xdr:twoCellAnchor>
    <xdr:from>
      <xdr:col>7</xdr:col>
      <xdr:colOff>12700</xdr:colOff>
      <xdr:row>359</xdr:row>
      <xdr:rowOff>127000</xdr:rowOff>
    </xdr:from>
    <xdr:to>
      <xdr:col>12</xdr:col>
      <xdr:colOff>1104900</xdr:colOff>
      <xdr:row>359</xdr:row>
      <xdr:rowOff>127000</xdr:rowOff>
    </xdr:to>
    <xdr:sp macro="" textlink="">
      <xdr:nvSpPr>
        <xdr:cNvPr id="231693" name="Line 269">
          <a:extLst>
            <a:ext uri="{FF2B5EF4-FFF2-40B4-BE49-F238E27FC236}">
              <a16:creationId xmlns:a16="http://schemas.microsoft.com/office/drawing/2014/main" id="{00000000-0008-0000-0800-00000D890300}"/>
            </a:ext>
          </a:extLst>
        </xdr:cNvPr>
        <xdr:cNvSpPr>
          <a:spLocks noChangeShapeType="1"/>
        </xdr:cNvSpPr>
      </xdr:nvSpPr>
      <xdr:spPr bwMode="auto">
        <a:xfrm flipV="1">
          <a:off x="4864100" y="50812700"/>
          <a:ext cx="6883400" cy="0"/>
        </a:xfrm>
        <a:prstGeom prst="line">
          <a:avLst/>
        </a:prstGeom>
        <a:noFill/>
        <a:ln w="57150">
          <a:solidFill>
            <a:srgbClr val="DD0806"/>
          </a:solidFill>
          <a:round/>
          <a:headEnd/>
          <a:tailEnd type="triangle" w="med" len="med"/>
        </a:ln>
        <a:effectLst>
          <a:outerShdw blurRad="63500" dist="107763" dir="2700000" algn="ctr" rotWithShape="0">
            <a:srgbClr val="000000">
              <a:alpha val="50000"/>
            </a:srgbClr>
          </a:outerShdw>
        </a:effectLst>
        <a:extLst>
          <a:ext uri="{909E8E84-426E-40dd-AFC4-6F175D3DCCD1}">
            <a14:hiddenFill xmlns="" xmlns:a14="http://schemas.microsoft.com/office/drawing/2010/main">
              <a:noFill/>
            </a14:hiddenFill>
          </a:ext>
          <a:ext uri="{53640926-AAD7-44d8-BBD7-CCE9431645EC}">
            <a14:shadowObscured xmlns="" xmlns:a14="http://schemas.microsoft.com/office/drawing/2010/main" val="1"/>
          </a:ext>
        </a:extLst>
      </xdr:spPr>
      <xdr:txBody>
        <a:bodyPr rtlCol="0"/>
        <a:lstStyle/>
        <a:p>
          <a:endParaRPr lang="es-ES"/>
        </a:p>
      </xdr:txBody>
    </xdr:sp>
    <xdr:clientData/>
  </xdr:twoCellAnchor>
  <xdr:twoCellAnchor editAs="oneCell">
    <xdr:from>
      <xdr:col>7</xdr:col>
      <xdr:colOff>812800</xdr:colOff>
      <xdr:row>361</xdr:row>
      <xdr:rowOff>127000</xdr:rowOff>
    </xdr:from>
    <xdr:to>
      <xdr:col>12</xdr:col>
      <xdr:colOff>1003300</xdr:colOff>
      <xdr:row>368</xdr:row>
      <xdr:rowOff>177800</xdr:rowOff>
    </xdr:to>
    <xdr:sp macro="" textlink="">
      <xdr:nvSpPr>
        <xdr:cNvPr id="231694" name="Text Box 270">
          <a:extLst>
            <a:ext uri="{FF2B5EF4-FFF2-40B4-BE49-F238E27FC236}">
              <a16:creationId xmlns:a16="http://schemas.microsoft.com/office/drawing/2014/main" id="{00000000-0008-0000-0800-00000E890300}"/>
            </a:ext>
          </a:extLst>
        </xdr:cNvPr>
        <xdr:cNvSpPr txBox="1">
          <a:spLocks noChangeArrowheads="1"/>
        </xdr:cNvSpPr>
      </xdr:nvSpPr>
      <xdr:spPr bwMode="auto">
        <a:xfrm>
          <a:off x="5664200" y="51295300"/>
          <a:ext cx="5981700" cy="15621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000000"/>
              </a:solidFill>
              <a:latin typeface="Arial"/>
              <a:ea typeface="Arial"/>
              <a:cs typeface="Arial"/>
            </a:rPr>
            <a:t>Número de pagos:</a:t>
          </a:r>
        </a:p>
        <a:p>
          <a:pPr algn="l" rtl="0">
            <a:defRPr sz="1000"/>
          </a:pPr>
          <a:r>
            <a:rPr lang="es-ES" sz="1200" b="0" i="0" u="none" strike="noStrike" baseline="0">
              <a:solidFill>
                <a:srgbClr val="000000"/>
              </a:solidFill>
              <a:latin typeface="Arial"/>
              <a:ea typeface="Arial"/>
              <a:cs typeface="Arial"/>
            </a:rPr>
            <a:t>Número de plazos en que pagarás el importe previsto.</a:t>
          </a:r>
        </a:p>
        <a:p>
          <a:pPr algn="l" rtl="0">
            <a:defRPr sz="1000"/>
          </a:pPr>
          <a:r>
            <a:rPr lang="es-ES" sz="1100" b="0" i="0" u="none" strike="noStrike" baseline="0">
              <a:solidFill>
                <a:srgbClr val="000000"/>
              </a:solidFill>
              <a:latin typeface="Arial"/>
              <a:ea typeface="Arial"/>
              <a:cs typeface="Arial"/>
            </a:rPr>
            <a:t>La hoja divide el importe total indicado por el número de pagos que elijas.</a:t>
          </a:r>
        </a:p>
        <a:p>
          <a:pPr algn="l" rtl="0">
            <a:defRPr sz="1000"/>
          </a:pPr>
          <a:r>
            <a:rPr lang="es-ES" sz="1200" b="1" i="0" u="none" strike="noStrike" baseline="0">
              <a:solidFill>
                <a:srgbClr val="000000"/>
              </a:solidFill>
              <a:latin typeface="Arial"/>
              <a:ea typeface="Arial"/>
              <a:cs typeface="Arial"/>
            </a:rPr>
            <a:t>1er pago:</a:t>
          </a:r>
        </a:p>
        <a:p>
          <a:pPr algn="l" rtl="0">
            <a:defRPr sz="1000"/>
          </a:pPr>
          <a:r>
            <a:rPr lang="es-ES" sz="1200" b="0" i="0" u="none" strike="noStrike" baseline="0">
              <a:solidFill>
                <a:srgbClr val="000000"/>
              </a:solidFill>
              <a:latin typeface="Arial"/>
              <a:ea typeface="Arial"/>
              <a:cs typeface="Arial"/>
            </a:rPr>
            <a:t>Momento en que comenzarás a pagar.</a:t>
          </a:r>
        </a:p>
        <a:p>
          <a:pPr algn="l" rtl="0">
            <a:defRPr sz="1000"/>
          </a:pPr>
          <a:r>
            <a:rPr lang="es-ES" sz="1100" b="0" i="0" u="none" strike="noStrike" baseline="0">
              <a:solidFill>
                <a:srgbClr val="000000"/>
              </a:solidFill>
              <a:latin typeface="Arial"/>
              <a:ea typeface="Arial"/>
              <a:cs typeface="Arial"/>
            </a:rPr>
            <a:t>Hay varias opciones disponibles que cuentan DESDE EL MES DE INICIO DEL PLAN</a:t>
          </a:r>
        </a:p>
        <a:p>
          <a:pPr algn="l" rtl="0">
            <a:defRPr sz="1000"/>
          </a:pPr>
          <a:r>
            <a:rPr lang="es-ES" sz="1100" b="0" i="0" u="none" strike="noStrike" baseline="0">
              <a:solidFill>
                <a:srgbClr val="000000"/>
              </a:solidFill>
              <a:latin typeface="Arial"/>
              <a:ea typeface="Arial"/>
              <a:cs typeface="Arial"/>
            </a:rPr>
            <a:t>Por ejemplo: Si elijes 30 días, el primer pago se preveerá para el segundo mes.</a:t>
          </a:r>
          <a:endParaRPr lang="es-ES" sz="1200" b="0" i="0" u="none" strike="noStrike" baseline="0">
            <a:solidFill>
              <a:srgbClr val="000000"/>
            </a:solidFill>
            <a:latin typeface="Arial"/>
            <a:ea typeface="Arial"/>
            <a:cs typeface="Arial"/>
          </a:endParaRPr>
        </a:p>
        <a:p>
          <a:pPr algn="l" rtl="0">
            <a:defRPr sz="1000"/>
          </a:pPr>
          <a:endParaRPr lang="es-ES" sz="1200" b="0" i="0" u="none" strike="noStrike" baseline="0">
            <a:solidFill>
              <a:srgbClr val="000000"/>
            </a:solidFill>
            <a:latin typeface="Arial"/>
            <a:ea typeface="Arial"/>
            <a:cs typeface="Arial"/>
          </a:endParaRPr>
        </a:p>
      </xdr:txBody>
    </xdr:sp>
    <xdr:clientData/>
  </xdr:twoCellAnchor>
  <xdr:twoCellAnchor>
    <xdr:from>
      <xdr:col>5</xdr:col>
      <xdr:colOff>990600</xdr:colOff>
      <xdr:row>362</xdr:row>
      <xdr:rowOff>0</xdr:rowOff>
    </xdr:from>
    <xdr:to>
      <xdr:col>6</xdr:col>
      <xdr:colOff>330200</xdr:colOff>
      <xdr:row>363</xdr:row>
      <xdr:rowOff>88900</xdr:rowOff>
    </xdr:to>
    <xdr:sp macro="" textlink="">
      <xdr:nvSpPr>
        <xdr:cNvPr id="231695" name="Line 271">
          <a:extLst>
            <a:ext uri="{FF2B5EF4-FFF2-40B4-BE49-F238E27FC236}">
              <a16:creationId xmlns:a16="http://schemas.microsoft.com/office/drawing/2014/main" id="{00000000-0008-0000-0800-00000F890300}"/>
            </a:ext>
          </a:extLst>
        </xdr:cNvPr>
        <xdr:cNvSpPr>
          <a:spLocks noChangeShapeType="1"/>
        </xdr:cNvSpPr>
      </xdr:nvSpPr>
      <xdr:spPr bwMode="auto">
        <a:xfrm flipH="1">
          <a:off x="3670300" y="51396900"/>
          <a:ext cx="368300" cy="317500"/>
        </a:xfrm>
        <a:prstGeom prst="line">
          <a:avLst/>
        </a:prstGeom>
        <a:noFill/>
        <a:ln w="19050">
          <a:solidFill>
            <a:srgbClr val="DD0806"/>
          </a:solidFill>
          <a:round/>
          <a:headEnd/>
          <a:tailEnd type="triangle" w="med" len="med"/>
        </a:ln>
        <a:effectLst>
          <a:outerShdw blurRad="63500" dist="107763" dir="2700000" algn="ctr" rotWithShape="0">
            <a:srgbClr val="000000">
              <a:alpha val="50000"/>
            </a:srgbClr>
          </a:outerShdw>
        </a:effectLst>
        <a:extLst>
          <a:ext uri="{909E8E84-426E-40dd-AFC4-6F175D3DCCD1}">
            <a14:hiddenFill xmlns="" xmlns:a14="http://schemas.microsoft.com/office/drawing/2010/main">
              <a:noFill/>
            </a14:hiddenFill>
          </a:ext>
          <a:ext uri="{53640926-AAD7-44d8-BBD7-CCE9431645EC}">
            <a14:shadowObscured xmlns="" xmlns:a14="http://schemas.microsoft.com/office/drawing/2010/main" val="1"/>
          </a:ext>
        </a:extLst>
      </xdr:spPr>
      <xdr:txBody>
        <a:bodyPr rtlCol="0"/>
        <a:lstStyle/>
        <a:p>
          <a:endParaRPr lang="es-ES"/>
        </a:p>
      </xdr:txBody>
    </xdr:sp>
    <xdr:clientData/>
  </xdr:twoCellAnchor>
  <xdr:twoCellAnchor>
    <xdr:from>
      <xdr:col>6</xdr:col>
      <xdr:colOff>990600</xdr:colOff>
      <xdr:row>366</xdr:row>
      <xdr:rowOff>0</xdr:rowOff>
    </xdr:from>
    <xdr:to>
      <xdr:col>6</xdr:col>
      <xdr:colOff>1130300</xdr:colOff>
      <xdr:row>367</xdr:row>
      <xdr:rowOff>63500</xdr:rowOff>
    </xdr:to>
    <xdr:sp macro="" textlink="">
      <xdr:nvSpPr>
        <xdr:cNvPr id="231696" name="Line 272">
          <a:extLst>
            <a:ext uri="{FF2B5EF4-FFF2-40B4-BE49-F238E27FC236}">
              <a16:creationId xmlns:a16="http://schemas.microsoft.com/office/drawing/2014/main" id="{00000000-0008-0000-0800-000010890300}"/>
            </a:ext>
          </a:extLst>
        </xdr:cNvPr>
        <xdr:cNvSpPr>
          <a:spLocks noChangeShapeType="1"/>
        </xdr:cNvSpPr>
      </xdr:nvSpPr>
      <xdr:spPr bwMode="auto">
        <a:xfrm flipH="1">
          <a:off x="4699000" y="52222400"/>
          <a:ext cx="139700" cy="292100"/>
        </a:xfrm>
        <a:prstGeom prst="line">
          <a:avLst/>
        </a:prstGeom>
        <a:noFill/>
        <a:ln w="19050">
          <a:solidFill>
            <a:srgbClr val="DD0806"/>
          </a:solidFill>
          <a:round/>
          <a:headEnd/>
          <a:tailEnd type="triangle" w="med" len="med"/>
        </a:ln>
        <a:effectLst>
          <a:outerShdw blurRad="63500" dist="107763" dir="2700000" algn="ctr" rotWithShape="0">
            <a:srgbClr val="000000">
              <a:alpha val="50000"/>
            </a:srgbClr>
          </a:outerShdw>
        </a:effectLst>
        <a:extLst>
          <a:ext uri="{909E8E84-426E-40dd-AFC4-6F175D3DCCD1}">
            <a14:hiddenFill xmlns="" xmlns:a14="http://schemas.microsoft.com/office/drawing/2010/main">
              <a:noFill/>
            </a14:hiddenFill>
          </a:ext>
          <a:ext uri="{53640926-AAD7-44d8-BBD7-CCE9431645EC}">
            <a14:shadowObscured xmlns="" xmlns:a14="http://schemas.microsoft.com/office/drawing/2010/main" val="1"/>
          </a:ext>
        </a:extLst>
      </xdr:spPr>
      <xdr:txBody>
        <a:bodyPr rtlCol="0"/>
        <a:lstStyle/>
        <a:p>
          <a:endParaRPr lang="es-ES"/>
        </a:p>
      </xdr:txBody>
    </xdr:sp>
    <xdr:clientData/>
  </xdr:twoCellAnchor>
  <xdr:twoCellAnchor>
    <xdr:from>
      <xdr:col>11</xdr:col>
      <xdr:colOff>190500</xdr:colOff>
      <xdr:row>707</xdr:row>
      <xdr:rowOff>38100</xdr:rowOff>
    </xdr:from>
    <xdr:to>
      <xdr:col>17</xdr:col>
      <xdr:colOff>431800</xdr:colOff>
      <xdr:row>707</xdr:row>
      <xdr:rowOff>38100</xdr:rowOff>
    </xdr:to>
    <xdr:sp macro="" textlink="">
      <xdr:nvSpPr>
        <xdr:cNvPr id="231697" name="Line 273">
          <a:extLst>
            <a:ext uri="{FF2B5EF4-FFF2-40B4-BE49-F238E27FC236}">
              <a16:creationId xmlns:a16="http://schemas.microsoft.com/office/drawing/2014/main" id="{00000000-0008-0000-0800-000011890300}"/>
            </a:ext>
          </a:extLst>
        </xdr:cNvPr>
        <xdr:cNvSpPr>
          <a:spLocks noChangeShapeType="1"/>
        </xdr:cNvSpPr>
      </xdr:nvSpPr>
      <xdr:spPr bwMode="auto">
        <a:xfrm flipV="1">
          <a:off x="9690100" y="107645200"/>
          <a:ext cx="6616700" cy="0"/>
        </a:xfrm>
        <a:prstGeom prst="line">
          <a:avLst/>
        </a:prstGeom>
        <a:noFill/>
        <a:ln w="19050">
          <a:solidFill>
            <a:srgbClr val="DD0806"/>
          </a:solidFill>
          <a:round/>
          <a:headEnd/>
          <a:tailEnd type="triangle" w="med" len="med"/>
        </a:ln>
        <a:effectLst>
          <a:outerShdw blurRad="63500" dist="107763" dir="2700000" algn="ctr" rotWithShape="0">
            <a:srgbClr val="000000">
              <a:alpha val="50000"/>
            </a:srgbClr>
          </a:outerShdw>
        </a:effectLst>
        <a:extLst>
          <a:ext uri="{909E8E84-426E-40dd-AFC4-6F175D3DCCD1}">
            <a14:hiddenFill xmlns="" xmlns:a14="http://schemas.microsoft.com/office/drawing/2010/main">
              <a:noFill/>
            </a14:hiddenFill>
          </a:ext>
          <a:ext uri="{53640926-AAD7-44d8-BBD7-CCE9431645EC}">
            <a14:shadowObscured xmlns="" xmlns:a14="http://schemas.microsoft.com/office/drawing/2010/main" val="1"/>
          </a:ext>
        </a:extLst>
      </xdr:spPr>
      <xdr:txBody>
        <a:bodyPr rtlCol="0"/>
        <a:lstStyle/>
        <a:p>
          <a:endParaRPr lang="es-ES"/>
        </a:p>
      </xdr:txBody>
    </xdr:sp>
    <xdr:clientData/>
  </xdr:twoCellAnchor>
  <xdr:twoCellAnchor>
    <xdr:from>
      <xdr:col>11</xdr:col>
      <xdr:colOff>190500</xdr:colOff>
      <xdr:row>698</xdr:row>
      <xdr:rowOff>139700</xdr:rowOff>
    </xdr:from>
    <xdr:to>
      <xdr:col>17</xdr:col>
      <xdr:colOff>444500</xdr:colOff>
      <xdr:row>698</xdr:row>
      <xdr:rowOff>139700</xdr:rowOff>
    </xdr:to>
    <xdr:sp macro="" textlink="">
      <xdr:nvSpPr>
        <xdr:cNvPr id="231698" name="Line 274">
          <a:extLst>
            <a:ext uri="{FF2B5EF4-FFF2-40B4-BE49-F238E27FC236}">
              <a16:creationId xmlns:a16="http://schemas.microsoft.com/office/drawing/2014/main" id="{00000000-0008-0000-0800-000012890300}"/>
            </a:ext>
          </a:extLst>
        </xdr:cNvPr>
        <xdr:cNvSpPr>
          <a:spLocks noChangeShapeType="1"/>
        </xdr:cNvSpPr>
      </xdr:nvSpPr>
      <xdr:spPr bwMode="auto">
        <a:xfrm flipV="1">
          <a:off x="9690100" y="106375200"/>
          <a:ext cx="6629400" cy="0"/>
        </a:xfrm>
        <a:prstGeom prst="line">
          <a:avLst/>
        </a:prstGeom>
        <a:noFill/>
        <a:ln w="19050">
          <a:solidFill>
            <a:srgbClr val="DD0806"/>
          </a:solidFill>
          <a:round/>
          <a:headEnd/>
          <a:tailEnd type="triangle" w="med" len="med"/>
        </a:ln>
        <a:effectLst>
          <a:outerShdw blurRad="63500" dist="107763" dir="2700000" algn="ctr" rotWithShape="0">
            <a:srgbClr val="000000">
              <a:alpha val="50000"/>
            </a:srgbClr>
          </a:outerShdw>
        </a:effectLst>
        <a:extLst>
          <a:ext uri="{909E8E84-426E-40dd-AFC4-6F175D3DCCD1}">
            <a14:hiddenFill xmlns="" xmlns:a14="http://schemas.microsoft.com/office/drawing/2010/main">
              <a:noFill/>
            </a14:hiddenFill>
          </a:ext>
          <a:ext uri="{53640926-AAD7-44d8-BBD7-CCE9431645EC}">
            <a14:shadowObscured xmlns="" xmlns:a14="http://schemas.microsoft.com/office/drawing/2010/main" val="1"/>
          </a:ext>
        </a:extLst>
      </xdr:spPr>
      <xdr:txBody>
        <a:bodyPr rtlCol="0"/>
        <a:lstStyle/>
        <a:p>
          <a:endParaRPr lang="es-ES"/>
        </a:p>
      </xdr:txBody>
    </xdr:sp>
    <xdr:clientData/>
  </xdr:twoCellAnchor>
  <xdr:twoCellAnchor>
    <xdr:from>
      <xdr:col>7</xdr:col>
      <xdr:colOff>0</xdr:colOff>
      <xdr:row>369</xdr:row>
      <xdr:rowOff>101600</xdr:rowOff>
    </xdr:from>
    <xdr:to>
      <xdr:col>9</xdr:col>
      <xdr:colOff>1130300</xdr:colOff>
      <xdr:row>369</xdr:row>
      <xdr:rowOff>101600</xdr:rowOff>
    </xdr:to>
    <xdr:sp macro="" textlink="">
      <xdr:nvSpPr>
        <xdr:cNvPr id="231699" name="Line 275">
          <a:extLst>
            <a:ext uri="{FF2B5EF4-FFF2-40B4-BE49-F238E27FC236}">
              <a16:creationId xmlns:a16="http://schemas.microsoft.com/office/drawing/2014/main" id="{00000000-0008-0000-0800-000013890300}"/>
            </a:ext>
          </a:extLst>
        </xdr:cNvPr>
        <xdr:cNvSpPr>
          <a:spLocks noChangeShapeType="1"/>
        </xdr:cNvSpPr>
      </xdr:nvSpPr>
      <xdr:spPr bwMode="auto">
        <a:xfrm flipV="1">
          <a:off x="4851400" y="53022500"/>
          <a:ext cx="3492500" cy="0"/>
        </a:xfrm>
        <a:prstGeom prst="line">
          <a:avLst/>
        </a:prstGeom>
        <a:noFill/>
        <a:ln w="57150">
          <a:solidFill>
            <a:srgbClr val="DD0806"/>
          </a:solidFill>
          <a:round/>
          <a:headEnd/>
          <a:tailEnd type="triangle" w="med" len="med"/>
        </a:ln>
        <a:effectLst>
          <a:outerShdw blurRad="63500" dist="107763" dir="2700000" algn="ctr" rotWithShape="0">
            <a:srgbClr val="000000">
              <a:alpha val="50000"/>
            </a:srgbClr>
          </a:outerShdw>
        </a:effectLst>
        <a:extLst>
          <a:ext uri="{909E8E84-426E-40dd-AFC4-6F175D3DCCD1}">
            <a14:hiddenFill xmlns="" xmlns:a14="http://schemas.microsoft.com/office/drawing/2010/main">
              <a:noFill/>
            </a14:hiddenFill>
          </a:ext>
          <a:ext uri="{53640926-AAD7-44d8-BBD7-CCE9431645EC}">
            <a14:shadowObscured xmlns="" xmlns:a14="http://schemas.microsoft.com/office/drawing/2010/main" val="1"/>
          </a:ext>
        </a:extLst>
      </xdr:spPr>
      <xdr:txBody>
        <a:bodyPr rtlCol="0"/>
        <a:lstStyle/>
        <a:p>
          <a:endParaRPr lang="es-ES"/>
        </a:p>
      </xdr:txBody>
    </xdr:sp>
    <xdr:clientData/>
  </xdr:twoCellAnchor>
  <xdr:twoCellAnchor editAs="oneCell">
    <xdr:from>
      <xdr:col>7</xdr:col>
      <xdr:colOff>863600</xdr:colOff>
      <xdr:row>371</xdr:row>
      <xdr:rowOff>88900</xdr:rowOff>
    </xdr:from>
    <xdr:to>
      <xdr:col>12</xdr:col>
      <xdr:colOff>1028700</xdr:colOff>
      <xdr:row>377</xdr:row>
      <xdr:rowOff>139700</xdr:rowOff>
    </xdr:to>
    <xdr:sp macro="" textlink="">
      <xdr:nvSpPr>
        <xdr:cNvPr id="231700" name="Text Box 276">
          <a:extLst>
            <a:ext uri="{FF2B5EF4-FFF2-40B4-BE49-F238E27FC236}">
              <a16:creationId xmlns:a16="http://schemas.microsoft.com/office/drawing/2014/main" id="{00000000-0008-0000-0800-000014890300}"/>
            </a:ext>
          </a:extLst>
        </xdr:cNvPr>
        <xdr:cNvSpPr txBox="1">
          <a:spLocks noChangeArrowheads="1"/>
        </xdr:cNvSpPr>
      </xdr:nvSpPr>
      <xdr:spPr bwMode="auto">
        <a:xfrm>
          <a:off x="5715000" y="53378100"/>
          <a:ext cx="5956300" cy="12827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200" b="1" i="0" u="none" strike="noStrike" baseline="0">
              <a:solidFill>
                <a:srgbClr val="000000"/>
              </a:solidFill>
              <a:latin typeface="Arial"/>
              <a:ea typeface="Arial"/>
              <a:cs typeface="Arial"/>
            </a:rPr>
            <a:t>Número de años:</a:t>
          </a:r>
        </a:p>
        <a:p>
          <a:pPr algn="l" rtl="0">
            <a:defRPr sz="1000"/>
          </a:pPr>
          <a:r>
            <a:rPr lang="es-ES" sz="1200" b="0" i="0" u="none" strike="noStrike" baseline="0">
              <a:solidFill>
                <a:srgbClr val="000000"/>
              </a:solidFill>
              <a:latin typeface="Arial"/>
              <a:ea typeface="Arial"/>
              <a:cs typeface="Arial"/>
            </a:rPr>
            <a:t>Número de años de amortización del leasing.</a:t>
          </a:r>
        </a:p>
        <a:p>
          <a:pPr algn="l" rtl="0">
            <a:defRPr sz="1000"/>
          </a:pPr>
          <a:r>
            <a:rPr lang="es-ES" sz="1100" b="0" i="0" u="none" strike="noStrike" baseline="0">
              <a:solidFill>
                <a:srgbClr val="000000"/>
              </a:solidFill>
              <a:latin typeface="Arial"/>
              <a:ea typeface="Arial"/>
              <a:cs typeface="Arial"/>
            </a:rPr>
            <a:t>La hoja usa esta cifra para calcular pagos.</a:t>
          </a:r>
        </a:p>
        <a:p>
          <a:pPr algn="l" rtl="0">
            <a:defRPr sz="1000"/>
          </a:pPr>
          <a:r>
            <a:rPr lang="es-ES" sz="1200" b="1" i="0" u="none" strike="noStrike" baseline="0">
              <a:solidFill>
                <a:srgbClr val="000000"/>
              </a:solidFill>
              <a:latin typeface="Arial"/>
              <a:ea typeface="Arial"/>
              <a:cs typeface="Arial"/>
            </a:rPr>
            <a:t>% de interés anual:</a:t>
          </a:r>
        </a:p>
        <a:p>
          <a:pPr algn="l" rtl="0">
            <a:defRPr sz="1000"/>
          </a:pPr>
          <a:r>
            <a:rPr lang="es-ES" sz="1200" b="0" i="0" u="none" strike="noStrike" baseline="0">
              <a:solidFill>
                <a:srgbClr val="000000"/>
              </a:solidFill>
              <a:latin typeface="Arial"/>
              <a:ea typeface="Arial"/>
              <a:cs typeface="Arial"/>
            </a:rPr>
            <a:t>Pon el % de interés anual que te aplicarán en el leasing.</a:t>
          </a:r>
        </a:p>
        <a:p>
          <a:pPr algn="l" rtl="0">
            <a:defRPr sz="1000"/>
          </a:pPr>
          <a:r>
            <a:rPr lang="es-ES" sz="1200" b="0" i="0" u="none" strike="noStrike" baseline="0">
              <a:solidFill>
                <a:srgbClr val="000000"/>
              </a:solidFill>
              <a:latin typeface="Arial"/>
              <a:ea typeface="Arial"/>
              <a:cs typeface="Arial"/>
            </a:rPr>
            <a:t>La hoja usará este % para calcular los intereses</a:t>
          </a:r>
          <a:r>
            <a:rPr lang="es-ES" sz="1100" b="0" i="0" u="none" strike="noStrike" baseline="0">
              <a:solidFill>
                <a:srgbClr val="000000"/>
              </a:solidFill>
              <a:latin typeface="Arial"/>
              <a:ea typeface="Arial"/>
              <a:cs typeface="Arial"/>
            </a:rPr>
            <a:t>.</a:t>
          </a:r>
          <a:endParaRPr lang="es-ES" sz="1200" b="0" i="0" u="none" strike="noStrike" baseline="0">
            <a:solidFill>
              <a:srgbClr val="000000"/>
            </a:solidFill>
            <a:latin typeface="Arial"/>
            <a:ea typeface="Arial"/>
            <a:cs typeface="Arial"/>
          </a:endParaRPr>
        </a:p>
        <a:p>
          <a:pPr algn="l" rtl="0">
            <a:defRPr sz="1000"/>
          </a:pPr>
          <a:endParaRPr lang="es-ES" sz="1200" b="0" i="0" u="none" strike="noStrike" baseline="0">
            <a:solidFill>
              <a:srgbClr val="000000"/>
            </a:solidFill>
            <a:latin typeface="Arial"/>
            <a:ea typeface="Arial"/>
            <a:cs typeface="Arial"/>
          </a:endParaRPr>
        </a:p>
      </xdr:txBody>
    </xdr:sp>
    <xdr:clientData/>
  </xdr:twoCellAnchor>
  <xdr:twoCellAnchor>
    <xdr:from>
      <xdr:col>6</xdr:col>
      <xdr:colOff>50800</xdr:colOff>
      <xdr:row>372</xdr:row>
      <xdr:rowOff>0</xdr:rowOff>
    </xdr:from>
    <xdr:to>
      <xdr:col>6</xdr:col>
      <xdr:colOff>1130300</xdr:colOff>
      <xdr:row>373</xdr:row>
      <xdr:rowOff>63500</xdr:rowOff>
    </xdr:to>
    <xdr:sp macro="" textlink="">
      <xdr:nvSpPr>
        <xdr:cNvPr id="231701" name="Line 277">
          <a:extLst>
            <a:ext uri="{FF2B5EF4-FFF2-40B4-BE49-F238E27FC236}">
              <a16:creationId xmlns:a16="http://schemas.microsoft.com/office/drawing/2014/main" id="{00000000-0008-0000-0800-000015890300}"/>
            </a:ext>
          </a:extLst>
        </xdr:cNvPr>
        <xdr:cNvSpPr>
          <a:spLocks noChangeShapeType="1"/>
        </xdr:cNvSpPr>
      </xdr:nvSpPr>
      <xdr:spPr bwMode="auto">
        <a:xfrm flipH="1">
          <a:off x="3759200" y="53517800"/>
          <a:ext cx="1079500" cy="292100"/>
        </a:xfrm>
        <a:prstGeom prst="line">
          <a:avLst/>
        </a:prstGeom>
        <a:noFill/>
        <a:ln w="19050">
          <a:solidFill>
            <a:srgbClr val="DD0806"/>
          </a:solidFill>
          <a:round/>
          <a:headEnd/>
          <a:tailEnd type="triangle" w="med" len="med"/>
        </a:ln>
        <a:effectLst>
          <a:outerShdw blurRad="63500" dist="107763" dir="2700000" algn="ctr" rotWithShape="0">
            <a:srgbClr val="000000">
              <a:alpha val="50000"/>
            </a:srgbClr>
          </a:outerShdw>
        </a:effectLst>
        <a:extLst>
          <a:ext uri="{909E8E84-426E-40dd-AFC4-6F175D3DCCD1}">
            <a14:hiddenFill xmlns="" xmlns:a14="http://schemas.microsoft.com/office/drawing/2010/main">
              <a:noFill/>
            </a14:hiddenFill>
          </a:ext>
          <a:ext uri="{53640926-AAD7-44d8-BBD7-CCE9431645EC}">
            <a14:shadowObscured xmlns="" xmlns:a14="http://schemas.microsoft.com/office/drawing/2010/main" val="1"/>
          </a:ext>
        </a:extLst>
      </xdr:spPr>
      <xdr:txBody>
        <a:bodyPr rtlCol="0"/>
        <a:lstStyle/>
        <a:p>
          <a:endParaRPr lang="es-ES"/>
        </a:p>
      </xdr:txBody>
    </xdr:sp>
    <xdr:clientData/>
  </xdr:twoCellAnchor>
  <xdr:twoCellAnchor>
    <xdr:from>
      <xdr:col>6</xdr:col>
      <xdr:colOff>1003300</xdr:colOff>
      <xdr:row>376</xdr:row>
      <xdr:rowOff>12700</xdr:rowOff>
    </xdr:from>
    <xdr:to>
      <xdr:col>7</xdr:col>
      <xdr:colOff>0</xdr:colOff>
      <xdr:row>377</xdr:row>
      <xdr:rowOff>88900</xdr:rowOff>
    </xdr:to>
    <xdr:sp macro="" textlink="">
      <xdr:nvSpPr>
        <xdr:cNvPr id="231702" name="Line 278">
          <a:extLst>
            <a:ext uri="{FF2B5EF4-FFF2-40B4-BE49-F238E27FC236}">
              <a16:creationId xmlns:a16="http://schemas.microsoft.com/office/drawing/2014/main" id="{00000000-0008-0000-0800-000016890300}"/>
            </a:ext>
          </a:extLst>
        </xdr:cNvPr>
        <xdr:cNvSpPr>
          <a:spLocks noChangeShapeType="1"/>
        </xdr:cNvSpPr>
      </xdr:nvSpPr>
      <xdr:spPr bwMode="auto">
        <a:xfrm flipH="1">
          <a:off x="4711700" y="54305200"/>
          <a:ext cx="139700" cy="304800"/>
        </a:xfrm>
        <a:prstGeom prst="line">
          <a:avLst/>
        </a:prstGeom>
        <a:noFill/>
        <a:ln w="19050">
          <a:solidFill>
            <a:srgbClr val="DD0806"/>
          </a:solidFill>
          <a:round/>
          <a:headEnd/>
          <a:tailEnd type="triangle" w="med" len="med"/>
        </a:ln>
        <a:effectLst>
          <a:outerShdw blurRad="63500" dist="107763" dir="2700000" algn="ctr" rotWithShape="0">
            <a:srgbClr val="000000">
              <a:alpha val="50000"/>
            </a:srgbClr>
          </a:outerShdw>
        </a:effectLst>
        <a:extLst>
          <a:ext uri="{909E8E84-426E-40dd-AFC4-6F175D3DCCD1}">
            <a14:hiddenFill xmlns="" xmlns:a14="http://schemas.microsoft.com/office/drawing/2010/main">
              <a:noFill/>
            </a14:hiddenFill>
          </a:ext>
          <a:ext uri="{53640926-AAD7-44d8-BBD7-CCE9431645EC}">
            <a14:shadowObscured xmlns="" xmlns:a14="http://schemas.microsoft.com/office/drawing/2010/main" val="1"/>
          </a:ext>
        </a:extLst>
      </xdr:spPr>
      <xdr:txBody>
        <a:bodyPr rtlCol="0"/>
        <a:lstStyle/>
        <a:p>
          <a:endParaRPr lang="es-ES"/>
        </a:p>
      </xdr:txBody>
    </xdr:sp>
    <xdr:clientData/>
  </xdr:twoCellAnchor>
  <xdr:twoCellAnchor editAs="oneCell">
    <xdr:from>
      <xdr:col>1</xdr:col>
      <xdr:colOff>228600</xdr:colOff>
      <xdr:row>380</xdr:row>
      <xdr:rowOff>38100</xdr:rowOff>
    </xdr:from>
    <xdr:to>
      <xdr:col>14</xdr:col>
      <xdr:colOff>863600</xdr:colOff>
      <xdr:row>385</xdr:row>
      <xdr:rowOff>101600</xdr:rowOff>
    </xdr:to>
    <xdr:sp macro="" textlink="">
      <xdr:nvSpPr>
        <xdr:cNvPr id="231703" name="Text Box 279">
          <a:extLst>
            <a:ext uri="{FF2B5EF4-FFF2-40B4-BE49-F238E27FC236}">
              <a16:creationId xmlns:a16="http://schemas.microsoft.com/office/drawing/2014/main" id="{00000000-0008-0000-0800-000017890300}"/>
            </a:ext>
          </a:extLst>
        </xdr:cNvPr>
        <xdr:cNvSpPr txBox="1">
          <a:spLocks noChangeArrowheads="1"/>
        </xdr:cNvSpPr>
      </xdr:nvSpPr>
      <xdr:spPr bwMode="auto">
        <a:xfrm>
          <a:off x="342900" y="55232300"/>
          <a:ext cx="13360400" cy="1206500"/>
        </a:xfrm>
        <a:prstGeom prst="rect">
          <a:avLst/>
        </a:prstGeom>
        <a:solidFill>
          <a:srgbClr val="FFFFFF"/>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defRPr sz="1000"/>
          </a:pPr>
          <a:r>
            <a:rPr lang="es-ES" sz="1600" b="1" i="0" u="none" strike="noStrike" baseline="0">
              <a:solidFill>
                <a:srgbClr val="DD0806"/>
              </a:solidFill>
              <a:latin typeface="Arial"/>
              <a:ea typeface="Arial"/>
              <a:cs typeface="Arial"/>
            </a:rPr>
            <a:t>Muy importante:</a:t>
          </a:r>
          <a:endParaRPr lang="es-ES" sz="1200" b="1" i="0" u="none" strike="noStrike" baseline="0">
            <a:solidFill>
              <a:srgbClr val="000000"/>
            </a:solidFill>
            <a:latin typeface="Arial"/>
            <a:ea typeface="Arial"/>
            <a:cs typeface="Arial"/>
          </a:endParaRPr>
        </a:p>
        <a:p>
          <a:pPr algn="l" rtl="0">
            <a:defRPr sz="1000"/>
          </a:pPr>
          <a:r>
            <a:rPr lang="es-ES" sz="1200" b="0" i="0" u="none" strike="noStrike" baseline="0">
              <a:solidFill>
                <a:srgbClr val="000000"/>
              </a:solidFill>
              <a:latin typeface="Arial"/>
              <a:ea typeface="Arial"/>
              <a:cs typeface="Arial"/>
            </a:rPr>
            <a:t>Si indicas una adquisición en Leasing y NO pones los años y el interés EN TODAS LAS HOJAS APARECERÁ EL</a:t>
          </a:r>
          <a:r>
            <a:rPr lang="es-ES" sz="1200" b="1" i="0" u="none" strike="noStrike" baseline="0">
              <a:solidFill>
                <a:srgbClr val="DD0806"/>
              </a:solidFill>
              <a:latin typeface="Arial"/>
              <a:ea typeface="Arial"/>
              <a:cs typeface="Arial"/>
            </a:rPr>
            <a:t> MENSAJE DE ERROR #¡NUM!</a:t>
          </a:r>
        </a:p>
        <a:p>
          <a:pPr algn="l" rtl="0">
            <a:defRPr sz="1000"/>
          </a:pPr>
          <a:r>
            <a:rPr lang="es-ES" sz="1200" b="0" i="0" u="none" strike="noStrike" baseline="0">
              <a:solidFill>
                <a:srgbClr val="000000"/>
              </a:solidFill>
              <a:latin typeface="Arial"/>
              <a:ea typeface="Arial"/>
              <a:cs typeface="Arial"/>
            </a:rPr>
            <a:t>Cualquier adquisición CASH en la que olvides poner la forma de pago (ambas casillas) GENERARÁ UN </a:t>
          </a:r>
          <a:r>
            <a:rPr lang="es-ES" sz="1200" b="1" i="0" u="none" strike="noStrike" baseline="0">
              <a:solidFill>
                <a:srgbClr val="DD0806"/>
              </a:solidFill>
              <a:latin typeface="Arial"/>
              <a:ea typeface="Arial"/>
              <a:cs typeface="Arial"/>
            </a:rPr>
            <a:t>ERROR Y DESCUADRE</a:t>
          </a:r>
          <a:r>
            <a:rPr lang="es-ES" sz="1200" b="0" i="0" u="none" strike="noStrike" baseline="0">
              <a:solidFill>
                <a:srgbClr val="000000"/>
              </a:solidFill>
              <a:latin typeface="Arial"/>
              <a:ea typeface="Arial"/>
              <a:cs typeface="Arial"/>
            </a:rPr>
            <a:t> DEL BALANCE.</a:t>
          </a:r>
        </a:p>
        <a:p>
          <a:pPr algn="l" rtl="0">
            <a:defRPr sz="1000"/>
          </a:pPr>
          <a:endParaRPr lang="es-ES" sz="1200" b="0" i="0" u="none" strike="noStrike" baseline="0">
            <a:solidFill>
              <a:srgbClr val="000000"/>
            </a:solidFill>
            <a:latin typeface="Arial"/>
            <a:ea typeface="Arial"/>
            <a:cs typeface="Arial"/>
          </a:endParaRPr>
        </a:p>
        <a:p>
          <a:pPr algn="l" rtl="0">
            <a:defRPr sz="1000"/>
          </a:pPr>
          <a:r>
            <a:rPr lang="es-ES" sz="1200" b="1" i="0" u="none" strike="noStrike" baseline="0">
              <a:solidFill>
                <a:srgbClr val="000000"/>
              </a:solidFill>
              <a:latin typeface="Arial"/>
              <a:ea typeface="Arial"/>
              <a:cs typeface="Arial"/>
            </a:rPr>
            <a:t>Para ayudar a evitar esos errores, la hoja dispone de un sistema de avisos: revísalo antes de proseguir con otras hojas, TE SERÁ MUY ÚTIL.</a:t>
          </a:r>
          <a:endParaRPr lang="es-ES" sz="1200" b="0" i="0" u="none" strike="noStrike" baseline="0">
            <a:solidFill>
              <a:srgbClr val="DD0806"/>
            </a:solidFill>
            <a:latin typeface="Arial"/>
            <a:ea typeface="Arial"/>
            <a:cs typeface="Arial"/>
          </a:endParaRPr>
        </a:p>
        <a:p>
          <a:pPr algn="l" rtl="0">
            <a:defRPr sz="1000"/>
          </a:pPr>
          <a:endParaRPr lang="es-ES" sz="1200" b="0" i="0" u="none" strike="noStrike" baseline="0">
            <a:solidFill>
              <a:srgbClr val="DD0806"/>
            </a:solidFill>
            <a:latin typeface="Arial"/>
            <a:ea typeface="Arial"/>
            <a:cs typeface="Arial"/>
          </a:endParaRPr>
        </a:p>
      </xdr:txBody>
    </xdr:sp>
    <xdr:clientData/>
  </xdr:twoCellAnchor>
  <xdr:twoCellAnchor editAs="oneCell">
    <xdr:from>
      <xdr:col>2</xdr:col>
      <xdr:colOff>38100</xdr:colOff>
      <xdr:row>395</xdr:row>
      <xdr:rowOff>177800</xdr:rowOff>
    </xdr:from>
    <xdr:to>
      <xdr:col>14</xdr:col>
      <xdr:colOff>863600</xdr:colOff>
      <xdr:row>400</xdr:row>
      <xdr:rowOff>152400</xdr:rowOff>
    </xdr:to>
    <xdr:sp macro="" textlink="">
      <xdr:nvSpPr>
        <xdr:cNvPr id="231705" name="Text Box 281">
          <a:extLst>
            <a:ext uri="{FF2B5EF4-FFF2-40B4-BE49-F238E27FC236}">
              <a16:creationId xmlns:a16="http://schemas.microsoft.com/office/drawing/2014/main" id="{00000000-0008-0000-0800-000019890300}"/>
            </a:ext>
          </a:extLst>
        </xdr:cNvPr>
        <xdr:cNvSpPr txBox="1">
          <a:spLocks noChangeArrowheads="1"/>
        </xdr:cNvSpPr>
      </xdr:nvSpPr>
      <xdr:spPr bwMode="auto">
        <a:xfrm>
          <a:off x="406400" y="59867800"/>
          <a:ext cx="13296900" cy="927100"/>
        </a:xfrm>
        <a:prstGeom prst="rect">
          <a:avLst/>
        </a:prstGeom>
        <a:solidFill>
          <a:srgbClr val="FFFF99"/>
        </a:solidFill>
        <a:ln w="9525">
          <a:solidFill>
            <a:srgbClr val="C0C0C0"/>
          </a:solidFill>
          <a:miter lim="800000"/>
          <a:headEnd/>
          <a:tailEnd/>
        </a:ln>
        <a:effectLst>
          <a:outerShdw blurRad="63500" dist="107763" dir="2700000" algn="ctr" rotWithShape="0">
            <a:srgbClr val="000000">
              <a:alpha val="50000"/>
            </a:srgbClr>
          </a:outerShdw>
        </a:effectLst>
        <a:extLst>
          <a:ext uri="{53640926-AAD7-44d8-BBD7-CCE9431645EC}">
            <a14:shadowObscured xmlns="" xmlns:a14="http://schemas.microsoft.com/office/drawing/2010/main" val="1"/>
          </a:ext>
        </a:extLst>
      </xdr:spPr>
      <xdr:txBody>
        <a:bodyPr vertOverflow="clip" wrap="square" lIns="180000" tIns="82800" rIns="90000" bIns="46800" anchor="t" upright="1"/>
        <a:lstStyle/>
        <a:p>
          <a:pPr algn="l" rtl="0">
            <a:lnSpc>
              <a:spcPts val="1300"/>
            </a:lnSpc>
            <a:defRPr sz="1000"/>
          </a:pPr>
          <a:r>
            <a:rPr lang="es-ES" sz="1200" b="1" i="0" u="none" strike="noStrike" baseline="0">
              <a:solidFill>
                <a:srgbClr val="993300"/>
              </a:solidFill>
              <a:latin typeface="Arial"/>
              <a:ea typeface="Arial"/>
              <a:cs typeface="Arial"/>
            </a:rPr>
            <a:t>Tratamiento de los leasings:</a:t>
          </a:r>
          <a:endParaRPr lang="es-ES" sz="1200" b="1" i="0" u="none" strike="noStrike" baseline="0">
            <a:solidFill>
              <a:srgbClr val="000000"/>
            </a:solidFill>
            <a:latin typeface="Arial"/>
            <a:ea typeface="Arial"/>
            <a:cs typeface="Arial"/>
          </a:endParaRPr>
        </a:p>
        <a:p>
          <a:pPr algn="l" rtl="0">
            <a:lnSpc>
              <a:spcPts val="1200"/>
            </a:lnSpc>
            <a:defRPr sz="1000"/>
          </a:pPr>
          <a:r>
            <a:rPr lang="es-ES" sz="1200" b="1" i="0" u="none" strike="noStrike" baseline="0">
              <a:solidFill>
                <a:srgbClr val="000000"/>
              </a:solidFill>
              <a:latin typeface="Arial"/>
              <a:ea typeface="Arial"/>
              <a:cs typeface="Arial"/>
            </a:rPr>
            <a:t>El libro trata los leasings como un arrendamiento financiero, no como un gasto.</a:t>
          </a:r>
          <a:endParaRPr lang="es-ES" sz="1200" b="0" i="0" u="none" strike="noStrike" baseline="0">
            <a:solidFill>
              <a:srgbClr val="000000"/>
            </a:solidFill>
            <a:latin typeface="Arial"/>
            <a:ea typeface="Arial"/>
            <a:cs typeface="Arial"/>
          </a:endParaRPr>
        </a:p>
        <a:p>
          <a:pPr algn="l" rtl="0">
            <a:lnSpc>
              <a:spcPts val="1200"/>
            </a:lnSpc>
            <a:defRPr sz="1000"/>
          </a:pPr>
          <a:r>
            <a:rPr lang="es-ES" sz="1100" b="0" i="0" u="none" strike="noStrike" baseline="0">
              <a:solidFill>
                <a:srgbClr val="000000"/>
              </a:solidFill>
              <a:latin typeface="Arial"/>
              <a:ea typeface="Arial"/>
              <a:cs typeface="Arial"/>
            </a:rPr>
            <a:t>El valor de compra más los intereses se incorporan al balance como inmovilizado inmaterial y se deprecian de acuerdo con tus instrucciones.</a:t>
          </a:r>
        </a:p>
        <a:p>
          <a:pPr algn="l" rtl="0">
            <a:lnSpc>
              <a:spcPts val="1200"/>
            </a:lnSpc>
            <a:defRPr sz="1000"/>
          </a:pPr>
          <a:r>
            <a:rPr lang="es-ES" sz="1100" b="0" i="0" u="none" strike="noStrike" baseline="0">
              <a:solidFill>
                <a:srgbClr val="000000"/>
              </a:solidFill>
              <a:latin typeface="Arial"/>
              <a:ea typeface="Arial"/>
              <a:cs typeface="Arial"/>
            </a:rPr>
            <a:t>Si en tu país es una práctica aceptada considerar un leasing como gasto (felicidades, estás de suerte), no debes reflejarlos aquí sino en la hoja gastos.</a:t>
          </a:r>
          <a:endParaRPr lang="es-ES" sz="1200" b="0" i="0" u="none" strike="noStrike" baseline="0">
            <a:solidFill>
              <a:srgbClr val="000000"/>
            </a:solidFill>
            <a:latin typeface="Arial"/>
            <a:ea typeface="Arial"/>
            <a:cs typeface="Arial"/>
          </a:endParaRPr>
        </a:p>
        <a:p>
          <a:pPr algn="l" rtl="0">
            <a:lnSpc>
              <a:spcPts val="1200"/>
            </a:lnSpc>
            <a:defRPr sz="1000"/>
          </a:pPr>
          <a:endParaRPr lang="es-ES" sz="1200" b="0" i="0" u="none" strike="noStrike" baseline="0">
            <a:solidFill>
              <a:srgbClr val="000000"/>
            </a:solidFill>
            <a:latin typeface="Arial"/>
            <a:ea typeface="Arial"/>
            <a:cs typeface="Arial"/>
          </a:endParaRPr>
        </a:p>
        <a:p>
          <a:pPr algn="l" rtl="0">
            <a:lnSpc>
              <a:spcPts val="1300"/>
            </a:lnSpc>
            <a:defRPr sz="1000"/>
          </a:pPr>
          <a:endParaRPr lang="es-ES" sz="1200" b="0" i="0" u="none" strike="noStrike" baseline="0">
            <a:solidFill>
              <a:srgbClr val="000000"/>
            </a:solidFill>
            <a:latin typeface="Arial"/>
            <a:ea typeface="Arial"/>
            <a:cs typeface="Arial"/>
          </a:endParaRPr>
        </a:p>
        <a:p>
          <a:pPr algn="l" rtl="0">
            <a:lnSpc>
              <a:spcPts val="1300"/>
            </a:lnSpc>
            <a:defRPr sz="1000"/>
          </a:pPr>
          <a:endParaRPr lang="es-ES" sz="1200" b="0" i="0" u="none" strike="noStrike" baseline="0">
            <a:solidFill>
              <a:srgbClr val="000000"/>
            </a:solidFill>
            <a:latin typeface="Arial"/>
            <a:ea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Documents%20and%20Settings/Anton%20M%20Dunyo%20Esteve/Mis%20documentos/e.ditor%20ACTUAL/PRODUCTE/EN%20PROC&#201;S/3%20%20ULTIMA%20REVISI&#211;%20y%20no%20entregats/ROI/FinancialMetricsPro_201_1365764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serGuide"/>
      <sheetName val="CashFlow"/>
      <sheetName val="CumulativeCF"/>
      <sheetName val="Payback"/>
      <sheetName val="ROI"/>
      <sheetName val="NPV"/>
      <sheetName val="Compounding"/>
      <sheetName val="CAGR"/>
      <sheetName val="IRR"/>
      <sheetName val="Breakeven"/>
      <sheetName val="Income"/>
      <sheetName val="Balance"/>
      <sheetName val="FinCashFlow"/>
      <sheetName val="Retained"/>
      <sheetName val="FSAnalysis"/>
      <sheetName val="Liquidity"/>
      <sheetName val="Activity"/>
      <sheetName val="Leverage"/>
      <sheetName val="Profitability"/>
      <sheetName val="Valuation"/>
      <sheetName val="MultiYear"/>
      <sheetName val="Growth"/>
      <sheetName val="DuPont"/>
    </sheetNames>
    <sheetDataSet>
      <sheetData sheetId="0" refreshError="1"/>
      <sheetData sheetId="1" refreshError="1"/>
      <sheetData sheetId="2" refreshError="1">
        <row r="47">
          <cell r="E47">
            <v>1500</v>
          </cell>
          <cell r="F47">
            <v>1612</v>
          </cell>
          <cell r="G47">
            <v>1681</v>
          </cell>
          <cell r="H47">
            <v>1960</v>
          </cell>
          <cell r="I47">
            <v>2111</v>
          </cell>
          <cell r="J47">
            <v>2010</v>
          </cell>
          <cell r="K47">
            <v>2041</v>
          </cell>
          <cell r="L47">
            <v>2173</v>
          </cell>
          <cell r="M47">
            <v>2223</v>
          </cell>
          <cell r="N47">
            <v>2245</v>
          </cell>
        </row>
        <row r="48">
          <cell r="E48">
            <v>-1565</v>
          </cell>
          <cell r="F48">
            <v>-1345</v>
          </cell>
          <cell r="G48">
            <v>-1107</v>
          </cell>
          <cell r="H48">
            <v>-1094</v>
          </cell>
          <cell r="I48">
            <v>-1081</v>
          </cell>
          <cell r="J48">
            <v>-910</v>
          </cell>
          <cell r="K48">
            <v>-890</v>
          </cell>
          <cell r="L48">
            <v>-790</v>
          </cell>
          <cell r="M48">
            <v>-880</v>
          </cell>
          <cell r="N48">
            <v>-840</v>
          </cell>
        </row>
        <row r="90">
          <cell r="E90">
            <v>233</v>
          </cell>
          <cell r="F90">
            <v>268</v>
          </cell>
          <cell r="G90">
            <v>229</v>
          </cell>
          <cell r="H90">
            <v>293</v>
          </cell>
          <cell r="I90">
            <v>321</v>
          </cell>
          <cell r="J90">
            <v>350</v>
          </cell>
          <cell r="K90">
            <v>331</v>
          </cell>
          <cell r="L90">
            <v>523</v>
          </cell>
          <cell r="M90">
            <v>588</v>
          </cell>
          <cell r="N90">
            <v>635</v>
          </cell>
        </row>
        <row r="91">
          <cell r="E91">
            <v>-339</v>
          </cell>
          <cell r="F91">
            <v>-301</v>
          </cell>
          <cell r="G91">
            <v>-115</v>
          </cell>
          <cell r="H91">
            <v>21</v>
          </cell>
          <cell r="I91">
            <v>61</v>
          </cell>
          <cell r="J91">
            <v>50</v>
          </cell>
          <cell r="K91">
            <v>130</v>
          </cell>
          <cell r="L91">
            <v>250</v>
          </cell>
          <cell r="M91">
            <v>180</v>
          </cell>
          <cell r="N91">
            <v>240</v>
          </cell>
        </row>
        <row r="92">
          <cell r="E92">
            <v>-106</v>
          </cell>
          <cell r="F92">
            <v>-33</v>
          </cell>
          <cell r="G92">
            <v>114</v>
          </cell>
          <cell r="H92">
            <v>314</v>
          </cell>
          <cell r="I92">
            <v>382</v>
          </cell>
          <cell r="J92">
            <v>400</v>
          </cell>
          <cell r="K92">
            <v>461</v>
          </cell>
          <cell r="L92">
            <v>773</v>
          </cell>
          <cell r="M92">
            <v>768</v>
          </cell>
          <cell r="N92">
            <v>875</v>
          </cell>
        </row>
      </sheetData>
      <sheetData sheetId="3" refreshError="1"/>
      <sheetData sheetId="4" refreshError="1">
        <row r="28">
          <cell r="E28">
            <v>-106</v>
          </cell>
          <cell r="F28">
            <v>-33</v>
          </cell>
          <cell r="G28">
            <v>114</v>
          </cell>
          <cell r="H28">
            <v>314</v>
          </cell>
          <cell r="I28">
            <v>382</v>
          </cell>
          <cell r="J28">
            <v>400</v>
          </cell>
          <cell r="K28">
            <v>461</v>
          </cell>
          <cell r="L28">
            <v>773</v>
          </cell>
          <cell r="M28">
            <v>768</v>
          </cell>
          <cell r="N28">
            <v>875</v>
          </cell>
        </row>
        <row r="32">
          <cell r="E32">
            <v>-106</v>
          </cell>
          <cell r="F32">
            <v>-139</v>
          </cell>
          <cell r="G32">
            <v>-25</v>
          </cell>
          <cell r="H32">
            <v>289</v>
          </cell>
          <cell r="I32">
            <v>671</v>
          </cell>
          <cell r="J32">
            <v>1071</v>
          </cell>
          <cell r="K32">
            <v>1532</v>
          </cell>
          <cell r="L32">
            <v>2305</v>
          </cell>
          <cell r="M32">
            <v>3073</v>
          </cell>
          <cell r="N32">
            <v>3948</v>
          </cell>
        </row>
        <row r="58">
          <cell r="M58">
            <v>0.08</v>
          </cell>
        </row>
        <row r="66">
          <cell r="E66">
            <v>-98.148148148148138</v>
          </cell>
          <cell r="F66">
            <v>-28.292181069958847</v>
          </cell>
          <cell r="G66">
            <v>90.496875476299337</v>
          </cell>
          <cell r="H66">
            <v>230.79937377808633</v>
          </cell>
          <cell r="I66">
            <v>259.98278126689365</v>
          </cell>
          <cell r="J66">
            <v>252.06785075324183</v>
          </cell>
          <cell r="K66">
            <v>268.98907221584369</v>
          </cell>
          <cell r="L66">
            <v>417.62784772002726</v>
          </cell>
          <cell r="M66">
            <v>384.19120675696053</v>
          </cell>
          <cell r="N66">
            <v>405.29430207409871</v>
          </cell>
        </row>
        <row r="67">
          <cell r="E67">
            <v>-98.148148148148138</v>
          </cell>
          <cell r="F67">
            <v>-126.44032921810698</v>
          </cell>
          <cell r="G67">
            <v>-35.943453741807645</v>
          </cell>
          <cell r="H67">
            <v>194.85592003627869</v>
          </cell>
          <cell r="I67">
            <v>454.83870130317234</v>
          </cell>
          <cell r="J67">
            <v>706.90655205641417</v>
          </cell>
          <cell r="K67">
            <v>975.89562427225792</v>
          </cell>
          <cell r="L67">
            <v>1393.5234719922851</v>
          </cell>
          <cell r="M67">
            <v>1777.7146787492456</v>
          </cell>
          <cell r="N67">
            <v>2183.0089808233442</v>
          </cell>
        </row>
      </sheetData>
      <sheetData sheetId="5" refreshError="1">
        <row r="34">
          <cell r="F34">
            <v>140</v>
          </cell>
        </row>
        <row r="36">
          <cell r="F36">
            <v>100</v>
          </cell>
        </row>
      </sheetData>
      <sheetData sheetId="6" refreshError="1">
        <row r="32">
          <cell r="F32">
            <v>0.1</v>
          </cell>
        </row>
        <row r="35">
          <cell r="F35">
            <v>8</v>
          </cell>
        </row>
        <row r="38">
          <cell r="F38">
            <v>1000</v>
          </cell>
        </row>
        <row r="68">
          <cell r="J68">
            <v>0.1</v>
          </cell>
        </row>
        <row r="105">
          <cell r="F105">
            <v>4</v>
          </cell>
        </row>
      </sheetData>
      <sheetData sheetId="7" refreshError="1">
        <row r="28">
          <cell r="F28">
            <v>0.06</v>
          </cell>
        </row>
        <row r="31">
          <cell r="F31">
            <v>10</v>
          </cell>
        </row>
        <row r="34">
          <cell r="F34">
            <v>100000</v>
          </cell>
        </row>
        <row r="56">
          <cell r="F56">
            <v>100000</v>
          </cell>
        </row>
        <row r="58">
          <cell r="F58">
            <v>0.06</v>
          </cell>
        </row>
        <row r="75">
          <cell r="F75">
            <v>4</v>
          </cell>
        </row>
        <row r="149">
          <cell r="F149">
            <v>0</v>
          </cell>
        </row>
        <row r="151">
          <cell r="F151">
            <v>1000</v>
          </cell>
        </row>
        <row r="153">
          <cell r="F153">
            <v>0.1</v>
          </cell>
        </row>
        <row r="155">
          <cell r="F155">
            <v>10</v>
          </cell>
        </row>
        <row r="157">
          <cell r="F157">
            <v>0</v>
          </cell>
        </row>
        <row r="198">
          <cell r="F198">
            <v>0.1</v>
          </cell>
        </row>
        <row r="200">
          <cell r="F200">
            <v>4</v>
          </cell>
        </row>
        <row r="202">
          <cell r="F202">
            <v>10</v>
          </cell>
        </row>
      </sheetData>
      <sheetData sheetId="8" refreshError="1">
        <row r="25">
          <cell r="F25">
            <v>600</v>
          </cell>
        </row>
        <row r="27">
          <cell r="F27">
            <v>1600</v>
          </cell>
        </row>
        <row r="29">
          <cell r="F29">
            <v>10</v>
          </cell>
        </row>
      </sheetData>
      <sheetData sheetId="9" refreshError="1">
        <row r="50">
          <cell r="G50">
            <v>0.2</v>
          </cell>
        </row>
        <row r="83">
          <cell r="G83">
            <v>0.1</v>
          </cell>
        </row>
        <row r="85">
          <cell r="G85">
            <v>0.1</v>
          </cell>
        </row>
      </sheetData>
      <sheetData sheetId="10" refreshError="1">
        <row r="145">
          <cell r="H145">
            <v>36000</v>
          </cell>
        </row>
        <row r="147">
          <cell r="H147">
            <v>15</v>
          </cell>
        </row>
        <row r="150">
          <cell r="H150">
            <v>1</v>
          </cell>
          <cell r="I150">
            <v>1500</v>
          </cell>
          <cell r="J150">
            <v>3000</v>
          </cell>
          <cell r="K150">
            <v>4000</v>
          </cell>
          <cell r="L150">
            <v>5000</v>
          </cell>
        </row>
        <row r="151">
          <cell r="H151">
            <v>5</v>
          </cell>
          <cell r="I151">
            <v>10</v>
          </cell>
          <cell r="J151">
            <v>15</v>
          </cell>
          <cell r="K151">
            <v>20</v>
          </cell>
          <cell r="L151">
            <v>25</v>
          </cell>
        </row>
        <row r="153">
          <cell r="H153">
            <v>20</v>
          </cell>
        </row>
        <row r="156">
          <cell r="H156">
            <v>1</v>
          </cell>
          <cell r="I156">
            <v>3000</v>
          </cell>
          <cell r="J156">
            <v>3500</v>
          </cell>
          <cell r="K156">
            <v>4000</v>
          </cell>
          <cell r="L156">
            <v>4500</v>
          </cell>
        </row>
        <row r="157">
          <cell r="H157">
            <v>30</v>
          </cell>
          <cell r="I157">
            <v>28</v>
          </cell>
          <cell r="J157">
            <v>26</v>
          </cell>
          <cell r="K157">
            <v>24</v>
          </cell>
          <cell r="L157">
            <v>22</v>
          </cell>
        </row>
        <row r="159">
          <cell r="H159">
            <v>100</v>
          </cell>
        </row>
        <row r="161">
          <cell r="H161">
            <v>6000</v>
          </cell>
        </row>
        <row r="202">
          <cell r="E202">
            <v>983.33333333333337</v>
          </cell>
        </row>
        <row r="212">
          <cell r="E212">
            <v>100</v>
          </cell>
          <cell r="F212">
            <v>1083.3333333333335</v>
          </cell>
          <cell r="G212">
            <v>2066.666666666667</v>
          </cell>
          <cell r="H212">
            <v>3050</v>
          </cell>
          <cell r="I212">
            <v>4033.3333333333335</v>
          </cell>
          <cell r="J212">
            <v>5016.666666666667</v>
          </cell>
          <cell r="K212">
            <v>6000</v>
          </cell>
        </row>
        <row r="221">
          <cell r="E221">
            <v>1500</v>
          </cell>
          <cell r="F221">
            <v>16250.000000000002</v>
          </cell>
          <cell r="G221">
            <v>31000.000000000004</v>
          </cell>
          <cell r="H221">
            <v>45750</v>
          </cell>
          <cell r="I221">
            <v>60500</v>
          </cell>
          <cell r="J221">
            <v>75250</v>
          </cell>
          <cell r="K221">
            <v>90000</v>
          </cell>
        </row>
        <row r="226">
          <cell r="E226">
            <v>500</v>
          </cell>
          <cell r="F226">
            <v>5416.6666666666679</v>
          </cell>
          <cell r="G226">
            <v>20666.666666666672</v>
          </cell>
          <cell r="H226">
            <v>45750</v>
          </cell>
          <cell r="I226">
            <v>80666.666666666672</v>
          </cell>
          <cell r="J226">
            <v>125416.66666666667</v>
          </cell>
          <cell r="K226">
            <v>150000</v>
          </cell>
        </row>
        <row r="231">
          <cell r="E231">
            <v>38000</v>
          </cell>
          <cell r="F231">
            <v>57666.666666666672</v>
          </cell>
          <cell r="G231">
            <v>87666.666666666672</v>
          </cell>
          <cell r="H231">
            <v>127500</v>
          </cell>
          <cell r="I231">
            <v>177166.66666666669</v>
          </cell>
          <cell r="J231">
            <v>236666.66666666669</v>
          </cell>
          <cell r="K231">
            <v>276000</v>
          </cell>
        </row>
        <row r="235">
          <cell r="E235">
            <v>2000</v>
          </cell>
          <cell r="F235">
            <v>21666.666666666672</v>
          </cell>
          <cell r="G235">
            <v>41333.333333333343</v>
          </cell>
          <cell r="H235">
            <v>61000</v>
          </cell>
          <cell r="I235">
            <v>80666.666666666672</v>
          </cell>
          <cell r="J235">
            <v>100333.33333333334</v>
          </cell>
          <cell r="K235">
            <v>120000</v>
          </cell>
        </row>
        <row r="240">
          <cell r="E240">
            <v>3000</v>
          </cell>
          <cell r="F240">
            <v>32500.000000000004</v>
          </cell>
          <cell r="G240">
            <v>62000.000000000007</v>
          </cell>
          <cell r="H240">
            <v>85400</v>
          </cell>
          <cell r="I240">
            <v>96800</v>
          </cell>
          <cell r="J240">
            <v>110366.66666666667</v>
          </cell>
          <cell r="K240">
            <v>132000</v>
          </cell>
        </row>
        <row r="245">
          <cell r="E245">
            <v>5000</v>
          </cell>
          <cell r="F245">
            <v>54166.666666666672</v>
          </cell>
          <cell r="G245">
            <v>103333.33333333334</v>
          </cell>
          <cell r="H245">
            <v>146400</v>
          </cell>
          <cell r="I245">
            <v>177466.66666666669</v>
          </cell>
          <cell r="J245">
            <v>210700</v>
          </cell>
          <cell r="K245">
            <v>252000</v>
          </cell>
        </row>
        <row r="250">
          <cell r="E250">
            <v>-33000</v>
          </cell>
          <cell r="F250">
            <v>-3500</v>
          </cell>
          <cell r="G250">
            <v>15666.666666666672</v>
          </cell>
          <cell r="H250">
            <v>18900</v>
          </cell>
          <cell r="I250">
            <v>300</v>
          </cell>
          <cell r="J250">
            <v>-25966.666666666686</v>
          </cell>
          <cell r="K250">
            <v>-24000</v>
          </cell>
        </row>
      </sheetData>
      <sheetData sheetId="11" refreshError="1">
        <row r="47">
          <cell r="H47" t="str">
            <v>GRANDE COMPANY</v>
          </cell>
        </row>
        <row r="49">
          <cell r="H49" t="str">
            <v>$</v>
          </cell>
        </row>
        <row r="51">
          <cell r="H51">
            <v>1</v>
          </cell>
        </row>
        <row r="53">
          <cell r="H53">
            <v>38352</v>
          </cell>
          <cell r="J53">
            <v>37987</v>
          </cell>
        </row>
        <row r="55">
          <cell r="H55">
            <v>0.46</v>
          </cell>
        </row>
        <row r="57">
          <cell r="H57">
            <v>0.25490196078431371</v>
          </cell>
        </row>
        <row r="59">
          <cell r="H59">
            <v>136860</v>
          </cell>
        </row>
        <row r="61">
          <cell r="H61">
            <v>8300</v>
          </cell>
        </row>
        <row r="71">
          <cell r="J71">
            <v>32983260</v>
          </cell>
        </row>
        <row r="73">
          <cell r="J73">
            <v>22043584</v>
          </cell>
        </row>
        <row r="74">
          <cell r="J74">
            <v>10939676</v>
          </cell>
        </row>
        <row r="80">
          <cell r="H80">
            <v>136860</v>
          </cell>
        </row>
        <row r="84">
          <cell r="H84">
            <v>18248</v>
          </cell>
        </row>
        <row r="86">
          <cell r="I86">
            <v>6021839</v>
          </cell>
        </row>
        <row r="91">
          <cell r="H91">
            <v>32846</v>
          </cell>
        </row>
        <row r="92">
          <cell r="H92">
            <v>9124</v>
          </cell>
        </row>
        <row r="93">
          <cell r="H93">
            <v>0</v>
          </cell>
        </row>
        <row r="97">
          <cell r="I97">
            <v>1788302</v>
          </cell>
        </row>
        <row r="98">
          <cell r="J98">
            <v>7810141</v>
          </cell>
        </row>
        <row r="100">
          <cell r="J100">
            <v>3129535</v>
          </cell>
        </row>
        <row r="103">
          <cell r="I103">
            <v>118612</v>
          </cell>
        </row>
        <row r="104">
          <cell r="I104">
            <v>510944</v>
          </cell>
        </row>
        <row r="106">
          <cell r="J106">
            <v>2737203</v>
          </cell>
        </row>
        <row r="107">
          <cell r="J107">
            <v>1259113.3800000001</v>
          </cell>
        </row>
        <row r="109">
          <cell r="J109">
            <v>1478089.6199999999</v>
          </cell>
        </row>
        <row r="112">
          <cell r="H112">
            <v>510944</v>
          </cell>
        </row>
        <row r="114">
          <cell r="I114">
            <v>465324</v>
          </cell>
        </row>
        <row r="115">
          <cell r="I115">
            <v>118611.99999999999</v>
          </cell>
        </row>
        <row r="116">
          <cell r="J116">
            <v>346712</v>
          </cell>
        </row>
        <row r="118">
          <cell r="J118">
            <v>1824801.6199999999</v>
          </cell>
        </row>
        <row r="124">
          <cell r="J124">
            <v>13.091492181791612</v>
          </cell>
        </row>
      </sheetData>
      <sheetData sheetId="12" refreshError="1">
        <row r="55">
          <cell r="I55">
            <v>1368600</v>
          </cell>
        </row>
        <row r="56">
          <cell r="I56">
            <v>364960</v>
          </cell>
        </row>
        <row r="59">
          <cell r="I59">
            <v>3832080</v>
          </cell>
        </row>
        <row r="60">
          <cell r="I60">
            <v>20000</v>
          </cell>
        </row>
        <row r="66">
          <cell r="I66">
            <v>13786363</v>
          </cell>
        </row>
        <row r="67">
          <cell r="I67">
            <v>36496</v>
          </cell>
        </row>
        <row r="68">
          <cell r="J68">
            <v>19408499</v>
          </cell>
        </row>
        <row r="75">
          <cell r="J75">
            <v>1459839</v>
          </cell>
        </row>
        <row r="87">
          <cell r="J87">
            <v>930648</v>
          </cell>
        </row>
        <row r="96">
          <cell r="J96">
            <v>208014</v>
          </cell>
        </row>
        <row r="98">
          <cell r="J98">
            <v>68000</v>
          </cell>
        </row>
        <row r="100">
          <cell r="J100">
            <v>22075000</v>
          </cell>
        </row>
        <row r="113">
          <cell r="J113">
            <v>3464400</v>
          </cell>
        </row>
        <row r="118">
          <cell r="J118">
            <v>5474400</v>
          </cell>
        </row>
        <row r="120">
          <cell r="J120">
            <v>8938800</v>
          </cell>
        </row>
        <row r="128">
          <cell r="I128">
            <v>9438468</v>
          </cell>
        </row>
        <row r="130">
          <cell r="I130">
            <v>3697731.62</v>
          </cell>
        </row>
        <row r="132">
          <cell r="J132">
            <v>13136199.620000001</v>
          </cell>
        </row>
        <row r="134">
          <cell r="J134">
            <v>22074999.620000001</v>
          </cell>
        </row>
      </sheetData>
      <sheetData sheetId="13" refreshError="1">
        <row r="72">
          <cell r="K72">
            <v>3391391.620000001</v>
          </cell>
        </row>
        <row r="77">
          <cell r="J77">
            <v>-33100</v>
          </cell>
        </row>
        <row r="78">
          <cell r="J78">
            <v>-101250</v>
          </cell>
        </row>
        <row r="87">
          <cell r="K87">
            <v>-1210982</v>
          </cell>
        </row>
        <row r="89">
          <cell r="K89">
            <v>2180409.620000001</v>
          </cell>
        </row>
      </sheetData>
      <sheetData sheetId="14" refreshError="1">
        <row r="45">
          <cell r="I45">
            <v>3697731.62</v>
          </cell>
        </row>
      </sheetData>
      <sheetData sheetId="15" refreshError="1"/>
      <sheetData sheetId="16" refreshError="1"/>
      <sheetData sheetId="17" refreshError="1">
        <row r="42">
          <cell r="H42">
            <v>275</v>
          </cell>
        </row>
        <row r="87">
          <cell r="J87">
            <v>2.3924555011354336</v>
          </cell>
        </row>
        <row r="175">
          <cell r="J175">
            <v>90365.095890410958</v>
          </cell>
        </row>
      </sheetData>
      <sheetData sheetId="18" refreshError="1"/>
      <sheetData sheetId="19" refreshError="1"/>
      <sheetData sheetId="20" refreshError="1">
        <row r="46">
          <cell r="H46">
            <v>103.75</v>
          </cell>
        </row>
        <row r="87">
          <cell r="K87">
            <v>282200</v>
          </cell>
        </row>
        <row r="90">
          <cell r="K90">
            <v>9960</v>
          </cell>
        </row>
        <row r="92">
          <cell r="L92">
            <v>292160</v>
          </cell>
        </row>
        <row r="94">
          <cell r="L94">
            <v>12844039.620000001</v>
          </cell>
        </row>
        <row r="97">
          <cell r="L97">
            <v>35.200000000000003</v>
          </cell>
        </row>
        <row r="98">
          <cell r="L98">
            <v>93.848017097764142</v>
          </cell>
        </row>
      </sheetData>
      <sheetData sheetId="21" refreshError="1">
        <row r="46">
          <cell r="H46" t="str">
            <v>MAJESTIC COMPANY</v>
          </cell>
        </row>
        <row r="48">
          <cell r="H48" t="str">
            <v>$</v>
          </cell>
        </row>
        <row r="50">
          <cell r="H50">
            <v>1000</v>
          </cell>
        </row>
        <row r="52">
          <cell r="H52">
            <v>38352</v>
          </cell>
          <cell r="J52">
            <v>37987</v>
          </cell>
        </row>
        <row r="60">
          <cell r="H60">
            <v>0.35</v>
          </cell>
          <cell r="I60">
            <v>0.35</v>
          </cell>
          <cell r="J60">
            <v>0.35</v>
          </cell>
          <cell r="K60">
            <v>0.36</v>
          </cell>
          <cell r="L60">
            <v>0.36</v>
          </cell>
          <cell r="M60">
            <v>0</v>
          </cell>
          <cell r="N60">
            <v>0</v>
          </cell>
          <cell r="O60">
            <v>0</v>
          </cell>
          <cell r="P60">
            <v>0</v>
          </cell>
          <cell r="Q60">
            <v>0</v>
          </cell>
          <cell r="R60">
            <v>0</v>
          </cell>
        </row>
        <row r="62">
          <cell r="H62">
            <v>0.3</v>
          </cell>
          <cell r="I62">
            <v>0.3</v>
          </cell>
          <cell r="J62">
            <v>0.3</v>
          </cell>
          <cell r="K62">
            <v>0.3</v>
          </cell>
          <cell r="L62">
            <v>0.3</v>
          </cell>
          <cell r="M62">
            <v>0</v>
          </cell>
          <cell r="N62">
            <v>0</v>
          </cell>
          <cell r="O62">
            <v>0</v>
          </cell>
          <cell r="P62">
            <v>0</v>
          </cell>
          <cell r="Q62">
            <v>0</v>
          </cell>
          <cell r="R62">
            <v>0</v>
          </cell>
        </row>
        <row r="64">
          <cell r="H64">
            <v>255000</v>
          </cell>
          <cell r="I64">
            <v>249312</v>
          </cell>
          <cell r="J64">
            <v>230182</v>
          </cell>
          <cell r="K64">
            <v>210067</v>
          </cell>
          <cell r="L64">
            <v>193456</v>
          </cell>
          <cell r="M64">
            <v>0</v>
          </cell>
          <cell r="N64">
            <v>0</v>
          </cell>
          <cell r="O64">
            <v>0</v>
          </cell>
          <cell r="P64">
            <v>0</v>
          </cell>
          <cell r="Q64">
            <v>0</v>
          </cell>
          <cell r="R64">
            <v>0</v>
          </cell>
        </row>
        <row r="66">
          <cell r="H66">
            <v>52385</v>
          </cell>
          <cell r="I66">
            <v>43825</v>
          </cell>
          <cell r="J66">
            <v>39812</v>
          </cell>
          <cell r="K66">
            <v>28435</v>
          </cell>
          <cell r="L66">
            <v>22843</v>
          </cell>
          <cell r="M66">
            <v>0</v>
          </cell>
          <cell r="N66">
            <v>0</v>
          </cell>
          <cell r="O66">
            <v>0</v>
          </cell>
          <cell r="P66">
            <v>0</v>
          </cell>
          <cell r="Q66">
            <v>0</v>
          </cell>
          <cell r="R66">
            <v>0</v>
          </cell>
        </row>
        <row r="68">
          <cell r="H68">
            <v>9019</v>
          </cell>
          <cell r="I68">
            <v>8991</v>
          </cell>
          <cell r="J68">
            <v>8855</v>
          </cell>
          <cell r="K68">
            <v>8430</v>
          </cell>
          <cell r="L68">
            <v>8172</v>
          </cell>
          <cell r="M68">
            <v>0</v>
          </cell>
          <cell r="N68">
            <v>0</v>
          </cell>
          <cell r="O68">
            <v>0</v>
          </cell>
          <cell r="P68">
            <v>0</v>
          </cell>
          <cell r="Q68">
            <v>0</v>
          </cell>
          <cell r="R68">
            <v>0</v>
          </cell>
        </row>
        <row r="77">
          <cell r="H77">
            <v>4624274</v>
          </cell>
          <cell r="I77">
            <v>4090970</v>
          </cell>
          <cell r="J77">
            <v>3406786</v>
          </cell>
          <cell r="K77">
            <v>2906365</v>
          </cell>
          <cell r="L77">
            <v>2452939</v>
          </cell>
          <cell r="M77">
            <v>0</v>
          </cell>
          <cell r="N77">
            <v>0</v>
          </cell>
          <cell r="O77">
            <v>0</v>
          </cell>
          <cell r="P77">
            <v>0</v>
          </cell>
          <cell r="Q77">
            <v>0</v>
          </cell>
          <cell r="R77">
            <v>0</v>
          </cell>
        </row>
        <row r="78">
          <cell r="H78">
            <v>2958708</v>
          </cell>
          <cell r="I78">
            <v>2673129</v>
          </cell>
          <cell r="J78">
            <v>2253815</v>
          </cell>
          <cell r="K78">
            <v>1942591</v>
          </cell>
          <cell r="L78">
            <v>1617253</v>
          </cell>
          <cell r="M78">
            <v>0</v>
          </cell>
          <cell r="N78">
            <v>0</v>
          </cell>
          <cell r="O78">
            <v>0</v>
          </cell>
          <cell r="P78">
            <v>0</v>
          </cell>
          <cell r="Q78">
            <v>0</v>
          </cell>
          <cell r="R78">
            <v>0</v>
          </cell>
        </row>
        <row r="79">
          <cell r="H79">
            <v>1665566</v>
          </cell>
          <cell r="I79">
            <v>1417841</v>
          </cell>
          <cell r="J79">
            <v>1152971</v>
          </cell>
          <cell r="K79">
            <v>963774</v>
          </cell>
          <cell r="L79">
            <v>835686</v>
          </cell>
          <cell r="M79">
            <v>0</v>
          </cell>
          <cell r="N79">
            <v>0</v>
          </cell>
          <cell r="O79">
            <v>0</v>
          </cell>
          <cell r="P79">
            <v>0</v>
          </cell>
          <cell r="Q79">
            <v>0</v>
          </cell>
          <cell r="R79">
            <v>0</v>
          </cell>
        </row>
        <row r="82">
          <cell r="H82">
            <v>410505</v>
          </cell>
          <cell r="I82">
            <v>383619</v>
          </cell>
          <cell r="J82">
            <v>331045</v>
          </cell>
          <cell r="K82">
            <v>291588</v>
          </cell>
          <cell r="L82">
            <v>256620.6</v>
          </cell>
          <cell r="M82">
            <v>0</v>
          </cell>
          <cell r="N82">
            <v>0</v>
          </cell>
          <cell r="O82">
            <v>0</v>
          </cell>
          <cell r="P82">
            <v>0</v>
          </cell>
          <cell r="Q82">
            <v>0</v>
          </cell>
          <cell r="R82">
            <v>0</v>
          </cell>
        </row>
        <row r="83">
          <cell r="H83">
            <v>273670</v>
          </cell>
          <cell r="I83">
            <v>255746.4</v>
          </cell>
          <cell r="J83">
            <v>220697</v>
          </cell>
          <cell r="K83">
            <v>194392</v>
          </cell>
          <cell r="L83">
            <v>171080.4</v>
          </cell>
          <cell r="M83">
            <v>0</v>
          </cell>
          <cell r="N83">
            <v>0</v>
          </cell>
          <cell r="O83">
            <v>0</v>
          </cell>
          <cell r="P83">
            <v>0</v>
          </cell>
          <cell r="Q83">
            <v>0</v>
          </cell>
          <cell r="R83">
            <v>0</v>
          </cell>
        </row>
        <row r="84">
          <cell r="H84">
            <v>684175</v>
          </cell>
          <cell r="I84">
            <v>639365.4</v>
          </cell>
          <cell r="J84">
            <v>551742</v>
          </cell>
          <cell r="K84">
            <v>485980</v>
          </cell>
          <cell r="L84">
            <v>427701</v>
          </cell>
          <cell r="M84">
            <v>0</v>
          </cell>
          <cell r="N84">
            <v>0</v>
          </cell>
          <cell r="O84">
            <v>0</v>
          </cell>
          <cell r="P84">
            <v>0</v>
          </cell>
          <cell r="Q84">
            <v>0</v>
          </cell>
          <cell r="R84">
            <v>0</v>
          </cell>
        </row>
        <row r="86">
          <cell r="H86">
            <v>981391</v>
          </cell>
          <cell r="I86">
            <v>778475.6</v>
          </cell>
          <cell r="J86">
            <v>601229</v>
          </cell>
          <cell r="K86">
            <v>477794</v>
          </cell>
          <cell r="L86">
            <v>407985</v>
          </cell>
          <cell r="M86">
            <v>0</v>
          </cell>
          <cell r="N86">
            <v>0</v>
          </cell>
          <cell r="O86">
            <v>0</v>
          </cell>
          <cell r="P86">
            <v>0</v>
          </cell>
          <cell r="Q86">
            <v>0</v>
          </cell>
          <cell r="R86">
            <v>0</v>
          </cell>
        </row>
        <row r="89">
          <cell r="H89">
            <v>279459</v>
          </cell>
          <cell r="I89">
            <v>211500</v>
          </cell>
          <cell r="J89">
            <v>181545</v>
          </cell>
          <cell r="K89">
            <v>140135</v>
          </cell>
          <cell r="L89">
            <v>132741</v>
          </cell>
          <cell r="M89">
            <v>0</v>
          </cell>
          <cell r="N89">
            <v>0</v>
          </cell>
          <cell r="O89">
            <v>0</v>
          </cell>
          <cell r="P89">
            <v>0</v>
          </cell>
          <cell r="Q89">
            <v>0</v>
          </cell>
          <cell r="R89">
            <v>0</v>
          </cell>
        </row>
        <row r="90">
          <cell r="H90">
            <v>111586</v>
          </cell>
          <cell r="I90">
            <v>107273</v>
          </cell>
          <cell r="J90">
            <v>120272</v>
          </cell>
          <cell r="K90">
            <v>102957</v>
          </cell>
          <cell r="L90">
            <v>105056</v>
          </cell>
          <cell r="M90">
            <v>0</v>
          </cell>
          <cell r="N90">
            <v>0</v>
          </cell>
          <cell r="O90">
            <v>0</v>
          </cell>
          <cell r="P90">
            <v>0</v>
          </cell>
          <cell r="Q90">
            <v>0</v>
          </cell>
          <cell r="R90">
            <v>0</v>
          </cell>
        </row>
        <row r="91">
          <cell r="H91">
            <v>167873</v>
          </cell>
          <cell r="I91">
            <v>104227</v>
          </cell>
          <cell r="J91">
            <v>61273</v>
          </cell>
          <cell r="K91">
            <v>37178</v>
          </cell>
          <cell r="L91">
            <v>27685</v>
          </cell>
          <cell r="M91">
            <v>0</v>
          </cell>
          <cell r="N91">
            <v>0</v>
          </cell>
          <cell r="O91">
            <v>0</v>
          </cell>
          <cell r="P91">
            <v>0</v>
          </cell>
          <cell r="Q91">
            <v>0</v>
          </cell>
          <cell r="R91">
            <v>0</v>
          </cell>
        </row>
        <row r="92">
          <cell r="H92">
            <v>1149264</v>
          </cell>
          <cell r="I92">
            <v>882702.6</v>
          </cell>
          <cell r="J92">
            <v>662502</v>
          </cell>
          <cell r="K92">
            <v>514972</v>
          </cell>
          <cell r="L92">
            <v>435670</v>
          </cell>
          <cell r="M92">
            <v>0</v>
          </cell>
          <cell r="N92">
            <v>0</v>
          </cell>
          <cell r="O92">
            <v>0</v>
          </cell>
          <cell r="P92">
            <v>0</v>
          </cell>
          <cell r="Q92">
            <v>0</v>
          </cell>
          <cell r="R92">
            <v>0</v>
          </cell>
        </row>
        <row r="93">
          <cell r="H93">
            <v>402242.39999999997</v>
          </cell>
          <cell r="I93">
            <v>308945.90999999997</v>
          </cell>
          <cell r="J93">
            <v>231875.69999999998</v>
          </cell>
          <cell r="K93">
            <v>185389.91999999998</v>
          </cell>
          <cell r="L93">
            <v>156841.19999999998</v>
          </cell>
          <cell r="M93">
            <v>0</v>
          </cell>
          <cell r="N93">
            <v>0</v>
          </cell>
          <cell r="O93">
            <v>0</v>
          </cell>
          <cell r="P93">
            <v>0</v>
          </cell>
          <cell r="Q93">
            <v>0</v>
          </cell>
          <cell r="R93">
            <v>0</v>
          </cell>
        </row>
        <row r="95">
          <cell r="H95">
            <v>747021.60000000009</v>
          </cell>
          <cell r="I95">
            <v>573756.68999999994</v>
          </cell>
          <cell r="J95">
            <v>430626.30000000005</v>
          </cell>
          <cell r="K95">
            <v>329582.08000000002</v>
          </cell>
          <cell r="L95">
            <v>278828.80000000005</v>
          </cell>
          <cell r="M95">
            <v>0</v>
          </cell>
          <cell r="N95">
            <v>0</v>
          </cell>
          <cell r="O95">
            <v>0</v>
          </cell>
          <cell r="P95">
            <v>0</v>
          </cell>
          <cell r="Q95">
            <v>0</v>
          </cell>
          <cell r="R95">
            <v>0</v>
          </cell>
        </row>
        <row r="98">
          <cell r="H98">
            <v>23088</v>
          </cell>
          <cell r="I98">
            <v>16541</v>
          </cell>
          <cell r="J98">
            <v>17478</v>
          </cell>
          <cell r="K98">
            <v>24932</v>
          </cell>
          <cell r="L98">
            <v>13267</v>
          </cell>
          <cell r="M98">
            <v>0</v>
          </cell>
          <cell r="N98">
            <v>0</v>
          </cell>
          <cell r="O98">
            <v>0</v>
          </cell>
          <cell r="P98">
            <v>0</v>
          </cell>
          <cell r="Q98">
            <v>0</v>
          </cell>
          <cell r="R98">
            <v>0</v>
          </cell>
        </row>
        <row r="99">
          <cell r="H99">
            <v>6317</v>
          </cell>
          <cell r="I99">
            <v>13416</v>
          </cell>
          <cell r="J99">
            <v>6524</v>
          </cell>
          <cell r="K99">
            <v>6017</v>
          </cell>
          <cell r="L99">
            <v>3294</v>
          </cell>
          <cell r="M99">
            <v>0</v>
          </cell>
          <cell r="N99">
            <v>0</v>
          </cell>
          <cell r="O99">
            <v>0</v>
          </cell>
          <cell r="P99">
            <v>0</v>
          </cell>
          <cell r="Q99">
            <v>0</v>
          </cell>
          <cell r="R99">
            <v>0</v>
          </cell>
        </row>
        <row r="100">
          <cell r="H100">
            <v>16771</v>
          </cell>
          <cell r="I100">
            <v>3125</v>
          </cell>
          <cell r="J100">
            <v>10954</v>
          </cell>
          <cell r="K100">
            <v>18915</v>
          </cell>
          <cell r="L100">
            <v>9973</v>
          </cell>
          <cell r="M100">
            <v>0</v>
          </cell>
          <cell r="N100">
            <v>0</v>
          </cell>
          <cell r="O100">
            <v>0</v>
          </cell>
          <cell r="P100">
            <v>0</v>
          </cell>
          <cell r="Q100">
            <v>0</v>
          </cell>
          <cell r="R100">
            <v>0</v>
          </cell>
        </row>
        <row r="101">
          <cell r="H101">
            <v>5031.3</v>
          </cell>
          <cell r="I101">
            <v>937.5</v>
          </cell>
          <cell r="J101">
            <v>3286.2</v>
          </cell>
          <cell r="K101">
            <v>5674.5</v>
          </cell>
          <cell r="L101">
            <v>2991.9</v>
          </cell>
          <cell r="M101">
            <v>0</v>
          </cell>
          <cell r="N101">
            <v>0</v>
          </cell>
          <cell r="O101">
            <v>0</v>
          </cell>
          <cell r="P101">
            <v>0</v>
          </cell>
          <cell r="Q101">
            <v>0</v>
          </cell>
          <cell r="R101">
            <v>0</v>
          </cell>
        </row>
        <row r="102">
          <cell r="H102">
            <v>11739.7</v>
          </cell>
          <cell r="I102">
            <v>2187.5</v>
          </cell>
          <cell r="J102">
            <v>7667.8</v>
          </cell>
          <cell r="K102">
            <v>13240.5</v>
          </cell>
          <cell r="L102">
            <v>6981.1</v>
          </cell>
          <cell r="M102">
            <v>0</v>
          </cell>
          <cell r="N102">
            <v>0</v>
          </cell>
          <cell r="O102">
            <v>0</v>
          </cell>
          <cell r="P102">
            <v>0</v>
          </cell>
          <cell r="Q102">
            <v>0</v>
          </cell>
          <cell r="R102">
            <v>0</v>
          </cell>
        </row>
        <row r="104">
          <cell r="H104">
            <v>758761.3</v>
          </cell>
          <cell r="I104">
            <v>575944.18999999994</v>
          </cell>
          <cell r="J104">
            <v>438294.10000000003</v>
          </cell>
          <cell r="K104">
            <v>342822.58</v>
          </cell>
          <cell r="L104">
            <v>285809.90000000002</v>
          </cell>
          <cell r="M104">
            <v>0</v>
          </cell>
          <cell r="N104">
            <v>0</v>
          </cell>
          <cell r="O104">
            <v>0</v>
          </cell>
          <cell r="P104">
            <v>0</v>
          </cell>
          <cell r="Q104">
            <v>0</v>
          </cell>
          <cell r="R104">
            <v>0</v>
          </cell>
        </row>
        <row r="110">
          <cell r="H110">
            <v>2.9755345098039223</v>
          </cell>
          <cell r="I110">
            <v>2.3101342494544985</v>
          </cell>
          <cell r="J110">
            <v>1.9041197834756847</v>
          </cell>
          <cell r="K110">
            <v>1.6319678007492848</v>
          </cell>
          <cell r="L110">
            <v>1.4773896906790176</v>
          </cell>
          <cell r="M110">
            <v>0</v>
          </cell>
          <cell r="N110">
            <v>0</v>
          </cell>
          <cell r="O110">
            <v>0</v>
          </cell>
          <cell r="P110">
            <v>0</v>
          </cell>
          <cell r="Q110">
            <v>0</v>
          </cell>
          <cell r="R110">
            <v>0</v>
          </cell>
        </row>
        <row r="121">
          <cell r="H121">
            <v>812449</v>
          </cell>
          <cell r="I121">
            <v>420928</v>
          </cell>
          <cell r="J121">
            <v>439438</v>
          </cell>
          <cell r="K121">
            <v>419736</v>
          </cell>
          <cell r="L121">
            <v>183415</v>
          </cell>
          <cell r="M121">
            <v>0</v>
          </cell>
          <cell r="N121">
            <v>0</v>
          </cell>
          <cell r="O121">
            <v>0</v>
          </cell>
          <cell r="P121">
            <v>0</v>
          </cell>
          <cell r="Q121">
            <v>0</v>
          </cell>
          <cell r="R121">
            <v>0</v>
          </cell>
        </row>
        <row r="122">
          <cell r="H122">
            <v>510211</v>
          </cell>
          <cell r="I122">
            <v>514800</v>
          </cell>
          <cell r="J122">
            <v>196011</v>
          </cell>
          <cell r="K122">
            <v>134529</v>
          </cell>
          <cell r="L122">
            <v>101329</v>
          </cell>
          <cell r="M122">
            <v>0</v>
          </cell>
          <cell r="N122">
            <v>0</v>
          </cell>
          <cell r="O122">
            <v>0</v>
          </cell>
          <cell r="P122">
            <v>0</v>
          </cell>
          <cell r="Q122">
            <v>0</v>
          </cell>
          <cell r="R122">
            <v>0</v>
          </cell>
        </row>
        <row r="123">
          <cell r="H123">
            <v>128416</v>
          </cell>
          <cell r="I123">
            <v>146694</v>
          </cell>
          <cell r="J123">
            <v>118843</v>
          </cell>
          <cell r="K123">
            <v>98311</v>
          </cell>
          <cell r="L123">
            <v>101708</v>
          </cell>
          <cell r="M123">
            <v>0</v>
          </cell>
          <cell r="N123">
            <v>0</v>
          </cell>
          <cell r="O123">
            <v>0</v>
          </cell>
          <cell r="P123">
            <v>0</v>
          </cell>
          <cell r="Q123">
            <v>0</v>
          </cell>
          <cell r="R123">
            <v>0</v>
          </cell>
        </row>
        <row r="124">
          <cell r="H124">
            <v>1001990</v>
          </cell>
          <cell r="I124">
            <v>824771</v>
          </cell>
          <cell r="J124">
            <v>656421</v>
          </cell>
          <cell r="K124">
            <v>530859</v>
          </cell>
          <cell r="L124">
            <v>440951</v>
          </cell>
          <cell r="M124">
            <v>0</v>
          </cell>
          <cell r="N124">
            <v>0</v>
          </cell>
          <cell r="O124">
            <v>0</v>
          </cell>
          <cell r="P124">
            <v>0</v>
          </cell>
          <cell r="Q124">
            <v>0</v>
          </cell>
          <cell r="R124">
            <v>0</v>
          </cell>
        </row>
        <row r="125">
          <cell r="H125">
            <v>207821</v>
          </cell>
          <cell r="I125">
            <v>218156</v>
          </cell>
          <cell r="J125">
            <v>181115</v>
          </cell>
          <cell r="K125">
            <v>191931</v>
          </cell>
          <cell r="L125">
            <v>168616</v>
          </cell>
          <cell r="M125">
            <v>0</v>
          </cell>
          <cell r="N125">
            <v>0</v>
          </cell>
          <cell r="O125">
            <v>0</v>
          </cell>
          <cell r="P125">
            <v>0</v>
          </cell>
          <cell r="Q125">
            <v>0</v>
          </cell>
          <cell r="R125">
            <v>0</v>
          </cell>
        </row>
        <row r="126">
          <cell r="H126">
            <v>94345</v>
          </cell>
          <cell r="I126">
            <v>88237</v>
          </cell>
          <cell r="J126">
            <v>73436</v>
          </cell>
          <cell r="K126">
            <v>56427</v>
          </cell>
          <cell r="L126">
            <v>54304</v>
          </cell>
          <cell r="M126">
            <v>0</v>
          </cell>
          <cell r="N126">
            <v>0</v>
          </cell>
          <cell r="O126">
            <v>0</v>
          </cell>
          <cell r="P126">
            <v>0</v>
          </cell>
          <cell r="Q126">
            <v>0</v>
          </cell>
          <cell r="R126">
            <v>0</v>
          </cell>
        </row>
        <row r="127">
          <cell r="H127">
            <v>2755232</v>
          </cell>
          <cell r="I127">
            <v>2213586</v>
          </cell>
          <cell r="J127">
            <v>1665264</v>
          </cell>
          <cell r="K127">
            <v>1431793</v>
          </cell>
          <cell r="L127">
            <v>1050323</v>
          </cell>
          <cell r="M127">
            <v>0</v>
          </cell>
          <cell r="N127">
            <v>0</v>
          </cell>
          <cell r="O127">
            <v>0</v>
          </cell>
          <cell r="P127">
            <v>0</v>
          </cell>
          <cell r="Q127">
            <v>0</v>
          </cell>
          <cell r="R127">
            <v>0</v>
          </cell>
        </row>
        <row r="130">
          <cell r="H130">
            <v>151020</v>
          </cell>
          <cell r="I130">
            <v>121931</v>
          </cell>
          <cell r="J130">
            <v>111552</v>
          </cell>
          <cell r="K130">
            <v>23712</v>
          </cell>
          <cell r="L130">
            <v>34852</v>
          </cell>
          <cell r="M130">
            <v>0</v>
          </cell>
          <cell r="N130">
            <v>0</v>
          </cell>
          <cell r="O130">
            <v>0</v>
          </cell>
          <cell r="P130">
            <v>0</v>
          </cell>
          <cell r="Q130">
            <v>0</v>
          </cell>
          <cell r="R130">
            <v>0</v>
          </cell>
        </row>
        <row r="131">
          <cell r="H131">
            <v>0</v>
          </cell>
          <cell r="I131">
            <v>0</v>
          </cell>
          <cell r="J131">
            <v>0</v>
          </cell>
          <cell r="K131">
            <v>0</v>
          </cell>
          <cell r="L131">
            <v>0</v>
          </cell>
          <cell r="M131">
            <v>0</v>
          </cell>
          <cell r="N131">
            <v>0</v>
          </cell>
          <cell r="O131">
            <v>0</v>
          </cell>
          <cell r="P131">
            <v>0</v>
          </cell>
          <cell r="Q131">
            <v>0</v>
          </cell>
          <cell r="R131">
            <v>0</v>
          </cell>
        </row>
        <row r="132">
          <cell r="H132">
            <v>0</v>
          </cell>
          <cell r="I132">
            <v>0</v>
          </cell>
          <cell r="J132">
            <v>0</v>
          </cell>
          <cell r="K132">
            <v>0</v>
          </cell>
          <cell r="L132">
            <v>0</v>
          </cell>
          <cell r="M132">
            <v>0</v>
          </cell>
          <cell r="N132">
            <v>0</v>
          </cell>
          <cell r="O132">
            <v>0</v>
          </cell>
          <cell r="P132">
            <v>0</v>
          </cell>
          <cell r="Q132">
            <v>0</v>
          </cell>
          <cell r="R132">
            <v>0</v>
          </cell>
        </row>
        <row r="133">
          <cell r="H133">
            <v>735859</v>
          </cell>
          <cell r="I133">
            <v>382809</v>
          </cell>
          <cell r="J133">
            <v>379323</v>
          </cell>
          <cell r="K133">
            <v>234091</v>
          </cell>
          <cell r="L133">
            <v>354888</v>
          </cell>
          <cell r="M133">
            <v>0</v>
          </cell>
          <cell r="N133">
            <v>0</v>
          </cell>
          <cell r="O133">
            <v>0</v>
          </cell>
          <cell r="P133">
            <v>0</v>
          </cell>
          <cell r="Q133">
            <v>0</v>
          </cell>
          <cell r="R133">
            <v>0</v>
          </cell>
        </row>
        <row r="137">
          <cell r="H137">
            <v>2291185</v>
          </cell>
          <cell r="I137">
            <v>1906256</v>
          </cell>
          <cell r="J137">
            <v>1863215</v>
          </cell>
          <cell r="K137">
            <v>1783261</v>
          </cell>
          <cell r="L137">
            <v>1523641</v>
          </cell>
          <cell r="M137">
            <v>0</v>
          </cell>
          <cell r="N137">
            <v>0</v>
          </cell>
          <cell r="O137">
            <v>0</v>
          </cell>
          <cell r="P137">
            <v>0</v>
          </cell>
          <cell r="Q137">
            <v>0</v>
          </cell>
          <cell r="R137">
            <v>0</v>
          </cell>
        </row>
        <row r="138">
          <cell r="H138">
            <v>1144875</v>
          </cell>
          <cell r="I138">
            <v>1058327</v>
          </cell>
          <cell r="J138">
            <v>1021435</v>
          </cell>
          <cell r="K138">
            <v>954821</v>
          </cell>
          <cell r="L138">
            <v>823415</v>
          </cell>
          <cell r="M138">
            <v>0</v>
          </cell>
          <cell r="N138">
            <v>0</v>
          </cell>
          <cell r="O138">
            <v>0</v>
          </cell>
          <cell r="P138">
            <v>0</v>
          </cell>
          <cell r="Q138">
            <v>0</v>
          </cell>
          <cell r="R138">
            <v>0</v>
          </cell>
        </row>
        <row r="139">
          <cell r="H139">
            <v>1146310</v>
          </cell>
          <cell r="I139">
            <v>847929</v>
          </cell>
          <cell r="J139">
            <v>841780</v>
          </cell>
          <cell r="K139">
            <v>828440</v>
          </cell>
          <cell r="L139">
            <v>700226</v>
          </cell>
          <cell r="M139">
            <v>0</v>
          </cell>
          <cell r="N139">
            <v>0</v>
          </cell>
          <cell r="O139">
            <v>0</v>
          </cell>
          <cell r="P139">
            <v>0</v>
          </cell>
          <cell r="Q139">
            <v>0</v>
          </cell>
          <cell r="R139">
            <v>0</v>
          </cell>
        </row>
        <row r="142">
          <cell r="H142">
            <v>103678</v>
          </cell>
          <cell r="I142">
            <v>99930</v>
          </cell>
          <cell r="J142">
            <v>75229</v>
          </cell>
          <cell r="K142">
            <v>54331</v>
          </cell>
          <cell r="L142">
            <v>55408</v>
          </cell>
          <cell r="M142">
            <v>0</v>
          </cell>
          <cell r="N142">
            <v>0</v>
          </cell>
          <cell r="O142">
            <v>0</v>
          </cell>
          <cell r="P142">
            <v>0</v>
          </cell>
          <cell r="Q142">
            <v>0</v>
          </cell>
          <cell r="R142">
            <v>0</v>
          </cell>
        </row>
        <row r="144">
          <cell r="H144">
            <v>358114</v>
          </cell>
          <cell r="I144">
            <v>135296</v>
          </cell>
          <cell r="J144">
            <v>132365</v>
          </cell>
          <cell r="K144">
            <v>96603</v>
          </cell>
          <cell r="L144">
            <v>61046</v>
          </cell>
          <cell r="M144">
            <v>0</v>
          </cell>
          <cell r="N144">
            <v>0</v>
          </cell>
          <cell r="O144">
            <v>0</v>
          </cell>
          <cell r="P144">
            <v>0</v>
          </cell>
          <cell r="Q144">
            <v>0</v>
          </cell>
          <cell r="R144">
            <v>0</v>
          </cell>
        </row>
        <row r="146">
          <cell r="H146">
            <v>5250213</v>
          </cell>
          <cell r="I146">
            <v>3801481</v>
          </cell>
          <cell r="J146">
            <v>3205513</v>
          </cell>
          <cell r="K146">
            <v>2668970</v>
          </cell>
          <cell r="L146">
            <v>2256743</v>
          </cell>
          <cell r="M146">
            <v>0</v>
          </cell>
          <cell r="N146">
            <v>0</v>
          </cell>
          <cell r="O146">
            <v>0</v>
          </cell>
          <cell r="P146">
            <v>0</v>
          </cell>
          <cell r="Q146">
            <v>0</v>
          </cell>
          <cell r="R146">
            <v>0</v>
          </cell>
        </row>
        <row r="151">
          <cell r="H151">
            <v>203902</v>
          </cell>
          <cell r="I151">
            <v>202977</v>
          </cell>
          <cell r="J151">
            <v>200439</v>
          </cell>
          <cell r="K151">
            <v>199352</v>
          </cell>
          <cell r="L151">
            <v>192321</v>
          </cell>
          <cell r="M151">
            <v>0</v>
          </cell>
          <cell r="N151">
            <v>0</v>
          </cell>
          <cell r="O151">
            <v>0</v>
          </cell>
          <cell r="P151">
            <v>0</v>
          </cell>
          <cell r="Q151">
            <v>0</v>
          </cell>
          <cell r="R151">
            <v>0</v>
          </cell>
        </row>
        <row r="152">
          <cell r="H152">
            <v>32910</v>
          </cell>
          <cell r="I152">
            <v>30644</v>
          </cell>
          <cell r="J152">
            <v>43419</v>
          </cell>
          <cell r="K152">
            <v>23944</v>
          </cell>
          <cell r="L152">
            <v>64921</v>
          </cell>
          <cell r="M152">
            <v>0</v>
          </cell>
          <cell r="N152">
            <v>0</v>
          </cell>
          <cell r="O152">
            <v>0</v>
          </cell>
          <cell r="P152">
            <v>0</v>
          </cell>
          <cell r="Q152">
            <v>0</v>
          </cell>
          <cell r="R152">
            <v>0</v>
          </cell>
        </row>
        <row r="153">
          <cell r="H153">
            <v>324305</v>
          </cell>
          <cell r="I153">
            <v>180494</v>
          </cell>
          <cell r="J153">
            <v>199020</v>
          </cell>
          <cell r="K153">
            <v>198436</v>
          </cell>
          <cell r="L153">
            <v>198314</v>
          </cell>
          <cell r="M153">
            <v>0</v>
          </cell>
          <cell r="N153">
            <v>0</v>
          </cell>
          <cell r="O153">
            <v>0</v>
          </cell>
          <cell r="P153">
            <v>0</v>
          </cell>
          <cell r="Q153">
            <v>0</v>
          </cell>
          <cell r="R153">
            <v>0</v>
          </cell>
        </row>
        <row r="154">
          <cell r="H154">
            <v>107566</v>
          </cell>
          <cell r="I154">
            <v>182579</v>
          </cell>
          <cell r="J154">
            <v>341116</v>
          </cell>
          <cell r="K154">
            <v>327821</v>
          </cell>
          <cell r="L154">
            <v>358902</v>
          </cell>
          <cell r="M154">
            <v>0</v>
          </cell>
          <cell r="N154">
            <v>0</v>
          </cell>
          <cell r="O154">
            <v>0</v>
          </cell>
          <cell r="P154">
            <v>0</v>
          </cell>
          <cell r="Q154">
            <v>0</v>
          </cell>
          <cell r="R154">
            <v>0</v>
          </cell>
        </row>
        <row r="155">
          <cell r="H155">
            <v>0</v>
          </cell>
          <cell r="I155">
            <v>0</v>
          </cell>
          <cell r="J155">
            <v>0</v>
          </cell>
          <cell r="K155">
            <v>0</v>
          </cell>
          <cell r="L155">
            <v>0</v>
          </cell>
          <cell r="M155">
            <v>0</v>
          </cell>
          <cell r="N155">
            <v>0</v>
          </cell>
          <cell r="O155">
            <v>0</v>
          </cell>
          <cell r="P155">
            <v>0</v>
          </cell>
          <cell r="Q155">
            <v>0</v>
          </cell>
          <cell r="R155">
            <v>0</v>
          </cell>
        </row>
        <row r="156">
          <cell r="H156">
            <v>102483</v>
          </cell>
          <cell r="I156">
            <v>102931</v>
          </cell>
          <cell r="J156">
            <v>93127</v>
          </cell>
          <cell r="K156">
            <v>93219</v>
          </cell>
          <cell r="L156">
            <v>89210</v>
          </cell>
          <cell r="M156">
            <v>0</v>
          </cell>
          <cell r="N156">
            <v>0</v>
          </cell>
          <cell r="O156">
            <v>0</v>
          </cell>
          <cell r="P156">
            <v>0</v>
          </cell>
          <cell r="Q156">
            <v>0</v>
          </cell>
          <cell r="R156">
            <v>0</v>
          </cell>
        </row>
        <row r="157">
          <cell r="H157">
            <v>46120</v>
          </cell>
          <cell r="I157">
            <v>41029</v>
          </cell>
          <cell r="J157">
            <v>39023</v>
          </cell>
          <cell r="K157">
            <v>36921</v>
          </cell>
          <cell r="L157">
            <v>52482</v>
          </cell>
          <cell r="M157">
            <v>0</v>
          </cell>
          <cell r="N157">
            <v>0</v>
          </cell>
          <cell r="O157">
            <v>0</v>
          </cell>
          <cell r="P157">
            <v>0</v>
          </cell>
          <cell r="Q157">
            <v>0</v>
          </cell>
          <cell r="R157">
            <v>0</v>
          </cell>
        </row>
        <row r="158">
          <cell r="H158">
            <v>817286</v>
          </cell>
          <cell r="I158">
            <v>740654</v>
          </cell>
          <cell r="J158">
            <v>916144</v>
          </cell>
          <cell r="K158">
            <v>879693</v>
          </cell>
          <cell r="L158">
            <v>956150</v>
          </cell>
          <cell r="M158">
            <v>0</v>
          </cell>
          <cell r="N158">
            <v>0</v>
          </cell>
          <cell r="O158">
            <v>0</v>
          </cell>
          <cell r="P158">
            <v>0</v>
          </cell>
          <cell r="Q158">
            <v>0</v>
          </cell>
          <cell r="R158">
            <v>0</v>
          </cell>
        </row>
        <row r="161">
          <cell r="H161">
            <v>370000</v>
          </cell>
          <cell r="I161">
            <v>180983</v>
          </cell>
          <cell r="J161">
            <v>201995</v>
          </cell>
          <cell r="K161">
            <v>290820</v>
          </cell>
          <cell r="L161">
            <v>295023</v>
          </cell>
          <cell r="M161">
            <v>0</v>
          </cell>
          <cell r="N161">
            <v>0</v>
          </cell>
          <cell r="O161">
            <v>0</v>
          </cell>
          <cell r="P161">
            <v>0</v>
          </cell>
          <cell r="Q161">
            <v>0</v>
          </cell>
          <cell r="R161">
            <v>0</v>
          </cell>
        </row>
        <row r="162">
          <cell r="H162">
            <v>432901</v>
          </cell>
          <cell r="I162">
            <v>264120</v>
          </cell>
          <cell r="J162">
            <v>262419</v>
          </cell>
          <cell r="K162">
            <v>251367</v>
          </cell>
          <cell r="L162">
            <v>299567</v>
          </cell>
          <cell r="M162">
            <v>0</v>
          </cell>
          <cell r="N162">
            <v>0</v>
          </cell>
          <cell r="O162">
            <v>0</v>
          </cell>
          <cell r="P162">
            <v>0</v>
          </cell>
          <cell r="Q162">
            <v>0</v>
          </cell>
          <cell r="R162">
            <v>0</v>
          </cell>
        </row>
        <row r="163">
          <cell r="H163">
            <v>802901</v>
          </cell>
          <cell r="I163">
            <v>445103</v>
          </cell>
          <cell r="J163">
            <v>464414</v>
          </cell>
          <cell r="K163">
            <v>542187</v>
          </cell>
          <cell r="L163">
            <v>594590</v>
          </cell>
          <cell r="M163">
            <v>0</v>
          </cell>
          <cell r="N163">
            <v>0</v>
          </cell>
          <cell r="O163">
            <v>0</v>
          </cell>
          <cell r="P163">
            <v>0</v>
          </cell>
          <cell r="Q163">
            <v>0</v>
          </cell>
          <cell r="R163">
            <v>0</v>
          </cell>
        </row>
        <row r="165">
          <cell r="H165">
            <v>1620187</v>
          </cell>
          <cell r="I165">
            <v>1185757</v>
          </cell>
          <cell r="J165">
            <v>1380558</v>
          </cell>
          <cell r="K165">
            <v>1421880</v>
          </cell>
          <cell r="L165">
            <v>1550740</v>
          </cell>
          <cell r="M165">
            <v>0</v>
          </cell>
          <cell r="N165">
            <v>0</v>
          </cell>
          <cell r="O165">
            <v>0</v>
          </cell>
          <cell r="P165">
            <v>0</v>
          </cell>
          <cell r="Q165">
            <v>0</v>
          </cell>
          <cell r="R165">
            <v>0</v>
          </cell>
        </row>
        <row r="170">
          <cell r="H170">
            <v>25030</v>
          </cell>
          <cell r="I170">
            <v>23910</v>
          </cell>
          <cell r="J170">
            <v>20100</v>
          </cell>
          <cell r="K170">
            <v>39924</v>
          </cell>
          <cell r="L170">
            <v>19321</v>
          </cell>
          <cell r="M170">
            <v>0</v>
          </cell>
          <cell r="N170">
            <v>0</v>
          </cell>
          <cell r="O170">
            <v>0</v>
          </cell>
          <cell r="P170">
            <v>0</v>
          </cell>
          <cell r="Q170">
            <v>0</v>
          </cell>
          <cell r="R170">
            <v>0</v>
          </cell>
        </row>
        <row r="171">
          <cell r="H171">
            <v>102732</v>
          </cell>
          <cell r="I171">
            <v>102711</v>
          </cell>
          <cell r="J171">
            <v>102932</v>
          </cell>
          <cell r="K171">
            <v>102732</v>
          </cell>
          <cell r="L171">
            <v>102510</v>
          </cell>
          <cell r="M171">
            <v>0</v>
          </cell>
          <cell r="N171">
            <v>0</v>
          </cell>
          <cell r="O171">
            <v>0</v>
          </cell>
          <cell r="P171">
            <v>0</v>
          </cell>
          <cell r="Q171">
            <v>0</v>
          </cell>
          <cell r="R171">
            <v>0</v>
          </cell>
        </row>
        <row r="172">
          <cell r="H172">
            <v>0</v>
          </cell>
          <cell r="I172">
            <v>0</v>
          </cell>
          <cell r="J172">
            <v>0</v>
          </cell>
          <cell r="K172">
            <v>0</v>
          </cell>
          <cell r="L172">
            <v>0</v>
          </cell>
          <cell r="M172">
            <v>0</v>
          </cell>
          <cell r="N172">
            <v>0</v>
          </cell>
          <cell r="O172">
            <v>0</v>
          </cell>
          <cell r="P172">
            <v>0</v>
          </cell>
          <cell r="Q172">
            <v>0</v>
          </cell>
          <cell r="R172">
            <v>0</v>
          </cell>
        </row>
        <row r="173">
          <cell r="H173">
            <v>127762</v>
          </cell>
          <cell r="I173">
            <v>126621</v>
          </cell>
          <cell r="J173">
            <v>123032</v>
          </cell>
          <cell r="K173">
            <v>142656</v>
          </cell>
          <cell r="L173">
            <v>121831</v>
          </cell>
          <cell r="M173">
            <v>0</v>
          </cell>
          <cell r="N173">
            <v>0</v>
          </cell>
          <cell r="O173">
            <v>0</v>
          </cell>
          <cell r="P173">
            <v>0</v>
          </cell>
          <cell r="Q173">
            <v>0</v>
          </cell>
          <cell r="R173">
            <v>0</v>
          </cell>
        </row>
        <row r="175">
          <cell r="H175">
            <v>2543644.0700000003</v>
          </cell>
          <cell r="I175">
            <v>1784882.77</v>
          </cell>
          <cell r="J175">
            <v>1208938.58</v>
          </cell>
          <cell r="K175">
            <v>770644.47999999998</v>
          </cell>
          <cell r="L175">
            <v>427821.9</v>
          </cell>
          <cell r="M175">
            <v>142012</v>
          </cell>
          <cell r="N175">
            <v>0</v>
          </cell>
          <cell r="O175">
            <v>0</v>
          </cell>
          <cell r="P175">
            <v>0</v>
          </cell>
          <cell r="Q175">
            <v>0</v>
          </cell>
          <cell r="R175">
            <v>0</v>
          </cell>
        </row>
        <row r="177">
          <cell r="H177">
            <v>2671406.0700000003</v>
          </cell>
          <cell r="I177">
            <v>1911503.77</v>
          </cell>
          <cell r="J177">
            <v>1331970.58</v>
          </cell>
          <cell r="K177">
            <v>913300.47999999998</v>
          </cell>
          <cell r="L177">
            <v>549652.9</v>
          </cell>
          <cell r="M177">
            <v>142012</v>
          </cell>
          <cell r="N177">
            <v>0</v>
          </cell>
          <cell r="O177">
            <v>0</v>
          </cell>
          <cell r="P177">
            <v>0</v>
          </cell>
          <cell r="Q177">
            <v>0</v>
          </cell>
          <cell r="R177">
            <v>0</v>
          </cell>
        </row>
        <row r="184">
          <cell r="J184">
            <v>1999</v>
          </cell>
        </row>
        <row r="185">
          <cell r="J185">
            <v>142012</v>
          </cell>
        </row>
        <row r="197">
          <cell r="H197">
            <v>2543644.0700000003</v>
          </cell>
          <cell r="I197">
            <v>1784882.77</v>
          </cell>
          <cell r="J197">
            <v>1208938.58</v>
          </cell>
          <cell r="K197">
            <v>770644.47999999998</v>
          </cell>
          <cell r="L197">
            <v>427821.9</v>
          </cell>
          <cell r="M197">
            <v>142012</v>
          </cell>
          <cell r="N197">
            <v>0</v>
          </cell>
          <cell r="O197">
            <v>0</v>
          </cell>
          <cell r="P197">
            <v>0</v>
          </cell>
          <cell r="Q197">
            <v>0</v>
          </cell>
          <cell r="R197">
            <v>0</v>
          </cell>
        </row>
        <row r="213">
          <cell r="H213">
            <v>0</v>
          </cell>
          <cell r="I213">
            <v>0</v>
          </cell>
          <cell r="J213">
            <v>0</v>
          </cell>
          <cell r="K213">
            <v>0</v>
          </cell>
          <cell r="L213">
            <v>0</v>
          </cell>
          <cell r="M213">
            <v>0</v>
          </cell>
          <cell r="N213">
            <v>0</v>
          </cell>
          <cell r="O213">
            <v>0</v>
          </cell>
          <cell r="P213">
            <v>0</v>
          </cell>
          <cell r="Q213">
            <v>0</v>
          </cell>
          <cell r="R213">
            <v>0</v>
          </cell>
        </row>
        <row r="221">
          <cell r="H221">
            <v>0</v>
          </cell>
          <cell r="I221">
            <v>0</v>
          </cell>
          <cell r="J221">
            <v>0</v>
          </cell>
          <cell r="K221">
            <v>0</v>
          </cell>
          <cell r="L221">
            <v>0</v>
          </cell>
          <cell r="M221">
            <v>0</v>
          </cell>
          <cell r="N221">
            <v>0</v>
          </cell>
          <cell r="O221">
            <v>0</v>
          </cell>
          <cell r="P221">
            <v>0</v>
          </cell>
          <cell r="Q221">
            <v>0</v>
          </cell>
          <cell r="R221">
            <v>0</v>
          </cell>
        </row>
        <row r="226">
          <cell r="H226">
            <v>0</v>
          </cell>
          <cell r="I226">
            <v>0</v>
          </cell>
          <cell r="J226">
            <v>0</v>
          </cell>
          <cell r="K226">
            <v>0</v>
          </cell>
          <cell r="L226">
            <v>0</v>
          </cell>
          <cell r="M226">
            <v>0</v>
          </cell>
          <cell r="N226">
            <v>0</v>
          </cell>
          <cell r="O226">
            <v>0</v>
          </cell>
          <cell r="P226">
            <v>0</v>
          </cell>
          <cell r="Q226">
            <v>0</v>
          </cell>
          <cell r="R226">
            <v>0</v>
          </cell>
        </row>
        <row r="228">
          <cell r="H228">
            <v>0</v>
          </cell>
          <cell r="I228">
            <v>0</v>
          </cell>
          <cell r="J228">
            <v>0</v>
          </cell>
          <cell r="K228">
            <v>0</v>
          </cell>
          <cell r="L228">
            <v>0</v>
          </cell>
          <cell r="M228">
            <v>0</v>
          </cell>
          <cell r="N228">
            <v>0</v>
          </cell>
          <cell r="O228">
            <v>0</v>
          </cell>
          <cell r="P228">
            <v>0</v>
          </cell>
          <cell r="Q228">
            <v>0</v>
          </cell>
          <cell r="R228">
            <v>0</v>
          </cell>
        </row>
        <row r="240">
          <cell r="H240">
            <v>0</v>
          </cell>
          <cell r="I240">
            <v>0</v>
          </cell>
          <cell r="J240">
            <v>0</v>
          </cell>
          <cell r="K240">
            <v>0</v>
          </cell>
          <cell r="L240">
            <v>0</v>
          </cell>
          <cell r="M240">
            <v>0</v>
          </cell>
          <cell r="N240">
            <v>0</v>
          </cell>
          <cell r="O240">
            <v>0</v>
          </cell>
          <cell r="P240">
            <v>0</v>
          </cell>
          <cell r="Q240">
            <v>0</v>
          </cell>
          <cell r="R240">
            <v>0</v>
          </cell>
        </row>
        <row r="241">
          <cell r="H241">
            <v>0</v>
          </cell>
          <cell r="I241">
            <v>0</v>
          </cell>
          <cell r="J241">
            <v>0</v>
          </cell>
          <cell r="K241">
            <v>0</v>
          </cell>
          <cell r="L241">
            <v>0</v>
          </cell>
          <cell r="M241">
            <v>0</v>
          </cell>
          <cell r="N241">
            <v>0</v>
          </cell>
          <cell r="O241">
            <v>0</v>
          </cell>
          <cell r="P241">
            <v>0</v>
          </cell>
          <cell r="Q241">
            <v>0</v>
          </cell>
          <cell r="R241">
            <v>0</v>
          </cell>
        </row>
        <row r="243">
          <cell r="H243">
            <v>0</v>
          </cell>
          <cell r="I243">
            <v>0</v>
          </cell>
          <cell r="J243">
            <v>0</v>
          </cell>
          <cell r="K243">
            <v>0</v>
          </cell>
          <cell r="L243">
            <v>0</v>
          </cell>
          <cell r="M243">
            <v>0</v>
          </cell>
          <cell r="N243">
            <v>0</v>
          </cell>
          <cell r="O243">
            <v>0</v>
          </cell>
          <cell r="P243">
            <v>0</v>
          </cell>
          <cell r="Q243">
            <v>0</v>
          </cell>
          <cell r="R243">
            <v>0</v>
          </cell>
        </row>
        <row r="245">
          <cell r="H245">
            <v>0</v>
          </cell>
          <cell r="I245">
            <v>0</v>
          </cell>
          <cell r="J245">
            <v>0</v>
          </cell>
          <cell r="K245">
            <v>0</v>
          </cell>
          <cell r="L245">
            <v>0</v>
          </cell>
          <cell r="M245">
            <v>0</v>
          </cell>
          <cell r="N245">
            <v>0</v>
          </cell>
          <cell r="O245">
            <v>0</v>
          </cell>
          <cell r="P245">
            <v>0</v>
          </cell>
          <cell r="Q245">
            <v>0</v>
          </cell>
          <cell r="R245">
            <v>0</v>
          </cell>
        </row>
        <row r="247">
          <cell r="H247">
            <v>0</v>
          </cell>
          <cell r="I247">
            <v>0</v>
          </cell>
          <cell r="J247">
            <v>0</v>
          </cell>
          <cell r="K247">
            <v>0</v>
          </cell>
          <cell r="L247">
            <v>0</v>
          </cell>
          <cell r="M247">
            <v>0</v>
          </cell>
          <cell r="N247">
            <v>0</v>
          </cell>
          <cell r="O247">
            <v>0</v>
          </cell>
          <cell r="P247">
            <v>0</v>
          </cell>
          <cell r="Q247">
            <v>0</v>
          </cell>
          <cell r="R247">
            <v>0</v>
          </cell>
        </row>
        <row r="248">
          <cell r="H248">
            <v>0</v>
          </cell>
          <cell r="I248">
            <v>0</v>
          </cell>
          <cell r="J248">
            <v>0</v>
          </cell>
          <cell r="K248">
            <v>0</v>
          </cell>
          <cell r="L248">
            <v>0</v>
          </cell>
          <cell r="M248">
            <v>0</v>
          </cell>
          <cell r="N248">
            <v>0</v>
          </cell>
          <cell r="O248">
            <v>0</v>
          </cell>
          <cell r="P248">
            <v>0</v>
          </cell>
          <cell r="Q248">
            <v>0</v>
          </cell>
          <cell r="R248">
            <v>0</v>
          </cell>
        </row>
      </sheetData>
      <sheetData sheetId="22" refreshError="1">
        <row r="24">
          <cell r="I24">
            <v>5</v>
          </cell>
        </row>
      </sheetData>
      <sheetData sheetId="2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2B0000"/>
        </a:solidFill>
        <a:ln w="9525" cap="flat" cmpd="sng" algn="ctr">
          <a:solidFill>
            <a:srgbClr val="160000"/>
          </a:solidFill>
          <a:prstDash val="solid"/>
          <a:round/>
          <a:headEnd type="none" w="med" len="med"/>
          <a:tailEnd type="none" w="med" len="med"/>
        </a:ln>
        <a:effectLst>
          <a:outerShdw blurRad="63500" dist="107763" dir="2700000" algn="ctr" rotWithShape="0">
            <a:srgbClr val="808080">
              <a:alpha val="50000"/>
            </a:srgbClr>
          </a:outerShdw>
        </a:effectLst>
        <a:extLst>
          <a:ext uri="{53640926-AAD7-44d8-BBD7-CCE9431645EC}">
            <a14:shadowObscured xmlns="" xmlns:a14="http://schemas.microsoft.com/office/drawing/2010/main" val="1"/>
          </a:ext>
        </a:extLst>
      </a:spPr>
      <a:bodyPr vertOverflow="clip" wrap="square" lIns="180000" tIns="82800" rIns="90000" bIns="46800" upright="1"/>
      <a:lstStyle/>
    </a:spDef>
    <a:lnDef>
      <a:spPr bwMode="auto">
        <a:xfrm>
          <a:off x="0" y="0"/>
          <a:ext cx="1" cy="1"/>
        </a:xfrm>
        <a:custGeom>
          <a:avLst/>
          <a:gdLst/>
          <a:ahLst/>
          <a:cxnLst/>
          <a:rect l="0" t="0" r="0" b="0"/>
          <a:pathLst/>
        </a:custGeom>
        <a:solidFill>
          <a:srgbClr val="2B0000"/>
        </a:solidFill>
        <a:ln w="9525" cap="flat" cmpd="sng" algn="ctr">
          <a:solidFill>
            <a:srgbClr val="160000"/>
          </a:solidFill>
          <a:prstDash val="solid"/>
          <a:round/>
          <a:headEnd type="none" w="med" len="med"/>
          <a:tailEnd type="none" w="med" len="med"/>
        </a:ln>
        <a:effectLst>
          <a:outerShdw blurRad="63500" dist="107763" dir="2700000" algn="ctr" rotWithShape="0">
            <a:srgbClr val="808080">
              <a:alpha val="50000"/>
            </a:srgbClr>
          </a:outerShdw>
        </a:effectLst>
        <a:extLst>
          <a:ext uri="{53640926-AAD7-44d8-BBD7-CCE9431645EC}">
            <a14:shadowObscured xmlns="" xmlns:a14="http://schemas.microsoft.com/office/drawing/2010/main" val="1"/>
          </a:ext>
        </a:extLst>
      </a:spPr>
      <a:bodyPr vertOverflow="clip" wrap="square" lIns="180000" tIns="82800" rIns="90000" bIns="4680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info@e.ditor.com" TargetMode="External"/><Relationship Id="rId2" Type="http://schemas.openxmlformats.org/officeDocument/2006/relationships/hyperlink" Target="mailto:info@e.ditor.com" TargetMode="External"/><Relationship Id="rId1" Type="http://schemas.openxmlformats.org/officeDocument/2006/relationships/hyperlink" Target="mailto:info@e.ditor.com" TargetMode="External"/><Relationship Id="rId5" Type="http://schemas.openxmlformats.org/officeDocument/2006/relationships/drawing" Target="../drawings/drawing1.xml"/><Relationship Id="rId4" Type="http://schemas.openxmlformats.org/officeDocument/2006/relationships/hyperlink" Target="mailto:info@e.ditor.com"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2.xml"/></Relationships>
</file>

<file path=xl/worksheets/_rels/sheet3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24.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5.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6.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7.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8.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9.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3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indexed="53"/>
  </sheetPr>
  <dimension ref="A1:CG1336"/>
  <sheetViews>
    <sheetView workbookViewId="0">
      <pane ySplit="4" topLeftCell="A85" activePane="bottomLeft" state="frozen"/>
      <selection pane="bottomLeft" activeCell="M12" sqref="M12"/>
    </sheetView>
  </sheetViews>
  <sheetFormatPr baseColWidth="10" defaultRowHeight="13" x14ac:dyDescent="0.15"/>
  <cols>
    <col min="1" max="1" width="1.1640625" customWidth="1"/>
    <col min="2" max="2" width="1.6640625" customWidth="1"/>
    <col min="3" max="3" width="4.1640625" customWidth="1"/>
    <col min="4" max="4" width="18.83203125" customWidth="1"/>
    <col min="5" max="5" width="10.6640625" customWidth="1"/>
    <col min="8" max="8" width="5.5" customWidth="1"/>
    <col min="9" max="9" width="24.83203125" customWidth="1"/>
    <col min="11" max="11" width="8" customWidth="1"/>
    <col min="14" max="14" width="4.1640625" customWidth="1"/>
    <col min="15" max="15" width="2.6640625" customWidth="1"/>
    <col min="16" max="16" width="1.83203125" customWidth="1"/>
  </cols>
  <sheetData>
    <row r="1" spans="1:85" ht="6" customHeight="1" thickBot="1" x14ac:dyDescent="0.2">
      <c r="A1" s="4"/>
      <c r="B1" s="4"/>
      <c r="C1" s="5"/>
      <c r="D1" s="4"/>
      <c r="E1" s="4"/>
      <c r="F1" s="4"/>
      <c r="G1" s="4"/>
      <c r="H1" s="4"/>
      <c r="I1" s="4"/>
      <c r="J1" s="4"/>
      <c r="K1" s="4"/>
      <c r="L1" s="6"/>
      <c r="M1" s="4"/>
      <c r="N1" s="4"/>
      <c r="O1" s="4"/>
      <c r="P1" s="4"/>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row>
    <row r="2" spans="1:85" ht="19" thickBot="1" x14ac:dyDescent="0.25">
      <c r="A2" s="7"/>
      <c r="B2" s="2231"/>
      <c r="C2" s="2232" t="s">
        <v>1515</v>
      </c>
      <c r="D2" s="2233"/>
      <c r="E2" s="2233"/>
      <c r="F2" s="2233"/>
      <c r="G2" s="2233"/>
      <c r="H2" s="2233"/>
      <c r="I2" s="2233"/>
      <c r="J2" s="2233"/>
      <c r="K2" s="2233" t="s">
        <v>1047</v>
      </c>
      <c r="L2" s="2233"/>
      <c r="M2" s="2310" t="s">
        <v>289</v>
      </c>
      <c r="N2" s="2310"/>
      <c r="O2" s="2311"/>
      <c r="P2" s="7"/>
      <c r="Q2" s="8"/>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row>
    <row r="3" spans="1:85" ht="8" customHeight="1" thickBot="1" x14ac:dyDescent="0.4">
      <c r="A3" s="4"/>
      <c r="B3" s="9"/>
      <c r="C3" s="10"/>
      <c r="D3" s="10"/>
      <c r="E3" s="10"/>
      <c r="F3" s="10"/>
      <c r="G3" s="10"/>
      <c r="H3" s="10"/>
      <c r="I3" s="10"/>
      <c r="J3" s="10"/>
      <c r="K3" s="11"/>
      <c r="L3" s="11"/>
      <c r="M3" s="11"/>
      <c r="N3" s="11"/>
      <c r="O3" s="9"/>
      <c r="P3" s="4"/>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row>
    <row r="4" spans="1:85" ht="27" customHeight="1" thickTop="1" thickBot="1" x14ac:dyDescent="0.35">
      <c r="A4" s="4"/>
      <c r="B4" s="2312" t="s">
        <v>1003</v>
      </c>
      <c r="C4" s="2313"/>
      <c r="D4" s="2313"/>
      <c r="E4" s="2313"/>
      <c r="F4" s="2313"/>
      <c r="G4" s="2313"/>
      <c r="H4" s="2313"/>
      <c r="I4" s="2313"/>
      <c r="J4" s="2313"/>
      <c r="K4" s="2313"/>
      <c r="L4" s="2313"/>
      <c r="M4" s="2229"/>
      <c r="N4" s="2229"/>
      <c r="O4" s="2230"/>
      <c r="P4" s="4"/>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row>
    <row r="5" spans="1:85" ht="8" customHeight="1" thickTop="1" thickBot="1" x14ac:dyDescent="0.4">
      <c r="A5" s="4"/>
      <c r="B5" s="4"/>
      <c r="C5" s="12"/>
      <c r="D5" s="13"/>
      <c r="E5" s="13"/>
      <c r="F5" s="13"/>
      <c r="G5" s="13"/>
      <c r="H5" s="13"/>
      <c r="I5" s="13"/>
      <c r="J5" s="13"/>
      <c r="K5" s="14"/>
      <c r="L5" s="14"/>
      <c r="M5" s="14"/>
      <c r="N5" s="14"/>
      <c r="O5" s="4"/>
      <c r="P5" s="4"/>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row>
    <row r="6" spans="1:85" ht="5" customHeight="1" x14ac:dyDescent="0.15">
      <c r="A6" s="4"/>
      <c r="B6" s="2234"/>
      <c r="C6" s="2235"/>
      <c r="D6" s="2235"/>
      <c r="E6" s="2235"/>
      <c r="F6" s="2235"/>
      <c r="G6" s="2235"/>
      <c r="H6" s="2235"/>
      <c r="I6" s="2235"/>
      <c r="J6" s="2235"/>
      <c r="K6" s="2235"/>
      <c r="L6" s="2235"/>
      <c r="M6" s="2235"/>
      <c r="N6" s="2235"/>
      <c r="O6" s="2236"/>
      <c r="P6" s="4"/>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row>
    <row r="7" spans="1:85" ht="20.25" customHeight="1" thickBot="1" x14ac:dyDescent="0.25">
      <c r="A7" s="4"/>
      <c r="B7" s="2296"/>
      <c r="C7" s="2314" t="s">
        <v>1004</v>
      </c>
      <c r="D7" s="2314"/>
      <c r="E7" s="2314"/>
      <c r="F7" s="2314"/>
      <c r="G7" s="2314"/>
      <c r="H7" s="2314"/>
      <c r="I7" s="2314"/>
      <c r="J7" s="2314"/>
      <c r="K7" s="2299"/>
      <c r="L7" s="2299"/>
      <c r="M7" s="2299"/>
      <c r="N7" s="2302" t="s">
        <v>1303</v>
      </c>
      <c r="O7" s="2301"/>
      <c r="P7" s="4"/>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row>
    <row r="8" spans="1:85" ht="6.75" customHeight="1" x14ac:dyDescent="0.15">
      <c r="A8" s="4"/>
      <c r="B8" s="2238"/>
      <c r="C8" s="37"/>
      <c r="D8" s="37"/>
      <c r="E8" s="37"/>
      <c r="F8" s="37"/>
      <c r="G8" s="37"/>
      <c r="H8" s="37"/>
      <c r="I8" s="37"/>
      <c r="J8" s="37"/>
      <c r="K8" s="37"/>
      <c r="L8" s="37"/>
      <c r="M8" s="37"/>
      <c r="N8" s="37"/>
      <c r="O8" s="2239"/>
      <c r="P8" s="4"/>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row>
    <row r="9" spans="1:85" ht="16.5" customHeight="1" x14ac:dyDescent="0.2">
      <c r="A9" s="4"/>
      <c r="B9" s="2238"/>
      <c r="C9" s="2240" t="s">
        <v>1005</v>
      </c>
      <c r="E9" s="2241"/>
      <c r="F9" s="2241"/>
      <c r="G9" s="2241"/>
      <c r="H9" s="2241"/>
      <c r="I9" s="2241"/>
      <c r="J9" s="2242"/>
      <c r="K9" s="2242"/>
      <c r="L9" s="2242"/>
      <c r="M9" s="2242"/>
      <c r="N9" s="2242"/>
      <c r="O9" s="2239"/>
      <c r="P9" s="4"/>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row>
    <row r="10" spans="1:85" ht="3.75" customHeight="1" x14ac:dyDescent="0.15">
      <c r="A10" s="4"/>
      <c r="B10" s="2238"/>
      <c r="C10" s="2243"/>
      <c r="D10" s="2244"/>
      <c r="E10" s="2241"/>
      <c r="F10" s="2241"/>
      <c r="G10" s="2241"/>
      <c r="H10" s="2241"/>
      <c r="I10" s="2241"/>
      <c r="J10" s="2242"/>
      <c r="K10" s="2242"/>
      <c r="L10" s="2242"/>
      <c r="M10" s="2242"/>
      <c r="N10" s="2242"/>
      <c r="O10" s="2239"/>
      <c r="P10" s="4"/>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row>
    <row r="11" spans="1:85" ht="17" customHeight="1" x14ac:dyDescent="0.15">
      <c r="A11" s="4"/>
      <c r="B11" s="2245"/>
      <c r="C11" s="2246" t="s">
        <v>1518</v>
      </c>
      <c r="D11" s="2247" t="s">
        <v>1006</v>
      </c>
      <c r="E11" s="2241"/>
      <c r="F11" s="2241"/>
      <c r="G11" s="2241"/>
      <c r="H11" s="2241"/>
      <c r="I11" s="2241"/>
      <c r="J11" s="2242"/>
      <c r="K11" s="2242"/>
      <c r="L11" s="2248"/>
      <c r="M11" s="2248"/>
      <c r="N11" s="2242"/>
      <c r="O11" s="2239"/>
      <c r="P11" s="4"/>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row>
    <row r="12" spans="1:85" ht="17" customHeight="1" x14ac:dyDescent="0.15">
      <c r="A12" s="4"/>
      <c r="B12" s="2249"/>
      <c r="C12" s="2246" t="s">
        <v>1644</v>
      </c>
      <c r="D12" s="2247" t="s">
        <v>1007</v>
      </c>
      <c r="E12" s="2241"/>
      <c r="F12" s="2241"/>
      <c r="G12" s="2241"/>
      <c r="H12" s="2241"/>
      <c r="I12" s="2241"/>
      <c r="J12" s="2242"/>
      <c r="K12" s="2242"/>
      <c r="L12" s="2242"/>
      <c r="M12" s="2242"/>
      <c r="N12" s="2242"/>
      <c r="O12" s="2239"/>
      <c r="P12" s="4"/>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row>
    <row r="13" spans="1:85" ht="17" customHeight="1" x14ac:dyDescent="0.15">
      <c r="A13" s="4"/>
      <c r="B13" s="2250"/>
      <c r="C13" s="2246" t="s">
        <v>1300</v>
      </c>
      <c r="D13" s="2247" t="s">
        <v>1008</v>
      </c>
      <c r="E13" s="2241"/>
      <c r="F13" s="2241"/>
      <c r="G13" s="2241"/>
      <c r="H13" s="2241"/>
      <c r="I13" s="2241"/>
      <c r="J13" s="2242"/>
      <c r="K13" s="2242"/>
      <c r="L13" s="2242"/>
      <c r="M13" s="2242"/>
      <c r="N13" s="2242"/>
      <c r="O13" s="2239"/>
      <c r="P13" s="4"/>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row>
    <row r="14" spans="1:85" ht="17" customHeight="1" x14ac:dyDescent="0.15">
      <c r="A14" s="4"/>
      <c r="B14" s="2251"/>
      <c r="C14" s="2246" t="s">
        <v>1301</v>
      </c>
      <c r="D14" s="2247" t="s">
        <v>1009</v>
      </c>
      <c r="E14" s="2241"/>
      <c r="F14" s="2241"/>
      <c r="G14" s="2241"/>
      <c r="H14" s="2241"/>
      <c r="I14" s="2241"/>
      <c r="J14" s="2242"/>
      <c r="K14" s="2242"/>
      <c r="L14" s="2242"/>
      <c r="M14" s="2242"/>
      <c r="N14" s="2242"/>
      <c r="O14" s="2239"/>
      <c r="P14" s="4"/>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row>
    <row r="15" spans="1:85" ht="17" customHeight="1" x14ac:dyDescent="0.15">
      <c r="A15" s="4"/>
      <c r="B15" s="2252"/>
      <c r="C15" s="2246" t="s">
        <v>1516</v>
      </c>
      <c r="D15" s="2247" t="s">
        <v>1010</v>
      </c>
      <c r="E15" s="2241"/>
      <c r="F15" s="2241"/>
      <c r="G15" s="2241"/>
      <c r="H15" s="2241"/>
      <c r="I15" s="2241"/>
      <c r="J15" s="2242"/>
      <c r="K15" s="2242"/>
      <c r="L15" s="2242"/>
      <c r="M15" s="2242"/>
      <c r="N15" s="2242"/>
      <c r="O15" s="2239"/>
      <c r="P15" s="4"/>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row>
    <row r="16" spans="1:85" ht="17" customHeight="1" x14ac:dyDescent="0.15">
      <c r="A16" s="4"/>
      <c r="B16" s="2253"/>
      <c r="C16" s="2246" t="s">
        <v>538</v>
      </c>
      <c r="D16" s="2247" t="s">
        <v>1011</v>
      </c>
      <c r="E16" s="2241"/>
      <c r="F16" s="2241"/>
      <c r="G16" s="2241"/>
      <c r="H16" s="2241"/>
      <c r="I16" s="2241"/>
      <c r="J16" s="2242"/>
      <c r="K16" s="2242"/>
      <c r="L16" s="2242"/>
      <c r="M16" s="2242"/>
      <c r="N16" s="2242"/>
      <c r="O16" s="2239"/>
      <c r="P16" s="4"/>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row>
    <row r="17" spans="1:85" ht="6" customHeight="1" x14ac:dyDescent="0.15">
      <c r="A17" s="4"/>
      <c r="B17" s="2254"/>
      <c r="C17" s="2241"/>
      <c r="D17" s="2241"/>
      <c r="E17" s="2241"/>
      <c r="F17" s="2241"/>
      <c r="G17" s="2241"/>
      <c r="H17" s="2241"/>
      <c r="I17" s="2241"/>
      <c r="J17" s="2242"/>
      <c r="K17" s="2242"/>
      <c r="L17" s="2242"/>
      <c r="M17" s="2242"/>
      <c r="N17" s="2242"/>
      <c r="O17" s="2239"/>
      <c r="P17" s="4"/>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row>
    <row r="18" spans="1:85" ht="17" customHeight="1" x14ac:dyDescent="0.15">
      <c r="A18" s="4"/>
      <c r="B18" s="2245"/>
      <c r="C18" s="2247" t="s">
        <v>1012</v>
      </c>
      <c r="D18" s="2"/>
      <c r="E18" s="2241"/>
      <c r="F18" s="2241"/>
      <c r="G18" s="2241"/>
      <c r="H18" s="2241"/>
      <c r="I18" s="2241"/>
      <c r="J18" s="2242"/>
      <c r="K18" s="2242"/>
      <c r="L18" s="2242"/>
      <c r="M18" s="2242"/>
      <c r="N18" s="2242"/>
      <c r="O18" s="2239"/>
      <c r="P18" s="4"/>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row>
    <row r="19" spans="1:85" ht="4.5" customHeight="1" x14ac:dyDescent="0.35">
      <c r="A19" s="4"/>
      <c r="B19" s="2255"/>
      <c r="C19" s="2240"/>
      <c r="D19" s="2256"/>
      <c r="E19" s="2256"/>
      <c r="F19" s="2256"/>
      <c r="G19" s="2256"/>
      <c r="H19" s="2256"/>
      <c r="I19" s="2256"/>
      <c r="J19" s="2257"/>
      <c r="K19" s="2258"/>
      <c r="L19" s="2258"/>
      <c r="M19" s="2258"/>
      <c r="N19" s="2258"/>
      <c r="O19" s="2239"/>
      <c r="P19" s="4"/>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row>
    <row r="20" spans="1:85" s="26" customFormat="1" ht="17" customHeight="1" x14ac:dyDescent="0.15">
      <c r="A20" s="24"/>
      <c r="B20" s="2259"/>
      <c r="C20" s="2247" t="s">
        <v>1013</v>
      </c>
      <c r="D20" s="2260"/>
      <c r="E20" s="2261"/>
      <c r="F20" s="2261"/>
      <c r="G20" s="2261"/>
      <c r="H20" s="2261"/>
      <c r="I20" s="2261"/>
      <c r="J20" s="2262"/>
      <c r="K20" s="2263"/>
      <c r="L20" s="2263"/>
      <c r="M20" s="2263"/>
      <c r="N20" s="2263"/>
      <c r="O20" s="2264"/>
      <c r="P20" s="24"/>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row>
    <row r="21" spans="1:85" ht="5.25" customHeight="1" x14ac:dyDescent="0.15">
      <c r="A21" s="4"/>
      <c r="B21" s="2238"/>
      <c r="C21" s="2241"/>
      <c r="D21" s="2"/>
      <c r="E21" s="2241"/>
      <c r="F21" s="2241"/>
      <c r="G21" s="2241"/>
      <c r="H21" s="2241"/>
      <c r="I21" s="2241"/>
      <c r="J21" s="2241"/>
      <c r="K21" s="2241"/>
      <c r="L21" s="2241"/>
      <c r="M21" s="2242"/>
      <c r="N21" s="2242"/>
      <c r="O21" s="2239"/>
      <c r="P21" s="4"/>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row>
    <row r="22" spans="1:85" ht="18.75" customHeight="1" x14ac:dyDescent="0.15">
      <c r="A22" s="4"/>
      <c r="B22" s="2238"/>
      <c r="C22" s="2241" t="s">
        <v>1014</v>
      </c>
      <c r="D22" s="2"/>
      <c r="E22" s="2241"/>
      <c r="F22" s="2241"/>
      <c r="G22" s="2241"/>
      <c r="H22" s="2241"/>
      <c r="I22" s="2241"/>
      <c r="J22" s="2241"/>
      <c r="K22" s="2241"/>
      <c r="L22" s="2241"/>
      <c r="M22" s="2242"/>
      <c r="N22" s="2242"/>
      <c r="O22" s="2239"/>
      <c r="P22" s="4"/>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row>
    <row r="23" spans="1:85" ht="9" customHeight="1" thickBot="1" x14ac:dyDescent="0.4">
      <c r="A23" s="4"/>
      <c r="B23" s="2255"/>
      <c r="C23" s="2265"/>
      <c r="D23" s="2256"/>
      <c r="E23" s="2256"/>
      <c r="F23" s="2256"/>
      <c r="G23" s="2256"/>
      <c r="H23" s="2256"/>
      <c r="I23" s="2256"/>
      <c r="J23" s="2256"/>
      <c r="K23" s="2266"/>
      <c r="L23" s="2266"/>
      <c r="M23" s="2266"/>
      <c r="N23" s="2266"/>
      <c r="O23" s="2239"/>
      <c r="P23" s="4"/>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row>
    <row r="24" spans="1:85" ht="5" customHeight="1" x14ac:dyDescent="0.15">
      <c r="A24" s="4"/>
      <c r="B24" s="2234"/>
      <c r="C24" s="2235"/>
      <c r="D24" s="2235"/>
      <c r="E24" s="2235"/>
      <c r="F24" s="2235"/>
      <c r="G24" s="2235"/>
      <c r="H24" s="2235"/>
      <c r="I24" s="2235"/>
      <c r="J24" s="2235"/>
      <c r="K24" s="2235"/>
      <c r="L24" s="2235"/>
      <c r="M24" s="2235"/>
      <c r="N24" s="2235"/>
      <c r="O24" s="2236"/>
      <c r="P24" s="4"/>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row>
    <row r="25" spans="1:85" ht="21" thickBot="1" x14ac:dyDescent="0.25">
      <c r="A25" s="4"/>
      <c r="B25" s="2296"/>
      <c r="C25" s="2314" t="s">
        <v>1306</v>
      </c>
      <c r="D25" s="2314"/>
      <c r="E25" s="2314"/>
      <c r="F25" s="2314"/>
      <c r="G25" s="2314"/>
      <c r="H25" s="2314"/>
      <c r="I25" s="2314"/>
      <c r="J25" s="2314"/>
      <c r="K25" s="2299"/>
      <c r="L25" s="2299"/>
      <c r="M25" s="2299"/>
      <c r="N25" s="2302" t="s">
        <v>1303</v>
      </c>
      <c r="O25" s="2301"/>
      <c r="P25" s="4"/>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row>
    <row r="26" spans="1:85" x14ac:dyDescent="0.15">
      <c r="A26" s="4"/>
      <c r="B26" s="2238"/>
      <c r="C26" s="37"/>
      <c r="D26" s="37"/>
      <c r="E26" s="37"/>
      <c r="F26" s="37"/>
      <c r="G26" s="37"/>
      <c r="H26" s="37"/>
      <c r="I26" s="37"/>
      <c r="J26" s="37"/>
      <c r="K26" s="37"/>
      <c r="L26" s="37"/>
      <c r="M26" s="37"/>
      <c r="N26" s="37"/>
      <c r="O26" s="2239"/>
      <c r="P26" s="4"/>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row>
    <row r="27" spans="1:85" ht="16" x14ac:dyDescent="0.2">
      <c r="A27" s="4"/>
      <c r="B27" s="2238"/>
      <c r="C27" s="2243" t="s">
        <v>1304</v>
      </c>
      <c r="D27" s="2267" t="s">
        <v>1307</v>
      </c>
      <c r="E27" s="2241"/>
      <c r="F27" s="2241"/>
      <c r="G27" s="2241"/>
      <c r="H27" s="2241"/>
      <c r="I27" s="2241"/>
      <c r="J27" s="2241"/>
      <c r="K27" s="2241"/>
      <c r="L27" s="2241"/>
      <c r="M27" s="2241"/>
      <c r="N27" s="2241"/>
      <c r="O27" s="2239"/>
      <c r="P27" s="4"/>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row>
    <row r="28" spans="1:85" ht="14" x14ac:dyDescent="0.15">
      <c r="A28" s="4"/>
      <c r="B28" s="2238"/>
      <c r="C28" s="2243"/>
      <c r="D28" s="2244" t="s">
        <v>1308</v>
      </c>
      <c r="E28" s="2241"/>
      <c r="F28" s="2241"/>
      <c r="G28" s="2241"/>
      <c r="H28" s="2241"/>
      <c r="I28" s="2241"/>
      <c r="J28" s="2241"/>
      <c r="K28" s="2241"/>
      <c r="L28" s="2241"/>
      <c r="M28" s="2241"/>
      <c r="N28" s="2241"/>
      <c r="O28" s="2239"/>
      <c r="P28" s="4"/>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row>
    <row r="29" spans="1:85" ht="14" x14ac:dyDescent="0.15">
      <c r="A29" s="4"/>
      <c r="B29" s="2238"/>
      <c r="C29" s="275"/>
      <c r="D29" s="2268"/>
      <c r="E29" s="2241"/>
      <c r="F29" s="2241"/>
      <c r="G29" s="2241"/>
      <c r="H29" s="2241"/>
      <c r="I29" s="2241"/>
      <c r="J29" s="2241"/>
      <c r="K29" s="2241"/>
      <c r="L29" s="2241"/>
      <c r="M29" s="2241"/>
      <c r="N29" s="2241"/>
      <c r="O29" s="2239"/>
      <c r="P29" s="4"/>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row>
    <row r="30" spans="1:85" ht="16" x14ac:dyDescent="0.2">
      <c r="A30" s="4"/>
      <c r="B30" s="2238"/>
      <c r="C30" s="2243" t="s">
        <v>1304</v>
      </c>
      <c r="D30" s="2267" t="s">
        <v>1015</v>
      </c>
      <c r="E30" s="2241"/>
      <c r="F30" s="2241"/>
      <c r="G30" s="2241"/>
      <c r="H30" s="2241"/>
      <c r="I30" s="2241"/>
      <c r="J30" s="2241"/>
      <c r="K30" s="2241"/>
      <c r="L30" s="2241"/>
      <c r="M30" s="2241"/>
      <c r="N30" s="2241"/>
      <c r="O30" s="2239"/>
      <c r="P30" s="4"/>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row>
    <row r="31" spans="1:85" x14ac:dyDescent="0.15">
      <c r="A31" s="4"/>
      <c r="B31" s="2238"/>
      <c r="C31" s="22"/>
      <c r="D31" s="2269" t="s">
        <v>1016</v>
      </c>
      <c r="E31" s="2241"/>
      <c r="F31" s="2241"/>
      <c r="G31" s="2241"/>
      <c r="H31" s="2241"/>
      <c r="I31" s="2241"/>
      <c r="J31" s="2241"/>
      <c r="K31" s="2241"/>
      <c r="L31" s="2241"/>
      <c r="M31" s="2241"/>
      <c r="N31" s="2241"/>
      <c r="O31" s="2239"/>
      <c r="P31" s="4"/>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row>
    <row r="32" spans="1:85" x14ac:dyDescent="0.15">
      <c r="A32" s="4"/>
      <c r="B32" s="2238"/>
      <c r="C32" s="22"/>
      <c r="D32" s="2270" t="s">
        <v>1132</v>
      </c>
      <c r="E32" s="2241"/>
      <c r="F32" s="2241"/>
      <c r="G32" s="2241"/>
      <c r="H32" s="2241"/>
      <c r="I32" s="2241"/>
      <c r="J32" s="2241"/>
      <c r="K32" s="2241"/>
      <c r="L32" s="2241"/>
      <c r="M32" s="2241"/>
      <c r="N32" s="2241"/>
      <c r="O32" s="2239"/>
      <c r="P32" s="4"/>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row>
    <row r="33" spans="1:85" x14ac:dyDescent="0.15">
      <c r="A33" s="4"/>
      <c r="B33" s="2238"/>
      <c r="C33" s="22"/>
      <c r="D33" s="2269" t="s">
        <v>1133</v>
      </c>
      <c r="E33" s="2241"/>
      <c r="F33" s="2241"/>
      <c r="G33" s="2241"/>
      <c r="H33" s="2241"/>
      <c r="I33" s="2271" t="s">
        <v>536</v>
      </c>
      <c r="J33" s="2"/>
      <c r="K33" s="2241"/>
      <c r="L33" s="2241"/>
      <c r="M33" s="2241"/>
      <c r="N33" s="2241"/>
      <c r="O33" s="2239"/>
      <c r="P33" s="4"/>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row>
    <row r="34" spans="1:85" x14ac:dyDescent="0.15">
      <c r="A34" s="4"/>
      <c r="B34" s="2238"/>
      <c r="C34" s="22"/>
      <c r="D34" s="2270" t="s">
        <v>1030</v>
      </c>
      <c r="E34" s="2241"/>
      <c r="F34" s="2241"/>
      <c r="G34" s="2241"/>
      <c r="H34" s="2241"/>
      <c r="I34" s="2272"/>
      <c r="J34" s="2"/>
      <c r="K34" s="2241"/>
      <c r="L34" s="2241"/>
      <c r="M34" s="2241"/>
      <c r="N34" s="2241"/>
      <c r="O34" s="2239"/>
      <c r="P34" s="4"/>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row>
    <row r="35" spans="1:85" x14ac:dyDescent="0.15">
      <c r="A35" s="4"/>
      <c r="B35" s="2238"/>
      <c r="C35" s="22"/>
      <c r="D35" s="2270" t="s">
        <v>1036</v>
      </c>
      <c r="E35" s="2241"/>
      <c r="F35" s="2241"/>
      <c r="G35" s="2241"/>
      <c r="H35" s="2241"/>
      <c r="I35" s="2272"/>
      <c r="J35" s="2"/>
      <c r="K35" s="2241"/>
      <c r="L35" s="2241"/>
      <c r="M35" s="2241"/>
      <c r="N35" s="2241"/>
      <c r="O35" s="2239"/>
      <c r="P35" s="4"/>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row>
    <row r="36" spans="1:85" x14ac:dyDescent="0.15">
      <c r="A36" s="4"/>
      <c r="B36" s="2238"/>
      <c r="C36" s="22"/>
      <c r="D36" s="2268" t="s">
        <v>1031</v>
      </c>
      <c r="E36" s="2241"/>
      <c r="F36" s="2241"/>
      <c r="G36" s="2241"/>
      <c r="H36" s="2241"/>
      <c r="I36" s="2241"/>
      <c r="J36" s="2241"/>
      <c r="K36" s="2241"/>
      <c r="L36" s="2241"/>
      <c r="M36" s="2241"/>
      <c r="N36" s="2241"/>
      <c r="O36" s="2239"/>
      <c r="P36" s="4"/>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row>
    <row r="37" spans="1:85" x14ac:dyDescent="0.15">
      <c r="A37" s="4"/>
      <c r="B37" s="2238"/>
      <c r="C37" s="22"/>
      <c r="D37" s="2268"/>
      <c r="E37" s="2241"/>
      <c r="F37" s="2241"/>
      <c r="G37" s="2241"/>
      <c r="H37" s="2241"/>
      <c r="I37" s="2241"/>
      <c r="J37" s="2241"/>
      <c r="K37" s="2241"/>
      <c r="L37" s="2241"/>
      <c r="M37" s="2241"/>
      <c r="N37" s="2241"/>
      <c r="O37" s="2239"/>
      <c r="P37" s="4"/>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row>
    <row r="38" spans="1:85" ht="16" x14ac:dyDescent="0.2">
      <c r="A38" s="4"/>
      <c r="B38" s="2238"/>
      <c r="C38" s="2243" t="s">
        <v>1304</v>
      </c>
      <c r="D38" s="2267" t="s">
        <v>1302</v>
      </c>
      <c r="E38" s="2241"/>
      <c r="F38" s="2241"/>
      <c r="G38" s="2241"/>
      <c r="H38" s="2241"/>
      <c r="I38" s="2241"/>
      <c r="J38" s="2241"/>
      <c r="K38" s="2241"/>
      <c r="L38" s="2241"/>
      <c r="M38" s="2241"/>
      <c r="N38" s="2241"/>
      <c r="O38" s="2239"/>
      <c r="P38" s="4"/>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row>
    <row r="39" spans="1:85" ht="16" x14ac:dyDescent="0.2">
      <c r="A39" s="4"/>
      <c r="B39" s="2238"/>
      <c r="C39" s="22"/>
      <c r="D39" s="2267" t="s">
        <v>1309</v>
      </c>
      <c r="E39" s="2241"/>
      <c r="F39" s="2241"/>
      <c r="G39" s="2241"/>
      <c r="H39" s="2241"/>
      <c r="I39" s="2241"/>
      <c r="J39" s="2241"/>
      <c r="K39" s="2241"/>
      <c r="L39" s="2241"/>
      <c r="M39" s="2241"/>
      <c r="N39" s="2241"/>
      <c r="O39" s="2239"/>
      <c r="P39" s="4"/>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row>
    <row r="40" spans="1:85" x14ac:dyDescent="0.15">
      <c r="A40" s="4"/>
      <c r="B40" s="2238"/>
      <c r="C40" s="22"/>
      <c r="D40" s="2244" t="s">
        <v>1310</v>
      </c>
      <c r="E40" s="2241"/>
      <c r="F40" s="2241"/>
      <c r="G40" s="2241"/>
      <c r="H40" s="2241"/>
      <c r="I40" s="2241"/>
      <c r="J40" s="2241"/>
      <c r="K40" s="2241"/>
      <c r="L40" s="2241"/>
      <c r="M40" s="2241"/>
      <c r="N40" s="2241"/>
      <c r="O40" s="2239"/>
      <c r="P40" s="4"/>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row>
    <row r="41" spans="1:85" x14ac:dyDescent="0.15">
      <c r="A41" s="4"/>
      <c r="B41" s="2238"/>
      <c r="C41" s="22"/>
      <c r="D41" s="2268"/>
      <c r="E41" s="2241"/>
      <c r="F41" s="2241"/>
      <c r="G41" s="2241"/>
      <c r="H41" s="2241"/>
      <c r="I41" s="2241"/>
      <c r="J41" s="2241"/>
      <c r="K41" s="2241"/>
      <c r="L41" s="2241"/>
      <c r="M41" s="2241"/>
      <c r="N41" s="2241"/>
      <c r="O41" s="2239"/>
      <c r="P41" s="4"/>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row>
    <row r="42" spans="1:85" ht="16" x14ac:dyDescent="0.2">
      <c r="A42" s="4"/>
      <c r="B42" s="2238"/>
      <c r="C42" s="2243" t="s">
        <v>1304</v>
      </c>
      <c r="D42" s="2267" t="s">
        <v>1522</v>
      </c>
      <c r="E42" s="2241"/>
      <c r="F42" s="2241"/>
      <c r="G42" s="2241"/>
      <c r="H42" s="2241"/>
      <c r="I42" s="2241"/>
      <c r="J42" s="2241"/>
      <c r="K42" s="2241"/>
      <c r="L42" s="2241"/>
      <c r="M42" s="2241"/>
      <c r="N42" s="2241"/>
      <c r="O42" s="2239"/>
      <c r="P42" s="4"/>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row>
    <row r="43" spans="1:85" ht="16" x14ac:dyDescent="0.2">
      <c r="A43" s="4"/>
      <c r="B43" s="2238"/>
      <c r="C43" s="22"/>
      <c r="D43" s="2267" t="s">
        <v>1311</v>
      </c>
      <c r="E43" s="2241"/>
      <c r="F43" s="2241"/>
      <c r="G43" s="2241"/>
      <c r="H43" s="2241"/>
      <c r="I43" s="2241"/>
      <c r="J43" s="2241"/>
      <c r="K43" s="2241"/>
      <c r="L43" s="2241"/>
      <c r="M43" s="2241"/>
      <c r="N43" s="2241"/>
      <c r="O43" s="2239"/>
      <c r="P43" s="4"/>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row>
    <row r="44" spans="1:85" x14ac:dyDescent="0.15">
      <c r="A44" s="4"/>
      <c r="B44" s="2238"/>
      <c r="C44" s="22"/>
      <c r="D44" s="2244" t="s">
        <v>1523</v>
      </c>
      <c r="E44" s="2241"/>
      <c r="F44" s="2241"/>
      <c r="G44" s="2241"/>
      <c r="H44" s="2241"/>
      <c r="I44" s="2241"/>
      <c r="J44" s="2241"/>
      <c r="K44" s="2241"/>
      <c r="L44" s="2241"/>
      <c r="M44" s="2241"/>
      <c r="N44" s="2241"/>
      <c r="O44" s="2239"/>
      <c r="P44" s="4"/>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row>
    <row r="45" spans="1:85" x14ac:dyDescent="0.15">
      <c r="A45" s="4"/>
      <c r="B45" s="2238"/>
      <c r="C45" s="22"/>
      <c r="D45" s="2268"/>
      <c r="E45" s="2241"/>
      <c r="F45" s="2241"/>
      <c r="G45" s="2241"/>
      <c r="H45" s="2241"/>
      <c r="I45" s="2241"/>
      <c r="J45" s="2241"/>
      <c r="K45" s="2241"/>
      <c r="L45" s="2241"/>
      <c r="M45" s="2241"/>
      <c r="N45" s="2241"/>
      <c r="O45" s="2239"/>
      <c r="P45" s="4"/>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row>
    <row r="46" spans="1:85" ht="16" x14ac:dyDescent="0.2">
      <c r="A46" s="4"/>
      <c r="B46" s="2238"/>
      <c r="C46" s="2243" t="s">
        <v>1304</v>
      </c>
      <c r="D46" s="2267" t="s">
        <v>1312</v>
      </c>
      <c r="E46" s="2241"/>
      <c r="F46" s="2241"/>
      <c r="G46" s="2241"/>
      <c r="H46" s="2241"/>
      <c r="I46" s="2241"/>
      <c r="J46" s="2241"/>
      <c r="K46" s="2241"/>
      <c r="L46" s="2241"/>
      <c r="M46" s="2241"/>
      <c r="N46" s="2241"/>
      <c r="O46" s="2239"/>
      <c r="P46" s="4"/>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row>
    <row r="47" spans="1:85" ht="12" customHeight="1" x14ac:dyDescent="0.15">
      <c r="A47" s="4"/>
      <c r="B47" s="2238"/>
      <c r="C47" s="22"/>
      <c r="D47" s="2244" t="s">
        <v>1313</v>
      </c>
      <c r="E47" s="2241"/>
      <c r="F47" s="2241"/>
      <c r="G47" s="2241"/>
      <c r="H47" s="2241"/>
      <c r="I47" s="2241"/>
      <c r="J47" s="2241"/>
      <c r="K47" s="2241"/>
      <c r="L47" s="2241"/>
      <c r="M47" s="2241"/>
      <c r="N47" s="2241"/>
      <c r="O47" s="2239"/>
      <c r="P47" s="4"/>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row>
    <row r="48" spans="1:85" ht="12" customHeight="1" x14ac:dyDescent="0.15">
      <c r="A48" s="4"/>
      <c r="B48" s="2238"/>
      <c r="C48" s="22"/>
      <c r="D48" s="2244"/>
      <c r="E48" s="2241"/>
      <c r="F48" s="2241"/>
      <c r="G48" s="2241"/>
      <c r="H48" s="2241"/>
      <c r="I48" s="2241"/>
      <c r="J48" s="2241"/>
      <c r="K48" s="2241"/>
      <c r="L48" s="2241"/>
      <c r="M48" s="2241"/>
      <c r="N48" s="2241"/>
      <c r="O48" s="2239"/>
      <c r="P48" s="4"/>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row>
    <row r="49" spans="1:85" ht="12" customHeight="1" x14ac:dyDescent="0.15">
      <c r="A49" s="4"/>
      <c r="B49" s="2238"/>
      <c r="C49" s="22"/>
      <c r="D49" s="2244"/>
      <c r="E49" s="2241"/>
      <c r="F49" s="2241"/>
      <c r="G49" s="2241"/>
      <c r="H49" s="2241"/>
      <c r="I49" s="2241"/>
      <c r="J49" s="2241"/>
      <c r="K49" s="2241"/>
      <c r="L49" s="2241"/>
      <c r="M49" s="2241"/>
      <c r="N49" s="2241"/>
      <c r="O49" s="2239"/>
      <c r="P49" s="4"/>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row>
    <row r="50" spans="1:85" ht="12" customHeight="1" x14ac:dyDescent="0.15">
      <c r="A50" s="4"/>
      <c r="B50" s="2238"/>
      <c r="C50" s="22"/>
      <c r="D50" s="2244"/>
      <c r="E50" s="2241"/>
      <c r="F50" s="2241"/>
      <c r="G50" s="2241"/>
      <c r="H50" s="2241"/>
      <c r="I50" s="2241"/>
      <c r="J50" s="2241"/>
      <c r="K50" s="2241"/>
      <c r="L50" s="2241"/>
      <c r="M50" s="2241"/>
      <c r="N50" s="2241"/>
      <c r="O50" s="2239"/>
      <c r="P50" s="4"/>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row>
    <row r="51" spans="1:85" ht="12" customHeight="1" x14ac:dyDescent="0.15">
      <c r="A51" s="4"/>
      <c r="B51" s="2238"/>
      <c r="C51" s="22"/>
      <c r="D51" s="2244"/>
      <c r="E51" s="2241"/>
      <c r="F51" s="2241"/>
      <c r="G51" s="2241"/>
      <c r="H51" s="2241"/>
      <c r="I51" s="2241"/>
      <c r="J51" s="2241"/>
      <c r="K51" s="2241"/>
      <c r="L51" s="2241"/>
      <c r="M51" s="2241"/>
      <c r="N51" s="2241"/>
      <c r="O51" s="2239"/>
      <c r="P51" s="4"/>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row>
    <row r="52" spans="1:85" ht="12" customHeight="1" x14ac:dyDescent="0.15">
      <c r="A52" s="4"/>
      <c r="B52" s="2238"/>
      <c r="C52" s="22"/>
      <c r="D52" s="2244"/>
      <c r="E52" s="2241"/>
      <c r="F52" s="2241"/>
      <c r="G52" s="2241"/>
      <c r="H52" s="2241"/>
      <c r="I52" s="2241"/>
      <c r="J52" s="2241"/>
      <c r="K52" s="2241"/>
      <c r="L52" s="2241"/>
      <c r="M52" s="2241"/>
      <c r="N52" s="2241"/>
      <c r="O52" s="2239"/>
      <c r="P52" s="4"/>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row>
    <row r="53" spans="1:85" ht="12" customHeight="1" x14ac:dyDescent="0.15">
      <c r="A53" s="4"/>
      <c r="B53" s="2238"/>
      <c r="C53" s="22"/>
      <c r="D53" s="2244"/>
      <c r="E53" s="2241"/>
      <c r="F53" s="2241"/>
      <c r="G53" s="2241"/>
      <c r="H53" s="2241"/>
      <c r="I53" s="2241"/>
      <c r="J53" s="2241"/>
      <c r="K53" s="2241"/>
      <c r="L53" s="2241"/>
      <c r="M53" s="2241"/>
      <c r="N53" s="2241"/>
      <c r="O53" s="2239"/>
      <c r="P53" s="4"/>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row>
    <row r="54" spans="1:85" ht="12" customHeight="1" x14ac:dyDescent="0.15">
      <c r="A54" s="4"/>
      <c r="B54" s="2238"/>
      <c r="C54" s="22"/>
      <c r="D54" s="2244"/>
      <c r="E54" s="2241"/>
      <c r="F54" s="2241"/>
      <c r="G54" s="2241"/>
      <c r="H54" s="2241"/>
      <c r="I54" s="2241"/>
      <c r="J54" s="2241"/>
      <c r="K54" s="2241"/>
      <c r="L54" s="2241"/>
      <c r="M54" s="2241"/>
      <c r="N54" s="2241"/>
      <c r="O54" s="2239"/>
      <c r="P54" s="4"/>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row>
    <row r="55" spans="1:85" ht="12" customHeight="1" x14ac:dyDescent="0.15">
      <c r="A55" s="4"/>
      <c r="B55" s="2238"/>
      <c r="C55" s="22"/>
      <c r="D55" s="2244"/>
      <c r="E55" s="2241"/>
      <c r="F55" s="2241"/>
      <c r="G55" s="2241"/>
      <c r="H55" s="2241"/>
      <c r="I55" s="2241"/>
      <c r="J55" s="2241"/>
      <c r="K55" s="2241"/>
      <c r="L55" s="2241"/>
      <c r="M55" s="2241"/>
      <c r="N55" s="2241"/>
      <c r="O55" s="2239"/>
      <c r="P55" s="4"/>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row>
    <row r="56" spans="1:85" ht="12" customHeight="1" x14ac:dyDescent="0.15">
      <c r="A56" s="4"/>
      <c r="B56" s="2238"/>
      <c r="C56" s="22"/>
      <c r="D56" s="2244"/>
      <c r="E56" s="2241"/>
      <c r="F56" s="2241"/>
      <c r="G56" s="2241"/>
      <c r="H56" s="2241"/>
      <c r="I56" s="2241"/>
      <c r="J56" s="2241"/>
      <c r="K56" s="2241"/>
      <c r="L56" s="2241"/>
      <c r="M56" s="2241"/>
      <c r="N56" s="2241"/>
      <c r="O56" s="2239"/>
      <c r="P56" s="4"/>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row>
    <row r="57" spans="1:85" ht="12" customHeight="1" x14ac:dyDescent="0.15">
      <c r="A57" s="4"/>
      <c r="B57" s="2238"/>
      <c r="C57" s="22"/>
      <c r="D57" s="2244"/>
      <c r="E57" s="2241"/>
      <c r="F57" s="2241"/>
      <c r="G57" s="2241"/>
      <c r="H57" s="2241"/>
      <c r="I57" s="2241"/>
      <c r="J57" s="2241"/>
      <c r="K57" s="2241"/>
      <c r="L57" s="2241"/>
      <c r="M57" s="2241"/>
      <c r="N57" s="2241"/>
      <c r="O57" s="2239"/>
      <c r="P57" s="4"/>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row>
    <row r="58" spans="1:85" ht="12" customHeight="1" x14ac:dyDescent="0.15">
      <c r="A58" s="4"/>
      <c r="B58" s="2238"/>
      <c r="C58" s="22"/>
      <c r="D58" s="2244"/>
      <c r="E58" s="2241"/>
      <c r="F58" s="2241"/>
      <c r="G58" s="2241"/>
      <c r="H58" s="2241"/>
      <c r="I58" s="2241"/>
      <c r="J58" s="2241"/>
      <c r="K58" s="2241"/>
      <c r="L58" s="2241"/>
      <c r="M58" s="2241"/>
      <c r="N58" s="2241"/>
      <c r="O58" s="2239"/>
      <c r="P58" s="4"/>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row>
    <row r="59" spans="1:85" ht="12" customHeight="1" x14ac:dyDescent="0.15">
      <c r="A59" s="4"/>
      <c r="B59" s="2238"/>
      <c r="C59" s="22"/>
      <c r="D59" s="2244"/>
      <c r="E59" s="2241"/>
      <c r="F59" s="2241"/>
      <c r="G59" s="2241"/>
      <c r="H59" s="2241"/>
      <c r="I59" s="2241"/>
      <c r="J59" s="2241"/>
      <c r="K59" s="2241"/>
      <c r="L59" s="2241"/>
      <c r="M59" s="2241"/>
      <c r="N59" s="2241"/>
      <c r="O59" s="2239"/>
      <c r="P59" s="4"/>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row>
    <row r="60" spans="1:85" ht="12" customHeight="1" thickBot="1" x14ac:dyDescent="0.2">
      <c r="A60" s="4"/>
      <c r="B60" s="2238"/>
      <c r="C60" s="22"/>
      <c r="D60" s="2244"/>
      <c r="E60" s="2241"/>
      <c r="F60" s="2241"/>
      <c r="G60" s="2241"/>
      <c r="H60" s="2241"/>
      <c r="I60" s="2241"/>
      <c r="J60" s="2241"/>
      <c r="K60" s="2241"/>
      <c r="L60" s="2241"/>
      <c r="M60" s="2241"/>
      <c r="N60" s="2241"/>
      <c r="O60" s="2239"/>
      <c r="P60" s="4"/>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row>
    <row r="61" spans="1:85" ht="5" customHeight="1" x14ac:dyDescent="0.15">
      <c r="A61" s="4"/>
      <c r="B61" s="2234"/>
      <c r="C61" s="2235"/>
      <c r="D61" s="2235"/>
      <c r="E61" s="2235"/>
      <c r="F61" s="2235"/>
      <c r="G61" s="2235"/>
      <c r="H61" s="2235"/>
      <c r="I61" s="2235"/>
      <c r="J61" s="2235"/>
      <c r="K61" s="2235"/>
      <c r="L61" s="2235"/>
      <c r="M61" s="2235"/>
      <c r="N61" s="2235"/>
      <c r="O61" s="2236"/>
      <c r="P61" s="4"/>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row>
    <row r="62" spans="1:85" ht="21" thickBot="1" x14ac:dyDescent="0.25">
      <c r="A62" s="4"/>
      <c r="B62" s="2296"/>
      <c r="C62" s="2314" t="s">
        <v>1380</v>
      </c>
      <c r="D62" s="2314"/>
      <c r="E62" s="2314"/>
      <c r="F62" s="2314"/>
      <c r="G62" s="2314"/>
      <c r="H62" s="2314"/>
      <c r="I62" s="2314"/>
      <c r="J62" s="2314"/>
      <c r="K62" s="2299"/>
      <c r="L62" s="2299"/>
      <c r="M62" s="2299"/>
      <c r="N62" s="2302" t="s">
        <v>1303</v>
      </c>
      <c r="O62" s="2301"/>
      <c r="P62" s="4"/>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row>
    <row r="63" spans="1:85" x14ac:dyDescent="0.15">
      <c r="A63" s="4"/>
      <c r="B63" s="2255"/>
      <c r="C63" s="2"/>
      <c r="D63" s="2"/>
      <c r="E63" s="2"/>
      <c r="F63" s="2"/>
      <c r="G63" s="2"/>
      <c r="H63" s="2"/>
      <c r="I63" s="2"/>
      <c r="J63" s="2"/>
      <c r="K63" s="2"/>
      <c r="L63" s="2"/>
      <c r="M63" s="2"/>
      <c r="N63" s="2"/>
      <c r="O63" s="2273"/>
      <c r="P63" s="4"/>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row>
    <row r="64" spans="1:85" x14ac:dyDescent="0.15">
      <c r="A64" s="4"/>
      <c r="B64" s="2255"/>
      <c r="C64" s="2"/>
      <c r="D64" s="2"/>
      <c r="E64" s="2"/>
      <c r="F64" s="2"/>
      <c r="G64" s="2"/>
      <c r="H64" s="2"/>
      <c r="I64" s="2"/>
      <c r="J64" s="2"/>
      <c r="K64" s="2"/>
      <c r="L64" s="2"/>
      <c r="M64" s="2"/>
      <c r="N64" s="2"/>
      <c r="O64" s="2273"/>
      <c r="P64" s="4"/>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row>
    <row r="65" spans="1:85" x14ac:dyDescent="0.15">
      <c r="A65" s="4"/>
      <c r="B65" s="2255"/>
      <c r="C65" s="2"/>
      <c r="D65" s="2"/>
      <c r="E65" s="2"/>
      <c r="F65" s="2"/>
      <c r="G65" s="2"/>
      <c r="H65" s="2"/>
      <c r="I65" s="2"/>
      <c r="J65" s="2"/>
      <c r="K65" s="2"/>
      <c r="L65" s="2"/>
      <c r="M65" s="2"/>
      <c r="N65" s="2"/>
      <c r="O65" s="2273"/>
      <c r="P65" s="4"/>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row>
    <row r="66" spans="1:85" x14ac:dyDescent="0.15">
      <c r="A66" s="4"/>
      <c r="B66" s="2255"/>
      <c r="C66" s="2"/>
      <c r="D66" s="2"/>
      <c r="E66" s="2"/>
      <c r="F66" s="2"/>
      <c r="G66" s="2"/>
      <c r="H66" s="2"/>
      <c r="I66" s="2"/>
      <c r="J66" s="2"/>
      <c r="K66" s="2"/>
      <c r="L66" s="2"/>
      <c r="M66" s="2"/>
      <c r="N66" s="2"/>
      <c r="O66" s="2273"/>
      <c r="P66" s="4"/>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row>
    <row r="67" spans="1:85" x14ac:dyDescent="0.15">
      <c r="A67" s="4"/>
      <c r="B67" s="2255"/>
      <c r="C67" s="2"/>
      <c r="D67" s="2"/>
      <c r="E67" s="2"/>
      <c r="F67" s="2"/>
      <c r="G67" s="2"/>
      <c r="H67" s="2"/>
      <c r="I67" s="2"/>
      <c r="J67" s="2"/>
      <c r="K67" s="2"/>
      <c r="L67" s="2"/>
      <c r="M67" s="2"/>
      <c r="N67" s="2"/>
      <c r="O67" s="2273"/>
      <c r="P67" s="4"/>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row>
    <row r="68" spans="1:85" x14ac:dyDescent="0.15">
      <c r="A68" s="4"/>
      <c r="B68" s="2255"/>
      <c r="C68" s="2"/>
      <c r="D68" s="2"/>
      <c r="E68" s="2"/>
      <c r="F68" s="2"/>
      <c r="G68" s="2"/>
      <c r="H68" s="2"/>
      <c r="I68" s="2"/>
      <c r="J68" s="2"/>
      <c r="K68" s="2"/>
      <c r="L68" s="2"/>
      <c r="M68" s="2"/>
      <c r="N68" s="2"/>
      <c r="O68" s="2273"/>
      <c r="P68" s="4"/>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row>
    <row r="69" spans="1:85" x14ac:dyDescent="0.15">
      <c r="A69" s="4"/>
      <c r="B69" s="2255"/>
      <c r="C69" s="2"/>
      <c r="D69" s="2"/>
      <c r="E69" s="2"/>
      <c r="F69" s="2"/>
      <c r="G69" s="2"/>
      <c r="H69" s="2"/>
      <c r="I69" s="2"/>
      <c r="J69" s="2"/>
      <c r="K69" s="2"/>
      <c r="L69" s="2"/>
      <c r="M69" s="2"/>
      <c r="N69" s="2"/>
      <c r="O69" s="2273"/>
      <c r="P69" s="4"/>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row>
    <row r="70" spans="1:85" x14ac:dyDescent="0.15">
      <c r="A70" s="4"/>
      <c r="B70" s="2255"/>
      <c r="C70" s="2"/>
      <c r="D70" s="2"/>
      <c r="E70" s="2"/>
      <c r="F70" s="2"/>
      <c r="G70" s="2"/>
      <c r="H70" s="2"/>
      <c r="I70" s="2"/>
      <c r="J70" s="2"/>
      <c r="K70" s="2"/>
      <c r="L70" s="2"/>
      <c r="M70" s="2"/>
      <c r="N70" s="2"/>
      <c r="O70" s="2273"/>
      <c r="P70" s="4"/>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row>
    <row r="71" spans="1:85" x14ac:dyDescent="0.15">
      <c r="A71" s="4"/>
      <c r="B71" s="2255"/>
      <c r="C71" s="2"/>
      <c r="D71" s="2"/>
      <c r="E71" s="2"/>
      <c r="F71" s="2"/>
      <c r="G71" s="2"/>
      <c r="H71" s="2"/>
      <c r="I71" s="2"/>
      <c r="J71" s="2"/>
      <c r="K71" s="2"/>
      <c r="L71" s="2"/>
      <c r="M71" s="2"/>
      <c r="N71" s="2"/>
      <c r="O71" s="2273"/>
      <c r="P71" s="4"/>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row>
    <row r="72" spans="1:85" x14ac:dyDescent="0.15">
      <c r="A72" s="4"/>
      <c r="B72" s="2255"/>
      <c r="C72" s="2"/>
      <c r="D72" s="2"/>
      <c r="E72" s="2"/>
      <c r="F72" s="2"/>
      <c r="G72" s="2"/>
      <c r="H72" s="2"/>
      <c r="I72" s="2"/>
      <c r="J72" s="2"/>
      <c r="K72" s="2"/>
      <c r="L72" s="2"/>
      <c r="M72" s="2"/>
      <c r="N72" s="2"/>
      <c r="O72" s="2273"/>
      <c r="P72" s="4"/>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row>
    <row r="73" spans="1:85" x14ac:dyDescent="0.15">
      <c r="A73" s="4"/>
      <c r="B73" s="2255"/>
      <c r="C73" s="2"/>
      <c r="D73" s="2"/>
      <c r="E73" s="2"/>
      <c r="F73" s="2"/>
      <c r="G73" s="2"/>
      <c r="H73" s="2"/>
      <c r="I73" s="2"/>
      <c r="J73" s="2"/>
      <c r="K73" s="2"/>
      <c r="L73" s="2"/>
      <c r="M73" s="2"/>
      <c r="N73" s="2"/>
      <c r="O73" s="2273"/>
      <c r="P73" s="4"/>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row>
    <row r="74" spans="1:85" x14ac:dyDescent="0.15">
      <c r="A74" s="4"/>
      <c r="B74" s="2255"/>
      <c r="C74" s="2"/>
      <c r="D74" s="2"/>
      <c r="E74" s="2"/>
      <c r="F74" s="2"/>
      <c r="G74" s="2"/>
      <c r="H74" s="2"/>
      <c r="I74" s="2"/>
      <c r="J74" s="2"/>
      <c r="K74" s="2"/>
      <c r="L74" s="2"/>
      <c r="M74" s="2"/>
      <c r="N74" s="2"/>
      <c r="O74" s="2273"/>
      <c r="P74" s="4"/>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row>
    <row r="75" spans="1:85" x14ac:dyDescent="0.15">
      <c r="A75" s="4"/>
      <c r="B75" s="2255"/>
      <c r="C75" s="2"/>
      <c r="D75" s="2"/>
      <c r="E75" s="2"/>
      <c r="F75" s="2"/>
      <c r="G75" s="2"/>
      <c r="H75" s="2"/>
      <c r="I75" s="2"/>
      <c r="J75" s="2"/>
      <c r="K75" s="2"/>
      <c r="L75" s="2"/>
      <c r="M75" s="2"/>
      <c r="N75" s="2"/>
      <c r="O75" s="2273"/>
      <c r="P75" s="4"/>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row>
    <row r="76" spans="1:85" x14ac:dyDescent="0.15">
      <c r="A76" s="4"/>
      <c r="B76" s="2255"/>
      <c r="C76" s="2"/>
      <c r="D76" s="2"/>
      <c r="E76" s="2"/>
      <c r="F76" s="2"/>
      <c r="G76" s="2"/>
      <c r="H76" s="2"/>
      <c r="I76" s="2"/>
      <c r="J76" s="2"/>
      <c r="K76" s="2"/>
      <c r="L76" s="2"/>
      <c r="M76" s="2"/>
      <c r="N76" s="2"/>
      <c r="O76" s="2273"/>
      <c r="P76" s="4"/>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row>
    <row r="77" spans="1:85" x14ac:dyDescent="0.15">
      <c r="A77" s="4"/>
      <c r="B77" s="2255"/>
      <c r="C77" s="2"/>
      <c r="D77" s="2"/>
      <c r="E77" s="2"/>
      <c r="F77" s="2"/>
      <c r="G77" s="2"/>
      <c r="H77" s="2"/>
      <c r="I77" s="2"/>
      <c r="J77" s="2"/>
      <c r="K77" s="2"/>
      <c r="L77" s="2"/>
      <c r="M77" s="2"/>
      <c r="N77" s="2"/>
      <c r="O77" s="2273"/>
      <c r="P77" s="4"/>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row>
    <row r="78" spans="1:85" ht="14" thickBot="1" x14ac:dyDescent="0.2">
      <c r="A78" s="4"/>
      <c r="B78" s="2255"/>
      <c r="C78" s="2"/>
      <c r="D78" s="1348"/>
      <c r="E78" s="1348"/>
      <c r="F78" s="1348"/>
      <c r="G78" s="1348"/>
      <c r="H78" s="1348"/>
      <c r="I78" s="1348"/>
      <c r="J78" s="1348"/>
      <c r="K78" s="1348"/>
      <c r="L78" s="1348"/>
      <c r="M78" s="1348"/>
      <c r="N78" s="1348"/>
      <c r="O78" s="2273"/>
      <c r="P78" s="4"/>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row>
    <row r="79" spans="1:85" ht="14" x14ac:dyDescent="0.15">
      <c r="A79" s="4"/>
      <c r="B79" s="2294"/>
      <c r="C79" s="2317" t="s">
        <v>1314</v>
      </c>
      <c r="D79" s="2317"/>
      <c r="E79" s="2317"/>
      <c r="F79" s="2317"/>
      <c r="G79" s="2317"/>
      <c r="H79" s="2317"/>
      <c r="I79" s="2317"/>
      <c r="J79" s="2317"/>
      <c r="K79" s="2317"/>
      <c r="L79" s="2317"/>
      <c r="M79" s="2317"/>
      <c r="N79" s="2317"/>
      <c r="O79" s="2295"/>
      <c r="P79" s="4"/>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row>
    <row r="80" spans="1:85" ht="14" x14ac:dyDescent="0.15">
      <c r="A80" s="4"/>
      <c r="B80" s="2237"/>
      <c r="C80" s="2318" t="s">
        <v>1637</v>
      </c>
      <c r="D80" s="2318"/>
      <c r="E80" s="2318"/>
      <c r="F80" s="2318"/>
      <c r="G80" s="2318"/>
      <c r="H80" s="2318"/>
      <c r="I80" s="2318"/>
      <c r="J80" s="2318"/>
      <c r="K80" s="2318"/>
      <c r="L80" s="2318"/>
      <c r="M80" s="2318"/>
      <c r="N80" s="2318"/>
      <c r="O80" s="2274"/>
      <c r="P80" s="4"/>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row>
    <row r="81" spans="1:85" x14ac:dyDescent="0.15">
      <c r="A81" s="4"/>
      <c r="B81" s="2237"/>
      <c r="C81" s="2319"/>
      <c r="D81" s="2319"/>
      <c r="E81" s="2319"/>
      <c r="F81" s="2319"/>
      <c r="G81" s="2319"/>
      <c r="H81" s="2319"/>
      <c r="I81" s="2319"/>
      <c r="J81" s="2319"/>
      <c r="K81" s="2319"/>
      <c r="L81" s="2319"/>
      <c r="M81" s="2319"/>
      <c r="N81" s="2319"/>
      <c r="O81" s="2274"/>
      <c r="P81" s="4"/>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row>
    <row r="82" spans="1:85" ht="21" thickBot="1" x14ac:dyDescent="0.25">
      <c r="A82" s="4"/>
      <c r="B82" s="2296"/>
      <c r="C82" s="2297" t="s">
        <v>1315</v>
      </c>
      <c r="D82" s="2297"/>
      <c r="E82" s="2297"/>
      <c r="F82" s="2297"/>
      <c r="G82" s="2297"/>
      <c r="H82" s="2297"/>
      <c r="I82" s="2297"/>
      <c r="J82" s="2297"/>
      <c r="K82" s="2297"/>
      <c r="L82" s="2297"/>
      <c r="M82" s="2297"/>
      <c r="N82" s="2297"/>
      <c r="O82" s="2298"/>
      <c r="P82" s="4"/>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row>
    <row r="83" spans="1:85" ht="14" thickBot="1" x14ac:dyDescent="0.2">
      <c r="A83" s="4"/>
      <c r="B83" s="2255"/>
      <c r="C83" s="2"/>
      <c r="D83" s="1348"/>
      <c r="E83" s="1348"/>
      <c r="F83" s="1348"/>
      <c r="G83" s="1348"/>
      <c r="H83" s="1348"/>
      <c r="I83" s="1348"/>
      <c r="J83" s="1348"/>
      <c r="K83" s="1348"/>
      <c r="L83" s="1348"/>
      <c r="M83" s="1348"/>
      <c r="N83" s="1348"/>
      <c r="O83" s="2273"/>
      <c r="P83" s="4"/>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row>
    <row r="84" spans="1:85" ht="5" customHeight="1" x14ac:dyDescent="0.15">
      <c r="A84" s="4"/>
      <c r="B84" s="2234"/>
      <c r="C84" s="2235"/>
      <c r="D84" s="2235"/>
      <c r="E84" s="2235"/>
      <c r="F84" s="2235"/>
      <c r="G84" s="2235"/>
      <c r="H84" s="2235"/>
      <c r="I84" s="2235"/>
      <c r="J84" s="2235"/>
      <c r="K84" s="2235"/>
      <c r="L84" s="2235"/>
      <c r="M84" s="2235"/>
      <c r="N84" s="2235"/>
      <c r="O84" s="2236"/>
      <c r="P84" s="4"/>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row>
    <row r="85" spans="1:85" ht="24" thickBot="1" x14ac:dyDescent="0.3">
      <c r="A85" s="4"/>
      <c r="B85" s="2296"/>
      <c r="C85" s="2314" t="s">
        <v>1316</v>
      </c>
      <c r="D85" s="2314"/>
      <c r="E85" s="2314"/>
      <c r="F85" s="2314"/>
      <c r="G85" s="2314"/>
      <c r="H85" s="2314"/>
      <c r="I85" s="2314"/>
      <c r="J85" s="2314"/>
      <c r="K85" s="2299"/>
      <c r="L85" s="2299"/>
      <c r="M85" s="2299"/>
      <c r="N85" s="2300" t="s">
        <v>1305</v>
      </c>
      <c r="O85" s="2301"/>
      <c r="P85" s="4"/>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row>
    <row r="86" spans="1:85" x14ac:dyDescent="0.15">
      <c r="A86" s="4"/>
      <c r="B86" s="2255"/>
      <c r="C86" s="2"/>
      <c r="D86" s="1348"/>
      <c r="E86" s="1348"/>
      <c r="F86" s="1348"/>
      <c r="G86" s="1348"/>
      <c r="H86" s="1348"/>
      <c r="I86" s="1348"/>
      <c r="J86" s="1348"/>
      <c r="K86" s="1348"/>
      <c r="L86" s="1348"/>
      <c r="M86" s="1348"/>
      <c r="N86" s="1348"/>
      <c r="O86" s="2273"/>
      <c r="P86" s="4"/>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row>
    <row r="87" spans="1:85" ht="16" x14ac:dyDescent="0.2">
      <c r="A87" s="4"/>
      <c r="B87" s="2255"/>
      <c r="C87" s="2275" t="s">
        <v>1299</v>
      </c>
      <c r="D87" s="2276"/>
      <c r="E87" s="2276"/>
      <c r="F87" s="2276"/>
      <c r="G87" s="2276"/>
      <c r="H87" s="2276"/>
      <c r="I87" s="2276"/>
      <c r="J87" s="2276"/>
      <c r="K87" s="2276"/>
      <c r="L87" s="1348"/>
      <c r="M87" s="1348"/>
      <c r="N87" s="1348"/>
      <c r="O87" s="2273"/>
      <c r="P87" s="4"/>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row>
    <row r="88" spans="1:85" ht="16" x14ac:dyDescent="0.2">
      <c r="A88" s="4"/>
      <c r="B88" s="2255"/>
      <c r="C88" s="2275" t="s">
        <v>1037</v>
      </c>
      <c r="D88" s="2276"/>
      <c r="E88" s="2276"/>
      <c r="F88" s="2276"/>
      <c r="G88" s="2276"/>
      <c r="H88" s="2276"/>
      <c r="I88" s="2276"/>
      <c r="J88" s="2276"/>
      <c r="K88" s="2276"/>
      <c r="L88" s="1348"/>
      <c r="M88" s="1348"/>
      <c r="N88" s="1348"/>
      <c r="O88" s="2273"/>
      <c r="P88" s="4"/>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row>
    <row r="89" spans="1:85" ht="16" x14ac:dyDescent="0.2">
      <c r="A89" s="4"/>
      <c r="B89" s="2255"/>
      <c r="C89" s="15" t="s">
        <v>114</v>
      </c>
      <c r="D89" s="2276"/>
      <c r="E89" s="2276"/>
      <c r="F89" s="2276"/>
      <c r="G89" s="2276"/>
      <c r="H89" s="2276"/>
      <c r="I89" s="2276"/>
      <c r="J89" s="2276"/>
      <c r="K89" s="2276"/>
      <c r="L89" s="1348"/>
      <c r="M89" s="1348"/>
      <c r="N89" s="1348"/>
      <c r="O89" s="2273"/>
      <c r="P89" s="4"/>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row>
    <row r="90" spans="1:85" ht="16" x14ac:dyDescent="0.2">
      <c r="A90" s="4"/>
      <c r="B90" s="2255"/>
      <c r="C90" s="15" t="s">
        <v>1038</v>
      </c>
      <c r="D90" s="2276"/>
      <c r="E90" s="2276"/>
      <c r="F90" s="2276"/>
      <c r="G90" s="2276"/>
      <c r="H90" s="2276"/>
      <c r="I90" s="2276"/>
      <c r="J90" s="2276"/>
      <c r="K90" s="2276"/>
      <c r="L90" s="1348"/>
      <c r="M90" s="1348"/>
      <c r="N90" s="1348"/>
      <c r="O90" s="2273"/>
      <c r="P90" s="4"/>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row>
    <row r="91" spans="1:85" ht="6.75" customHeight="1" x14ac:dyDescent="0.2">
      <c r="A91" s="4"/>
      <c r="B91" s="2255"/>
      <c r="C91" s="15"/>
      <c r="D91" s="2276"/>
      <c r="E91" s="2276"/>
      <c r="F91" s="2276"/>
      <c r="G91" s="2276"/>
      <c r="H91" s="2276"/>
      <c r="I91" s="2276"/>
      <c r="J91" s="2276"/>
      <c r="K91" s="2276"/>
      <c r="L91" s="1348"/>
      <c r="M91" s="1348"/>
      <c r="N91" s="1348"/>
      <c r="O91" s="2273"/>
      <c r="P91" s="4"/>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row>
    <row r="92" spans="1:85" ht="18" x14ac:dyDescent="0.2">
      <c r="A92" s="4"/>
      <c r="B92" s="2255"/>
      <c r="C92" s="2277" t="s">
        <v>1317</v>
      </c>
      <c r="D92" s="2276"/>
      <c r="E92" s="2276"/>
      <c r="F92" s="2276"/>
      <c r="G92" s="2276"/>
      <c r="H92" s="2276"/>
      <c r="I92" s="2315" t="s">
        <v>1318</v>
      </c>
      <c r="J92" s="2315"/>
      <c r="K92" s="2315"/>
      <c r="L92" s="2278"/>
      <c r="M92" s="2279"/>
      <c r="N92" s="1348"/>
      <c r="O92" s="2273"/>
      <c r="P92" s="4"/>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row>
    <row r="93" spans="1:85" ht="18" x14ac:dyDescent="0.2">
      <c r="A93" s="4"/>
      <c r="B93" s="2255"/>
      <c r="C93" s="2277" t="s">
        <v>1378</v>
      </c>
      <c r="D93" s="2276"/>
      <c r="E93" s="2276"/>
      <c r="F93" s="2276"/>
      <c r="G93" s="2276"/>
      <c r="H93" s="2276"/>
      <c r="I93" s="2280"/>
      <c r="J93" s="2281"/>
      <c r="K93" s="2282"/>
      <c r="L93" s="2279"/>
      <c r="M93" s="2279"/>
      <c r="N93" s="1348"/>
      <c r="O93" s="2273"/>
      <c r="P93" s="4"/>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row>
    <row r="94" spans="1:85" ht="18" x14ac:dyDescent="0.2">
      <c r="A94" s="4"/>
      <c r="B94" s="2255"/>
      <c r="C94" s="15" t="s">
        <v>1379</v>
      </c>
      <c r="D94" s="2276"/>
      <c r="E94" s="2276"/>
      <c r="F94" s="2276"/>
      <c r="G94" s="2316" t="s">
        <v>1318</v>
      </c>
      <c r="H94" s="2316"/>
      <c r="I94" s="2316"/>
      <c r="J94" s="2281"/>
      <c r="K94" s="2282"/>
      <c r="L94" s="2279"/>
      <c r="M94" s="2279"/>
      <c r="N94" s="1348"/>
      <c r="O94" s="2283"/>
      <c r="P94" s="16"/>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row>
    <row r="95" spans="1:85" ht="18" x14ac:dyDescent="0.2">
      <c r="A95" s="4"/>
      <c r="B95" s="2255"/>
      <c r="C95" s="15"/>
      <c r="D95" s="2276"/>
      <c r="E95" s="2276"/>
      <c r="F95" s="2276"/>
      <c r="G95" s="2280"/>
      <c r="H95" s="2284"/>
      <c r="I95" s="2280"/>
      <c r="J95" s="2285"/>
      <c r="K95" s="2286"/>
      <c r="L95" s="2278"/>
      <c r="M95" s="2278"/>
      <c r="N95" s="2241"/>
      <c r="O95" s="2273"/>
      <c r="P95" s="4"/>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row>
    <row r="96" spans="1:85" ht="16" x14ac:dyDescent="0.2">
      <c r="A96" s="4"/>
      <c r="B96" s="2255"/>
      <c r="C96" s="2287" t="s">
        <v>1039</v>
      </c>
      <c r="D96" s="2288"/>
      <c r="E96" s="2276"/>
      <c r="F96" s="2276"/>
      <c r="G96" s="2276"/>
      <c r="H96" s="2276"/>
      <c r="I96" s="2276"/>
      <c r="J96" s="2276"/>
      <c r="K96" s="2276"/>
      <c r="L96" s="1348"/>
      <c r="M96" s="1348"/>
      <c r="N96" s="1348"/>
      <c r="O96" s="2273"/>
      <c r="P96" s="4"/>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row>
    <row r="97" spans="1:85" ht="15" customHeight="1" x14ac:dyDescent="0.2">
      <c r="A97" s="4"/>
      <c r="B97" s="2255"/>
      <c r="C97" s="2287" t="s">
        <v>1040</v>
      </c>
      <c r="D97" s="2276"/>
      <c r="E97" s="2276"/>
      <c r="F97" s="2276"/>
      <c r="G97" s="2276"/>
      <c r="H97" s="2276"/>
      <c r="I97" s="2276"/>
      <c r="J97" s="2289"/>
      <c r="K97" s="2276"/>
      <c r="L97" s="1348"/>
      <c r="M97" s="1348"/>
      <c r="N97" s="1348"/>
      <c r="O97" s="2273"/>
      <c r="P97" s="4"/>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row>
    <row r="98" spans="1:85" ht="7.5" customHeight="1" thickBot="1" x14ac:dyDescent="0.2">
      <c r="A98" s="4"/>
      <c r="B98" s="2290"/>
      <c r="C98" s="2291"/>
      <c r="D98" s="2292"/>
      <c r="E98" s="2292"/>
      <c r="F98" s="2292"/>
      <c r="G98" s="2292"/>
      <c r="H98" s="2292"/>
      <c r="I98" s="2292"/>
      <c r="J98" s="2292"/>
      <c r="K98" s="2292"/>
      <c r="L98" s="2292"/>
      <c r="M98" s="2292"/>
      <c r="N98" s="2292"/>
      <c r="O98" s="2293"/>
      <c r="P98" s="4"/>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row>
    <row r="99" spans="1:85" x14ac:dyDescent="0.15">
      <c r="A99" s="3"/>
      <c r="B99" s="17"/>
      <c r="C99" s="17"/>
      <c r="D99" s="3"/>
      <c r="E99" s="3"/>
      <c r="F99" s="3"/>
      <c r="G99" s="3"/>
      <c r="H99" s="3"/>
      <c r="I99" s="3"/>
      <c r="J99" s="3"/>
      <c r="K99" s="3"/>
      <c r="L99" s="3"/>
      <c r="M99" s="3"/>
      <c r="N99" s="3"/>
      <c r="O99" s="3"/>
      <c r="P99" s="3"/>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row>
    <row r="100" spans="1:85" x14ac:dyDescent="0.15">
      <c r="A100" s="3"/>
      <c r="B100" s="3"/>
      <c r="C100" s="3"/>
      <c r="D100" s="3"/>
      <c r="E100" s="3"/>
      <c r="F100" s="3"/>
      <c r="G100" s="3"/>
      <c r="H100" s="3"/>
      <c r="I100" s="3"/>
      <c r="J100" s="3"/>
      <c r="K100" s="3"/>
      <c r="L100" s="3"/>
      <c r="M100" s="3"/>
      <c r="N100" s="3"/>
      <c r="O100" s="3"/>
      <c r="P100" s="3"/>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row>
    <row r="101" spans="1:85"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row>
    <row r="102" spans="1:85"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row>
    <row r="103" spans="1:85"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row>
    <row r="104" spans="1:85"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row>
    <row r="105" spans="1:85"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row>
    <row r="106" spans="1:85"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row>
    <row r="107" spans="1:85"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row>
    <row r="108" spans="1:85"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row>
    <row r="109" spans="1:85"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row>
    <row r="110" spans="1:85"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row>
    <row r="111" spans="1:85"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row>
    <row r="112" spans="1:85"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row>
    <row r="113" spans="1:85"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row>
    <row r="114" spans="1:85"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row>
    <row r="115" spans="1:85"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row>
    <row r="116" spans="1:85"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row>
    <row r="117" spans="1:85"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row>
    <row r="118" spans="1:85"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row>
    <row r="119" spans="1:85"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row>
    <row r="120" spans="1:85"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row>
    <row r="121" spans="1:85"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row>
    <row r="122" spans="1:85"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row>
    <row r="123" spans="1:85"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row>
    <row r="124" spans="1:85"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row>
    <row r="125" spans="1:85"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row>
    <row r="126" spans="1:85"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row>
    <row r="127" spans="1:85"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row>
    <row r="128" spans="1:85"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row>
    <row r="129" spans="1:85"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row>
    <row r="130" spans="1:85"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row>
    <row r="131" spans="1:85"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row>
    <row r="132" spans="1:85"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row>
    <row r="133" spans="1:85"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row>
    <row r="134" spans="1:85"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row>
    <row r="135" spans="1:85"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row>
    <row r="136" spans="1:85"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row>
    <row r="137" spans="1:85"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row>
    <row r="138" spans="1:85"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row>
    <row r="139" spans="1:85"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row>
    <row r="140" spans="1:85"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row>
    <row r="141" spans="1:85"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row>
    <row r="142" spans="1:85"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row>
    <row r="143" spans="1:85"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row>
    <row r="144" spans="1:85"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row>
    <row r="145" spans="1:85"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row>
    <row r="146" spans="1:85"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row>
    <row r="147" spans="1:85"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row>
    <row r="148" spans="1:85"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row>
    <row r="149" spans="1:85"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row>
    <row r="150" spans="1:85"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row>
    <row r="151" spans="1:85"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row>
    <row r="152" spans="1:85"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row>
    <row r="153" spans="1:85"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row>
    <row r="154" spans="1:85"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row>
    <row r="155" spans="1:85"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row>
    <row r="156" spans="1:85"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row>
    <row r="157" spans="1:85"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row>
    <row r="158" spans="1:85"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row>
    <row r="159" spans="1:85"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row>
    <row r="160" spans="1:85"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row>
    <row r="161" spans="1:85"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row>
    <row r="162" spans="1:85"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row>
    <row r="163" spans="1:85"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row>
    <row r="164" spans="1:85"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row>
    <row r="165" spans="1:85"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row>
    <row r="166" spans="1:85"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row>
    <row r="167" spans="1:85"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row>
    <row r="168" spans="1:85"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row>
    <row r="169" spans="1:85"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row>
    <row r="170" spans="1:85"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row>
    <row r="171" spans="1:85"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row>
    <row r="172" spans="1:85"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row>
    <row r="173" spans="1:85"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row>
    <row r="174" spans="1:85"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row>
    <row r="175" spans="1:85"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row>
    <row r="176" spans="1:85"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row>
    <row r="177" spans="1:85"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row>
    <row r="178" spans="1:85"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row>
    <row r="179" spans="1:85"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row>
    <row r="180" spans="1:85"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row>
    <row r="181" spans="1:85"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row>
    <row r="182" spans="1:85"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row>
    <row r="183" spans="1:85"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row>
    <row r="184" spans="1:85"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row>
    <row r="185" spans="1:85"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row>
    <row r="186" spans="1:85"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row>
    <row r="187" spans="1:85"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row>
    <row r="188" spans="1:85"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row>
    <row r="189" spans="1:85"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row>
    <row r="190" spans="1:85"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row>
    <row r="191" spans="1:85"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row>
    <row r="192" spans="1:85"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row>
    <row r="193" spans="1:85"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row>
    <row r="194" spans="1:85"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row>
    <row r="195" spans="1:85"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row>
    <row r="196" spans="1:85"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row>
    <row r="197" spans="1:85"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row>
    <row r="198" spans="1:85"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row>
    <row r="199" spans="1:85"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row>
    <row r="200" spans="1:85"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row>
    <row r="201" spans="1:85"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row>
    <row r="202" spans="1:85"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row>
    <row r="203" spans="1:85"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row>
    <row r="204" spans="1:85"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row>
    <row r="205" spans="1:85"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row>
    <row r="206" spans="1:85"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row>
    <row r="207" spans="1:85"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row>
    <row r="208" spans="1:85"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row>
    <row r="209" spans="1:85"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row>
    <row r="210" spans="1:85"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row>
    <row r="211" spans="1:85"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row>
    <row r="212" spans="1:85"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row>
    <row r="213" spans="1:85"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row>
    <row r="214" spans="1:85"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row>
    <row r="215" spans="1:85"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row>
    <row r="216" spans="1:85"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row>
    <row r="217" spans="1:85"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row>
    <row r="218" spans="1:85"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row>
    <row r="219" spans="1:85"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row>
    <row r="220" spans="1:85"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row>
    <row r="221" spans="1:85"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row>
    <row r="222" spans="1:85"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row>
    <row r="223" spans="1:85"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row>
    <row r="224" spans="1:85"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row>
    <row r="225" spans="1:85"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row>
    <row r="226" spans="1:85"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row>
    <row r="227" spans="1:85"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row>
    <row r="228" spans="1:85"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row>
    <row r="229" spans="1:85"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row>
    <row r="230" spans="1:85"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row>
    <row r="231" spans="1:85"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row>
    <row r="232" spans="1:85"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row>
    <row r="233" spans="1:85"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row>
    <row r="234" spans="1:85"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row>
    <row r="235" spans="1:85"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row>
    <row r="236" spans="1:85"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row>
    <row r="237" spans="1:85"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row>
    <row r="238" spans="1:85"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row>
    <row r="239" spans="1:85"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row>
    <row r="240" spans="1:85"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row>
    <row r="241" spans="1:85"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row>
    <row r="242" spans="1:85"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row>
    <row r="243" spans="1:85"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row>
    <row r="244" spans="1:85"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row>
    <row r="245" spans="1:85"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row>
    <row r="246" spans="1:85"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row>
    <row r="247" spans="1:85"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row>
    <row r="248" spans="1:85"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row>
    <row r="249" spans="1:85"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row>
    <row r="250" spans="1:85"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row>
    <row r="251" spans="1:85"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row>
    <row r="252" spans="1:85"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row>
    <row r="253" spans="1:85"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row>
    <row r="254" spans="1:85"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row>
    <row r="255" spans="1:85"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row>
    <row r="256" spans="1:85"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row>
    <row r="257" spans="1:85"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row>
    <row r="258" spans="1:85"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row>
    <row r="259" spans="1:85"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row>
    <row r="260" spans="1:85"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row>
    <row r="261" spans="1:85"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row>
    <row r="262" spans="1:85"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row>
    <row r="263" spans="1:85"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row>
    <row r="264" spans="1:85"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row>
    <row r="265" spans="1:85"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row>
    <row r="266" spans="1:85"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row>
    <row r="267" spans="1:85"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row>
    <row r="268" spans="1:85"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row>
    <row r="269" spans="1:85"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row>
    <row r="270" spans="1:85"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row>
    <row r="271" spans="1:85"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row>
    <row r="272" spans="1:85"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row>
    <row r="273" spans="1:85"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row>
    <row r="274" spans="1:85"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row>
    <row r="275" spans="1:85"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row>
    <row r="276" spans="1:85"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row>
    <row r="277" spans="1:85"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row>
    <row r="278" spans="1:85"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row>
    <row r="279" spans="1:85"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row>
    <row r="280" spans="1:85"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row>
    <row r="281" spans="1:85"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row>
    <row r="282" spans="1:85"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row>
    <row r="283" spans="1:85"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row>
    <row r="284" spans="1:85"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row>
    <row r="285" spans="1:85"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row>
    <row r="286" spans="1:85"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row>
    <row r="287" spans="1:85"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row>
    <row r="288" spans="1:85"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row>
    <row r="289" spans="1:85"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row>
    <row r="290" spans="1:85"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row>
    <row r="291" spans="1:85"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row>
    <row r="292" spans="1:85"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row>
    <row r="293" spans="1:85"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row>
    <row r="294" spans="1:85"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row>
    <row r="295" spans="1:85"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row>
    <row r="296" spans="1:85"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row>
    <row r="297" spans="1:85"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row>
    <row r="298" spans="1:85"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row>
    <row r="299" spans="1:85"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row>
    <row r="300" spans="1:85"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row>
    <row r="301" spans="1:85"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row>
    <row r="302" spans="1:85"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row>
    <row r="303" spans="1:85"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row>
    <row r="304" spans="1:85"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row>
    <row r="305" spans="1:85"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row>
    <row r="306" spans="1:85"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row>
    <row r="307" spans="1:85"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row>
    <row r="308" spans="1:85"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row>
    <row r="309" spans="1:85"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row>
    <row r="310" spans="1:85"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row>
    <row r="311" spans="1:85"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row>
    <row r="312" spans="1:85"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row>
    <row r="313" spans="1:85"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row>
    <row r="314" spans="1:85"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row>
    <row r="315" spans="1:85"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row>
    <row r="316" spans="1:85"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row>
    <row r="317" spans="1:85"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row>
    <row r="318" spans="1:85"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row>
    <row r="319" spans="1:85"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row>
    <row r="320" spans="1:85"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row>
    <row r="321" spans="1:85"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row>
    <row r="322" spans="1:85"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row>
    <row r="323" spans="1:85"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row>
    <row r="324" spans="1:85"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row>
    <row r="325" spans="1:85"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row>
    <row r="326" spans="1:85"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row>
    <row r="327" spans="1:85"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row>
    <row r="328" spans="1:85"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row>
    <row r="329" spans="1:85"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row>
    <row r="330" spans="1:85"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row>
    <row r="331" spans="1:85"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row>
    <row r="332" spans="1:85"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row>
    <row r="333" spans="1:85"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row>
    <row r="334" spans="1:85"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row>
    <row r="335" spans="1:85"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row>
    <row r="336" spans="1:85"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row>
    <row r="337" spans="1:85"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row>
    <row r="338" spans="1:85"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row>
    <row r="339" spans="1:85"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row>
    <row r="340" spans="1:85"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row>
    <row r="341" spans="1:85"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row>
    <row r="342" spans="1:85"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row>
    <row r="343" spans="1:85"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row>
    <row r="344" spans="1:85"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row>
    <row r="345" spans="1:85"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row>
    <row r="346" spans="1:85"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row>
    <row r="347" spans="1:85"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row>
    <row r="348" spans="1:85"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row>
    <row r="349" spans="1:85"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row>
    <row r="350" spans="1:85"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row>
    <row r="351" spans="1:85"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row>
    <row r="352" spans="1:85"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row>
    <row r="353" spans="1:85"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row>
    <row r="354" spans="1:85"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row>
    <row r="355" spans="1:85"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row>
    <row r="356" spans="1:85"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row>
    <row r="357" spans="1:85"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row>
    <row r="358" spans="1:85"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row>
    <row r="359" spans="1:85"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row>
    <row r="360" spans="1:85"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row>
    <row r="361" spans="1:85"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row>
    <row r="362" spans="1:85"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row>
    <row r="363" spans="1:85"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row>
    <row r="364" spans="1:85"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row>
    <row r="365" spans="1:85"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row>
    <row r="366" spans="1:85"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row>
    <row r="367" spans="1:85"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row>
    <row r="368" spans="1:85"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row>
    <row r="369" spans="1:85"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row>
    <row r="370" spans="1:85"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row>
    <row r="371" spans="1:85"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row>
    <row r="372" spans="1:85"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row>
    <row r="373" spans="1:85"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row>
    <row r="374" spans="1:85"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row>
    <row r="375" spans="1:85"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row>
    <row r="376" spans="1:85"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row>
    <row r="377" spans="1:85"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row>
    <row r="378" spans="1:85"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row>
    <row r="379" spans="1:85"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row>
    <row r="380" spans="1:85"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row>
    <row r="381" spans="1:85"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row>
    <row r="382" spans="1:85"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row>
    <row r="383" spans="1:85"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row>
    <row r="384" spans="1:85"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row>
    <row r="385" spans="1:85"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row>
    <row r="386" spans="1:85"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row>
    <row r="387" spans="1:85"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row>
    <row r="388" spans="1:85"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row>
    <row r="389" spans="1:85"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row>
    <row r="390" spans="1:85"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row>
    <row r="391" spans="1:85"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row>
    <row r="392" spans="1:85"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row>
    <row r="393" spans="1:85"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row>
    <row r="394" spans="1:85"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row>
    <row r="395" spans="1:85"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row>
    <row r="396" spans="1:85"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row>
    <row r="397" spans="1:85"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row>
    <row r="398" spans="1:85"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row>
    <row r="399" spans="1:85"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row>
    <row r="400" spans="1:85"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row>
    <row r="401" spans="1:85"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row>
    <row r="402" spans="1:85"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row>
    <row r="403" spans="1:85"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row>
    <row r="404" spans="1:85"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row>
    <row r="405" spans="1:85"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row>
    <row r="406" spans="1:85"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row>
    <row r="407" spans="1:85"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row>
    <row r="408" spans="1:85"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row>
    <row r="409" spans="1:85"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row>
    <row r="410" spans="1:85"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row>
    <row r="411" spans="1:85"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row>
    <row r="412" spans="1:85"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row>
    <row r="413" spans="1:85"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row>
    <row r="414" spans="1:85"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row>
    <row r="415" spans="1:85"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row>
    <row r="416" spans="1:85"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row>
    <row r="417" spans="1:85"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row>
    <row r="418" spans="1:85"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row>
    <row r="419" spans="1:85"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row>
    <row r="420" spans="1:85"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row>
    <row r="421" spans="1:85"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row>
    <row r="422" spans="1:85"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row>
    <row r="423" spans="1:85"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row>
    <row r="424" spans="1:85"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row>
    <row r="425" spans="1:85"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row>
    <row r="426" spans="1:85"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row>
    <row r="427" spans="1:85"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row>
    <row r="428" spans="1:85"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row>
    <row r="429" spans="1:85"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row>
    <row r="430" spans="1:85"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row>
    <row r="431" spans="1:85"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row>
    <row r="432" spans="1:85"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row>
    <row r="433" spans="1:85"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row>
    <row r="434" spans="1:85"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row>
    <row r="435" spans="1:85"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row>
    <row r="436" spans="1:85"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row>
    <row r="437" spans="1:85"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row>
    <row r="438" spans="1:85"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row>
    <row r="439" spans="1:85"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row>
    <row r="440" spans="1:85"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row>
    <row r="441" spans="1:85"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row>
    <row r="442" spans="1:85"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row>
    <row r="443" spans="1:85"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row>
    <row r="444" spans="1:85"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row>
    <row r="445" spans="1:85"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row>
    <row r="446" spans="1:85"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row>
    <row r="447" spans="1:85"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row>
    <row r="448" spans="1:85"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row>
    <row r="449" spans="1:85"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row>
    <row r="450" spans="1:85"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row>
    <row r="451" spans="1:85"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row>
    <row r="452" spans="1:85"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row>
    <row r="453" spans="1:85"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row>
    <row r="454" spans="1:85"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row>
    <row r="455" spans="1:85"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row>
    <row r="456" spans="1:85"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row>
    <row r="457" spans="1:85"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row>
    <row r="458" spans="1:85"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row>
    <row r="459" spans="1:85"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row>
    <row r="460" spans="1:85"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row>
    <row r="461" spans="1:85"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row>
    <row r="462" spans="1:85"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row>
    <row r="463" spans="1:85"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row>
    <row r="464" spans="1:85"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row>
    <row r="465" spans="1:85"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row>
    <row r="466" spans="1:85"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row>
    <row r="467" spans="1:85"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row>
    <row r="468" spans="1:85"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row>
    <row r="469" spans="1:85"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row>
    <row r="470" spans="1:85"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row>
    <row r="471" spans="1:85"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row>
    <row r="472" spans="1:85"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row>
    <row r="473" spans="1:85"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row>
    <row r="474" spans="1:85"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row>
    <row r="475" spans="1:85"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row>
    <row r="476" spans="1:85"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row>
    <row r="477" spans="1:85"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row>
    <row r="478" spans="1:85"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row>
    <row r="479" spans="1:85"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row>
    <row r="480" spans="1:85"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row>
    <row r="481" spans="1:85"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row>
    <row r="482" spans="1:85"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row>
    <row r="483" spans="1:85"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row>
    <row r="484" spans="1:85"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row>
    <row r="485" spans="1:85"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row>
    <row r="486" spans="1:85"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row>
    <row r="487" spans="1:85"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row>
    <row r="488" spans="1:85"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row>
    <row r="489" spans="1:85"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row>
    <row r="490" spans="1:85"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row>
    <row r="491" spans="1:85"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row>
    <row r="492" spans="1:85"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row>
    <row r="493" spans="1:85"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row>
    <row r="494" spans="1:85"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row>
    <row r="495" spans="1:85"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row>
    <row r="496" spans="1:85"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row>
    <row r="497" spans="1:85"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row>
    <row r="498" spans="1:85"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row>
    <row r="499" spans="1:85"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row>
    <row r="500" spans="1:85"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row>
    <row r="501" spans="1:85"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row>
    <row r="502" spans="1:85"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row>
    <row r="503" spans="1:85"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row>
    <row r="504" spans="1:85"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row>
    <row r="505" spans="1:85"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row>
    <row r="506" spans="1:85"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row>
    <row r="507" spans="1:85"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row>
    <row r="508" spans="1:85"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row>
    <row r="509" spans="1:85"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row>
    <row r="510" spans="1:85"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row>
    <row r="511" spans="1:85"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row>
    <row r="512" spans="1:85"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row>
    <row r="513" spans="1:85"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row>
    <row r="514" spans="1:85"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row>
    <row r="515" spans="1:85"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row>
    <row r="516" spans="1:85"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row>
    <row r="517" spans="1:85"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row>
    <row r="518" spans="1:85"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row>
    <row r="519" spans="1:85"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row>
    <row r="520" spans="1:85"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row>
    <row r="521" spans="1:85"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row>
    <row r="522" spans="1:85"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row>
    <row r="523" spans="1:85"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row>
    <row r="524" spans="1:85"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row>
    <row r="525" spans="1:85"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row>
    <row r="526" spans="1:85"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row>
    <row r="527" spans="1:85"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row>
    <row r="528" spans="1:85"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row>
    <row r="529" spans="1:85"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row>
    <row r="530" spans="1:85"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row>
    <row r="531" spans="1:85"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row>
    <row r="532" spans="1:85"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row>
    <row r="533" spans="1:85"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row>
    <row r="534" spans="1:85"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row>
    <row r="535" spans="1:85"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row>
    <row r="536" spans="1:85"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row>
    <row r="537" spans="1:85"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row>
    <row r="538" spans="1:85"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row>
    <row r="539" spans="1:85"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row>
    <row r="540" spans="1:85"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row>
    <row r="541" spans="1:85"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row>
    <row r="542" spans="1:85"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row>
    <row r="543" spans="1:85"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row>
    <row r="544" spans="1:85"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row>
    <row r="545" spans="1:85"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row>
    <row r="546" spans="1:85"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row>
    <row r="547" spans="1:85"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row>
    <row r="548" spans="1:85"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row>
    <row r="549" spans="1:85"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row>
    <row r="550" spans="1:85"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row>
    <row r="551" spans="1:85"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row>
    <row r="552" spans="1:85"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row>
    <row r="553" spans="1:85"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row>
    <row r="554" spans="1:85"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row>
    <row r="555" spans="1:85"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row>
    <row r="556" spans="1:85"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row>
    <row r="557" spans="1:85"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row>
    <row r="558" spans="1:85"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row>
    <row r="559" spans="1:85"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row>
    <row r="560" spans="1:85"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row>
    <row r="561" spans="1:85"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row>
    <row r="562" spans="1:85"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row>
    <row r="563" spans="1:85"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row>
    <row r="564" spans="1:85"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row>
    <row r="565" spans="1:85"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row>
    <row r="566" spans="1:85"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row>
    <row r="567" spans="1:85"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row>
    <row r="568" spans="1:85"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row>
    <row r="569" spans="1:85"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row>
    <row r="570" spans="1:85"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row>
    <row r="571" spans="1:85"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row>
    <row r="572" spans="1:85"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row>
    <row r="573" spans="1:85"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row>
    <row r="574" spans="1:85"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row>
    <row r="575" spans="1:85"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row>
    <row r="576" spans="1:85"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row>
    <row r="577" spans="1:85"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row>
    <row r="578" spans="1:85"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row>
    <row r="579" spans="1:85"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row>
    <row r="580" spans="1:85"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row>
    <row r="581" spans="1:85"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row>
    <row r="582" spans="1:85"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row>
    <row r="583" spans="1:85"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row>
    <row r="584" spans="1:85"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row>
    <row r="585" spans="1:85"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row>
    <row r="586" spans="1:85"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row>
    <row r="587" spans="1:85"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row>
    <row r="588" spans="1:85"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row>
    <row r="589" spans="1:85"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row>
    <row r="590" spans="1:85"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row>
    <row r="591" spans="1:85"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row>
    <row r="592" spans="1:85"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row>
    <row r="593" spans="1:85"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row>
    <row r="594" spans="1:85"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row>
    <row r="595" spans="1:85"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row>
    <row r="596" spans="1:85"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row>
    <row r="597" spans="1:85"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row>
    <row r="598" spans="1:85"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row>
    <row r="599" spans="1:85"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row>
    <row r="600" spans="1:85"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row>
    <row r="601" spans="1:85"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row>
    <row r="602" spans="1:85"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row>
    <row r="603" spans="1:85"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row>
    <row r="604" spans="1:85"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row>
    <row r="605" spans="1:85"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row>
    <row r="606" spans="1:85"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row>
    <row r="607" spans="1:85"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row>
    <row r="608" spans="1:85"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row>
    <row r="609" spans="1:85"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row>
    <row r="610" spans="1:85"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row>
    <row r="611" spans="1:85"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row>
    <row r="612" spans="1:85"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row>
    <row r="613" spans="1:85"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row>
    <row r="614" spans="1:85"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row>
    <row r="615" spans="1:85"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row>
    <row r="616" spans="1:85"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row>
    <row r="617" spans="1:85"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row>
    <row r="618" spans="1:85"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row>
    <row r="619" spans="1:85"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row>
    <row r="620" spans="1:85"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row>
    <row r="621" spans="1:85"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row>
    <row r="622" spans="1:85"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row>
    <row r="623" spans="1:85"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row>
    <row r="624" spans="1:85"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row>
    <row r="625" spans="1:85"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row>
    <row r="626" spans="1:85"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row>
    <row r="627" spans="1:85"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row>
    <row r="628" spans="1:85"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row>
    <row r="629" spans="1:85"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row>
    <row r="630" spans="1:85"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row>
    <row r="631" spans="1:85"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row>
    <row r="632" spans="1:85"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row>
    <row r="633" spans="1:85"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row>
    <row r="634" spans="1:85"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row>
    <row r="635" spans="1:85"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row>
    <row r="636" spans="1:85"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row>
    <row r="637" spans="1:85"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row>
    <row r="638" spans="1:85"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row>
    <row r="639" spans="1:85"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row>
    <row r="640" spans="1:85"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row>
    <row r="641" spans="1:85"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row>
    <row r="642" spans="1:85"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row>
    <row r="643" spans="1:85"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row>
    <row r="644" spans="1:85"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row>
    <row r="645" spans="1:85"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row>
    <row r="646" spans="1:85"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row>
    <row r="647" spans="1:85"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row>
    <row r="648" spans="1:85"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row>
    <row r="649" spans="1:85"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row>
    <row r="650" spans="1:85"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row>
    <row r="651" spans="1:85"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row>
    <row r="652" spans="1:85"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row>
    <row r="653" spans="1:85"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row>
    <row r="654" spans="1:85"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row>
    <row r="655" spans="1:85"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row>
    <row r="656" spans="1:85"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row>
    <row r="657" spans="1:85"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row>
    <row r="658" spans="1:85"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row>
    <row r="659" spans="1:85"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row>
    <row r="660" spans="1:85"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row>
    <row r="661" spans="1:85"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row>
    <row r="662" spans="1:85"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row>
    <row r="663" spans="1:85"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row>
    <row r="664" spans="1:85"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row>
    <row r="665" spans="1:85"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row>
    <row r="666" spans="1:85"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row>
    <row r="667" spans="1:85"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row>
    <row r="668" spans="1:85"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row>
    <row r="669" spans="1:85"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row>
    <row r="670" spans="1:85"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row>
    <row r="671" spans="1:85"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row>
    <row r="672" spans="1:85"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row>
    <row r="673" spans="1:85"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row>
    <row r="674" spans="1:85"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row>
    <row r="675" spans="1:85"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row>
    <row r="676" spans="1:85"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row>
    <row r="677" spans="1:85"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row>
    <row r="678" spans="1:85"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row>
    <row r="679" spans="1:85"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row>
    <row r="680" spans="1:85"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row>
    <row r="681" spans="1:85"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row>
    <row r="682" spans="1:85"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row>
    <row r="683" spans="1:85"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row>
    <row r="684" spans="1:85"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row>
    <row r="685" spans="1:85"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row>
    <row r="686" spans="1:85"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row>
    <row r="687" spans="1:85"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row>
    <row r="688" spans="1:85"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row>
    <row r="689" spans="1:85"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row>
    <row r="690" spans="1:85"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row>
    <row r="691" spans="1:85"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row>
    <row r="692" spans="1:85"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row>
    <row r="693" spans="1:85"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row>
    <row r="694" spans="1:85"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row>
    <row r="695" spans="1:85"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row>
    <row r="696" spans="1:85"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row>
    <row r="697" spans="1:85"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row>
    <row r="698" spans="1:85"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row>
    <row r="699" spans="1:85"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row>
    <row r="700" spans="1:85"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row>
    <row r="701" spans="1:85"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row>
    <row r="702" spans="1:85"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row>
    <row r="703" spans="1:85"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row>
    <row r="704" spans="1:85"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row>
    <row r="705" spans="1:85"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row>
    <row r="706" spans="1:85"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row>
    <row r="707" spans="1:85"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row>
    <row r="708" spans="1:85"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row>
    <row r="709" spans="1:85"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row>
    <row r="710" spans="1:85"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row>
    <row r="711" spans="1:85"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row>
    <row r="712" spans="1:85"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row>
    <row r="713" spans="1:85"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row>
    <row r="714" spans="1:85"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row>
    <row r="715" spans="1:85"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row>
    <row r="716" spans="1:85"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row>
    <row r="717" spans="1:85"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row>
    <row r="718" spans="1:85"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row>
    <row r="719" spans="1:85"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row>
    <row r="720" spans="1:85"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row>
    <row r="721" spans="1:85"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row>
    <row r="722" spans="1:85"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row>
    <row r="723" spans="1:85"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row>
    <row r="724" spans="1:85"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row>
    <row r="725" spans="1:85"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row>
    <row r="726" spans="1:85"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row>
    <row r="727" spans="1:85"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row>
    <row r="728" spans="1:85"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row>
    <row r="729" spans="1:85"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row>
    <row r="730" spans="1:85"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row>
    <row r="731" spans="1:85"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row>
    <row r="732" spans="1:85"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row>
    <row r="733" spans="1:85"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row>
    <row r="734" spans="1:85"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row>
    <row r="735" spans="1:85"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row>
    <row r="736" spans="1:85"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row>
    <row r="737" spans="1:85"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row>
    <row r="738" spans="1:85"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row>
    <row r="739" spans="1:85"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row>
    <row r="740" spans="1:85"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row>
    <row r="741" spans="1:85"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row>
    <row r="742" spans="1:85"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row>
    <row r="743" spans="1:85"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row>
    <row r="744" spans="1:85"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row>
    <row r="745" spans="1:85"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row>
    <row r="746" spans="1:85"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row>
    <row r="747" spans="1:85"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row>
    <row r="748" spans="1:85"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row>
    <row r="749" spans="1:85"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row>
    <row r="750" spans="1:85"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row>
    <row r="751" spans="1:85"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row>
    <row r="752" spans="1:85"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row>
    <row r="753" spans="1:85"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row>
    <row r="754" spans="1:85"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row>
    <row r="755" spans="1:85"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row>
    <row r="756" spans="1:85"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row>
    <row r="757" spans="1:85"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row>
    <row r="758" spans="1:85"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row>
    <row r="759" spans="1:85"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row>
    <row r="760" spans="1:85"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row>
    <row r="761" spans="1:85"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row>
    <row r="762" spans="1:85"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row>
    <row r="763" spans="1:85"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row>
    <row r="764" spans="1:85"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row>
    <row r="765" spans="1:85"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row>
    <row r="766" spans="1:85"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row>
    <row r="767" spans="1:85"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row>
    <row r="768" spans="1:85"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row>
    <row r="769" spans="1:85"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row>
    <row r="770" spans="1:85"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row>
    <row r="771" spans="1:85"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row>
    <row r="772" spans="1:85"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row>
    <row r="773" spans="1:85"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row>
    <row r="774" spans="1:85"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row>
    <row r="775" spans="1:85"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row>
    <row r="776" spans="1:85"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row>
    <row r="777" spans="1:85"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row>
    <row r="778" spans="1:85"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row>
    <row r="779" spans="1:85"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row>
    <row r="780" spans="1:85"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row>
    <row r="781" spans="1:85"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row>
    <row r="782" spans="1:85"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row>
    <row r="783" spans="1:85"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row>
    <row r="784" spans="1:85"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row>
    <row r="785" spans="1:85"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row>
    <row r="786" spans="1:85"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row>
    <row r="787" spans="1:85"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row>
    <row r="788" spans="1:85"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row>
    <row r="789" spans="1:85"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row>
    <row r="790" spans="1:85"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row>
    <row r="791" spans="1:85"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row>
    <row r="792" spans="1:85"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row>
    <row r="793" spans="1:85"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row>
    <row r="794" spans="1:85"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row>
    <row r="795" spans="1:85"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row>
    <row r="796" spans="1:85"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row>
    <row r="797" spans="1:85"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row>
    <row r="798" spans="1:85"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row>
    <row r="799" spans="1:85"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row>
    <row r="800" spans="1:85"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row>
    <row r="801" spans="1:85"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row>
    <row r="802" spans="1:85"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row>
    <row r="803" spans="1:85"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row>
    <row r="804" spans="1:85"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row>
    <row r="805" spans="1:85"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row>
    <row r="806" spans="1:85"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row>
    <row r="807" spans="1:85"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row>
    <row r="808" spans="1:85"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row>
    <row r="809" spans="1:85"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row>
    <row r="810" spans="1:85"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row>
    <row r="811" spans="1:85"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row>
    <row r="812" spans="1:85"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row>
    <row r="813" spans="1:85"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row>
    <row r="814" spans="1:85"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row>
    <row r="815" spans="1:85"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row>
    <row r="816" spans="1:85"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row>
    <row r="817" spans="1:85"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row>
    <row r="818" spans="1:85"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row>
    <row r="819" spans="1:85"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row>
    <row r="820" spans="1:85"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row>
    <row r="821" spans="1:85"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row>
    <row r="822" spans="1:85"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row>
    <row r="823" spans="1:85"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row>
    <row r="824" spans="1:85"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row>
    <row r="825" spans="1:85"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row>
    <row r="826" spans="1:85"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row>
    <row r="827" spans="1:85"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row>
    <row r="828" spans="1:85"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row>
    <row r="829" spans="1:85"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row>
    <row r="830" spans="1:85"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row>
    <row r="831" spans="1:85"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row>
    <row r="832" spans="1:85"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row>
    <row r="833" spans="1:85"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row>
    <row r="834" spans="1:85"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row>
    <row r="835" spans="1:85"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row>
    <row r="836" spans="1:85"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row>
    <row r="837" spans="1:85"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row>
    <row r="838" spans="1:85"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row>
    <row r="839" spans="1:85"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row>
    <row r="840" spans="1:85"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row>
    <row r="841" spans="1:85"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row>
    <row r="842" spans="1:85"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row>
    <row r="843" spans="1:85"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row>
    <row r="844" spans="1:85"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row>
    <row r="845" spans="1:85"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row>
    <row r="846" spans="1:85"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row>
    <row r="847" spans="1:85"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row>
    <row r="848" spans="1:85"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row>
    <row r="849" spans="1:85"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row>
    <row r="850" spans="1:85"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row>
    <row r="851" spans="1:85"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row>
    <row r="852" spans="1:85"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row>
    <row r="853" spans="1:85"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row>
    <row r="854" spans="1:85"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row>
    <row r="855" spans="1:85"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row>
    <row r="856" spans="1:85"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row>
    <row r="857" spans="1:85"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row>
    <row r="858" spans="1:85"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row>
    <row r="859" spans="1:85"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row>
    <row r="860" spans="1:85"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row>
    <row r="861" spans="1:85"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row>
    <row r="862" spans="1:85"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row>
    <row r="863" spans="1:85"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row>
    <row r="864" spans="1:85"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row>
    <row r="865" spans="1:85"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row>
    <row r="866" spans="1:85"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row>
    <row r="867" spans="1:85"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row>
    <row r="868" spans="1:85"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row>
    <row r="869" spans="1:85"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row>
    <row r="870" spans="1:85"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row>
    <row r="871" spans="1:85"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row>
    <row r="872" spans="1:85"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row>
    <row r="873" spans="1:85"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row>
    <row r="874" spans="1:85"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row>
    <row r="875" spans="1:85"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row>
    <row r="876" spans="1:85"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row>
    <row r="877" spans="1:85"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row>
    <row r="878" spans="1:85"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row>
    <row r="879" spans="1:85"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row>
    <row r="880" spans="1:85"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row>
    <row r="881" spans="1:85"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row>
    <row r="882" spans="1:85"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row>
    <row r="883" spans="1:85"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row>
    <row r="884" spans="1:85"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row>
    <row r="885" spans="1:85"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row>
    <row r="886" spans="1:85"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row>
    <row r="887" spans="1:85"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row>
    <row r="888" spans="1:85"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row>
    <row r="889" spans="1:85"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row>
    <row r="890" spans="1:85"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row>
    <row r="891" spans="1:85"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row>
    <row r="892" spans="1:85"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row>
    <row r="893" spans="1:85"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row>
    <row r="894" spans="1:85"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row>
    <row r="895" spans="1:85"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row>
    <row r="896" spans="1:85"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row>
    <row r="897" spans="1:85"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row>
    <row r="898" spans="1:85"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row>
    <row r="899" spans="1:85"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row>
    <row r="900" spans="1:85"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row>
    <row r="901" spans="1:85"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row>
    <row r="902" spans="1:85"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row>
    <row r="903" spans="1:85"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row>
    <row r="904" spans="1:85"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row>
    <row r="905" spans="1:85"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row>
    <row r="906" spans="1:85"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row>
    <row r="907" spans="1:85"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row>
    <row r="908" spans="1:85"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row>
    <row r="909" spans="1:85"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row>
    <row r="910" spans="1:85"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row>
    <row r="911" spans="1:85"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row>
    <row r="912" spans="1:85"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row>
    <row r="913" spans="1:85"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row>
    <row r="914" spans="1:85"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row>
    <row r="915" spans="1:85"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row>
    <row r="916" spans="1:85"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row>
    <row r="917" spans="1:85"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row>
    <row r="918" spans="1:85"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row>
    <row r="919" spans="1:85"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row>
    <row r="920" spans="1:85"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row>
    <row r="921" spans="1:85"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row>
    <row r="922" spans="1:85"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row>
    <row r="923" spans="1:85"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row>
    <row r="924" spans="1:85"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row>
    <row r="925" spans="1:85"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row>
    <row r="926" spans="1:85"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row>
    <row r="927" spans="1:85"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row>
    <row r="928" spans="1:85"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row>
    <row r="929" spans="1:85"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row>
    <row r="930" spans="1:85"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row>
    <row r="931" spans="1:85"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row>
    <row r="932" spans="1:85"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row>
    <row r="933" spans="1:85"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row>
    <row r="934" spans="1:85"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row>
    <row r="935" spans="1:85"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row>
    <row r="936" spans="1:85"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row>
    <row r="937" spans="1:85"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row>
    <row r="938" spans="1:85"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row>
    <row r="939" spans="1:85"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row>
    <row r="940" spans="1:85"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row>
    <row r="941" spans="1:85"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row>
    <row r="942" spans="1:85"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row>
    <row r="943" spans="1:85"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row>
    <row r="944" spans="1:85"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row>
    <row r="945" spans="1:85"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row>
    <row r="946" spans="1:85"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row>
    <row r="947" spans="1:85"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row>
    <row r="948" spans="1:85"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row>
    <row r="949" spans="1:85"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row>
    <row r="950" spans="1:85"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row>
    <row r="951" spans="1:85"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row>
    <row r="952" spans="1:85"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row>
    <row r="953" spans="1:85"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row>
    <row r="954" spans="1:85"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row>
    <row r="955" spans="1:85"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row>
    <row r="956" spans="1:85"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row>
    <row r="957" spans="1:85"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row>
    <row r="958" spans="1:85"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row>
    <row r="959" spans="1:85"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row>
    <row r="960" spans="1:85"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row>
    <row r="961" spans="1:85"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row>
    <row r="962" spans="1:85"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row>
    <row r="963" spans="1:85"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row>
    <row r="964" spans="1:85"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row>
    <row r="965" spans="1:85"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row>
    <row r="966" spans="1:85"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row>
    <row r="967" spans="1:85"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row>
    <row r="968" spans="1:85"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row>
    <row r="969" spans="1:85"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row>
    <row r="970" spans="1:85"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row>
    <row r="971" spans="1:85"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row>
    <row r="972" spans="1:85"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row>
    <row r="973" spans="1:85"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row>
    <row r="974" spans="1:85"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row>
    <row r="975" spans="1:85"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row>
    <row r="976" spans="1:85"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row>
    <row r="977" spans="1:85"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row>
    <row r="978" spans="1:85"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row>
    <row r="979" spans="1:85"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row>
    <row r="980" spans="1:85"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row>
    <row r="981" spans="1:85"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row>
    <row r="982" spans="1:85"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row>
    <row r="983" spans="1:85"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row>
    <row r="984" spans="1:85"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row>
    <row r="985" spans="1:85"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row>
    <row r="986" spans="1:85"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row>
    <row r="987" spans="1:85"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row>
    <row r="988" spans="1:85"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row>
    <row r="989" spans="1:85"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row>
    <row r="990" spans="1:85"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row>
    <row r="991" spans="1:85"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row>
    <row r="992" spans="1:85"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row>
    <row r="993" spans="1:85"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row>
    <row r="994" spans="1:85"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row>
    <row r="995" spans="1:85"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row>
    <row r="996" spans="1:85"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row>
    <row r="997" spans="1:85"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row>
    <row r="998" spans="1:85"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row>
    <row r="999" spans="1:85"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row>
    <row r="1000" spans="1:85"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row>
    <row r="1001" spans="1:85"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row>
    <row r="1002" spans="1:85"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row>
    <row r="1003" spans="1:85"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row>
    <row r="1004" spans="1:85"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row>
    <row r="1005" spans="1:85"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row>
    <row r="1006" spans="1:85"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row>
    <row r="1007" spans="1:85"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row>
    <row r="1008" spans="1:85"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row>
    <row r="1009" spans="1:85"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row>
    <row r="1010" spans="1:85"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row>
    <row r="1011" spans="1:85"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row>
    <row r="1012" spans="1:85"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row>
    <row r="1013" spans="1:85"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row>
    <row r="1014" spans="1:85"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row>
    <row r="1015" spans="1:85"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row>
    <row r="1016" spans="1:85"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row>
    <row r="1017" spans="1:85"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row>
    <row r="1018" spans="1:85"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row>
    <row r="1019" spans="1:85"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row>
    <row r="1020" spans="1:85"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row>
    <row r="1021" spans="1:85"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row>
    <row r="1022" spans="1:85"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row>
    <row r="1023" spans="1:85"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row>
    <row r="1024" spans="1:85"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row>
    <row r="1025" spans="1:85"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row>
    <row r="1026" spans="1:85"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row>
    <row r="1027" spans="1:85"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row>
    <row r="1028" spans="1:85"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row>
    <row r="1029" spans="1:85"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row>
    <row r="1030" spans="1:85"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row>
    <row r="1031" spans="1:85"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row>
    <row r="1032" spans="1:85"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row>
    <row r="1033" spans="1:85"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row>
    <row r="1034" spans="1:85"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row>
    <row r="1035" spans="1:85"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row>
    <row r="1036" spans="1:85"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row>
    <row r="1037" spans="1:85"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row>
    <row r="1038" spans="1:85"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row>
    <row r="1039" spans="1:85"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row>
    <row r="1040" spans="1:85"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row>
    <row r="1041" spans="1:85"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row>
    <row r="1042" spans="1:85"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row>
    <row r="1043" spans="1:85"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row>
    <row r="1044" spans="1:85"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row>
    <row r="1045" spans="1:85"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row>
    <row r="1046" spans="1:85"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row>
    <row r="1047" spans="1:85"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row>
    <row r="1048" spans="1:85"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row>
    <row r="1049" spans="1:85"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row>
    <row r="1050" spans="1:85"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row>
    <row r="1051" spans="1:85"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row>
    <row r="1052" spans="1:85"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row>
    <row r="1053" spans="1:85"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row>
    <row r="1054" spans="1:85"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row>
    <row r="1055" spans="1:85"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row>
    <row r="1056" spans="1:85"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row>
    <row r="1057" spans="1:85"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row>
    <row r="1058" spans="1:85"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row>
    <row r="1059" spans="1:85"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row>
    <row r="1060" spans="1:85"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row>
    <row r="1061" spans="1:85"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row>
    <row r="1062" spans="1:85"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row>
    <row r="1063" spans="1:85"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row>
    <row r="1064" spans="1:85"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row>
    <row r="1065" spans="1:85"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row>
    <row r="1066" spans="1:85"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row>
    <row r="1067" spans="1:85"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row>
    <row r="1068" spans="1:85"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row>
    <row r="1069" spans="1:85"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row>
    <row r="1070" spans="1:85"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row>
    <row r="1071" spans="1:85"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row>
    <row r="1072" spans="1:85"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row>
    <row r="1073" spans="1:85"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row>
    <row r="1074" spans="1:85"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row>
    <row r="1075" spans="1:85"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row>
    <row r="1076" spans="1:85"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row>
    <row r="1077" spans="1:85"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row>
    <row r="1078" spans="1:85"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row>
    <row r="1079" spans="1:85"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row>
    <row r="1080" spans="1:85"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row>
    <row r="1081" spans="1:85"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row>
    <row r="1082" spans="1:85"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row>
    <row r="1083" spans="1:85"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row>
    <row r="1084" spans="1:85"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row>
    <row r="1085" spans="1:85"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row>
    <row r="1086" spans="1:85"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row>
    <row r="1087" spans="1:85"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row>
    <row r="1088" spans="1:85"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row>
    <row r="1089" spans="1:85"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row>
    <row r="1090" spans="1:85"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row>
    <row r="1091" spans="1:85"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row>
    <row r="1092" spans="1:85"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row>
    <row r="1093" spans="1:85" x14ac:dyDescent="0.1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row>
    <row r="1094" spans="1:85" x14ac:dyDescent="0.1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row>
    <row r="1095" spans="1:85" x14ac:dyDescent="0.1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row>
    <row r="1096" spans="1:85" x14ac:dyDescent="0.1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row>
    <row r="1097" spans="1:85" x14ac:dyDescent="0.1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row>
    <row r="1098" spans="1:85" x14ac:dyDescent="0.1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row>
    <row r="1099" spans="1:85" x14ac:dyDescent="0.1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row>
    <row r="1100" spans="1:85" x14ac:dyDescent="0.1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row>
    <row r="1101" spans="1:85" x14ac:dyDescent="0.1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row>
    <row r="1102" spans="1:85" x14ac:dyDescent="0.1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row>
    <row r="1103" spans="1:85" x14ac:dyDescent="0.1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row>
    <row r="1104" spans="1:85" x14ac:dyDescent="0.1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row>
    <row r="1105" spans="1:85" x14ac:dyDescent="0.1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row>
    <row r="1106" spans="1:85" x14ac:dyDescent="0.1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row>
    <row r="1107" spans="1:85" x14ac:dyDescent="0.1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row>
    <row r="1108" spans="1:85" x14ac:dyDescent="0.1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row>
    <row r="1109" spans="1:85" x14ac:dyDescent="0.1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row>
    <row r="1110" spans="1:85" x14ac:dyDescent="0.1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row>
    <row r="1111" spans="1:85" x14ac:dyDescent="0.1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row>
    <row r="1112" spans="1:85" x14ac:dyDescent="0.1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row>
    <row r="1113" spans="1:85" x14ac:dyDescent="0.1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row>
    <row r="1114" spans="1:85" x14ac:dyDescent="0.1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row>
    <row r="1115" spans="1:85" x14ac:dyDescent="0.1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row>
    <row r="1116" spans="1:85" x14ac:dyDescent="0.1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row>
    <row r="1117" spans="1:85" x14ac:dyDescent="0.1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row>
    <row r="1118" spans="1:85" x14ac:dyDescent="0.1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row>
    <row r="1119" spans="1:85" x14ac:dyDescent="0.1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row>
    <row r="1120" spans="1:85" x14ac:dyDescent="0.1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row>
    <row r="1121" spans="1:85" x14ac:dyDescent="0.15">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row>
    <row r="1122" spans="1:85" x14ac:dyDescent="0.15">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row>
    <row r="1123" spans="1:85" x14ac:dyDescent="0.15">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row>
    <row r="1124" spans="1:85" x14ac:dyDescent="0.15">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row>
    <row r="1125" spans="1:85" x14ac:dyDescent="0.15">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row>
    <row r="1126" spans="1:85" x14ac:dyDescent="0.15">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row>
    <row r="1127" spans="1:85" x14ac:dyDescent="0.15">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row>
    <row r="1128" spans="1:85" x14ac:dyDescent="0.15">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row>
    <row r="1129" spans="1:85" x14ac:dyDescent="0.15">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row>
    <row r="1130" spans="1:85" x14ac:dyDescent="0.15">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row>
    <row r="1131" spans="1:85" x14ac:dyDescent="0.15">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row>
    <row r="1132" spans="1:85" x14ac:dyDescent="0.15">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row>
    <row r="1133" spans="1:85" x14ac:dyDescent="0.15">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row>
    <row r="1134" spans="1:85" x14ac:dyDescent="0.15">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row>
    <row r="1135" spans="1:85" x14ac:dyDescent="0.15">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row>
    <row r="1136" spans="1:85" x14ac:dyDescent="0.15">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row>
    <row r="1137" spans="1:85" x14ac:dyDescent="0.15">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row>
    <row r="1138" spans="1:85" x14ac:dyDescent="0.15">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row>
    <row r="1139" spans="1:85" x14ac:dyDescent="0.15">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row>
    <row r="1140" spans="1:85" x14ac:dyDescent="0.15">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row>
    <row r="1141" spans="1:85" x14ac:dyDescent="0.15">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row>
    <row r="1142" spans="1:85" x14ac:dyDescent="0.15">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row>
    <row r="1143" spans="1:85" x14ac:dyDescent="0.15">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row>
    <row r="1144" spans="1:85" x14ac:dyDescent="0.15">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row>
    <row r="1145" spans="1:85" x14ac:dyDescent="0.15">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row>
    <row r="1146" spans="1:85" x14ac:dyDescent="0.15">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row>
    <row r="1147" spans="1:85" x14ac:dyDescent="0.15">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row>
    <row r="1148" spans="1:85" x14ac:dyDescent="0.15">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row>
    <row r="1149" spans="1:85" x14ac:dyDescent="0.15">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row>
    <row r="1150" spans="1:85" x14ac:dyDescent="0.15">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row>
    <row r="1151" spans="1:85" x14ac:dyDescent="0.15">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c r="CD1151" s="1"/>
      <c r="CE1151" s="1"/>
      <c r="CF1151" s="1"/>
      <c r="CG1151" s="1"/>
    </row>
    <row r="1152" spans="1:85" x14ac:dyDescent="0.15">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c r="CG1152" s="1"/>
    </row>
    <row r="1153" spans="1:85" x14ac:dyDescent="0.15">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c r="CD1153" s="1"/>
      <c r="CE1153" s="1"/>
      <c r="CF1153" s="1"/>
      <c r="CG1153" s="1"/>
    </row>
    <row r="1154" spans="1:85" x14ac:dyDescent="0.15">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c r="CD1154" s="1"/>
      <c r="CE1154" s="1"/>
      <c r="CF1154" s="1"/>
      <c r="CG1154" s="1"/>
    </row>
    <row r="1155" spans="1:85" x14ac:dyDescent="0.15">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c r="CD1155" s="1"/>
      <c r="CE1155" s="1"/>
      <c r="CF1155" s="1"/>
      <c r="CG1155" s="1"/>
    </row>
    <row r="1156" spans="1:85" x14ac:dyDescent="0.15">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c r="CD1156" s="1"/>
      <c r="CE1156" s="1"/>
      <c r="CF1156" s="1"/>
      <c r="CG1156" s="1"/>
    </row>
    <row r="1157" spans="1:85" x14ac:dyDescent="0.15">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c r="CD1157" s="1"/>
      <c r="CE1157" s="1"/>
      <c r="CF1157" s="1"/>
      <c r="CG1157" s="1"/>
    </row>
    <row r="1158" spans="1:85" x14ac:dyDescent="0.15">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row>
    <row r="1159" spans="1:85" x14ac:dyDescent="0.15">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row>
    <row r="1160" spans="1:85" x14ac:dyDescent="0.15">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row>
    <row r="1161" spans="1:85" x14ac:dyDescent="0.15">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row>
    <row r="1162" spans="1:85" x14ac:dyDescent="0.15">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row>
    <row r="1163" spans="1:85" x14ac:dyDescent="0.15">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row>
    <row r="1164" spans="1:85" x14ac:dyDescent="0.15">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row>
    <row r="1165" spans="1:85" x14ac:dyDescent="0.15">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c r="CD1165" s="1"/>
      <c r="CE1165" s="1"/>
      <c r="CF1165" s="1"/>
      <c r="CG1165" s="1"/>
    </row>
    <row r="1166" spans="1:85" x14ac:dyDescent="0.15">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c r="CD1166" s="1"/>
      <c r="CE1166" s="1"/>
      <c r="CF1166" s="1"/>
      <c r="CG1166" s="1"/>
    </row>
    <row r="1167" spans="1:85" x14ac:dyDescent="0.15">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c r="CD1167" s="1"/>
      <c r="CE1167" s="1"/>
      <c r="CF1167" s="1"/>
      <c r="CG1167" s="1"/>
    </row>
    <row r="1168" spans="1:85" x14ac:dyDescent="0.15">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row>
    <row r="1169" spans="1:85" x14ac:dyDescent="0.15">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row>
    <row r="1170" spans="1:85" x14ac:dyDescent="0.15">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c r="CD1170" s="1"/>
      <c r="CE1170" s="1"/>
      <c r="CF1170" s="1"/>
      <c r="CG1170" s="1"/>
    </row>
    <row r="1171" spans="1:85" x14ac:dyDescent="0.15">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c r="CD1171" s="1"/>
      <c r="CE1171" s="1"/>
      <c r="CF1171" s="1"/>
      <c r="CG1171" s="1"/>
    </row>
    <row r="1172" spans="1:85" x14ac:dyDescent="0.15">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row>
    <row r="1173" spans="1:85" x14ac:dyDescent="0.15">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row>
    <row r="1174" spans="1:85" x14ac:dyDescent="0.15">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row>
    <row r="1175" spans="1:85" x14ac:dyDescent="0.15">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row>
    <row r="1176" spans="1:85" x14ac:dyDescent="0.15">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row>
    <row r="1177" spans="1:85" x14ac:dyDescent="0.15">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row>
    <row r="1178" spans="1:85" x14ac:dyDescent="0.15">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row>
    <row r="1179" spans="1:85" x14ac:dyDescent="0.15">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row>
    <row r="1180" spans="1:85" x14ac:dyDescent="0.15">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row>
    <row r="1181" spans="1:85" x14ac:dyDescent="0.15">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row>
    <row r="1182" spans="1:85" x14ac:dyDescent="0.15">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row>
    <row r="1183" spans="1:85" x14ac:dyDescent="0.15">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row>
    <row r="1184" spans="1:85" x14ac:dyDescent="0.15">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row>
    <row r="1185" spans="1:85" x14ac:dyDescent="0.15">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row>
    <row r="1186" spans="1:85" x14ac:dyDescent="0.15">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c r="CD1186" s="1"/>
      <c r="CE1186" s="1"/>
      <c r="CF1186" s="1"/>
      <c r="CG1186" s="1"/>
    </row>
    <row r="1187" spans="1:85" x14ac:dyDescent="0.15">
      <c r="A1187" s="1"/>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c r="CC1187" s="1"/>
      <c r="CD1187" s="1"/>
      <c r="CE1187" s="1"/>
      <c r="CF1187" s="1"/>
      <c r="CG1187" s="1"/>
    </row>
    <row r="1188" spans="1:85" x14ac:dyDescent="0.15">
      <c r="A1188" s="1"/>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c r="CC1188" s="1"/>
      <c r="CD1188" s="1"/>
      <c r="CE1188" s="1"/>
      <c r="CF1188" s="1"/>
      <c r="CG1188" s="1"/>
    </row>
    <row r="1189" spans="1:85" x14ac:dyDescent="0.15">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c r="CC1189" s="1"/>
      <c r="CD1189" s="1"/>
      <c r="CE1189" s="1"/>
      <c r="CF1189" s="1"/>
      <c r="CG1189" s="1"/>
    </row>
    <row r="1190" spans="1:85" x14ac:dyDescent="0.15">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c r="CC1190" s="1"/>
      <c r="CD1190" s="1"/>
      <c r="CE1190" s="1"/>
      <c r="CF1190" s="1"/>
      <c r="CG1190" s="1"/>
    </row>
    <row r="1191" spans="1:85" x14ac:dyDescent="0.15">
      <c r="A1191" s="1"/>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c r="CC1191" s="1"/>
      <c r="CD1191" s="1"/>
      <c r="CE1191" s="1"/>
      <c r="CF1191" s="1"/>
      <c r="CG1191" s="1"/>
    </row>
    <row r="1192" spans="1:85" x14ac:dyDescent="0.15">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c r="CC1192" s="1"/>
      <c r="CD1192" s="1"/>
      <c r="CE1192" s="1"/>
      <c r="CF1192" s="1"/>
      <c r="CG1192" s="1"/>
    </row>
    <row r="1193" spans="1:85" x14ac:dyDescent="0.15">
      <c r="A1193" s="1"/>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c r="CC1193" s="1"/>
      <c r="CD1193" s="1"/>
      <c r="CE1193" s="1"/>
      <c r="CF1193" s="1"/>
      <c r="CG1193" s="1"/>
    </row>
    <row r="1194" spans="1:85" x14ac:dyDescent="0.15">
      <c r="A1194" s="1"/>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c r="CC1194" s="1"/>
      <c r="CD1194" s="1"/>
      <c r="CE1194" s="1"/>
      <c r="CF1194" s="1"/>
      <c r="CG1194" s="1"/>
    </row>
    <row r="1195" spans="1:85" x14ac:dyDescent="0.15">
      <c r="A1195" s="1"/>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c r="CC1195" s="1"/>
      <c r="CD1195" s="1"/>
      <c r="CE1195" s="1"/>
      <c r="CF1195" s="1"/>
      <c r="CG1195" s="1"/>
    </row>
    <row r="1196" spans="1:85" x14ac:dyDescent="0.15">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c r="CC1196" s="1"/>
      <c r="CD1196" s="1"/>
      <c r="CE1196" s="1"/>
      <c r="CF1196" s="1"/>
      <c r="CG1196" s="1"/>
    </row>
    <row r="1197" spans="1:85" x14ac:dyDescent="0.15">
      <c r="A1197" s="1"/>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c r="CC1197" s="1"/>
      <c r="CD1197" s="1"/>
      <c r="CE1197" s="1"/>
      <c r="CF1197" s="1"/>
      <c r="CG1197" s="1"/>
    </row>
    <row r="1198" spans="1:85" x14ac:dyDescent="0.15">
      <c r="A1198" s="1"/>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row>
    <row r="1199" spans="1:85" x14ac:dyDescent="0.15">
      <c r="A1199" s="1"/>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c r="CC1199" s="1"/>
      <c r="CD1199" s="1"/>
      <c r="CE1199" s="1"/>
      <c r="CF1199" s="1"/>
      <c r="CG1199" s="1"/>
    </row>
    <row r="1200" spans="1:85" x14ac:dyDescent="0.15">
      <c r="A1200" s="1"/>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c r="CC1200" s="1"/>
      <c r="CD1200" s="1"/>
      <c r="CE1200" s="1"/>
      <c r="CF1200" s="1"/>
      <c r="CG1200" s="1"/>
    </row>
    <row r="1201" spans="1:85" x14ac:dyDescent="0.15">
      <c r="A1201" s="1"/>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c r="BZ1201" s="1"/>
      <c r="CA1201" s="1"/>
      <c r="CB1201" s="1"/>
      <c r="CC1201" s="1"/>
      <c r="CD1201" s="1"/>
      <c r="CE1201" s="1"/>
      <c r="CF1201" s="1"/>
      <c r="CG1201" s="1"/>
    </row>
    <row r="1202" spans="1:85" x14ac:dyDescent="0.15">
      <c r="A1202" s="1"/>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c r="BZ1202" s="1"/>
      <c r="CA1202" s="1"/>
      <c r="CB1202" s="1"/>
      <c r="CC1202" s="1"/>
      <c r="CD1202" s="1"/>
      <c r="CE1202" s="1"/>
      <c r="CF1202" s="1"/>
      <c r="CG1202" s="1"/>
    </row>
    <row r="1203" spans="1:85" x14ac:dyDescent="0.15">
      <c r="A1203" s="1"/>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c r="BZ1203" s="1"/>
      <c r="CA1203" s="1"/>
      <c r="CB1203" s="1"/>
      <c r="CC1203" s="1"/>
      <c r="CD1203" s="1"/>
      <c r="CE1203" s="1"/>
      <c r="CF1203" s="1"/>
      <c r="CG1203" s="1"/>
    </row>
    <row r="1204" spans="1:85" x14ac:dyDescent="0.15">
      <c r="A1204" s="1"/>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c r="CC1204" s="1"/>
      <c r="CD1204" s="1"/>
      <c r="CE1204" s="1"/>
      <c r="CF1204" s="1"/>
      <c r="CG1204" s="1"/>
    </row>
    <row r="1205" spans="1:85" x14ac:dyDescent="0.15">
      <c r="A1205" s="1"/>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c r="CC1205" s="1"/>
      <c r="CD1205" s="1"/>
      <c r="CE1205" s="1"/>
      <c r="CF1205" s="1"/>
      <c r="CG1205" s="1"/>
    </row>
    <row r="1206" spans="1:85" x14ac:dyDescent="0.15">
      <c r="A1206" s="1"/>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c r="BZ1206" s="1"/>
      <c r="CA1206" s="1"/>
      <c r="CB1206" s="1"/>
      <c r="CC1206" s="1"/>
      <c r="CD1206" s="1"/>
      <c r="CE1206" s="1"/>
      <c r="CF1206" s="1"/>
      <c r="CG1206" s="1"/>
    </row>
    <row r="1207" spans="1:85" x14ac:dyDescent="0.15">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c r="BZ1207" s="1"/>
      <c r="CA1207" s="1"/>
      <c r="CB1207" s="1"/>
      <c r="CC1207" s="1"/>
      <c r="CD1207" s="1"/>
      <c r="CE1207" s="1"/>
      <c r="CF1207" s="1"/>
      <c r="CG1207" s="1"/>
    </row>
    <row r="1208" spans="1:85" x14ac:dyDescent="0.15">
      <c r="A1208" s="1"/>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c r="BZ1208" s="1"/>
      <c r="CA1208" s="1"/>
      <c r="CB1208" s="1"/>
      <c r="CC1208" s="1"/>
      <c r="CD1208" s="1"/>
      <c r="CE1208" s="1"/>
      <c r="CF1208" s="1"/>
      <c r="CG1208" s="1"/>
    </row>
    <row r="1209" spans="1:85" x14ac:dyDescent="0.15">
      <c r="A1209" s="1"/>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c r="BZ1209" s="1"/>
      <c r="CA1209" s="1"/>
      <c r="CB1209" s="1"/>
      <c r="CC1209" s="1"/>
      <c r="CD1209" s="1"/>
      <c r="CE1209" s="1"/>
      <c r="CF1209" s="1"/>
      <c r="CG1209" s="1"/>
    </row>
    <row r="1210" spans="1:85" x14ac:dyDescent="0.15">
      <c r="A1210" s="1"/>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c r="BZ1210" s="1"/>
      <c r="CA1210" s="1"/>
      <c r="CB1210" s="1"/>
      <c r="CC1210" s="1"/>
      <c r="CD1210" s="1"/>
      <c r="CE1210" s="1"/>
      <c r="CF1210" s="1"/>
      <c r="CG1210" s="1"/>
    </row>
    <row r="1211" spans="1:85" x14ac:dyDescent="0.15">
      <c r="A1211" s="1"/>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c r="CC1211" s="1"/>
      <c r="CD1211" s="1"/>
      <c r="CE1211" s="1"/>
      <c r="CF1211" s="1"/>
      <c r="CG1211" s="1"/>
    </row>
    <row r="1212" spans="1:85" x14ac:dyDescent="0.15">
      <c r="A1212" s="1"/>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c r="CC1212" s="1"/>
      <c r="CD1212" s="1"/>
      <c r="CE1212" s="1"/>
      <c r="CF1212" s="1"/>
      <c r="CG1212" s="1"/>
    </row>
    <row r="1213" spans="1:85" x14ac:dyDescent="0.15">
      <c r="A1213" s="1"/>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c r="CC1213" s="1"/>
      <c r="CD1213" s="1"/>
      <c r="CE1213" s="1"/>
      <c r="CF1213" s="1"/>
      <c r="CG1213" s="1"/>
    </row>
    <row r="1214" spans="1:85" x14ac:dyDescent="0.15">
      <c r="A1214" s="1"/>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c r="CC1214" s="1"/>
      <c r="CD1214" s="1"/>
      <c r="CE1214" s="1"/>
      <c r="CF1214" s="1"/>
      <c r="CG1214" s="1"/>
    </row>
    <row r="1215" spans="1:85" x14ac:dyDescent="0.15">
      <c r="A1215" s="1"/>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c r="CC1215" s="1"/>
      <c r="CD1215" s="1"/>
      <c r="CE1215" s="1"/>
      <c r="CF1215" s="1"/>
      <c r="CG1215" s="1"/>
    </row>
    <row r="1216" spans="1:85" x14ac:dyDescent="0.15">
      <c r="A1216" s="1"/>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c r="CC1216" s="1"/>
      <c r="CD1216" s="1"/>
      <c r="CE1216" s="1"/>
      <c r="CF1216" s="1"/>
      <c r="CG1216" s="1"/>
    </row>
    <row r="1217" spans="1:85" x14ac:dyDescent="0.15">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c r="CC1217" s="1"/>
      <c r="CD1217" s="1"/>
      <c r="CE1217" s="1"/>
      <c r="CF1217" s="1"/>
      <c r="CG1217" s="1"/>
    </row>
    <row r="1218" spans="1:85" x14ac:dyDescent="0.15">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c r="BZ1218" s="1"/>
      <c r="CA1218" s="1"/>
      <c r="CB1218" s="1"/>
      <c r="CC1218" s="1"/>
      <c r="CD1218" s="1"/>
      <c r="CE1218" s="1"/>
      <c r="CF1218" s="1"/>
      <c r="CG1218" s="1"/>
    </row>
    <row r="1219" spans="1:85" x14ac:dyDescent="0.15">
      <c r="A1219" s="1"/>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c r="CC1219" s="1"/>
      <c r="CD1219" s="1"/>
      <c r="CE1219" s="1"/>
      <c r="CF1219" s="1"/>
      <c r="CG1219" s="1"/>
    </row>
    <row r="1220" spans="1:85" x14ac:dyDescent="0.15">
      <c r="A1220" s="1"/>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c r="BZ1220" s="1"/>
      <c r="CA1220" s="1"/>
      <c r="CB1220" s="1"/>
      <c r="CC1220" s="1"/>
      <c r="CD1220" s="1"/>
      <c r="CE1220" s="1"/>
      <c r="CF1220" s="1"/>
      <c r="CG1220" s="1"/>
    </row>
    <row r="1221" spans="1:85" x14ac:dyDescent="0.15">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c r="CC1221" s="1"/>
      <c r="CD1221" s="1"/>
      <c r="CE1221" s="1"/>
      <c r="CF1221" s="1"/>
      <c r="CG1221" s="1"/>
    </row>
    <row r="1222" spans="1:85" x14ac:dyDescent="0.15">
      <c r="A1222" s="1"/>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c r="CC1222" s="1"/>
      <c r="CD1222" s="1"/>
      <c r="CE1222" s="1"/>
      <c r="CF1222" s="1"/>
      <c r="CG1222" s="1"/>
    </row>
    <row r="1223" spans="1:85" x14ac:dyDescent="0.15">
      <c r="A1223" s="1"/>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c r="BZ1223" s="1"/>
      <c r="CA1223" s="1"/>
      <c r="CB1223" s="1"/>
      <c r="CC1223" s="1"/>
      <c r="CD1223" s="1"/>
      <c r="CE1223" s="1"/>
      <c r="CF1223" s="1"/>
      <c r="CG1223" s="1"/>
    </row>
    <row r="1224" spans="1:85" x14ac:dyDescent="0.15">
      <c r="A1224" s="1"/>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c r="CC1224" s="1"/>
      <c r="CD1224" s="1"/>
      <c r="CE1224" s="1"/>
      <c r="CF1224" s="1"/>
      <c r="CG1224" s="1"/>
    </row>
    <row r="1225" spans="1:85" x14ac:dyDescent="0.15">
      <c r="A1225" s="1"/>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c r="BZ1225" s="1"/>
      <c r="CA1225" s="1"/>
      <c r="CB1225" s="1"/>
      <c r="CC1225" s="1"/>
      <c r="CD1225" s="1"/>
      <c r="CE1225" s="1"/>
      <c r="CF1225" s="1"/>
      <c r="CG1225" s="1"/>
    </row>
    <row r="1226" spans="1:85" x14ac:dyDescent="0.15">
      <c r="A1226" s="1"/>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c r="BZ1226" s="1"/>
      <c r="CA1226" s="1"/>
      <c r="CB1226" s="1"/>
      <c r="CC1226" s="1"/>
      <c r="CD1226" s="1"/>
      <c r="CE1226" s="1"/>
      <c r="CF1226" s="1"/>
      <c r="CG1226" s="1"/>
    </row>
    <row r="1227" spans="1:85" x14ac:dyDescent="0.15">
      <c r="A1227" s="1"/>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c r="BZ1227" s="1"/>
      <c r="CA1227" s="1"/>
      <c r="CB1227" s="1"/>
      <c r="CC1227" s="1"/>
      <c r="CD1227" s="1"/>
      <c r="CE1227" s="1"/>
      <c r="CF1227" s="1"/>
      <c r="CG1227" s="1"/>
    </row>
    <row r="1228" spans="1:85" x14ac:dyDescent="0.15">
      <c r="A1228" s="1"/>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c r="BZ1228" s="1"/>
      <c r="CA1228" s="1"/>
      <c r="CB1228" s="1"/>
      <c r="CC1228" s="1"/>
      <c r="CD1228" s="1"/>
      <c r="CE1228" s="1"/>
      <c r="CF1228" s="1"/>
      <c r="CG1228" s="1"/>
    </row>
    <row r="1229" spans="1:85" x14ac:dyDescent="0.15">
      <c r="A1229" s="1"/>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c r="BZ1229" s="1"/>
      <c r="CA1229" s="1"/>
      <c r="CB1229" s="1"/>
      <c r="CC1229" s="1"/>
      <c r="CD1229" s="1"/>
      <c r="CE1229" s="1"/>
      <c r="CF1229" s="1"/>
      <c r="CG1229" s="1"/>
    </row>
    <row r="1230" spans="1:85" x14ac:dyDescent="0.15">
      <c r="A1230" s="1"/>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c r="BL1230" s="1"/>
      <c r="BM1230" s="1"/>
      <c r="BN1230" s="1"/>
      <c r="BO1230" s="1"/>
      <c r="BP1230" s="1"/>
      <c r="BQ1230" s="1"/>
      <c r="BR1230" s="1"/>
      <c r="BS1230" s="1"/>
      <c r="BT1230" s="1"/>
      <c r="BU1230" s="1"/>
      <c r="BV1230" s="1"/>
      <c r="BW1230" s="1"/>
      <c r="BX1230" s="1"/>
      <c r="BY1230" s="1"/>
      <c r="BZ1230" s="1"/>
      <c r="CA1230" s="1"/>
      <c r="CB1230" s="1"/>
      <c r="CC1230" s="1"/>
      <c r="CD1230" s="1"/>
      <c r="CE1230" s="1"/>
      <c r="CF1230" s="1"/>
      <c r="CG1230" s="1"/>
    </row>
    <row r="1231" spans="1:85" x14ac:dyDescent="0.15">
      <c r="A1231" s="1"/>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c r="BZ1231" s="1"/>
      <c r="CA1231" s="1"/>
      <c r="CB1231" s="1"/>
      <c r="CC1231" s="1"/>
      <c r="CD1231" s="1"/>
      <c r="CE1231" s="1"/>
      <c r="CF1231" s="1"/>
      <c r="CG1231" s="1"/>
    </row>
    <row r="1232" spans="1:85" x14ac:dyDescent="0.15">
      <c r="A1232" s="1"/>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c r="BZ1232" s="1"/>
      <c r="CA1232" s="1"/>
      <c r="CB1232" s="1"/>
      <c r="CC1232" s="1"/>
      <c r="CD1232" s="1"/>
      <c r="CE1232" s="1"/>
      <c r="CF1232" s="1"/>
      <c r="CG1232" s="1"/>
    </row>
    <row r="1233" spans="1:85" x14ac:dyDescent="0.15">
      <c r="A1233" s="1"/>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c r="BZ1233" s="1"/>
      <c r="CA1233" s="1"/>
      <c r="CB1233" s="1"/>
      <c r="CC1233" s="1"/>
      <c r="CD1233" s="1"/>
      <c r="CE1233" s="1"/>
      <c r="CF1233" s="1"/>
      <c r="CG1233" s="1"/>
    </row>
    <row r="1234" spans="1:85" x14ac:dyDescent="0.15">
      <c r="A1234" s="1"/>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c r="BZ1234" s="1"/>
      <c r="CA1234" s="1"/>
      <c r="CB1234" s="1"/>
      <c r="CC1234" s="1"/>
      <c r="CD1234" s="1"/>
      <c r="CE1234" s="1"/>
      <c r="CF1234" s="1"/>
      <c r="CG1234" s="1"/>
    </row>
    <row r="1235" spans="1:85" x14ac:dyDescent="0.15">
      <c r="A1235" s="1"/>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c r="BZ1235" s="1"/>
      <c r="CA1235" s="1"/>
      <c r="CB1235" s="1"/>
      <c r="CC1235" s="1"/>
      <c r="CD1235" s="1"/>
      <c r="CE1235" s="1"/>
      <c r="CF1235" s="1"/>
      <c r="CG1235" s="1"/>
    </row>
    <row r="1236" spans="1:85" x14ac:dyDescent="0.15">
      <c r="A1236" s="1"/>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c r="BZ1236" s="1"/>
      <c r="CA1236" s="1"/>
      <c r="CB1236" s="1"/>
      <c r="CC1236" s="1"/>
      <c r="CD1236" s="1"/>
      <c r="CE1236" s="1"/>
      <c r="CF1236" s="1"/>
      <c r="CG1236" s="1"/>
    </row>
    <row r="1237" spans="1:85" x14ac:dyDescent="0.15">
      <c r="A1237" s="1"/>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c r="BL1237" s="1"/>
      <c r="BM1237" s="1"/>
      <c r="BN1237" s="1"/>
      <c r="BO1237" s="1"/>
      <c r="BP1237" s="1"/>
      <c r="BQ1237" s="1"/>
      <c r="BR1237" s="1"/>
      <c r="BS1237" s="1"/>
      <c r="BT1237" s="1"/>
      <c r="BU1237" s="1"/>
      <c r="BV1237" s="1"/>
      <c r="BW1237" s="1"/>
      <c r="BX1237" s="1"/>
      <c r="BY1237" s="1"/>
      <c r="BZ1237" s="1"/>
      <c r="CA1237" s="1"/>
      <c r="CB1237" s="1"/>
      <c r="CC1237" s="1"/>
      <c r="CD1237" s="1"/>
      <c r="CE1237" s="1"/>
      <c r="CF1237" s="1"/>
      <c r="CG1237" s="1"/>
    </row>
    <row r="1238" spans="1:85" x14ac:dyDescent="0.15">
      <c r="A1238" s="1"/>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c r="BZ1238" s="1"/>
      <c r="CA1238" s="1"/>
      <c r="CB1238" s="1"/>
      <c r="CC1238" s="1"/>
      <c r="CD1238" s="1"/>
      <c r="CE1238" s="1"/>
      <c r="CF1238" s="1"/>
      <c r="CG1238" s="1"/>
    </row>
    <row r="1239" spans="1:85" x14ac:dyDescent="0.15">
      <c r="A1239" s="1"/>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c r="BZ1239" s="1"/>
      <c r="CA1239" s="1"/>
      <c r="CB1239" s="1"/>
      <c r="CC1239" s="1"/>
      <c r="CD1239" s="1"/>
      <c r="CE1239" s="1"/>
      <c r="CF1239" s="1"/>
      <c r="CG1239" s="1"/>
    </row>
    <row r="1240" spans="1:85" x14ac:dyDescent="0.15">
      <c r="A1240" s="1"/>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c r="BL1240" s="1"/>
      <c r="BM1240" s="1"/>
      <c r="BN1240" s="1"/>
      <c r="BO1240" s="1"/>
      <c r="BP1240" s="1"/>
      <c r="BQ1240" s="1"/>
      <c r="BR1240" s="1"/>
      <c r="BS1240" s="1"/>
      <c r="BT1240" s="1"/>
      <c r="BU1240" s="1"/>
      <c r="BV1240" s="1"/>
      <c r="BW1240" s="1"/>
      <c r="BX1240" s="1"/>
      <c r="BY1240" s="1"/>
      <c r="BZ1240" s="1"/>
      <c r="CA1240" s="1"/>
      <c r="CB1240" s="1"/>
      <c r="CC1240" s="1"/>
      <c r="CD1240" s="1"/>
      <c r="CE1240" s="1"/>
      <c r="CF1240" s="1"/>
      <c r="CG1240" s="1"/>
    </row>
    <row r="1241" spans="1:85" x14ac:dyDescent="0.15">
      <c r="A1241" s="1"/>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c r="BZ1241" s="1"/>
      <c r="CA1241" s="1"/>
      <c r="CB1241" s="1"/>
      <c r="CC1241" s="1"/>
      <c r="CD1241" s="1"/>
      <c r="CE1241" s="1"/>
      <c r="CF1241" s="1"/>
      <c r="CG1241" s="1"/>
    </row>
    <row r="1242" spans="1:85" x14ac:dyDescent="0.15">
      <c r="A1242" s="1"/>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c r="BZ1242" s="1"/>
      <c r="CA1242" s="1"/>
      <c r="CB1242" s="1"/>
      <c r="CC1242" s="1"/>
      <c r="CD1242" s="1"/>
      <c r="CE1242" s="1"/>
      <c r="CF1242" s="1"/>
      <c r="CG1242" s="1"/>
    </row>
    <row r="1243" spans="1:85" x14ac:dyDescent="0.15">
      <c r="A1243" s="1"/>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c r="BZ1243" s="1"/>
      <c r="CA1243" s="1"/>
      <c r="CB1243" s="1"/>
      <c r="CC1243" s="1"/>
      <c r="CD1243" s="1"/>
      <c r="CE1243" s="1"/>
      <c r="CF1243" s="1"/>
      <c r="CG1243" s="1"/>
    </row>
    <row r="1244" spans="1:85" x14ac:dyDescent="0.15">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c r="BZ1244" s="1"/>
      <c r="CA1244" s="1"/>
      <c r="CB1244" s="1"/>
      <c r="CC1244" s="1"/>
      <c r="CD1244" s="1"/>
      <c r="CE1244" s="1"/>
      <c r="CF1244" s="1"/>
      <c r="CG1244" s="1"/>
    </row>
    <row r="1245" spans="1:85" x14ac:dyDescent="0.15">
      <c r="A1245" s="1"/>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c r="BZ1245" s="1"/>
      <c r="CA1245" s="1"/>
      <c r="CB1245" s="1"/>
      <c r="CC1245" s="1"/>
      <c r="CD1245" s="1"/>
      <c r="CE1245" s="1"/>
      <c r="CF1245" s="1"/>
      <c r="CG1245" s="1"/>
    </row>
    <row r="1246" spans="1:85" x14ac:dyDescent="0.15">
      <c r="A1246" s="1"/>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c r="BZ1246" s="1"/>
      <c r="CA1246" s="1"/>
      <c r="CB1246" s="1"/>
      <c r="CC1246" s="1"/>
      <c r="CD1246" s="1"/>
      <c r="CE1246" s="1"/>
      <c r="CF1246" s="1"/>
      <c r="CG1246" s="1"/>
    </row>
    <row r="1247" spans="1:85" x14ac:dyDescent="0.15">
      <c r="A1247" s="1"/>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c r="BZ1247" s="1"/>
      <c r="CA1247" s="1"/>
      <c r="CB1247" s="1"/>
      <c r="CC1247" s="1"/>
      <c r="CD1247" s="1"/>
      <c r="CE1247" s="1"/>
      <c r="CF1247" s="1"/>
      <c r="CG1247" s="1"/>
    </row>
    <row r="1248" spans="1:85" x14ac:dyDescent="0.15">
      <c r="A1248" s="1"/>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row>
    <row r="1249" spans="1:85" x14ac:dyDescent="0.15">
      <c r="A1249" s="1"/>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c r="CC1249" s="1"/>
      <c r="CD1249" s="1"/>
      <c r="CE1249" s="1"/>
      <c r="CF1249" s="1"/>
      <c r="CG1249" s="1"/>
    </row>
    <row r="1250" spans="1:85" x14ac:dyDescent="0.15">
      <c r="A1250" s="1"/>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c r="BZ1250" s="1"/>
      <c r="CA1250" s="1"/>
      <c r="CB1250" s="1"/>
      <c r="CC1250" s="1"/>
      <c r="CD1250" s="1"/>
      <c r="CE1250" s="1"/>
      <c r="CF1250" s="1"/>
      <c r="CG1250" s="1"/>
    </row>
    <row r="1251" spans="1:85" x14ac:dyDescent="0.15">
      <c r="A1251" s="1"/>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c r="CC1251" s="1"/>
      <c r="CD1251" s="1"/>
      <c r="CE1251" s="1"/>
      <c r="CF1251" s="1"/>
      <c r="CG1251" s="1"/>
    </row>
    <row r="1252" spans="1:85" x14ac:dyDescent="0.15">
      <c r="A1252" s="1"/>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c r="BZ1252" s="1"/>
      <c r="CA1252" s="1"/>
      <c r="CB1252" s="1"/>
      <c r="CC1252" s="1"/>
      <c r="CD1252" s="1"/>
      <c r="CE1252" s="1"/>
      <c r="CF1252" s="1"/>
      <c r="CG1252" s="1"/>
    </row>
    <row r="1253" spans="1:85" x14ac:dyDescent="0.15">
      <c r="A1253" s="1"/>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c r="BZ1253" s="1"/>
      <c r="CA1253" s="1"/>
      <c r="CB1253" s="1"/>
      <c r="CC1253" s="1"/>
      <c r="CD1253" s="1"/>
      <c r="CE1253" s="1"/>
      <c r="CF1253" s="1"/>
      <c r="CG1253" s="1"/>
    </row>
    <row r="1254" spans="1:85" x14ac:dyDescent="0.15">
      <c r="A1254" s="1"/>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c r="BZ1254" s="1"/>
      <c r="CA1254" s="1"/>
      <c r="CB1254" s="1"/>
      <c r="CC1254" s="1"/>
      <c r="CD1254" s="1"/>
      <c r="CE1254" s="1"/>
      <c r="CF1254" s="1"/>
      <c r="CG1254" s="1"/>
    </row>
    <row r="1255" spans="1:85" x14ac:dyDescent="0.15">
      <c r="A1255" s="1"/>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c r="BZ1255" s="1"/>
      <c r="CA1255" s="1"/>
      <c r="CB1255" s="1"/>
      <c r="CC1255" s="1"/>
      <c r="CD1255" s="1"/>
      <c r="CE1255" s="1"/>
      <c r="CF1255" s="1"/>
      <c r="CG1255" s="1"/>
    </row>
    <row r="1256" spans="1:85" x14ac:dyDescent="0.15">
      <c r="A1256" s="1"/>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c r="BZ1256" s="1"/>
      <c r="CA1256" s="1"/>
      <c r="CB1256" s="1"/>
      <c r="CC1256" s="1"/>
      <c r="CD1256" s="1"/>
      <c r="CE1256" s="1"/>
      <c r="CF1256" s="1"/>
      <c r="CG1256" s="1"/>
    </row>
    <row r="1257" spans="1:85" x14ac:dyDescent="0.15">
      <c r="A1257" s="1"/>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c r="BZ1257" s="1"/>
      <c r="CA1257" s="1"/>
      <c r="CB1257" s="1"/>
      <c r="CC1257" s="1"/>
      <c r="CD1257" s="1"/>
      <c r="CE1257" s="1"/>
      <c r="CF1257" s="1"/>
      <c r="CG1257" s="1"/>
    </row>
    <row r="1258" spans="1:85" x14ac:dyDescent="0.15">
      <c r="A1258" s="1"/>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c r="BZ1258" s="1"/>
      <c r="CA1258" s="1"/>
      <c r="CB1258" s="1"/>
      <c r="CC1258" s="1"/>
      <c r="CD1258" s="1"/>
      <c r="CE1258" s="1"/>
      <c r="CF1258" s="1"/>
      <c r="CG1258" s="1"/>
    </row>
    <row r="1259" spans="1:85" x14ac:dyDescent="0.15">
      <c r="A1259" s="1"/>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c r="BZ1259" s="1"/>
      <c r="CA1259" s="1"/>
      <c r="CB1259" s="1"/>
      <c r="CC1259" s="1"/>
      <c r="CD1259" s="1"/>
      <c r="CE1259" s="1"/>
      <c r="CF1259" s="1"/>
      <c r="CG1259" s="1"/>
    </row>
    <row r="1260" spans="1:85" x14ac:dyDescent="0.15">
      <c r="A1260" s="1"/>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c r="BZ1260" s="1"/>
      <c r="CA1260" s="1"/>
      <c r="CB1260" s="1"/>
      <c r="CC1260" s="1"/>
      <c r="CD1260" s="1"/>
      <c r="CE1260" s="1"/>
      <c r="CF1260" s="1"/>
      <c r="CG1260" s="1"/>
    </row>
    <row r="1261" spans="1:85" x14ac:dyDescent="0.15">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c r="BZ1261" s="1"/>
      <c r="CA1261" s="1"/>
      <c r="CB1261" s="1"/>
      <c r="CC1261" s="1"/>
      <c r="CD1261" s="1"/>
      <c r="CE1261" s="1"/>
      <c r="CF1261" s="1"/>
      <c r="CG1261" s="1"/>
    </row>
    <row r="1262" spans="1:85" x14ac:dyDescent="0.15">
      <c r="A1262" s="1"/>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c r="BZ1262" s="1"/>
      <c r="CA1262" s="1"/>
      <c r="CB1262" s="1"/>
      <c r="CC1262" s="1"/>
      <c r="CD1262" s="1"/>
      <c r="CE1262" s="1"/>
      <c r="CF1262" s="1"/>
      <c r="CG1262" s="1"/>
    </row>
    <row r="1263" spans="1:85" x14ac:dyDescent="0.15">
      <c r="A1263" s="1"/>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c r="BZ1263" s="1"/>
      <c r="CA1263" s="1"/>
      <c r="CB1263" s="1"/>
      <c r="CC1263" s="1"/>
      <c r="CD1263" s="1"/>
      <c r="CE1263" s="1"/>
      <c r="CF1263" s="1"/>
      <c r="CG1263" s="1"/>
    </row>
    <row r="1264" spans="1:85" x14ac:dyDescent="0.15">
      <c r="A1264" s="1"/>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c r="BZ1264" s="1"/>
      <c r="CA1264" s="1"/>
      <c r="CB1264" s="1"/>
      <c r="CC1264" s="1"/>
      <c r="CD1264" s="1"/>
      <c r="CE1264" s="1"/>
      <c r="CF1264" s="1"/>
      <c r="CG1264" s="1"/>
    </row>
    <row r="1265" spans="1:85" x14ac:dyDescent="0.15">
      <c r="A1265" s="1"/>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c r="BZ1265" s="1"/>
      <c r="CA1265" s="1"/>
      <c r="CB1265" s="1"/>
      <c r="CC1265" s="1"/>
      <c r="CD1265" s="1"/>
      <c r="CE1265" s="1"/>
      <c r="CF1265" s="1"/>
      <c r="CG1265" s="1"/>
    </row>
    <row r="1266" spans="1:85" x14ac:dyDescent="0.15">
      <c r="A1266" s="1"/>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c r="BZ1266" s="1"/>
      <c r="CA1266" s="1"/>
      <c r="CB1266" s="1"/>
      <c r="CC1266" s="1"/>
      <c r="CD1266" s="1"/>
      <c r="CE1266" s="1"/>
      <c r="CF1266" s="1"/>
      <c r="CG1266" s="1"/>
    </row>
    <row r="1267" spans="1:85" x14ac:dyDescent="0.15">
      <c r="A1267" s="1"/>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c r="BZ1267" s="1"/>
      <c r="CA1267" s="1"/>
      <c r="CB1267" s="1"/>
      <c r="CC1267" s="1"/>
      <c r="CD1267" s="1"/>
      <c r="CE1267" s="1"/>
      <c r="CF1267" s="1"/>
      <c r="CG1267" s="1"/>
    </row>
    <row r="1268" spans="1:85" x14ac:dyDescent="0.15">
      <c r="A1268" s="1"/>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c r="BZ1268" s="1"/>
      <c r="CA1268" s="1"/>
      <c r="CB1268" s="1"/>
      <c r="CC1268" s="1"/>
      <c r="CD1268" s="1"/>
      <c r="CE1268" s="1"/>
      <c r="CF1268" s="1"/>
      <c r="CG1268" s="1"/>
    </row>
    <row r="1269" spans="1:85" x14ac:dyDescent="0.15">
      <c r="A1269" s="1"/>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c r="BZ1269" s="1"/>
      <c r="CA1269" s="1"/>
      <c r="CB1269" s="1"/>
      <c r="CC1269" s="1"/>
      <c r="CD1269" s="1"/>
      <c r="CE1269" s="1"/>
      <c r="CF1269" s="1"/>
      <c r="CG1269" s="1"/>
    </row>
    <row r="1270" spans="1:85" x14ac:dyDescent="0.15">
      <c r="A1270" s="1"/>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c r="BZ1270" s="1"/>
      <c r="CA1270" s="1"/>
      <c r="CB1270" s="1"/>
      <c r="CC1270" s="1"/>
      <c r="CD1270" s="1"/>
      <c r="CE1270" s="1"/>
      <c r="CF1270" s="1"/>
      <c r="CG1270" s="1"/>
    </row>
    <row r="1271" spans="1:85" x14ac:dyDescent="0.15">
      <c r="A1271" s="1"/>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c r="CC1271" s="1"/>
      <c r="CD1271" s="1"/>
      <c r="CE1271" s="1"/>
      <c r="CF1271" s="1"/>
      <c r="CG1271" s="1"/>
    </row>
    <row r="1272" spans="1:85" x14ac:dyDescent="0.15">
      <c r="A1272" s="1"/>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c r="CC1272" s="1"/>
      <c r="CD1272" s="1"/>
      <c r="CE1272" s="1"/>
      <c r="CF1272" s="1"/>
      <c r="CG1272" s="1"/>
    </row>
    <row r="1273" spans="1:85" x14ac:dyDescent="0.15">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c r="CC1273" s="1"/>
      <c r="CD1273" s="1"/>
      <c r="CE1273" s="1"/>
      <c r="CF1273" s="1"/>
      <c r="CG1273" s="1"/>
    </row>
    <row r="1274" spans="1:85" x14ac:dyDescent="0.15">
      <c r="A1274" s="1"/>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c r="CC1274" s="1"/>
      <c r="CD1274" s="1"/>
      <c r="CE1274" s="1"/>
      <c r="CF1274" s="1"/>
      <c r="CG1274" s="1"/>
    </row>
    <row r="1275" spans="1:85" x14ac:dyDescent="0.15">
      <c r="A1275" s="1"/>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c r="BZ1275" s="1"/>
      <c r="CA1275" s="1"/>
      <c r="CB1275" s="1"/>
      <c r="CC1275" s="1"/>
      <c r="CD1275" s="1"/>
      <c r="CE1275" s="1"/>
      <c r="CF1275" s="1"/>
      <c r="CG1275" s="1"/>
    </row>
    <row r="1276" spans="1:85" x14ac:dyDescent="0.15">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c r="BZ1276" s="1"/>
      <c r="CA1276" s="1"/>
      <c r="CB1276" s="1"/>
      <c r="CC1276" s="1"/>
      <c r="CD1276" s="1"/>
      <c r="CE1276" s="1"/>
      <c r="CF1276" s="1"/>
      <c r="CG1276" s="1"/>
    </row>
    <row r="1277" spans="1:85" x14ac:dyDescent="0.15">
      <c r="A1277" s="1"/>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c r="BZ1277" s="1"/>
      <c r="CA1277" s="1"/>
      <c r="CB1277" s="1"/>
      <c r="CC1277" s="1"/>
      <c r="CD1277" s="1"/>
      <c r="CE1277" s="1"/>
      <c r="CF1277" s="1"/>
      <c r="CG1277" s="1"/>
    </row>
    <row r="1278" spans="1:85" x14ac:dyDescent="0.15">
      <c r="A1278" s="1"/>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c r="BW1278" s="1"/>
      <c r="BX1278" s="1"/>
      <c r="BY1278" s="1"/>
      <c r="BZ1278" s="1"/>
      <c r="CA1278" s="1"/>
      <c r="CB1278" s="1"/>
      <c r="CC1278" s="1"/>
      <c r="CD1278" s="1"/>
      <c r="CE1278" s="1"/>
      <c r="CF1278" s="1"/>
      <c r="CG1278" s="1"/>
    </row>
    <row r="1279" spans="1:85" x14ac:dyDescent="0.15">
      <c r="A1279" s="1"/>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c r="BW1279" s="1"/>
      <c r="BX1279" s="1"/>
      <c r="BY1279" s="1"/>
      <c r="BZ1279" s="1"/>
      <c r="CA1279" s="1"/>
      <c r="CB1279" s="1"/>
      <c r="CC1279" s="1"/>
      <c r="CD1279" s="1"/>
      <c r="CE1279" s="1"/>
      <c r="CF1279" s="1"/>
      <c r="CG1279" s="1"/>
    </row>
    <row r="1280" spans="1:85" x14ac:dyDescent="0.15">
      <c r="A1280" s="1"/>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c r="BW1280" s="1"/>
      <c r="BX1280" s="1"/>
      <c r="BY1280" s="1"/>
      <c r="BZ1280" s="1"/>
      <c r="CA1280" s="1"/>
      <c r="CB1280" s="1"/>
      <c r="CC1280" s="1"/>
      <c r="CD1280" s="1"/>
      <c r="CE1280" s="1"/>
      <c r="CF1280" s="1"/>
      <c r="CG1280" s="1"/>
    </row>
    <row r="1281" spans="1:85" x14ac:dyDescent="0.15">
      <c r="A1281" s="1"/>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c r="BW1281" s="1"/>
      <c r="BX1281" s="1"/>
      <c r="BY1281" s="1"/>
      <c r="BZ1281" s="1"/>
      <c r="CA1281" s="1"/>
      <c r="CB1281" s="1"/>
      <c r="CC1281" s="1"/>
      <c r="CD1281" s="1"/>
      <c r="CE1281" s="1"/>
      <c r="CF1281" s="1"/>
      <c r="CG1281" s="1"/>
    </row>
    <row r="1282" spans="1:85" x14ac:dyDescent="0.15">
      <c r="A1282" s="1"/>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c r="BW1282" s="1"/>
      <c r="BX1282" s="1"/>
      <c r="BY1282" s="1"/>
      <c r="BZ1282" s="1"/>
      <c r="CA1282" s="1"/>
      <c r="CB1282" s="1"/>
      <c r="CC1282" s="1"/>
      <c r="CD1282" s="1"/>
      <c r="CE1282" s="1"/>
      <c r="CF1282" s="1"/>
      <c r="CG1282" s="1"/>
    </row>
    <row r="1283" spans="1:85" x14ac:dyDescent="0.15">
      <c r="A1283" s="1"/>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c r="BW1283" s="1"/>
      <c r="BX1283" s="1"/>
      <c r="BY1283" s="1"/>
      <c r="BZ1283" s="1"/>
      <c r="CA1283" s="1"/>
      <c r="CB1283" s="1"/>
      <c r="CC1283" s="1"/>
      <c r="CD1283" s="1"/>
      <c r="CE1283" s="1"/>
      <c r="CF1283" s="1"/>
      <c r="CG1283" s="1"/>
    </row>
    <row r="1284" spans="1:85" x14ac:dyDescent="0.15">
      <c r="A1284" s="1"/>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c r="BW1284" s="1"/>
      <c r="BX1284" s="1"/>
      <c r="BY1284" s="1"/>
      <c r="BZ1284" s="1"/>
      <c r="CA1284" s="1"/>
      <c r="CB1284" s="1"/>
      <c r="CC1284" s="1"/>
      <c r="CD1284" s="1"/>
      <c r="CE1284" s="1"/>
      <c r="CF1284" s="1"/>
      <c r="CG1284" s="1"/>
    </row>
    <row r="1285" spans="1:85" x14ac:dyDescent="0.15">
      <c r="A1285" s="1"/>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c r="BZ1285" s="1"/>
      <c r="CA1285" s="1"/>
      <c r="CB1285" s="1"/>
      <c r="CC1285" s="1"/>
      <c r="CD1285" s="1"/>
      <c r="CE1285" s="1"/>
      <c r="CF1285" s="1"/>
      <c r="CG1285" s="1"/>
    </row>
    <row r="1286" spans="1:85" x14ac:dyDescent="0.15">
      <c r="A1286" s="1"/>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c r="BW1286" s="1"/>
      <c r="BX1286" s="1"/>
      <c r="BY1286" s="1"/>
      <c r="BZ1286" s="1"/>
      <c r="CA1286" s="1"/>
      <c r="CB1286" s="1"/>
      <c r="CC1286" s="1"/>
      <c r="CD1286" s="1"/>
      <c r="CE1286" s="1"/>
      <c r="CF1286" s="1"/>
      <c r="CG1286" s="1"/>
    </row>
    <row r="1287" spans="1:85" x14ac:dyDescent="0.15">
      <c r="A1287" s="1"/>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c r="BW1287" s="1"/>
      <c r="BX1287" s="1"/>
      <c r="BY1287" s="1"/>
      <c r="BZ1287" s="1"/>
      <c r="CA1287" s="1"/>
      <c r="CB1287" s="1"/>
      <c r="CC1287" s="1"/>
      <c r="CD1287" s="1"/>
      <c r="CE1287" s="1"/>
      <c r="CF1287" s="1"/>
      <c r="CG1287" s="1"/>
    </row>
    <row r="1288" spans="1:85" x14ac:dyDescent="0.15">
      <c r="A1288" s="1"/>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c r="BW1288" s="1"/>
      <c r="BX1288" s="1"/>
      <c r="BY1288" s="1"/>
      <c r="BZ1288" s="1"/>
      <c r="CA1288" s="1"/>
      <c r="CB1288" s="1"/>
      <c r="CC1288" s="1"/>
      <c r="CD1288" s="1"/>
      <c r="CE1288" s="1"/>
      <c r="CF1288" s="1"/>
      <c r="CG1288" s="1"/>
    </row>
    <row r="1289" spans="1:85" x14ac:dyDescent="0.15">
      <c r="A1289" s="1"/>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c r="BW1289" s="1"/>
      <c r="BX1289" s="1"/>
      <c r="BY1289" s="1"/>
      <c r="BZ1289" s="1"/>
      <c r="CA1289" s="1"/>
      <c r="CB1289" s="1"/>
      <c r="CC1289" s="1"/>
      <c r="CD1289" s="1"/>
      <c r="CE1289" s="1"/>
      <c r="CF1289" s="1"/>
      <c r="CG1289" s="1"/>
    </row>
    <row r="1290" spans="1:85" x14ac:dyDescent="0.15">
      <c r="A1290" s="1"/>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c r="BW1290" s="1"/>
      <c r="BX1290" s="1"/>
      <c r="BY1290" s="1"/>
      <c r="BZ1290" s="1"/>
      <c r="CA1290" s="1"/>
      <c r="CB1290" s="1"/>
      <c r="CC1290" s="1"/>
      <c r="CD1290" s="1"/>
      <c r="CE1290" s="1"/>
      <c r="CF1290" s="1"/>
      <c r="CG1290" s="1"/>
    </row>
    <row r="1291" spans="1:85" x14ac:dyDescent="0.15">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c r="BW1291" s="1"/>
      <c r="BX1291" s="1"/>
      <c r="BY1291" s="1"/>
      <c r="BZ1291" s="1"/>
      <c r="CA1291" s="1"/>
      <c r="CB1291" s="1"/>
      <c r="CC1291" s="1"/>
      <c r="CD1291" s="1"/>
      <c r="CE1291" s="1"/>
      <c r="CF1291" s="1"/>
      <c r="CG1291" s="1"/>
    </row>
    <row r="1292" spans="1:85" x14ac:dyDescent="0.15">
      <c r="A1292" s="1"/>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c r="BZ1292" s="1"/>
      <c r="CA1292" s="1"/>
      <c r="CB1292" s="1"/>
      <c r="CC1292" s="1"/>
      <c r="CD1292" s="1"/>
      <c r="CE1292" s="1"/>
      <c r="CF1292" s="1"/>
      <c r="CG1292" s="1"/>
    </row>
    <row r="1293" spans="1:85" x14ac:dyDescent="0.15">
      <c r="A1293" s="1"/>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c r="BW1293" s="1"/>
      <c r="BX1293" s="1"/>
      <c r="BY1293" s="1"/>
      <c r="BZ1293" s="1"/>
      <c r="CA1293" s="1"/>
      <c r="CB1293" s="1"/>
      <c r="CC1293" s="1"/>
      <c r="CD1293" s="1"/>
      <c r="CE1293" s="1"/>
      <c r="CF1293" s="1"/>
      <c r="CG1293" s="1"/>
    </row>
    <row r="1294" spans="1:85" x14ac:dyDescent="0.15">
      <c r="A1294" s="1"/>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c r="BL1294" s="1"/>
      <c r="BM1294" s="1"/>
      <c r="BN1294" s="1"/>
      <c r="BO1294" s="1"/>
      <c r="BP1294" s="1"/>
      <c r="BQ1294" s="1"/>
      <c r="BR1294" s="1"/>
      <c r="BS1294" s="1"/>
      <c r="BT1294" s="1"/>
      <c r="BU1294" s="1"/>
      <c r="BV1294" s="1"/>
      <c r="BW1294" s="1"/>
      <c r="BX1294" s="1"/>
      <c r="BY1294" s="1"/>
      <c r="BZ1294" s="1"/>
      <c r="CA1294" s="1"/>
      <c r="CB1294" s="1"/>
      <c r="CC1294" s="1"/>
      <c r="CD1294" s="1"/>
      <c r="CE1294" s="1"/>
      <c r="CF1294" s="1"/>
      <c r="CG1294" s="1"/>
    </row>
    <row r="1295" spans="1:85" x14ac:dyDescent="0.15">
      <c r="A1295" s="1"/>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c r="BW1295" s="1"/>
      <c r="BX1295" s="1"/>
      <c r="BY1295" s="1"/>
      <c r="BZ1295" s="1"/>
      <c r="CA1295" s="1"/>
      <c r="CB1295" s="1"/>
      <c r="CC1295" s="1"/>
      <c r="CD1295" s="1"/>
      <c r="CE1295" s="1"/>
      <c r="CF1295" s="1"/>
      <c r="CG1295" s="1"/>
    </row>
    <row r="1296" spans="1:85" x14ac:dyDescent="0.15">
      <c r="A1296" s="1"/>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c r="BW1296" s="1"/>
      <c r="BX1296" s="1"/>
      <c r="BY1296" s="1"/>
      <c r="BZ1296" s="1"/>
      <c r="CA1296" s="1"/>
      <c r="CB1296" s="1"/>
      <c r="CC1296" s="1"/>
      <c r="CD1296" s="1"/>
      <c r="CE1296" s="1"/>
      <c r="CF1296" s="1"/>
      <c r="CG1296" s="1"/>
    </row>
    <row r="1297" spans="1:85" x14ac:dyDescent="0.15">
      <c r="A1297" s="1"/>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c r="BW1297" s="1"/>
      <c r="BX1297" s="1"/>
      <c r="BY1297" s="1"/>
      <c r="BZ1297" s="1"/>
      <c r="CA1297" s="1"/>
      <c r="CB1297" s="1"/>
      <c r="CC1297" s="1"/>
      <c r="CD1297" s="1"/>
      <c r="CE1297" s="1"/>
      <c r="CF1297" s="1"/>
      <c r="CG1297" s="1"/>
    </row>
    <row r="1298" spans="1:85" x14ac:dyDescent="0.15">
      <c r="A1298" s="1"/>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c r="BW1298" s="1"/>
      <c r="BX1298" s="1"/>
      <c r="BY1298" s="1"/>
      <c r="BZ1298" s="1"/>
      <c r="CA1298" s="1"/>
      <c r="CB1298" s="1"/>
      <c r="CC1298" s="1"/>
      <c r="CD1298" s="1"/>
      <c r="CE1298" s="1"/>
      <c r="CF1298" s="1"/>
      <c r="CG1298" s="1"/>
    </row>
    <row r="1299" spans="1:85" x14ac:dyDescent="0.15">
      <c r="A1299" s="1"/>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c r="BL1299" s="1"/>
      <c r="BM1299" s="1"/>
      <c r="BN1299" s="1"/>
      <c r="BO1299" s="1"/>
      <c r="BP1299" s="1"/>
      <c r="BQ1299" s="1"/>
      <c r="BR1299" s="1"/>
      <c r="BS1299" s="1"/>
      <c r="BT1299" s="1"/>
      <c r="BU1299" s="1"/>
      <c r="BV1299" s="1"/>
      <c r="BW1299" s="1"/>
      <c r="BX1299" s="1"/>
      <c r="BY1299" s="1"/>
      <c r="BZ1299" s="1"/>
      <c r="CA1299" s="1"/>
      <c r="CB1299" s="1"/>
      <c r="CC1299" s="1"/>
      <c r="CD1299" s="1"/>
      <c r="CE1299" s="1"/>
      <c r="CF1299" s="1"/>
      <c r="CG1299" s="1"/>
    </row>
    <row r="1300" spans="1:85" x14ac:dyDescent="0.15">
      <c r="A1300" s="1"/>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c r="BJ1300" s="1"/>
      <c r="BK1300" s="1"/>
      <c r="BL1300" s="1"/>
      <c r="BM1300" s="1"/>
      <c r="BN1300" s="1"/>
      <c r="BO1300" s="1"/>
      <c r="BP1300" s="1"/>
      <c r="BQ1300" s="1"/>
      <c r="BR1300" s="1"/>
      <c r="BS1300" s="1"/>
      <c r="BT1300" s="1"/>
      <c r="BU1300" s="1"/>
      <c r="BV1300" s="1"/>
      <c r="BW1300" s="1"/>
      <c r="BX1300" s="1"/>
      <c r="BY1300" s="1"/>
      <c r="BZ1300" s="1"/>
      <c r="CA1300" s="1"/>
      <c r="CB1300" s="1"/>
      <c r="CC1300" s="1"/>
      <c r="CD1300" s="1"/>
      <c r="CE1300" s="1"/>
      <c r="CF1300" s="1"/>
      <c r="CG1300" s="1"/>
    </row>
    <row r="1301" spans="1:85" x14ac:dyDescent="0.15">
      <c r="A1301" s="1"/>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c r="BL1301" s="1"/>
      <c r="BM1301" s="1"/>
      <c r="BN1301" s="1"/>
      <c r="BO1301" s="1"/>
      <c r="BP1301" s="1"/>
      <c r="BQ1301" s="1"/>
      <c r="BR1301" s="1"/>
      <c r="BS1301" s="1"/>
      <c r="BT1301" s="1"/>
      <c r="BU1301" s="1"/>
      <c r="BV1301" s="1"/>
      <c r="BW1301" s="1"/>
      <c r="BX1301" s="1"/>
      <c r="BY1301" s="1"/>
      <c r="BZ1301" s="1"/>
      <c r="CA1301" s="1"/>
      <c r="CB1301" s="1"/>
      <c r="CC1301" s="1"/>
      <c r="CD1301" s="1"/>
      <c r="CE1301" s="1"/>
      <c r="CF1301" s="1"/>
      <c r="CG1301" s="1"/>
    </row>
    <row r="1302" spans="1:85" x14ac:dyDescent="0.15">
      <c r="A1302" s="1"/>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c r="BL1302" s="1"/>
      <c r="BM1302" s="1"/>
      <c r="BN1302" s="1"/>
      <c r="BO1302" s="1"/>
      <c r="BP1302" s="1"/>
      <c r="BQ1302" s="1"/>
      <c r="BR1302" s="1"/>
      <c r="BS1302" s="1"/>
      <c r="BT1302" s="1"/>
      <c r="BU1302" s="1"/>
      <c r="BV1302" s="1"/>
      <c r="BW1302" s="1"/>
      <c r="BX1302" s="1"/>
      <c r="BY1302" s="1"/>
      <c r="BZ1302" s="1"/>
      <c r="CA1302" s="1"/>
      <c r="CB1302" s="1"/>
      <c r="CC1302" s="1"/>
      <c r="CD1302" s="1"/>
      <c r="CE1302" s="1"/>
      <c r="CF1302" s="1"/>
      <c r="CG1302" s="1"/>
    </row>
    <row r="1303" spans="1:85" x14ac:dyDescent="0.15">
      <c r="A1303" s="1"/>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c r="BJ1303" s="1"/>
      <c r="BK1303" s="1"/>
      <c r="BL1303" s="1"/>
      <c r="BM1303" s="1"/>
      <c r="BN1303" s="1"/>
      <c r="BO1303" s="1"/>
      <c r="BP1303" s="1"/>
      <c r="BQ1303" s="1"/>
      <c r="BR1303" s="1"/>
      <c r="BS1303" s="1"/>
      <c r="BT1303" s="1"/>
      <c r="BU1303" s="1"/>
      <c r="BV1303" s="1"/>
      <c r="BW1303" s="1"/>
      <c r="BX1303" s="1"/>
      <c r="BY1303" s="1"/>
      <c r="BZ1303" s="1"/>
      <c r="CA1303" s="1"/>
      <c r="CB1303" s="1"/>
      <c r="CC1303" s="1"/>
      <c r="CD1303" s="1"/>
      <c r="CE1303" s="1"/>
      <c r="CF1303" s="1"/>
      <c r="CG1303" s="1"/>
    </row>
    <row r="1304" spans="1:85" x14ac:dyDescent="0.15">
      <c r="A1304" s="1"/>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c r="BJ1304" s="1"/>
      <c r="BK1304" s="1"/>
      <c r="BL1304" s="1"/>
      <c r="BM1304" s="1"/>
      <c r="BN1304" s="1"/>
      <c r="BO1304" s="1"/>
      <c r="BP1304" s="1"/>
      <c r="BQ1304" s="1"/>
      <c r="BR1304" s="1"/>
      <c r="BS1304" s="1"/>
      <c r="BT1304" s="1"/>
      <c r="BU1304" s="1"/>
      <c r="BV1304" s="1"/>
      <c r="BW1304" s="1"/>
      <c r="BX1304" s="1"/>
      <c r="BY1304" s="1"/>
      <c r="BZ1304" s="1"/>
      <c r="CA1304" s="1"/>
      <c r="CB1304" s="1"/>
      <c r="CC1304" s="1"/>
      <c r="CD1304" s="1"/>
      <c r="CE1304" s="1"/>
      <c r="CF1304" s="1"/>
      <c r="CG1304" s="1"/>
    </row>
    <row r="1305" spans="1:85" x14ac:dyDescent="0.15">
      <c r="A1305" s="1"/>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c r="BJ1305" s="1"/>
      <c r="BK1305" s="1"/>
      <c r="BL1305" s="1"/>
      <c r="BM1305" s="1"/>
      <c r="BN1305" s="1"/>
      <c r="BO1305" s="1"/>
      <c r="BP1305" s="1"/>
      <c r="BQ1305" s="1"/>
      <c r="BR1305" s="1"/>
      <c r="BS1305" s="1"/>
      <c r="BT1305" s="1"/>
      <c r="BU1305" s="1"/>
      <c r="BV1305" s="1"/>
      <c r="BW1305" s="1"/>
      <c r="BX1305" s="1"/>
      <c r="BY1305" s="1"/>
      <c r="BZ1305" s="1"/>
      <c r="CA1305" s="1"/>
      <c r="CB1305" s="1"/>
      <c r="CC1305" s="1"/>
      <c r="CD1305" s="1"/>
      <c r="CE1305" s="1"/>
      <c r="CF1305" s="1"/>
      <c r="CG1305" s="1"/>
    </row>
    <row r="1306" spans="1:85" x14ac:dyDescent="0.15">
      <c r="A1306" s="1"/>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c r="BJ1306" s="1"/>
      <c r="BK1306" s="1"/>
      <c r="BL1306" s="1"/>
      <c r="BM1306" s="1"/>
      <c r="BN1306" s="1"/>
      <c r="BO1306" s="1"/>
      <c r="BP1306" s="1"/>
      <c r="BQ1306" s="1"/>
      <c r="BR1306" s="1"/>
      <c r="BS1306" s="1"/>
      <c r="BT1306" s="1"/>
      <c r="BU1306" s="1"/>
      <c r="BV1306" s="1"/>
      <c r="BW1306" s="1"/>
      <c r="BX1306" s="1"/>
      <c r="BY1306" s="1"/>
      <c r="BZ1306" s="1"/>
      <c r="CA1306" s="1"/>
      <c r="CB1306" s="1"/>
      <c r="CC1306" s="1"/>
      <c r="CD1306" s="1"/>
      <c r="CE1306" s="1"/>
      <c r="CF1306" s="1"/>
      <c r="CG1306" s="1"/>
    </row>
    <row r="1307" spans="1:85" x14ac:dyDescent="0.15">
      <c r="A1307" s="1"/>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c r="BJ1307" s="1"/>
      <c r="BK1307" s="1"/>
      <c r="BL1307" s="1"/>
      <c r="BM1307" s="1"/>
      <c r="BN1307" s="1"/>
      <c r="BO1307" s="1"/>
      <c r="BP1307" s="1"/>
      <c r="BQ1307" s="1"/>
      <c r="BR1307" s="1"/>
      <c r="BS1307" s="1"/>
      <c r="BT1307" s="1"/>
      <c r="BU1307" s="1"/>
      <c r="BV1307" s="1"/>
      <c r="BW1307" s="1"/>
      <c r="BX1307" s="1"/>
      <c r="BY1307" s="1"/>
      <c r="BZ1307" s="1"/>
      <c r="CA1307" s="1"/>
      <c r="CB1307" s="1"/>
      <c r="CC1307" s="1"/>
      <c r="CD1307" s="1"/>
      <c r="CE1307" s="1"/>
      <c r="CF1307" s="1"/>
      <c r="CG1307" s="1"/>
    </row>
    <row r="1308" spans="1:85" x14ac:dyDescent="0.15">
      <c r="A1308" s="1"/>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c r="BJ1308" s="1"/>
      <c r="BK1308" s="1"/>
      <c r="BL1308" s="1"/>
      <c r="BM1308" s="1"/>
      <c r="BN1308" s="1"/>
      <c r="BO1308" s="1"/>
      <c r="BP1308" s="1"/>
      <c r="BQ1308" s="1"/>
      <c r="BR1308" s="1"/>
      <c r="BS1308" s="1"/>
      <c r="BT1308" s="1"/>
      <c r="BU1308" s="1"/>
      <c r="BV1308" s="1"/>
      <c r="BW1308" s="1"/>
      <c r="BX1308" s="1"/>
      <c r="BY1308" s="1"/>
      <c r="BZ1308" s="1"/>
      <c r="CA1308" s="1"/>
      <c r="CB1308" s="1"/>
      <c r="CC1308" s="1"/>
      <c r="CD1308" s="1"/>
      <c r="CE1308" s="1"/>
      <c r="CF1308" s="1"/>
      <c r="CG1308" s="1"/>
    </row>
    <row r="1309" spans="1:85" x14ac:dyDescent="0.15">
      <c r="A1309" s="1"/>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c r="BJ1309" s="1"/>
      <c r="BK1309" s="1"/>
      <c r="BL1309" s="1"/>
      <c r="BM1309" s="1"/>
      <c r="BN1309" s="1"/>
      <c r="BO1309" s="1"/>
      <c r="BP1309" s="1"/>
      <c r="BQ1309" s="1"/>
      <c r="BR1309" s="1"/>
      <c r="BS1309" s="1"/>
      <c r="BT1309" s="1"/>
      <c r="BU1309" s="1"/>
      <c r="BV1309" s="1"/>
      <c r="BW1309" s="1"/>
      <c r="BX1309" s="1"/>
      <c r="BY1309" s="1"/>
      <c r="BZ1309" s="1"/>
      <c r="CA1309" s="1"/>
      <c r="CB1309" s="1"/>
      <c r="CC1309" s="1"/>
      <c r="CD1309" s="1"/>
      <c r="CE1309" s="1"/>
      <c r="CF1309" s="1"/>
      <c r="CG1309" s="1"/>
    </row>
    <row r="1310" spans="1:85" x14ac:dyDescent="0.15">
      <c r="A1310" s="1"/>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c r="BZ1310" s="1"/>
      <c r="CA1310" s="1"/>
      <c r="CB1310" s="1"/>
      <c r="CC1310" s="1"/>
      <c r="CD1310" s="1"/>
      <c r="CE1310" s="1"/>
      <c r="CF1310" s="1"/>
      <c r="CG1310" s="1"/>
    </row>
    <row r="1311" spans="1:85" x14ac:dyDescent="0.15">
      <c r="A1311" s="1"/>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c r="BJ1311" s="1"/>
      <c r="BK1311" s="1"/>
      <c r="BL1311" s="1"/>
      <c r="BM1311" s="1"/>
      <c r="BN1311" s="1"/>
      <c r="BO1311" s="1"/>
      <c r="BP1311" s="1"/>
      <c r="BQ1311" s="1"/>
      <c r="BR1311" s="1"/>
      <c r="BS1311" s="1"/>
      <c r="BT1311" s="1"/>
      <c r="BU1311" s="1"/>
      <c r="BV1311" s="1"/>
      <c r="BW1311" s="1"/>
      <c r="BX1311" s="1"/>
      <c r="BY1311" s="1"/>
      <c r="BZ1311" s="1"/>
      <c r="CA1311" s="1"/>
      <c r="CB1311" s="1"/>
      <c r="CC1311" s="1"/>
      <c r="CD1311" s="1"/>
      <c r="CE1311" s="1"/>
      <c r="CF1311" s="1"/>
      <c r="CG1311" s="1"/>
    </row>
    <row r="1312" spans="1:85" x14ac:dyDescent="0.15">
      <c r="A1312" s="1"/>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c r="BJ1312" s="1"/>
      <c r="BK1312" s="1"/>
      <c r="BL1312" s="1"/>
      <c r="BM1312" s="1"/>
      <c r="BN1312" s="1"/>
      <c r="BO1312" s="1"/>
      <c r="BP1312" s="1"/>
      <c r="BQ1312" s="1"/>
      <c r="BR1312" s="1"/>
      <c r="BS1312" s="1"/>
      <c r="BT1312" s="1"/>
      <c r="BU1312" s="1"/>
      <c r="BV1312" s="1"/>
      <c r="BW1312" s="1"/>
      <c r="BX1312" s="1"/>
      <c r="BY1312" s="1"/>
      <c r="BZ1312" s="1"/>
      <c r="CA1312" s="1"/>
      <c r="CB1312" s="1"/>
      <c r="CC1312" s="1"/>
      <c r="CD1312" s="1"/>
      <c r="CE1312" s="1"/>
      <c r="CF1312" s="1"/>
      <c r="CG1312" s="1"/>
    </row>
    <row r="1313" spans="1:85" x14ac:dyDescent="0.15">
      <c r="A1313" s="1"/>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c r="BJ1313" s="1"/>
      <c r="BK1313" s="1"/>
      <c r="BL1313" s="1"/>
      <c r="BM1313" s="1"/>
      <c r="BN1313" s="1"/>
      <c r="BO1313" s="1"/>
      <c r="BP1313" s="1"/>
      <c r="BQ1313" s="1"/>
      <c r="BR1313" s="1"/>
      <c r="BS1313" s="1"/>
      <c r="BT1313" s="1"/>
      <c r="BU1313" s="1"/>
      <c r="BV1313" s="1"/>
      <c r="BW1313" s="1"/>
      <c r="BX1313" s="1"/>
      <c r="BY1313" s="1"/>
      <c r="BZ1313" s="1"/>
      <c r="CA1313" s="1"/>
      <c r="CB1313" s="1"/>
      <c r="CC1313" s="1"/>
      <c r="CD1313" s="1"/>
      <c r="CE1313" s="1"/>
      <c r="CF1313" s="1"/>
      <c r="CG1313" s="1"/>
    </row>
    <row r="1314" spans="1:85" x14ac:dyDescent="0.15">
      <c r="A1314" s="1"/>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c r="BJ1314" s="1"/>
      <c r="BK1314" s="1"/>
      <c r="BL1314" s="1"/>
      <c r="BM1314" s="1"/>
      <c r="BN1314" s="1"/>
      <c r="BO1314" s="1"/>
      <c r="BP1314" s="1"/>
      <c r="BQ1314" s="1"/>
      <c r="BR1314" s="1"/>
      <c r="BS1314" s="1"/>
      <c r="BT1314" s="1"/>
      <c r="BU1314" s="1"/>
      <c r="BV1314" s="1"/>
      <c r="BW1314" s="1"/>
      <c r="BX1314" s="1"/>
      <c r="BY1314" s="1"/>
      <c r="BZ1314" s="1"/>
      <c r="CA1314" s="1"/>
      <c r="CB1314" s="1"/>
      <c r="CC1314" s="1"/>
      <c r="CD1314" s="1"/>
      <c r="CE1314" s="1"/>
      <c r="CF1314" s="1"/>
      <c r="CG1314" s="1"/>
    </row>
    <row r="1315" spans="1:85" x14ac:dyDescent="0.15">
      <c r="A1315" s="1"/>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c r="BJ1315" s="1"/>
      <c r="BK1315" s="1"/>
      <c r="BL1315" s="1"/>
      <c r="BM1315" s="1"/>
      <c r="BN1315" s="1"/>
      <c r="BO1315" s="1"/>
      <c r="BP1315" s="1"/>
      <c r="BQ1315" s="1"/>
      <c r="BR1315" s="1"/>
      <c r="BS1315" s="1"/>
      <c r="BT1315" s="1"/>
      <c r="BU1315" s="1"/>
      <c r="BV1315" s="1"/>
      <c r="BW1315" s="1"/>
      <c r="BX1315" s="1"/>
      <c r="BY1315" s="1"/>
      <c r="BZ1315" s="1"/>
      <c r="CA1315" s="1"/>
      <c r="CB1315" s="1"/>
      <c r="CC1315" s="1"/>
      <c r="CD1315" s="1"/>
      <c r="CE1315" s="1"/>
      <c r="CF1315" s="1"/>
      <c r="CG1315" s="1"/>
    </row>
    <row r="1316" spans="1:85" x14ac:dyDescent="0.15">
      <c r="A1316" s="1"/>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c r="BJ1316" s="1"/>
      <c r="BK1316" s="1"/>
      <c r="BL1316" s="1"/>
      <c r="BM1316" s="1"/>
      <c r="BN1316" s="1"/>
      <c r="BO1316" s="1"/>
      <c r="BP1316" s="1"/>
      <c r="BQ1316" s="1"/>
      <c r="BR1316" s="1"/>
      <c r="BS1316" s="1"/>
      <c r="BT1316" s="1"/>
      <c r="BU1316" s="1"/>
      <c r="BV1316" s="1"/>
      <c r="BW1316" s="1"/>
      <c r="BX1316" s="1"/>
      <c r="BY1316" s="1"/>
      <c r="BZ1316" s="1"/>
      <c r="CA1316" s="1"/>
      <c r="CB1316" s="1"/>
      <c r="CC1316" s="1"/>
      <c r="CD1316" s="1"/>
      <c r="CE1316" s="1"/>
      <c r="CF1316" s="1"/>
      <c r="CG1316" s="1"/>
    </row>
    <row r="1317" spans="1:85" x14ac:dyDescent="0.15">
      <c r="A1317" s="1"/>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c r="BZ1317" s="1"/>
      <c r="CA1317" s="1"/>
      <c r="CB1317" s="1"/>
      <c r="CC1317" s="1"/>
      <c r="CD1317" s="1"/>
      <c r="CE1317" s="1"/>
      <c r="CF1317" s="1"/>
      <c r="CG1317" s="1"/>
    </row>
    <row r="1318" spans="1:85" x14ac:dyDescent="0.15">
      <c r="A1318" s="1"/>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c r="BJ1318" s="1"/>
      <c r="BK1318" s="1"/>
      <c r="BL1318" s="1"/>
      <c r="BM1318" s="1"/>
      <c r="BN1318" s="1"/>
      <c r="BO1318" s="1"/>
      <c r="BP1318" s="1"/>
      <c r="BQ1318" s="1"/>
      <c r="BR1318" s="1"/>
      <c r="BS1318" s="1"/>
      <c r="BT1318" s="1"/>
      <c r="BU1318" s="1"/>
      <c r="BV1318" s="1"/>
      <c r="BW1318" s="1"/>
      <c r="BX1318" s="1"/>
      <c r="BY1318" s="1"/>
      <c r="BZ1318" s="1"/>
      <c r="CA1318" s="1"/>
      <c r="CB1318" s="1"/>
      <c r="CC1318" s="1"/>
      <c r="CD1318" s="1"/>
      <c r="CE1318" s="1"/>
      <c r="CF1318" s="1"/>
      <c r="CG1318" s="1"/>
    </row>
    <row r="1319" spans="1:85" x14ac:dyDescent="0.15">
      <c r="A1319" s="1"/>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c r="BJ1319" s="1"/>
      <c r="BK1319" s="1"/>
      <c r="BL1319" s="1"/>
      <c r="BM1319" s="1"/>
      <c r="BN1319" s="1"/>
      <c r="BO1319" s="1"/>
      <c r="BP1319" s="1"/>
      <c r="BQ1319" s="1"/>
      <c r="BR1319" s="1"/>
      <c r="BS1319" s="1"/>
      <c r="BT1319" s="1"/>
      <c r="BU1319" s="1"/>
      <c r="BV1319" s="1"/>
      <c r="BW1319" s="1"/>
      <c r="BX1319" s="1"/>
      <c r="BY1319" s="1"/>
      <c r="BZ1319" s="1"/>
      <c r="CA1319" s="1"/>
      <c r="CB1319" s="1"/>
      <c r="CC1319" s="1"/>
      <c r="CD1319" s="1"/>
      <c r="CE1319" s="1"/>
      <c r="CF1319" s="1"/>
      <c r="CG1319" s="1"/>
    </row>
    <row r="1320" spans="1:85" x14ac:dyDescent="0.15">
      <c r="A1320" s="1"/>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c r="BJ1320" s="1"/>
      <c r="BK1320" s="1"/>
      <c r="BL1320" s="1"/>
      <c r="BM1320" s="1"/>
      <c r="BN1320" s="1"/>
      <c r="BO1320" s="1"/>
      <c r="BP1320" s="1"/>
      <c r="BQ1320" s="1"/>
      <c r="BR1320" s="1"/>
      <c r="BS1320" s="1"/>
      <c r="BT1320" s="1"/>
      <c r="BU1320" s="1"/>
      <c r="BV1320" s="1"/>
      <c r="BW1320" s="1"/>
      <c r="BX1320" s="1"/>
      <c r="BY1320" s="1"/>
      <c r="BZ1320" s="1"/>
      <c r="CA1320" s="1"/>
      <c r="CB1320" s="1"/>
      <c r="CC1320" s="1"/>
      <c r="CD1320" s="1"/>
      <c r="CE1320" s="1"/>
      <c r="CF1320" s="1"/>
      <c r="CG1320" s="1"/>
    </row>
    <row r="1321" spans="1:85" x14ac:dyDescent="0.15">
      <c r="A1321" s="1"/>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c r="BJ1321" s="1"/>
      <c r="BK1321" s="1"/>
      <c r="BL1321" s="1"/>
      <c r="BM1321" s="1"/>
      <c r="BN1321" s="1"/>
      <c r="BO1321" s="1"/>
      <c r="BP1321" s="1"/>
      <c r="BQ1321" s="1"/>
      <c r="BR1321" s="1"/>
      <c r="BS1321" s="1"/>
      <c r="BT1321" s="1"/>
      <c r="BU1321" s="1"/>
      <c r="BV1321" s="1"/>
      <c r="BW1321" s="1"/>
      <c r="BX1321" s="1"/>
      <c r="BY1321" s="1"/>
      <c r="BZ1321" s="1"/>
      <c r="CA1321" s="1"/>
      <c r="CB1321" s="1"/>
      <c r="CC1321" s="1"/>
      <c r="CD1321" s="1"/>
      <c r="CE1321" s="1"/>
      <c r="CF1321" s="1"/>
      <c r="CG1321" s="1"/>
    </row>
    <row r="1322" spans="1:85" x14ac:dyDescent="0.15">
      <c r="A1322" s="1"/>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c r="BJ1322" s="1"/>
      <c r="BK1322" s="1"/>
      <c r="BL1322" s="1"/>
      <c r="BM1322" s="1"/>
      <c r="BN1322" s="1"/>
      <c r="BO1322" s="1"/>
      <c r="BP1322" s="1"/>
      <c r="BQ1322" s="1"/>
      <c r="BR1322" s="1"/>
      <c r="BS1322" s="1"/>
      <c r="BT1322" s="1"/>
      <c r="BU1322" s="1"/>
      <c r="BV1322" s="1"/>
      <c r="BW1322" s="1"/>
      <c r="BX1322" s="1"/>
      <c r="BY1322" s="1"/>
      <c r="BZ1322" s="1"/>
      <c r="CA1322" s="1"/>
      <c r="CB1322" s="1"/>
      <c r="CC1322" s="1"/>
      <c r="CD1322" s="1"/>
      <c r="CE1322" s="1"/>
      <c r="CF1322" s="1"/>
      <c r="CG1322" s="1"/>
    </row>
    <row r="1323" spans="1:85" x14ac:dyDescent="0.15">
      <c r="A1323" s="1"/>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c r="BZ1323" s="1"/>
      <c r="CA1323" s="1"/>
      <c r="CB1323" s="1"/>
      <c r="CC1323" s="1"/>
      <c r="CD1323" s="1"/>
      <c r="CE1323" s="1"/>
      <c r="CF1323" s="1"/>
      <c r="CG1323" s="1"/>
    </row>
    <row r="1324" spans="1:85" x14ac:dyDescent="0.15">
      <c r="A1324" s="1"/>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c r="BJ1324" s="1"/>
      <c r="BK1324" s="1"/>
      <c r="BL1324" s="1"/>
      <c r="BM1324" s="1"/>
      <c r="BN1324" s="1"/>
      <c r="BO1324" s="1"/>
      <c r="BP1324" s="1"/>
      <c r="BQ1324" s="1"/>
      <c r="BR1324" s="1"/>
      <c r="BS1324" s="1"/>
      <c r="BT1324" s="1"/>
      <c r="BU1324" s="1"/>
      <c r="BV1324" s="1"/>
      <c r="BW1324" s="1"/>
      <c r="BX1324" s="1"/>
      <c r="BY1324" s="1"/>
      <c r="BZ1324" s="1"/>
      <c r="CA1324" s="1"/>
      <c r="CB1324" s="1"/>
      <c r="CC1324" s="1"/>
      <c r="CD1324" s="1"/>
      <c r="CE1324" s="1"/>
      <c r="CF1324" s="1"/>
      <c r="CG1324" s="1"/>
    </row>
    <row r="1325" spans="1:85" x14ac:dyDescent="0.15">
      <c r="A1325" s="1"/>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c r="BJ1325" s="1"/>
      <c r="BK1325" s="1"/>
      <c r="BL1325" s="1"/>
      <c r="BM1325" s="1"/>
      <c r="BN1325" s="1"/>
      <c r="BO1325" s="1"/>
      <c r="BP1325" s="1"/>
      <c r="BQ1325" s="1"/>
      <c r="BR1325" s="1"/>
      <c r="BS1325" s="1"/>
      <c r="BT1325" s="1"/>
      <c r="BU1325" s="1"/>
      <c r="BV1325" s="1"/>
      <c r="BW1325" s="1"/>
      <c r="BX1325" s="1"/>
      <c r="BY1325" s="1"/>
      <c r="BZ1325" s="1"/>
      <c r="CA1325" s="1"/>
      <c r="CB1325" s="1"/>
      <c r="CC1325" s="1"/>
      <c r="CD1325" s="1"/>
      <c r="CE1325" s="1"/>
      <c r="CF1325" s="1"/>
      <c r="CG1325" s="1"/>
    </row>
    <row r="1326" spans="1:85" x14ac:dyDescent="0.15">
      <c r="A1326" s="1"/>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c r="BJ1326" s="1"/>
      <c r="BK1326" s="1"/>
      <c r="BL1326" s="1"/>
      <c r="BM1326" s="1"/>
      <c r="BN1326" s="1"/>
      <c r="BO1326" s="1"/>
      <c r="BP1326" s="1"/>
      <c r="BQ1326" s="1"/>
      <c r="BR1326" s="1"/>
      <c r="BS1326" s="1"/>
      <c r="BT1326" s="1"/>
      <c r="BU1326" s="1"/>
      <c r="BV1326" s="1"/>
      <c r="BW1326" s="1"/>
      <c r="BX1326" s="1"/>
      <c r="BY1326" s="1"/>
      <c r="BZ1326" s="1"/>
      <c r="CA1326" s="1"/>
      <c r="CB1326" s="1"/>
      <c r="CC1326" s="1"/>
      <c r="CD1326" s="1"/>
      <c r="CE1326" s="1"/>
      <c r="CF1326" s="1"/>
      <c r="CG1326" s="1"/>
    </row>
    <row r="1327" spans="1:85" x14ac:dyDescent="0.15">
      <c r="A1327" s="1"/>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c r="BJ1327" s="1"/>
      <c r="BK1327" s="1"/>
      <c r="BL1327" s="1"/>
      <c r="BM1327" s="1"/>
      <c r="BN1327" s="1"/>
      <c r="BO1327" s="1"/>
      <c r="BP1327" s="1"/>
      <c r="BQ1327" s="1"/>
      <c r="BR1327" s="1"/>
      <c r="BS1327" s="1"/>
      <c r="BT1327" s="1"/>
      <c r="BU1327" s="1"/>
      <c r="BV1327" s="1"/>
      <c r="BW1327" s="1"/>
      <c r="BX1327" s="1"/>
      <c r="BY1327" s="1"/>
      <c r="BZ1327" s="1"/>
      <c r="CA1327" s="1"/>
      <c r="CB1327" s="1"/>
      <c r="CC1327" s="1"/>
      <c r="CD1327" s="1"/>
      <c r="CE1327" s="1"/>
      <c r="CF1327" s="1"/>
      <c r="CG1327" s="1"/>
    </row>
    <row r="1328" spans="1:85" x14ac:dyDescent="0.15">
      <c r="A1328" s="1"/>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c r="BJ1328" s="1"/>
      <c r="BK1328" s="1"/>
      <c r="BL1328" s="1"/>
      <c r="BM1328" s="1"/>
      <c r="BN1328" s="1"/>
      <c r="BO1328" s="1"/>
      <c r="BP1328" s="1"/>
      <c r="BQ1328" s="1"/>
      <c r="BR1328" s="1"/>
      <c r="BS1328" s="1"/>
      <c r="BT1328" s="1"/>
      <c r="BU1328" s="1"/>
      <c r="BV1328" s="1"/>
      <c r="BW1328" s="1"/>
      <c r="BX1328" s="1"/>
      <c r="BY1328" s="1"/>
      <c r="BZ1328" s="1"/>
      <c r="CA1328" s="1"/>
      <c r="CB1328" s="1"/>
      <c r="CC1328" s="1"/>
      <c r="CD1328" s="1"/>
      <c r="CE1328" s="1"/>
      <c r="CF1328" s="1"/>
      <c r="CG1328" s="1"/>
    </row>
    <row r="1329" spans="1:85" x14ac:dyDescent="0.15">
      <c r="A1329" s="1"/>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c r="BJ1329" s="1"/>
      <c r="BK1329" s="1"/>
      <c r="BL1329" s="1"/>
      <c r="BM1329" s="1"/>
      <c r="BN1329" s="1"/>
      <c r="BO1329" s="1"/>
      <c r="BP1329" s="1"/>
      <c r="BQ1329" s="1"/>
      <c r="BR1329" s="1"/>
      <c r="BS1329" s="1"/>
      <c r="BT1329" s="1"/>
      <c r="BU1329" s="1"/>
      <c r="BV1329" s="1"/>
      <c r="BW1329" s="1"/>
      <c r="BX1329" s="1"/>
      <c r="BY1329" s="1"/>
      <c r="BZ1329" s="1"/>
      <c r="CA1329" s="1"/>
      <c r="CB1329" s="1"/>
      <c r="CC1329" s="1"/>
      <c r="CD1329" s="1"/>
      <c r="CE1329" s="1"/>
      <c r="CF1329" s="1"/>
      <c r="CG1329" s="1"/>
    </row>
    <row r="1330" spans="1:85" x14ac:dyDescent="0.15">
      <c r="A1330" s="1"/>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c r="BJ1330" s="1"/>
      <c r="BK1330" s="1"/>
      <c r="BL1330" s="1"/>
      <c r="BM1330" s="1"/>
      <c r="BN1330" s="1"/>
      <c r="BO1330" s="1"/>
      <c r="BP1330" s="1"/>
      <c r="BQ1330" s="1"/>
      <c r="BR1330" s="1"/>
      <c r="BS1330" s="1"/>
      <c r="BT1330" s="1"/>
      <c r="BU1330" s="1"/>
      <c r="BV1330" s="1"/>
      <c r="BW1330" s="1"/>
      <c r="BX1330" s="1"/>
      <c r="BY1330" s="1"/>
      <c r="BZ1330" s="1"/>
      <c r="CA1330" s="1"/>
      <c r="CB1330" s="1"/>
      <c r="CC1330" s="1"/>
      <c r="CD1330" s="1"/>
      <c r="CE1330" s="1"/>
      <c r="CF1330" s="1"/>
      <c r="CG1330" s="1"/>
    </row>
    <row r="1331" spans="1:85" x14ac:dyDescent="0.15">
      <c r="A1331" s="1"/>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c r="BJ1331" s="1"/>
      <c r="BK1331" s="1"/>
      <c r="BL1331" s="1"/>
      <c r="BM1331" s="1"/>
      <c r="BN1331" s="1"/>
      <c r="BO1331" s="1"/>
      <c r="BP1331" s="1"/>
      <c r="BQ1331" s="1"/>
      <c r="BR1331" s="1"/>
      <c r="BS1331" s="1"/>
      <c r="BT1331" s="1"/>
      <c r="BU1331" s="1"/>
      <c r="BV1331" s="1"/>
      <c r="BW1331" s="1"/>
      <c r="BX1331" s="1"/>
      <c r="BY1331" s="1"/>
      <c r="BZ1331" s="1"/>
      <c r="CA1331" s="1"/>
      <c r="CB1331" s="1"/>
      <c r="CC1331" s="1"/>
      <c r="CD1331" s="1"/>
      <c r="CE1331" s="1"/>
      <c r="CF1331" s="1"/>
      <c r="CG1331" s="1"/>
    </row>
    <row r="1332" spans="1:85" x14ac:dyDescent="0.15">
      <c r="A1332" s="1"/>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c r="BZ1332" s="1"/>
      <c r="CA1332" s="1"/>
      <c r="CB1332" s="1"/>
      <c r="CC1332" s="1"/>
      <c r="CD1332" s="1"/>
      <c r="CE1332" s="1"/>
      <c r="CF1332" s="1"/>
      <c r="CG1332" s="1"/>
    </row>
    <row r="1333" spans="1:85" x14ac:dyDescent="0.15">
      <c r="A1333" s="1"/>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c r="BJ1333" s="1"/>
      <c r="BK1333" s="1"/>
      <c r="BL1333" s="1"/>
      <c r="BM1333" s="1"/>
      <c r="BN1333" s="1"/>
      <c r="BO1333" s="1"/>
      <c r="BP1333" s="1"/>
      <c r="BQ1333" s="1"/>
      <c r="BR1333" s="1"/>
      <c r="BS1333" s="1"/>
      <c r="BT1333" s="1"/>
      <c r="BU1333" s="1"/>
      <c r="BV1333" s="1"/>
      <c r="BW1333" s="1"/>
      <c r="BX1333" s="1"/>
      <c r="BY1333" s="1"/>
      <c r="BZ1333" s="1"/>
      <c r="CA1333" s="1"/>
      <c r="CB1333" s="1"/>
      <c r="CC1333" s="1"/>
      <c r="CD1333" s="1"/>
      <c r="CE1333" s="1"/>
      <c r="CF1333" s="1"/>
      <c r="CG1333" s="1"/>
    </row>
    <row r="1334" spans="1:85" x14ac:dyDescent="0.15">
      <c r="A1334" s="1"/>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c r="BJ1334" s="1"/>
      <c r="BK1334" s="1"/>
      <c r="BL1334" s="1"/>
      <c r="BM1334" s="1"/>
      <c r="BN1334" s="1"/>
      <c r="BO1334" s="1"/>
      <c r="BP1334" s="1"/>
      <c r="BQ1334" s="1"/>
      <c r="BR1334" s="1"/>
      <c r="BS1334" s="1"/>
      <c r="BT1334" s="1"/>
      <c r="BU1334" s="1"/>
      <c r="BV1334" s="1"/>
      <c r="BW1334" s="1"/>
      <c r="BX1334" s="1"/>
      <c r="BY1334" s="1"/>
      <c r="BZ1334" s="1"/>
      <c r="CA1334" s="1"/>
      <c r="CB1334" s="1"/>
      <c r="CC1334" s="1"/>
      <c r="CD1334" s="1"/>
      <c r="CE1334" s="1"/>
      <c r="CF1334" s="1"/>
      <c r="CG1334" s="1"/>
    </row>
    <row r="1335" spans="1:85" x14ac:dyDescent="0.15">
      <c r="A1335" s="1"/>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c r="BJ1335" s="1"/>
      <c r="BK1335" s="1"/>
      <c r="BL1335" s="1"/>
      <c r="BM1335" s="1"/>
      <c r="BN1335" s="1"/>
      <c r="BO1335" s="1"/>
      <c r="BP1335" s="1"/>
      <c r="BQ1335" s="1"/>
      <c r="BR1335" s="1"/>
      <c r="BS1335" s="1"/>
      <c r="BT1335" s="1"/>
      <c r="BU1335" s="1"/>
      <c r="BV1335" s="1"/>
      <c r="BW1335" s="1"/>
      <c r="BX1335" s="1"/>
      <c r="BY1335" s="1"/>
      <c r="BZ1335" s="1"/>
      <c r="CA1335" s="1"/>
      <c r="CB1335" s="1"/>
      <c r="CC1335" s="1"/>
      <c r="CD1335" s="1"/>
      <c r="CE1335" s="1"/>
      <c r="CF1335" s="1"/>
      <c r="CG1335" s="1"/>
    </row>
    <row r="1336" spans="1:85" x14ac:dyDescent="0.15">
      <c r="A1336" s="1"/>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c r="BZ1336" s="1"/>
      <c r="CA1336" s="1"/>
      <c r="CB1336" s="1"/>
      <c r="CC1336" s="1"/>
      <c r="CD1336" s="1"/>
      <c r="CE1336" s="1"/>
      <c r="CF1336" s="1"/>
      <c r="CG1336" s="1"/>
    </row>
  </sheetData>
  <sheetProtection password="CA4E" sheet="1" objects="1" scenarios="1"/>
  <mergeCells count="11">
    <mergeCell ref="M2:O2"/>
    <mergeCell ref="B4:L4"/>
    <mergeCell ref="C62:J62"/>
    <mergeCell ref="I92:K92"/>
    <mergeCell ref="G94:I94"/>
    <mergeCell ref="C79:N79"/>
    <mergeCell ref="C80:N80"/>
    <mergeCell ref="C81:N81"/>
    <mergeCell ref="C85:J85"/>
    <mergeCell ref="C7:J7"/>
    <mergeCell ref="C25:J25"/>
  </mergeCells>
  <phoneticPr fontId="2" type="noConversion"/>
  <hyperlinks>
    <hyperlink ref="I92" r:id="rId1" xr:uid="{00000000-0004-0000-0000-000000000000}"/>
    <hyperlink ref="G94" r:id="rId2" xr:uid="{00000000-0004-0000-0000-000001000000}"/>
    <hyperlink ref="I76" r:id="rId3" display="mailto:info@e.ditor.com" xr:uid="{00000000-0004-0000-0000-000002000000}"/>
    <hyperlink ref="G78" r:id="rId4" display="mailto:info@e.ditor.com" xr:uid="{00000000-0004-0000-0000-000003000000}"/>
    <hyperlink ref="M2:O2" location="'1'!A1" display="Comenzar ►" xr:uid="{00000000-0004-0000-0000-000004000000}"/>
  </hyperlinks>
  <pageMargins left="0.75" right="0.75" top="1" bottom="1" header="0" footer="0"/>
  <drawing r:id="rId5"/>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8"/>
  </sheetPr>
  <dimension ref="A1:AS92"/>
  <sheetViews>
    <sheetView zoomScale="75" workbookViewId="0">
      <selection activeCell="J36" sqref="J36"/>
    </sheetView>
  </sheetViews>
  <sheetFormatPr baseColWidth="10" defaultRowHeight="13" x14ac:dyDescent="0.15"/>
  <cols>
    <col min="1" max="9" width="8.6640625" style="476" customWidth="1"/>
    <col min="10" max="10" width="28.33203125" style="476" customWidth="1"/>
    <col min="11" max="16" width="8.6640625" style="476" customWidth="1"/>
    <col min="17" max="17" width="12.6640625" style="476" customWidth="1"/>
    <col min="18" max="18" width="16" style="476" customWidth="1"/>
    <col min="19" max="23" width="8.6640625" style="476" customWidth="1"/>
    <col min="24" max="32" width="8.6640625" customWidth="1"/>
    <col min="33" max="33" width="10.5" customWidth="1"/>
    <col min="34" max="34" width="8.6640625" customWidth="1"/>
    <col min="35" max="35" width="12.6640625" customWidth="1"/>
    <col min="37" max="37" width="11" customWidth="1"/>
    <col min="38" max="40" width="8.6640625" customWidth="1"/>
    <col min="41" max="41" width="10.83203125" customWidth="1"/>
    <col min="42" max="42" width="11.6640625" customWidth="1"/>
    <col min="43" max="43" width="10.5" customWidth="1"/>
    <col min="44" max="51" width="8.6640625" customWidth="1"/>
  </cols>
  <sheetData>
    <row r="1" spans="2:18" x14ac:dyDescent="0.15">
      <c r="B1" s="2583" t="s">
        <v>447</v>
      </c>
      <c r="C1" s="2585"/>
    </row>
    <row r="2" spans="2:18" ht="17.25" customHeight="1" x14ac:dyDescent="0.15">
      <c r="B2" s="476" t="s">
        <v>448</v>
      </c>
    </row>
    <row r="3" spans="2:18" x14ac:dyDescent="0.15">
      <c r="B3" s="476" t="s">
        <v>388</v>
      </c>
      <c r="F3" s="476" t="s">
        <v>397</v>
      </c>
      <c r="J3" s="476" t="s">
        <v>399</v>
      </c>
      <c r="M3" s="583"/>
      <c r="N3" s="945"/>
    </row>
    <row r="4" spans="2:18" x14ac:dyDescent="0.15">
      <c r="B4" s="583" t="s">
        <v>390</v>
      </c>
      <c r="C4" s="946" t="s">
        <v>391</v>
      </c>
      <c r="D4" s="946"/>
      <c r="E4" s="946"/>
      <c r="F4" s="583" t="s">
        <v>393</v>
      </c>
      <c r="G4" s="945" t="s">
        <v>391</v>
      </c>
      <c r="H4" s="947" t="s">
        <v>1638</v>
      </c>
      <c r="J4" s="583" t="s">
        <v>398</v>
      </c>
      <c r="K4" s="946" t="s">
        <v>400</v>
      </c>
      <c r="L4" s="946" t="s">
        <v>287</v>
      </c>
      <c r="M4" s="583" t="s">
        <v>441</v>
      </c>
      <c r="N4" s="945" t="s">
        <v>442</v>
      </c>
      <c r="P4" s="583" t="s">
        <v>401</v>
      </c>
      <c r="Q4" s="946"/>
      <c r="R4" s="945"/>
    </row>
    <row r="5" spans="2:18" x14ac:dyDescent="0.15">
      <c r="B5" s="487" t="s">
        <v>388</v>
      </c>
      <c r="C5" s="948" t="s">
        <v>389</v>
      </c>
      <c r="D5" s="948"/>
      <c r="E5" s="948" t="s">
        <v>392</v>
      </c>
      <c r="F5" s="486" t="s">
        <v>346</v>
      </c>
      <c r="G5" s="949" t="s">
        <v>347</v>
      </c>
      <c r="H5" s="476">
        <f>SUM(H6:H47)</f>
        <v>2500</v>
      </c>
      <c r="J5" s="486" t="str">
        <f>'3a'!E188</f>
        <v>Terrenos, edificios y locales</v>
      </c>
      <c r="K5" s="476">
        <f>'3a'!G188</f>
        <v>0</v>
      </c>
      <c r="L5" s="476">
        <f>'3a'!I188</f>
        <v>0</v>
      </c>
      <c r="M5" s="486">
        <f>'3a'!K188</f>
        <v>0</v>
      </c>
      <c r="N5" s="949">
        <f>+K5*M5</f>
        <v>0</v>
      </c>
      <c r="P5" s="486" t="s">
        <v>402</v>
      </c>
      <c r="Q5" s="476" t="s">
        <v>400</v>
      </c>
      <c r="R5" s="949" t="s">
        <v>443</v>
      </c>
    </row>
    <row r="6" spans="2:18" x14ac:dyDescent="0.15">
      <c r="B6" s="583" t="str">
        <f>'3a'!E114</f>
        <v>Oficina</v>
      </c>
      <c r="C6" s="946">
        <f>'3a'!G114</f>
        <v>0</v>
      </c>
      <c r="D6" s="946"/>
      <c r="E6" s="946">
        <f>'3a'!H114</f>
        <v>0</v>
      </c>
      <c r="F6" s="486">
        <f>+SUMIF(E6:E11,CResult!$Q$39,C6:C11)</f>
        <v>0</v>
      </c>
      <c r="G6" s="949">
        <f>+SUMIF(E6:E11,CResult!$Q$40,C6:C11)</f>
        <v>0</v>
      </c>
      <c r="H6" s="950">
        <f>SUM(F6:G6)</f>
        <v>0</v>
      </c>
      <c r="J6" s="486" t="str">
        <f>'3a'!E189</f>
        <v>Obras  e instalaciones</v>
      </c>
      <c r="K6" s="476">
        <f>'3a'!G189</f>
        <v>0</v>
      </c>
      <c r="L6" s="476">
        <f>'3a'!I189</f>
        <v>0</v>
      </c>
      <c r="M6" s="486">
        <f>'3a'!K189</f>
        <v>0</v>
      </c>
      <c r="N6" s="949">
        <f t="shared" ref="N6:N19" si="0">+K6*M6</f>
        <v>0</v>
      </c>
      <c r="P6" s="486">
        <f>CResult!S60</f>
        <v>1</v>
      </c>
      <c r="Q6" s="476">
        <f>SUMIF(L5:L19,P6,K5:K19)</f>
        <v>0</v>
      </c>
      <c r="R6" s="949">
        <f>+Q6-(Q6*$N$21)</f>
        <v>0</v>
      </c>
    </row>
    <row r="7" spans="2:18" x14ac:dyDescent="0.15">
      <c r="B7" s="486">
        <f>'3a'!E115</f>
        <v>0</v>
      </c>
      <c r="C7" s="476">
        <f>'3a'!G115</f>
        <v>0</v>
      </c>
      <c r="E7" s="476">
        <f>'3a'!H115</f>
        <v>0</v>
      </c>
      <c r="F7" s="486"/>
      <c r="G7" s="949"/>
      <c r="H7" s="950"/>
      <c r="J7" s="486" t="str">
        <f>'3a'!E190</f>
        <v xml:space="preserve">Maquinaria y Utillaje  </v>
      </c>
      <c r="K7" s="476">
        <f>'3a'!G190</f>
        <v>0</v>
      </c>
      <c r="L7" s="476">
        <f>'3a'!I190</f>
        <v>0</v>
      </c>
      <c r="M7" s="486">
        <f>'3a'!K190</f>
        <v>0</v>
      </c>
      <c r="N7" s="949">
        <f t="shared" si="0"/>
        <v>0</v>
      </c>
      <c r="P7" s="486">
        <f>CResult!S61</f>
        <v>2</v>
      </c>
      <c r="Q7" s="476">
        <f>SUMIF(L5:L19,P7,K5:K19)</f>
        <v>0</v>
      </c>
      <c r="R7" s="949">
        <f t="shared" ref="R7:R14" si="1">+Q7-(Q7*$N$21)</f>
        <v>0</v>
      </c>
    </row>
    <row r="8" spans="2:18" x14ac:dyDescent="0.15">
      <c r="B8" s="486">
        <f>'3a'!E116</f>
        <v>0</v>
      </c>
      <c r="C8" s="476">
        <f>'3a'!G116</f>
        <v>0</v>
      </c>
      <c r="E8" s="476">
        <f>'3a'!H116</f>
        <v>0</v>
      </c>
      <c r="F8" s="486"/>
      <c r="G8" s="949"/>
      <c r="H8" s="950"/>
      <c r="J8" s="486" t="str">
        <f>'3a'!E191</f>
        <v>Vehículos y elementos transporte</v>
      </c>
      <c r="K8" s="476">
        <f>'3a'!G191</f>
        <v>0</v>
      </c>
      <c r="L8" s="476">
        <f>'3a'!I191</f>
        <v>0</v>
      </c>
      <c r="M8" s="486">
        <f>'3a'!K191</f>
        <v>0</v>
      </c>
      <c r="N8" s="949">
        <f t="shared" si="0"/>
        <v>0</v>
      </c>
      <c r="P8" s="486">
        <f>CResult!S62</f>
        <v>3</v>
      </c>
      <c r="Q8" s="476">
        <f>SUMIF(L5:L19,P8,K5:K19)</f>
        <v>0</v>
      </c>
      <c r="R8" s="949">
        <f t="shared" si="1"/>
        <v>0</v>
      </c>
    </row>
    <row r="9" spans="2:18" x14ac:dyDescent="0.15">
      <c r="B9" s="486">
        <f>'3a'!E117</f>
        <v>0</v>
      </c>
      <c r="C9" s="476">
        <f>'3a'!G117</f>
        <v>0</v>
      </c>
      <c r="E9" s="476">
        <f>'3a'!H117</f>
        <v>0</v>
      </c>
      <c r="F9" s="486"/>
      <c r="G9" s="949"/>
      <c r="H9" s="950"/>
      <c r="J9" s="486" t="str">
        <f>'3a'!E192</f>
        <v>Mobiliario y enseres</v>
      </c>
      <c r="K9" s="476">
        <f>'3a'!G192</f>
        <v>0</v>
      </c>
      <c r="L9" s="476">
        <f>'3a'!I192</f>
        <v>0</v>
      </c>
      <c r="M9" s="486">
        <f>'3a'!K192</f>
        <v>0</v>
      </c>
      <c r="N9" s="949">
        <f t="shared" si="0"/>
        <v>0</v>
      </c>
      <c r="P9" s="486">
        <f>CResult!S63</f>
        <v>4</v>
      </c>
      <c r="Q9" s="476">
        <f>SUMIF(L5:L19,P9,K5:K19)</f>
        <v>0</v>
      </c>
      <c r="R9" s="949">
        <f t="shared" si="1"/>
        <v>0</v>
      </c>
    </row>
    <row r="10" spans="2:18" x14ac:dyDescent="0.15">
      <c r="B10" s="486">
        <f>'3a'!E118</f>
        <v>0</v>
      </c>
      <c r="C10" s="476">
        <f>'3a'!G118</f>
        <v>0</v>
      </c>
      <c r="E10" s="476">
        <f>'3a'!H118</f>
        <v>0</v>
      </c>
      <c r="F10" s="486"/>
      <c r="G10" s="949"/>
      <c r="H10" s="950"/>
      <c r="J10" s="486" t="str">
        <f>'3a'!E193</f>
        <v>Equipos informáticos</v>
      </c>
      <c r="K10" s="476">
        <f>'3a'!G193</f>
        <v>2500</v>
      </c>
      <c r="L10" s="476">
        <f>'3a'!I193</f>
        <v>0</v>
      </c>
      <c r="M10" s="486">
        <f>'3a'!K193</f>
        <v>0</v>
      </c>
      <c r="N10" s="949">
        <f t="shared" si="0"/>
        <v>0</v>
      </c>
      <c r="P10" s="486">
        <f>CResult!S64</f>
        <v>5</v>
      </c>
      <c r="Q10" s="476">
        <f>SUMIF(L5:L19,P10,K5:K19)</f>
        <v>0</v>
      </c>
      <c r="R10" s="949">
        <f t="shared" si="1"/>
        <v>0</v>
      </c>
    </row>
    <row r="11" spans="2:18" x14ac:dyDescent="0.15">
      <c r="B11" s="486">
        <f>'3a'!E119</f>
        <v>0</v>
      </c>
      <c r="C11" s="476">
        <f>'3a'!G119</f>
        <v>0</v>
      </c>
      <c r="E11" s="476">
        <f>'3a'!H119</f>
        <v>0</v>
      </c>
      <c r="F11" s="486"/>
      <c r="G11" s="949"/>
      <c r="H11" s="950"/>
      <c r="J11" s="486" t="str">
        <f>'3a'!E194</f>
        <v>Inmovilizado inmaterial</v>
      </c>
      <c r="K11" s="476">
        <f>'3a'!G194</f>
        <v>0</v>
      </c>
      <c r="L11" s="476">
        <f>'3a'!I194</f>
        <v>0</v>
      </c>
      <c r="M11" s="486">
        <f>'3a'!K194</f>
        <v>0</v>
      </c>
      <c r="N11" s="949">
        <f t="shared" si="0"/>
        <v>0</v>
      </c>
      <c r="P11" s="486">
        <f>CResult!S65</f>
        <v>6</v>
      </c>
      <c r="Q11" s="476">
        <f>SUMIF(L5:L19,P11,K5:K19)</f>
        <v>0</v>
      </c>
      <c r="R11" s="949">
        <f t="shared" si="1"/>
        <v>0</v>
      </c>
    </row>
    <row r="12" spans="2:18" x14ac:dyDescent="0.15">
      <c r="B12" s="486" t="str">
        <f>'3a'!E121</f>
        <v>Reformas</v>
      </c>
      <c r="C12" s="476">
        <f>'3a'!G121</f>
        <v>0</v>
      </c>
      <c r="E12" s="476">
        <f>'3a'!H121</f>
        <v>0</v>
      </c>
      <c r="F12" s="486">
        <f>+SUMIF(Amortizaciones!E12:E17,CResult!$Q$39,Amortizaciones!C12:C17)</f>
        <v>0</v>
      </c>
      <c r="G12" s="949">
        <f>+SUMIF(E12:E17,CResult!$Q$40,C12:C17)</f>
        <v>0</v>
      </c>
      <c r="H12" s="950">
        <f>SUM(F12:G12)</f>
        <v>0</v>
      </c>
      <c r="I12" s="476" t="s">
        <v>1786</v>
      </c>
      <c r="J12" s="486" t="s">
        <v>473</v>
      </c>
      <c r="K12" s="476">
        <f>'3a'!$G$185</f>
        <v>0</v>
      </c>
      <c r="L12" s="476">
        <f>'3a'!$I$185</f>
        <v>1</v>
      </c>
      <c r="M12" s="486"/>
      <c r="N12" s="949"/>
      <c r="P12" s="486">
        <f>CResult!S66</f>
        <v>7</v>
      </c>
      <c r="Q12" s="476">
        <f>SUMIF(L5:L19,P12,K5:K19)</f>
        <v>0</v>
      </c>
      <c r="R12" s="949">
        <f t="shared" si="1"/>
        <v>0</v>
      </c>
    </row>
    <row r="13" spans="2:18" x14ac:dyDescent="0.15">
      <c r="B13" s="486" t="str">
        <f>'3a'!E122</f>
        <v>Electricidad</v>
      </c>
      <c r="C13" s="476">
        <f>'3a'!G122</f>
        <v>0</v>
      </c>
      <c r="E13" s="476">
        <f>'3a'!H122</f>
        <v>0</v>
      </c>
      <c r="F13" s="486"/>
      <c r="G13" s="949"/>
      <c r="H13" s="950"/>
      <c r="J13" s="486" t="str">
        <f t="shared" ref="J13:J19" si="2">J5</f>
        <v>Terrenos, edificios y locales</v>
      </c>
      <c r="K13" s="476">
        <f>Pagoinversiones!$F$227</f>
        <v>0</v>
      </c>
      <c r="L13" s="476">
        <f>'3a'!J197</f>
        <v>0</v>
      </c>
      <c r="M13" s="486">
        <f>'3a'!K197</f>
        <v>0</v>
      </c>
      <c r="N13" s="949">
        <f t="shared" si="0"/>
        <v>0</v>
      </c>
      <c r="P13" s="486">
        <f>CResult!S67</f>
        <v>8</v>
      </c>
      <c r="Q13" s="476">
        <f>SUMIF(L5:L19,P13,K5:K19)</f>
        <v>0</v>
      </c>
      <c r="R13" s="949">
        <f t="shared" si="1"/>
        <v>0</v>
      </c>
    </row>
    <row r="14" spans="2:18" x14ac:dyDescent="0.15">
      <c r="B14" s="486">
        <f>'3a'!E123</f>
        <v>0</v>
      </c>
      <c r="C14" s="476">
        <f>'3a'!G123</f>
        <v>0</v>
      </c>
      <c r="E14" s="476">
        <f>'3a'!H123</f>
        <v>0</v>
      </c>
      <c r="F14" s="486"/>
      <c r="G14" s="949"/>
      <c r="H14" s="950"/>
      <c r="J14" s="486" t="str">
        <f t="shared" si="2"/>
        <v>Obras  e instalaciones</v>
      </c>
      <c r="K14" s="476">
        <f>Pagoinversiones!$F$234</f>
        <v>0</v>
      </c>
      <c r="L14" s="476">
        <f>'3a'!J198</f>
        <v>0</v>
      </c>
      <c r="M14" s="486">
        <f>'3a'!K198</f>
        <v>0</v>
      </c>
      <c r="N14" s="949">
        <f t="shared" si="0"/>
        <v>0</v>
      </c>
      <c r="P14" s="486">
        <f>CResult!S68</f>
        <v>9</v>
      </c>
      <c r="Q14" s="476">
        <f>SUMIF(L5:L19,P14,K5:K19)</f>
        <v>0</v>
      </c>
      <c r="R14" s="949">
        <f t="shared" si="1"/>
        <v>0</v>
      </c>
    </row>
    <row r="15" spans="2:18" x14ac:dyDescent="0.15">
      <c r="B15" s="486">
        <f>'3a'!E124</f>
        <v>0</v>
      </c>
      <c r="C15" s="476">
        <f>'3a'!G124</f>
        <v>0</v>
      </c>
      <c r="E15" s="476">
        <f>'3a'!H124</f>
        <v>0</v>
      </c>
      <c r="F15" s="486"/>
      <c r="G15" s="949"/>
      <c r="H15" s="950"/>
      <c r="J15" s="486" t="str">
        <f t="shared" si="2"/>
        <v xml:space="preserve">Maquinaria y Utillaje  </v>
      </c>
      <c r="K15" s="476">
        <f>Pagoinversiones!$F$241</f>
        <v>0</v>
      </c>
      <c r="L15" s="476">
        <f>'3a'!J199</f>
        <v>0</v>
      </c>
      <c r="M15" s="486">
        <f>'3a'!K199</f>
        <v>0</v>
      </c>
      <c r="N15" s="949">
        <f t="shared" si="0"/>
        <v>0</v>
      </c>
      <c r="P15" s="486">
        <f>CResult!S69</f>
        <v>10</v>
      </c>
      <c r="Q15" s="476">
        <f t="shared" ref="Q15:Q20" si="3">SUMIF($L$5:$L$19,P15,$K$5:$K$19)</f>
        <v>0</v>
      </c>
      <c r="R15" s="949">
        <f t="shared" ref="R15:R20" si="4">+Q15-(Q15*$N$21)</f>
        <v>0</v>
      </c>
    </row>
    <row r="16" spans="2:18" x14ac:dyDescent="0.15">
      <c r="B16" s="486">
        <f>'3a'!E125</f>
        <v>0</v>
      </c>
      <c r="C16" s="476">
        <f>'3a'!G125</f>
        <v>0</v>
      </c>
      <c r="E16" s="476">
        <f>'3a'!H125</f>
        <v>0</v>
      </c>
      <c r="F16" s="486"/>
      <c r="G16" s="949"/>
      <c r="H16" s="950"/>
      <c r="J16" s="486" t="str">
        <f t="shared" si="2"/>
        <v>Vehículos y elementos transporte</v>
      </c>
      <c r="K16" s="476">
        <f>Pagoinversiones!$F$248</f>
        <v>0</v>
      </c>
      <c r="L16" s="476">
        <f>'3a'!J200</f>
        <v>0</v>
      </c>
      <c r="M16" s="486">
        <f>'3a'!K200</f>
        <v>0</v>
      </c>
      <c r="N16" s="949">
        <f t="shared" si="0"/>
        <v>0</v>
      </c>
      <c r="P16" s="486">
        <f>CResult!S70</f>
        <v>15</v>
      </c>
      <c r="Q16" s="476">
        <f t="shared" si="3"/>
        <v>0</v>
      </c>
      <c r="R16" s="949">
        <f t="shared" si="4"/>
        <v>0</v>
      </c>
    </row>
    <row r="17" spans="2:18" x14ac:dyDescent="0.15">
      <c r="B17" s="486">
        <f>'3a'!E126</f>
        <v>0</v>
      </c>
      <c r="C17" s="476">
        <f>'3a'!G126</f>
        <v>0</v>
      </c>
      <c r="E17" s="476">
        <f>'3a'!H126</f>
        <v>0</v>
      </c>
      <c r="F17" s="486"/>
      <c r="G17" s="949"/>
      <c r="H17" s="950"/>
      <c r="J17" s="486" t="str">
        <f t="shared" si="2"/>
        <v>Mobiliario y enseres</v>
      </c>
      <c r="K17" s="476">
        <f>Pagoinversiones!$F$255</f>
        <v>0</v>
      </c>
      <c r="L17" s="476">
        <f>'3a'!J201</f>
        <v>0</v>
      </c>
      <c r="M17" s="486">
        <f>'3a'!K201</f>
        <v>0</v>
      </c>
      <c r="N17" s="949">
        <f t="shared" si="0"/>
        <v>0</v>
      </c>
      <c r="P17" s="486">
        <f>CResult!S71</f>
        <v>20</v>
      </c>
      <c r="Q17" s="476">
        <f t="shared" si="3"/>
        <v>0</v>
      </c>
      <c r="R17" s="949">
        <f t="shared" si="4"/>
        <v>0</v>
      </c>
    </row>
    <row r="18" spans="2:18" x14ac:dyDescent="0.15">
      <c r="B18" s="486" t="str">
        <f>'3a'!E128</f>
        <v>Material</v>
      </c>
      <c r="C18" s="476">
        <f>'3a'!G128</f>
        <v>0</v>
      </c>
      <c r="E18" s="476" t="str">
        <f>'3a'!H128</f>
        <v>CASH</v>
      </c>
      <c r="F18" s="486">
        <f>+SUMIF(Amortizaciones!E18:E23,CResult!$Q$39,Amortizaciones!C18:C23)</f>
        <v>0</v>
      </c>
      <c r="G18" s="949">
        <f>+SUMIF(E18:E23,CResult!$Q$40,C18:C23)</f>
        <v>0</v>
      </c>
      <c r="H18" s="950">
        <f>SUM(F18:G18)</f>
        <v>0</v>
      </c>
      <c r="J18" s="486" t="str">
        <f t="shared" si="2"/>
        <v>Equipos informáticos</v>
      </c>
      <c r="K18" s="476">
        <f>Pagoinversiones!$F$262</f>
        <v>0</v>
      </c>
      <c r="L18" s="476">
        <f>'3a'!J202</f>
        <v>0</v>
      </c>
      <c r="M18" s="486">
        <f>'3a'!K202</f>
        <v>0</v>
      </c>
      <c r="N18" s="949">
        <f t="shared" si="0"/>
        <v>0</v>
      </c>
      <c r="P18" s="486">
        <f>CResult!S72</f>
        <v>25</v>
      </c>
      <c r="Q18" s="476">
        <f t="shared" si="3"/>
        <v>0</v>
      </c>
      <c r="R18" s="949">
        <f t="shared" si="4"/>
        <v>0</v>
      </c>
    </row>
    <row r="19" spans="2:18" x14ac:dyDescent="0.15">
      <c r="B19" s="486" t="str">
        <f>'3a'!E129</f>
        <v>Maquina 2</v>
      </c>
      <c r="C19" s="476">
        <f>'3a'!G129</f>
        <v>0</v>
      </c>
      <c r="E19" s="476">
        <f>'3a'!H129</f>
        <v>0</v>
      </c>
      <c r="F19" s="486"/>
      <c r="G19" s="949"/>
      <c r="H19" s="950"/>
      <c r="J19" s="487" t="str">
        <f t="shared" si="2"/>
        <v>Inmovilizado inmaterial</v>
      </c>
      <c r="K19" s="948">
        <f>Pagoinversiones!$F$269</f>
        <v>0</v>
      </c>
      <c r="L19" s="948">
        <f>'3a'!J203</f>
        <v>0</v>
      </c>
      <c r="M19" s="486">
        <f>'3a'!K203</f>
        <v>0</v>
      </c>
      <c r="N19" s="949">
        <f t="shared" si="0"/>
        <v>0</v>
      </c>
      <c r="P19" s="486">
        <f>CResult!S73</f>
        <v>30</v>
      </c>
      <c r="Q19" s="476">
        <f t="shared" si="3"/>
        <v>0</v>
      </c>
      <c r="R19" s="949">
        <f t="shared" si="4"/>
        <v>0</v>
      </c>
    </row>
    <row r="20" spans="2:18" x14ac:dyDescent="0.15">
      <c r="B20" s="486">
        <f>'3a'!E130</f>
        <v>0</v>
      </c>
      <c r="C20" s="476">
        <f>'3a'!G130</f>
        <v>0</v>
      </c>
      <c r="E20" s="476">
        <f>'3a'!H130</f>
        <v>0</v>
      </c>
      <c r="F20" s="486"/>
      <c r="G20" s="949"/>
      <c r="H20" s="950"/>
      <c r="M20" s="486"/>
      <c r="N20" s="949">
        <f>SUM(N5:N19)</f>
        <v>0</v>
      </c>
      <c r="P20" s="487">
        <f>CResult!S74</f>
        <v>50</v>
      </c>
      <c r="Q20" s="948">
        <f t="shared" si="3"/>
        <v>0</v>
      </c>
      <c r="R20" s="951">
        <f t="shared" si="4"/>
        <v>0</v>
      </c>
    </row>
    <row r="21" spans="2:18" x14ac:dyDescent="0.15">
      <c r="B21" s="486">
        <f>'3a'!E131</f>
        <v>0</v>
      </c>
      <c r="C21" s="476">
        <f>'3a'!G131</f>
        <v>0</v>
      </c>
      <c r="E21" s="476">
        <f>'3a'!H131</f>
        <v>0</v>
      </c>
      <c r="F21" s="486"/>
      <c r="G21" s="949"/>
      <c r="H21" s="950"/>
      <c r="M21" s="487" t="s">
        <v>733</v>
      </c>
      <c r="N21" s="951">
        <f>IF(Q22=0,0,N20/Q22)</f>
        <v>0</v>
      </c>
      <c r="P21" s="476" t="s">
        <v>444</v>
      </c>
      <c r="Q21" s="476">
        <f>SUM(Q6:Q20)</f>
        <v>0</v>
      </c>
    </row>
    <row r="22" spans="2:18" x14ac:dyDescent="0.15">
      <c r="B22" s="486">
        <f>'3a'!E132</f>
        <v>0</v>
      </c>
      <c r="C22" s="476">
        <f>'3a'!G132</f>
        <v>0</v>
      </c>
      <c r="E22" s="476">
        <f>'3a'!H132</f>
        <v>0</v>
      </c>
      <c r="F22" s="486"/>
      <c r="G22" s="949"/>
      <c r="H22" s="950"/>
      <c r="M22" s="945" t="s">
        <v>391</v>
      </c>
      <c r="P22" s="476" t="s">
        <v>445</v>
      </c>
      <c r="Q22" s="476">
        <f>SUM(K5:K19)</f>
        <v>2500</v>
      </c>
      <c r="R22" s="476" t="s">
        <v>446</v>
      </c>
    </row>
    <row r="23" spans="2:18" x14ac:dyDescent="0.15">
      <c r="B23" s="486">
        <f>'3a'!E133</f>
        <v>0</v>
      </c>
      <c r="C23" s="476">
        <f>'3a'!G133</f>
        <v>0</v>
      </c>
      <c r="E23" s="476">
        <f>'3a'!H133</f>
        <v>0</v>
      </c>
      <c r="F23" s="486"/>
      <c r="G23" s="949"/>
      <c r="H23" s="950"/>
    </row>
    <row r="24" spans="2:18" x14ac:dyDescent="0.15">
      <c r="B24" s="486" t="str">
        <f>'3a'!E135</f>
        <v>Furgonetas</v>
      </c>
      <c r="C24" s="476">
        <f>'3a'!G135</f>
        <v>0</v>
      </c>
      <c r="E24" s="476" t="str">
        <f>'3a'!H135</f>
        <v>CASH</v>
      </c>
      <c r="F24" s="486">
        <f>+SUMIF(Amortizaciones!E24:E29,CResult!$Q$39,Amortizaciones!C24:C29)</f>
        <v>0</v>
      </c>
      <c r="G24" s="949">
        <f>+SUMIF(E24:E29,CResult!$Q$40,C24:C29)</f>
        <v>0</v>
      </c>
      <c r="H24" s="950">
        <f>SUM(F24:G24)</f>
        <v>0</v>
      </c>
    </row>
    <row r="25" spans="2:18" x14ac:dyDescent="0.15">
      <c r="B25" s="486">
        <f>'3a'!E136</f>
        <v>0</v>
      </c>
      <c r="C25" s="476">
        <f>'3a'!G136</f>
        <v>0</v>
      </c>
      <c r="E25" s="476">
        <f>'3a'!H136</f>
        <v>0</v>
      </c>
      <c r="F25" s="486"/>
      <c r="G25" s="949"/>
      <c r="H25" s="950"/>
    </row>
    <row r="26" spans="2:18" x14ac:dyDescent="0.15">
      <c r="B26" s="486">
        <f>'3a'!E137</f>
        <v>0</v>
      </c>
      <c r="C26" s="476">
        <f>'3a'!G137</f>
        <v>0</v>
      </c>
      <c r="E26" s="476">
        <f>'3a'!H137</f>
        <v>0</v>
      </c>
      <c r="F26" s="486"/>
      <c r="G26" s="949"/>
      <c r="H26" s="950"/>
    </row>
    <row r="27" spans="2:18" x14ac:dyDescent="0.15">
      <c r="B27" s="486">
        <f>'3a'!E138</f>
        <v>0</v>
      </c>
      <c r="C27" s="476">
        <f>'3a'!G138</f>
        <v>0</v>
      </c>
      <c r="E27" s="476">
        <f>'3a'!H138</f>
        <v>0</v>
      </c>
      <c r="F27" s="486"/>
      <c r="G27" s="949"/>
      <c r="H27" s="950"/>
    </row>
    <row r="28" spans="2:18" x14ac:dyDescent="0.15">
      <c r="B28" s="486">
        <f>'3a'!E139</f>
        <v>0</v>
      </c>
      <c r="C28" s="476">
        <f>'3a'!G139</f>
        <v>0</v>
      </c>
      <c r="E28" s="476">
        <f>'3a'!H139</f>
        <v>0</v>
      </c>
      <c r="F28" s="486"/>
      <c r="G28" s="949"/>
      <c r="H28" s="950"/>
    </row>
    <row r="29" spans="2:18" x14ac:dyDescent="0.15">
      <c r="B29" s="486">
        <f>'3a'!E140</f>
        <v>0</v>
      </c>
      <c r="C29" s="476">
        <f>'3a'!G140</f>
        <v>0</v>
      </c>
      <c r="E29" s="476">
        <f>'3a'!H140</f>
        <v>0</v>
      </c>
      <c r="F29" s="486"/>
      <c r="G29" s="949"/>
      <c r="H29" s="950"/>
    </row>
    <row r="30" spans="2:18" x14ac:dyDescent="0.15">
      <c r="B30" s="486" t="str">
        <f>'3a'!E142</f>
        <v>Mobiliario oficinas</v>
      </c>
      <c r="C30" s="476">
        <f>'3a'!G142</f>
        <v>0</v>
      </c>
      <c r="E30" s="476" t="str">
        <f>'3a'!H142</f>
        <v>CASH</v>
      </c>
      <c r="F30" s="486">
        <f>+SUMIF(Amortizaciones!E30:E35,CResult!$Q$39,Amortizaciones!C30:C35)</f>
        <v>0</v>
      </c>
      <c r="G30" s="949">
        <f>+SUMIF(E30:E35,CResult!$Q$40,C30:C35)</f>
        <v>0</v>
      </c>
      <c r="H30" s="950">
        <f>SUM(F30:G30)</f>
        <v>0</v>
      </c>
    </row>
    <row r="31" spans="2:18" x14ac:dyDescent="0.15">
      <c r="B31" s="486" t="str">
        <f>'3a'!E143</f>
        <v>Almacenes</v>
      </c>
      <c r="C31" s="476">
        <f>'3a'!G143</f>
        <v>0</v>
      </c>
      <c r="E31" s="476">
        <f>'3a'!H143</f>
        <v>0</v>
      </c>
      <c r="F31" s="486"/>
      <c r="G31" s="949"/>
      <c r="H31" s="950"/>
    </row>
    <row r="32" spans="2:18" x14ac:dyDescent="0.15">
      <c r="B32" s="486">
        <f>'3a'!E144</f>
        <v>0</v>
      </c>
      <c r="C32" s="476">
        <f>'3a'!G144</f>
        <v>0</v>
      </c>
      <c r="E32" s="476">
        <f>'3a'!H144</f>
        <v>0</v>
      </c>
      <c r="F32" s="486"/>
      <c r="G32" s="949"/>
      <c r="H32" s="950"/>
    </row>
    <row r="33" spans="2:8" x14ac:dyDescent="0.15">
      <c r="B33" s="486">
        <f>'3a'!E145</f>
        <v>0</v>
      </c>
      <c r="C33" s="476">
        <f>'3a'!G145</f>
        <v>0</v>
      </c>
      <c r="E33" s="476">
        <f>'3a'!H145</f>
        <v>0</v>
      </c>
      <c r="F33" s="486"/>
      <c r="G33" s="949"/>
      <c r="H33" s="950"/>
    </row>
    <row r="34" spans="2:8" x14ac:dyDescent="0.15">
      <c r="B34" s="486">
        <f>'3a'!E146</f>
        <v>0</v>
      </c>
      <c r="C34" s="476">
        <f>'3a'!G146</f>
        <v>0</v>
      </c>
      <c r="E34" s="476">
        <f>'3a'!H146</f>
        <v>0</v>
      </c>
      <c r="F34" s="486"/>
      <c r="G34" s="949"/>
      <c r="H34" s="950"/>
    </row>
    <row r="35" spans="2:8" x14ac:dyDescent="0.15">
      <c r="B35" s="486">
        <f>'3a'!E147</f>
        <v>0</v>
      </c>
      <c r="C35" s="476">
        <f>'3a'!G147</f>
        <v>0</v>
      </c>
      <c r="E35" s="476">
        <f>'3a'!H147</f>
        <v>0</v>
      </c>
      <c r="F35" s="486"/>
      <c r="G35" s="949"/>
      <c r="H35" s="950"/>
    </row>
    <row r="36" spans="2:8" x14ac:dyDescent="0.15">
      <c r="B36" s="486" t="str">
        <f>'3a'!E149</f>
        <v>Ordenadores</v>
      </c>
      <c r="C36" s="476">
        <f>'3a'!G149</f>
        <v>2500</v>
      </c>
      <c r="E36" s="476" t="str">
        <f>'3a'!H149</f>
        <v>CASH</v>
      </c>
      <c r="F36" s="486">
        <f>+SUMIF(Amortizaciones!E36:E41,CResult!$Q$39,Amortizaciones!C36:C41)</f>
        <v>2500</v>
      </c>
      <c r="G36" s="949">
        <f>+SUMIF(E36:E41,CResult!$Q$40,C36:C41)</f>
        <v>0</v>
      </c>
      <c r="H36" s="950">
        <f>SUM(F36:G36)</f>
        <v>2500</v>
      </c>
    </row>
    <row r="37" spans="2:8" x14ac:dyDescent="0.15">
      <c r="B37" s="486" t="str">
        <f>'3a'!E150</f>
        <v>Otros equipos</v>
      </c>
      <c r="C37" s="476">
        <f>'3a'!G150</f>
        <v>0</v>
      </c>
      <c r="E37" s="476">
        <f>'3a'!H150</f>
        <v>0</v>
      </c>
      <c r="F37" s="486"/>
      <c r="G37" s="949"/>
      <c r="H37" s="950"/>
    </row>
    <row r="38" spans="2:8" x14ac:dyDescent="0.15">
      <c r="B38" s="486">
        <f>'3a'!E151</f>
        <v>0</v>
      </c>
      <c r="C38" s="476">
        <f>'3a'!G151</f>
        <v>0</v>
      </c>
      <c r="E38" s="476">
        <f>'3a'!H151</f>
        <v>0</v>
      </c>
      <c r="F38" s="486"/>
      <c r="G38" s="949"/>
      <c r="H38" s="950"/>
    </row>
    <row r="39" spans="2:8" x14ac:dyDescent="0.15">
      <c r="B39" s="486">
        <f>'3a'!E152</f>
        <v>0</v>
      </c>
      <c r="C39" s="476">
        <f>'3a'!G152</f>
        <v>0</v>
      </c>
      <c r="E39" s="476">
        <f>'3a'!H152</f>
        <v>0</v>
      </c>
      <c r="F39" s="486"/>
      <c r="G39" s="949"/>
      <c r="H39" s="950"/>
    </row>
    <row r="40" spans="2:8" x14ac:dyDescent="0.15">
      <c r="B40" s="486">
        <f>'3a'!E153</f>
        <v>0</v>
      </c>
      <c r="C40" s="476">
        <f>'3a'!G153</f>
        <v>0</v>
      </c>
      <c r="E40" s="476">
        <f>'3a'!H153</f>
        <v>0</v>
      </c>
      <c r="F40" s="486"/>
      <c r="G40" s="949"/>
      <c r="H40" s="950"/>
    </row>
    <row r="41" spans="2:8" x14ac:dyDescent="0.15">
      <c r="B41" s="486">
        <f>'3a'!E154</f>
        <v>0</v>
      </c>
      <c r="C41" s="476">
        <f>'3a'!G154</f>
        <v>0</v>
      </c>
      <c r="E41" s="476">
        <f>'3a'!H154</f>
        <v>0</v>
      </c>
      <c r="F41" s="486"/>
      <c r="G41" s="949"/>
      <c r="H41" s="950"/>
    </row>
    <row r="42" spans="2:8" x14ac:dyDescent="0.15">
      <c r="B42" s="486" t="str">
        <f>'3a'!E156</f>
        <v>Licencias-Desarrollo del programa</v>
      </c>
      <c r="C42" s="476">
        <f>'3a'!G156</f>
        <v>20000</v>
      </c>
      <c r="E42" s="476">
        <f>'3a'!H156</f>
        <v>0</v>
      </c>
      <c r="F42" s="486">
        <f>+SUMIF(Amortizaciones!E42:E47,CResult!$Q$39,Amortizaciones!C42:C47)</f>
        <v>0</v>
      </c>
      <c r="G42" s="949">
        <f>+SUMIF(E42:E47,CResult!$Q$40,C42:C47)</f>
        <v>0</v>
      </c>
      <c r="H42" s="950">
        <f>SUM(F42:G42)</f>
        <v>0</v>
      </c>
    </row>
    <row r="43" spans="2:8" x14ac:dyDescent="0.15">
      <c r="B43" s="486">
        <f>'3a'!E157</f>
        <v>0</v>
      </c>
      <c r="C43" s="476">
        <f>'3a'!G157</f>
        <v>0</v>
      </c>
      <c r="E43" s="476">
        <f>'3a'!H157</f>
        <v>0</v>
      </c>
      <c r="F43" s="486"/>
      <c r="G43" s="949"/>
      <c r="H43" s="950"/>
    </row>
    <row r="44" spans="2:8" x14ac:dyDescent="0.15">
      <c r="B44" s="486">
        <f>'3a'!E158</f>
        <v>0</v>
      </c>
      <c r="C44" s="476">
        <f>'3a'!G158</f>
        <v>0</v>
      </c>
      <c r="E44" s="476">
        <f>'3a'!H158</f>
        <v>0</v>
      </c>
      <c r="F44" s="486"/>
      <c r="G44" s="949"/>
      <c r="H44" s="950"/>
    </row>
    <row r="45" spans="2:8" x14ac:dyDescent="0.15">
      <c r="B45" s="486">
        <f>'3a'!E159</f>
        <v>0</v>
      </c>
      <c r="C45" s="476">
        <f>'3a'!G159</f>
        <v>0</v>
      </c>
      <c r="E45" s="476">
        <f>'3a'!H159</f>
        <v>0</v>
      </c>
      <c r="F45" s="486"/>
      <c r="G45" s="949"/>
      <c r="H45" s="950"/>
    </row>
    <row r="46" spans="2:8" x14ac:dyDescent="0.15">
      <c r="B46" s="486">
        <f>'3a'!E160</f>
        <v>0</v>
      </c>
      <c r="C46" s="476">
        <f>'3a'!G160</f>
        <v>0</v>
      </c>
      <c r="E46" s="476">
        <f>'3a'!H160</f>
        <v>0</v>
      </c>
      <c r="F46" s="486"/>
      <c r="G46" s="949"/>
      <c r="H46" s="950"/>
    </row>
    <row r="47" spans="2:8" x14ac:dyDescent="0.15">
      <c r="B47" s="487">
        <f>'3a'!E161</f>
        <v>0</v>
      </c>
      <c r="C47" s="948">
        <f>'3a'!G161</f>
        <v>0</v>
      </c>
      <c r="D47" s="948"/>
      <c r="E47" s="948">
        <f>'3a'!H161</f>
        <v>0</v>
      </c>
      <c r="F47" s="487"/>
      <c r="G47" s="951"/>
      <c r="H47" s="952"/>
    </row>
    <row r="48" spans="2:8" x14ac:dyDescent="0.15">
      <c r="F48" s="476">
        <f>SUM(F6:F47)</f>
        <v>2500</v>
      </c>
      <c r="G48" s="476">
        <f>SUM(G6:G47)</f>
        <v>0</v>
      </c>
    </row>
    <row r="49" spans="2:11" x14ac:dyDescent="0.15">
      <c r="B49" s="476" t="s">
        <v>449</v>
      </c>
    </row>
    <row r="50" spans="2:11" x14ac:dyDescent="0.15">
      <c r="B50" s="583" t="s">
        <v>403</v>
      </c>
      <c r="C50" s="945" t="s">
        <v>734</v>
      </c>
      <c r="D50" s="583">
        <v>1</v>
      </c>
      <c r="E50" s="946">
        <v>2</v>
      </c>
      <c r="F50" s="946">
        <v>3</v>
      </c>
      <c r="G50" s="946">
        <v>4</v>
      </c>
      <c r="H50" s="946">
        <v>5</v>
      </c>
      <c r="I50" s="945" t="s">
        <v>404</v>
      </c>
      <c r="J50" s="947" t="s">
        <v>405</v>
      </c>
      <c r="K50" s="945" t="s">
        <v>391</v>
      </c>
    </row>
    <row r="51" spans="2:11" x14ac:dyDescent="0.15">
      <c r="B51" s="486"/>
      <c r="C51" s="949"/>
      <c r="D51" s="486">
        <f>'1'!$E$15</f>
        <v>2023</v>
      </c>
      <c r="E51" s="476">
        <f>+D51+1</f>
        <v>2024</v>
      </c>
      <c r="F51" s="476">
        <f>+E51+1</f>
        <v>2025</v>
      </c>
      <c r="G51" s="476">
        <f>+F51+1</f>
        <v>2026</v>
      </c>
      <c r="H51" s="476">
        <f>+G51+1</f>
        <v>2027</v>
      </c>
      <c r="I51" s="949"/>
      <c r="J51" s="950"/>
    </row>
    <row r="52" spans="2:11" x14ac:dyDescent="0.15">
      <c r="B52" s="486">
        <f t="shared" ref="B52:B66" si="5">P6</f>
        <v>1</v>
      </c>
      <c r="C52" s="949">
        <f t="shared" ref="C52:C66" si="6">+R6/P6</f>
        <v>0</v>
      </c>
      <c r="D52" s="486">
        <f>IF($B52&gt;=D$50,$C52,0)</f>
        <v>0</v>
      </c>
      <c r="E52" s="476">
        <f t="shared" ref="D52:H66" si="7">IF($B52&gt;=E$50,$C52,0)</f>
        <v>0</v>
      </c>
      <c r="F52" s="476">
        <f t="shared" si="7"/>
        <v>0</v>
      </c>
      <c r="G52" s="476">
        <f>IF($B52&gt;=G$50,$C52,0)</f>
        <v>0</v>
      </c>
      <c r="H52" s="476">
        <f t="shared" si="7"/>
        <v>0</v>
      </c>
      <c r="I52" s="949">
        <f>SUM(D52:H52)</f>
        <v>0</v>
      </c>
      <c r="J52" s="950">
        <f t="shared" ref="J52:J66" si="8">+Q6-I52</f>
        <v>0</v>
      </c>
    </row>
    <row r="53" spans="2:11" x14ac:dyDescent="0.15">
      <c r="B53" s="486">
        <f t="shared" si="5"/>
        <v>2</v>
      </c>
      <c r="C53" s="949">
        <f t="shared" si="6"/>
        <v>0</v>
      </c>
      <c r="D53" s="486">
        <f t="shared" si="7"/>
        <v>0</v>
      </c>
      <c r="E53" s="476">
        <f t="shared" si="7"/>
        <v>0</v>
      </c>
      <c r="F53" s="476">
        <f t="shared" si="7"/>
        <v>0</v>
      </c>
      <c r="G53" s="476">
        <f t="shared" si="7"/>
        <v>0</v>
      </c>
      <c r="H53" s="476">
        <f t="shared" si="7"/>
        <v>0</v>
      </c>
      <c r="I53" s="949">
        <f t="shared" ref="I53:I60" si="9">SUM(D53:H53)</f>
        <v>0</v>
      </c>
      <c r="J53" s="950">
        <f t="shared" si="8"/>
        <v>0</v>
      </c>
    </row>
    <row r="54" spans="2:11" x14ac:dyDescent="0.15">
      <c r="B54" s="486">
        <f t="shared" si="5"/>
        <v>3</v>
      </c>
      <c r="C54" s="949">
        <f t="shared" si="6"/>
        <v>0</v>
      </c>
      <c r="D54" s="486">
        <f t="shared" si="7"/>
        <v>0</v>
      </c>
      <c r="E54" s="476">
        <f t="shared" si="7"/>
        <v>0</v>
      </c>
      <c r="F54" s="476">
        <f t="shared" si="7"/>
        <v>0</v>
      </c>
      <c r="G54" s="476">
        <f t="shared" si="7"/>
        <v>0</v>
      </c>
      <c r="H54" s="476">
        <f t="shared" si="7"/>
        <v>0</v>
      </c>
      <c r="I54" s="949">
        <f t="shared" si="9"/>
        <v>0</v>
      </c>
      <c r="J54" s="950">
        <f t="shared" si="8"/>
        <v>0</v>
      </c>
    </row>
    <row r="55" spans="2:11" x14ac:dyDescent="0.15">
      <c r="B55" s="486">
        <f t="shared" si="5"/>
        <v>4</v>
      </c>
      <c r="C55" s="949">
        <f t="shared" si="6"/>
        <v>0</v>
      </c>
      <c r="D55" s="486">
        <f t="shared" si="7"/>
        <v>0</v>
      </c>
      <c r="E55" s="476">
        <f t="shared" si="7"/>
        <v>0</v>
      </c>
      <c r="F55" s="476">
        <f t="shared" si="7"/>
        <v>0</v>
      </c>
      <c r="G55" s="476">
        <f t="shared" si="7"/>
        <v>0</v>
      </c>
      <c r="H55" s="476">
        <f t="shared" si="7"/>
        <v>0</v>
      </c>
      <c r="I55" s="949">
        <f t="shared" si="9"/>
        <v>0</v>
      </c>
      <c r="J55" s="950">
        <f t="shared" si="8"/>
        <v>0</v>
      </c>
    </row>
    <row r="56" spans="2:11" x14ac:dyDescent="0.15">
      <c r="B56" s="486">
        <f t="shared" si="5"/>
        <v>5</v>
      </c>
      <c r="C56" s="949">
        <f t="shared" si="6"/>
        <v>0</v>
      </c>
      <c r="D56" s="486">
        <f t="shared" si="7"/>
        <v>0</v>
      </c>
      <c r="E56" s="476">
        <f t="shared" si="7"/>
        <v>0</v>
      </c>
      <c r="F56" s="476">
        <f t="shared" si="7"/>
        <v>0</v>
      </c>
      <c r="G56" s="476">
        <f t="shared" si="7"/>
        <v>0</v>
      </c>
      <c r="H56" s="476">
        <f t="shared" si="7"/>
        <v>0</v>
      </c>
      <c r="I56" s="949">
        <f t="shared" si="9"/>
        <v>0</v>
      </c>
      <c r="J56" s="950">
        <f t="shared" si="8"/>
        <v>0</v>
      </c>
    </row>
    <row r="57" spans="2:11" x14ac:dyDescent="0.15">
      <c r="B57" s="486">
        <f t="shared" si="5"/>
        <v>6</v>
      </c>
      <c r="C57" s="949">
        <f t="shared" si="6"/>
        <v>0</v>
      </c>
      <c r="D57" s="486">
        <f t="shared" si="7"/>
        <v>0</v>
      </c>
      <c r="E57" s="476">
        <f t="shared" si="7"/>
        <v>0</v>
      </c>
      <c r="F57" s="476">
        <f t="shared" si="7"/>
        <v>0</v>
      </c>
      <c r="G57" s="476">
        <f t="shared" si="7"/>
        <v>0</v>
      </c>
      <c r="H57" s="476">
        <f t="shared" si="7"/>
        <v>0</v>
      </c>
      <c r="I57" s="949">
        <f t="shared" si="9"/>
        <v>0</v>
      </c>
      <c r="J57" s="950">
        <f t="shared" si="8"/>
        <v>0</v>
      </c>
    </row>
    <row r="58" spans="2:11" x14ac:dyDescent="0.15">
      <c r="B58" s="486">
        <f t="shared" si="5"/>
        <v>7</v>
      </c>
      <c r="C58" s="949">
        <f t="shared" si="6"/>
        <v>0</v>
      </c>
      <c r="D58" s="486">
        <f t="shared" si="7"/>
        <v>0</v>
      </c>
      <c r="E58" s="476">
        <f t="shared" si="7"/>
        <v>0</v>
      </c>
      <c r="F58" s="476">
        <f t="shared" si="7"/>
        <v>0</v>
      </c>
      <c r="G58" s="476">
        <f t="shared" si="7"/>
        <v>0</v>
      </c>
      <c r="H58" s="476">
        <f t="shared" si="7"/>
        <v>0</v>
      </c>
      <c r="I58" s="949">
        <f t="shared" si="9"/>
        <v>0</v>
      </c>
      <c r="J58" s="950">
        <f t="shared" si="8"/>
        <v>0</v>
      </c>
    </row>
    <row r="59" spans="2:11" x14ac:dyDescent="0.15">
      <c r="B59" s="486">
        <f t="shared" si="5"/>
        <v>8</v>
      </c>
      <c r="C59" s="949">
        <f t="shared" si="6"/>
        <v>0</v>
      </c>
      <c r="D59" s="486">
        <f t="shared" si="7"/>
        <v>0</v>
      </c>
      <c r="E59" s="476">
        <f t="shared" si="7"/>
        <v>0</v>
      </c>
      <c r="F59" s="476">
        <f t="shared" si="7"/>
        <v>0</v>
      </c>
      <c r="G59" s="476">
        <f t="shared" si="7"/>
        <v>0</v>
      </c>
      <c r="H59" s="476">
        <f t="shared" si="7"/>
        <v>0</v>
      </c>
      <c r="I59" s="949">
        <f t="shared" si="9"/>
        <v>0</v>
      </c>
      <c r="J59" s="950">
        <f t="shared" si="8"/>
        <v>0</v>
      </c>
    </row>
    <row r="60" spans="2:11" x14ac:dyDescent="0.15">
      <c r="B60" s="486">
        <f t="shared" si="5"/>
        <v>9</v>
      </c>
      <c r="C60" s="949">
        <f t="shared" si="6"/>
        <v>0</v>
      </c>
      <c r="D60" s="486">
        <f t="shared" si="7"/>
        <v>0</v>
      </c>
      <c r="E60" s="476">
        <f t="shared" si="7"/>
        <v>0</v>
      </c>
      <c r="F60" s="476">
        <f t="shared" si="7"/>
        <v>0</v>
      </c>
      <c r="G60" s="476">
        <f t="shared" si="7"/>
        <v>0</v>
      </c>
      <c r="H60" s="476">
        <f t="shared" si="7"/>
        <v>0</v>
      </c>
      <c r="I60" s="949">
        <f t="shared" si="9"/>
        <v>0</v>
      </c>
      <c r="J60" s="950">
        <f t="shared" si="8"/>
        <v>0</v>
      </c>
    </row>
    <row r="61" spans="2:11" x14ac:dyDescent="0.15">
      <c r="B61" s="486">
        <f t="shared" si="5"/>
        <v>10</v>
      </c>
      <c r="C61" s="949">
        <f t="shared" si="6"/>
        <v>0</v>
      </c>
      <c r="D61" s="486">
        <f t="shared" ref="D61:D66" si="10">IF($B61&gt;=D$50,$C61,0)</f>
        <v>0</v>
      </c>
      <c r="E61" s="476">
        <f t="shared" si="7"/>
        <v>0</v>
      </c>
      <c r="F61" s="476">
        <f t="shared" si="7"/>
        <v>0</v>
      </c>
      <c r="G61" s="476">
        <f t="shared" si="7"/>
        <v>0</v>
      </c>
      <c r="H61" s="476">
        <f t="shared" si="7"/>
        <v>0</v>
      </c>
      <c r="I61" s="949">
        <f t="shared" ref="I61:I66" si="11">SUM(D61:H61)</f>
        <v>0</v>
      </c>
      <c r="J61" s="950">
        <f t="shared" si="8"/>
        <v>0</v>
      </c>
    </row>
    <row r="62" spans="2:11" x14ac:dyDescent="0.15">
      <c r="B62" s="486">
        <f t="shared" si="5"/>
        <v>15</v>
      </c>
      <c r="C62" s="949">
        <f t="shared" si="6"/>
        <v>0</v>
      </c>
      <c r="D62" s="486">
        <f t="shared" si="10"/>
        <v>0</v>
      </c>
      <c r="E62" s="476">
        <f t="shared" si="7"/>
        <v>0</v>
      </c>
      <c r="F62" s="476">
        <f t="shared" si="7"/>
        <v>0</v>
      </c>
      <c r="G62" s="476">
        <f t="shared" si="7"/>
        <v>0</v>
      </c>
      <c r="H62" s="476">
        <f t="shared" si="7"/>
        <v>0</v>
      </c>
      <c r="I62" s="949">
        <f t="shared" si="11"/>
        <v>0</v>
      </c>
      <c r="J62" s="950">
        <f t="shared" si="8"/>
        <v>0</v>
      </c>
    </row>
    <row r="63" spans="2:11" x14ac:dyDescent="0.15">
      <c r="B63" s="486">
        <f t="shared" si="5"/>
        <v>20</v>
      </c>
      <c r="C63" s="949">
        <f t="shared" si="6"/>
        <v>0</v>
      </c>
      <c r="D63" s="486">
        <f t="shared" si="10"/>
        <v>0</v>
      </c>
      <c r="E63" s="476">
        <f t="shared" si="7"/>
        <v>0</v>
      </c>
      <c r="F63" s="476">
        <f t="shared" si="7"/>
        <v>0</v>
      </c>
      <c r="G63" s="476">
        <f t="shared" si="7"/>
        <v>0</v>
      </c>
      <c r="H63" s="476">
        <f t="shared" si="7"/>
        <v>0</v>
      </c>
      <c r="I63" s="949">
        <f t="shared" si="11"/>
        <v>0</v>
      </c>
      <c r="J63" s="950">
        <f t="shared" si="8"/>
        <v>0</v>
      </c>
    </row>
    <row r="64" spans="2:11" x14ac:dyDescent="0.15">
      <c r="B64" s="486">
        <f t="shared" si="5"/>
        <v>25</v>
      </c>
      <c r="C64" s="949">
        <f t="shared" si="6"/>
        <v>0</v>
      </c>
      <c r="D64" s="486">
        <f t="shared" si="10"/>
        <v>0</v>
      </c>
      <c r="E64" s="476">
        <f t="shared" si="7"/>
        <v>0</v>
      </c>
      <c r="F64" s="476">
        <f t="shared" si="7"/>
        <v>0</v>
      </c>
      <c r="G64" s="476">
        <f t="shared" si="7"/>
        <v>0</v>
      </c>
      <c r="H64" s="476">
        <f t="shared" si="7"/>
        <v>0</v>
      </c>
      <c r="I64" s="949">
        <f t="shared" si="11"/>
        <v>0</v>
      </c>
      <c r="J64" s="950">
        <f t="shared" si="8"/>
        <v>0</v>
      </c>
    </row>
    <row r="65" spans="2:45" x14ac:dyDescent="0.15">
      <c r="B65" s="486">
        <f t="shared" si="5"/>
        <v>30</v>
      </c>
      <c r="C65" s="949">
        <f t="shared" si="6"/>
        <v>0</v>
      </c>
      <c r="D65" s="486">
        <f t="shared" si="10"/>
        <v>0</v>
      </c>
      <c r="E65" s="476">
        <f t="shared" si="7"/>
        <v>0</v>
      </c>
      <c r="F65" s="476">
        <f t="shared" si="7"/>
        <v>0</v>
      </c>
      <c r="G65" s="476">
        <f t="shared" si="7"/>
        <v>0</v>
      </c>
      <c r="H65" s="476">
        <f t="shared" si="7"/>
        <v>0</v>
      </c>
      <c r="I65" s="949">
        <f t="shared" si="11"/>
        <v>0</v>
      </c>
      <c r="J65" s="950">
        <f t="shared" si="8"/>
        <v>0</v>
      </c>
    </row>
    <row r="66" spans="2:45" x14ac:dyDescent="0.15">
      <c r="B66" s="486">
        <f t="shared" si="5"/>
        <v>50</v>
      </c>
      <c r="C66" s="949">
        <f t="shared" si="6"/>
        <v>0</v>
      </c>
      <c r="D66" s="486">
        <f t="shared" si="10"/>
        <v>0</v>
      </c>
      <c r="E66" s="476">
        <f t="shared" si="7"/>
        <v>0</v>
      </c>
      <c r="F66" s="476">
        <f t="shared" si="7"/>
        <v>0</v>
      </c>
      <c r="G66" s="476">
        <f t="shared" si="7"/>
        <v>0</v>
      </c>
      <c r="H66" s="476">
        <f t="shared" si="7"/>
        <v>0</v>
      </c>
      <c r="I66" s="949">
        <f t="shared" si="11"/>
        <v>0</v>
      </c>
      <c r="J66" s="950">
        <f t="shared" si="8"/>
        <v>0</v>
      </c>
    </row>
    <row r="67" spans="2:45" x14ac:dyDescent="0.15">
      <c r="B67" s="487" t="s">
        <v>404</v>
      </c>
      <c r="C67" s="951">
        <f>SUM(C52:C66)</f>
        <v>0</v>
      </c>
      <c r="D67" s="487">
        <f t="shared" ref="D67:I67" si="12">SUM(D52:D66)</f>
        <v>0</v>
      </c>
      <c r="E67" s="948">
        <f t="shared" si="12"/>
        <v>0</v>
      </c>
      <c r="F67" s="948">
        <f t="shared" si="12"/>
        <v>0</v>
      </c>
      <c r="G67" s="948">
        <f t="shared" si="12"/>
        <v>0</v>
      </c>
      <c r="H67" s="948">
        <f t="shared" si="12"/>
        <v>0</v>
      </c>
      <c r="I67" s="951">
        <f t="shared" si="12"/>
        <v>0</v>
      </c>
      <c r="J67" s="952">
        <f>SUM(J52:J66)</f>
        <v>0</v>
      </c>
    </row>
    <row r="68" spans="2:45" x14ac:dyDescent="0.15">
      <c r="B68" s="2583" t="s">
        <v>622</v>
      </c>
      <c r="C68" s="2584"/>
      <c r="D68" s="944">
        <f>+D67/12</f>
        <v>0</v>
      </c>
      <c r="E68" s="944">
        <f>+E67/12</f>
        <v>0</v>
      </c>
      <c r="F68" s="944">
        <f>+F67/12</f>
        <v>0</v>
      </c>
      <c r="G68" s="944">
        <f>+G67/12</f>
        <v>0</v>
      </c>
      <c r="H68" s="944">
        <f>+H67/12</f>
        <v>0</v>
      </c>
      <c r="I68" s="953"/>
    </row>
    <row r="70" spans="2:45" x14ac:dyDescent="0.15">
      <c r="T70" s="476" t="s">
        <v>408</v>
      </c>
      <c r="Z70" s="1534" t="s">
        <v>409</v>
      </c>
      <c r="AA70" s="1534"/>
      <c r="AB70" s="1534" t="s">
        <v>410</v>
      </c>
      <c r="AC70">
        <v>1</v>
      </c>
      <c r="AD70">
        <v>2</v>
      </c>
      <c r="AE70">
        <v>3</v>
      </c>
      <c r="AF70">
        <v>4</v>
      </c>
      <c r="AG70" s="1534" t="s">
        <v>411</v>
      </c>
      <c r="AH70" s="1534" t="s">
        <v>410</v>
      </c>
      <c r="AI70">
        <v>1</v>
      </c>
      <c r="AJ70">
        <v>2</v>
      </c>
      <c r="AK70">
        <v>3</v>
      </c>
      <c r="AL70">
        <v>4</v>
      </c>
      <c r="AM70">
        <v>5</v>
      </c>
      <c r="AN70" s="1534" t="s">
        <v>410</v>
      </c>
      <c r="AO70">
        <v>1</v>
      </c>
      <c r="AP70">
        <v>2</v>
      </c>
      <c r="AQ70">
        <v>3</v>
      </c>
      <c r="AR70">
        <v>4</v>
      </c>
      <c r="AS70">
        <v>5</v>
      </c>
    </row>
    <row r="71" spans="2:45" x14ac:dyDescent="0.15">
      <c r="Z71" s="479"/>
      <c r="AA71" s="479"/>
      <c r="AG71" s="479"/>
      <c r="AH71" s="479"/>
    </row>
    <row r="72" spans="2:45" x14ac:dyDescent="0.15">
      <c r="Z72" s="479"/>
      <c r="AA72" s="479"/>
      <c r="AG72" s="479"/>
      <c r="AH72" s="480"/>
      <c r="AI72" s="480"/>
      <c r="AJ72" s="480"/>
      <c r="AK72" s="480"/>
      <c r="AL72" s="480"/>
      <c r="AM72" s="480"/>
      <c r="AN72" s="480"/>
      <c r="AO72" s="480"/>
      <c r="AP72" s="480"/>
      <c r="AQ72" s="480"/>
      <c r="AR72" s="480"/>
      <c r="AS72" s="480"/>
    </row>
    <row r="73" spans="2:45" x14ac:dyDescent="0.15">
      <c r="Z73" s="479"/>
      <c r="AA73" s="479"/>
      <c r="AG73" s="479"/>
      <c r="AH73" s="480"/>
      <c r="AI73" s="480"/>
      <c r="AJ73" s="480"/>
      <c r="AK73" s="480"/>
      <c r="AL73" s="480"/>
      <c r="AM73" s="480"/>
      <c r="AN73" s="480"/>
      <c r="AO73" s="480"/>
      <c r="AP73" s="480"/>
      <c r="AQ73" s="480"/>
      <c r="AR73" s="480"/>
      <c r="AS73" s="480"/>
    </row>
    <row r="74" spans="2:45" x14ac:dyDescent="0.15">
      <c r="Z74" s="479"/>
      <c r="AA74" s="479"/>
      <c r="AG74" s="479"/>
      <c r="AH74" s="480"/>
      <c r="AI74" s="480"/>
      <c r="AJ74" s="480"/>
      <c r="AK74" s="480"/>
      <c r="AL74" s="480"/>
      <c r="AM74" s="480"/>
      <c r="AN74" s="480"/>
      <c r="AO74" s="480"/>
      <c r="AP74" s="480"/>
      <c r="AQ74" s="480"/>
      <c r="AR74" s="480"/>
      <c r="AS74" s="480"/>
    </row>
    <row r="75" spans="2:45" x14ac:dyDescent="0.15">
      <c r="Z75" s="479"/>
      <c r="AA75" s="479"/>
      <c r="AG75" s="479"/>
      <c r="AH75" s="480"/>
      <c r="AI75" s="480"/>
      <c r="AJ75" s="480"/>
      <c r="AK75" s="480"/>
      <c r="AL75" s="480"/>
      <c r="AM75" s="480"/>
      <c r="AN75" s="480"/>
      <c r="AO75" s="480"/>
      <c r="AP75" s="480"/>
      <c r="AQ75" s="480"/>
      <c r="AR75" s="480"/>
      <c r="AS75" s="480"/>
    </row>
    <row r="76" spans="2:45" x14ac:dyDescent="0.15">
      <c r="Z76" s="479"/>
      <c r="AA76" s="479"/>
      <c r="AG76" s="479"/>
      <c r="AH76" s="480"/>
      <c r="AI76" s="480"/>
      <c r="AJ76" s="480"/>
      <c r="AK76" s="480"/>
      <c r="AL76" s="480"/>
      <c r="AM76" s="480"/>
      <c r="AN76" s="480"/>
      <c r="AO76" s="480"/>
      <c r="AP76" s="480"/>
      <c r="AQ76" s="480"/>
      <c r="AR76" s="480"/>
      <c r="AS76" s="480"/>
    </row>
    <row r="77" spans="2:45" x14ac:dyDescent="0.15">
      <c r="Z77" s="479"/>
      <c r="AA77" s="479"/>
      <c r="AG77" s="479"/>
      <c r="AH77" s="480"/>
      <c r="AI77" s="480"/>
      <c r="AJ77" s="480"/>
      <c r="AK77" s="480"/>
      <c r="AL77" s="480"/>
      <c r="AM77" s="480"/>
      <c r="AN77" s="480"/>
      <c r="AO77" s="480"/>
      <c r="AP77" s="480"/>
      <c r="AQ77" s="480"/>
      <c r="AR77" s="480"/>
      <c r="AS77" s="480"/>
    </row>
    <row r="78" spans="2:45" x14ac:dyDescent="0.15">
      <c r="Z78" s="479"/>
      <c r="AA78" s="479"/>
      <c r="AG78" s="479"/>
      <c r="AH78" s="480"/>
      <c r="AI78" s="480"/>
      <c r="AJ78" s="480"/>
      <c r="AK78" s="480"/>
      <c r="AL78" s="480"/>
      <c r="AM78" s="480"/>
      <c r="AN78" s="480"/>
      <c r="AO78" s="480"/>
      <c r="AP78" s="480"/>
      <c r="AQ78" s="480"/>
      <c r="AR78" s="480"/>
      <c r="AS78" s="480"/>
    </row>
    <row r="79" spans="2:45" x14ac:dyDescent="0.15">
      <c r="Z79" s="479"/>
      <c r="AA79" s="479"/>
      <c r="AG79" s="479"/>
      <c r="AH79" s="480"/>
      <c r="AI79" s="480"/>
      <c r="AJ79" s="480"/>
      <c r="AK79" s="480"/>
      <c r="AL79" s="480"/>
      <c r="AM79" s="480"/>
      <c r="AN79" s="480"/>
      <c r="AO79" s="480"/>
      <c r="AP79" s="480"/>
      <c r="AQ79" s="480"/>
      <c r="AR79" s="480"/>
      <c r="AS79" s="480"/>
    </row>
    <row r="80" spans="2:45" x14ac:dyDescent="0.15">
      <c r="Z80" s="479"/>
      <c r="AA80" s="479"/>
      <c r="AG80" s="479"/>
      <c r="AH80" s="480"/>
      <c r="AI80" s="480"/>
      <c r="AJ80" s="480"/>
      <c r="AK80" s="480"/>
      <c r="AL80" s="480"/>
      <c r="AM80" s="480"/>
      <c r="AN80" s="480"/>
      <c r="AO80" s="480"/>
      <c r="AP80" s="480"/>
      <c r="AQ80" s="480"/>
      <c r="AR80" s="480"/>
      <c r="AS80" s="480"/>
    </row>
    <row r="81" spans="5:45" x14ac:dyDescent="0.15">
      <c r="Z81" s="479"/>
      <c r="AA81" s="479"/>
      <c r="AG81" s="479"/>
      <c r="AH81" s="480"/>
      <c r="AI81" s="480"/>
      <c r="AJ81" s="480"/>
      <c r="AK81" s="480"/>
      <c r="AL81" s="480"/>
      <c r="AM81" s="480"/>
      <c r="AN81" s="480"/>
      <c r="AO81" s="480"/>
      <c r="AP81" s="480"/>
      <c r="AQ81" s="480"/>
      <c r="AR81" s="480"/>
      <c r="AS81" s="480"/>
    </row>
    <row r="82" spans="5:45" x14ac:dyDescent="0.15">
      <c r="Z82" s="479"/>
      <c r="AA82" s="479"/>
      <c r="AG82" s="479"/>
      <c r="AH82" s="480"/>
      <c r="AI82" s="480"/>
      <c r="AJ82" s="480"/>
      <c r="AK82" s="480"/>
      <c r="AL82" s="480"/>
      <c r="AM82" s="480"/>
      <c r="AN82" s="480"/>
      <c r="AO82" s="480"/>
      <c r="AP82" s="480"/>
      <c r="AQ82" s="480"/>
      <c r="AR82" s="480"/>
      <c r="AS82" s="480"/>
    </row>
    <row r="83" spans="5:45" x14ac:dyDescent="0.15">
      <c r="Z83" s="479"/>
      <c r="AA83" s="479"/>
      <c r="AG83" s="479"/>
      <c r="AH83" s="480"/>
      <c r="AI83" s="480"/>
      <c r="AJ83" s="480"/>
      <c r="AK83" s="480"/>
      <c r="AL83" s="480"/>
      <c r="AM83" s="480"/>
      <c r="AN83" s="480"/>
      <c r="AO83" s="480"/>
      <c r="AP83" s="480"/>
      <c r="AQ83" s="480"/>
      <c r="AR83" s="480"/>
      <c r="AS83" s="480"/>
    </row>
    <row r="84" spans="5:45" x14ac:dyDescent="0.15">
      <c r="Z84" s="479"/>
      <c r="AA84" s="479"/>
      <c r="AG84" s="479"/>
      <c r="AH84" s="480"/>
      <c r="AI84" s="480"/>
      <c r="AJ84" s="480"/>
      <c r="AK84" s="480"/>
      <c r="AL84" s="480"/>
      <c r="AM84" s="480"/>
      <c r="AN84" s="480"/>
      <c r="AO84" s="480"/>
      <c r="AP84" s="480"/>
      <c r="AQ84" s="480"/>
      <c r="AR84" s="480"/>
      <c r="AS84" s="480"/>
    </row>
    <row r="85" spans="5:45" x14ac:dyDescent="0.15">
      <c r="Z85" s="479"/>
      <c r="AA85" s="479"/>
      <c r="AG85" s="479"/>
      <c r="AH85" s="480"/>
      <c r="AI85" s="480"/>
      <c r="AJ85" s="480"/>
      <c r="AK85" s="480"/>
      <c r="AL85" s="480"/>
      <c r="AM85" s="480"/>
      <c r="AN85" s="480"/>
      <c r="AO85" s="480"/>
      <c r="AP85" s="480"/>
      <c r="AQ85" s="480"/>
      <c r="AR85" s="480"/>
      <c r="AS85" s="480"/>
    </row>
    <row r="86" spans="5:45" x14ac:dyDescent="0.15">
      <c r="Z86" s="479"/>
      <c r="AA86" s="479"/>
      <c r="AG86" s="479"/>
      <c r="AH86" s="480"/>
      <c r="AI86" s="480"/>
      <c r="AJ86" s="480"/>
      <c r="AK86" s="480"/>
      <c r="AL86" s="480"/>
      <c r="AM86" s="480"/>
      <c r="AN86" s="480"/>
      <c r="AO86" s="480"/>
      <c r="AP86" s="480"/>
      <c r="AQ86" s="480"/>
      <c r="AR86" s="480"/>
      <c r="AS86" s="480"/>
    </row>
    <row r="87" spans="5:45" x14ac:dyDescent="0.15">
      <c r="Z87" s="479"/>
      <c r="AA87" s="479"/>
      <c r="AG87" s="479"/>
      <c r="AH87" s="480"/>
      <c r="AI87" s="480"/>
      <c r="AJ87" s="480"/>
      <c r="AK87" s="480"/>
      <c r="AL87" s="480"/>
      <c r="AM87" s="480"/>
      <c r="AN87" s="480"/>
      <c r="AO87" s="480"/>
      <c r="AP87" s="480"/>
      <c r="AQ87" s="480"/>
      <c r="AR87" s="480"/>
      <c r="AS87" s="480"/>
    </row>
    <row r="88" spans="5:45" x14ac:dyDescent="0.15">
      <c r="Z88" s="479"/>
      <c r="AA88" s="479"/>
      <c r="AG88" s="479"/>
      <c r="AH88" s="480"/>
      <c r="AI88" s="480"/>
      <c r="AJ88" s="480"/>
      <c r="AK88" s="480"/>
      <c r="AL88" s="480"/>
      <c r="AM88" s="480"/>
      <c r="AN88" s="480"/>
      <c r="AO88" s="480"/>
      <c r="AP88" s="480"/>
      <c r="AQ88" s="480"/>
      <c r="AR88" s="480"/>
      <c r="AS88" s="480"/>
    </row>
    <row r="89" spans="5:45" x14ac:dyDescent="0.15">
      <c r="K89" s="2121"/>
      <c r="L89" s="2121"/>
      <c r="Q89" s="2121"/>
      <c r="S89" s="2121"/>
      <c r="V89" s="2121"/>
      <c r="X89" s="480"/>
      <c r="Y89" s="483"/>
      <c r="Z89" s="479"/>
      <c r="AA89" s="479"/>
      <c r="AB89" s="480"/>
      <c r="AC89" s="480"/>
      <c r="AD89" s="480"/>
      <c r="AE89" s="480"/>
      <c r="AF89" s="480"/>
      <c r="AG89" s="479"/>
      <c r="AH89" s="480"/>
      <c r="AI89" s="480"/>
      <c r="AJ89" s="480"/>
      <c r="AK89" s="480"/>
      <c r="AL89" s="480"/>
      <c r="AM89" s="480"/>
    </row>
    <row r="92" spans="5:45" x14ac:dyDescent="0.15">
      <c r="E92" s="2121"/>
    </row>
  </sheetData>
  <sheetProtection sheet="1" objects="1" scenarios="1"/>
  <mergeCells count="2">
    <mergeCell ref="B68:C68"/>
    <mergeCell ref="B1:C1"/>
  </mergeCells>
  <phoneticPr fontId="2" type="noConversion"/>
  <pageMargins left="0.75" right="0.75" top="1" bottom="1" header="0" footer="0"/>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12"/>
  </sheetPr>
  <dimension ref="A1:BB291"/>
  <sheetViews>
    <sheetView showZeros="0" zoomScale="75" workbookViewId="0">
      <pane ySplit="4" topLeftCell="A5" activePane="bottomLeft" state="frozen"/>
      <selection pane="bottomLeft" activeCell="F26" sqref="F26"/>
    </sheetView>
  </sheetViews>
  <sheetFormatPr baseColWidth="10" defaultRowHeight="13" x14ac:dyDescent="0.15"/>
  <cols>
    <col min="1" max="1" width="3.83203125" customWidth="1"/>
    <col min="2" max="2" width="1.83203125" customWidth="1"/>
    <col min="3" max="3" width="4.6640625" customWidth="1"/>
    <col min="4" max="4" width="23.5" customWidth="1"/>
    <col min="5" max="5" width="16.5" customWidth="1"/>
    <col min="6" max="6" width="20.5" customWidth="1"/>
    <col min="7" max="7" width="16.5" customWidth="1"/>
    <col min="8" max="8" width="14" customWidth="1"/>
    <col min="9" max="9" width="12.83203125" customWidth="1"/>
    <col min="10" max="10" width="12.1640625" customWidth="1"/>
    <col min="11" max="14" width="13.6640625" customWidth="1"/>
    <col min="15" max="15" width="3.6640625" customWidth="1"/>
    <col min="16" max="16" width="5.33203125" customWidth="1"/>
  </cols>
  <sheetData>
    <row r="1" spans="1:54" ht="7.5" customHeight="1" thickBot="1" x14ac:dyDescent="0.2">
      <c r="A1" s="4"/>
      <c r="B1" s="4"/>
      <c r="C1" s="4"/>
      <c r="D1" s="4"/>
      <c r="E1" s="4"/>
      <c r="F1" s="4"/>
      <c r="G1" s="4"/>
      <c r="H1" s="4"/>
      <c r="I1" s="4"/>
      <c r="J1" s="4"/>
      <c r="K1" s="4"/>
      <c r="L1" s="4"/>
      <c r="M1" s="4"/>
      <c r="N1" s="4"/>
      <c r="O1" s="4"/>
      <c r="P1" s="4"/>
      <c r="Q1" s="1"/>
      <c r="R1" s="942"/>
      <c r="S1" s="942"/>
      <c r="T1" s="942"/>
      <c r="U1" s="942"/>
      <c r="V1" s="942"/>
      <c r="W1" s="942"/>
      <c r="X1" s="942"/>
      <c r="Y1" s="942"/>
      <c r="Z1" s="942"/>
      <c r="AA1" s="942"/>
      <c r="AB1" s="942"/>
      <c r="AC1" s="942"/>
      <c r="AD1" s="942"/>
      <c r="AE1" s="942"/>
      <c r="AF1" s="942"/>
      <c r="AG1" s="942"/>
      <c r="AH1" s="942"/>
      <c r="AI1" s="942"/>
      <c r="AJ1" s="942"/>
      <c r="AK1" s="942"/>
      <c r="AL1" s="942"/>
      <c r="AM1" s="942"/>
      <c r="AN1" s="942"/>
      <c r="AO1" s="942"/>
      <c r="AP1" s="942"/>
      <c r="AQ1" s="942"/>
      <c r="AR1" s="942"/>
      <c r="AS1" s="942"/>
      <c r="AT1" s="942"/>
      <c r="AU1" s="942"/>
      <c r="AV1" s="942"/>
      <c r="AW1" s="942"/>
      <c r="AX1" s="942"/>
      <c r="AY1" s="942"/>
      <c r="AZ1" s="942"/>
      <c r="BA1" s="942"/>
      <c r="BB1" s="942"/>
    </row>
    <row r="2" spans="1:54" ht="19" thickBot="1" x14ac:dyDescent="0.25">
      <c r="A2" s="4"/>
      <c r="B2" s="4"/>
      <c r="C2" s="4"/>
      <c r="D2" s="2367" t="s">
        <v>1645</v>
      </c>
      <c r="E2" s="2589"/>
      <c r="F2" s="2368"/>
      <c r="G2" s="2369"/>
      <c r="H2" s="4"/>
      <c r="I2" s="75"/>
      <c r="J2" s="254"/>
      <c r="K2" s="254"/>
      <c r="L2" s="2333" t="s">
        <v>246</v>
      </c>
      <c r="M2" s="2334"/>
      <c r="N2" s="2335"/>
      <c r="O2" s="4"/>
      <c r="P2" s="4"/>
      <c r="Q2" s="1"/>
      <c r="R2" s="942"/>
      <c r="S2" s="942"/>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c r="AX2" s="942"/>
      <c r="AY2" s="942"/>
      <c r="AZ2" s="942"/>
      <c r="BA2" s="942"/>
      <c r="BB2" s="942"/>
    </row>
    <row r="3" spans="1:54" ht="17" thickBot="1" x14ac:dyDescent="0.25">
      <c r="A3" s="4"/>
      <c r="B3" s="4"/>
      <c r="C3" s="4"/>
      <c r="D3" s="794" t="s">
        <v>1360</v>
      </c>
      <c r="E3" s="870">
        <f>pr!$D$70</f>
        <v>580</v>
      </c>
      <c r="F3" s="107" t="s">
        <v>1362</v>
      </c>
      <c r="G3" s="817">
        <f>$F$24</f>
        <v>60000</v>
      </c>
      <c r="H3" s="4"/>
      <c r="I3" s="75"/>
      <c r="J3" s="4"/>
      <c r="K3" s="4"/>
      <c r="L3" s="4"/>
      <c r="M3" s="4"/>
      <c r="N3" s="4"/>
      <c r="O3" s="4"/>
      <c r="P3" s="4"/>
      <c r="Q3" s="1"/>
      <c r="R3" s="942"/>
      <c r="S3" s="942"/>
      <c r="T3" s="942"/>
      <c r="U3" s="942"/>
      <c r="V3" s="942"/>
      <c r="W3" s="942"/>
      <c r="X3" s="942"/>
      <c r="Y3" s="942"/>
      <c r="Z3" s="942"/>
      <c r="AA3" s="942"/>
      <c r="AB3" s="942"/>
      <c r="AC3" s="942"/>
      <c r="AD3" s="942"/>
      <c r="AE3" s="942"/>
      <c r="AF3" s="942"/>
      <c r="AG3" s="942"/>
      <c r="AH3" s="942"/>
      <c r="AI3" s="942"/>
      <c r="AJ3" s="942"/>
      <c r="AK3" s="942"/>
      <c r="AL3" s="942"/>
      <c r="AM3" s="942"/>
      <c r="AN3" s="942"/>
      <c r="AO3" s="942"/>
      <c r="AP3" s="942"/>
      <c r="AQ3" s="942"/>
      <c r="AR3" s="942"/>
      <c r="AS3" s="942"/>
      <c r="AT3" s="942"/>
      <c r="AU3" s="942"/>
      <c r="AV3" s="942"/>
      <c r="AW3" s="942"/>
      <c r="AX3" s="942"/>
      <c r="AY3" s="942"/>
      <c r="AZ3" s="942"/>
      <c r="BA3" s="942"/>
      <c r="BB3" s="942"/>
    </row>
    <row r="4" spans="1:54" ht="16.5" customHeight="1" thickBot="1" x14ac:dyDescent="0.25">
      <c r="A4" s="4"/>
      <c r="B4" s="4"/>
      <c r="C4" s="4"/>
      <c r="D4" s="796" t="s">
        <v>1363</v>
      </c>
      <c r="E4" s="871">
        <f>'4a'!$D$4</f>
        <v>51956.3</v>
      </c>
      <c r="F4" s="869" t="s">
        <v>1361</v>
      </c>
      <c r="G4" s="872">
        <f>'4a'!$F$4</f>
        <v>64543.60000000002</v>
      </c>
      <c r="H4" s="4"/>
      <c r="I4" s="75"/>
      <c r="J4" s="4"/>
      <c r="K4" s="2023" t="s">
        <v>1686</v>
      </c>
      <c r="L4" s="2072" t="s">
        <v>1691</v>
      </c>
      <c r="M4" s="2073" t="s">
        <v>625</v>
      </c>
      <c r="N4" s="2024" t="s">
        <v>1743</v>
      </c>
      <c r="O4" s="4"/>
      <c r="P4" s="4"/>
      <c r="Q4" s="1"/>
      <c r="R4" s="942"/>
      <c r="S4" s="942"/>
      <c r="T4" s="942"/>
      <c r="U4" s="942"/>
      <c r="V4" s="942"/>
      <c r="W4" s="942"/>
      <c r="X4" s="942"/>
      <c r="Y4" s="942"/>
      <c r="Z4" s="942"/>
      <c r="AA4" s="942"/>
      <c r="AB4" s="942"/>
      <c r="AC4" s="942"/>
      <c r="AD4" s="942"/>
      <c r="AE4" s="942"/>
      <c r="AF4" s="942"/>
      <c r="AG4" s="942"/>
      <c r="AH4" s="942"/>
      <c r="AI4" s="942"/>
      <c r="AJ4" s="942"/>
      <c r="AK4" s="942"/>
      <c r="AL4" s="942"/>
      <c r="AM4" s="942"/>
      <c r="AN4" s="942"/>
      <c r="AO4" s="942"/>
      <c r="AP4" s="942"/>
      <c r="AQ4" s="942"/>
      <c r="AR4" s="942"/>
      <c r="AS4" s="942"/>
      <c r="AT4" s="942"/>
      <c r="AU4" s="942"/>
      <c r="AV4" s="942"/>
      <c r="AW4" s="942"/>
      <c r="AX4" s="942"/>
      <c r="AY4" s="942"/>
      <c r="AZ4" s="942"/>
      <c r="BA4" s="942"/>
      <c r="BB4" s="942"/>
    </row>
    <row r="5" spans="1:54" ht="5" customHeight="1" thickBot="1" x14ac:dyDescent="0.2">
      <c r="A5" s="4"/>
      <c r="B5" s="4"/>
      <c r="C5" s="4"/>
      <c r="D5" s="4"/>
      <c r="E5" s="4"/>
      <c r="F5" s="4"/>
      <c r="G5" s="4"/>
      <c r="H5" s="4"/>
      <c r="I5" s="4"/>
      <c r="J5" s="4"/>
      <c r="K5" s="4"/>
      <c r="L5" s="4"/>
      <c r="M5" s="4"/>
      <c r="N5" s="4"/>
      <c r="O5" s="4"/>
      <c r="P5" s="4"/>
      <c r="Q5" s="1"/>
      <c r="R5" s="942"/>
      <c r="S5" s="942"/>
      <c r="T5" s="942"/>
      <c r="U5" s="942"/>
      <c r="V5" s="942"/>
      <c r="W5" s="942"/>
      <c r="X5" s="942"/>
      <c r="Y5" s="942"/>
      <c r="Z5" s="942"/>
      <c r="AA5" s="942"/>
      <c r="AB5" s="942"/>
      <c r="AC5" s="942"/>
      <c r="AD5" s="942"/>
      <c r="AE5" s="942"/>
      <c r="AF5" s="942"/>
      <c r="AG5" s="942"/>
      <c r="AH5" s="942"/>
      <c r="AI5" s="942"/>
      <c r="AJ5" s="942"/>
      <c r="AK5" s="942"/>
      <c r="AL5" s="942"/>
      <c r="AM5" s="942"/>
      <c r="AN5" s="942"/>
      <c r="AO5" s="942"/>
      <c r="AP5" s="942"/>
      <c r="AQ5" s="942"/>
      <c r="AR5" s="942"/>
      <c r="AS5" s="942"/>
      <c r="AT5" s="942"/>
      <c r="AU5" s="942"/>
      <c r="AV5" s="942"/>
      <c r="AW5" s="942"/>
      <c r="AX5" s="942"/>
      <c r="AY5" s="942"/>
      <c r="AZ5" s="942"/>
      <c r="BA5" s="942"/>
      <c r="BB5" s="942"/>
    </row>
    <row r="6" spans="1:54" ht="27" customHeight="1" thickTop="1" thickBot="1" x14ac:dyDescent="0.2">
      <c r="A6" s="4"/>
      <c r="B6" s="2370" t="str">
        <f>'1'!$G$13</f>
        <v>CAED GESTION</v>
      </c>
      <c r="C6" s="2371"/>
      <c r="D6" s="2371"/>
      <c r="E6" s="2325" t="str">
        <f>'2'!$D$2</f>
        <v>PLAN de NEGOCIO</v>
      </c>
      <c r="F6" s="2325"/>
      <c r="G6" s="2325"/>
      <c r="H6" s="778">
        <f>'1'!$E$15</f>
        <v>2023</v>
      </c>
      <c r="I6" s="1124" t="s">
        <v>1247</v>
      </c>
      <c r="J6" s="2558" t="s">
        <v>1135</v>
      </c>
      <c r="K6" s="2558"/>
      <c r="L6" s="2558"/>
      <c r="M6" s="2558"/>
      <c r="N6" s="2558"/>
      <c r="O6" s="2559"/>
      <c r="P6" s="4"/>
      <c r="Q6" s="1"/>
      <c r="R6" s="942"/>
      <c r="S6" s="942"/>
      <c r="T6" s="942"/>
      <c r="U6" s="942"/>
      <c r="V6" s="942"/>
      <c r="W6" s="942"/>
      <c r="X6" s="942"/>
      <c r="Y6" s="942"/>
      <c r="Z6" s="942"/>
      <c r="AA6" s="942"/>
      <c r="AB6" s="942"/>
      <c r="AC6" s="942"/>
      <c r="AD6" s="942"/>
      <c r="AE6" s="942"/>
      <c r="AF6" s="942"/>
      <c r="AG6" s="942"/>
      <c r="AH6" s="942"/>
      <c r="AI6" s="942"/>
      <c r="AJ6" s="942"/>
      <c r="AK6" s="942"/>
      <c r="AL6" s="942"/>
      <c r="AM6" s="942"/>
      <c r="AN6" s="942"/>
      <c r="AO6" s="942"/>
      <c r="AP6" s="942"/>
      <c r="AQ6" s="942"/>
      <c r="AR6" s="942"/>
      <c r="AS6" s="942"/>
      <c r="AT6" s="942"/>
      <c r="AU6" s="942"/>
      <c r="AV6" s="942"/>
      <c r="AW6" s="942"/>
      <c r="AX6" s="942"/>
      <c r="AY6" s="942"/>
      <c r="AZ6" s="942"/>
      <c r="BA6" s="942"/>
      <c r="BB6" s="942"/>
    </row>
    <row r="7" spans="1:54" ht="5" customHeight="1" x14ac:dyDescent="0.15">
      <c r="A7" s="4"/>
      <c r="B7" s="4"/>
      <c r="C7" s="4"/>
      <c r="D7" s="4"/>
      <c r="E7" s="4"/>
      <c r="F7" s="4"/>
      <c r="G7" s="4"/>
      <c r="H7" s="4"/>
      <c r="I7" s="4"/>
      <c r="J7" s="4"/>
      <c r="K7" s="4"/>
      <c r="L7" s="4"/>
      <c r="M7" s="4"/>
      <c r="N7" s="4"/>
      <c r="O7" s="4"/>
      <c r="P7" s="4"/>
      <c r="Q7" s="1"/>
      <c r="R7" s="942"/>
      <c r="S7" s="942"/>
      <c r="T7" s="942"/>
      <c r="U7" s="942"/>
      <c r="V7" s="942"/>
      <c r="W7" s="942"/>
      <c r="X7" s="942"/>
      <c r="Y7" s="942"/>
      <c r="Z7" s="942"/>
      <c r="AA7" s="942"/>
      <c r="AB7" s="942"/>
      <c r="AC7" s="942"/>
      <c r="AD7" s="942"/>
      <c r="AE7" s="942"/>
      <c r="AF7" s="942"/>
      <c r="AG7" s="942"/>
      <c r="AH7" s="942"/>
      <c r="AI7" s="942"/>
      <c r="AJ7" s="942"/>
      <c r="AK7" s="942"/>
      <c r="AL7" s="942"/>
      <c r="AM7" s="942"/>
      <c r="AN7" s="942"/>
      <c r="AO7" s="942"/>
      <c r="AP7" s="942"/>
      <c r="AQ7" s="942"/>
      <c r="AR7" s="942"/>
      <c r="AS7" s="942"/>
      <c r="AT7" s="942"/>
      <c r="AU7" s="942"/>
      <c r="AV7" s="942"/>
      <c r="AW7" s="942"/>
      <c r="AX7" s="942"/>
      <c r="AY7" s="942"/>
      <c r="AZ7" s="942"/>
      <c r="BA7" s="942"/>
      <c r="BB7" s="942"/>
    </row>
    <row r="8" spans="1:54" ht="9.75" customHeight="1" x14ac:dyDescent="0.15">
      <c r="A8" s="4"/>
      <c r="B8" s="18"/>
      <c r="C8" s="18"/>
      <c r="D8" s="18"/>
      <c r="E8" s="18"/>
      <c r="F8" s="18"/>
      <c r="G8" s="18"/>
      <c r="H8" s="18"/>
      <c r="I8" s="18"/>
      <c r="J8" s="18"/>
      <c r="K8" s="18"/>
      <c r="L8" s="18"/>
      <c r="M8" s="18"/>
      <c r="N8" s="18"/>
      <c r="O8" s="18"/>
      <c r="P8" s="4"/>
      <c r="Q8" s="1"/>
      <c r="R8" s="942"/>
      <c r="S8" s="942"/>
      <c r="T8" s="942"/>
      <c r="U8" s="942"/>
      <c r="V8" s="942"/>
      <c r="W8" s="942"/>
      <c r="X8" s="942"/>
      <c r="Y8" s="942"/>
      <c r="Z8" s="942"/>
      <c r="AA8" s="942"/>
      <c r="AB8" s="942"/>
      <c r="AC8" s="942"/>
      <c r="AD8" s="942"/>
      <c r="AE8" s="942"/>
      <c r="AF8" s="942"/>
      <c r="AG8" s="942"/>
      <c r="AH8" s="942"/>
      <c r="AI8" s="942"/>
      <c r="AJ8" s="942"/>
      <c r="AK8" s="942"/>
      <c r="AL8" s="942"/>
      <c r="AM8" s="942"/>
      <c r="AN8" s="942"/>
      <c r="AO8" s="942"/>
      <c r="AP8" s="942"/>
      <c r="AQ8" s="942"/>
      <c r="AR8" s="942"/>
      <c r="AS8" s="942"/>
      <c r="AT8" s="942"/>
      <c r="AU8" s="942"/>
      <c r="AV8" s="942"/>
      <c r="AW8" s="942"/>
      <c r="AX8" s="942"/>
      <c r="AY8" s="942"/>
      <c r="AZ8" s="942"/>
      <c r="BA8" s="942"/>
      <c r="BB8" s="942"/>
    </row>
    <row r="9" spans="1:54" ht="18" x14ac:dyDescent="0.2">
      <c r="A9" s="4"/>
      <c r="B9" s="18"/>
      <c r="C9" s="18"/>
      <c r="D9" s="52"/>
      <c r="E9" s="52"/>
      <c r="F9" s="52"/>
      <c r="G9" s="52"/>
      <c r="H9" s="52"/>
      <c r="I9" s="52"/>
      <c r="J9" s="52"/>
      <c r="K9" s="52"/>
      <c r="L9" s="52"/>
      <c r="M9" s="52"/>
      <c r="N9" s="52"/>
      <c r="O9" s="18"/>
      <c r="P9" s="4"/>
      <c r="Q9" s="1"/>
      <c r="R9" s="942"/>
      <c r="S9" s="942"/>
      <c r="T9" s="942"/>
      <c r="U9" s="942"/>
      <c r="V9" s="942"/>
      <c r="W9" s="942"/>
      <c r="X9" s="942"/>
      <c r="Y9" s="942"/>
      <c r="Z9" s="942"/>
      <c r="AA9" s="942"/>
      <c r="AB9" s="942"/>
      <c r="AC9" s="942"/>
      <c r="AD9" s="942"/>
      <c r="AE9" s="942"/>
      <c r="AF9" s="942"/>
      <c r="AG9" s="942"/>
      <c r="AH9" s="942"/>
      <c r="AI9" s="942"/>
      <c r="AJ9" s="942"/>
      <c r="AK9" s="942"/>
      <c r="AL9" s="942"/>
      <c r="AM9" s="942"/>
      <c r="AN9" s="942"/>
      <c r="AO9" s="942"/>
      <c r="AP9" s="942"/>
      <c r="AQ9" s="942"/>
      <c r="AR9" s="942"/>
      <c r="AS9" s="942"/>
      <c r="AT9" s="942"/>
      <c r="AU9" s="942"/>
      <c r="AV9" s="942"/>
      <c r="AW9" s="942"/>
      <c r="AX9" s="942"/>
      <c r="AY9" s="942"/>
      <c r="AZ9" s="942"/>
      <c r="BA9" s="942"/>
      <c r="BB9" s="942"/>
    </row>
    <row r="10" spans="1:54" ht="18" x14ac:dyDescent="0.2">
      <c r="A10" s="4"/>
      <c r="B10" s="18"/>
      <c r="C10" s="18"/>
      <c r="D10" s="63"/>
      <c r="E10" s="52"/>
      <c r="F10" s="52"/>
      <c r="G10" s="52"/>
      <c r="H10" s="52"/>
      <c r="I10" s="52"/>
      <c r="J10" s="52"/>
      <c r="K10" s="52"/>
      <c r="L10" s="52"/>
      <c r="M10" s="52"/>
      <c r="N10" s="52"/>
      <c r="O10" s="18"/>
      <c r="P10" s="4"/>
      <c r="Q10" s="1"/>
      <c r="R10" s="942"/>
      <c r="S10" s="942"/>
      <c r="T10" s="942"/>
      <c r="U10" s="942"/>
      <c r="V10" s="942"/>
      <c r="W10" s="942"/>
      <c r="X10" s="942"/>
      <c r="Y10" s="942"/>
      <c r="Z10" s="942"/>
      <c r="AA10" s="942"/>
      <c r="AB10" s="942"/>
      <c r="AC10" s="942"/>
      <c r="AD10" s="942"/>
      <c r="AE10" s="942"/>
      <c r="AF10" s="942"/>
      <c r="AG10" s="942"/>
      <c r="AH10" s="942"/>
      <c r="AI10" s="942"/>
      <c r="AJ10" s="942"/>
      <c r="AK10" s="942"/>
      <c r="AL10" s="942"/>
      <c r="AM10" s="942"/>
      <c r="AN10" s="942"/>
      <c r="AO10" s="942"/>
      <c r="AP10" s="942"/>
      <c r="AQ10" s="942"/>
      <c r="AR10" s="942"/>
      <c r="AS10" s="942"/>
      <c r="AT10" s="942"/>
      <c r="AU10" s="942"/>
      <c r="AV10" s="942"/>
      <c r="AW10" s="942"/>
      <c r="AX10" s="942"/>
      <c r="AY10" s="942"/>
      <c r="AZ10" s="942"/>
      <c r="BA10" s="942"/>
      <c r="BB10" s="942"/>
    </row>
    <row r="11" spans="1:54" x14ac:dyDescent="0.15">
      <c r="A11" s="4"/>
      <c r="B11" s="44"/>
      <c r="C11" s="44"/>
      <c r="D11" s="549"/>
      <c r="E11" s="44"/>
      <c r="F11" s="44"/>
      <c r="G11" s="44"/>
      <c r="H11" s="44"/>
      <c r="I11" s="44"/>
      <c r="J11" s="44"/>
      <c r="K11" s="44"/>
      <c r="L11" s="44"/>
      <c r="M11" s="44"/>
      <c r="N11" s="44"/>
      <c r="O11" s="18"/>
      <c r="P11" s="4"/>
      <c r="Q11" s="1"/>
      <c r="R11" s="942"/>
      <c r="S11" s="942"/>
      <c r="T11" s="942"/>
      <c r="U11" s="942"/>
      <c r="V11" s="942"/>
      <c r="W11" s="942"/>
      <c r="X11" s="942"/>
      <c r="Y11" s="942"/>
      <c r="Z11" s="942"/>
      <c r="AA11" s="942"/>
      <c r="AB11" s="942"/>
      <c r="AC11" s="942"/>
      <c r="AD11" s="942"/>
      <c r="AE11" s="942"/>
      <c r="AF11" s="942"/>
      <c r="AG11" s="942"/>
      <c r="AH11" s="942"/>
      <c r="AI11" s="942"/>
      <c r="AJ11" s="942"/>
      <c r="AK11" s="942"/>
      <c r="AL11" s="942"/>
      <c r="AM11" s="942"/>
      <c r="AN11" s="942"/>
      <c r="AO11" s="942"/>
      <c r="AP11" s="942"/>
      <c r="AQ11" s="942"/>
      <c r="AR11" s="942"/>
      <c r="AS11" s="942"/>
      <c r="AT11" s="942"/>
      <c r="AU11" s="942"/>
      <c r="AV11" s="942"/>
      <c r="AW11" s="942"/>
      <c r="AX11" s="942"/>
      <c r="AY11" s="942"/>
      <c r="AZ11" s="942"/>
      <c r="BA11" s="942"/>
      <c r="BB11" s="942"/>
    </row>
    <row r="12" spans="1:54" ht="33" customHeight="1" x14ac:dyDescent="0.15">
      <c r="A12" s="4"/>
      <c r="B12" s="44"/>
      <c r="C12" s="44"/>
      <c r="D12" s="44"/>
      <c r="E12" s="44"/>
      <c r="F12" s="44"/>
      <c r="G12" s="44"/>
      <c r="H12" s="44"/>
      <c r="I12" s="44"/>
      <c r="J12" s="44"/>
      <c r="K12" s="44"/>
      <c r="L12" s="44"/>
      <c r="M12" s="44"/>
      <c r="N12" s="44"/>
      <c r="O12" s="18"/>
      <c r="P12" s="4"/>
      <c r="Q12" s="1"/>
      <c r="R12" s="942"/>
      <c r="S12" s="942"/>
      <c r="T12" s="942"/>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row>
    <row r="13" spans="1:54" ht="21" customHeight="1" thickBot="1" x14ac:dyDescent="0.2">
      <c r="A13" s="4"/>
      <c r="B13" s="44"/>
      <c r="C13" s="44"/>
      <c r="D13" s="44"/>
      <c r="E13" s="44"/>
      <c r="F13" s="44"/>
      <c r="G13" s="44"/>
      <c r="H13" s="44"/>
      <c r="I13" s="44"/>
      <c r="J13" s="44"/>
      <c r="K13" s="44"/>
      <c r="L13" s="44"/>
      <c r="M13" s="44"/>
      <c r="N13" s="44"/>
      <c r="O13" s="18"/>
      <c r="P13" s="4"/>
      <c r="Q13" s="1"/>
      <c r="R13" s="942"/>
      <c r="S13" s="942"/>
      <c r="T13" s="942"/>
      <c r="U13" s="942"/>
      <c r="V13" s="942"/>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c r="AT13" s="942"/>
      <c r="AU13" s="942"/>
      <c r="AV13" s="942"/>
      <c r="AW13" s="942"/>
      <c r="AX13" s="942"/>
      <c r="AY13" s="942"/>
      <c r="AZ13" s="942"/>
      <c r="BA13" s="942"/>
      <c r="BB13" s="942"/>
    </row>
    <row r="14" spans="1:54" ht="21" thickBot="1" x14ac:dyDescent="0.25">
      <c r="A14" s="4"/>
      <c r="B14" s="44"/>
      <c r="C14" s="19">
        <v>1</v>
      </c>
      <c r="D14" s="2376" t="s">
        <v>1248</v>
      </c>
      <c r="E14" s="2377"/>
      <c r="F14" s="2378"/>
      <c r="G14" s="44"/>
      <c r="H14" s="44"/>
      <c r="I14" s="44"/>
      <c r="J14" s="44"/>
      <c r="K14" s="44"/>
      <c r="L14" s="44"/>
      <c r="M14" s="44"/>
      <c r="N14" s="44"/>
      <c r="O14" s="18"/>
      <c r="P14" s="4"/>
      <c r="Q14" s="1"/>
      <c r="R14" s="942"/>
      <c r="S14" s="942"/>
      <c r="T14" s="942"/>
      <c r="U14" s="942"/>
      <c r="V14" s="942"/>
      <c r="W14" s="942"/>
      <c r="X14" s="942"/>
      <c r="Y14" s="942"/>
      <c r="Z14" s="942"/>
      <c r="AA14" s="942"/>
      <c r="AB14" s="942"/>
      <c r="AC14" s="942"/>
      <c r="AD14" s="942"/>
      <c r="AE14" s="942"/>
      <c r="AF14" s="942"/>
      <c r="AG14" s="942"/>
      <c r="AH14" s="942"/>
      <c r="AI14" s="942"/>
      <c r="AJ14" s="942"/>
      <c r="AK14" s="942"/>
      <c r="AL14" s="942"/>
      <c r="AM14" s="942"/>
      <c r="AN14" s="942"/>
      <c r="AO14" s="942"/>
      <c r="AP14" s="942"/>
      <c r="AQ14" s="942"/>
      <c r="AR14" s="942"/>
      <c r="AS14" s="942"/>
      <c r="AT14" s="942"/>
      <c r="AU14" s="942"/>
      <c r="AV14" s="942"/>
      <c r="AW14" s="942"/>
      <c r="AX14" s="942"/>
      <c r="AY14" s="942"/>
      <c r="AZ14" s="942"/>
      <c r="BA14" s="942"/>
      <c r="BB14" s="942"/>
    </row>
    <row r="15" spans="1:54" ht="9.75" customHeight="1" thickBot="1" x14ac:dyDescent="0.2">
      <c r="A15" s="4"/>
      <c r="B15" s="44"/>
      <c r="C15" s="44"/>
      <c r="D15" s="44"/>
      <c r="E15" s="44"/>
      <c r="F15" s="44"/>
      <c r="G15" s="44"/>
      <c r="H15" s="44"/>
      <c r="I15" s="44"/>
      <c r="J15" s="44"/>
      <c r="K15" s="44"/>
      <c r="L15" s="44"/>
      <c r="M15" s="44"/>
      <c r="N15" s="44"/>
      <c r="O15" s="18"/>
      <c r="P15" s="4"/>
      <c r="Q15" s="1"/>
      <c r="R15" s="942"/>
      <c r="S15" s="942"/>
      <c r="T15" s="942"/>
      <c r="U15" s="942"/>
      <c r="V15" s="942"/>
      <c r="W15" s="942"/>
      <c r="X15" s="942"/>
      <c r="Y15" s="942"/>
      <c r="Z15" s="942"/>
      <c r="AA15" s="942"/>
      <c r="AB15" s="942"/>
      <c r="AC15" s="942"/>
      <c r="AD15" s="942"/>
      <c r="AE15" s="942"/>
      <c r="AF15" s="942"/>
      <c r="AG15" s="942"/>
      <c r="AH15" s="942"/>
      <c r="AI15" s="942"/>
      <c r="AJ15" s="942"/>
      <c r="AK15" s="942"/>
      <c r="AL15" s="942"/>
      <c r="AM15" s="942"/>
      <c r="AN15" s="942"/>
      <c r="AO15" s="942"/>
      <c r="AP15" s="942"/>
      <c r="AQ15" s="942"/>
      <c r="AR15" s="942"/>
      <c r="AS15" s="942"/>
      <c r="AT15" s="942"/>
      <c r="AU15" s="942"/>
      <c r="AV15" s="942"/>
      <c r="AW15" s="942"/>
      <c r="AX15" s="942"/>
      <c r="AY15" s="942"/>
      <c r="AZ15" s="942"/>
      <c r="BA15" s="942"/>
      <c r="BB15" s="942"/>
    </row>
    <row r="16" spans="1:54" ht="19" thickBot="1" x14ac:dyDescent="0.25">
      <c r="A16" s="4"/>
      <c r="B16" s="44"/>
      <c r="C16" s="79" t="s">
        <v>1560</v>
      </c>
      <c r="D16" s="2398" t="s">
        <v>1364</v>
      </c>
      <c r="E16" s="2400"/>
      <c r="F16" s="873">
        <f>'4a'!$D$4-F24</f>
        <v>-8043.6999999999971</v>
      </c>
      <c r="G16" s="77" t="s">
        <v>1365</v>
      </c>
      <c r="H16" s="44"/>
      <c r="I16" s="44"/>
      <c r="J16" s="44"/>
      <c r="K16" s="44"/>
      <c r="L16" s="44"/>
      <c r="M16" s="44"/>
      <c r="N16" s="44"/>
      <c r="O16" s="18"/>
      <c r="P16" s="4"/>
      <c r="Q16" s="1"/>
      <c r="R16" s="942"/>
      <c r="S16" s="942"/>
      <c r="T16" s="942"/>
      <c r="U16" s="942"/>
      <c r="V16" s="942"/>
      <c r="W16" s="942"/>
      <c r="X16" s="942"/>
      <c r="Y16" s="942"/>
      <c r="Z16" s="942"/>
      <c r="AA16" s="942"/>
      <c r="AB16" s="942"/>
      <c r="AC16" s="942"/>
      <c r="AD16" s="942"/>
      <c r="AE16" s="942"/>
      <c r="AF16" s="942"/>
      <c r="AG16" s="942"/>
      <c r="AH16" s="942"/>
      <c r="AI16" s="942"/>
      <c r="AJ16" s="942"/>
      <c r="AK16" s="942"/>
      <c r="AL16" s="942"/>
      <c r="AM16" s="942"/>
      <c r="AN16" s="942"/>
      <c r="AO16" s="942"/>
      <c r="AP16" s="942"/>
      <c r="AQ16" s="942"/>
      <c r="AR16" s="942"/>
      <c r="AS16" s="942"/>
      <c r="AT16" s="942"/>
      <c r="AU16" s="942"/>
      <c r="AV16" s="942"/>
      <c r="AW16" s="942"/>
      <c r="AX16" s="942"/>
      <c r="AY16" s="942"/>
      <c r="AZ16" s="942"/>
      <c r="BA16" s="942"/>
      <c r="BB16" s="942"/>
    </row>
    <row r="17" spans="1:54" ht="9.75" customHeight="1" thickBot="1" x14ac:dyDescent="0.2">
      <c r="A17" s="4"/>
      <c r="B17" s="44"/>
      <c r="C17" s="44"/>
      <c r="D17" s="18"/>
      <c r="E17" s="18"/>
      <c r="F17" s="44"/>
      <c r="G17" s="44"/>
      <c r="H17" s="44"/>
      <c r="I17" s="44"/>
      <c r="J17" s="44"/>
      <c r="K17" s="44"/>
      <c r="L17" s="44"/>
      <c r="M17" s="44"/>
      <c r="N17" s="44"/>
      <c r="O17" s="18"/>
      <c r="P17" s="4"/>
      <c r="Q17" s="1"/>
      <c r="R17" s="942"/>
      <c r="S17" s="942"/>
      <c r="T17" s="942"/>
      <c r="U17" s="942"/>
      <c r="V17" s="942"/>
      <c r="W17" s="942"/>
      <c r="X17" s="942"/>
      <c r="Y17" s="942"/>
      <c r="Z17" s="942"/>
      <c r="AA17" s="942"/>
      <c r="AB17" s="942"/>
      <c r="AC17" s="942"/>
      <c r="AD17" s="942"/>
      <c r="AE17" s="942"/>
      <c r="AF17" s="942"/>
      <c r="AG17" s="942"/>
      <c r="AH17" s="942"/>
      <c r="AI17" s="942"/>
      <c r="AJ17" s="942"/>
      <c r="AK17" s="942"/>
      <c r="AL17" s="942"/>
      <c r="AM17" s="942"/>
      <c r="AN17" s="942"/>
      <c r="AO17" s="942"/>
      <c r="AP17" s="942"/>
      <c r="AQ17" s="942"/>
      <c r="AR17" s="942"/>
      <c r="AS17" s="942"/>
      <c r="AT17" s="942"/>
      <c r="AU17" s="942"/>
      <c r="AV17" s="942"/>
      <c r="AW17" s="942"/>
      <c r="AX17" s="942"/>
      <c r="AY17" s="942"/>
      <c r="AZ17" s="942"/>
      <c r="BA17" s="942"/>
      <c r="BB17" s="942"/>
    </row>
    <row r="18" spans="1:54" ht="19" thickBot="1" x14ac:dyDescent="0.25">
      <c r="A18" s="4"/>
      <c r="B18" s="44"/>
      <c r="C18" s="79" t="s">
        <v>1561</v>
      </c>
      <c r="D18" s="2398" t="s">
        <v>1369</v>
      </c>
      <c r="E18" s="2400"/>
      <c r="F18" s="874"/>
      <c r="G18" s="77" t="s">
        <v>1366</v>
      </c>
      <c r="H18" s="44"/>
      <c r="I18" s="44"/>
      <c r="J18" s="44"/>
      <c r="K18" s="44"/>
      <c r="L18" s="44"/>
      <c r="M18" s="44"/>
      <c r="N18" s="44"/>
      <c r="O18" s="18"/>
      <c r="P18" s="4"/>
      <c r="Q18" s="1"/>
      <c r="R18" s="942"/>
      <c r="S18" s="942"/>
      <c r="T18" s="942"/>
      <c r="U18" s="942"/>
      <c r="V18" s="942"/>
      <c r="W18" s="942"/>
      <c r="X18" s="942"/>
      <c r="Y18" s="942"/>
      <c r="Z18" s="942"/>
      <c r="AA18" s="942"/>
      <c r="AB18" s="942"/>
      <c r="AC18" s="942"/>
      <c r="AD18" s="942"/>
      <c r="AE18" s="942"/>
      <c r="AF18" s="942"/>
      <c r="AG18" s="942"/>
      <c r="AH18" s="942"/>
      <c r="AI18" s="942"/>
      <c r="AJ18" s="942"/>
      <c r="AK18" s="942"/>
      <c r="AL18" s="942"/>
      <c r="AM18" s="942"/>
      <c r="AN18" s="942"/>
      <c r="AO18" s="942"/>
      <c r="AP18" s="942"/>
      <c r="AQ18" s="942"/>
      <c r="AR18" s="942"/>
      <c r="AS18" s="942"/>
      <c r="AT18" s="942"/>
      <c r="AU18" s="942"/>
      <c r="AV18" s="942"/>
      <c r="AW18" s="942"/>
      <c r="AX18" s="942"/>
      <c r="AY18" s="942"/>
      <c r="AZ18" s="942"/>
      <c r="BA18" s="942"/>
      <c r="BB18" s="942"/>
    </row>
    <row r="19" spans="1:54" ht="15" customHeight="1" thickBot="1" x14ac:dyDescent="0.2">
      <c r="A19" s="4"/>
      <c r="B19" s="44"/>
      <c r="C19" s="44"/>
      <c r="D19" s="18"/>
      <c r="E19" s="18"/>
      <c r="F19" s="44"/>
      <c r="G19" s="44"/>
      <c r="H19" s="44"/>
      <c r="I19" s="44"/>
      <c r="J19" s="44"/>
      <c r="K19" s="44"/>
      <c r="L19" s="44"/>
      <c r="M19" s="44"/>
      <c r="N19" s="44"/>
      <c r="O19" s="18"/>
      <c r="P19" s="4"/>
      <c r="Q19" s="1"/>
      <c r="R19" s="942"/>
      <c r="S19" s="942"/>
      <c r="T19" s="942"/>
      <c r="U19" s="942"/>
      <c r="V19" s="942"/>
      <c r="W19" s="942"/>
      <c r="X19" s="942"/>
      <c r="Y19" s="942"/>
      <c r="Z19" s="942"/>
      <c r="AA19" s="942"/>
      <c r="AB19" s="942"/>
      <c r="AC19" s="942"/>
      <c r="AD19" s="942"/>
      <c r="AE19" s="942"/>
      <c r="AF19" s="942"/>
      <c r="AG19" s="942"/>
      <c r="AH19" s="942"/>
      <c r="AI19" s="942"/>
      <c r="AJ19" s="942"/>
      <c r="AK19" s="942"/>
      <c r="AL19" s="942"/>
      <c r="AM19" s="942"/>
      <c r="AN19" s="942"/>
      <c r="AO19" s="942"/>
      <c r="AP19" s="942"/>
      <c r="AQ19" s="942"/>
      <c r="AR19" s="942"/>
      <c r="AS19" s="942"/>
      <c r="AT19" s="942"/>
      <c r="AU19" s="942"/>
      <c r="AV19" s="942"/>
      <c r="AW19" s="942"/>
      <c r="AX19" s="942"/>
      <c r="AY19" s="942"/>
      <c r="AZ19" s="942"/>
      <c r="BA19" s="942"/>
      <c r="BB19" s="942"/>
    </row>
    <row r="20" spans="1:54" ht="19" thickBot="1" x14ac:dyDescent="0.25">
      <c r="A20" s="4"/>
      <c r="B20" s="44"/>
      <c r="C20" s="79" t="s">
        <v>261</v>
      </c>
      <c r="D20" s="2398" t="s">
        <v>1249</v>
      </c>
      <c r="E20" s="2587"/>
      <c r="F20" s="875">
        <f>IF(F16&lt;0,F18+(-F16),F18+F16)</f>
        <v>8043.6999999999971</v>
      </c>
      <c r="G20" s="77" t="s">
        <v>1367</v>
      </c>
      <c r="H20" s="44"/>
      <c r="I20" s="44"/>
      <c r="J20" s="44"/>
      <c r="K20" s="44"/>
      <c r="L20" s="44"/>
      <c r="M20" s="44"/>
      <c r="N20" s="44"/>
      <c r="O20" s="18"/>
      <c r="P20" s="4"/>
      <c r="Q20" s="1"/>
      <c r="R20" s="942"/>
      <c r="S20" s="942"/>
      <c r="T20" s="942"/>
      <c r="U20" s="942"/>
      <c r="V20" s="942"/>
      <c r="W20" s="942"/>
      <c r="X20" s="942"/>
      <c r="Y20" s="942"/>
      <c r="Z20" s="942"/>
      <c r="AA20" s="942"/>
      <c r="AB20" s="942"/>
      <c r="AC20" s="942"/>
      <c r="AD20" s="942"/>
      <c r="AE20" s="942"/>
      <c r="AF20" s="942"/>
      <c r="AG20" s="942"/>
      <c r="AH20" s="942"/>
      <c r="AI20" s="942"/>
      <c r="AJ20" s="942"/>
      <c r="AK20" s="942"/>
      <c r="AL20" s="942"/>
      <c r="AM20" s="942"/>
      <c r="AN20" s="942"/>
      <c r="AO20" s="942"/>
      <c r="AP20" s="942"/>
      <c r="AQ20" s="942"/>
      <c r="AR20" s="942"/>
      <c r="AS20" s="942"/>
      <c r="AT20" s="942"/>
      <c r="AU20" s="942"/>
      <c r="AV20" s="942"/>
      <c r="AW20" s="942"/>
      <c r="AX20" s="942"/>
      <c r="AY20" s="942"/>
      <c r="AZ20" s="942"/>
      <c r="BA20" s="942"/>
      <c r="BB20" s="942"/>
    </row>
    <row r="21" spans="1:54" ht="20" customHeight="1" thickBot="1" x14ac:dyDescent="0.2">
      <c r="A21" s="4"/>
      <c r="B21" s="44"/>
      <c r="C21" s="44"/>
      <c r="D21" s="44"/>
      <c r="E21" s="44"/>
      <c r="F21" s="44"/>
      <c r="G21" s="44"/>
      <c r="H21" s="44"/>
      <c r="I21" s="44"/>
      <c r="J21" s="44"/>
      <c r="K21" s="44"/>
      <c r="L21" s="44"/>
      <c r="M21" s="44"/>
      <c r="N21" s="44"/>
      <c r="O21" s="18"/>
      <c r="P21" s="4"/>
      <c r="Q21" s="1"/>
      <c r="R21" s="942"/>
      <c r="S21" s="942"/>
      <c r="T21" s="942"/>
      <c r="U21" s="942"/>
      <c r="V21" s="942"/>
      <c r="W21" s="942"/>
      <c r="X21" s="942"/>
      <c r="Y21" s="942"/>
      <c r="Z21" s="942"/>
      <c r="AA21" s="942"/>
      <c r="AB21" s="942"/>
      <c r="AC21" s="942"/>
      <c r="AD21" s="942"/>
      <c r="AE21" s="942"/>
      <c r="AF21" s="942"/>
      <c r="AG21" s="942"/>
      <c r="AH21" s="942"/>
      <c r="AI21" s="942"/>
      <c r="AJ21" s="942"/>
      <c r="AK21" s="942"/>
      <c r="AL21" s="942"/>
      <c r="AM21" s="942"/>
      <c r="AN21" s="942"/>
      <c r="AO21" s="942"/>
      <c r="AP21" s="942"/>
      <c r="AQ21" s="942"/>
      <c r="AR21" s="942"/>
      <c r="AS21" s="942"/>
      <c r="AT21" s="942"/>
      <c r="AU21" s="942"/>
      <c r="AV21" s="942"/>
      <c r="AW21" s="942"/>
      <c r="AX21" s="942"/>
      <c r="AY21" s="942"/>
      <c r="AZ21" s="942"/>
      <c r="BA21" s="942"/>
      <c r="BB21" s="942"/>
    </row>
    <row r="22" spans="1:54" ht="21" thickBot="1" x14ac:dyDescent="0.25">
      <c r="A22" s="4"/>
      <c r="B22" s="44"/>
      <c r="C22" s="19">
        <v>2</v>
      </c>
      <c r="D22" s="2376" t="s">
        <v>1250</v>
      </c>
      <c r="E22" s="2377"/>
      <c r="F22" s="2378"/>
      <c r="G22" s="2087" t="s">
        <v>1042</v>
      </c>
      <c r="H22" s="44"/>
      <c r="I22" s="44"/>
      <c r="J22" s="44"/>
      <c r="K22" s="44"/>
      <c r="L22" s="44"/>
      <c r="M22" s="44"/>
      <c r="N22" s="44"/>
      <c r="O22" s="18"/>
      <c r="P22" s="4"/>
      <c r="Q22" s="1"/>
      <c r="R22" s="942"/>
      <c r="S22" s="942"/>
      <c r="T22" s="942"/>
      <c r="U22" s="942"/>
      <c r="V22" s="942"/>
      <c r="W22" s="942"/>
      <c r="X22" s="942"/>
      <c r="Y22" s="942"/>
      <c r="Z22" s="942"/>
      <c r="AA22" s="942"/>
      <c r="AB22" s="942"/>
      <c r="AC22" s="942"/>
      <c r="AD22" s="942"/>
      <c r="AE22" s="942"/>
      <c r="AF22" s="942"/>
      <c r="AG22" s="942"/>
      <c r="AH22" s="942"/>
      <c r="AI22" s="942"/>
      <c r="AJ22" s="942"/>
      <c r="AK22" s="942"/>
      <c r="AL22" s="942"/>
      <c r="AM22" s="942"/>
      <c r="AN22" s="942"/>
      <c r="AO22" s="942"/>
      <c r="AP22" s="942"/>
      <c r="AQ22" s="942"/>
      <c r="AR22" s="942"/>
      <c r="AS22" s="942"/>
      <c r="AT22" s="942"/>
      <c r="AU22" s="942"/>
      <c r="AV22" s="942"/>
      <c r="AW22" s="942"/>
      <c r="AX22" s="942"/>
      <c r="AY22" s="942"/>
      <c r="AZ22" s="942"/>
      <c r="BA22" s="942"/>
      <c r="BB22" s="942"/>
    </row>
    <row r="23" spans="1:54" ht="5" customHeight="1" x14ac:dyDescent="0.15">
      <c r="A23" s="4"/>
      <c r="B23" s="44"/>
      <c r="C23" s="44"/>
      <c r="D23" s="44"/>
      <c r="E23" s="44"/>
      <c r="F23" s="44"/>
      <c r="G23" s="44"/>
      <c r="H23" s="44"/>
      <c r="I23" s="44"/>
      <c r="J23" s="44"/>
      <c r="K23" s="44"/>
      <c r="L23" s="44"/>
      <c r="M23" s="44"/>
      <c r="N23" s="44"/>
      <c r="O23" s="18"/>
      <c r="P23" s="4"/>
      <c r="Q23" s="1"/>
      <c r="R23" s="942"/>
      <c r="S23" s="942"/>
      <c r="T23" s="942"/>
      <c r="U23" s="942"/>
      <c r="V23" s="942"/>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2"/>
      <c r="AS23" s="942"/>
      <c r="AT23" s="942"/>
      <c r="AU23" s="942"/>
      <c r="AV23" s="942"/>
      <c r="AW23" s="942"/>
      <c r="AX23" s="942"/>
      <c r="AY23" s="942"/>
      <c r="AZ23" s="942"/>
      <c r="BA23" s="942"/>
      <c r="BB23" s="942"/>
    </row>
    <row r="24" spans="1:54" ht="18" customHeight="1" x14ac:dyDescent="0.15">
      <c r="A24" s="4"/>
      <c r="B24" s="44"/>
      <c r="C24" s="44"/>
      <c r="D24" s="2588" t="s">
        <v>1251</v>
      </c>
      <c r="E24" s="2588"/>
      <c r="F24" s="616">
        <f>SUM(F25:F34)</f>
        <v>60000</v>
      </c>
      <c r="G24" s="243" t="s">
        <v>1252</v>
      </c>
      <c r="H24" s="18"/>
      <c r="I24" s="18"/>
      <c r="J24" s="18"/>
      <c r="K24" s="18"/>
      <c r="L24" s="18"/>
      <c r="M24" s="18"/>
      <c r="N24" s="44"/>
      <c r="O24" s="18"/>
      <c r="P24" s="4"/>
      <c r="Q24" s="1"/>
      <c r="R24" s="942"/>
      <c r="S24" s="942"/>
      <c r="T24" s="942"/>
      <c r="U24" s="942"/>
      <c r="V24" s="942"/>
      <c r="W24" s="942"/>
      <c r="X24" s="942"/>
      <c r="Y24" s="942"/>
      <c r="Z24" s="942"/>
      <c r="AA24" s="942"/>
      <c r="AB24" s="942"/>
      <c r="AC24" s="942"/>
      <c r="AD24" s="942"/>
      <c r="AE24" s="942"/>
      <c r="AF24" s="942"/>
      <c r="AG24" s="942"/>
      <c r="AH24" s="942"/>
      <c r="AI24" s="942"/>
      <c r="AJ24" s="942"/>
      <c r="AK24" s="942"/>
      <c r="AL24" s="942"/>
      <c r="AM24" s="942"/>
      <c r="AN24" s="942"/>
      <c r="AO24" s="942"/>
      <c r="AP24" s="942"/>
      <c r="AQ24" s="942"/>
      <c r="AR24" s="942"/>
      <c r="AS24" s="942"/>
      <c r="AT24" s="942"/>
      <c r="AU24" s="942"/>
      <c r="AV24" s="942"/>
      <c r="AW24" s="942"/>
      <c r="AX24" s="942"/>
      <c r="AY24" s="942"/>
      <c r="AZ24" s="942"/>
      <c r="BA24" s="942"/>
      <c r="BB24" s="942"/>
    </row>
    <row r="25" spans="1:54" ht="14" x14ac:dyDescent="0.15">
      <c r="A25" s="4"/>
      <c r="B25" s="44"/>
      <c r="C25" s="44"/>
      <c r="D25" s="2586" t="s">
        <v>1820</v>
      </c>
      <c r="E25" s="2586"/>
      <c r="F25" s="614">
        <v>60000</v>
      </c>
      <c r="G25" s="878">
        <f>IF(F$24=0,0,F25/F$24)</f>
        <v>1</v>
      </c>
      <c r="H25" s="44"/>
      <c r="I25" s="44"/>
      <c r="J25" s="44"/>
      <c r="K25" s="44"/>
      <c r="L25" s="44"/>
      <c r="M25" s="44"/>
      <c r="N25" s="44"/>
      <c r="O25" s="18"/>
      <c r="P25" s="4"/>
      <c r="Q25" s="1"/>
      <c r="R25" s="942"/>
      <c r="S25" s="942"/>
      <c r="T25" s="942"/>
      <c r="U25" s="942"/>
      <c r="V25" s="942"/>
      <c r="W25" s="942"/>
      <c r="X25" s="942"/>
      <c r="Y25" s="942"/>
      <c r="Z25" s="942"/>
      <c r="AA25" s="942"/>
      <c r="AB25" s="942"/>
      <c r="AC25" s="942"/>
      <c r="AD25" s="942"/>
      <c r="AE25" s="942"/>
      <c r="AF25" s="942"/>
      <c r="AG25" s="942"/>
      <c r="AH25" s="942"/>
      <c r="AI25" s="942"/>
      <c r="AJ25" s="942"/>
      <c r="AK25" s="942"/>
      <c r="AL25" s="942"/>
      <c r="AM25" s="942"/>
      <c r="AN25" s="942"/>
      <c r="AO25" s="942"/>
      <c r="AP25" s="942"/>
      <c r="AQ25" s="942"/>
      <c r="AR25" s="942"/>
      <c r="AS25" s="942"/>
      <c r="AT25" s="942"/>
      <c r="AU25" s="942"/>
      <c r="AV25" s="942"/>
      <c r="AW25" s="942"/>
      <c r="AX25" s="942"/>
      <c r="AY25" s="942"/>
      <c r="AZ25" s="942"/>
      <c r="BA25" s="942"/>
      <c r="BB25" s="942"/>
    </row>
    <row r="26" spans="1:54" ht="14" x14ac:dyDescent="0.15">
      <c r="A26" s="4"/>
      <c r="B26" s="44"/>
      <c r="C26" s="44"/>
      <c r="D26" s="2586"/>
      <c r="E26" s="2586"/>
      <c r="F26" s="614"/>
      <c r="G26" s="878">
        <f t="shared" ref="G26:G34" si="0">IF(F$24=0,0,F26/F$24)</f>
        <v>0</v>
      </c>
      <c r="H26" s="44"/>
      <c r="I26" s="44"/>
      <c r="J26" s="44"/>
      <c r="K26" s="44"/>
      <c r="L26" s="44"/>
      <c r="M26" s="44"/>
      <c r="N26" s="44"/>
      <c r="O26" s="18"/>
      <c r="P26" s="4"/>
      <c r="Q26" s="1"/>
      <c r="R26" s="942"/>
      <c r="S26" s="942"/>
      <c r="T26" s="942"/>
      <c r="U26" s="942"/>
      <c r="V26" s="942"/>
      <c r="W26" s="942"/>
      <c r="X26" s="942"/>
      <c r="Y26" s="942"/>
      <c r="Z26" s="942"/>
      <c r="AA26" s="942"/>
      <c r="AB26" s="942"/>
      <c r="AC26" s="942"/>
      <c r="AD26" s="942"/>
      <c r="AE26" s="942"/>
      <c r="AF26" s="942"/>
      <c r="AG26" s="942"/>
      <c r="AH26" s="942"/>
      <c r="AI26" s="942"/>
      <c r="AJ26" s="942"/>
      <c r="AK26" s="942"/>
      <c r="AL26" s="942"/>
      <c r="AM26" s="942"/>
      <c r="AN26" s="942"/>
      <c r="AO26" s="942"/>
      <c r="AP26" s="942"/>
      <c r="AQ26" s="942"/>
      <c r="AR26" s="942"/>
      <c r="AS26" s="942"/>
      <c r="AT26" s="942"/>
      <c r="AU26" s="942"/>
      <c r="AV26" s="942"/>
      <c r="AW26" s="942"/>
      <c r="AX26" s="942"/>
      <c r="AY26" s="942"/>
      <c r="AZ26" s="942"/>
      <c r="BA26" s="942"/>
      <c r="BB26" s="942"/>
    </row>
    <row r="27" spans="1:54" ht="14" x14ac:dyDescent="0.15">
      <c r="A27" s="4"/>
      <c r="B27" s="44"/>
      <c r="C27" s="44"/>
      <c r="D27" s="2586"/>
      <c r="E27" s="2586"/>
      <c r="F27" s="614"/>
      <c r="G27" s="878">
        <f t="shared" si="0"/>
        <v>0</v>
      </c>
      <c r="H27" s="44"/>
      <c r="I27" s="44"/>
      <c r="J27" s="44"/>
      <c r="K27" s="44"/>
      <c r="L27" s="44"/>
      <c r="M27" s="44"/>
      <c r="N27" s="44"/>
      <c r="O27" s="18"/>
      <c r="P27" s="4"/>
      <c r="Q27" s="1"/>
      <c r="R27" s="942"/>
      <c r="S27" s="942"/>
      <c r="T27" s="942"/>
      <c r="U27" s="942"/>
      <c r="V27" s="942"/>
      <c r="W27" s="942"/>
      <c r="X27" s="942"/>
      <c r="Y27" s="942"/>
      <c r="Z27" s="942"/>
      <c r="AA27" s="942"/>
      <c r="AB27" s="942"/>
      <c r="AC27" s="942"/>
      <c r="AD27" s="942"/>
      <c r="AE27" s="942"/>
      <c r="AF27" s="942"/>
      <c r="AG27" s="942"/>
      <c r="AH27" s="942"/>
      <c r="AI27" s="942"/>
      <c r="AJ27" s="942"/>
      <c r="AK27" s="942"/>
      <c r="AL27" s="942"/>
      <c r="AM27" s="942"/>
      <c r="AN27" s="942"/>
      <c r="AO27" s="942"/>
      <c r="AP27" s="942"/>
      <c r="AQ27" s="942"/>
      <c r="AR27" s="942"/>
      <c r="AS27" s="942"/>
      <c r="AT27" s="942"/>
      <c r="AU27" s="942"/>
      <c r="AV27" s="942"/>
      <c r="AW27" s="942"/>
      <c r="AX27" s="942"/>
      <c r="AY27" s="942"/>
      <c r="AZ27" s="942"/>
      <c r="BA27" s="942"/>
      <c r="BB27" s="942"/>
    </row>
    <row r="28" spans="1:54" ht="14" hidden="1" x14ac:dyDescent="0.15">
      <c r="A28" s="4"/>
      <c r="B28" s="44"/>
      <c r="C28" s="44"/>
      <c r="D28" s="2586"/>
      <c r="E28" s="2586"/>
      <c r="F28" s="614"/>
      <c r="G28" s="615">
        <f t="shared" si="0"/>
        <v>0</v>
      </c>
      <c r="H28" s="44"/>
      <c r="I28" s="44"/>
      <c r="J28" s="44"/>
      <c r="K28" s="44"/>
      <c r="L28" s="44"/>
      <c r="M28" s="44"/>
      <c r="N28" s="44"/>
      <c r="O28" s="18"/>
      <c r="P28" s="4"/>
      <c r="Q28" s="1"/>
      <c r="R28" s="942"/>
      <c r="S28" s="942"/>
      <c r="T28" s="942"/>
      <c r="U28" s="942"/>
      <c r="V28" s="942"/>
      <c r="W28" s="942"/>
      <c r="X28" s="942"/>
      <c r="Y28" s="942"/>
      <c r="Z28" s="942"/>
      <c r="AA28" s="942"/>
      <c r="AB28" s="942"/>
      <c r="AC28" s="942"/>
      <c r="AD28" s="942"/>
      <c r="AE28" s="942"/>
      <c r="AF28" s="942"/>
      <c r="AG28" s="942"/>
      <c r="AH28" s="942"/>
      <c r="AI28" s="942"/>
      <c r="AJ28" s="942"/>
      <c r="AK28" s="942"/>
      <c r="AL28" s="942"/>
      <c r="AM28" s="942"/>
      <c r="AN28" s="942"/>
      <c r="AO28" s="942"/>
      <c r="AP28" s="942"/>
      <c r="AQ28" s="942"/>
      <c r="AR28" s="942"/>
      <c r="AS28" s="942"/>
      <c r="AT28" s="942"/>
      <c r="AU28" s="942"/>
      <c r="AV28" s="942"/>
      <c r="AW28" s="942"/>
      <c r="AX28" s="942"/>
      <c r="AY28" s="942"/>
      <c r="AZ28" s="942"/>
      <c r="BA28" s="942"/>
      <c r="BB28" s="942"/>
    </row>
    <row r="29" spans="1:54" ht="14" hidden="1" x14ac:dyDescent="0.15">
      <c r="A29" s="4"/>
      <c r="B29" s="44"/>
      <c r="C29" s="44"/>
      <c r="D29" s="2586"/>
      <c r="E29" s="2586"/>
      <c r="F29" s="614"/>
      <c r="G29" s="615">
        <f t="shared" si="0"/>
        <v>0</v>
      </c>
      <c r="H29" s="44"/>
      <c r="I29" s="44"/>
      <c r="J29" s="44"/>
      <c r="K29" s="44"/>
      <c r="L29" s="44"/>
      <c r="M29" s="44"/>
      <c r="N29" s="44"/>
      <c r="O29" s="18"/>
      <c r="P29" s="4"/>
      <c r="Q29" s="1"/>
      <c r="R29" s="942"/>
      <c r="S29" s="942"/>
      <c r="T29" s="942"/>
      <c r="U29" s="942"/>
      <c r="V29" s="942"/>
      <c r="W29" s="942"/>
      <c r="X29" s="942"/>
      <c r="Y29" s="942"/>
      <c r="Z29" s="942"/>
      <c r="AA29" s="942"/>
      <c r="AB29" s="942"/>
      <c r="AC29" s="942"/>
      <c r="AD29" s="942"/>
      <c r="AE29" s="942"/>
      <c r="AF29" s="942"/>
      <c r="AG29" s="942"/>
      <c r="AH29" s="942"/>
      <c r="AI29" s="942"/>
      <c r="AJ29" s="942"/>
      <c r="AK29" s="942"/>
      <c r="AL29" s="942"/>
      <c r="AM29" s="942"/>
      <c r="AN29" s="942"/>
      <c r="AO29" s="942"/>
      <c r="AP29" s="942"/>
      <c r="AQ29" s="942"/>
      <c r="AR29" s="942"/>
      <c r="AS29" s="942"/>
      <c r="AT29" s="942"/>
      <c r="AU29" s="942"/>
      <c r="AV29" s="942"/>
      <c r="AW29" s="942"/>
      <c r="AX29" s="942"/>
      <c r="AY29" s="942"/>
      <c r="AZ29" s="942"/>
      <c r="BA29" s="942"/>
      <c r="BB29" s="942"/>
    </row>
    <row r="30" spans="1:54" ht="14" hidden="1" x14ac:dyDescent="0.15">
      <c r="A30" s="4"/>
      <c r="B30" s="44"/>
      <c r="C30" s="44"/>
      <c r="D30" s="2586"/>
      <c r="E30" s="2586"/>
      <c r="F30" s="614">
        <v>0</v>
      </c>
      <c r="G30" s="615">
        <f t="shared" si="0"/>
        <v>0</v>
      </c>
      <c r="H30" s="44"/>
      <c r="I30" s="44"/>
      <c r="J30" s="44"/>
      <c r="K30" s="44"/>
      <c r="L30" s="44"/>
      <c r="M30" s="44"/>
      <c r="N30" s="44"/>
      <c r="O30" s="18"/>
      <c r="P30" s="4"/>
      <c r="Q30" s="1"/>
      <c r="R30" s="942"/>
      <c r="S30" s="942"/>
      <c r="T30" s="942"/>
      <c r="U30" s="942"/>
      <c r="V30" s="942"/>
      <c r="W30" s="942"/>
      <c r="X30" s="942"/>
      <c r="Y30" s="942"/>
      <c r="Z30" s="942"/>
      <c r="AA30" s="942"/>
      <c r="AB30" s="942"/>
      <c r="AC30" s="942"/>
      <c r="AD30" s="942"/>
      <c r="AE30" s="942"/>
      <c r="AF30" s="942"/>
      <c r="AG30" s="942"/>
      <c r="AH30" s="942"/>
      <c r="AI30" s="942"/>
      <c r="AJ30" s="942"/>
      <c r="AK30" s="942"/>
      <c r="AL30" s="942"/>
      <c r="AM30" s="942"/>
      <c r="AN30" s="942"/>
      <c r="AO30" s="942"/>
      <c r="AP30" s="942"/>
      <c r="AQ30" s="942"/>
      <c r="AR30" s="942"/>
      <c r="AS30" s="942"/>
      <c r="AT30" s="942"/>
      <c r="AU30" s="942"/>
      <c r="AV30" s="942"/>
      <c r="AW30" s="942"/>
      <c r="AX30" s="942"/>
      <c r="AY30" s="942"/>
      <c r="AZ30" s="942"/>
      <c r="BA30" s="942"/>
      <c r="BB30" s="942"/>
    </row>
    <row r="31" spans="1:54" ht="14" hidden="1" x14ac:dyDescent="0.15">
      <c r="A31" s="4"/>
      <c r="B31" s="44"/>
      <c r="C31" s="44"/>
      <c r="D31" s="2586"/>
      <c r="E31" s="2586"/>
      <c r="F31" s="614">
        <v>0</v>
      </c>
      <c r="G31" s="615">
        <f t="shared" si="0"/>
        <v>0</v>
      </c>
      <c r="H31" s="44"/>
      <c r="I31" s="44"/>
      <c r="J31" s="44"/>
      <c r="K31" s="44"/>
      <c r="L31" s="44"/>
      <c r="M31" s="44"/>
      <c r="N31" s="44"/>
      <c r="O31" s="18"/>
      <c r="P31" s="4"/>
      <c r="Q31" s="1"/>
      <c r="R31" s="942"/>
      <c r="S31" s="942"/>
      <c r="T31" s="942"/>
      <c r="U31" s="942"/>
      <c r="V31" s="942"/>
      <c r="W31" s="942"/>
      <c r="X31" s="942"/>
      <c r="Y31" s="942"/>
      <c r="Z31" s="942"/>
      <c r="AA31" s="942"/>
      <c r="AB31" s="942"/>
      <c r="AC31" s="942"/>
      <c r="AD31" s="942"/>
      <c r="AE31" s="942"/>
      <c r="AF31" s="942"/>
      <c r="AG31" s="942"/>
      <c r="AH31" s="942"/>
      <c r="AI31" s="942"/>
      <c r="AJ31" s="942"/>
      <c r="AK31" s="942"/>
      <c r="AL31" s="942"/>
      <c r="AM31" s="942"/>
      <c r="AN31" s="942"/>
      <c r="AO31" s="942"/>
      <c r="AP31" s="942"/>
      <c r="AQ31" s="942"/>
      <c r="AR31" s="942"/>
      <c r="AS31" s="942"/>
      <c r="AT31" s="942"/>
      <c r="AU31" s="942"/>
      <c r="AV31" s="942"/>
      <c r="AW31" s="942"/>
      <c r="AX31" s="942"/>
      <c r="AY31" s="942"/>
      <c r="AZ31" s="942"/>
      <c r="BA31" s="942"/>
      <c r="BB31" s="942"/>
    </row>
    <row r="32" spans="1:54" ht="14" hidden="1" x14ac:dyDescent="0.15">
      <c r="A32" s="4"/>
      <c r="B32" s="44"/>
      <c r="C32" s="44"/>
      <c r="D32" s="2586"/>
      <c r="E32" s="2586"/>
      <c r="F32" s="614">
        <v>0</v>
      </c>
      <c r="G32" s="615">
        <f t="shared" si="0"/>
        <v>0</v>
      </c>
      <c r="H32" s="44"/>
      <c r="I32" s="44"/>
      <c r="J32" s="44"/>
      <c r="K32" s="44"/>
      <c r="L32" s="44"/>
      <c r="M32" s="44"/>
      <c r="N32" s="44"/>
      <c r="O32" s="18"/>
      <c r="P32" s="4"/>
      <c r="Q32" s="1"/>
      <c r="R32" s="942"/>
      <c r="S32" s="942"/>
      <c r="T32" s="942"/>
      <c r="U32" s="942"/>
      <c r="V32" s="942"/>
      <c r="W32" s="942"/>
      <c r="X32" s="942"/>
      <c r="Y32" s="942"/>
      <c r="Z32" s="942"/>
      <c r="AA32" s="942"/>
      <c r="AB32" s="942"/>
      <c r="AC32" s="942"/>
      <c r="AD32" s="942"/>
      <c r="AE32" s="942"/>
      <c r="AF32" s="942"/>
      <c r="AG32" s="942"/>
      <c r="AH32" s="942"/>
      <c r="AI32" s="942"/>
      <c r="AJ32" s="942"/>
      <c r="AK32" s="942"/>
      <c r="AL32" s="942"/>
      <c r="AM32" s="942"/>
      <c r="AN32" s="942"/>
      <c r="AO32" s="942"/>
      <c r="AP32" s="942"/>
      <c r="AQ32" s="942"/>
      <c r="AR32" s="942"/>
      <c r="AS32" s="942"/>
      <c r="AT32" s="942"/>
      <c r="AU32" s="942"/>
      <c r="AV32" s="942"/>
      <c r="AW32" s="942"/>
      <c r="AX32" s="942"/>
      <c r="AY32" s="942"/>
      <c r="AZ32" s="942"/>
      <c r="BA32" s="942"/>
      <c r="BB32" s="942"/>
    </row>
    <row r="33" spans="1:54" ht="14" hidden="1" x14ac:dyDescent="0.15">
      <c r="A33" s="4"/>
      <c r="B33" s="44"/>
      <c r="C33" s="44"/>
      <c r="D33" s="2586"/>
      <c r="E33" s="2586"/>
      <c r="F33" s="614">
        <v>0</v>
      </c>
      <c r="G33" s="615">
        <f t="shared" si="0"/>
        <v>0</v>
      </c>
      <c r="H33" s="44"/>
      <c r="I33" s="44"/>
      <c r="J33" s="44"/>
      <c r="K33" s="44"/>
      <c r="L33" s="44"/>
      <c r="M33" s="44"/>
      <c r="N33" s="44"/>
      <c r="O33" s="18"/>
      <c r="P33" s="4"/>
      <c r="Q33" s="1"/>
      <c r="R33" s="942"/>
      <c r="S33" s="942"/>
      <c r="T33" s="942"/>
      <c r="U33" s="942"/>
      <c r="V33" s="942"/>
      <c r="W33" s="942"/>
      <c r="X33" s="942"/>
      <c r="Y33" s="942"/>
      <c r="Z33" s="942"/>
      <c r="AA33" s="942"/>
      <c r="AB33" s="942"/>
      <c r="AC33" s="942"/>
      <c r="AD33" s="942"/>
      <c r="AE33" s="942"/>
      <c r="AF33" s="942"/>
      <c r="AG33" s="942"/>
      <c r="AH33" s="942"/>
      <c r="AI33" s="942"/>
      <c r="AJ33" s="942"/>
      <c r="AK33" s="942"/>
      <c r="AL33" s="942"/>
      <c r="AM33" s="942"/>
      <c r="AN33" s="942"/>
      <c r="AO33" s="942"/>
      <c r="AP33" s="942"/>
      <c r="AQ33" s="942"/>
      <c r="AR33" s="942"/>
      <c r="AS33" s="942"/>
      <c r="AT33" s="942"/>
      <c r="AU33" s="942"/>
      <c r="AV33" s="942"/>
      <c r="AW33" s="942"/>
      <c r="AX33" s="942"/>
      <c r="AY33" s="942"/>
      <c r="AZ33" s="942"/>
      <c r="BA33" s="942"/>
      <c r="BB33" s="942"/>
    </row>
    <row r="34" spans="1:54" ht="14" hidden="1" x14ac:dyDescent="0.15">
      <c r="A34" s="4"/>
      <c r="B34" s="44"/>
      <c r="C34" s="44"/>
      <c r="D34" s="2586"/>
      <c r="E34" s="2586"/>
      <c r="F34" s="614">
        <v>0</v>
      </c>
      <c r="G34" s="615">
        <f t="shared" si="0"/>
        <v>0</v>
      </c>
      <c r="H34" s="44"/>
      <c r="I34" s="44"/>
      <c r="J34" s="44"/>
      <c r="K34" s="44"/>
      <c r="L34" s="44"/>
      <c r="M34" s="44"/>
      <c r="N34" s="44"/>
      <c r="O34" s="18"/>
      <c r="P34" s="4"/>
      <c r="Q34" s="1"/>
      <c r="R34" s="942"/>
      <c r="S34" s="942"/>
      <c r="T34" s="942"/>
      <c r="U34" s="942"/>
      <c r="V34" s="942"/>
      <c r="W34" s="942"/>
      <c r="X34" s="942"/>
      <c r="Y34" s="942"/>
      <c r="Z34" s="942"/>
      <c r="AA34" s="942"/>
      <c r="AB34" s="942"/>
      <c r="AC34" s="942"/>
      <c r="AD34" s="942"/>
      <c r="AE34" s="942"/>
      <c r="AF34" s="942"/>
      <c r="AG34" s="942"/>
      <c r="AH34" s="942"/>
      <c r="AI34" s="942"/>
      <c r="AJ34" s="942"/>
      <c r="AK34" s="942"/>
      <c r="AL34" s="942"/>
      <c r="AM34" s="942"/>
      <c r="AN34" s="942"/>
      <c r="AO34" s="942"/>
      <c r="AP34" s="942"/>
      <c r="AQ34" s="942"/>
      <c r="AR34" s="942"/>
      <c r="AS34" s="942"/>
      <c r="AT34" s="942"/>
      <c r="AU34" s="942"/>
      <c r="AV34" s="942"/>
      <c r="AW34" s="942"/>
      <c r="AX34" s="942"/>
      <c r="AY34" s="942"/>
      <c r="AZ34" s="942"/>
      <c r="BA34" s="942"/>
      <c r="BB34" s="942"/>
    </row>
    <row r="35" spans="1:54" ht="5" customHeight="1" x14ac:dyDescent="0.15">
      <c r="A35" s="4"/>
      <c r="B35" s="44"/>
      <c r="C35" s="44"/>
      <c r="D35" s="44"/>
      <c r="E35" s="44"/>
      <c r="F35" s="44"/>
      <c r="G35" s="44"/>
      <c r="H35" s="44"/>
      <c r="I35" s="44"/>
      <c r="J35" s="44"/>
      <c r="K35" s="44"/>
      <c r="L35" s="44"/>
      <c r="M35" s="44"/>
      <c r="N35" s="44"/>
      <c r="O35" s="18"/>
      <c r="P35" s="4"/>
      <c r="Q35" s="1"/>
      <c r="R35" s="942"/>
      <c r="S35" s="942"/>
      <c r="T35" s="942"/>
      <c r="U35" s="942"/>
      <c r="V35" s="942"/>
      <c r="W35" s="942"/>
      <c r="X35" s="942"/>
      <c r="Y35" s="942"/>
      <c r="Z35" s="942"/>
      <c r="AA35" s="942"/>
      <c r="AB35" s="942"/>
      <c r="AC35" s="942"/>
      <c r="AD35" s="942"/>
      <c r="AE35" s="942"/>
      <c r="AF35" s="942"/>
      <c r="AG35" s="942"/>
      <c r="AH35" s="942"/>
      <c r="AI35" s="942"/>
      <c r="AJ35" s="942"/>
      <c r="AK35" s="942"/>
      <c r="AL35" s="942"/>
      <c r="AM35" s="942"/>
      <c r="AN35" s="942"/>
      <c r="AO35" s="942"/>
      <c r="AP35" s="942"/>
      <c r="AQ35" s="942"/>
      <c r="AR35" s="942"/>
      <c r="AS35" s="942"/>
      <c r="AT35" s="942"/>
      <c r="AU35" s="942"/>
      <c r="AV35" s="942"/>
      <c r="AW35" s="942"/>
      <c r="AX35" s="942"/>
      <c r="AY35" s="942"/>
      <c r="AZ35" s="942"/>
      <c r="BA35" s="942"/>
      <c r="BB35" s="942"/>
    </row>
    <row r="36" spans="1:54" ht="16" x14ac:dyDescent="0.2">
      <c r="A36" s="4"/>
      <c r="B36" s="44"/>
      <c r="C36" s="44"/>
      <c r="D36" s="2590" t="str">
        <f>IF(F24&gt;0,"El capital cubrirá el",0)</f>
        <v>El capital cubrirá el</v>
      </c>
      <c r="E36" s="2590"/>
      <c r="F36" s="618">
        <f>IF(F24&gt;0,F24/F20,0)</f>
        <v>7.4592538259756109</v>
      </c>
      <c r="G36" s="617" t="str">
        <f>IF(F24&gt;0,"de las necesidades de fondos estimadas",0)</f>
        <v>de las necesidades de fondos estimadas</v>
      </c>
      <c r="H36" s="18"/>
      <c r="I36" s="18"/>
      <c r="J36" s="18"/>
      <c r="K36" s="44"/>
      <c r="L36" s="44"/>
      <c r="M36" s="44"/>
      <c r="N36" s="44"/>
      <c r="O36" s="18"/>
      <c r="P36" s="4"/>
      <c r="Q36" s="1"/>
      <c r="R36" s="942"/>
      <c r="S36" s="942"/>
      <c r="T36" s="942"/>
      <c r="U36" s="942"/>
      <c r="V36" s="942"/>
      <c r="W36" s="942"/>
      <c r="X36" s="942"/>
      <c r="Y36" s="942"/>
      <c r="Z36" s="942"/>
      <c r="AA36" s="942"/>
      <c r="AB36" s="942"/>
      <c r="AC36" s="942"/>
      <c r="AD36" s="942"/>
      <c r="AE36" s="942"/>
      <c r="AF36" s="942"/>
      <c r="AG36" s="942"/>
      <c r="AH36" s="942"/>
      <c r="AI36" s="942"/>
      <c r="AJ36" s="942"/>
      <c r="AK36" s="942"/>
      <c r="AL36" s="942"/>
      <c r="AM36" s="942"/>
      <c r="AN36" s="942"/>
      <c r="AO36" s="942"/>
      <c r="AP36" s="942"/>
      <c r="AQ36" s="942"/>
      <c r="AR36" s="942"/>
      <c r="AS36" s="942"/>
      <c r="AT36" s="942"/>
      <c r="AU36" s="942"/>
      <c r="AV36" s="942"/>
      <c r="AW36" s="942"/>
      <c r="AX36" s="942"/>
      <c r="AY36" s="942"/>
      <c r="AZ36" s="942"/>
      <c r="BA36" s="942"/>
      <c r="BB36" s="942"/>
    </row>
    <row r="37" spans="1:54" ht="20" customHeight="1" thickBot="1" x14ac:dyDescent="0.25">
      <c r="A37" s="4"/>
      <c r="B37" s="44"/>
      <c r="C37" s="44"/>
      <c r="D37" s="558"/>
      <c r="E37" s="558"/>
      <c r="F37" s="618"/>
      <c r="G37" s="617"/>
      <c r="H37" s="18"/>
      <c r="I37" s="18"/>
      <c r="J37" s="18"/>
      <c r="K37" s="44"/>
      <c r="L37" s="44"/>
      <c r="M37" s="44"/>
      <c r="N37" s="44"/>
      <c r="O37" s="18"/>
      <c r="P37" s="4"/>
      <c r="Q37" s="1"/>
      <c r="R37" s="942"/>
      <c r="S37" s="942"/>
      <c r="T37" s="942"/>
      <c r="U37" s="942"/>
      <c r="V37" s="942"/>
      <c r="W37" s="942"/>
      <c r="X37" s="942"/>
      <c r="Y37" s="942"/>
      <c r="Z37" s="942"/>
      <c r="AA37" s="942"/>
      <c r="AB37" s="942"/>
      <c r="AC37" s="942"/>
      <c r="AD37" s="942"/>
      <c r="AE37" s="942"/>
      <c r="AF37" s="942"/>
      <c r="AG37" s="942"/>
      <c r="AH37" s="942"/>
      <c r="AI37" s="942"/>
      <c r="AJ37" s="942"/>
      <c r="AK37" s="942"/>
      <c r="AL37" s="942"/>
      <c r="AM37" s="942"/>
      <c r="AN37" s="942"/>
      <c r="AO37" s="942"/>
      <c r="AP37" s="942"/>
      <c r="AQ37" s="942"/>
      <c r="AR37" s="942"/>
      <c r="AS37" s="942"/>
      <c r="AT37" s="942"/>
      <c r="AU37" s="942"/>
      <c r="AV37" s="942"/>
      <c r="AW37" s="942"/>
      <c r="AX37" s="942"/>
      <c r="AY37" s="942"/>
      <c r="AZ37" s="942"/>
      <c r="BA37" s="942"/>
      <c r="BB37" s="942"/>
    </row>
    <row r="38" spans="1:54" ht="21" thickBot="1" x14ac:dyDescent="0.25">
      <c r="A38" s="4"/>
      <c r="B38" s="44"/>
      <c r="C38" s="19">
        <v>3</v>
      </c>
      <c r="D38" s="2376" t="s">
        <v>1657</v>
      </c>
      <c r="E38" s="2377"/>
      <c r="F38" s="2378"/>
      <c r="G38" s="77" t="s">
        <v>1368</v>
      </c>
      <c r="H38" s="18"/>
      <c r="I38" s="18"/>
      <c r="J38" s="18"/>
      <c r="K38" s="44"/>
      <c r="L38" s="44"/>
      <c r="M38" s="44"/>
      <c r="N38" s="44"/>
      <c r="O38" s="18"/>
      <c r="P38" s="4"/>
      <c r="Q38" s="1"/>
      <c r="R38" s="942"/>
      <c r="S38" s="942"/>
      <c r="T38" s="942"/>
      <c r="U38" s="942"/>
      <c r="V38" s="942"/>
      <c r="W38" s="942"/>
      <c r="X38" s="942"/>
      <c r="Y38" s="942"/>
      <c r="Z38" s="942"/>
      <c r="AA38" s="942"/>
      <c r="AB38" s="942"/>
      <c r="AC38" s="942"/>
      <c r="AD38" s="942"/>
      <c r="AE38" s="942"/>
      <c r="AF38" s="942"/>
      <c r="AG38" s="942"/>
      <c r="AH38" s="942"/>
      <c r="AI38" s="942"/>
      <c r="AJ38" s="942"/>
      <c r="AK38" s="942"/>
      <c r="AL38" s="942"/>
      <c r="AM38" s="942"/>
      <c r="AN38" s="942"/>
      <c r="AO38" s="942"/>
      <c r="AP38" s="942"/>
      <c r="AQ38" s="942"/>
      <c r="AR38" s="942"/>
      <c r="AS38" s="942"/>
      <c r="AT38" s="942"/>
      <c r="AU38" s="942"/>
      <c r="AV38" s="942"/>
      <c r="AW38" s="942"/>
      <c r="AX38" s="942"/>
      <c r="AY38" s="942"/>
      <c r="AZ38" s="942"/>
      <c r="BA38" s="942"/>
      <c r="BB38" s="942"/>
    </row>
    <row r="39" spans="1:54" ht="14" x14ac:dyDescent="0.15">
      <c r="A39" s="4"/>
      <c r="B39" s="44"/>
      <c r="C39" s="44"/>
      <c r="D39" s="2588" t="s">
        <v>956</v>
      </c>
      <c r="E39" s="2588"/>
      <c r="F39" s="619" t="s">
        <v>957</v>
      </c>
      <c r="G39" s="619" t="s">
        <v>1656</v>
      </c>
      <c r="H39" s="18"/>
      <c r="I39" s="18"/>
      <c r="J39" s="18"/>
      <c r="K39" s="44"/>
      <c r="L39" s="44"/>
      <c r="M39" s="44"/>
      <c r="N39" s="44"/>
      <c r="O39" s="18"/>
      <c r="P39" s="4"/>
      <c r="Q39" s="1"/>
      <c r="R39" s="942"/>
      <c r="S39" s="942"/>
      <c r="T39" s="942"/>
      <c r="U39" s="942"/>
      <c r="V39" s="942"/>
      <c r="W39" s="942"/>
      <c r="X39" s="942"/>
      <c r="Y39" s="942"/>
      <c r="Z39" s="942"/>
      <c r="AA39" s="942"/>
      <c r="AB39" s="942"/>
      <c r="AC39" s="942"/>
      <c r="AD39" s="942"/>
      <c r="AE39" s="942"/>
      <c r="AF39" s="942"/>
      <c r="AG39" s="942"/>
      <c r="AH39" s="942"/>
      <c r="AI39" s="942"/>
      <c r="AJ39" s="942"/>
      <c r="AK39" s="942"/>
      <c r="AL39" s="942"/>
      <c r="AM39" s="942"/>
      <c r="AN39" s="942"/>
      <c r="AO39" s="942"/>
      <c r="AP39" s="942"/>
      <c r="AQ39" s="942"/>
      <c r="AR39" s="942"/>
      <c r="AS39" s="942"/>
      <c r="AT39" s="942"/>
      <c r="AU39" s="942"/>
      <c r="AV39" s="942"/>
      <c r="AW39" s="942"/>
      <c r="AX39" s="942"/>
      <c r="AY39" s="942"/>
      <c r="AZ39" s="942"/>
      <c r="BA39" s="942"/>
      <c r="BB39" s="942"/>
    </row>
    <row r="40" spans="1:54" ht="14" x14ac:dyDescent="0.15">
      <c r="A40" s="4"/>
      <c r="B40" s="44"/>
      <c r="C40" s="44"/>
      <c r="D40" s="2586" t="s">
        <v>812</v>
      </c>
      <c r="E40" s="2586"/>
      <c r="F40" s="614"/>
      <c r="G40" s="299"/>
      <c r="H40" s="18"/>
      <c r="I40" s="18"/>
      <c r="J40" s="18"/>
      <c r="K40" s="44"/>
      <c r="L40" s="44"/>
      <c r="M40" s="44"/>
      <c r="N40" s="44"/>
      <c r="O40" s="18"/>
      <c r="P40" s="4"/>
      <c r="Q40" s="1"/>
      <c r="R40" s="942"/>
      <c r="S40" s="942"/>
      <c r="T40" s="942"/>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c r="AT40" s="942"/>
      <c r="AU40" s="942"/>
      <c r="AV40" s="942"/>
      <c r="AW40" s="942"/>
      <c r="AX40" s="942"/>
      <c r="AY40" s="942"/>
      <c r="AZ40" s="942"/>
      <c r="BA40" s="942"/>
      <c r="BB40" s="942"/>
    </row>
    <row r="41" spans="1:54" ht="14" x14ac:dyDescent="0.15">
      <c r="A41" s="4"/>
      <c r="B41" s="44"/>
      <c r="C41" s="44"/>
      <c r="D41" s="2586" t="s">
        <v>813</v>
      </c>
      <c r="E41" s="2586"/>
      <c r="F41" s="614"/>
      <c r="G41" s="299"/>
      <c r="H41" s="18"/>
      <c r="I41" s="18"/>
      <c r="J41" s="18"/>
      <c r="K41" s="44"/>
      <c r="L41" s="44"/>
      <c r="M41" s="44"/>
      <c r="N41" s="44"/>
      <c r="O41" s="18"/>
      <c r="P41" s="4"/>
      <c r="Q41" s="1"/>
      <c r="R41" s="942"/>
      <c r="S41" s="942"/>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c r="AT41" s="942"/>
      <c r="AU41" s="942"/>
      <c r="AV41" s="942"/>
      <c r="AW41" s="942"/>
      <c r="AX41" s="942"/>
      <c r="AY41" s="942"/>
      <c r="AZ41" s="942"/>
      <c r="BA41" s="942"/>
      <c r="BB41" s="942"/>
    </row>
    <row r="42" spans="1:54" ht="14" x14ac:dyDescent="0.15">
      <c r="A42" s="4"/>
      <c r="B42" s="44"/>
      <c r="C42" s="44"/>
      <c r="D42" s="2586"/>
      <c r="E42" s="2586"/>
      <c r="F42" s="614"/>
      <c r="G42" s="299"/>
      <c r="H42" s="18"/>
      <c r="I42" s="18"/>
      <c r="J42" s="18"/>
      <c r="K42" s="44"/>
      <c r="L42" s="44"/>
      <c r="M42" s="44"/>
      <c r="N42" s="44"/>
      <c r="O42" s="18"/>
      <c r="P42" s="4"/>
      <c r="Q42" s="1"/>
      <c r="R42" s="942"/>
      <c r="S42" s="942"/>
      <c r="T42" s="942"/>
      <c r="U42" s="942"/>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2"/>
      <c r="AR42" s="942"/>
      <c r="AS42" s="942"/>
      <c r="AT42" s="942"/>
      <c r="AU42" s="942"/>
      <c r="AV42" s="942"/>
      <c r="AW42" s="942"/>
      <c r="AX42" s="942"/>
      <c r="AY42" s="942"/>
      <c r="AZ42" s="942"/>
      <c r="BA42" s="942"/>
      <c r="BB42" s="942"/>
    </row>
    <row r="43" spans="1:54" ht="20" customHeight="1" thickBot="1" x14ac:dyDescent="0.25">
      <c r="A43" s="4"/>
      <c r="B43" s="44"/>
      <c r="C43" s="44"/>
      <c r="D43" s="558"/>
      <c r="E43" s="558"/>
      <c r="F43" s="618"/>
      <c r="G43" s="617"/>
      <c r="H43" s="18"/>
      <c r="I43" s="18"/>
      <c r="J43" s="18"/>
      <c r="K43" s="44"/>
      <c r="L43" s="44"/>
      <c r="M43" s="44"/>
      <c r="N43" s="44"/>
      <c r="O43" s="18"/>
      <c r="P43" s="4"/>
      <c r="Q43" s="1"/>
      <c r="R43" s="942"/>
      <c r="S43" s="942"/>
      <c r="T43" s="942"/>
      <c r="U43" s="942"/>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2"/>
      <c r="AR43" s="942"/>
      <c r="AS43" s="942"/>
      <c r="AT43" s="942"/>
      <c r="AU43" s="942"/>
      <c r="AV43" s="942"/>
      <c r="AW43" s="942"/>
      <c r="AX43" s="942"/>
      <c r="AY43" s="942"/>
      <c r="AZ43" s="942"/>
      <c r="BA43" s="942"/>
      <c r="BB43" s="942"/>
    </row>
    <row r="44" spans="1:54" ht="21" thickBot="1" x14ac:dyDescent="0.25">
      <c r="A44" s="4"/>
      <c r="B44" s="44"/>
      <c r="C44" s="19">
        <v>4</v>
      </c>
      <c r="D44" s="2376" t="s">
        <v>978</v>
      </c>
      <c r="E44" s="2377"/>
      <c r="F44" s="2378"/>
      <c r="G44" s="77"/>
      <c r="H44" s="44"/>
      <c r="I44" s="44"/>
      <c r="J44" s="44"/>
      <c r="K44" s="44"/>
      <c r="L44" s="44"/>
      <c r="M44" s="44"/>
      <c r="N44" s="44"/>
      <c r="O44" s="18"/>
      <c r="P44" s="4"/>
      <c r="Q44" s="1"/>
      <c r="R44" s="942"/>
      <c r="S44" s="942"/>
      <c r="T44" s="942"/>
      <c r="U44" s="942"/>
      <c r="V44" s="942"/>
      <c r="W44" s="942"/>
      <c r="X44" s="942"/>
      <c r="Y44" s="942"/>
      <c r="Z44" s="942"/>
      <c r="AA44" s="942"/>
      <c r="AB44" s="942"/>
      <c r="AC44" s="942"/>
      <c r="AD44" s="942"/>
      <c r="AE44" s="942"/>
      <c r="AF44" s="942"/>
      <c r="AG44" s="942"/>
      <c r="AH44" s="942"/>
      <c r="AI44" s="942"/>
      <c r="AJ44" s="942"/>
      <c r="AK44" s="942"/>
      <c r="AL44" s="942"/>
      <c r="AM44" s="942"/>
      <c r="AN44" s="942"/>
      <c r="AO44" s="942"/>
      <c r="AP44" s="942"/>
      <c r="AQ44" s="942"/>
      <c r="AR44" s="942"/>
      <c r="AS44" s="942"/>
      <c r="AT44" s="942"/>
      <c r="AU44" s="942"/>
      <c r="AV44" s="942"/>
      <c r="AW44" s="942"/>
      <c r="AX44" s="942"/>
      <c r="AY44" s="942"/>
      <c r="AZ44" s="942"/>
      <c r="BA44" s="942"/>
      <c r="BB44" s="942"/>
    </row>
    <row r="45" spans="1:54" ht="5" customHeight="1" thickBot="1" x14ac:dyDescent="0.2">
      <c r="A45" s="4"/>
      <c r="B45" s="44"/>
      <c r="C45" s="44"/>
      <c r="D45" s="44"/>
      <c r="E45" s="44"/>
      <c r="F45" s="44"/>
      <c r="G45" s="44"/>
      <c r="H45" s="44"/>
      <c r="I45" s="44"/>
      <c r="J45" s="44"/>
      <c r="K45" s="44"/>
      <c r="L45" s="44"/>
      <c r="M45" s="44"/>
      <c r="N45" s="44"/>
      <c r="O45" s="18"/>
      <c r="P45" s="4"/>
      <c r="Q45" s="1"/>
      <c r="R45" s="942"/>
      <c r="S45" s="942"/>
      <c r="T45" s="942"/>
      <c r="U45" s="942"/>
      <c r="V45" s="942"/>
      <c r="W45" s="942"/>
      <c r="X45" s="942"/>
      <c r="Y45" s="942"/>
      <c r="Z45" s="942"/>
      <c r="AA45" s="942"/>
      <c r="AB45" s="942"/>
      <c r="AC45" s="942"/>
      <c r="AD45" s="942"/>
      <c r="AE45" s="942"/>
      <c r="AF45" s="942"/>
      <c r="AG45" s="942"/>
      <c r="AH45" s="942"/>
      <c r="AI45" s="942"/>
      <c r="AJ45" s="942"/>
      <c r="AK45" s="942"/>
      <c r="AL45" s="942"/>
      <c r="AM45" s="942"/>
      <c r="AN45" s="942"/>
      <c r="AO45" s="942"/>
      <c r="AP45" s="942"/>
      <c r="AQ45" s="942"/>
      <c r="AR45" s="942"/>
      <c r="AS45" s="942"/>
      <c r="AT45" s="942"/>
      <c r="AU45" s="942"/>
      <c r="AV45" s="942"/>
      <c r="AW45" s="942"/>
      <c r="AX45" s="942"/>
      <c r="AY45" s="942"/>
      <c r="AZ45" s="942"/>
      <c r="BA45" s="942"/>
      <c r="BB45" s="942"/>
    </row>
    <row r="46" spans="1:54" ht="18" customHeight="1" thickBot="1" x14ac:dyDescent="0.25">
      <c r="A46" s="4"/>
      <c r="B46" s="44"/>
      <c r="C46" s="79" t="s">
        <v>1758</v>
      </c>
      <c r="D46" s="2398" t="s">
        <v>995</v>
      </c>
      <c r="E46" s="2587"/>
      <c r="F46" s="877">
        <f>SUM(F48:F52)</f>
        <v>0</v>
      </c>
      <c r="G46" s="77" t="s">
        <v>1613</v>
      </c>
      <c r="H46" s="44"/>
      <c r="I46" s="44"/>
      <c r="J46" s="44"/>
      <c r="K46" s="44"/>
      <c r="L46" s="44"/>
      <c r="M46" s="44"/>
      <c r="N46" s="44"/>
      <c r="O46" s="18"/>
      <c r="P46" s="4"/>
      <c r="Q46" s="1"/>
      <c r="R46" s="942"/>
      <c r="S46" s="942"/>
      <c r="T46" s="942"/>
      <c r="U46" s="942"/>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2"/>
      <c r="AR46" s="942"/>
      <c r="AS46" s="942"/>
      <c r="AT46" s="942"/>
      <c r="AU46" s="942"/>
      <c r="AV46" s="942"/>
      <c r="AW46" s="942"/>
      <c r="AX46" s="942"/>
      <c r="AY46" s="942"/>
      <c r="AZ46" s="942"/>
      <c r="BA46" s="942"/>
      <c r="BB46" s="942"/>
    </row>
    <row r="47" spans="1:54" ht="15.75" customHeight="1" x14ac:dyDescent="0.15">
      <c r="A47" s="4"/>
      <c r="B47" s="44"/>
      <c r="C47" s="44"/>
      <c r="D47" s="2588" t="s">
        <v>956</v>
      </c>
      <c r="E47" s="2588"/>
      <c r="F47" s="876" t="s">
        <v>957</v>
      </c>
      <c r="G47" s="619" t="s">
        <v>977</v>
      </c>
      <c r="H47" s="619" t="s">
        <v>777</v>
      </c>
      <c r="I47" s="619" t="s">
        <v>990</v>
      </c>
      <c r="J47" s="619" t="s">
        <v>983</v>
      </c>
      <c r="K47" s="44"/>
      <c r="L47" s="44"/>
      <c r="M47" s="44"/>
      <c r="N47" s="44"/>
      <c r="O47" s="18"/>
      <c r="P47" s="4"/>
      <c r="Q47" s="1"/>
      <c r="R47" s="942"/>
      <c r="S47" s="942"/>
      <c r="T47" s="942"/>
      <c r="U47" s="942"/>
      <c r="V47" s="942"/>
      <c r="W47" s="942"/>
      <c r="X47" s="942"/>
      <c r="Y47" s="942"/>
      <c r="Z47" s="942"/>
      <c r="AA47" s="942"/>
      <c r="AB47" s="942"/>
      <c r="AC47" s="942"/>
      <c r="AD47" s="942"/>
      <c r="AE47" s="942"/>
      <c r="AF47" s="942"/>
      <c r="AG47" s="942"/>
      <c r="AH47" s="942"/>
      <c r="AI47" s="942"/>
      <c r="AJ47" s="942"/>
      <c r="AK47" s="942"/>
      <c r="AL47" s="942"/>
      <c r="AM47" s="942"/>
      <c r="AN47" s="942"/>
      <c r="AO47" s="942"/>
      <c r="AP47" s="942"/>
      <c r="AQ47" s="942"/>
      <c r="AR47" s="942"/>
      <c r="AS47" s="942"/>
      <c r="AT47" s="942"/>
      <c r="AU47" s="942"/>
      <c r="AV47" s="942"/>
      <c r="AW47" s="942"/>
      <c r="AX47" s="942"/>
      <c r="AY47" s="942"/>
      <c r="AZ47" s="942"/>
      <c r="BA47" s="942"/>
      <c r="BB47" s="942"/>
    </row>
    <row r="48" spans="1:54" ht="14" x14ac:dyDescent="0.15">
      <c r="A48" s="4"/>
      <c r="B48" s="44"/>
      <c r="C48" s="44"/>
      <c r="D48" s="2586"/>
      <c r="E48" s="2586"/>
      <c r="F48" s="614"/>
      <c r="G48" s="623"/>
      <c r="H48" s="620"/>
      <c r="I48" s="623"/>
      <c r="J48" s="614"/>
      <c r="K48" s="44"/>
      <c r="L48" s="44"/>
      <c r="M48" s="44"/>
      <c r="N48" s="44"/>
      <c r="O48" s="18"/>
      <c r="P48" s="4"/>
      <c r="Q48" s="1"/>
      <c r="R48" s="942"/>
      <c r="S48" s="942"/>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c r="AT48" s="942"/>
      <c r="AU48" s="942"/>
      <c r="AV48" s="942"/>
      <c r="AW48" s="942"/>
      <c r="AX48" s="942"/>
      <c r="AY48" s="942"/>
      <c r="AZ48" s="942"/>
      <c r="BA48" s="942"/>
      <c r="BB48" s="942"/>
    </row>
    <row r="49" spans="1:54" ht="14" x14ac:dyDescent="0.15">
      <c r="A49" s="4"/>
      <c r="B49" s="44"/>
      <c r="C49" s="44"/>
      <c r="D49" s="2586"/>
      <c r="E49" s="2586"/>
      <c r="F49" s="614"/>
      <c r="G49" s="623"/>
      <c r="H49" s="620"/>
      <c r="I49" s="623"/>
      <c r="J49" s="614"/>
      <c r="K49" s="44"/>
      <c r="L49" s="44"/>
      <c r="M49" s="44"/>
      <c r="N49" s="44"/>
      <c r="O49" s="18"/>
      <c r="P49" s="4"/>
      <c r="Q49" s="1"/>
      <c r="R49" s="942"/>
      <c r="S49" s="942"/>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c r="AT49" s="942"/>
      <c r="AU49" s="942"/>
      <c r="AV49" s="942"/>
      <c r="AW49" s="942"/>
      <c r="AX49" s="942"/>
      <c r="AY49" s="942"/>
      <c r="AZ49" s="942"/>
      <c r="BA49" s="942"/>
      <c r="BB49" s="942"/>
    </row>
    <row r="50" spans="1:54" ht="14" hidden="1" x14ac:dyDescent="0.15">
      <c r="A50" s="4"/>
      <c r="B50" s="44"/>
      <c r="C50" s="44"/>
      <c r="D50" s="2586"/>
      <c r="E50" s="2586"/>
      <c r="F50" s="614"/>
      <c r="G50" s="623"/>
      <c r="H50" s="620"/>
      <c r="I50" s="623"/>
      <c r="J50" s="614"/>
      <c r="K50" s="44"/>
      <c r="L50" s="44"/>
      <c r="M50" s="44"/>
      <c r="N50" s="44"/>
      <c r="O50" s="18"/>
      <c r="P50" s="4"/>
      <c r="Q50" s="1"/>
      <c r="R50" s="942"/>
      <c r="S50" s="942"/>
      <c r="T50" s="942"/>
      <c r="U50" s="942"/>
      <c r="V50" s="942"/>
      <c r="W50" s="942"/>
      <c r="X50" s="942"/>
      <c r="Y50" s="942"/>
      <c r="Z50" s="942"/>
      <c r="AA50" s="942"/>
      <c r="AB50" s="942"/>
      <c r="AC50" s="942"/>
      <c r="AD50" s="942"/>
      <c r="AE50" s="942"/>
      <c r="AF50" s="942"/>
      <c r="AG50" s="942"/>
      <c r="AH50" s="942"/>
      <c r="AI50" s="942"/>
      <c r="AJ50" s="942"/>
      <c r="AK50" s="942"/>
      <c r="AL50" s="942"/>
      <c r="AM50" s="942"/>
      <c r="AN50" s="942"/>
      <c r="AO50" s="942"/>
      <c r="AP50" s="942"/>
      <c r="AQ50" s="942"/>
      <c r="AR50" s="942"/>
      <c r="AS50" s="942"/>
      <c r="AT50" s="942"/>
      <c r="AU50" s="942"/>
      <c r="AV50" s="942"/>
      <c r="AW50" s="942"/>
      <c r="AX50" s="942"/>
      <c r="AY50" s="942"/>
      <c r="AZ50" s="942"/>
      <c r="BA50" s="942"/>
      <c r="BB50" s="942"/>
    </row>
    <row r="51" spans="1:54" ht="14" hidden="1" x14ac:dyDescent="0.15">
      <c r="A51" s="4"/>
      <c r="B51" s="44"/>
      <c r="C51" s="44"/>
      <c r="D51" s="2586"/>
      <c r="E51" s="2586"/>
      <c r="F51" s="614"/>
      <c r="G51" s="623"/>
      <c r="H51" s="620"/>
      <c r="I51" s="623"/>
      <c r="J51" s="614"/>
      <c r="K51" s="44"/>
      <c r="L51" s="44"/>
      <c r="M51" s="44"/>
      <c r="N51" s="44"/>
      <c r="O51" s="18"/>
      <c r="P51" s="4"/>
      <c r="Q51" s="1"/>
      <c r="R51" s="942"/>
      <c r="S51" s="942"/>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c r="AU51" s="942"/>
      <c r="AV51" s="942"/>
      <c r="AW51" s="942"/>
      <c r="AX51" s="942"/>
      <c r="AY51" s="942"/>
      <c r="AZ51" s="942"/>
      <c r="BA51" s="942"/>
      <c r="BB51" s="942"/>
    </row>
    <row r="52" spans="1:54" ht="14" hidden="1" x14ac:dyDescent="0.15">
      <c r="A52" s="4"/>
      <c r="B52" s="44"/>
      <c r="C52" s="44"/>
      <c r="D52" s="2586"/>
      <c r="E52" s="2586"/>
      <c r="F52" s="614"/>
      <c r="G52" s="623"/>
      <c r="H52" s="620"/>
      <c r="I52" s="623"/>
      <c r="J52" s="614"/>
      <c r="K52" s="44"/>
      <c r="L52" s="44"/>
      <c r="M52" s="44"/>
      <c r="N52" s="44"/>
      <c r="O52" s="18"/>
      <c r="P52" s="4"/>
      <c r="Q52" s="1"/>
      <c r="R52" s="942"/>
      <c r="S52" s="942"/>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c r="AU52" s="942"/>
      <c r="AV52" s="942"/>
      <c r="AW52" s="942"/>
      <c r="AX52" s="942"/>
      <c r="AY52" s="942"/>
      <c r="AZ52" s="942"/>
      <c r="BA52" s="942"/>
      <c r="BB52" s="942"/>
    </row>
    <row r="53" spans="1:54" ht="5" customHeight="1" thickBot="1" x14ac:dyDescent="0.2">
      <c r="A53" s="4"/>
      <c r="B53" s="44"/>
      <c r="C53" s="44"/>
      <c r="D53" s="44"/>
      <c r="E53" s="44"/>
      <c r="F53" s="44"/>
      <c r="G53" s="44"/>
      <c r="H53" s="44"/>
      <c r="I53" s="44"/>
      <c r="J53" s="44"/>
      <c r="K53" s="44"/>
      <c r="L53" s="44"/>
      <c r="M53" s="44"/>
      <c r="N53" s="44"/>
      <c r="O53" s="18"/>
      <c r="P53" s="4"/>
      <c r="Q53" s="1"/>
      <c r="R53" s="942"/>
      <c r="S53" s="942"/>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c r="AU53" s="942"/>
      <c r="AV53" s="942"/>
      <c r="AW53" s="942"/>
      <c r="AX53" s="942"/>
      <c r="AY53" s="942"/>
      <c r="AZ53" s="942"/>
      <c r="BA53" s="942"/>
      <c r="BB53" s="942"/>
    </row>
    <row r="54" spans="1:54" ht="19" thickBot="1" x14ac:dyDescent="0.25">
      <c r="A54" s="4"/>
      <c r="B54" s="44"/>
      <c r="C54" s="79" t="s">
        <v>2</v>
      </c>
      <c r="D54" s="2398" t="s">
        <v>979</v>
      </c>
      <c r="E54" s="2587"/>
      <c r="F54" s="877">
        <f>SUM(F56:F60)</f>
        <v>0</v>
      </c>
      <c r="G54" s="77" t="s">
        <v>1614</v>
      </c>
      <c r="H54" s="44"/>
      <c r="I54" s="44"/>
      <c r="J54" s="44"/>
      <c r="K54" s="44"/>
      <c r="L54" s="44"/>
      <c r="M54" s="44"/>
      <c r="N54" s="44"/>
      <c r="O54" s="18"/>
      <c r="P54" s="4"/>
      <c r="Q54" s="1"/>
      <c r="R54" s="942"/>
      <c r="S54" s="942"/>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c r="AT54" s="942"/>
      <c r="AU54" s="942"/>
      <c r="AV54" s="942"/>
      <c r="AW54" s="942"/>
      <c r="AX54" s="942"/>
      <c r="AY54" s="942"/>
      <c r="AZ54" s="942"/>
      <c r="BA54" s="942"/>
      <c r="BB54" s="942"/>
    </row>
    <row r="55" spans="1:54" ht="14" x14ac:dyDescent="0.15">
      <c r="A55" s="4"/>
      <c r="B55" s="44"/>
      <c r="C55" s="44"/>
      <c r="D55" s="2588" t="s">
        <v>956</v>
      </c>
      <c r="E55" s="2588"/>
      <c r="F55" s="619" t="s">
        <v>957</v>
      </c>
      <c r="G55" s="619" t="s">
        <v>980</v>
      </c>
      <c r="H55" s="619" t="s">
        <v>777</v>
      </c>
      <c r="I55" s="44"/>
      <c r="J55" s="44"/>
      <c r="K55" s="44"/>
      <c r="L55" s="44"/>
      <c r="M55" s="44"/>
      <c r="N55" s="44"/>
      <c r="O55" s="18"/>
      <c r="P55" s="4"/>
      <c r="Q55" s="1"/>
      <c r="R55" s="942"/>
      <c r="S55" s="942"/>
      <c r="T55" s="942"/>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c r="AT55" s="942"/>
      <c r="AU55" s="942"/>
      <c r="AV55" s="942"/>
      <c r="AW55" s="942"/>
      <c r="AX55" s="942"/>
      <c r="AY55" s="942"/>
      <c r="AZ55" s="942"/>
      <c r="BA55" s="942"/>
      <c r="BB55" s="942"/>
    </row>
    <row r="56" spans="1:54" ht="14" x14ac:dyDescent="0.15">
      <c r="A56" s="4"/>
      <c r="B56" s="44"/>
      <c r="C56" s="44"/>
      <c r="D56" s="2586" t="s">
        <v>814</v>
      </c>
      <c r="E56" s="2586"/>
      <c r="F56" s="614"/>
      <c r="G56" s="614"/>
      <c r="H56" s="620"/>
      <c r="I56" s="44"/>
      <c r="J56" s="44"/>
      <c r="K56" s="44"/>
      <c r="L56" s="44"/>
      <c r="M56" s="44"/>
      <c r="N56" s="44"/>
      <c r="O56" s="18"/>
      <c r="P56" s="4"/>
      <c r="Q56" s="1"/>
      <c r="R56" s="942"/>
      <c r="S56" s="942"/>
      <c r="T56" s="942"/>
      <c r="U56" s="942"/>
      <c r="V56" s="942"/>
      <c r="W56" s="942"/>
      <c r="X56" s="942"/>
      <c r="Y56" s="942"/>
      <c r="Z56" s="942"/>
      <c r="AA56" s="942"/>
      <c r="AB56" s="942"/>
      <c r="AC56" s="942"/>
      <c r="AD56" s="942"/>
      <c r="AE56" s="942"/>
      <c r="AF56" s="942"/>
      <c r="AG56" s="942"/>
      <c r="AH56" s="942"/>
      <c r="AI56" s="942"/>
      <c r="AJ56" s="942"/>
      <c r="AK56" s="942"/>
      <c r="AL56" s="942"/>
      <c r="AM56" s="942"/>
      <c r="AN56" s="942"/>
      <c r="AO56" s="942"/>
      <c r="AP56" s="942"/>
      <c r="AQ56" s="942"/>
      <c r="AR56" s="942"/>
      <c r="AS56" s="942"/>
      <c r="AT56" s="942"/>
      <c r="AU56" s="942"/>
      <c r="AV56" s="942"/>
      <c r="AW56" s="942"/>
      <c r="AX56" s="942"/>
      <c r="AY56" s="942"/>
      <c r="AZ56" s="942"/>
      <c r="BA56" s="942"/>
      <c r="BB56" s="942"/>
    </row>
    <row r="57" spans="1:54" ht="14" x14ac:dyDescent="0.15">
      <c r="A57" s="4"/>
      <c r="B57" s="44"/>
      <c r="C57" s="44"/>
      <c r="D57" s="2586"/>
      <c r="E57" s="2586"/>
      <c r="F57" s="614"/>
      <c r="G57" s="614"/>
      <c r="H57" s="620"/>
      <c r="I57" s="44"/>
      <c r="J57" s="44"/>
      <c r="K57" s="44"/>
      <c r="L57" s="44"/>
      <c r="M57" s="44"/>
      <c r="N57" s="44"/>
      <c r="O57" s="18"/>
      <c r="P57" s="4"/>
      <c r="Q57" s="1"/>
      <c r="R57" s="942"/>
      <c r="S57" s="942"/>
      <c r="T57" s="942"/>
      <c r="U57" s="942"/>
      <c r="V57" s="942"/>
      <c r="W57" s="942"/>
      <c r="X57" s="942"/>
      <c r="Y57" s="942"/>
      <c r="Z57" s="942"/>
      <c r="AA57" s="942"/>
      <c r="AB57" s="942"/>
      <c r="AC57" s="942"/>
      <c r="AD57" s="942"/>
      <c r="AE57" s="942"/>
      <c r="AF57" s="942"/>
      <c r="AG57" s="942"/>
      <c r="AH57" s="942"/>
      <c r="AI57" s="942"/>
      <c r="AJ57" s="942"/>
      <c r="AK57" s="942"/>
      <c r="AL57" s="942"/>
      <c r="AM57" s="942"/>
      <c r="AN57" s="942"/>
      <c r="AO57" s="942"/>
      <c r="AP57" s="942"/>
      <c r="AQ57" s="942"/>
      <c r="AR57" s="942"/>
      <c r="AS57" s="942"/>
      <c r="AT57" s="942"/>
      <c r="AU57" s="942"/>
      <c r="AV57" s="942"/>
      <c r="AW57" s="942"/>
      <c r="AX57" s="942"/>
      <c r="AY57" s="942"/>
      <c r="AZ57" s="942"/>
      <c r="BA57" s="942"/>
      <c r="BB57" s="942"/>
    </row>
    <row r="58" spans="1:54" ht="14" x14ac:dyDescent="0.15">
      <c r="A58" s="4"/>
      <c r="B58" s="44"/>
      <c r="C58" s="44"/>
      <c r="D58" s="2586"/>
      <c r="E58" s="2586"/>
      <c r="F58" s="614"/>
      <c r="G58" s="614"/>
      <c r="H58" s="620"/>
      <c r="I58" s="44"/>
      <c r="J58" s="44"/>
      <c r="K58" s="44"/>
      <c r="L58" s="44"/>
      <c r="M58" s="44"/>
      <c r="N58" s="44"/>
      <c r="O58" s="18"/>
      <c r="P58" s="4"/>
      <c r="Q58" s="1"/>
      <c r="R58" s="942"/>
      <c r="S58" s="942"/>
      <c r="T58" s="942"/>
      <c r="U58" s="942"/>
      <c r="V58" s="942"/>
      <c r="W58" s="942"/>
      <c r="X58" s="942"/>
      <c r="Y58" s="942"/>
      <c r="Z58" s="942"/>
      <c r="AA58" s="942"/>
      <c r="AB58" s="942"/>
      <c r="AC58" s="942"/>
      <c r="AD58" s="942"/>
      <c r="AE58" s="942"/>
      <c r="AF58" s="942"/>
      <c r="AG58" s="942"/>
      <c r="AH58" s="942"/>
      <c r="AI58" s="942"/>
      <c r="AJ58" s="942"/>
      <c r="AK58" s="942"/>
      <c r="AL58" s="942"/>
      <c r="AM58" s="942"/>
      <c r="AN58" s="942"/>
      <c r="AO58" s="942"/>
      <c r="AP58" s="942"/>
      <c r="AQ58" s="942"/>
      <c r="AR58" s="942"/>
      <c r="AS58" s="942"/>
      <c r="AT58" s="942"/>
      <c r="AU58" s="942"/>
      <c r="AV58" s="942"/>
      <c r="AW58" s="942"/>
      <c r="AX58" s="942"/>
      <c r="AY58" s="942"/>
      <c r="AZ58" s="942"/>
      <c r="BA58" s="942"/>
      <c r="BB58" s="942"/>
    </row>
    <row r="59" spans="1:54" ht="14" x14ac:dyDescent="0.15">
      <c r="A59" s="4"/>
      <c r="B59" s="44"/>
      <c r="C59" s="44"/>
      <c r="D59" s="2586"/>
      <c r="E59" s="2586"/>
      <c r="F59" s="614"/>
      <c r="G59" s="614"/>
      <c r="H59" s="620"/>
      <c r="I59" s="44"/>
      <c r="J59" s="44"/>
      <c r="K59" s="44"/>
      <c r="L59" s="44"/>
      <c r="M59" s="44"/>
      <c r="N59" s="44"/>
      <c r="O59" s="18"/>
      <c r="P59" s="4"/>
      <c r="Q59" s="1"/>
      <c r="R59" s="942"/>
      <c r="S59" s="942"/>
      <c r="T59" s="942"/>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c r="AT59" s="942"/>
      <c r="AU59" s="942"/>
      <c r="AV59" s="942"/>
      <c r="AW59" s="942"/>
      <c r="AX59" s="942"/>
      <c r="AY59" s="942"/>
      <c r="AZ59" s="942"/>
      <c r="BA59" s="942"/>
      <c r="BB59" s="942"/>
    </row>
    <row r="60" spans="1:54" ht="14" x14ac:dyDescent="0.15">
      <c r="A60" s="4"/>
      <c r="B60" s="44"/>
      <c r="C60" s="44"/>
      <c r="D60" s="2586"/>
      <c r="E60" s="2586"/>
      <c r="F60" s="614"/>
      <c r="G60" s="614"/>
      <c r="H60" s="620"/>
      <c r="I60" s="44"/>
      <c r="J60" s="44"/>
      <c r="K60" s="44"/>
      <c r="L60" s="44"/>
      <c r="M60" s="44"/>
      <c r="N60" s="44"/>
      <c r="O60" s="18"/>
      <c r="P60" s="4"/>
      <c r="Q60" s="1"/>
      <c r="R60" s="942"/>
      <c r="S60" s="942"/>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c r="AT60" s="942"/>
      <c r="AU60" s="942"/>
      <c r="AV60" s="942"/>
      <c r="AW60" s="942"/>
      <c r="AX60" s="942"/>
      <c r="AY60" s="942"/>
      <c r="AZ60" s="942"/>
      <c r="BA60" s="942"/>
      <c r="BB60" s="942"/>
    </row>
    <row r="61" spans="1:54" ht="20" customHeight="1" thickBot="1" x14ac:dyDescent="0.2">
      <c r="A61" s="4"/>
      <c r="B61" s="44"/>
      <c r="C61" s="44"/>
      <c r="D61" s="44"/>
      <c r="E61" s="44"/>
      <c r="F61" s="44"/>
      <c r="G61" s="44"/>
      <c r="H61" s="44"/>
      <c r="I61" s="44"/>
      <c r="J61" s="44"/>
      <c r="K61" s="44"/>
      <c r="L61" s="44"/>
      <c r="M61" s="44"/>
      <c r="N61" s="44"/>
      <c r="O61" s="18"/>
      <c r="P61" s="4"/>
      <c r="Q61" s="1"/>
      <c r="R61" s="942"/>
      <c r="S61" s="942"/>
      <c r="T61" s="942"/>
      <c r="U61" s="942"/>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c r="AT61" s="942"/>
      <c r="AU61" s="942"/>
      <c r="AV61" s="942"/>
      <c r="AW61" s="942"/>
      <c r="AX61" s="942"/>
      <c r="AY61" s="942"/>
      <c r="AZ61" s="942"/>
      <c r="BA61" s="942"/>
      <c r="BB61" s="942"/>
    </row>
    <row r="62" spans="1:54" ht="21" thickBot="1" x14ac:dyDescent="0.25">
      <c r="A62" s="4"/>
      <c r="B62" s="44"/>
      <c r="C62" s="19">
        <v>5</v>
      </c>
      <c r="D62" s="2376" t="s">
        <v>1086</v>
      </c>
      <c r="E62" s="2377"/>
      <c r="F62" s="2378"/>
      <c r="G62" s="77" t="s">
        <v>589</v>
      </c>
      <c r="H62" s="44"/>
      <c r="I62" s="44"/>
      <c r="J62" s="44"/>
      <c r="K62" s="44"/>
      <c r="L62" s="44"/>
      <c r="M62" s="44"/>
      <c r="N62" s="44"/>
      <c r="O62" s="18"/>
      <c r="P62" s="4"/>
      <c r="Q62" s="1"/>
      <c r="R62" s="942"/>
      <c r="S62" s="942"/>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c r="AU62" s="942"/>
      <c r="AV62" s="942"/>
      <c r="AW62" s="942"/>
      <c r="AX62" s="942"/>
      <c r="AY62" s="942"/>
      <c r="AZ62" s="942"/>
      <c r="BA62" s="942"/>
      <c r="BB62" s="942"/>
    </row>
    <row r="63" spans="1:54" ht="5" customHeight="1" thickBot="1" x14ac:dyDescent="0.2">
      <c r="A63" s="4"/>
      <c r="B63" s="44"/>
      <c r="C63" s="44"/>
      <c r="D63" s="44"/>
      <c r="E63" s="44"/>
      <c r="F63" s="44"/>
      <c r="G63" s="44"/>
      <c r="H63" s="44"/>
      <c r="I63" s="44"/>
      <c r="J63" s="44"/>
      <c r="K63" s="44"/>
      <c r="L63" s="44"/>
      <c r="M63" s="44"/>
      <c r="N63" s="44"/>
      <c r="O63" s="18"/>
      <c r="P63" s="4"/>
      <c r="Q63" s="1"/>
      <c r="R63" s="942"/>
      <c r="S63" s="942"/>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2"/>
      <c r="AY63" s="942"/>
      <c r="AZ63" s="942"/>
      <c r="BA63" s="942"/>
      <c r="BB63" s="942"/>
    </row>
    <row r="64" spans="1:54" ht="19" thickBot="1" x14ac:dyDescent="0.25">
      <c r="A64" s="4"/>
      <c r="B64" s="44"/>
      <c r="C64" s="79" t="s">
        <v>1775</v>
      </c>
      <c r="D64" s="2398" t="s">
        <v>588</v>
      </c>
      <c r="E64" s="2587"/>
      <c r="F64" s="877">
        <f>SUM(F66:F70)</f>
        <v>0</v>
      </c>
      <c r="G64" s="18"/>
      <c r="H64" s="44"/>
      <c r="I64" s="44"/>
      <c r="J64" s="44"/>
      <c r="K64" s="44"/>
      <c r="L64" s="44"/>
      <c r="M64" s="44"/>
      <c r="N64" s="44"/>
      <c r="O64" s="18"/>
      <c r="P64" s="4"/>
      <c r="Q64" s="1"/>
      <c r="R64" s="942"/>
      <c r="S64" s="942"/>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c r="AT64" s="942"/>
      <c r="AU64" s="942"/>
      <c r="AV64" s="942"/>
      <c r="AW64" s="942"/>
      <c r="AX64" s="942"/>
      <c r="AY64" s="942"/>
      <c r="AZ64" s="942"/>
      <c r="BA64" s="942"/>
      <c r="BB64" s="942"/>
    </row>
    <row r="65" spans="1:54" ht="14" x14ac:dyDescent="0.15">
      <c r="A65" s="4"/>
      <c r="B65" s="44"/>
      <c r="C65" s="44"/>
      <c r="D65" s="2588" t="s">
        <v>956</v>
      </c>
      <c r="E65" s="2588"/>
      <c r="F65" s="619" t="s">
        <v>957</v>
      </c>
      <c r="G65" s="619" t="s">
        <v>977</v>
      </c>
      <c r="H65" s="619" t="s">
        <v>777</v>
      </c>
      <c r="I65" s="619" t="s">
        <v>990</v>
      </c>
      <c r="J65" s="619" t="s">
        <v>983</v>
      </c>
      <c r="K65" s="619" t="s">
        <v>5</v>
      </c>
      <c r="L65" s="44"/>
      <c r="M65" s="44"/>
      <c r="N65" s="44"/>
      <c r="O65" s="18"/>
      <c r="P65" s="4"/>
      <c r="Q65" s="1"/>
      <c r="R65" s="942"/>
      <c r="S65" s="942"/>
      <c r="T65" s="942"/>
      <c r="U65" s="942"/>
      <c r="V65" s="942"/>
      <c r="W65" s="942"/>
      <c r="X65" s="942"/>
      <c r="Y65" s="942"/>
      <c r="Z65" s="942"/>
      <c r="AA65" s="942"/>
      <c r="AB65" s="942"/>
      <c r="AC65" s="942"/>
      <c r="AD65" s="942"/>
      <c r="AE65" s="942"/>
      <c r="AF65" s="942"/>
      <c r="AG65" s="942"/>
      <c r="AH65" s="942"/>
      <c r="AI65" s="942"/>
      <c r="AJ65" s="942"/>
      <c r="AK65" s="942"/>
      <c r="AL65" s="942"/>
      <c r="AM65" s="942"/>
      <c r="AN65" s="942"/>
      <c r="AO65" s="942"/>
      <c r="AP65" s="942"/>
      <c r="AQ65" s="942"/>
      <c r="AR65" s="942"/>
      <c r="AS65" s="942"/>
      <c r="AT65" s="942"/>
      <c r="AU65" s="942"/>
      <c r="AV65" s="942"/>
      <c r="AW65" s="942"/>
      <c r="AX65" s="942"/>
      <c r="AY65" s="942"/>
      <c r="AZ65" s="942"/>
      <c r="BA65" s="942"/>
      <c r="BB65" s="942"/>
    </row>
    <row r="66" spans="1:54" ht="14" x14ac:dyDescent="0.15">
      <c r="A66" s="4"/>
      <c r="B66" s="44"/>
      <c r="C66" s="44"/>
      <c r="D66" s="2586" t="s">
        <v>815</v>
      </c>
      <c r="E66" s="2586"/>
      <c r="F66" s="614"/>
      <c r="G66" s="614"/>
      <c r="H66" s="620"/>
      <c r="I66" s="623"/>
      <c r="J66" s="614"/>
      <c r="K66" s="623"/>
      <c r="L66" s="44"/>
      <c r="M66" s="44"/>
      <c r="N66" s="44"/>
      <c r="O66" s="18"/>
      <c r="P66" s="4"/>
      <c r="Q66" s="1"/>
      <c r="R66" s="942"/>
      <c r="S66" s="942"/>
      <c r="T66" s="942"/>
      <c r="U66" s="942"/>
      <c r="V66" s="942"/>
      <c r="W66" s="942"/>
      <c r="X66" s="942"/>
      <c r="Y66" s="942"/>
      <c r="Z66" s="942"/>
      <c r="AA66" s="942"/>
      <c r="AB66" s="942"/>
      <c r="AC66" s="942"/>
      <c r="AD66" s="942"/>
      <c r="AE66" s="942"/>
      <c r="AF66" s="942"/>
      <c r="AG66" s="942"/>
      <c r="AH66" s="942"/>
      <c r="AI66" s="942"/>
      <c r="AJ66" s="942"/>
      <c r="AK66" s="942"/>
      <c r="AL66" s="942"/>
      <c r="AM66" s="942"/>
      <c r="AN66" s="942"/>
      <c r="AO66" s="942"/>
      <c r="AP66" s="942"/>
      <c r="AQ66" s="942"/>
      <c r="AR66" s="942"/>
      <c r="AS66" s="942"/>
      <c r="AT66" s="942"/>
      <c r="AU66" s="942"/>
      <c r="AV66" s="942"/>
      <c r="AW66" s="942"/>
      <c r="AX66" s="942"/>
      <c r="AY66" s="942"/>
      <c r="AZ66" s="942"/>
      <c r="BA66" s="942"/>
      <c r="BB66" s="942"/>
    </row>
    <row r="67" spans="1:54" ht="14" x14ac:dyDescent="0.15">
      <c r="A67" s="4"/>
      <c r="B67" s="44"/>
      <c r="C67" s="44"/>
      <c r="D67" s="2586"/>
      <c r="E67" s="2586"/>
      <c r="F67" s="614"/>
      <c r="G67" s="614"/>
      <c r="H67" s="620"/>
      <c r="I67" s="623"/>
      <c r="J67" s="614"/>
      <c r="K67" s="623"/>
      <c r="L67" s="44"/>
      <c r="M67" s="44"/>
      <c r="N67" s="44"/>
      <c r="O67" s="18"/>
      <c r="P67" s="4"/>
      <c r="Q67" s="1"/>
      <c r="R67" s="942"/>
      <c r="S67" s="942"/>
      <c r="T67" s="942"/>
      <c r="U67" s="942"/>
      <c r="V67" s="942"/>
      <c r="W67" s="942"/>
      <c r="X67" s="942"/>
      <c r="Y67" s="942"/>
      <c r="Z67" s="942"/>
      <c r="AA67" s="942"/>
      <c r="AB67" s="942"/>
      <c r="AC67" s="942"/>
      <c r="AD67" s="942"/>
      <c r="AE67" s="942"/>
      <c r="AF67" s="942"/>
      <c r="AG67" s="942"/>
      <c r="AH67" s="942"/>
      <c r="AI67" s="942"/>
      <c r="AJ67" s="942"/>
      <c r="AK67" s="942"/>
      <c r="AL67" s="942"/>
      <c r="AM67" s="942"/>
      <c r="AN67" s="942"/>
      <c r="AO67" s="942"/>
      <c r="AP67" s="942"/>
      <c r="AQ67" s="942"/>
      <c r="AR67" s="942"/>
      <c r="AS67" s="942"/>
      <c r="AT67" s="942"/>
      <c r="AU67" s="942"/>
      <c r="AV67" s="942"/>
      <c r="AW67" s="942"/>
      <c r="AX67" s="942"/>
      <c r="AY67" s="942"/>
      <c r="AZ67" s="942"/>
      <c r="BA67" s="942"/>
      <c r="BB67" s="942"/>
    </row>
    <row r="68" spans="1:54" ht="14" x14ac:dyDescent="0.15">
      <c r="A68" s="4"/>
      <c r="B68" s="44"/>
      <c r="C68" s="44"/>
      <c r="D68" s="2586"/>
      <c r="E68" s="2586"/>
      <c r="F68" s="614"/>
      <c r="G68" s="614"/>
      <c r="H68" s="620"/>
      <c r="I68" s="623"/>
      <c r="J68" s="614"/>
      <c r="K68" s="623"/>
      <c r="L68" s="44"/>
      <c r="M68" s="44"/>
      <c r="N68" s="44"/>
      <c r="O68" s="18"/>
      <c r="P68" s="4"/>
      <c r="Q68" s="1"/>
      <c r="R68" s="942"/>
      <c r="S68" s="942"/>
      <c r="T68" s="942"/>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c r="AT68" s="942"/>
      <c r="AU68" s="942"/>
      <c r="AV68" s="942"/>
      <c r="AW68" s="942"/>
      <c r="AX68" s="942"/>
      <c r="AY68" s="942"/>
      <c r="AZ68" s="942"/>
      <c r="BA68" s="942"/>
      <c r="BB68" s="942"/>
    </row>
    <row r="69" spans="1:54" ht="14" x14ac:dyDescent="0.15">
      <c r="A69" s="4"/>
      <c r="B69" s="44"/>
      <c r="C69" s="44"/>
      <c r="D69" s="2586"/>
      <c r="E69" s="2586"/>
      <c r="F69" s="614"/>
      <c r="G69" s="614"/>
      <c r="H69" s="620"/>
      <c r="I69" s="623"/>
      <c r="J69" s="614"/>
      <c r="K69" s="623"/>
      <c r="L69" s="44"/>
      <c r="M69" s="44"/>
      <c r="N69" s="44"/>
      <c r="O69" s="18"/>
      <c r="P69" s="4"/>
      <c r="Q69" s="1"/>
      <c r="R69" s="942"/>
      <c r="S69" s="942"/>
      <c r="T69" s="942"/>
      <c r="U69" s="942"/>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c r="AT69" s="942"/>
      <c r="AU69" s="942"/>
      <c r="AV69" s="942"/>
      <c r="AW69" s="942"/>
      <c r="AX69" s="942"/>
      <c r="AY69" s="942"/>
      <c r="AZ69" s="942"/>
      <c r="BA69" s="942"/>
      <c r="BB69" s="942"/>
    </row>
    <row r="70" spans="1:54" ht="14" x14ac:dyDescent="0.15">
      <c r="A70" s="4"/>
      <c r="B70" s="44"/>
      <c r="C70" s="44"/>
      <c r="D70" s="2586"/>
      <c r="E70" s="2586"/>
      <c r="F70" s="614"/>
      <c r="G70" s="614"/>
      <c r="H70" s="620"/>
      <c r="I70" s="623"/>
      <c r="J70" s="614"/>
      <c r="K70" s="623"/>
      <c r="L70" s="44"/>
      <c r="M70" s="44"/>
      <c r="N70" s="44"/>
      <c r="O70" s="18"/>
      <c r="P70" s="4"/>
      <c r="Q70" s="1"/>
      <c r="R70" s="942"/>
      <c r="S70" s="942"/>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c r="AT70" s="942"/>
      <c r="AU70" s="942"/>
      <c r="AV70" s="942"/>
      <c r="AW70" s="942"/>
      <c r="AX70" s="942"/>
      <c r="AY70" s="942"/>
      <c r="AZ70" s="942"/>
      <c r="BA70" s="942"/>
      <c r="BB70" s="942"/>
    </row>
    <row r="71" spans="1:54" ht="14" x14ac:dyDescent="0.15">
      <c r="A71" s="4"/>
      <c r="B71" s="44"/>
      <c r="C71" s="44"/>
      <c r="D71" s="2217"/>
      <c r="E71" s="2217"/>
      <c r="F71" s="2218"/>
      <c r="G71" s="2218"/>
      <c r="H71" s="2219"/>
      <c r="I71" s="2220"/>
      <c r="J71" s="2218"/>
      <c r="K71" s="2220"/>
      <c r="L71" s="44"/>
      <c r="M71" s="44"/>
      <c r="N71" s="44"/>
      <c r="O71" s="18"/>
      <c r="P71" s="4"/>
      <c r="Q71" s="1"/>
      <c r="R71" s="942"/>
      <c r="S71" s="942"/>
      <c r="T71" s="942"/>
      <c r="U71" s="942"/>
      <c r="V71" s="942"/>
      <c r="W71" s="942"/>
      <c r="X71" s="942"/>
      <c r="Y71" s="942"/>
      <c r="Z71" s="942"/>
      <c r="AA71" s="942"/>
      <c r="AB71" s="942"/>
      <c r="AC71" s="942"/>
      <c r="AD71" s="942"/>
      <c r="AE71" s="942"/>
      <c r="AF71" s="942"/>
      <c r="AG71" s="942"/>
      <c r="AH71" s="942"/>
      <c r="AI71" s="942"/>
      <c r="AJ71" s="942"/>
      <c r="AK71" s="942"/>
      <c r="AL71" s="942"/>
      <c r="AM71" s="942"/>
      <c r="AN71" s="942"/>
      <c r="AO71" s="942"/>
      <c r="AP71" s="942"/>
      <c r="AQ71" s="942"/>
      <c r="AR71" s="942"/>
      <c r="AS71" s="942"/>
      <c r="AT71" s="942"/>
      <c r="AU71" s="942"/>
      <c r="AV71" s="942"/>
      <c r="AW71" s="942"/>
      <c r="AX71" s="942"/>
      <c r="AY71" s="942"/>
      <c r="AZ71" s="942"/>
      <c r="BA71" s="942"/>
      <c r="BB71" s="942"/>
    </row>
    <row r="72" spans="1:54" x14ac:dyDescent="0.15">
      <c r="A72" s="4"/>
      <c r="B72" s="44"/>
      <c r="C72" s="44"/>
      <c r="D72" s="44"/>
      <c r="E72" s="44"/>
      <c r="F72" s="44"/>
      <c r="G72" s="44"/>
      <c r="H72" s="44"/>
      <c r="I72" s="44"/>
      <c r="J72" s="44"/>
      <c r="K72" s="44"/>
      <c r="L72" s="44"/>
      <c r="M72" s="44"/>
      <c r="N72" s="44"/>
      <c r="O72" s="18"/>
      <c r="P72" s="4"/>
      <c r="Q72" s="1"/>
      <c r="R72" s="942"/>
      <c r="S72" s="942"/>
      <c r="T72" s="942"/>
      <c r="U72" s="942"/>
      <c r="V72" s="942"/>
      <c r="W72" s="942"/>
      <c r="X72" s="942"/>
      <c r="Y72" s="942"/>
      <c r="Z72" s="942"/>
      <c r="AA72" s="942"/>
      <c r="AB72" s="942"/>
      <c r="AC72" s="942"/>
      <c r="AD72" s="942"/>
      <c r="AE72" s="942"/>
      <c r="AF72" s="942"/>
      <c r="AG72" s="942"/>
      <c r="AH72" s="942"/>
      <c r="AI72" s="942"/>
      <c r="AJ72" s="942"/>
      <c r="AK72" s="942"/>
      <c r="AL72" s="942"/>
      <c r="AM72" s="942"/>
      <c r="AN72" s="942"/>
      <c r="AO72" s="942"/>
      <c r="AP72" s="942"/>
      <c r="AQ72" s="942"/>
      <c r="AR72" s="942"/>
      <c r="AS72" s="942"/>
      <c r="AT72" s="942"/>
      <c r="AU72" s="942"/>
      <c r="AV72" s="942"/>
      <c r="AW72" s="942"/>
      <c r="AX72" s="942"/>
      <c r="AY72" s="942"/>
      <c r="AZ72" s="942"/>
      <c r="BA72" s="942"/>
      <c r="BB72" s="942"/>
    </row>
    <row r="73" spans="1:54" x14ac:dyDescent="0.15">
      <c r="A73" s="4"/>
      <c r="B73" s="4"/>
      <c r="C73" s="4"/>
      <c r="D73" s="4"/>
      <c r="E73" s="4"/>
      <c r="F73" s="4"/>
      <c r="G73" s="4"/>
      <c r="H73" s="4"/>
      <c r="I73" s="4"/>
      <c r="J73" s="4"/>
      <c r="K73" s="4"/>
      <c r="L73" s="4"/>
      <c r="M73" s="4"/>
      <c r="N73" s="4"/>
      <c r="O73" s="4"/>
      <c r="P73" s="4"/>
      <c r="Q73" s="1"/>
      <c r="R73" s="942"/>
      <c r="S73" s="942"/>
      <c r="T73" s="942"/>
      <c r="U73" s="942"/>
      <c r="V73" s="942"/>
      <c r="W73" s="942"/>
      <c r="X73" s="942"/>
      <c r="Y73" s="942"/>
      <c r="Z73" s="942"/>
      <c r="AA73" s="942"/>
      <c r="AB73" s="942"/>
      <c r="AC73" s="942"/>
      <c r="AD73" s="942"/>
      <c r="AE73" s="942"/>
      <c r="AF73" s="942"/>
      <c r="AG73" s="942"/>
      <c r="AH73" s="942"/>
      <c r="AI73" s="942"/>
      <c r="AJ73" s="942"/>
      <c r="AK73" s="942"/>
      <c r="AL73" s="942"/>
      <c r="AM73" s="942"/>
      <c r="AN73" s="942"/>
      <c r="AO73" s="942"/>
      <c r="AP73" s="942"/>
      <c r="AQ73" s="942"/>
      <c r="AR73" s="942"/>
      <c r="AS73" s="942"/>
      <c r="AT73" s="942"/>
      <c r="AU73" s="942"/>
      <c r="AV73" s="942"/>
      <c r="AW73" s="942"/>
      <c r="AX73" s="942"/>
      <c r="AY73" s="942"/>
      <c r="AZ73" s="942"/>
      <c r="BA73" s="942"/>
      <c r="BB73" s="942"/>
    </row>
    <row r="74" spans="1:54" x14ac:dyDescent="0.15">
      <c r="A74" s="4"/>
      <c r="B74" s="4"/>
      <c r="C74" s="4"/>
      <c r="D74" s="4"/>
      <c r="E74" s="4"/>
      <c r="F74" s="4"/>
      <c r="G74" s="4"/>
      <c r="H74" s="4"/>
      <c r="I74" s="4"/>
      <c r="J74" s="4"/>
      <c r="K74" s="4"/>
      <c r="L74" s="4"/>
      <c r="M74" s="4"/>
      <c r="N74" s="4"/>
      <c r="O74" s="4"/>
      <c r="P74" s="4"/>
      <c r="Q74" s="1"/>
      <c r="R74" s="942"/>
      <c r="S74" s="942"/>
      <c r="T74" s="942"/>
      <c r="U74" s="942"/>
      <c r="V74" s="942"/>
      <c r="W74" s="942"/>
      <c r="X74" s="942"/>
      <c r="Y74" s="942"/>
      <c r="Z74" s="942"/>
      <c r="AA74" s="942"/>
      <c r="AB74" s="942"/>
      <c r="AC74" s="942"/>
      <c r="AD74" s="942"/>
      <c r="AE74" s="942"/>
      <c r="AF74" s="942"/>
      <c r="AG74" s="942"/>
      <c r="AH74" s="942"/>
      <c r="AI74" s="942"/>
      <c r="AJ74" s="942"/>
      <c r="AK74" s="942"/>
      <c r="AL74" s="942"/>
      <c r="AM74" s="942"/>
      <c r="AN74" s="942"/>
      <c r="AO74" s="942"/>
      <c r="AP74" s="942"/>
      <c r="AQ74" s="942"/>
      <c r="AR74" s="942"/>
      <c r="AS74" s="942"/>
      <c r="AT74" s="942"/>
      <c r="AU74" s="942"/>
      <c r="AV74" s="942"/>
      <c r="AW74" s="942"/>
      <c r="AX74" s="942"/>
      <c r="AY74" s="942"/>
      <c r="AZ74" s="942"/>
      <c r="BA74" s="942"/>
      <c r="BB74" s="942"/>
    </row>
    <row r="75" spans="1:54" x14ac:dyDescent="0.15">
      <c r="A75" s="1"/>
      <c r="B75" s="1"/>
      <c r="C75" s="1"/>
      <c r="D75" s="1"/>
      <c r="E75" s="1"/>
      <c r="F75" s="1"/>
      <c r="G75" s="1"/>
      <c r="H75" s="1"/>
      <c r="I75" s="1"/>
      <c r="J75" s="1"/>
      <c r="K75" s="1"/>
      <c r="L75" s="1"/>
      <c r="M75" s="1"/>
      <c r="N75" s="1"/>
      <c r="O75" s="1"/>
      <c r="P75" s="1"/>
      <c r="Q75" s="1"/>
      <c r="R75" s="942"/>
      <c r="S75" s="942"/>
      <c r="T75" s="942"/>
      <c r="U75" s="942"/>
      <c r="V75" s="942"/>
      <c r="W75" s="942"/>
      <c r="X75" s="942"/>
      <c r="Y75" s="942"/>
      <c r="Z75" s="942"/>
      <c r="AA75" s="942"/>
      <c r="AB75" s="942"/>
      <c r="AC75" s="942"/>
      <c r="AD75" s="942"/>
      <c r="AE75" s="942"/>
      <c r="AF75" s="942"/>
      <c r="AG75" s="942"/>
      <c r="AH75" s="942"/>
      <c r="AI75" s="942"/>
      <c r="AJ75" s="942"/>
      <c r="AK75" s="942"/>
      <c r="AL75" s="942"/>
      <c r="AM75" s="942"/>
      <c r="AN75" s="942"/>
      <c r="AO75" s="942"/>
      <c r="AP75" s="942"/>
      <c r="AQ75" s="942"/>
      <c r="AR75" s="942"/>
      <c r="AS75" s="942"/>
      <c r="AT75" s="942"/>
      <c r="AU75" s="942"/>
      <c r="AV75" s="942"/>
      <c r="AW75" s="942"/>
      <c r="AX75" s="942"/>
      <c r="AY75" s="942"/>
      <c r="AZ75" s="942"/>
      <c r="BA75" s="942"/>
      <c r="BB75" s="942"/>
    </row>
    <row r="76" spans="1:54" x14ac:dyDescent="0.15">
      <c r="A76" s="1"/>
      <c r="B76" s="1"/>
      <c r="C76" s="1"/>
      <c r="D76" s="1"/>
      <c r="E76" s="1"/>
      <c r="F76" s="1"/>
      <c r="G76" s="1"/>
      <c r="H76" s="1"/>
      <c r="I76" s="1"/>
      <c r="J76" s="1"/>
      <c r="K76" s="1"/>
      <c r="L76" s="1"/>
      <c r="M76" s="1"/>
      <c r="N76" s="1"/>
      <c r="O76" s="1"/>
      <c r="P76" s="1"/>
      <c r="Q76" s="1"/>
      <c r="R76" s="942"/>
      <c r="S76" s="942"/>
      <c r="T76" s="942"/>
      <c r="U76" s="942"/>
      <c r="V76" s="942"/>
      <c r="W76" s="942"/>
      <c r="X76" s="942"/>
      <c r="Y76" s="942"/>
      <c r="Z76" s="942"/>
      <c r="AA76" s="942"/>
      <c r="AB76" s="942"/>
      <c r="AC76" s="942"/>
      <c r="AD76" s="942"/>
      <c r="AE76" s="942"/>
      <c r="AF76" s="942"/>
      <c r="AG76" s="942"/>
      <c r="AH76" s="942"/>
      <c r="AI76" s="942"/>
      <c r="AJ76" s="942"/>
      <c r="AK76" s="942"/>
      <c r="AL76" s="942"/>
      <c r="AM76" s="942"/>
      <c r="AN76" s="942"/>
      <c r="AO76" s="942"/>
      <c r="AP76" s="942"/>
      <c r="AQ76" s="942"/>
      <c r="AR76" s="942"/>
      <c r="AS76" s="942"/>
      <c r="AT76" s="942"/>
      <c r="AU76" s="942"/>
      <c r="AV76" s="942"/>
      <c r="AW76" s="942"/>
      <c r="AX76" s="942"/>
      <c r="AY76" s="942"/>
      <c r="AZ76" s="942"/>
      <c r="BA76" s="942"/>
      <c r="BB76" s="942"/>
    </row>
    <row r="77" spans="1:54" x14ac:dyDescent="0.15">
      <c r="A77" s="1"/>
      <c r="B77" s="1"/>
      <c r="C77" s="1"/>
      <c r="D77" s="1"/>
      <c r="E77" s="1"/>
      <c r="F77" s="1"/>
      <c r="G77" s="1"/>
      <c r="H77" s="1"/>
      <c r="I77" s="1"/>
      <c r="J77" s="1"/>
      <c r="K77" s="1"/>
      <c r="L77" s="1"/>
      <c r="M77" s="1"/>
      <c r="N77" s="1"/>
      <c r="O77" s="1"/>
      <c r="P77" s="1"/>
      <c r="Q77" s="1"/>
      <c r="R77" s="942"/>
      <c r="S77" s="942"/>
      <c r="T77" s="942"/>
      <c r="U77" s="942"/>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c r="AT77" s="942"/>
      <c r="AU77" s="942"/>
      <c r="AV77" s="942"/>
      <c r="AW77" s="942"/>
      <c r="AX77" s="942"/>
      <c r="AY77" s="942"/>
      <c r="AZ77" s="942"/>
      <c r="BA77" s="942"/>
      <c r="BB77" s="942"/>
    </row>
    <row r="78" spans="1:54" x14ac:dyDescent="0.15">
      <c r="A78" s="1"/>
      <c r="B78" s="1"/>
      <c r="C78" s="1"/>
      <c r="D78" s="1"/>
      <c r="E78" s="1"/>
      <c r="F78" s="1"/>
      <c r="G78" s="1"/>
      <c r="H78" s="1"/>
      <c r="I78" s="1"/>
      <c r="J78" s="1"/>
      <c r="K78" s="1"/>
      <c r="L78" s="1"/>
      <c r="M78" s="1"/>
      <c r="N78" s="1"/>
      <c r="O78" s="1"/>
      <c r="P78" s="1"/>
      <c r="Q78" s="1"/>
      <c r="R78" s="942"/>
      <c r="S78" s="942"/>
      <c r="T78" s="942"/>
      <c r="U78" s="942"/>
      <c r="V78" s="942"/>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c r="AT78" s="942"/>
      <c r="AU78" s="942"/>
      <c r="AV78" s="942"/>
      <c r="AW78" s="942"/>
      <c r="AX78" s="942"/>
      <c r="AY78" s="942"/>
      <c r="AZ78" s="942"/>
      <c r="BA78" s="942"/>
      <c r="BB78" s="942"/>
    </row>
    <row r="79" spans="1:54" x14ac:dyDescent="0.15">
      <c r="A79" s="1"/>
      <c r="B79" s="1"/>
      <c r="C79" s="1"/>
      <c r="D79" s="1"/>
      <c r="E79" s="1"/>
      <c r="F79" s="1"/>
      <c r="G79" s="1"/>
      <c r="H79" s="1"/>
      <c r="I79" s="1"/>
      <c r="J79" s="1"/>
      <c r="K79" s="1"/>
      <c r="L79" s="1"/>
      <c r="M79" s="1"/>
      <c r="N79" s="1"/>
      <c r="O79" s="1"/>
      <c r="P79" s="1"/>
      <c r="Q79" s="1"/>
      <c r="R79" s="942"/>
      <c r="S79" s="942"/>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c r="AT79" s="942"/>
      <c r="AU79" s="942"/>
      <c r="AV79" s="942"/>
      <c r="AW79" s="942"/>
      <c r="AX79" s="942"/>
      <c r="AY79" s="942"/>
      <c r="AZ79" s="942"/>
      <c r="BA79" s="942"/>
      <c r="BB79" s="942"/>
    </row>
    <row r="80" spans="1:54" x14ac:dyDescent="0.15">
      <c r="A80" s="1"/>
      <c r="B80" s="1"/>
      <c r="C80" s="1"/>
      <c r="D80" s="1"/>
      <c r="E80" s="1"/>
      <c r="F80" s="1"/>
      <c r="G80" s="1"/>
      <c r="H80" s="1"/>
      <c r="I80" s="1"/>
      <c r="J80" s="1"/>
      <c r="K80" s="1"/>
      <c r="L80" s="1"/>
      <c r="M80" s="1"/>
      <c r="N80" s="1"/>
      <c r="O80" s="1"/>
      <c r="P80" s="1"/>
      <c r="Q80" s="1"/>
      <c r="R80" s="942"/>
      <c r="S80" s="942"/>
      <c r="T80" s="942"/>
      <c r="U80" s="942"/>
      <c r="V80" s="942"/>
      <c r="W80" s="942"/>
      <c r="X80" s="942"/>
      <c r="Y80" s="942"/>
      <c r="Z80" s="942"/>
      <c r="AA80" s="942"/>
      <c r="AB80" s="942"/>
      <c r="AC80" s="942"/>
      <c r="AD80" s="942"/>
      <c r="AE80" s="942"/>
      <c r="AF80" s="942"/>
      <c r="AG80" s="942"/>
      <c r="AH80" s="942"/>
      <c r="AI80" s="942"/>
      <c r="AJ80" s="942"/>
      <c r="AK80" s="942"/>
      <c r="AL80" s="942"/>
      <c r="AM80" s="942"/>
      <c r="AN80" s="942"/>
      <c r="AO80" s="942"/>
      <c r="AP80" s="942"/>
      <c r="AQ80" s="942"/>
      <c r="AR80" s="942"/>
      <c r="AS80" s="942"/>
      <c r="AT80" s="942"/>
      <c r="AU80" s="942"/>
      <c r="AV80" s="942"/>
      <c r="AW80" s="942"/>
      <c r="AX80" s="942"/>
      <c r="AY80" s="942"/>
      <c r="AZ80" s="942"/>
      <c r="BA80" s="942"/>
      <c r="BB80" s="942"/>
    </row>
    <row r="81" spans="1:54" x14ac:dyDescent="0.15">
      <c r="A81" s="1"/>
      <c r="B81" s="1"/>
      <c r="C81" s="1"/>
      <c r="D81" s="1"/>
      <c r="E81" s="1"/>
      <c r="F81" s="1"/>
      <c r="G81" s="1"/>
      <c r="H81" s="1"/>
      <c r="I81" s="1"/>
      <c r="J81" s="1"/>
      <c r="K81" s="1"/>
      <c r="L81" s="1"/>
      <c r="M81" s="1"/>
      <c r="N81" s="1"/>
      <c r="O81" s="1"/>
      <c r="P81" s="1"/>
      <c r="Q81" s="1"/>
      <c r="R81" s="942"/>
      <c r="S81" s="942"/>
      <c r="T81" s="942"/>
      <c r="U81" s="942"/>
      <c r="V81" s="942"/>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c r="AT81" s="942"/>
      <c r="AU81" s="942"/>
      <c r="AV81" s="942"/>
      <c r="AW81" s="942"/>
      <c r="AX81" s="942"/>
      <c r="AY81" s="942"/>
      <c r="AZ81" s="942"/>
      <c r="BA81" s="942"/>
      <c r="BB81" s="942"/>
    </row>
    <row r="82" spans="1:54" x14ac:dyDescent="0.15">
      <c r="A82" s="1"/>
      <c r="B82" s="1"/>
      <c r="C82" s="1"/>
      <c r="D82" s="1"/>
      <c r="E82" s="1"/>
      <c r="F82" s="1"/>
      <c r="G82" s="1"/>
      <c r="H82" s="1"/>
      <c r="I82" s="1"/>
      <c r="J82" s="1"/>
      <c r="K82" s="1"/>
      <c r="L82" s="1"/>
      <c r="M82" s="1"/>
      <c r="N82" s="1"/>
      <c r="O82" s="1"/>
      <c r="P82" s="1"/>
      <c r="Q82" s="1"/>
      <c r="R82" s="942"/>
      <c r="S82" s="942"/>
      <c r="T82" s="942"/>
      <c r="U82" s="942"/>
      <c r="V82" s="942"/>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c r="AT82" s="942"/>
      <c r="AU82" s="942"/>
      <c r="AV82" s="942"/>
      <c r="AW82" s="942"/>
      <c r="AX82" s="942"/>
      <c r="AY82" s="942"/>
      <c r="AZ82" s="942"/>
      <c r="BA82" s="942"/>
      <c r="BB82" s="942"/>
    </row>
    <row r="83" spans="1:54" x14ac:dyDescent="0.15">
      <c r="A83" s="1"/>
      <c r="B83" s="1"/>
      <c r="C83" s="1"/>
      <c r="D83" s="1"/>
      <c r="E83" s="1"/>
      <c r="F83" s="1"/>
      <c r="G83" s="1"/>
      <c r="H83" s="1"/>
      <c r="I83" s="1"/>
      <c r="J83" s="1"/>
      <c r="K83" s="1"/>
      <c r="L83" s="1"/>
      <c r="M83" s="1"/>
      <c r="N83" s="1"/>
      <c r="O83" s="1"/>
      <c r="P83" s="1"/>
      <c r="Q83" s="1"/>
      <c r="R83" s="942"/>
      <c r="S83" s="942"/>
      <c r="T83" s="942"/>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c r="AT83" s="942"/>
      <c r="AU83" s="942"/>
      <c r="AV83" s="942"/>
      <c r="AW83" s="942"/>
      <c r="AX83" s="942"/>
      <c r="AY83" s="942"/>
      <c r="AZ83" s="942"/>
      <c r="BA83" s="942"/>
      <c r="BB83" s="942"/>
    </row>
    <row r="84" spans="1:54" x14ac:dyDescent="0.15">
      <c r="A84" s="1"/>
      <c r="B84" s="1"/>
      <c r="C84" s="1"/>
      <c r="D84" s="1"/>
      <c r="E84" s="1"/>
      <c r="F84" s="1"/>
      <c r="G84" s="1"/>
      <c r="H84" s="1"/>
      <c r="I84" s="1"/>
      <c r="J84" s="1"/>
      <c r="K84" s="1"/>
      <c r="L84" s="1"/>
      <c r="M84" s="1"/>
      <c r="N84" s="1"/>
      <c r="O84" s="1"/>
      <c r="P84" s="1"/>
      <c r="Q84" s="1"/>
      <c r="R84" s="942"/>
      <c r="S84" s="942"/>
      <c r="T84" s="942"/>
      <c r="U84" s="942"/>
      <c r="V84" s="942"/>
      <c r="W84" s="942"/>
      <c r="X84" s="942"/>
      <c r="Y84" s="942"/>
      <c r="Z84" s="942"/>
      <c r="AA84" s="942"/>
      <c r="AB84" s="942"/>
      <c r="AC84" s="942"/>
      <c r="AD84" s="942"/>
      <c r="AE84" s="942"/>
      <c r="AF84" s="942"/>
      <c r="AG84" s="942"/>
      <c r="AH84" s="942"/>
      <c r="AI84" s="942"/>
      <c r="AJ84" s="942"/>
      <c r="AK84" s="942"/>
      <c r="AL84" s="942"/>
      <c r="AM84" s="942"/>
      <c r="AN84" s="942"/>
      <c r="AO84" s="942"/>
      <c r="AP84" s="942"/>
      <c r="AQ84" s="942"/>
      <c r="AR84" s="942"/>
      <c r="AS84" s="942"/>
      <c r="AT84" s="942"/>
      <c r="AU84" s="942"/>
      <c r="AV84" s="942"/>
      <c r="AW84" s="942"/>
      <c r="AX84" s="942"/>
      <c r="AY84" s="942"/>
      <c r="AZ84" s="942"/>
      <c r="BA84" s="942"/>
      <c r="BB84" s="942"/>
    </row>
    <row r="85" spans="1:54" x14ac:dyDescent="0.15">
      <c r="A85" s="1"/>
      <c r="B85" s="1"/>
      <c r="C85" s="1"/>
      <c r="D85" s="1"/>
      <c r="E85" s="1"/>
      <c r="F85" s="1"/>
      <c r="G85" s="1"/>
      <c r="H85" s="1"/>
      <c r="I85" s="1"/>
      <c r="J85" s="1"/>
      <c r="K85" s="1"/>
      <c r="L85" s="1"/>
      <c r="M85" s="1"/>
      <c r="N85" s="1"/>
      <c r="O85" s="1"/>
      <c r="P85" s="1"/>
      <c r="Q85" s="1"/>
      <c r="R85" s="942"/>
      <c r="S85" s="942"/>
      <c r="T85" s="942"/>
      <c r="U85" s="942"/>
      <c r="V85" s="942"/>
      <c r="W85" s="942"/>
      <c r="X85" s="942"/>
      <c r="Y85" s="942"/>
      <c r="Z85" s="942"/>
      <c r="AA85" s="942"/>
      <c r="AB85" s="942"/>
      <c r="AC85" s="942"/>
      <c r="AD85" s="942"/>
      <c r="AE85" s="942"/>
      <c r="AF85" s="942"/>
      <c r="AG85" s="942"/>
      <c r="AH85" s="942"/>
      <c r="AI85" s="942"/>
      <c r="AJ85" s="942"/>
      <c r="AK85" s="942"/>
      <c r="AL85" s="942"/>
      <c r="AM85" s="942"/>
      <c r="AN85" s="942"/>
      <c r="AO85" s="942"/>
      <c r="AP85" s="942"/>
      <c r="AQ85" s="942"/>
      <c r="AR85" s="942"/>
      <c r="AS85" s="942"/>
      <c r="AT85" s="942"/>
      <c r="AU85" s="942"/>
      <c r="AV85" s="942"/>
      <c r="AW85" s="942"/>
      <c r="AX85" s="942"/>
      <c r="AY85" s="942"/>
      <c r="AZ85" s="942"/>
      <c r="BA85" s="942"/>
      <c r="BB85" s="942"/>
    </row>
    <row r="86" spans="1:54" x14ac:dyDescent="0.15">
      <c r="A86" s="1"/>
      <c r="B86" s="1"/>
      <c r="C86" s="1"/>
      <c r="D86" s="1"/>
      <c r="E86" s="1"/>
      <c r="F86" s="1"/>
      <c r="G86" s="1"/>
      <c r="H86" s="1"/>
      <c r="I86" s="1"/>
      <c r="J86" s="1"/>
      <c r="K86" s="1"/>
      <c r="L86" s="1"/>
      <c r="M86" s="1"/>
      <c r="N86" s="1"/>
      <c r="O86" s="1"/>
      <c r="P86" s="1"/>
      <c r="Q86" s="1"/>
      <c r="R86" s="942"/>
      <c r="S86" s="942"/>
      <c r="T86" s="942"/>
      <c r="U86" s="942"/>
      <c r="V86" s="942"/>
      <c r="W86" s="942"/>
      <c r="X86" s="942"/>
      <c r="Y86" s="942"/>
      <c r="Z86" s="942"/>
      <c r="AA86" s="942"/>
      <c r="AB86" s="942"/>
      <c r="AC86" s="942"/>
      <c r="AD86" s="942"/>
      <c r="AE86" s="942"/>
      <c r="AF86" s="942"/>
      <c r="AG86" s="942"/>
      <c r="AH86" s="942"/>
      <c r="AI86" s="942"/>
      <c r="AJ86" s="942"/>
      <c r="AK86" s="942"/>
      <c r="AL86" s="942"/>
      <c r="AM86" s="942"/>
      <c r="AN86" s="942"/>
      <c r="AO86" s="942"/>
      <c r="AP86" s="942"/>
      <c r="AQ86" s="942"/>
      <c r="AR86" s="942"/>
      <c r="AS86" s="942"/>
      <c r="AT86" s="942"/>
      <c r="AU86" s="942"/>
      <c r="AV86" s="942"/>
      <c r="AW86" s="942"/>
      <c r="AX86" s="942"/>
      <c r="AY86" s="942"/>
      <c r="AZ86" s="942"/>
      <c r="BA86" s="942"/>
      <c r="BB86" s="942"/>
    </row>
    <row r="87" spans="1:54" x14ac:dyDescent="0.15">
      <c r="A87" s="1"/>
      <c r="B87" s="1"/>
      <c r="C87" s="1"/>
      <c r="D87" s="1"/>
      <c r="E87" s="1"/>
      <c r="F87" s="1"/>
      <c r="G87" s="1"/>
      <c r="H87" s="1"/>
      <c r="I87" s="1"/>
      <c r="J87" s="1"/>
      <c r="K87" s="1"/>
      <c r="L87" s="1"/>
      <c r="M87" s="1"/>
      <c r="N87" s="1"/>
      <c r="O87" s="1"/>
      <c r="P87" s="1"/>
      <c r="Q87" s="1"/>
      <c r="R87" s="942"/>
      <c r="S87" s="942"/>
      <c r="T87" s="942"/>
      <c r="U87" s="942"/>
      <c r="V87" s="942"/>
      <c r="W87" s="942"/>
      <c r="X87" s="942"/>
      <c r="Y87" s="942"/>
      <c r="Z87" s="942"/>
      <c r="AA87" s="942"/>
      <c r="AB87" s="942"/>
      <c r="AC87" s="942"/>
      <c r="AD87" s="942"/>
      <c r="AE87" s="942"/>
      <c r="AF87" s="942"/>
      <c r="AG87" s="942"/>
      <c r="AH87" s="942"/>
      <c r="AI87" s="942"/>
      <c r="AJ87" s="942"/>
      <c r="AK87" s="942"/>
      <c r="AL87" s="942"/>
      <c r="AM87" s="942"/>
      <c r="AN87" s="942"/>
      <c r="AO87" s="942"/>
      <c r="AP87" s="942"/>
      <c r="AQ87" s="942"/>
      <c r="AR87" s="942"/>
      <c r="AS87" s="942"/>
      <c r="AT87" s="942"/>
      <c r="AU87" s="942"/>
      <c r="AV87" s="942"/>
      <c r="AW87" s="942"/>
      <c r="AX87" s="942"/>
      <c r="AY87" s="942"/>
      <c r="AZ87" s="942"/>
      <c r="BA87" s="942"/>
      <c r="BB87" s="942"/>
    </row>
    <row r="88" spans="1:54" x14ac:dyDescent="0.15">
      <c r="A88" s="1"/>
      <c r="B88" s="1"/>
      <c r="C88" s="1"/>
      <c r="D88" s="1"/>
      <c r="E88" s="1"/>
      <c r="F88" s="1"/>
      <c r="G88" s="1"/>
      <c r="H88" s="1"/>
      <c r="I88" s="1"/>
      <c r="J88" s="1"/>
      <c r="K88" s="1"/>
      <c r="L88" s="1"/>
      <c r="M88" s="1"/>
      <c r="N88" s="1"/>
      <c r="O88" s="1"/>
      <c r="P88" s="1"/>
      <c r="Q88" s="1"/>
      <c r="R88" s="942"/>
      <c r="S88" s="942"/>
      <c r="T88" s="942"/>
      <c r="U88" s="942"/>
      <c r="V88" s="942"/>
      <c r="W88" s="942"/>
      <c r="X88" s="942"/>
      <c r="Y88" s="942"/>
      <c r="Z88" s="942"/>
      <c r="AA88" s="942"/>
      <c r="AB88" s="942"/>
      <c r="AC88" s="942"/>
      <c r="AD88" s="942"/>
      <c r="AE88" s="942"/>
      <c r="AF88" s="942"/>
      <c r="AG88" s="942"/>
      <c r="AH88" s="942"/>
      <c r="AI88" s="942"/>
      <c r="AJ88" s="942"/>
      <c r="AK88" s="942"/>
      <c r="AL88" s="942"/>
      <c r="AM88" s="942"/>
      <c r="AN88" s="942"/>
      <c r="AO88" s="942"/>
      <c r="AP88" s="942"/>
      <c r="AQ88" s="942"/>
      <c r="AR88" s="942"/>
      <c r="AS88" s="942"/>
      <c r="AT88" s="942"/>
      <c r="AU88" s="942"/>
      <c r="AV88" s="942"/>
      <c r="AW88" s="942"/>
      <c r="AX88" s="942"/>
      <c r="AY88" s="942"/>
      <c r="AZ88" s="942"/>
      <c r="BA88" s="942"/>
      <c r="BB88" s="942"/>
    </row>
    <row r="89" spans="1:54" x14ac:dyDescent="0.15">
      <c r="A89" s="1"/>
      <c r="B89" s="1"/>
      <c r="C89" s="1"/>
      <c r="D89" s="1"/>
      <c r="E89" s="1"/>
      <c r="F89" s="1"/>
      <c r="G89" s="1"/>
      <c r="H89" s="1"/>
      <c r="I89" s="1"/>
      <c r="J89" s="1"/>
      <c r="K89" s="1"/>
      <c r="L89" s="1"/>
      <c r="M89" s="1"/>
      <c r="N89" s="1"/>
      <c r="O89" s="1"/>
      <c r="P89" s="1"/>
      <c r="Q89" s="1"/>
      <c r="R89" s="942"/>
      <c r="S89" s="942"/>
      <c r="T89" s="942"/>
      <c r="U89" s="942"/>
      <c r="V89" s="942"/>
      <c r="W89" s="942"/>
      <c r="X89" s="942"/>
      <c r="Y89" s="942"/>
      <c r="Z89" s="942"/>
      <c r="AA89" s="942"/>
      <c r="AB89" s="942"/>
      <c r="AC89" s="942"/>
      <c r="AD89" s="942"/>
      <c r="AE89" s="942"/>
      <c r="AF89" s="942"/>
      <c r="AG89" s="942"/>
      <c r="AH89" s="942"/>
      <c r="AI89" s="942"/>
      <c r="AJ89" s="942"/>
      <c r="AK89" s="942"/>
      <c r="AL89" s="942"/>
      <c r="AM89" s="942"/>
      <c r="AN89" s="942"/>
      <c r="AO89" s="942"/>
      <c r="AP89" s="942"/>
      <c r="AQ89" s="942"/>
      <c r="AR89" s="942"/>
      <c r="AS89" s="942"/>
      <c r="AT89" s="942"/>
      <c r="AU89" s="942"/>
      <c r="AV89" s="942"/>
      <c r="AW89" s="942"/>
      <c r="AX89" s="942"/>
      <c r="AY89" s="942"/>
      <c r="AZ89" s="942"/>
      <c r="BA89" s="942"/>
      <c r="BB89" s="942"/>
    </row>
    <row r="90" spans="1:54" x14ac:dyDescent="0.15">
      <c r="A90" s="1"/>
      <c r="B90" s="1"/>
      <c r="C90" s="1"/>
      <c r="D90" s="1"/>
      <c r="E90" s="1"/>
      <c r="F90" s="1"/>
      <c r="G90" s="1"/>
      <c r="H90" s="1"/>
      <c r="I90" s="1"/>
      <c r="J90" s="1"/>
      <c r="K90" s="1"/>
      <c r="L90" s="1"/>
      <c r="M90" s="1"/>
      <c r="N90" s="1"/>
      <c r="O90" s="1"/>
      <c r="P90" s="1"/>
      <c r="Q90" s="1"/>
      <c r="R90" s="942"/>
      <c r="S90" s="942"/>
      <c r="T90" s="942"/>
      <c r="U90" s="942"/>
      <c r="V90" s="942"/>
      <c r="W90" s="942"/>
      <c r="X90" s="942"/>
      <c r="Y90" s="942"/>
      <c r="Z90" s="942"/>
      <c r="AA90" s="942"/>
      <c r="AB90" s="942"/>
      <c r="AC90" s="942"/>
      <c r="AD90" s="942"/>
      <c r="AE90" s="942"/>
      <c r="AF90" s="942"/>
      <c r="AG90" s="942"/>
      <c r="AH90" s="942"/>
      <c r="AI90" s="942"/>
      <c r="AJ90" s="942"/>
      <c r="AK90" s="942"/>
      <c r="AL90" s="942"/>
      <c r="AM90" s="942"/>
      <c r="AN90" s="942"/>
      <c r="AO90" s="942"/>
      <c r="AP90" s="942"/>
      <c r="AQ90" s="942"/>
      <c r="AR90" s="942"/>
      <c r="AS90" s="942"/>
      <c r="AT90" s="942"/>
      <c r="AU90" s="942"/>
      <c r="AV90" s="942"/>
      <c r="AW90" s="942"/>
      <c r="AX90" s="942"/>
      <c r="AY90" s="942"/>
      <c r="AZ90" s="942"/>
      <c r="BA90" s="942"/>
      <c r="BB90" s="942"/>
    </row>
    <row r="91" spans="1:54" x14ac:dyDescent="0.15">
      <c r="A91" s="1"/>
      <c r="B91" s="1"/>
      <c r="C91" s="1"/>
      <c r="D91" s="1"/>
      <c r="E91" s="1"/>
      <c r="F91" s="1"/>
      <c r="G91" s="1"/>
      <c r="H91" s="1"/>
      <c r="I91" s="1"/>
      <c r="J91" s="1"/>
      <c r="K91" s="1"/>
      <c r="L91" s="1"/>
      <c r="M91" s="1"/>
      <c r="N91" s="1"/>
      <c r="O91" s="1"/>
      <c r="P91" s="1"/>
      <c r="Q91" s="1"/>
      <c r="R91" s="942"/>
      <c r="S91" s="942"/>
      <c r="T91" s="942"/>
      <c r="U91" s="942"/>
      <c r="V91" s="942"/>
      <c r="W91" s="942"/>
      <c r="X91" s="942"/>
      <c r="Y91" s="942"/>
      <c r="Z91" s="942"/>
      <c r="AA91" s="942"/>
      <c r="AB91" s="942"/>
      <c r="AC91" s="942"/>
      <c r="AD91" s="942"/>
      <c r="AE91" s="942"/>
      <c r="AF91" s="942"/>
      <c r="AG91" s="942"/>
      <c r="AH91" s="942"/>
      <c r="AI91" s="942"/>
      <c r="AJ91" s="942"/>
      <c r="AK91" s="942"/>
      <c r="AL91" s="942"/>
      <c r="AM91" s="942"/>
      <c r="AN91" s="942"/>
      <c r="AO91" s="942"/>
      <c r="AP91" s="942"/>
      <c r="AQ91" s="942"/>
      <c r="AR91" s="942"/>
      <c r="AS91" s="942"/>
      <c r="AT91" s="942"/>
      <c r="AU91" s="942"/>
      <c r="AV91" s="942"/>
      <c r="AW91" s="942"/>
      <c r="AX91" s="942"/>
      <c r="AY91" s="942"/>
      <c r="AZ91" s="942"/>
      <c r="BA91" s="942"/>
      <c r="BB91" s="942"/>
    </row>
    <row r="92" spans="1:54" x14ac:dyDescent="0.15">
      <c r="A92" s="1"/>
      <c r="B92" s="1"/>
      <c r="C92" s="1"/>
      <c r="D92" s="1"/>
      <c r="E92" s="1"/>
      <c r="F92" s="1"/>
      <c r="G92" s="1"/>
      <c r="H92" s="1"/>
      <c r="I92" s="1"/>
      <c r="J92" s="1"/>
      <c r="K92" s="1"/>
      <c r="L92" s="1"/>
      <c r="M92" s="1"/>
      <c r="N92" s="1"/>
      <c r="O92" s="1"/>
      <c r="P92" s="1"/>
      <c r="Q92" s="1"/>
      <c r="R92" s="942"/>
      <c r="S92" s="942"/>
      <c r="T92" s="942"/>
      <c r="U92" s="942"/>
      <c r="V92" s="942"/>
      <c r="W92" s="942"/>
      <c r="X92" s="942"/>
      <c r="Y92" s="942"/>
      <c r="Z92" s="942"/>
      <c r="AA92" s="942"/>
      <c r="AB92" s="942"/>
      <c r="AC92" s="942"/>
      <c r="AD92" s="942"/>
      <c r="AE92" s="942"/>
      <c r="AF92" s="942"/>
      <c r="AG92" s="942"/>
      <c r="AH92" s="942"/>
      <c r="AI92" s="942"/>
      <c r="AJ92" s="942"/>
      <c r="AK92" s="942"/>
      <c r="AL92" s="942"/>
      <c r="AM92" s="942"/>
      <c r="AN92" s="942"/>
      <c r="AO92" s="942"/>
      <c r="AP92" s="942"/>
      <c r="AQ92" s="942"/>
      <c r="AR92" s="942"/>
      <c r="AS92" s="942"/>
      <c r="AT92" s="942"/>
      <c r="AU92" s="942"/>
      <c r="AV92" s="942"/>
      <c r="AW92" s="942"/>
      <c r="AX92" s="942"/>
      <c r="AY92" s="942"/>
      <c r="AZ92" s="942"/>
      <c r="BA92" s="942"/>
      <c r="BB92" s="942"/>
    </row>
    <row r="93" spans="1:54" x14ac:dyDescent="0.15">
      <c r="A93" s="1"/>
      <c r="B93" s="1"/>
      <c r="C93" s="1"/>
      <c r="D93" s="1"/>
      <c r="E93" s="1"/>
      <c r="F93" s="1"/>
      <c r="G93" s="1"/>
      <c r="H93" s="1"/>
      <c r="I93" s="1"/>
      <c r="J93" s="1"/>
      <c r="K93" s="1"/>
      <c r="L93" s="1"/>
      <c r="M93" s="1"/>
      <c r="N93" s="1"/>
      <c r="O93" s="1"/>
      <c r="P93" s="1"/>
      <c r="Q93" s="1"/>
      <c r="R93" s="942"/>
      <c r="S93" s="942"/>
      <c r="T93" s="942"/>
      <c r="U93" s="942"/>
      <c r="V93" s="942"/>
      <c r="W93" s="942"/>
      <c r="X93" s="942"/>
      <c r="Y93" s="942"/>
      <c r="Z93" s="942"/>
      <c r="AA93" s="942"/>
      <c r="AB93" s="942"/>
      <c r="AC93" s="942"/>
      <c r="AD93" s="942"/>
      <c r="AE93" s="942"/>
      <c r="AF93" s="942"/>
      <c r="AG93" s="942"/>
      <c r="AH93" s="942"/>
      <c r="AI93" s="942"/>
      <c r="AJ93" s="942"/>
      <c r="AK93" s="942"/>
      <c r="AL93" s="942"/>
      <c r="AM93" s="942"/>
      <c r="AN93" s="942"/>
      <c r="AO93" s="942"/>
      <c r="AP93" s="942"/>
      <c r="AQ93" s="942"/>
      <c r="AR93" s="942"/>
      <c r="AS93" s="942"/>
      <c r="AT93" s="942"/>
      <c r="AU93" s="942"/>
      <c r="AV93" s="942"/>
      <c r="AW93" s="942"/>
      <c r="AX93" s="942"/>
      <c r="AY93" s="942"/>
      <c r="AZ93" s="942"/>
      <c r="BA93" s="942"/>
      <c r="BB93" s="942"/>
    </row>
    <row r="94" spans="1:54" x14ac:dyDescent="0.15">
      <c r="A94" s="1"/>
      <c r="B94" s="1"/>
      <c r="C94" s="1"/>
      <c r="D94" s="1"/>
      <c r="E94" s="1"/>
      <c r="F94" s="1"/>
      <c r="G94" s="1"/>
      <c r="H94" s="1"/>
      <c r="I94" s="1"/>
      <c r="J94" s="1"/>
      <c r="K94" s="1"/>
      <c r="L94" s="1"/>
      <c r="M94" s="1"/>
      <c r="N94" s="1"/>
      <c r="O94" s="1"/>
      <c r="P94" s="1"/>
      <c r="Q94" s="1"/>
      <c r="R94" s="942"/>
      <c r="S94" s="942"/>
      <c r="T94" s="942"/>
      <c r="U94" s="942"/>
      <c r="V94" s="942"/>
      <c r="W94" s="942"/>
      <c r="X94" s="942"/>
      <c r="Y94" s="942"/>
      <c r="Z94" s="942"/>
      <c r="AA94" s="942"/>
      <c r="AB94" s="942"/>
      <c r="AC94" s="942"/>
      <c r="AD94" s="942"/>
      <c r="AE94" s="942"/>
      <c r="AF94" s="942"/>
      <c r="AG94" s="942"/>
      <c r="AH94" s="942"/>
      <c r="AI94" s="942"/>
      <c r="AJ94" s="942"/>
      <c r="AK94" s="942"/>
      <c r="AL94" s="942"/>
      <c r="AM94" s="942"/>
      <c r="AN94" s="942"/>
      <c r="AO94" s="942"/>
      <c r="AP94" s="942"/>
      <c r="AQ94" s="942"/>
      <c r="AR94" s="942"/>
      <c r="AS94" s="942"/>
      <c r="AT94" s="942"/>
      <c r="AU94" s="942"/>
      <c r="AV94" s="942"/>
      <c r="AW94" s="942"/>
      <c r="AX94" s="942"/>
      <c r="AY94" s="942"/>
      <c r="AZ94" s="942"/>
      <c r="BA94" s="942"/>
      <c r="BB94" s="942"/>
    </row>
    <row r="95" spans="1:54" x14ac:dyDescent="0.15">
      <c r="A95" s="1"/>
      <c r="B95" s="1"/>
      <c r="C95" s="1"/>
      <c r="D95" s="1"/>
      <c r="E95" s="1"/>
      <c r="F95" s="1"/>
      <c r="G95" s="1"/>
      <c r="H95" s="1"/>
      <c r="I95" s="1"/>
      <c r="J95" s="1"/>
      <c r="K95" s="1"/>
      <c r="L95" s="1"/>
      <c r="M95" s="1"/>
      <c r="N95" s="1"/>
      <c r="O95" s="1"/>
      <c r="P95" s="1"/>
      <c r="Q95" s="1"/>
      <c r="R95" s="942"/>
      <c r="S95" s="942"/>
      <c r="T95" s="942"/>
      <c r="U95" s="942"/>
      <c r="V95" s="942"/>
      <c r="W95" s="942"/>
      <c r="X95" s="942"/>
      <c r="Y95" s="942"/>
      <c r="Z95" s="942"/>
      <c r="AA95" s="942"/>
      <c r="AB95" s="942"/>
      <c r="AC95" s="942"/>
      <c r="AD95" s="942"/>
      <c r="AE95" s="942"/>
      <c r="AF95" s="942"/>
      <c r="AG95" s="942"/>
      <c r="AH95" s="942"/>
      <c r="AI95" s="942"/>
      <c r="AJ95" s="942"/>
      <c r="AK95" s="942"/>
      <c r="AL95" s="942"/>
      <c r="AM95" s="942"/>
      <c r="AN95" s="942"/>
      <c r="AO95" s="942"/>
      <c r="AP95" s="942"/>
      <c r="AQ95" s="942"/>
      <c r="AR95" s="942"/>
      <c r="AS95" s="942"/>
      <c r="AT95" s="942"/>
      <c r="AU95" s="942"/>
      <c r="AV95" s="942"/>
      <c r="AW95" s="942"/>
      <c r="AX95" s="942"/>
      <c r="AY95" s="942"/>
      <c r="AZ95" s="942"/>
      <c r="BA95" s="942"/>
      <c r="BB95" s="942"/>
    </row>
    <row r="96" spans="1:54" x14ac:dyDescent="0.15">
      <c r="A96" s="1"/>
      <c r="B96" s="1"/>
      <c r="C96" s="1"/>
      <c r="D96" s="1"/>
      <c r="E96" s="1"/>
      <c r="F96" s="1"/>
      <c r="G96" s="1"/>
      <c r="H96" s="1"/>
      <c r="I96" s="1"/>
      <c r="J96" s="1"/>
      <c r="K96" s="1"/>
      <c r="L96" s="1"/>
      <c r="M96" s="1"/>
      <c r="N96" s="1"/>
      <c r="O96" s="1"/>
      <c r="P96" s="1"/>
      <c r="Q96" s="1"/>
      <c r="R96" s="942"/>
      <c r="S96" s="942"/>
      <c r="T96" s="942"/>
      <c r="U96" s="942"/>
      <c r="V96" s="942"/>
      <c r="W96" s="942"/>
      <c r="X96" s="942"/>
      <c r="Y96" s="942"/>
      <c r="Z96" s="942"/>
      <c r="AA96" s="942"/>
      <c r="AB96" s="942"/>
      <c r="AC96" s="942"/>
      <c r="AD96" s="942"/>
      <c r="AE96" s="942"/>
      <c r="AF96" s="942"/>
      <c r="AG96" s="942"/>
      <c r="AH96" s="942"/>
      <c r="AI96" s="942"/>
      <c r="AJ96" s="942"/>
      <c r="AK96" s="942"/>
      <c r="AL96" s="942"/>
      <c r="AM96" s="942"/>
      <c r="AN96" s="942"/>
      <c r="AO96" s="942"/>
      <c r="AP96" s="942"/>
      <c r="AQ96" s="942"/>
      <c r="AR96" s="942"/>
      <c r="AS96" s="942"/>
      <c r="AT96" s="942"/>
      <c r="AU96" s="942"/>
      <c r="AV96" s="942"/>
      <c r="AW96" s="942"/>
      <c r="AX96" s="942"/>
      <c r="AY96" s="942"/>
      <c r="AZ96" s="942"/>
      <c r="BA96" s="942"/>
      <c r="BB96" s="942"/>
    </row>
    <row r="97" spans="1:54" x14ac:dyDescent="0.15">
      <c r="A97" s="1"/>
      <c r="B97" s="1"/>
      <c r="C97" s="1"/>
      <c r="D97" s="1"/>
      <c r="E97" s="1"/>
      <c r="F97" s="1"/>
      <c r="G97" s="1"/>
      <c r="H97" s="1"/>
      <c r="I97" s="1"/>
      <c r="J97" s="1"/>
      <c r="K97" s="1"/>
      <c r="L97" s="1"/>
      <c r="M97" s="1"/>
      <c r="N97" s="1"/>
      <c r="O97" s="1"/>
      <c r="P97" s="1"/>
      <c r="Q97" s="1"/>
      <c r="R97" s="942"/>
      <c r="S97" s="942"/>
      <c r="T97" s="942"/>
      <c r="U97" s="942"/>
      <c r="V97" s="942"/>
      <c r="W97" s="942"/>
      <c r="X97" s="942"/>
      <c r="Y97" s="942"/>
      <c r="Z97" s="942"/>
      <c r="AA97" s="942"/>
      <c r="AB97" s="942"/>
      <c r="AC97" s="942"/>
      <c r="AD97" s="942"/>
      <c r="AE97" s="942"/>
      <c r="AF97" s="942"/>
      <c r="AG97" s="942"/>
      <c r="AH97" s="942"/>
      <c r="AI97" s="942"/>
      <c r="AJ97" s="942"/>
      <c r="AK97" s="942"/>
      <c r="AL97" s="942"/>
      <c r="AM97" s="942"/>
      <c r="AN97" s="942"/>
      <c r="AO97" s="942"/>
      <c r="AP97" s="942"/>
      <c r="AQ97" s="942"/>
      <c r="AR97" s="942"/>
      <c r="AS97" s="942"/>
      <c r="AT97" s="942"/>
      <c r="AU97" s="942"/>
      <c r="AV97" s="942"/>
      <c r="AW97" s="942"/>
      <c r="AX97" s="942"/>
      <c r="AY97" s="942"/>
      <c r="AZ97" s="942"/>
      <c r="BA97" s="942"/>
      <c r="BB97" s="942"/>
    </row>
    <row r="98" spans="1:54" x14ac:dyDescent="0.15">
      <c r="A98" s="1"/>
      <c r="B98" s="1"/>
      <c r="C98" s="1"/>
      <c r="D98" s="1"/>
      <c r="E98" s="1"/>
      <c r="F98" s="1"/>
      <c r="G98" s="1"/>
      <c r="H98" s="1"/>
      <c r="I98" s="1"/>
      <c r="J98" s="1"/>
      <c r="K98" s="1"/>
      <c r="L98" s="1"/>
      <c r="M98" s="1"/>
      <c r="N98" s="1"/>
      <c r="O98" s="1"/>
      <c r="P98" s="1"/>
      <c r="Q98" s="1"/>
      <c r="R98" s="942"/>
      <c r="S98" s="942"/>
      <c r="T98" s="942"/>
      <c r="U98" s="942"/>
      <c r="V98" s="942"/>
      <c r="W98" s="942"/>
      <c r="X98" s="942"/>
      <c r="Y98" s="942"/>
      <c r="Z98" s="942"/>
      <c r="AA98" s="942"/>
      <c r="AB98" s="942"/>
      <c r="AC98" s="942"/>
      <c r="AD98" s="942"/>
      <c r="AE98" s="942"/>
      <c r="AF98" s="942"/>
      <c r="AG98" s="942"/>
      <c r="AH98" s="942"/>
      <c r="AI98" s="942"/>
      <c r="AJ98" s="942"/>
      <c r="AK98" s="942"/>
      <c r="AL98" s="942"/>
      <c r="AM98" s="942"/>
      <c r="AN98" s="942"/>
      <c r="AO98" s="942"/>
      <c r="AP98" s="942"/>
      <c r="AQ98" s="942"/>
      <c r="AR98" s="942"/>
      <c r="AS98" s="942"/>
      <c r="AT98" s="942"/>
      <c r="AU98" s="942"/>
      <c r="AV98" s="942"/>
      <c r="AW98" s="942"/>
      <c r="AX98" s="942"/>
      <c r="AY98" s="942"/>
      <c r="AZ98" s="942"/>
      <c r="BA98" s="942"/>
      <c r="BB98" s="942"/>
    </row>
    <row r="99" spans="1:54" ht="14" thickBot="1" x14ac:dyDescent="0.2">
      <c r="A99" s="1"/>
      <c r="B99" s="1"/>
      <c r="C99" s="1"/>
      <c r="D99" s="1"/>
      <c r="E99" s="1"/>
      <c r="F99" s="1"/>
      <c r="G99" s="1"/>
      <c r="H99" s="1"/>
      <c r="I99" s="1"/>
      <c r="J99" s="1"/>
      <c r="K99" s="1"/>
      <c r="L99" s="1"/>
      <c r="M99" s="1"/>
      <c r="N99" s="1"/>
      <c r="O99" s="1"/>
      <c r="P99" s="1"/>
      <c r="Q99" s="1"/>
      <c r="R99" s="942"/>
      <c r="S99" s="942"/>
      <c r="T99" s="942"/>
      <c r="U99" s="942"/>
      <c r="V99" s="942"/>
      <c r="W99" s="942"/>
      <c r="X99" s="942"/>
      <c r="Y99" s="942"/>
      <c r="Z99" s="942"/>
      <c r="AA99" s="942"/>
      <c r="AB99" s="942"/>
      <c r="AC99" s="942"/>
      <c r="AD99" s="942"/>
      <c r="AE99" s="942"/>
      <c r="AF99" s="942"/>
      <c r="AG99" s="942"/>
      <c r="AH99" s="942"/>
      <c r="AI99" s="942"/>
      <c r="AJ99" s="942"/>
      <c r="AK99" s="942"/>
      <c r="AL99" s="942"/>
      <c r="AM99" s="942"/>
      <c r="AN99" s="942"/>
      <c r="AO99" s="942"/>
      <c r="AP99" s="942"/>
      <c r="AQ99" s="942"/>
      <c r="AR99" s="942"/>
      <c r="AS99" s="942"/>
      <c r="AT99" s="942"/>
      <c r="AU99" s="942"/>
      <c r="AV99" s="942"/>
      <c r="AW99" s="942"/>
      <c r="AX99" s="942"/>
      <c r="AY99" s="942"/>
      <c r="AZ99" s="942"/>
      <c r="BA99" s="942"/>
      <c r="BB99" s="942"/>
    </row>
    <row r="100" spans="1:54" ht="25" thickTop="1" thickBot="1" x14ac:dyDescent="0.3">
      <c r="A100" s="784"/>
      <c r="B100" s="2397" t="s">
        <v>1740</v>
      </c>
      <c r="C100" s="2397"/>
      <c r="D100" s="2397"/>
      <c r="E100" s="2397"/>
      <c r="F100" s="806"/>
      <c r="G100" s="806"/>
      <c r="H100" s="806"/>
      <c r="I100" s="806"/>
      <c r="J100" s="806"/>
      <c r="K100" s="788"/>
      <c r="L100" s="2383" t="s">
        <v>1538</v>
      </c>
      <c r="M100" s="2383"/>
      <c r="N100" s="788"/>
      <c r="O100" s="804"/>
      <c r="P100" s="1"/>
      <c r="Q100" s="1"/>
      <c r="R100" s="942"/>
      <c r="S100" s="942"/>
      <c r="T100" s="942"/>
      <c r="U100" s="942"/>
      <c r="V100" s="942"/>
      <c r="W100" s="942"/>
      <c r="X100" s="942"/>
      <c r="Y100" s="942"/>
      <c r="Z100" s="942"/>
      <c r="AA100" s="942"/>
      <c r="AB100" s="942"/>
      <c r="AC100" s="942"/>
      <c r="AD100" s="942"/>
      <c r="AE100" s="942"/>
      <c r="AF100" s="942"/>
      <c r="AG100" s="942"/>
      <c r="AH100" s="942"/>
      <c r="AI100" s="942"/>
      <c r="AJ100" s="942"/>
      <c r="AK100" s="942"/>
      <c r="AL100" s="942"/>
      <c r="AM100" s="942"/>
      <c r="AN100" s="942"/>
      <c r="AO100" s="942"/>
      <c r="AP100" s="942"/>
      <c r="AQ100" s="942"/>
      <c r="AR100" s="942"/>
      <c r="AS100" s="942"/>
      <c r="AT100" s="942"/>
      <c r="AU100" s="942"/>
      <c r="AV100" s="942"/>
      <c r="AW100" s="942"/>
      <c r="AX100" s="942"/>
      <c r="AY100" s="942"/>
      <c r="AZ100" s="942"/>
      <c r="BA100" s="942"/>
      <c r="BB100" s="942"/>
    </row>
    <row r="101" spans="1:54" ht="14" thickTop="1" x14ac:dyDescent="0.15">
      <c r="A101" s="1"/>
      <c r="B101" s="532"/>
      <c r="C101" s="533"/>
      <c r="D101" s="533"/>
      <c r="E101" s="533"/>
      <c r="F101" s="533"/>
      <c r="G101" s="533"/>
      <c r="H101" s="533"/>
      <c r="I101" s="533"/>
      <c r="J101" s="533"/>
      <c r="K101" s="533"/>
      <c r="L101" s="533"/>
      <c r="M101" s="533"/>
      <c r="N101" s="533"/>
      <c r="O101" s="534"/>
      <c r="P101" s="1"/>
      <c r="Q101" s="1"/>
      <c r="R101" s="942"/>
      <c r="S101" s="942"/>
      <c r="T101" s="942"/>
      <c r="U101" s="942"/>
      <c r="V101" s="942"/>
      <c r="W101" s="942"/>
      <c r="X101" s="942"/>
      <c r="Y101" s="942"/>
      <c r="Z101" s="942"/>
      <c r="AA101" s="942"/>
      <c r="AB101" s="942"/>
      <c r="AC101" s="942"/>
      <c r="AD101" s="942"/>
      <c r="AE101" s="942"/>
      <c r="AF101" s="942"/>
      <c r="AG101" s="942"/>
      <c r="AH101" s="942"/>
      <c r="AI101" s="942"/>
      <c r="AJ101" s="942"/>
      <c r="AK101" s="942"/>
      <c r="AL101" s="942"/>
      <c r="AM101" s="942"/>
      <c r="AN101" s="942"/>
      <c r="AO101" s="942"/>
      <c r="AP101" s="942"/>
      <c r="AQ101" s="942"/>
      <c r="AR101" s="942"/>
      <c r="AS101" s="942"/>
      <c r="AT101" s="942"/>
      <c r="AU101" s="942"/>
      <c r="AV101" s="942"/>
      <c r="AW101" s="942"/>
      <c r="AX101" s="942"/>
      <c r="AY101" s="942"/>
      <c r="AZ101" s="942"/>
      <c r="BA101" s="942"/>
      <c r="BB101" s="942"/>
    </row>
    <row r="102" spans="1:54" ht="18" x14ac:dyDescent="0.2">
      <c r="A102" s="1"/>
      <c r="B102" s="535"/>
      <c r="C102" s="810"/>
      <c r="D102" s="18"/>
      <c r="E102" s="18"/>
      <c r="F102" s="18"/>
      <c r="G102" s="18"/>
      <c r="H102" s="18"/>
      <c r="I102" s="18"/>
      <c r="J102" s="18"/>
      <c r="K102" s="18"/>
      <c r="L102" s="18"/>
      <c r="M102" s="18"/>
      <c r="N102" s="18"/>
      <c r="O102" s="536"/>
      <c r="P102" s="1"/>
      <c r="Q102" s="1"/>
      <c r="R102" s="942"/>
      <c r="S102" s="942"/>
      <c r="T102" s="942"/>
      <c r="U102" s="942"/>
      <c r="V102" s="942"/>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c r="AT102" s="942"/>
      <c r="AU102" s="942"/>
      <c r="AV102" s="942"/>
      <c r="AW102" s="942"/>
      <c r="AX102" s="942"/>
      <c r="AY102" s="942"/>
      <c r="AZ102" s="942"/>
      <c r="BA102" s="942"/>
      <c r="BB102" s="942"/>
    </row>
    <row r="103" spans="1:54" ht="14" x14ac:dyDescent="0.15">
      <c r="A103" s="1"/>
      <c r="B103" s="535"/>
      <c r="C103" s="18"/>
      <c r="D103" s="404"/>
      <c r="E103" s="18"/>
      <c r="F103" s="18"/>
      <c r="G103" s="18"/>
      <c r="H103" s="18"/>
      <c r="I103" s="18"/>
      <c r="J103" s="18"/>
      <c r="K103" s="18"/>
      <c r="L103" s="18"/>
      <c r="M103" s="18"/>
      <c r="N103" s="18"/>
      <c r="O103" s="536"/>
      <c r="P103" s="1"/>
      <c r="Q103" s="1"/>
      <c r="R103" s="942"/>
      <c r="S103" s="942"/>
      <c r="T103" s="942"/>
      <c r="U103" s="942"/>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c r="AT103" s="942"/>
      <c r="AU103" s="942"/>
      <c r="AV103" s="942"/>
      <c r="AW103" s="942"/>
      <c r="AX103" s="942"/>
      <c r="AY103" s="942"/>
      <c r="AZ103" s="942"/>
      <c r="BA103" s="942"/>
      <c r="BB103" s="942"/>
    </row>
    <row r="104" spans="1:54" ht="14" x14ac:dyDescent="0.15">
      <c r="A104" s="1"/>
      <c r="B104" s="535"/>
      <c r="C104" s="18"/>
      <c r="D104" s="404"/>
      <c r="E104" s="18"/>
      <c r="F104" s="18"/>
      <c r="G104" s="18"/>
      <c r="H104" s="18"/>
      <c r="I104" s="18"/>
      <c r="J104" s="18"/>
      <c r="K104" s="18"/>
      <c r="L104" s="18"/>
      <c r="M104" s="18"/>
      <c r="N104" s="18"/>
      <c r="O104" s="536"/>
      <c r="P104" s="1"/>
      <c r="Q104" s="1"/>
      <c r="R104" s="942"/>
      <c r="S104" s="942"/>
      <c r="T104" s="942"/>
      <c r="U104" s="942"/>
      <c r="V104" s="942"/>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c r="AT104" s="942"/>
      <c r="AU104" s="942"/>
      <c r="AV104" s="942"/>
      <c r="AW104" s="942"/>
      <c r="AX104" s="942"/>
      <c r="AY104" s="942"/>
      <c r="AZ104" s="942"/>
      <c r="BA104" s="942"/>
      <c r="BB104" s="942"/>
    </row>
    <row r="105" spans="1:54" ht="14" x14ac:dyDescent="0.15">
      <c r="A105" s="1"/>
      <c r="B105" s="535"/>
      <c r="C105" s="18"/>
      <c r="D105" s="404"/>
      <c r="E105" s="18"/>
      <c r="F105" s="18"/>
      <c r="G105" s="18"/>
      <c r="H105" s="18"/>
      <c r="I105" s="18"/>
      <c r="J105" s="18"/>
      <c r="K105" s="18"/>
      <c r="L105" s="18"/>
      <c r="M105" s="18"/>
      <c r="N105" s="18"/>
      <c r="O105" s="536"/>
      <c r="P105" s="1"/>
      <c r="Q105" s="1"/>
      <c r="R105" s="942"/>
      <c r="S105" s="942"/>
      <c r="T105" s="942"/>
      <c r="U105" s="942"/>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c r="AT105" s="942"/>
      <c r="AU105" s="942"/>
      <c r="AV105" s="942"/>
      <c r="AW105" s="942"/>
      <c r="AX105" s="942"/>
      <c r="AY105" s="942"/>
      <c r="AZ105" s="942"/>
      <c r="BA105" s="942"/>
      <c r="BB105" s="942"/>
    </row>
    <row r="106" spans="1:54" x14ac:dyDescent="0.15">
      <c r="A106" s="1"/>
      <c r="B106" s="535"/>
      <c r="C106" s="18"/>
      <c r="D106" s="18"/>
      <c r="E106" s="18"/>
      <c r="F106" s="18"/>
      <c r="G106" s="18"/>
      <c r="H106" s="18"/>
      <c r="I106" s="18"/>
      <c r="J106" s="18"/>
      <c r="K106" s="18"/>
      <c r="L106" s="18"/>
      <c r="M106" s="18"/>
      <c r="N106" s="18"/>
      <c r="O106" s="536"/>
      <c r="P106" s="1"/>
      <c r="Q106" s="1"/>
      <c r="R106" s="942"/>
      <c r="S106" s="942"/>
      <c r="T106" s="942"/>
      <c r="U106" s="942"/>
      <c r="V106" s="942"/>
      <c r="W106" s="942"/>
      <c r="X106" s="942"/>
      <c r="Y106" s="942"/>
      <c r="Z106" s="942"/>
      <c r="AA106" s="942"/>
      <c r="AB106" s="942"/>
      <c r="AC106" s="942"/>
      <c r="AD106" s="942"/>
      <c r="AE106" s="942"/>
      <c r="AF106" s="942"/>
      <c r="AG106" s="942"/>
      <c r="AH106" s="942"/>
      <c r="AI106" s="942"/>
      <c r="AJ106" s="942"/>
      <c r="AK106" s="942"/>
      <c r="AL106" s="942"/>
      <c r="AM106" s="942"/>
      <c r="AN106" s="942"/>
      <c r="AO106" s="942"/>
      <c r="AP106" s="942"/>
      <c r="AQ106" s="942"/>
      <c r="AR106" s="942"/>
      <c r="AS106" s="942"/>
      <c r="AT106" s="942"/>
      <c r="AU106" s="942"/>
      <c r="AV106" s="942"/>
      <c r="AW106" s="942"/>
      <c r="AX106" s="942"/>
      <c r="AY106" s="942"/>
      <c r="AZ106" s="942"/>
      <c r="BA106" s="942"/>
      <c r="BB106" s="942"/>
    </row>
    <row r="107" spans="1:54" ht="18" x14ac:dyDescent="0.2">
      <c r="A107" s="1"/>
      <c r="B107" s="535"/>
      <c r="C107" s="810"/>
      <c r="D107" s="18"/>
      <c r="E107" s="18"/>
      <c r="F107" s="18"/>
      <c r="G107" s="18"/>
      <c r="H107" s="18"/>
      <c r="I107" s="18"/>
      <c r="J107" s="18"/>
      <c r="K107" s="18"/>
      <c r="L107" s="18"/>
      <c r="M107" s="18"/>
      <c r="N107" s="18"/>
      <c r="O107" s="536"/>
      <c r="P107" s="1"/>
      <c r="Q107" s="1"/>
      <c r="R107" s="942"/>
      <c r="S107" s="942"/>
      <c r="T107" s="942"/>
      <c r="U107" s="942"/>
      <c r="V107" s="942"/>
      <c r="W107" s="942"/>
      <c r="X107" s="942"/>
      <c r="Y107" s="942"/>
      <c r="Z107" s="942"/>
      <c r="AA107" s="942"/>
      <c r="AB107" s="942"/>
      <c r="AC107" s="942"/>
      <c r="AD107" s="942"/>
      <c r="AE107" s="942"/>
      <c r="AF107" s="942"/>
      <c r="AG107" s="942"/>
      <c r="AH107" s="942"/>
      <c r="AI107" s="942"/>
      <c r="AJ107" s="942"/>
      <c r="AK107" s="942"/>
      <c r="AL107" s="942"/>
      <c r="AM107" s="942"/>
      <c r="AN107" s="942"/>
      <c r="AO107" s="942"/>
      <c r="AP107" s="942"/>
      <c r="AQ107" s="942"/>
      <c r="AR107" s="942"/>
      <c r="AS107" s="942"/>
      <c r="AT107" s="942"/>
      <c r="AU107" s="942"/>
      <c r="AV107" s="942"/>
      <c r="AW107" s="942"/>
      <c r="AX107" s="942"/>
      <c r="AY107" s="942"/>
      <c r="AZ107" s="942"/>
      <c r="BA107" s="942"/>
      <c r="BB107" s="942"/>
    </row>
    <row r="108" spans="1:54" ht="28.5" customHeight="1" thickBot="1" x14ac:dyDescent="0.2">
      <c r="A108" s="1"/>
      <c r="B108" s="537"/>
      <c r="C108" s="538"/>
      <c r="D108" s="538"/>
      <c r="E108" s="538"/>
      <c r="F108" s="538"/>
      <c r="G108" s="538"/>
      <c r="H108" s="538"/>
      <c r="I108" s="538"/>
      <c r="J108" s="538"/>
      <c r="K108" s="538"/>
      <c r="L108" s="538"/>
      <c r="M108" s="538"/>
      <c r="N108" s="538"/>
      <c r="O108" s="539"/>
      <c r="P108" s="1"/>
      <c r="Q108" s="1"/>
      <c r="R108" s="942"/>
      <c r="S108" s="942"/>
      <c r="T108" s="942"/>
      <c r="U108" s="942"/>
      <c r="V108" s="942"/>
      <c r="W108" s="942"/>
      <c r="X108" s="942"/>
      <c r="Y108" s="942"/>
      <c r="Z108" s="942"/>
      <c r="AA108" s="942"/>
      <c r="AB108" s="942"/>
      <c r="AC108" s="942"/>
      <c r="AD108" s="942"/>
      <c r="AE108" s="942"/>
      <c r="AF108" s="942"/>
      <c r="AG108" s="942"/>
      <c r="AH108" s="942"/>
      <c r="AI108" s="942"/>
      <c r="AJ108" s="942"/>
      <c r="AK108" s="942"/>
      <c r="AL108" s="942"/>
      <c r="AM108" s="942"/>
      <c r="AN108" s="942"/>
      <c r="AO108" s="942"/>
      <c r="AP108" s="942"/>
      <c r="AQ108" s="942"/>
      <c r="AR108" s="942"/>
      <c r="AS108" s="942"/>
      <c r="AT108" s="942"/>
      <c r="AU108" s="942"/>
      <c r="AV108" s="942"/>
      <c r="AW108" s="942"/>
      <c r="AX108" s="942"/>
      <c r="AY108" s="942"/>
      <c r="AZ108" s="942"/>
      <c r="BA108" s="942"/>
      <c r="BB108" s="942"/>
    </row>
    <row r="109" spans="1:54" ht="25" thickTop="1" thickBot="1" x14ac:dyDescent="0.3">
      <c r="A109" s="784"/>
      <c r="B109" s="2388" t="s">
        <v>1535</v>
      </c>
      <c r="C109" s="2388" t="s">
        <v>1535</v>
      </c>
      <c r="D109" s="2388"/>
      <c r="E109" s="2388"/>
      <c r="F109" s="807"/>
      <c r="G109" s="807"/>
      <c r="H109" s="807"/>
      <c r="I109" s="807"/>
      <c r="J109" s="807"/>
      <c r="K109" s="788"/>
      <c r="L109" s="2383" t="s">
        <v>1538</v>
      </c>
      <c r="M109" s="2383"/>
      <c r="N109" s="788"/>
      <c r="O109" s="808"/>
      <c r="P109" s="1"/>
      <c r="Q109" s="1"/>
      <c r="R109" s="942"/>
      <c r="S109" s="942"/>
      <c r="T109" s="942"/>
      <c r="U109" s="942"/>
      <c r="V109" s="942"/>
      <c r="W109" s="942"/>
      <c r="X109" s="942"/>
      <c r="Y109" s="942"/>
      <c r="Z109" s="942"/>
      <c r="AA109" s="942"/>
      <c r="AB109" s="942"/>
      <c r="AC109" s="942"/>
      <c r="AD109" s="942"/>
      <c r="AE109" s="942"/>
      <c r="AF109" s="942"/>
      <c r="AG109" s="942"/>
      <c r="AH109" s="942"/>
      <c r="AI109" s="942"/>
      <c r="AJ109" s="942"/>
      <c r="AK109" s="942"/>
      <c r="AL109" s="942"/>
      <c r="AM109" s="942"/>
      <c r="AN109" s="942"/>
      <c r="AO109" s="942"/>
      <c r="AP109" s="942"/>
      <c r="AQ109" s="942"/>
      <c r="AR109" s="942"/>
      <c r="AS109" s="942"/>
      <c r="AT109" s="942"/>
      <c r="AU109" s="942"/>
      <c r="AV109" s="942"/>
      <c r="AW109" s="942"/>
      <c r="AX109" s="942"/>
      <c r="AY109" s="942"/>
      <c r="AZ109" s="942"/>
      <c r="BA109" s="942"/>
      <c r="BB109" s="942"/>
    </row>
    <row r="110" spans="1:54" ht="15" thickTop="1" thickBot="1" x14ac:dyDescent="0.2">
      <c r="A110" s="1"/>
      <c r="B110" s="532"/>
      <c r="C110" s="533"/>
      <c r="D110" s="533"/>
      <c r="E110" s="533"/>
      <c r="F110" s="533"/>
      <c r="G110" s="533"/>
      <c r="H110" s="533"/>
      <c r="I110" s="533"/>
      <c r="J110" s="533"/>
      <c r="K110" s="533"/>
      <c r="L110" s="533"/>
      <c r="M110" s="533"/>
      <c r="N110" s="533"/>
      <c r="O110" s="534"/>
      <c r="P110" s="1"/>
      <c r="Q110" s="1"/>
      <c r="R110" s="942"/>
      <c r="S110" s="942"/>
      <c r="T110" s="942"/>
      <c r="U110" s="942"/>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c r="AT110" s="942"/>
      <c r="AU110" s="942"/>
      <c r="AV110" s="942"/>
      <c r="AW110" s="942"/>
      <c r="AX110" s="942"/>
      <c r="AY110" s="942"/>
      <c r="AZ110" s="942"/>
      <c r="BA110" s="942"/>
      <c r="BB110" s="942"/>
    </row>
    <row r="111" spans="1:54" ht="21" thickBot="1" x14ac:dyDescent="0.25">
      <c r="A111" s="1"/>
      <c r="B111" s="535"/>
      <c r="C111" s="19">
        <v>1</v>
      </c>
      <c r="D111" s="2376" t="s">
        <v>1248</v>
      </c>
      <c r="E111" s="2377"/>
      <c r="F111" s="2378"/>
      <c r="G111" s="404"/>
      <c r="H111" s="18"/>
      <c r="I111" s="18"/>
      <c r="J111" s="18"/>
      <c r="K111" s="18"/>
      <c r="L111" s="18"/>
      <c r="M111" s="18"/>
      <c r="N111" s="18"/>
      <c r="O111" s="536"/>
      <c r="P111" s="1"/>
      <c r="Q111" s="1"/>
      <c r="R111" s="942"/>
      <c r="S111" s="942"/>
      <c r="T111" s="942"/>
      <c r="U111" s="942"/>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c r="AT111" s="942"/>
      <c r="AU111" s="942"/>
      <c r="AV111" s="942"/>
      <c r="AW111" s="942"/>
      <c r="AX111" s="942"/>
      <c r="AY111" s="942"/>
      <c r="AZ111" s="942"/>
      <c r="BA111" s="942"/>
      <c r="BB111" s="942"/>
    </row>
    <row r="112" spans="1:54" ht="18" x14ac:dyDescent="0.15">
      <c r="A112" s="1"/>
      <c r="B112" s="535"/>
      <c r="C112" s="811"/>
      <c r="D112" s="306"/>
      <c r="E112" s="306"/>
      <c r="F112" s="812"/>
      <c r="G112" s="404"/>
      <c r="H112" s="18"/>
      <c r="I112" s="18"/>
      <c r="J112" s="18"/>
      <c r="K112" s="18"/>
      <c r="L112" s="18"/>
      <c r="M112" s="18"/>
      <c r="N112" s="18"/>
      <c r="O112" s="536"/>
      <c r="P112" s="1"/>
      <c r="Q112" s="1"/>
      <c r="R112" s="942"/>
      <c r="S112" s="942"/>
      <c r="T112" s="942"/>
      <c r="U112" s="942"/>
      <c r="V112" s="942"/>
      <c r="W112" s="942"/>
      <c r="X112" s="942"/>
      <c r="Y112" s="942"/>
      <c r="Z112" s="942"/>
      <c r="AA112" s="942"/>
      <c r="AB112" s="942"/>
      <c r="AC112" s="942"/>
      <c r="AD112" s="942"/>
      <c r="AE112" s="942"/>
      <c r="AF112" s="942"/>
      <c r="AG112" s="942"/>
      <c r="AH112" s="942"/>
      <c r="AI112" s="942"/>
      <c r="AJ112" s="942"/>
      <c r="AK112" s="942"/>
      <c r="AL112" s="942"/>
      <c r="AM112" s="942"/>
      <c r="AN112" s="942"/>
      <c r="AO112" s="942"/>
      <c r="AP112" s="942"/>
      <c r="AQ112" s="942"/>
      <c r="AR112" s="942"/>
      <c r="AS112" s="942"/>
      <c r="AT112" s="942"/>
      <c r="AU112" s="942"/>
      <c r="AV112" s="942"/>
      <c r="AW112" s="942"/>
      <c r="AX112" s="942"/>
      <c r="AY112" s="942"/>
      <c r="AZ112" s="942"/>
      <c r="BA112" s="942"/>
      <c r="BB112" s="942"/>
    </row>
    <row r="113" spans="1:54" ht="18" x14ac:dyDescent="0.15">
      <c r="A113" s="1"/>
      <c r="B113" s="535"/>
      <c r="C113" s="811"/>
      <c r="D113" s="306"/>
      <c r="E113" s="306"/>
      <c r="F113" s="812"/>
      <c r="G113" s="404"/>
      <c r="H113" s="18"/>
      <c r="I113" s="18"/>
      <c r="J113" s="18"/>
      <c r="K113" s="18"/>
      <c r="L113" s="18"/>
      <c r="M113" s="18"/>
      <c r="N113" s="18"/>
      <c r="O113" s="536"/>
      <c r="P113" s="1"/>
      <c r="Q113" s="1"/>
      <c r="R113" s="942"/>
      <c r="S113" s="942"/>
      <c r="T113" s="942"/>
      <c r="U113" s="942"/>
      <c r="V113" s="942"/>
      <c r="W113" s="942"/>
      <c r="X113" s="942"/>
      <c r="Y113" s="942"/>
      <c r="Z113" s="942"/>
      <c r="AA113" s="942"/>
      <c r="AB113" s="942"/>
      <c r="AC113" s="942"/>
      <c r="AD113" s="942"/>
      <c r="AE113" s="942"/>
      <c r="AF113" s="942"/>
      <c r="AG113" s="942"/>
      <c r="AH113" s="942"/>
      <c r="AI113" s="942"/>
      <c r="AJ113" s="942"/>
      <c r="AK113" s="942"/>
      <c r="AL113" s="942"/>
      <c r="AM113" s="942"/>
      <c r="AN113" s="942"/>
      <c r="AO113" s="942"/>
      <c r="AP113" s="942"/>
      <c r="AQ113" s="942"/>
      <c r="AR113" s="942"/>
      <c r="AS113" s="942"/>
      <c r="AT113" s="942"/>
      <c r="AU113" s="942"/>
      <c r="AV113" s="942"/>
      <c r="AW113" s="942"/>
      <c r="AX113" s="942"/>
      <c r="AY113" s="942"/>
      <c r="AZ113" s="942"/>
      <c r="BA113" s="942"/>
      <c r="BB113" s="942"/>
    </row>
    <row r="114" spans="1:54" ht="18" x14ac:dyDescent="0.15">
      <c r="A114" s="1"/>
      <c r="B114" s="535"/>
      <c r="C114" s="811"/>
      <c r="D114" s="306"/>
      <c r="E114" s="306"/>
      <c r="F114" s="812"/>
      <c r="G114" s="404"/>
      <c r="H114" s="18"/>
      <c r="I114" s="18"/>
      <c r="J114" s="18"/>
      <c r="K114" s="18"/>
      <c r="L114" s="18"/>
      <c r="M114" s="18"/>
      <c r="N114" s="18"/>
      <c r="O114" s="536"/>
      <c r="P114" s="1"/>
      <c r="Q114" s="1"/>
      <c r="R114" s="942"/>
      <c r="S114" s="942"/>
      <c r="T114" s="942"/>
      <c r="U114" s="942"/>
      <c r="V114" s="942"/>
      <c r="W114" s="942"/>
      <c r="X114" s="942"/>
      <c r="Y114" s="942"/>
      <c r="Z114" s="942"/>
      <c r="AA114" s="942"/>
      <c r="AB114" s="942"/>
      <c r="AC114" s="942"/>
      <c r="AD114" s="942"/>
      <c r="AE114" s="942"/>
      <c r="AF114" s="942"/>
      <c r="AG114" s="942"/>
      <c r="AH114" s="942"/>
      <c r="AI114" s="942"/>
      <c r="AJ114" s="942"/>
      <c r="AK114" s="942"/>
      <c r="AL114" s="942"/>
      <c r="AM114" s="942"/>
      <c r="AN114" s="942"/>
      <c r="AO114" s="942"/>
      <c r="AP114" s="942"/>
      <c r="AQ114" s="942"/>
      <c r="AR114" s="942"/>
      <c r="AS114" s="942"/>
      <c r="AT114" s="942"/>
      <c r="AU114" s="942"/>
      <c r="AV114" s="942"/>
      <c r="AW114" s="942"/>
      <c r="AX114" s="942"/>
      <c r="AY114" s="942"/>
      <c r="AZ114" s="942"/>
      <c r="BA114" s="942"/>
      <c r="BB114" s="942"/>
    </row>
    <row r="115" spans="1:54" ht="18" x14ac:dyDescent="0.15">
      <c r="A115" s="1"/>
      <c r="B115" s="535"/>
      <c r="C115" s="811"/>
      <c r="D115" s="306"/>
      <c r="E115" s="306"/>
      <c r="F115" s="812"/>
      <c r="G115" s="404"/>
      <c r="H115" s="18"/>
      <c r="I115" s="18"/>
      <c r="J115" s="18"/>
      <c r="K115" s="18"/>
      <c r="L115" s="18"/>
      <c r="M115" s="18"/>
      <c r="N115" s="18"/>
      <c r="O115" s="536"/>
      <c r="P115" s="1"/>
      <c r="Q115" s="1"/>
      <c r="R115" s="942"/>
      <c r="S115" s="942"/>
      <c r="T115" s="942"/>
      <c r="U115" s="942"/>
      <c r="V115" s="942"/>
      <c r="W115" s="942"/>
      <c r="X115" s="942"/>
      <c r="Y115" s="942"/>
      <c r="Z115" s="942"/>
      <c r="AA115" s="942"/>
      <c r="AB115" s="942"/>
      <c r="AC115" s="942"/>
      <c r="AD115" s="942"/>
      <c r="AE115" s="942"/>
      <c r="AF115" s="942"/>
      <c r="AG115" s="942"/>
      <c r="AH115" s="942"/>
      <c r="AI115" s="942"/>
      <c r="AJ115" s="942"/>
      <c r="AK115" s="942"/>
      <c r="AL115" s="942"/>
      <c r="AM115" s="942"/>
      <c r="AN115" s="942"/>
      <c r="AO115" s="942"/>
      <c r="AP115" s="942"/>
      <c r="AQ115" s="942"/>
      <c r="AR115" s="942"/>
      <c r="AS115" s="942"/>
      <c r="AT115" s="942"/>
      <c r="AU115" s="942"/>
      <c r="AV115" s="942"/>
      <c r="AW115" s="942"/>
      <c r="AX115" s="942"/>
      <c r="AY115" s="942"/>
      <c r="AZ115" s="942"/>
      <c r="BA115" s="942"/>
      <c r="BB115" s="942"/>
    </row>
    <row r="116" spans="1:54" ht="18" x14ac:dyDescent="0.15">
      <c r="A116" s="1"/>
      <c r="B116" s="535"/>
      <c r="C116" s="811"/>
      <c r="D116" s="306"/>
      <c r="E116" s="306"/>
      <c r="F116" s="812"/>
      <c r="G116" s="404"/>
      <c r="H116" s="18"/>
      <c r="I116" s="18"/>
      <c r="J116" s="18"/>
      <c r="K116" s="18"/>
      <c r="L116" s="18"/>
      <c r="M116" s="18"/>
      <c r="N116" s="18"/>
      <c r="O116" s="536"/>
      <c r="P116" s="1"/>
      <c r="Q116" s="1"/>
      <c r="R116" s="942"/>
      <c r="S116" s="942"/>
      <c r="T116" s="942"/>
      <c r="U116" s="942"/>
      <c r="V116" s="942"/>
      <c r="W116" s="942"/>
      <c r="X116" s="942"/>
      <c r="Y116" s="942"/>
      <c r="Z116" s="942"/>
      <c r="AA116" s="942"/>
      <c r="AB116" s="942"/>
      <c r="AC116" s="942"/>
      <c r="AD116" s="942"/>
      <c r="AE116" s="942"/>
      <c r="AF116" s="942"/>
      <c r="AG116" s="942"/>
      <c r="AH116" s="942"/>
      <c r="AI116" s="942"/>
      <c r="AJ116" s="942"/>
      <c r="AK116" s="942"/>
      <c r="AL116" s="942"/>
      <c r="AM116" s="942"/>
      <c r="AN116" s="942"/>
      <c r="AO116" s="942"/>
      <c r="AP116" s="942"/>
      <c r="AQ116" s="942"/>
      <c r="AR116" s="942"/>
      <c r="AS116" s="942"/>
      <c r="AT116" s="942"/>
      <c r="AU116" s="942"/>
      <c r="AV116" s="942"/>
      <c r="AW116" s="942"/>
      <c r="AX116" s="942"/>
      <c r="AY116" s="942"/>
      <c r="AZ116" s="942"/>
      <c r="BA116" s="942"/>
      <c r="BB116" s="942"/>
    </row>
    <row r="117" spans="1:54" ht="18" x14ac:dyDescent="0.15">
      <c r="A117" s="1"/>
      <c r="B117" s="535"/>
      <c r="C117" s="811"/>
      <c r="D117" s="306"/>
      <c r="E117" s="306"/>
      <c r="F117" s="812"/>
      <c r="G117" s="404"/>
      <c r="H117" s="18"/>
      <c r="I117" s="18"/>
      <c r="J117" s="18"/>
      <c r="K117" s="18"/>
      <c r="L117" s="18"/>
      <c r="M117" s="18"/>
      <c r="N117" s="18"/>
      <c r="O117" s="536"/>
      <c r="P117" s="1"/>
      <c r="Q117" s="1"/>
      <c r="R117" s="942"/>
      <c r="S117" s="942"/>
      <c r="T117" s="942"/>
      <c r="U117" s="942"/>
      <c r="V117" s="942"/>
      <c r="W117" s="942"/>
      <c r="X117" s="942"/>
      <c r="Y117" s="942"/>
      <c r="Z117" s="942"/>
      <c r="AA117" s="942"/>
      <c r="AB117" s="942"/>
      <c r="AC117" s="942"/>
      <c r="AD117" s="942"/>
      <c r="AE117" s="942"/>
      <c r="AF117" s="942"/>
      <c r="AG117" s="942"/>
      <c r="AH117" s="942"/>
      <c r="AI117" s="942"/>
      <c r="AJ117" s="942"/>
      <c r="AK117" s="942"/>
      <c r="AL117" s="942"/>
      <c r="AM117" s="942"/>
      <c r="AN117" s="942"/>
      <c r="AO117" s="942"/>
      <c r="AP117" s="942"/>
      <c r="AQ117" s="942"/>
      <c r="AR117" s="942"/>
      <c r="AS117" s="942"/>
      <c r="AT117" s="942"/>
      <c r="AU117" s="942"/>
      <c r="AV117" s="942"/>
      <c r="AW117" s="942"/>
      <c r="AX117" s="942"/>
      <c r="AY117" s="942"/>
      <c r="AZ117" s="942"/>
      <c r="BA117" s="942"/>
      <c r="BB117" s="942"/>
    </row>
    <row r="118" spans="1:54" ht="14" x14ac:dyDescent="0.15">
      <c r="A118" s="1"/>
      <c r="B118" s="535"/>
      <c r="C118" s="18"/>
      <c r="D118" s="813"/>
      <c r="E118" s="18"/>
      <c r="F118" s="18"/>
      <c r="G118" s="18"/>
      <c r="H118" s="18"/>
      <c r="I118" s="18"/>
      <c r="J118" s="18"/>
      <c r="K118" s="18"/>
      <c r="L118" s="18"/>
      <c r="M118" s="18"/>
      <c r="N118" s="18"/>
      <c r="O118" s="536"/>
      <c r="P118" s="1"/>
      <c r="Q118" s="1"/>
      <c r="R118" s="942"/>
      <c r="S118" s="942"/>
      <c r="T118" s="942"/>
      <c r="U118" s="942"/>
      <c r="V118" s="942"/>
      <c r="W118" s="942"/>
      <c r="X118" s="942"/>
      <c r="Y118" s="942"/>
      <c r="Z118" s="942"/>
      <c r="AA118" s="942"/>
      <c r="AB118" s="942"/>
      <c r="AC118" s="942"/>
      <c r="AD118" s="942"/>
      <c r="AE118" s="942"/>
      <c r="AF118" s="942"/>
      <c r="AG118" s="942"/>
      <c r="AH118" s="942"/>
      <c r="AI118" s="942"/>
      <c r="AJ118" s="942"/>
      <c r="AK118" s="942"/>
      <c r="AL118" s="942"/>
      <c r="AM118" s="942"/>
      <c r="AN118" s="942"/>
      <c r="AO118" s="942"/>
      <c r="AP118" s="942"/>
      <c r="AQ118" s="942"/>
      <c r="AR118" s="942"/>
      <c r="AS118" s="942"/>
      <c r="AT118" s="942"/>
      <c r="AU118" s="942"/>
      <c r="AV118" s="942"/>
      <c r="AW118" s="942"/>
      <c r="AX118" s="942"/>
      <c r="AY118" s="942"/>
      <c r="AZ118" s="942"/>
      <c r="BA118" s="942"/>
      <c r="BB118" s="942"/>
    </row>
    <row r="119" spans="1:54" ht="5.25" customHeight="1" x14ac:dyDescent="0.15">
      <c r="A119" s="1"/>
      <c r="B119" s="535"/>
      <c r="C119" s="18"/>
      <c r="D119" s="813"/>
      <c r="E119" s="18"/>
      <c r="F119" s="18"/>
      <c r="G119" s="18"/>
      <c r="H119" s="18"/>
      <c r="I119" s="18"/>
      <c r="J119" s="18"/>
      <c r="K119" s="18"/>
      <c r="L119" s="18"/>
      <c r="M119" s="18"/>
      <c r="N119" s="18"/>
      <c r="O119" s="536"/>
      <c r="P119" s="1"/>
      <c r="Q119" s="1"/>
      <c r="R119" s="942"/>
      <c r="S119" s="942"/>
      <c r="T119" s="942"/>
      <c r="U119" s="942"/>
      <c r="V119" s="942"/>
      <c r="W119" s="942"/>
      <c r="X119" s="942"/>
      <c r="Y119" s="942"/>
      <c r="Z119" s="942"/>
      <c r="AA119" s="942"/>
      <c r="AB119" s="942"/>
      <c r="AC119" s="942"/>
      <c r="AD119" s="942"/>
      <c r="AE119" s="942"/>
      <c r="AF119" s="942"/>
      <c r="AG119" s="942"/>
      <c r="AH119" s="942"/>
      <c r="AI119" s="942"/>
      <c r="AJ119" s="942"/>
      <c r="AK119" s="942"/>
      <c r="AL119" s="942"/>
      <c r="AM119" s="942"/>
      <c r="AN119" s="942"/>
      <c r="AO119" s="942"/>
      <c r="AP119" s="942"/>
      <c r="AQ119" s="942"/>
      <c r="AR119" s="942"/>
      <c r="AS119" s="942"/>
      <c r="AT119" s="942"/>
      <c r="AU119" s="942"/>
      <c r="AV119" s="942"/>
      <c r="AW119" s="942"/>
      <c r="AX119" s="942"/>
      <c r="AY119" s="942"/>
      <c r="AZ119" s="942"/>
      <c r="BA119" s="942"/>
      <c r="BB119" s="942"/>
    </row>
    <row r="120" spans="1:54" ht="15" customHeight="1" thickBot="1" x14ac:dyDescent="0.2">
      <c r="A120" s="1"/>
      <c r="B120" s="535"/>
      <c r="C120" s="18"/>
      <c r="D120" s="813"/>
      <c r="E120" s="18"/>
      <c r="F120" s="18"/>
      <c r="G120" s="18"/>
      <c r="H120" s="18"/>
      <c r="I120" s="18"/>
      <c r="J120" s="18"/>
      <c r="K120" s="18"/>
      <c r="L120" s="18"/>
      <c r="M120" s="18"/>
      <c r="N120" s="18"/>
      <c r="O120" s="536"/>
      <c r="P120" s="1"/>
      <c r="Q120" s="1"/>
      <c r="R120" s="942"/>
      <c r="S120" s="942"/>
      <c r="T120" s="942"/>
      <c r="U120" s="942"/>
      <c r="V120" s="942"/>
      <c r="W120" s="942"/>
      <c r="X120" s="942"/>
      <c r="Y120" s="942"/>
      <c r="Z120" s="942"/>
      <c r="AA120" s="942"/>
      <c r="AB120" s="942"/>
      <c r="AC120" s="942"/>
      <c r="AD120" s="942"/>
      <c r="AE120" s="942"/>
      <c r="AF120" s="942"/>
      <c r="AG120" s="942"/>
      <c r="AH120" s="942"/>
      <c r="AI120" s="942"/>
      <c r="AJ120" s="942"/>
      <c r="AK120" s="942"/>
      <c r="AL120" s="942"/>
      <c r="AM120" s="942"/>
      <c r="AN120" s="942"/>
      <c r="AO120" s="942"/>
      <c r="AP120" s="942"/>
      <c r="AQ120" s="942"/>
      <c r="AR120" s="942"/>
      <c r="AS120" s="942"/>
      <c r="AT120" s="942"/>
      <c r="AU120" s="942"/>
      <c r="AV120" s="942"/>
      <c r="AW120" s="942"/>
      <c r="AX120" s="942"/>
      <c r="AY120" s="942"/>
      <c r="AZ120" s="942"/>
      <c r="BA120" s="942"/>
      <c r="BB120" s="942"/>
    </row>
    <row r="121" spans="1:54" ht="21" thickBot="1" x14ac:dyDescent="0.25">
      <c r="A121" s="1"/>
      <c r="B121" s="535"/>
      <c r="C121" s="19">
        <v>2</v>
      </c>
      <c r="D121" s="2376" t="s">
        <v>1250</v>
      </c>
      <c r="E121" s="2377"/>
      <c r="F121" s="2378"/>
      <c r="G121" s="18"/>
      <c r="H121" s="18"/>
      <c r="I121" s="18"/>
      <c r="J121" s="18"/>
      <c r="K121" s="18"/>
      <c r="L121" s="18"/>
      <c r="M121" s="18"/>
      <c r="N121" s="18"/>
      <c r="O121" s="536"/>
      <c r="P121" s="1"/>
      <c r="Q121" s="1"/>
      <c r="R121" s="942"/>
      <c r="S121" s="942"/>
      <c r="T121" s="942"/>
      <c r="U121" s="942"/>
      <c r="V121" s="942"/>
      <c r="W121" s="942"/>
      <c r="X121" s="942"/>
      <c r="Y121" s="942"/>
      <c r="Z121" s="942"/>
      <c r="AA121" s="942"/>
      <c r="AB121" s="942"/>
      <c r="AC121" s="942"/>
      <c r="AD121" s="942"/>
      <c r="AE121" s="942"/>
      <c r="AF121" s="942"/>
      <c r="AG121" s="942"/>
      <c r="AH121" s="942"/>
      <c r="AI121" s="942"/>
      <c r="AJ121" s="942"/>
      <c r="AK121" s="942"/>
      <c r="AL121" s="942"/>
      <c r="AM121" s="942"/>
      <c r="AN121" s="942"/>
      <c r="AO121" s="942"/>
      <c r="AP121" s="942"/>
      <c r="AQ121" s="942"/>
      <c r="AR121" s="942"/>
      <c r="AS121" s="942"/>
      <c r="AT121" s="942"/>
      <c r="AU121" s="942"/>
      <c r="AV121" s="942"/>
      <c r="AW121" s="942"/>
      <c r="AX121" s="942"/>
      <c r="AY121" s="942"/>
      <c r="AZ121" s="942"/>
      <c r="BA121" s="942"/>
      <c r="BB121" s="942"/>
    </row>
    <row r="122" spans="1:54" ht="14" x14ac:dyDescent="0.15">
      <c r="A122" s="1"/>
      <c r="B122" s="535"/>
      <c r="C122" s="18"/>
      <c r="D122" s="813"/>
      <c r="E122" s="18"/>
      <c r="F122" s="18"/>
      <c r="G122" s="18"/>
      <c r="H122" s="18"/>
      <c r="I122" s="18"/>
      <c r="J122" s="18"/>
      <c r="K122" s="18"/>
      <c r="L122" s="18"/>
      <c r="M122" s="18"/>
      <c r="N122" s="18"/>
      <c r="O122" s="536"/>
      <c r="P122" s="1"/>
      <c r="Q122" s="1"/>
      <c r="R122" s="942"/>
      <c r="S122" s="942"/>
      <c r="T122" s="942"/>
      <c r="U122" s="942"/>
      <c r="V122" s="942"/>
      <c r="W122" s="942"/>
      <c r="X122" s="942"/>
      <c r="Y122" s="942"/>
      <c r="Z122" s="942"/>
      <c r="AA122" s="942"/>
      <c r="AB122" s="942"/>
      <c r="AC122" s="942"/>
      <c r="AD122" s="942"/>
      <c r="AE122" s="942"/>
      <c r="AF122" s="942"/>
      <c r="AG122" s="942"/>
      <c r="AH122" s="942"/>
      <c r="AI122" s="942"/>
      <c r="AJ122" s="942"/>
      <c r="AK122" s="942"/>
      <c r="AL122" s="942"/>
      <c r="AM122" s="942"/>
      <c r="AN122" s="942"/>
      <c r="AO122" s="942"/>
      <c r="AP122" s="942"/>
      <c r="AQ122" s="942"/>
      <c r="AR122" s="942"/>
      <c r="AS122" s="942"/>
      <c r="AT122" s="942"/>
      <c r="AU122" s="942"/>
      <c r="AV122" s="942"/>
      <c r="AW122" s="942"/>
      <c r="AX122" s="942"/>
      <c r="AY122" s="942"/>
      <c r="AZ122" s="942"/>
      <c r="BA122" s="942"/>
      <c r="BB122" s="942"/>
    </row>
    <row r="123" spans="1:54" ht="14" x14ac:dyDescent="0.15">
      <c r="A123" s="1"/>
      <c r="B123" s="535"/>
      <c r="C123" s="18"/>
      <c r="D123" s="813"/>
      <c r="E123" s="18"/>
      <c r="F123" s="18"/>
      <c r="G123" s="18"/>
      <c r="H123" s="18"/>
      <c r="I123" s="18"/>
      <c r="J123" s="18"/>
      <c r="K123" s="18"/>
      <c r="L123" s="18"/>
      <c r="M123" s="18"/>
      <c r="N123" s="18"/>
      <c r="O123" s="536"/>
      <c r="P123" s="1"/>
      <c r="Q123" s="1"/>
      <c r="R123" s="942"/>
      <c r="S123" s="942"/>
      <c r="T123" s="942"/>
      <c r="U123" s="942"/>
      <c r="V123" s="942"/>
      <c r="W123" s="942"/>
      <c r="X123" s="942"/>
      <c r="Y123" s="942"/>
      <c r="Z123" s="942"/>
      <c r="AA123" s="942"/>
      <c r="AB123" s="942"/>
      <c r="AC123" s="942"/>
      <c r="AD123" s="942"/>
      <c r="AE123" s="942"/>
      <c r="AF123" s="942"/>
      <c r="AG123" s="942"/>
      <c r="AH123" s="942"/>
      <c r="AI123" s="942"/>
      <c r="AJ123" s="942"/>
      <c r="AK123" s="942"/>
      <c r="AL123" s="942"/>
      <c r="AM123" s="942"/>
      <c r="AN123" s="942"/>
      <c r="AO123" s="942"/>
      <c r="AP123" s="942"/>
      <c r="AQ123" s="942"/>
      <c r="AR123" s="942"/>
      <c r="AS123" s="942"/>
      <c r="AT123" s="942"/>
      <c r="AU123" s="942"/>
      <c r="AV123" s="942"/>
      <c r="AW123" s="942"/>
      <c r="AX123" s="942"/>
      <c r="AY123" s="942"/>
      <c r="AZ123" s="942"/>
      <c r="BA123" s="942"/>
      <c r="BB123" s="942"/>
    </row>
    <row r="124" spans="1:54" ht="14" x14ac:dyDescent="0.15">
      <c r="A124" s="1"/>
      <c r="B124" s="535"/>
      <c r="C124" s="18"/>
      <c r="D124" s="813"/>
      <c r="E124" s="18"/>
      <c r="F124" s="18"/>
      <c r="G124" s="18"/>
      <c r="H124" s="18"/>
      <c r="I124" s="18"/>
      <c r="J124" s="18"/>
      <c r="K124" s="18"/>
      <c r="L124" s="18"/>
      <c r="M124" s="18"/>
      <c r="N124" s="18"/>
      <c r="O124" s="536"/>
      <c r="P124" s="1"/>
      <c r="Q124" s="1"/>
      <c r="R124" s="942"/>
      <c r="S124" s="942"/>
      <c r="T124" s="942"/>
      <c r="U124" s="942"/>
      <c r="V124" s="942"/>
      <c r="W124" s="942"/>
      <c r="X124" s="942"/>
      <c r="Y124" s="942"/>
      <c r="Z124" s="942"/>
      <c r="AA124" s="942"/>
      <c r="AB124" s="942"/>
      <c r="AC124" s="942"/>
      <c r="AD124" s="942"/>
      <c r="AE124" s="942"/>
      <c r="AF124" s="942"/>
      <c r="AG124" s="942"/>
      <c r="AH124" s="942"/>
      <c r="AI124" s="942"/>
      <c r="AJ124" s="942"/>
      <c r="AK124" s="942"/>
      <c r="AL124" s="942"/>
      <c r="AM124" s="942"/>
      <c r="AN124" s="942"/>
      <c r="AO124" s="942"/>
      <c r="AP124" s="942"/>
      <c r="AQ124" s="942"/>
      <c r="AR124" s="942"/>
      <c r="AS124" s="942"/>
      <c r="AT124" s="942"/>
      <c r="AU124" s="942"/>
      <c r="AV124" s="942"/>
      <c r="AW124" s="942"/>
      <c r="AX124" s="942"/>
      <c r="AY124" s="942"/>
      <c r="AZ124" s="942"/>
      <c r="BA124" s="942"/>
      <c r="BB124" s="942"/>
    </row>
    <row r="125" spans="1:54" ht="14" x14ac:dyDescent="0.15">
      <c r="A125" s="1"/>
      <c r="B125" s="535"/>
      <c r="C125" s="18"/>
      <c r="D125" s="813"/>
      <c r="E125" s="18"/>
      <c r="F125" s="18"/>
      <c r="G125" s="18"/>
      <c r="H125" s="18"/>
      <c r="I125" s="18"/>
      <c r="J125" s="18"/>
      <c r="K125" s="18"/>
      <c r="L125" s="18"/>
      <c r="M125" s="18"/>
      <c r="N125" s="18"/>
      <c r="O125" s="536"/>
      <c r="P125" s="1"/>
      <c r="Q125" s="1"/>
      <c r="R125" s="942"/>
      <c r="S125" s="942"/>
      <c r="T125" s="942"/>
      <c r="U125" s="942"/>
      <c r="V125" s="942"/>
      <c r="W125" s="942"/>
      <c r="X125" s="942"/>
      <c r="Y125" s="942"/>
      <c r="Z125" s="942"/>
      <c r="AA125" s="942"/>
      <c r="AB125" s="942"/>
      <c r="AC125" s="942"/>
      <c r="AD125" s="942"/>
      <c r="AE125" s="942"/>
      <c r="AF125" s="942"/>
      <c r="AG125" s="942"/>
      <c r="AH125" s="942"/>
      <c r="AI125" s="942"/>
      <c r="AJ125" s="942"/>
      <c r="AK125" s="942"/>
      <c r="AL125" s="942"/>
      <c r="AM125" s="942"/>
      <c r="AN125" s="942"/>
      <c r="AO125" s="942"/>
      <c r="AP125" s="942"/>
      <c r="AQ125" s="942"/>
      <c r="AR125" s="942"/>
      <c r="AS125" s="942"/>
      <c r="AT125" s="942"/>
      <c r="AU125" s="942"/>
      <c r="AV125" s="942"/>
      <c r="AW125" s="942"/>
      <c r="AX125" s="942"/>
      <c r="AY125" s="942"/>
      <c r="AZ125" s="942"/>
      <c r="BA125" s="942"/>
      <c r="BB125" s="942"/>
    </row>
    <row r="126" spans="1:54" ht="14" x14ac:dyDescent="0.15">
      <c r="A126" s="1"/>
      <c r="B126" s="535"/>
      <c r="C126" s="18"/>
      <c r="D126" s="813"/>
      <c r="E126" s="18"/>
      <c r="F126" s="18"/>
      <c r="G126" s="18"/>
      <c r="H126" s="18"/>
      <c r="I126" s="18"/>
      <c r="J126" s="18"/>
      <c r="K126" s="18"/>
      <c r="L126" s="18"/>
      <c r="M126" s="18"/>
      <c r="N126" s="18"/>
      <c r="O126" s="536"/>
      <c r="P126" s="1"/>
      <c r="Q126" s="1"/>
      <c r="R126" s="942"/>
      <c r="S126" s="942"/>
      <c r="T126" s="942"/>
      <c r="U126" s="942"/>
      <c r="V126" s="942"/>
      <c r="W126" s="942"/>
      <c r="X126" s="942"/>
      <c r="Y126" s="942"/>
      <c r="Z126" s="942"/>
      <c r="AA126" s="942"/>
      <c r="AB126" s="942"/>
      <c r="AC126" s="942"/>
      <c r="AD126" s="942"/>
      <c r="AE126" s="942"/>
      <c r="AF126" s="942"/>
      <c r="AG126" s="942"/>
      <c r="AH126" s="942"/>
      <c r="AI126" s="942"/>
      <c r="AJ126" s="942"/>
      <c r="AK126" s="942"/>
      <c r="AL126" s="942"/>
      <c r="AM126" s="942"/>
      <c r="AN126" s="942"/>
      <c r="AO126" s="942"/>
      <c r="AP126" s="942"/>
      <c r="AQ126" s="942"/>
      <c r="AR126" s="942"/>
      <c r="AS126" s="942"/>
      <c r="AT126" s="942"/>
      <c r="AU126" s="942"/>
      <c r="AV126" s="942"/>
      <c r="AW126" s="942"/>
      <c r="AX126" s="942"/>
      <c r="AY126" s="942"/>
      <c r="AZ126" s="942"/>
      <c r="BA126" s="942"/>
      <c r="BB126" s="942"/>
    </row>
    <row r="127" spans="1:54" ht="19.5" customHeight="1" x14ac:dyDescent="0.15">
      <c r="A127" s="1"/>
      <c r="B127" s="535"/>
      <c r="C127" s="18"/>
      <c r="D127" s="813"/>
      <c r="E127" s="18"/>
      <c r="F127" s="18"/>
      <c r="G127" s="18"/>
      <c r="H127" s="18"/>
      <c r="I127" s="18"/>
      <c r="J127" s="18"/>
      <c r="K127" s="18"/>
      <c r="L127" s="18"/>
      <c r="M127" s="18"/>
      <c r="N127" s="18"/>
      <c r="O127" s="536"/>
      <c r="P127" s="1"/>
      <c r="Q127" s="1"/>
      <c r="R127" s="942"/>
      <c r="S127" s="942"/>
      <c r="T127" s="942"/>
      <c r="U127" s="942"/>
      <c r="V127" s="942"/>
      <c r="W127" s="942"/>
      <c r="X127" s="942"/>
      <c r="Y127" s="942"/>
      <c r="Z127" s="942"/>
      <c r="AA127" s="942"/>
      <c r="AB127" s="942"/>
      <c r="AC127" s="942"/>
      <c r="AD127" s="942"/>
      <c r="AE127" s="942"/>
      <c r="AF127" s="942"/>
      <c r="AG127" s="942"/>
      <c r="AH127" s="942"/>
      <c r="AI127" s="942"/>
      <c r="AJ127" s="942"/>
      <c r="AK127" s="942"/>
      <c r="AL127" s="942"/>
      <c r="AM127" s="942"/>
      <c r="AN127" s="942"/>
      <c r="AO127" s="942"/>
      <c r="AP127" s="942"/>
      <c r="AQ127" s="942"/>
      <c r="AR127" s="942"/>
      <c r="AS127" s="942"/>
      <c r="AT127" s="942"/>
      <c r="AU127" s="942"/>
      <c r="AV127" s="942"/>
      <c r="AW127" s="942"/>
      <c r="AX127" s="942"/>
      <c r="AY127" s="942"/>
      <c r="AZ127" s="942"/>
      <c r="BA127" s="942"/>
      <c r="BB127" s="942"/>
    </row>
    <row r="128" spans="1:54" ht="15" customHeight="1" thickBot="1" x14ac:dyDescent="0.2">
      <c r="A128" s="1"/>
      <c r="B128" s="535"/>
      <c r="C128" s="18"/>
      <c r="D128" s="813"/>
      <c r="E128" s="18"/>
      <c r="F128" s="18"/>
      <c r="G128" s="18"/>
      <c r="H128" s="18"/>
      <c r="I128" s="18"/>
      <c r="J128" s="18"/>
      <c r="K128" s="18"/>
      <c r="L128" s="18"/>
      <c r="M128" s="18"/>
      <c r="N128" s="18"/>
      <c r="O128" s="536"/>
      <c r="P128" s="1"/>
      <c r="Q128" s="1"/>
      <c r="R128" s="942"/>
      <c r="S128" s="942"/>
      <c r="T128" s="942"/>
      <c r="U128" s="942"/>
      <c r="V128" s="942"/>
      <c r="W128" s="942"/>
      <c r="X128" s="942"/>
      <c r="Y128" s="942"/>
      <c r="Z128" s="942"/>
      <c r="AA128" s="942"/>
      <c r="AB128" s="942"/>
      <c r="AC128" s="942"/>
      <c r="AD128" s="942"/>
      <c r="AE128" s="942"/>
      <c r="AF128" s="942"/>
      <c r="AG128" s="942"/>
      <c r="AH128" s="942"/>
      <c r="AI128" s="942"/>
      <c r="AJ128" s="942"/>
      <c r="AK128" s="942"/>
      <c r="AL128" s="942"/>
      <c r="AM128" s="942"/>
      <c r="AN128" s="942"/>
      <c r="AO128" s="942"/>
      <c r="AP128" s="942"/>
      <c r="AQ128" s="942"/>
      <c r="AR128" s="942"/>
      <c r="AS128" s="942"/>
      <c r="AT128" s="942"/>
      <c r="AU128" s="942"/>
      <c r="AV128" s="942"/>
      <c r="AW128" s="942"/>
      <c r="AX128" s="942"/>
      <c r="AY128" s="942"/>
      <c r="AZ128" s="942"/>
      <c r="BA128" s="942"/>
      <c r="BB128" s="942"/>
    </row>
    <row r="129" spans="1:54" ht="21" thickBot="1" x14ac:dyDescent="0.25">
      <c r="A129" s="1"/>
      <c r="B129" s="535"/>
      <c r="C129" s="19">
        <v>3</v>
      </c>
      <c r="D129" s="2376" t="s">
        <v>1657</v>
      </c>
      <c r="E129" s="2377"/>
      <c r="F129" s="2378"/>
      <c r="G129" s="18"/>
      <c r="H129" s="18"/>
      <c r="I129" s="18"/>
      <c r="J129" s="18"/>
      <c r="K129" s="18"/>
      <c r="L129" s="18"/>
      <c r="M129" s="18"/>
      <c r="N129" s="18"/>
      <c r="O129" s="536"/>
      <c r="P129" s="1"/>
      <c r="Q129" s="1"/>
      <c r="R129" s="942"/>
      <c r="S129" s="942"/>
      <c r="T129" s="942"/>
      <c r="U129" s="942"/>
      <c r="V129" s="942"/>
      <c r="W129" s="942"/>
      <c r="X129" s="942"/>
      <c r="Y129" s="942"/>
      <c r="Z129" s="942"/>
      <c r="AA129" s="942"/>
      <c r="AB129" s="942"/>
      <c r="AC129" s="942"/>
      <c r="AD129" s="942"/>
      <c r="AE129" s="942"/>
      <c r="AF129" s="942"/>
      <c r="AG129" s="942"/>
      <c r="AH129" s="942"/>
      <c r="AI129" s="942"/>
      <c r="AJ129" s="942"/>
      <c r="AK129" s="942"/>
      <c r="AL129" s="942"/>
      <c r="AM129" s="942"/>
      <c r="AN129" s="942"/>
      <c r="AO129" s="942"/>
      <c r="AP129" s="942"/>
      <c r="AQ129" s="942"/>
      <c r="AR129" s="942"/>
      <c r="AS129" s="942"/>
      <c r="AT129" s="942"/>
      <c r="AU129" s="942"/>
      <c r="AV129" s="942"/>
      <c r="AW129" s="942"/>
      <c r="AX129" s="942"/>
      <c r="AY129" s="942"/>
      <c r="AZ129" s="942"/>
      <c r="BA129" s="942"/>
      <c r="BB129" s="942"/>
    </row>
    <row r="130" spans="1:54" ht="14" x14ac:dyDescent="0.15">
      <c r="A130" s="1"/>
      <c r="B130" s="535"/>
      <c r="C130" s="18"/>
      <c r="D130" s="813"/>
      <c r="E130" s="18"/>
      <c r="F130" s="18"/>
      <c r="G130" s="18"/>
      <c r="H130" s="18"/>
      <c r="I130" s="18"/>
      <c r="J130" s="18"/>
      <c r="K130" s="18"/>
      <c r="L130" s="18"/>
      <c r="M130" s="18"/>
      <c r="N130" s="18"/>
      <c r="O130" s="536"/>
      <c r="P130" s="1"/>
      <c r="Q130" s="1"/>
      <c r="R130" s="942"/>
      <c r="S130" s="942"/>
      <c r="T130" s="942"/>
      <c r="U130" s="942"/>
      <c r="V130" s="942"/>
      <c r="W130" s="942"/>
      <c r="X130" s="942"/>
      <c r="Y130" s="942"/>
      <c r="Z130" s="942"/>
      <c r="AA130" s="942"/>
      <c r="AB130" s="942"/>
      <c r="AC130" s="942"/>
      <c r="AD130" s="942"/>
      <c r="AE130" s="942"/>
      <c r="AF130" s="942"/>
      <c r="AG130" s="942"/>
      <c r="AH130" s="942"/>
      <c r="AI130" s="942"/>
      <c r="AJ130" s="942"/>
      <c r="AK130" s="942"/>
      <c r="AL130" s="942"/>
      <c r="AM130" s="942"/>
      <c r="AN130" s="942"/>
      <c r="AO130" s="942"/>
      <c r="AP130" s="942"/>
      <c r="AQ130" s="942"/>
      <c r="AR130" s="942"/>
      <c r="AS130" s="942"/>
      <c r="AT130" s="942"/>
      <c r="AU130" s="942"/>
      <c r="AV130" s="942"/>
      <c r="AW130" s="942"/>
      <c r="AX130" s="942"/>
      <c r="AY130" s="942"/>
      <c r="AZ130" s="942"/>
      <c r="BA130" s="942"/>
      <c r="BB130" s="942"/>
    </row>
    <row r="131" spans="1:54" ht="14" x14ac:dyDescent="0.15">
      <c r="A131" s="1"/>
      <c r="B131" s="535"/>
      <c r="C131" s="18"/>
      <c r="D131" s="813"/>
      <c r="E131" s="18"/>
      <c r="F131" s="18"/>
      <c r="G131" s="18"/>
      <c r="H131" s="18"/>
      <c r="I131" s="18"/>
      <c r="J131" s="18"/>
      <c r="K131" s="18"/>
      <c r="L131" s="18"/>
      <c r="M131" s="18"/>
      <c r="N131" s="18"/>
      <c r="O131" s="536"/>
      <c r="P131" s="1"/>
      <c r="Q131" s="1"/>
      <c r="R131" s="942"/>
      <c r="S131" s="942"/>
      <c r="T131" s="942"/>
      <c r="U131" s="942"/>
      <c r="V131" s="942"/>
      <c r="W131" s="942"/>
      <c r="X131" s="942"/>
      <c r="Y131" s="942"/>
      <c r="Z131" s="942"/>
      <c r="AA131" s="942"/>
      <c r="AB131" s="942"/>
      <c r="AC131" s="942"/>
      <c r="AD131" s="942"/>
      <c r="AE131" s="942"/>
      <c r="AF131" s="942"/>
      <c r="AG131" s="942"/>
      <c r="AH131" s="942"/>
      <c r="AI131" s="942"/>
      <c r="AJ131" s="942"/>
      <c r="AK131" s="942"/>
      <c r="AL131" s="942"/>
      <c r="AM131" s="942"/>
      <c r="AN131" s="942"/>
      <c r="AO131" s="942"/>
      <c r="AP131" s="942"/>
      <c r="AQ131" s="942"/>
      <c r="AR131" s="942"/>
      <c r="AS131" s="942"/>
      <c r="AT131" s="942"/>
      <c r="AU131" s="942"/>
      <c r="AV131" s="942"/>
      <c r="AW131" s="942"/>
      <c r="AX131" s="942"/>
      <c r="AY131" s="942"/>
      <c r="AZ131" s="942"/>
      <c r="BA131" s="942"/>
      <c r="BB131" s="942"/>
    </row>
    <row r="132" spans="1:54" ht="14" x14ac:dyDescent="0.15">
      <c r="A132" s="1"/>
      <c r="B132" s="535"/>
      <c r="C132" s="18"/>
      <c r="D132" s="813"/>
      <c r="E132" s="18"/>
      <c r="F132" s="18"/>
      <c r="G132" s="18"/>
      <c r="H132" s="18"/>
      <c r="I132" s="18"/>
      <c r="J132" s="18"/>
      <c r="K132" s="18"/>
      <c r="L132" s="18"/>
      <c r="M132" s="18"/>
      <c r="N132" s="18"/>
      <c r="O132" s="536"/>
      <c r="P132" s="1"/>
      <c r="Q132" s="1"/>
      <c r="R132" s="942"/>
      <c r="S132" s="942"/>
      <c r="T132" s="942"/>
      <c r="U132" s="942"/>
      <c r="V132" s="942"/>
      <c r="W132" s="942"/>
      <c r="X132" s="942"/>
      <c r="Y132" s="942"/>
      <c r="Z132" s="942"/>
      <c r="AA132" s="942"/>
      <c r="AB132" s="942"/>
      <c r="AC132" s="942"/>
      <c r="AD132" s="942"/>
      <c r="AE132" s="942"/>
      <c r="AF132" s="942"/>
      <c r="AG132" s="942"/>
      <c r="AH132" s="942"/>
      <c r="AI132" s="942"/>
      <c r="AJ132" s="942"/>
      <c r="AK132" s="942"/>
      <c r="AL132" s="942"/>
      <c r="AM132" s="942"/>
      <c r="AN132" s="942"/>
      <c r="AO132" s="942"/>
      <c r="AP132" s="942"/>
      <c r="AQ132" s="942"/>
      <c r="AR132" s="942"/>
      <c r="AS132" s="942"/>
      <c r="AT132" s="942"/>
      <c r="AU132" s="942"/>
      <c r="AV132" s="942"/>
      <c r="AW132" s="942"/>
      <c r="AX132" s="942"/>
      <c r="AY132" s="942"/>
      <c r="AZ132" s="942"/>
      <c r="BA132" s="942"/>
      <c r="BB132" s="942"/>
    </row>
    <row r="133" spans="1:54" ht="14" x14ac:dyDescent="0.15">
      <c r="A133" s="1"/>
      <c r="B133" s="535"/>
      <c r="C133" s="18"/>
      <c r="D133" s="813"/>
      <c r="E133" s="18"/>
      <c r="F133" s="18"/>
      <c r="G133" s="18"/>
      <c r="H133" s="18"/>
      <c r="I133" s="18"/>
      <c r="J133" s="18"/>
      <c r="K133" s="18"/>
      <c r="L133" s="18"/>
      <c r="M133" s="18"/>
      <c r="N133" s="18"/>
      <c r="O133" s="536"/>
      <c r="P133" s="1"/>
      <c r="Q133" s="1"/>
      <c r="R133" s="942"/>
      <c r="S133" s="942"/>
      <c r="T133" s="942"/>
      <c r="U133" s="942"/>
      <c r="V133" s="942"/>
      <c r="W133" s="942"/>
      <c r="X133" s="942"/>
      <c r="Y133" s="942"/>
      <c r="Z133" s="942"/>
      <c r="AA133" s="942"/>
      <c r="AB133" s="942"/>
      <c r="AC133" s="942"/>
      <c r="AD133" s="942"/>
      <c r="AE133" s="942"/>
      <c r="AF133" s="942"/>
      <c r="AG133" s="942"/>
      <c r="AH133" s="942"/>
      <c r="AI133" s="942"/>
      <c r="AJ133" s="942"/>
      <c r="AK133" s="942"/>
      <c r="AL133" s="942"/>
      <c r="AM133" s="942"/>
      <c r="AN133" s="942"/>
      <c r="AO133" s="942"/>
      <c r="AP133" s="942"/>
      <c r="AQ133" s="942"/>
      <c r="AR133" s="942"/>
      <c r="AS133" s="942"/>
      <c r="AT133" s="942"/>
      <c r="AU133" s="942"/>
      <c r="AV133" s="942"/>
      <c r="AW133" s="942"/>
      <c r="AX133" s="942"/>
      <c r="AY133" s="942"/>
      <c r="AZ133" s="942"/>
      <c r="BA133" s="942"/>
      <c r="BB133" s="942"/>
    </row>
    <row r="134" spans="1:54" ht="15" customHeight="1" x14ac:dyDescent="0.15">
      <c r="A134" s="1"/>
      <c r="B134" s="535"/>
      <c r="C134" s="18"/>
      <c r="D134" s="813"/>
      <c r="E134" s="18"/>
      <c r="F134" s="18"/>
      <c r="G134" s="18"/>
      <c r="H134" s="18"/>
      <c r="I134" s="18"/>
      <c r="J134" s="18"/>
      <c r="K134" s="18"/>
      <c r="L134" s="18"/>
      <c r="M134" s="18"/>
      <c r="N134" s="18"/>
      <c r="O134" s="536"/>
      <c r="P134" s="1"/>
      <c r="Q134" s="1"/>
      <c r="R134" s="942"/>
      <c r="S134" s="942"/>
      <c r="T134" s="942"/>
      <c r="U134" s="942"/>
      <c r="V134" s="942"/>
      <c r="W134" s="942"/>
      <c r="X134" s="942"/>
      <c r="Y134" s="942"/>
      <c r="Z134" s="942"/>
      <c r="AA134" s="942"/>
      <c r="AB134" s="942"/>
      <c r="AC134" s="942"/>
      <c r="AD134" s="942"/>
      <c r="AE134" s="942"/>
      <c r="AF134" s="942"/>
      <c r="AG134" s="942"/>
      <c r="AH134" s="942"/>
      <c r="AI134" s="942"/>
      <c r="AJ134" s="942"/>
      <c r="AK134" s="942"/>
      <c r="AL134" s="942"/>
      <c r="AM134" s="942"/>
      <c r="AN134" s="942"/>
      <c r="AO134" s="942"/>
      <c r="AP134" s="942"/>
      <c r="AQ134" s="942"/>
      <c r="AR134" s="942"/>
      <c r="AS134" s="942"/>
      <c r="AT134" s="942"/>
      <c r="AU134" s="942"/>
      <c r="AV134" s="942"/>
      <c r="AW134" s="942"/>
      <c r="AX134" s="942"/>
      <c r="AY134" s="942"/>
      <c r="AZ134" s="942"/>
      <c r="BA134" s="942"/>
      <c r="BB134" s="942"/>
    </row>
    <row r="135" spans="1:54" ht="15" thickBot="1" x14ac:dyDescent="0.2">
      <c r="A135" s="1"/>
      <c r="B135" s="535"/>
      <c r="C135" s="18"/>
      <c r="D135" s="813"/>
      <c r="E135" s="18"/>
      <c r="F135" s="18"/>
      <c r="G135" s="18"/>
      <c r="H135" s="18"/>
      <c r="I135" s="18"/>
      <c r="J135" s="18"/>
      <c r="K135" s="18"/>
      <c r="L135" s="18"/>
      <c r="M135" s="18"/>
      <c r="N135" s="18"/>
      <c r="O135" s="536"/>
      <c r="P135" s="1"/>
      <c r="Q135" s="1"/>
      <c r="R135" s="942"/>
      <c r="S135" s="942"/>
      <c r="T135" s="942"/>
      <c r="U135" s="942"/>
      <c r="V135" s="942"/>
      <c r="W135" s="942"/>
      <c r="X135" s="942"/>
      <c r="Y135" s="942"/>
      <c r="Z135" s="942"/>
      <c r="AA135" s="942"/>
      <c r="AB135" s="942"/>
      <c r="AC135" s="942"/>
      <c r="AD135" s="942"/>
      <c r="AE135" s="942"/>
      <c r="AF135" s="942"/>
      <c r="AG135" s="942"/>
      <c r="AH135" s="942"/>
      <c r="AI135" s="942"/>
      <c r="AJ135" s="942"/>
      <c r="AK135" s="942"/>
      <c r="AL135" s="942"/>
      <c r="AM135" s="942"/>
      <c r="AN135" s="942"/>
      <c r="AO135" s="942"/>
      <c r="AP135" s="942"/>
      <c r="AQ135" s="942"/>
      <c r="AR135" s="942"/>
      <c r="AS135" s="942"/>
      <c r="AT135" s="942"/>
      <c r="AU135" s="942"/>
      <c r="AV135" s="942"/>
      <c r="AW135" s="942"/>
      <c r="AX135" s="942"/>
      <c r="AY135" s="942"/>
      <c r="AZ135" s="942"/>
      <c r="BA135" s="942"/>
      <c r="BB135" s="942"/>
    </row>
    <row r="136" spans="1:54" ht="21" thickBot="1" x14ac:dyDescent="0.25">
      <c r="A136" s="1"/>
      <c r="B136" s="535"/>
      <c r="C136" s="19">
        <v>4</v>
      </c>
      <c r="D136" s="2376" t="s">
        <v>978</v>
      </c>
      <c r="E136" s="2377"/>
      <c r="F136" s="2378"/>
      <c r="G136" s="18"/>
      <c r="H136" s="18"/>
      <c r="I136" s="18"/>
      <c r="J136" s="18"/>
      <c r="K136" s="18"/>
      <c r="L136" s="18"/>
      <c r="M136" s="18"/>
      <c r="N136" s="18"/>
      <c r="O136" s="536"/>
      <c r="P136" s="1"/>
      <c r="Q136" s="1"/>
      <c r="R136" s="942"/>
      <c r="S136" s="942"/>
      <c r="T136" s="942"/>
      <c r="U136" s="942"/>
      <c r="V136" s="942"/>
      <c r="W136" s="942"/>
      <c r="X136" s="942"/>
      <c r="Y136" s="942"/>
      <c r="Z136" s="942"/>
      <c r="AA136" s="942"/>
      <c r="AB136" s="942"/>
      <c r="AC136" s="942"/>
      <c r="AD136" s="942"/>
      <c r="AE136" s="942"/>
      <c r="AF136" s="942"/>
      <c r="AG136" s="942"/>
      <c r="AH136" s="942"/>
      <c r="AI136" s="942"/>
      <c r="AJ136" s="942"/>
      <c r="AK136" s="942"/>
      <c r="AL136" s="942"/>
      <c r="AM136" s="942"/>
      <c r="AN136" s="942"/>
      <c r="AO136" s="942"/>
      <c r="AP136" s="942"/>
      <c r="AQ136" s="942"/>
      <c r="AR136" s="942"/>
      <c r="AS136" s="942"/>
      <c r="AT136" s="942"/>
      <c r="AU136" s="942"/>
      <c r="AV136" s="942"/>
      <c r="AW136" s="942"/>
      <c r="AX136" s="942"/>
      <c r="AY136" s="942"/>
      <c r="AZ136" s="942"/>
      <c r="BA136" s="942"/>
      <c r="BB136" s="942"/>
    </row>
    <row r="137" spans="1:54" ht="14" x14ac:dyDescent="0.15">
      <c r="A137" s="1"/>
      <c r="B137" s="535"/>
      <c r="C137" s="18"/>
      <c r="D137" s="813"/>
      <c r="E137" s="18"/>
      <c r="F137" s="18"/>
      <c r="G137" s="18"/>
      <c r="H137" s="18"/>
      <c r="I137" s="18"/>
      <c r="J137" s="18"/>
      <c r="K137" s="18"/>
      <c r="L137" s="18"/>
      <c r="M137" s="18"/>
      <c r="N137" s="18"/>
      <c r="O137" s="536"/>
      <c r="P137" s="1"/>
      <c r="Q137" s="1"/>
      <c r="R137" s="942"/>
      <c r="S137" s="942"/>
      <c r="T137" s="942"/>
      <c r="U137" s="942"/>
      <c r="V137" s="942"/>
      <c r="W137" s="942"/>
      <c r="X137" s="942"/>
      <c r="Y137" s="942"/>
      <c r="Z137" s="942"/>
      <c r="AA137" s="942"/>
      <c r="AB137" s="942"/>
      <c r="AC137" s="942"/>
      <c r="AD137" s="942"/>
      <c r="AE137" s="942"/>
      <c r="AF137" s="942"/>
      <c r="AG137" s="942"/>
      <c r="AH137" s="942"/>
      <c r="AI137" s="942"/>
      <c r="AJ137" s="942"/>
      <c r="AK137" s="942"/>
      <c r="AL137" s="942"/>
      <c r="AM137" s="942"/>
      <c r="AN137" s="942"/>
      <c r="AO137" s="942"/>
      <c r="AP137" s="942"/>
      <c r="AQ137" s="942"/>
      <c r="AR137" s="942"/>
      <c r="AS137" s="942"/>
      <c r="AT137" s="942"/>
      <c r="AU137" s="942"/>
      <c r="AV137" s="942"/>
      <c r="AW137" s="942"/>
      <c r="AX137" s="942"/>
      <c r="AY137" s="942"/>
      <c r="AZ137" s="942"/>
      <c r="BA137" s="942"/>
      <c r="BB137" s="942"/>
    </row>
    <row r="138" spans="1:54" ht="14" x14ac:dyDescent="0.15">
      <c r="A138" s="1"/>
      <c r="B138" s="535"/>
      <c r="C138" s="18"/>
      <c r="D138" s="813"/>
      <c r="E138" s="18"/>
      <c r="F138" s="18"/>
      <c r="G138" s="18"/>
      <c r="H138" s="18"/>
      <c r="I138" s="18"/>
      <c r="J138" s="18"/>
      <c r="K138" s="18"/>
      <c r="L138" s="18"/>
      <c r="M138" s="18"/>
      <c r="N138" s="18"/>
      <c r="O138" s="536"/>
      <c r="P138" s="1"/>
      <c r="Q138" s="1"/>
      <c r="R138" s="942"/>
      <c r="S138" s="942"/>
      <c r="T138" s="942"/>
      <c r="U138" s="942"/>
      <c r="V138" s="942"/>
      <c r="W138" s="942"/>
      <c r="X138" s="942"/>
      <c r="Y138" s="942"/>
      <c r="Z138" s="942"/>
      <c r="AA138" s="942"/>
      <c r="AB138" s="942"/>
      <c r="AC138" s="942"/>
      <c r="AD138" s="942"/>
      <c r="AE138" s="942"/>
      <c r="AF138" s="942"/>
      <c r="AG138" s="942"/>
      <c r="AH138" s="942"/>
      <c r="AI138" s="942"/>
      <c r="AJ138" s="942"/>
      <c r="AK138" s="942"/>
      <c r="AL138" s="942"/>
      <c r="AM138" s="942"/>
      <c r="AN138" s="942"/>
      <c r="AO138" s="942"/>
      <c r="AP138" s="942"/>
      <c r="AQ138" s="942"/>
      <c r="AR138" s="942"/>
      <c r="AS138" s="942"/>
      <c r="AT138" s="942"/>
      <c r="AU138" s="942"/>
      <c r="AV138" s="942"/>
      <c r="AW138" s="942"/>
      <c r="AX138" s="942"/>
      <c r="AY138" s="942"/>
      <c r="AZ138" s="942"/>
      <c r="BA138" s="942"/>
      <c r="BB138" s="942"/>
    </row>
    <row r="139" spans="1:54" ht="14" x14ac:dyDescent="0.15">
      <c r="A139" s="1"/>
      <c r="B139" s="535"/>
      <c r="C139" s="18"/>
      <c r="D139" s="813"/>
      <c r="E139" s="18"/>
      <c r="F139" s="18"/>
      <c r="G139" s="18"/>
      <c r="H139" s="18"/>
      <c r="I139" s="18"/>
      <c r="J139" s="18"/>
      <c r="K139" s="18"/>
      <c r="L139" s="18"/>
      <c r="M139" s="18"/>
      <c r="N139" s="18"/>
      <c r="O139" s="536"/>
      <c r="P139" s="1"/>
      <c r="Q139" s="1"/>
      <c r="R139" s="942"/>
      <c r="S139" s="942"/>
      <c r="T139" s="942"/>
      <c r="U139" s="942"/>
      <c r="V139" s="942"/>
      <c r="W139" s="942"/>
      <c r="X139" s="942"/>
      <c r="Y139" s="942"/>
      <c r="Z139" s="942"/>
      <c r="AA139" s="942"/>
      <c r="AB139" s="942"/>
      <c r="AC139" s="942"/>
      <c r="AD139" s="942"/>
      <c r="AE139" s="942"/>
      <c r="AF139" s="942"/>
      <c r="AG139" s="942"/>
      <c r="AH139" s="942"/>
      <c r="AI139" s="942"/>
      <c r="AJ139" s="942"/>
      <c r="AK139" s="942"/>
      <c r="AL139" s="942"/>
      <c r="AM139" s="942"/>
      <c r="AN139" s="942"/>
      <c r="AO139" s="942"/>
      <c r="AP139" s="942"/>
      <c r="AQ139" s="942"/>
      <c r="AR139" s="942"/>
      <c r="AS139" s="942"/>
      <c r="AT139" s="942"/>
      <c r="AU139" s="942"/>
      <c r="AV139" s="942"/>
      <c r="AW139" s="942"/>
      <c r="AX139" s="942"/>
      <c r="AY139" s="942"/>
      <c r="AZ139" s="942"/>
      <c r="BA139" s="942"/>
      <c r="BB139" s="942"/>
    </row>
    <row r="140" spans="1:54" ht="14" x14ac:dyDescent="0.15">
      <c r="A140" s="1"/>
      <c r="B140" s="535"/>
      <c r="C140" s="18"/>
      <c r="D140" s="813"/>
      <c r="E140" s="18"/>
      <c r="F140" s="18"/>
      <c r="G140" s="18"/>
      <c r="H140" s="18"/>
      <c r="I140" s="18"/>
      <c r="J140" s="18"/>
      <c r="K140" s="18"/>
      <c r="L140" s="18"/>
      <c r="M140" s="18"/>
      <c r="N140" s="18"/>
      <c r="O140" s="536"/>
      <c r="P140" s="1"/>
      <c r="Q140" s="1"/>
      <c r="R140" s="942"/>
      <c r="S140" s="942"/>
      <c r="T140" s="942"/>
      <c r="U140" s="942"/>
      <c r="V140" s="942"/>
      <c r="W140" s="942"/>
      <c r="X140" s="942"/>
      <c r="Y140" s="942"/>
      <c r="Z140" s="942"/>
      <c r="AA140" s="942"/>
      <c r="AB140" s="942"/>
      <c r="AC140" s="942"/>
      <c r="AD140" s="942"/>
      <c r="AE140" s="942"/>
      <c r="AF140" s="942"/>
      <c r="AG140" s="942"/>
      <c r="AH140" s="942"/>
      <c r="AI140" s="942"/>
      <c r="AJ140" s="942"/>
      <c r="AK140" s="942"/>
      <c r="AL140" s="942"/>
      <c r="AM140" s="942"/>
      <c r="AN140" s="942"/>
      <c r="AO140" s="942"/>
      <c r="AP140" s="942"/>
      <c r="AQ140" s="942"/>
      <c r="AR140" s="942"/>
      <c r="AS140" s="942"/>
      <c r="AT140" s="942"/>
      <c r="AU140" s="942"/>
      <c r="AV140" s="942"/>
      <c r="AW140" s="942"/>
      <c r="AX140" s="942"/>
      <c r="AY140" s="942"/>
      <c r="AZ140" s="942"/>
      <c r="BA140" s="942"/>
      <c r="BB140" s="942"/>
    </row>
    <row r="141" spans="1:54" ht="14" x14ac:dyDescent="0.15">
      <c r="A141" s="1"/>
      <c r="B141" s="535"/>
      <c r="C141" s="18"/>
      <c r="D141" s="813"/>
      <c r="E141" s="18"/>
      <c r="F141" s="18"/>
      <c r="G141" s="18"/>
      <c r="H141" s="18"/>
      <c r="I141" s="18"/>
      <c r="J141" s="18"/>
      <c r="K141" s="18"/>
      <c r="L141" s="18"/>
      <c r="M141" s="18"/>
      <c r="N141" s="18"/>
      <c r="O141" s="536"/>
      <c r="P141" s="1"/>
      <c r="Q141" s="1"/>
      <c r="R141" s="942"/>
      <c r="S141" s="942"/>
      <c r="T141" s="942"/>
      <c r="U141" s="942"/>
      <c r="V141" s="942"/>
      <c r="W141" s="942"/>
      <c r="X141" s="942"/>
      <c r="Y141" s="942"/>
      <c r="Z141" s="942"/>
      <c r="AA141" s="942"/>
      <c r="AB141" s="942"/>
      <c r="AC141" s="942"/>
      <c r="AD141" s="942"/>
      <c r="AE141" s="942"/>
      <c r="AF141" s="942"/>
      <c r="AG141" s="942"/>
      <c r="AH141" s="942"/>
      <c r="AI141" s="942"/>
      <c r="AJ141" s="942"/>
      <c r="AK141" s="942"/>
      <c r="AL141" s="942"/>
      <c r="AM141" s="942"/>
      <c r="AN141" s="942"/>
      <c r="AO141" s="942"/>
      <c r="AP141" s="942"/>
      <c r="AQ141" s="942"/>
      <c r="AR141" s="942"/>
      <c r="AS141" s="942"/>
      <c r="AT141" s="942"/>
      <c r="AU141" s="942"/>
      <c r="AV141" s="942"/>
      <c r="AW141" s="942"/>
      <c r="AX141" s="942"/>
      <c r="AY141" s="942"/>
      <c r="AZ141" s="942"/>
      <c r="BA141" s="942"/>
      <c r="BB141" s="942"/>
    </row>
    <row r="142" spans="1:54" ht="14" x14ac:dyDescent="0.15">
      <c r="A142" s="1"/>
      <c r="B142" s="535"/>
      <c r="C142" s="18"/>
      <c r="D142" s="813"/>
      <c r="E142" s="18"/>
      <c r="F142" s="18"/>
      <c r="G142" s="18"/>
      <c r="H142" s="18"/>
      <c r="I142" s="18"/>
      <c r="J142" s="18"/>
      <c r="K142" s="18"/>
      <c r="L142" s="18"/>
      <c r="M142" s="18"/>
      <c r="N142" s="18"/>
      <c r="O142" s="536"/>
      <c r="P142" s="1"/>
      <c r="Q142" s="1"/>
      <c r="R142" s="942"/>
      <c r="S142" s="942"/>
      <c r="T142" s="942"/>
      <c r="U142" s="942"/>
      <c r="V142" s="942"/>
      <c r="W142" s="942"/>
      <c r="X142" s="942"/>
      <c r="Y142" s="942"/>
      <c r="Z142" s="942"/>
      <c r="AA142" s="942"/>
      <c r="AB142" s="942"/>
      <c r="AC142" s="942"/>
      <c r="AD142" s="942"/>
      <c r="AE142" s="942"/>
      <c r="AF142" s="942"/>
      <c r="AG142" s="942"/>
      <c r="AH142" s="942"/>
      <c r="AI142" s="942"/>
      <c r="AJ142" s="942"/>
      <c r="AK142" s="942"/>
      <c r="AL142" s="942"/>
      <c r="AM142" s="942"/>
      <c r="AN142" s="942"/>
      <c r="AO142" s="942"/>
      <c r="AP142" s="942"/>
      <c r="AQ142" s="942"/>
      <c r="AR142" s="942"/>
      <c r="AS142" s="942"/>
      <c r="AT142" s="942"/>
      <c r="AU142" s="942"/>
      <c r="AV142" s="942"/>
      <c r="AW142" s="942"/>
      <c r="AX142" s="942"/>
      <c r="AY142" s="942"/>
      <c r="AZ142" s="942"/>
      <c r="BA142" s="942"/>
      <c r="BB142" s="942"/>
    </row>
    <row r="143" spans="1:54" ht="14" x14ac:dyDescent="0.15">
      <c r="A143" s="1"/>
      <c r="B143" s="535"/>
      <c r="C143" s="18"/>
      <c r="D143" s="813"/>
      <c r="E143" s="18"/>
      <c r="F143" s="18"/>
      <c r="G143" s="18"/>
      <c r="H143" s="18"/>
      <c r="I143" s="18"/>
      <c r="J143" s="18"/>
      <c r="K143" s="18"/>
      <c r="L143" s="18"/>
      <c r="M143" s="18"/>
      <c r="N143" s="18"/>
      <c r="O143" s="536"/>
      <c r="P143" s="1"/>
      <c r="Q143" s="1"/>
      <c r="R143" s="942"/>
      <c r="S143" s="942"/>
      <c r="T143" s="942"/>
      <c r="U143" s="942"/>
      <c r="V143" s="942"/>
      <c r="W143" s="942"/>
      <c r="X143" s="942"/>
      <c r="Y143" s="942"/>
      <c r="Z143" s="942"/>
      <c r="AA143" s="942"/>
      <c r="AB143" s="942"/>
      <c r="AC143" s="942"/>
      <c r="AD143" s="942"/>
      <c r="AE143" s="942"/>
      <c r="AF143" s="942"/>
      <c r="AG143" s="942"/>
      <c r="AH143" s="942"/>
      <c r="AI143" s="942"/>
      <c r="AJ143" s="942"/>
      <c r="AK143" s="942"/>
      <c r="AL143" s="942"/>
      <c r="AM143" s="942"/>
      <c r="AN143" s="942"/>
      <c r="AO143" s="942"/>
      <c r="AP143" s="942"/>
      <c r="AQ143" s="942"/>
      <c r="AR143" s="942"/>
      <c r="AS143" s="942"/>
      <c r="AT143" s="942"/>
      <c r="AU143" s="942"/>
      <c r="AV143" s="942"/>
      <c r="AW143" s="942"/>
      <c r="AX143" s="942"/>
      <c r="AY143" s="942"/>
      <c r="AZ143" s="942"/>
      <c r="BA143" s="942"/>
      <c r="BB143" s="942"/>
    </row>
    <row r="144" spans="1:54" ht="14" x14ac:dyDescent="0.15">
      <c r="A144" s="1"/>
      <c r="B144" s="535"/>
      <c r="C144" s="18"/>
      <c r="D144" s="813"/>
      <c r="E144" s="18"/>
      <c r="F144" s="18"/>
      <c r="G144" s="18"/>
      <c r="H144" s="18"/>
      <c r="I144" s="18"/>
      <c r="J144" s="18"/>
      <c r="K144" s="18"/>
      <c r="L144" s="18"/>
      <c r="M144" s="18"/>
      <c r="N144" s="18"/>
      <c r="O144" s="536"/>
      <c r="P144" s="1"/>
      <c r="Q144" s="1"/>
      <c r="R144" s="942"/>
      <c r="S144" s="942"/>
      <c r="T144" s="942"/>
      <c r="U144" s="942"/>
      <c r="V144" s="942"/>
      <c r="W144" s="942"/>
      <c r="X144" s="942"/>
      <c r="Y144" s="942"/>
      <c r="Z144" s="942"/>
      <c r="AA144" s="942"/>
      <c r="AB144" s="942"/>
      <c r="AC144" s="942"/>
      <c r="AD144" s="942"/>
      <c r="AE144" s="942"/>
      <c r="AF144" s="942"/>
      <c r="AG144" s="942"/>
      <c r="AH144" s="942"/>
      <c r="AI144" s="942"/>
      <c r="AJ144" s="942"/>
      <c r="AK144" s="942"/>
      <c r="AL144" s="942"/>
      <c r="AM144" s="942"/>
      <c r="AN144" s="942"/>
      <c r="AO144" s="942"/>
      <c r="AP144" s="942"/>
      <c r="AQ144" s="942"/>
      <c r="AR144" s="942"/>
      <c r="AS144" s="942"/>
      <c r="AT144" s="942"/>
      <c r="AU144" s="942"/>
      <c r="AV144" s="942"/>
      <c r="AW144" s="942"/>
      <c r="AX144" s="942"/>
      <c r="AY144" s="942"/>
      <c r="AZ144" s="942"/>
      <c r="BA144" s="942"/>
      <c r="BB144" s="942"/>
    </row>
    <row r="145" spans="1:54" ht="14" x14ac:dyDescent="0.15">
      <c r="A145" s="1"/>
      <c r="B145" s="535"/>
      <c r="C145" s="18"/>
      <c r="D145" s="813"/>
      <c r="E145" s="18"/>
      <c r="F145" s="18"/>
      <c r="G145" s="18"/>
      <c r="H145" s="18"/>
      <c r="I145" s="18"/>
      <c r="J145" s="18"/>
      <c r="K145" s="18"/>
      <c r="L145" s="18"/>
      <c r="M145" s="18"/>
      <c r="N145" s="18"/>
      <c r="O145" s="536"/>
      <c r="P145" s="1"/>
      <c r="Q145" s="1"/>
      <c r="R145" s="942"/>
      <c r="S145" s="942"/>
      <c r="T145" s="942"/>
      <c r="U145" s="942"/>
      <c r="V145" s="942"/>
      <c r="W145" s="942"/>
      <c r="X145" s="942"/>
      <c r="Y145" s="942"/>
      <c r="Z145" s="942"/>
      <c r="AA145" s="942"/>
      <c r="AB145" s="942"/>
      <c r="AC145" s="942"/>
      <c r="AD145" s="942"/>
      <c r="AE145" s="942"/>
      <c r="AF145" s="942"/>
      <c r="AG145" s="942"/>
      <c r="AH145" s="942"/>
      <c r="AI145" s="942"/>
      <c r="AJ145" s="942"/>
      <c r="AK145" s="942"/>
      <c r="AL145" s="942"/>
      <c r="AM145" s="942"/>
      <c r="AN145" s="942"/>
      <c r="AO145" s="942"/>
      <c r="AP145" s="942"/>
      <c r="AQ145" s="942"/>
      <c r="AR145" s="942"/>
      <c r="AS145" s="942"/>
      <c r="AT145" s="942"/>
      <c r="AU145" s="942"/>
      <c r="AV145" s="942"/>
      <c r="AW145" s="942"/>
      <c r="AX145" s="942"/>
      <c r="AY145" s="942"/>
      <c r="AZ145" s="942"/>
      <c r="BA145" s="942"/>
      <c r="BB145" s="942"/>
    </row>
    <row r="146" spans="1:54" ht="14" x14ac:dyDescent="0.15">
      <c r="A146" s="1"/>
      <c r="B146" s="535"/>
      <c r="C146" s="18"/>
      <c r="D146" s="813"/>
      <c r="E146" s="18"/>
      <c r="F146" s="18"/>
      <c r="G146" s="18"/>
      <c r="H146" s="18"/>
      <c r="I146" s="18"/>
      <c r="J146" s="18"/>
      <c r="K146" s="18"/>
      <c r="L146" s="18"/>
      <c r="M146" s="18"/>
      <c r="N146" s="18"/>
      <c r="O146" s="536"/>
      <c r="P146" s="1"/>
      <c r="Q146" s="1"/>
      <c r="R146" s="942"/>
      <c r="S146" s="942"/>
      <c r="T146" s="942"/>
      <c r="U146" s="942"/>
      <c r="V146" s="942"/>
      <c r="W146" s="942"/>
      <c r="X146" s="942"/>
      <c r="Y146" s="942"/>
      <c r="Z146" s="942"/>
      <c r="AA146" s="942"/>
      <c r="AB146" s="942"/>
      <c r="AC146" s="942"/>
      <c r="AD146" s="942"/>
      <c r="AE146" s="942"/>
      <c r="AF146" s="942"/>
      <c r="AG146" s="942"/>
      <c r="AH146" s="942"/>
      <c r="AI146" s="942"/>
      <c r="AJ146" s="942"/>
      <c r="AK146" s="942"/>
      <c r="AL146" s="942"/>
      <c r="AM146" s="942"/>
      <c r="AN146" s="942"/>
      <c r="AO146" s="942"/>
      <c r="AP146" s="942"/>
      <c r="AQ146" s="942"/>
      <c r="AR146" s="942"/>
      <c r="AS146" s="942"/>
      <c r="AT146" s="942"/>
      <c r="AU146" s="942"/>
      <c r="AV146" s="942"/>
      <c r="AW146" s="942"/>
      <c r="AX146" s="942"/>
      <c r="AY146" s="942"/>
      <c r="AZ146" s="942"/>
      <c r="BA146" s="942"/>
      <c r="BB146" s="942"/>
    </row>
    <row r="147" spans="1:54" ht="14" x14ac:dyDescent="0.15">
      <c r="A147" s="1"/>
      <c r="B147" s="535"/>
      <c r="C147" s="18"/>
      <c r="D147" s="813"/>
      <c r="E147" s="18"/>
      <c r="F147" s="18"/>
      <c r="G147" s="18"/>
      <c r="H147" s="18"/>
      <c r="I147" s="18"/>
      <c r="J147" s="18"/>
      <c r="K147" s="18"/>
      <c r="L147" s="18"/>
      <c r="M147" s="18"/>
      <c r="N147" s="18"/>
      <c r="O147" s="536"/>
      <c r="P147" s="1"/>
      <c r="Q147" s="1"/>
      <c r="R147" s="942"/>
      <c r="S147" s="942"/>
      <c r="T147" s="942"/>
      <c r="U147" s="942"/>
      <c r="V147" s="942"/>
      <c r="W147" s="942"/>
      <c r="X147" s="942"/>
      <c r="Y147" s="942"/>
      <c r="Z147" s="942"/>
      <c r="AA147" s="942"/>
      <c r="AB147" s="942"/>
      <c r="AC147" s="942"/>
      <c r="AD147" s="942"/>
      <c r="AE147" s="942"/>
      <c r="AF147" s="942"/>
      <c r="AG147" s="942"/>
      <c r="AH147" s="942"/>
      <c r="AI147" s="942"/>
      <c r="AJ147" s="942"/>
      <c r="AK147" s="942"/>
      <c r="AL147" s="942"/>
      <c r="AM147" s="942"/>
      <c r="AN147" s="942"/>
      <c r="AO147" s="942"/>
      <c r="AP147" s="942"/>
      <c r="AQ147" s="942"/>
      <c r="AR147" s="942"/>
      <c r="AS147" s="942"/>
      <c r="AT147" s="942"/>
      <c r="AU147" s="942"/>
      <c r="AV147" s="942"/>
      <c r="AW147" s="942"/>
      <c r="AX147" s="942"/>
      <c r="AY147" s="942"/>
      <c r="AZ147" s="942"/>
      <c r="BA147" s="942"/>
      <c r="BB147" s="942"/>
    </row>
    <row r="148" spans="1:54" ht="14" x14ac:dyDescent="0.15">
      <c r="A148" s="1"/>
      <c r="B148" s="535"/>
      <c r="C148" s="18"/>
      <c r="D148" s="813"/>
      <c r="E148" s="18"/>
      <c r="F148" s="18"/>
      <c r="G148" s="18"/>
      <c r="H148" s="18"/>
      <c r="I148" s="18"/>
      <c r="J148" s="18"/>
      <c r="K148" s="18"/>
      <c r="L148" s="18"/>
      <c r="M148" s="18"/>
      <c r="N148" s="18"/>
      <c r="O148" s="536"/>
      <c r="P148" s="1"/>
      <c r="Q148" s="1"/>
      <c r="R148" s="942"/>
      <c r="S148" s="942"/>
      <c r="T148" s="942"/>
      <c r="U148" s="942"/>
      <c r="V148" s="942"/>
      <c r="W148" s="942"/>
      <c r="X148" s="942"/>
      <c r="Y148" s="942"/>
      <c r="Z148" s="942"/>
      <c r="AA148" s="942"/>
      <c r="AB148" s="942"/>
      <c r="AC148" s="942"/>
      <c r="AD148" s="942"/>
      <c r="AE148" s="942"/>
      <c r="AF148" s="942"/>
      <c r="AG148" s="942"/>
      <c r="AH148" s="942"/>
      <c r="AI148" s="942"/>
      <c r="AJ148" s="942"/>
      <c r="AK148" s="942"/>
      <c r="AL148" s="942"/>
      <c r="AM148" s="942"/>
      <c r="AN148" s="942"/>
      <c r="AO148" s="942"/>
      <c r="AP148" s="942"/>
      <c r="AQ148" s="942"/>
      <c r="AR148" s="942"/>
      <c r="AS148" s="942"/>
      <c r="AT148" s="942"/>
      <c r="AU148" s="942"/>
      <c r="AV148" s="942"/>
      <c r="AW148" s="942"/>
      <c r="AX148" s="942"/>
      <c r="AY148" s="942"/>
      <c r="AZ148" s="942"/>
      <c r="BA148" s="942"/>
      <c r="BB148" s="942"/>
    </row>
    <row r="149" spans="1:54" ht="14" x14ac:dyDescent="0.15">
      <c r="A149" s="1"/>
      <c r="B149" s="535"/>
      <c r="C149" s="18"/>
      <c r="D149" s="813"/>
      <c r="E149" s="18"/>
      <c r="F149" s="18"/>
      <c r="G149" s="18"/>
      <c r="H149" s="18"/>
      <c r="I149" s="18"/>
      <c r="J149" s="18"/>
      <c r="K149" s="18"/>
      <c r="L149" s="18"/>
      <c r="M149" s="18"/>
      <c r="N149" s="18"/>
      <c r="O149" s="536"/>
      <c r="P149" s="1"/>
      <c r="Q149" s="1"/>
      <c r="R149" s="942"/>
      <c r="S149" s="942"/>
      <c r="T149" s="942"/>
      <c r="U149" s="942"/>
      <c r="V149" s="942"/>
      <c r="W149" s="942"/>
      <c r="X149" s="942"/>
      <c r="Y149" s="942"/>
      <c r="Z149" s="942"/>
      <c r="AA149" s="942"/>
      <c r="AB149" s="942"/>
      <c r="AC149" s="942"/>
      <c r="AD149" s="942"/>
      <c r="AE149" s="942"/>
      <c r="AF149" s="942"/>
      <c r="AG149" s="942"/>
      <c r="AH149" s="942"/>
      <c r="AI149" s="942"/>
      <c r="AJ149" s="942"/>
      <c r="AK149" s="942"/>
      <c r="AL149" s="942"/>
      <c r="AM149" s="942"/>
      <c r="AN149" s="942"/>
      <c r="AO149" s="942"/>
      <c r="AP149" s="942"/>
      <c r="AQ149" s="942"/>
      <c r="AR149" s="942"/>
      <c r="AS149" s="942"/>
      <c r="AT149" s="942"/>
      <c r="AU149" s="942"/>
      <c r="AV149" s="942"/>
      <c r="AW149" s="942"/>
      <c r="AX149" s="942"/>
      <c r="AY149" s="942"/>
      <c r="AZ149" s="942"/>
      <c r="BA149" s="942"/>
      <c r="BB149" s="942"/>
    </row>
    <row r="150" spans="1:54" ht="14" x14ac:dyDescent="0.15">
      <c r="A150" s="1"/>
      <c r="B150" s="535"/>
      <c r="C150" s="18"/>
      <c r="D150" s="813"/>
      <c r="E150" s="18"/>
      <c r="F150" s="18"/>
      <c r="G150" s="18"/>
      <c r="H150" s="18"/>
      <c r="I150" s="18"/>
      <c r="J150" s="18"/>
      <c r="K150" s="18"/>
      <c r="L150" s="18"/>
      <c r="M150" s="18"/>
      <c r="N150" s="18"/>
      <c r="O150" s="536"/>
      <c r="P150" s="1"/>
      <c r="Q150" s="1"/>
      <c r="R150" s="942"/>
      <c r="S150" s="942"/>
      <c r="T150" s="942"/>
      <c r="U150" s="942"/>
      <c r="V150" s="942"/>
      <c r="W150" s="942"/>
      <c r="X150" s="942"/>
      <c r="Y150" s="942"/>
      <c r="Z150" s="942"/>
      <c r="AA150" s="942"/>
      <c r="AB150" s="942"/>
      <c r="AC150" s="942"/>
      <c r="AD150" s="942"/>
      <c r="AE150" s="942"/>
      <c r="AF150" s="942"/>
      <c r="AG150" s="942"/>
      <c r="AH150" s="942"/>
      <c r="AI150" s="942"/>
      <c r="AJ150" s="942"/>
      <c r="AK150" s="942"/>
      <c r="AL150" s="942"/>
      <c r="AM150" s="942"/>
      <c r="AN150" s="942"/>
      <c r="AO150" s="942"/>
      <c r="AP150" s="942"/>
      <c r="AQ150" s="942"/>
      <c r="AR150" s="942"/>
      <c r="AS150" s="942"/>
      <c r="AT150" s="942"/>
      <c r="AU150" s="942"/>
      <c r="AV150" s="942"/>
      <c r="AW150" s="942"/>
      <c r="AX150" s="942"/>
      <c r="AY150" s="942"/>
      <c r="AZ150" s="942"/>
      <c r="BA150" s="942"/>
      <c r="BB150" s="942"/>
    </row>
    <row r="151" spans="1:54" ht="14" x14ac:dyDescent="0.15">
      <c r="A151" s="1"/>
      <c r="B151" s="535"/>
      <c r="C151" s="18"/>
      <c r="D151" s="813"/>
      <c r="E151" s="18"/>
      <c r="F151" s="18"/>
      <c r="G151" s="18"/>
      <c r="H151" s="18"/>
      <c r="I151" s="18"/>
      <c r="J151" s="18"/>
      <c r="K151" s="18"/>
      <c r="L151" s="18"/>
      <c r="M151" s="18"/>
      <c r="N151" s="18"/>
      <c r="O151" s="536"/>
      <c r="P151" s="1"/>
      <c r="Q151" s="1"/>
      <c r="R151" s="942"/>
      <c r="S151" s="942"/>
      <c r="T151" s="942"/>
      <c r="U151" s="942"/>
      <c r="V151" s="942"/>
      <c r="W151" s="942"/>
      <c r="X151" s="942"/>
      <c r="Y151" s="942"/>
      <c r="Z151" s="942"/>
      <c r="AA151" s="942"/>
      <c r="AB151" s="942"/>
      <c r="AC151" s="942"/>
      <c r="AD151" s="942"/>
      <c r="AE151" s="942"/>
      <c r="AF151" s="942"/>
      <c r="AG151" s="942"/>
      <c r="AH151" s="942"/>
      <c r="AI151" s="942"/>
      <c r="AJ151" s="942"/>
      <c r="AK151" s="942"/>
      <c r="AL151" s="942"/>
      <c r="AM151" s="942"/>
      <c r="AN151" s="942"/>
      <c r="AO151" s="942"/>
      <c r="AP151" s="942"/>
      <c r="AQ151" s="942"/>
      <c r="AR151" s="942"/>
      <c r="AS151" s="942"/>
      <c r="AT151" s="942"/>
      <c r="AU151" s="942"/>
      <c r="AV151" s="942"/>
      <c r="AW151" s="942"/>
      <c r="AX151" s="942"/>
      <c r="AY151" s="942"/>
      <c r="AZ151" s="942"/>
      <c r="BA151" s="942"/>
      <c r="BB151" s="942"/>
    </row>
    <row r="152" spans="1:54" ht="14" x14ac:dyDescent="0.15">
      <c r="A152" s="1"/>
      <c r="B152" s="535"/>
      <c r="C152" s="18"/>
      <c r="D152" s="813"/>
      <c r="E152" s="18"/>
      <c r="F152" s="18"/>
      <c r="G152" s="18"/>
      <c r="H152" s="18"/>
      <c r="I152" s="18"/>
      <c r="J152" s="18"/>
      <c r="K152" s="18"/>
      <c r="L152" s="18"/>
      <c r="M152" s="18"/>
      <c r="N152" s="18"/>
      <c r="O152" s="536"/>
      <c r="P152" s="1"/>
      <c r="Q152" s="1"/>
      <c r="R152" s="942"/>
      <c r="S152" s="942"/>
      <c r="T152" s="942"/>
      <c r="U152" s="942"/>
      <c r="V152" s="942"/>
      <c r="W152" s="942"/>
      <c r="X152" s="942"/>
      <c r="Y152" s="942"/>
      <c r="Z152" s="942"/>
      <c r="AA152" s="942"/>
      <c r="AB152" s="942"/>
      <c r="AC152" s="942"/>
      <c r="AD152" s="942"/>
      <c r="AE152" s="942"/>
      <c r="AF152" s="942"/>
      <c r="AG152" s="942"/>
      <c r="AH152" s="942"/>
      <c r="AI152" s="942"/>
      <c r="AJ152" s="942"/>
      <c r="AK152" s="942"/>
      <c r="AL152" s="942"/>
      <c r="AM152" s="942"/>
      <c r="AN152" s="942"/>
      <c r="AO152" s="942"/>
      <c r="AP152" s="942"/>
      <c r="AQ152" s="942"/>
      <c r="AR152" s="942"/>
      <c r="AS152" s="942"/>
      <c r="AT152" s="942"/>
      <c r="AU152" s="942"/>
      <c r="AV152" s="942"/>
      <c r="AW152" s="942"/>
      <c r="AX152" s="942"/>
      <c r="AY152" s="942"/>
      <c r="AZ152" s="942"/>
      <c r="BA152" s="942"/>
      <c r="BB152" s="942"/>
    </row>
    <row r="153" spans="1:54" ht="15" thickBot="1" x14ac:dyDescent="0.2">
      <c r="A153" s="1"/>
      <c r="B153" s="535"/>
      <c r="C153" s="18"/>
      <c r="D153" s="813"/>
      <c r="E153" s="18"/>
      <c r="F153" s="18"/>
      <c r="G153" s="18"/>
      <c r="H153" s="18"/>
      <c r="I153" s="18"/>
      <c r="J153" s="18"/>
      <c r="K153" s="18"/>
      <c r="L153" s="18"/>
      <c r="M153" s="18"/>
      <c r="N153" s="18"/>
      <c r="O153" s="536"/>
      <c r="P153" s="1"/>
      <c r="Q153" s="1"/>
      <c r="R153" s="942"/>
      <c r="S153" s="942"/>
      <c r="T153" s="942"/>
      <c r="U153" s="942"/>
      <c r="V153" s="942"/>
      <c r="W153" s="942"/>
      <c r="X153" s="942"/>
      <c r="Y153" s="942"/>
      <c r="Z153" s="942"/>
      <c r="AA153" s="942"/>
      <c r="AB153" s="942"/>
      <c r="AC153" s="942"/>
      <c r="AD153" s="942"/>
      <c r="AE153" s="942"/>
      <c r="AF153" s="942"/>
      <c r="AG153" s="942"/>
      <c r="AH153" s="942"/>
      <c r="AI153" s="942"/>
      <c r="AJ153" s="942"/>
      <c r="AK153" s="942"/>
      <c r="AL153" s="942"/>
      <c r="AM153" s="942"/>
      <c r="AN153" s="942"/>
      <c r="AO153" s="942"/>
      <c r="AP153" s="942"/>
      <c r="AQ153" s="942"/>
      <c r="AR153" s="942"/>
      <c r="AS153" s="942"/>
      <c r="AT153" s="942"/>
      <c r="AU153" s="942"/>
      <c r="AV153" s="942"/>
      <c r="AW153" s="942"/>
      <c r="AX153" s="942"/>
      <c r="AY153" s="942"/>
      <c r="AZ153" s="942"/>
      <c r="BA153" s="942"/>
      <c r="BB153" s="942"/>
    </row>
    <row r="154" spans="1:54" ht="21" thickBot="1" x14ac:dyDescent="0.25">
      <c r="A154" s="1"/>
      <c r="B154" s="535"/>
      <c r="C154" s="19">
        <v>5</v>
      </c>
      <c r="D154" s="2376" t="s">
        <v>1086</v>
      </c>
      <c r="E154" s="2377"/>
      <c r="F154" s="2378"/>
      <c r="G154" s="18"/>
      <c r="H154" s="18"/>
      <c r="I154" s="18"/>
      <c r="J154" s="18"/>
      <c r="K154" s="18"/>
      <c r="L154" s="18"/>
      <c r="M154" s="18"/>
      <c r="N154" s="18"/>
      <c r="O154" s="536"/>
      <c r="P154" s="1"/>
      <c r="Q154" s="1"/>
      <c r="R154" s="942"/>
      <c r="S154" s="942"/>
      <c r="T154" s="942"/>
      <c r="U154" s="942"/>
      <c r="V154" s="942"/>
      <c r="W154" s="942"/>
      <c r="X154" s="942"/>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c r="AV154" s="942"/>
      <c r="AW154" s="942"/>
      <c r="AX154" s="942"/>
      <c r="AY154" s="942"/>
      <c r="AZ154" s="942"/>
      <c r="BA154" s="942"/>
      <c r="BB154" s="942"/>
    </row>
    <row r="155" spans="1:54" ht="14" x14ac:dyDescent="0.15">
      <c r="A155" s="1"/>
      <c r="B155" s="535"/>
      <c r="C155" s="18"/>
      <c r="D155" s="813"/>
      <c r="E155" s="18"/>
      <c r="F155" s="18"/>
      <c r="G155" s="18"/>
      <c r="H155" s="18"/>
      <c r="I155" s="18"/>
      <c r="J155" s="18"/>
      <c r="K155" s="18"/>
      <c r="L155" s="18"/>
      <c r="M155" s="18"/>
      <c r="N155" s="18"/>
      <c r="O155" s="536"/>
      <c r="P155" s="1"/>
      <c r="Q155" s="1"/>
      <c r="R155" s="942"/>
      <c r="S155" s="942"/>
      <c r="T155" s="942"/>
      <c r="U155" s="942"/>
      <c r="V155" s="942"/>
      <c r="W155" s="942"/>
      <c r="X155" s="942"/>
      <c r="Y155" s="942"/>
      <c r="Z155" s="942"/>
      <c r="AA155" s="942"/>
      <c r="AB155" s="942"/>
      <c r="AC155" s="942"/>
      <c r="AD155" s="942"/>
      <c r="AE155" s="942"/>
      <c r="AF155" s="942"/>
      <c r="AG155" s="942"/>
      <c r="AH155" s="942"/>
      <c r="AI155" s="942"/>
      <c r="AJ155" s="942"/>
      <c r="AK155" s="942"/>
      <c r="AL155" s="942"/>
      <c r="AM155" s="942"/>
      <c r="AN155" s="942"/>
      <c r="AO155" s="942"/>
      <c r="AP155" s="942"/>
      <c r="AQ155" s="942"/>
      <c r="AR155" s="942"/>
      <c r="AS155" s="942"/>
      <c r="AT155" s="942"/>
      <c r="AU155" s="942"/>
      <c r="AV155" s="942"/>
      <c r="AW155" s="942"/>
      <c r="AX155" s="942"/>
      <c r="AY155" s="942"/>
      <c r="AZ155" s="942"/>
      <c r="BA155" s="942"/>
      <c r="BB155" s="942"/>
    </row>
    <row r="156" spans="1:54" ht="14" x14ac:dyDescent="0.15">
      <c r="A156" s="1"/>
      <c r="B156" s="535"/>
      <c r="C156" s="18"/>
      <c r="D156" s="813"/>
      <c r="E156" s="18"/>
      <c r="F156" s="18"/>
      <c r="G156" s="18"/>
      <c r="H156" s="18"/>
      <c r="I156" s="18"/>
      <c r="J156" s="18"/>
      <c r="K156" s="18"/>
      <c r="L156" s="18"/>
      <c r="M156" s="18"/>
      <c r="N156" s="18"/>
      <c r="O156" s="536"/>
      <c r="P156" s="1"/>
      <c r="Q156" s="1"/>
      <c r="R156" s="942"/>
      <c r="S156" s="942"/>
      <c r="T156" s="942"/>
      <c r="U156" s="942"/>
      <c r="V156" s="942"/>
      <c r="W156" s="942"/>
      <c r="X156" s="942"/>
      <c r="Y156" s="942"/>
      <c r="Z156" s="942"/>
      <c r="AA156" s="942"/>
      <c r="AB156" s="942"/>
      <c r="AC156" s="942"/>
      <c r="AD156" s="942"/>
      <c r="AE156" s="942"/>
      <c r="AF156" s="942"/>
      <c r="AG156" s="942"/>
      <c r="AH156" s="942"/>
      <c r="AI156" s="942"/>
      <c r="AJ156" s="942"/>
      <c r="AK156" s="942"/>
      <c r="AL156" s="942"/>
      <c r="AM156" s="942"/>
      <c r="AN156" s="942"/>
      <c r="AO156" s="942"/>
      <c r="AP156" s="942"/>
      <c r="AQ156" s="942"/>
      <c r="AR156" s="942"/>
      <c r="AS156" s="942"/>
      <c r="AT156" s="942"/>
      <c r="AU156" s="942"/>
      <c r="AV156" s="942"/>
      <c r="AW156" s="942"/>
      <c r="AX156" s="942"/>
      <c r="AY156" s="942"/>
      <c r="AZ156" s="942"/>
      <c r="BA156" s="942"/>
      <c r="BB156" s="942"/>
    </row>
    <row r="157" spans="1:54" ht="14" x14ac:dyDescent="0.15">
      <c r="A157" s="1"/>
      <c r="B157" s="535"/>
      <c r="C157" s="18"/>
      <c r="D157" s="813"/>
      <c r="E157" s="18"/>
      <c r="F157" s="18"/>
      <c r="G157" s="18"/>
      <c r="H157" s="18"/>
      <c r="I157" s="18"/>
      <c r="J157" s="18"/>
      <c r="K157" s="18"/>
      <c r="L157" s="18"/>
      <c r="M157" s="18"/>
      <c r="N157" s="18"/>
      <c r="O157" s="536"/>
      <c r="P157" s="1"/>
      <c r="Q157" s="1"/>
      <c r="R157" s="942"/>
      <c r="S157" s="942"/>
      <c r="T157" s="942"/>
      <c r="U157" s="942"/>
      <c r="V157" s="942"/>
      <c r="W157" s="942"/>
      <c r="X157" s="942"/>
      <c r="Y157" s="942"/>
      <c r="Z157" s="942"/>
      <c r="AA157" s="942"/>
      <c r="AB157" s="942"/>
      <c r="AC157" s="942"/>
      <c r="AD157" s="942"/>
      <c r="AE157" s="942"/>
      <c r="AF157" s="942"/>
      <c r="AG157" s="942"/>
      <c r="AH157" s="942"/>
      <c r="AI157" s="942"/>
      <c r="AJ157" s="942"/>
      <c r="AK157" s="942"/>
      <c r="AL157" s="942"/>
      <c r="AM157" s="942"/>
      <c r="AN157" s="942"/>
      <c r="AO157" s="942"/>
      <c r="AP157" s="942"/>
      <c r="AQ157" s="942"/>
      <c r="AR157" s="942"/>
      <c r="AS157" s="942"/>
      <c r="AT157" s="942"/>
      <c r="AU157" s="942"/>
      <c r="AV157" s="942"/>
      <c r="AW157" s="942"/>
      <c r="AX157" s="942"/>
      <c r="AY157" s="942"/>
      <c r="AZ157" s="942"/>
      <c r="BA157" s="942"/>
      <c r="BB157" s="942"/>
    </row>
    <row r="158" spans="1:54" ht="14" x14ac:dyDescent="0.15">
      <c r="A158" s="1"/>
      <c r="B158" s="535"/>
      <c r="C158" s="18"/>
      <c r="D158" s="813"/>
      <c r="E158" s="18"/>
      <c r="F158" s="18"/>
      <c r="G158" s="18"/>
      <c r="H158" s="18"/>
      <c r="I158" s="18"/>
      <c r="J158" s="18"/>
      <c r="K158" s="18"/>
      <c r="L158" s="18"/>
      <c r="M158" s="18"/>
      <c r="N158" s="18"/>
      <c r="O158" s="536"/>
      <c r="P158" s="1"/>
      <c r="Q158" s="1"/>
      <c r="R158" s="942"/>
      <c r="S158" s="942"/>
      <c r="T158" s="942"/>
      <c r="U158" s="942"/>
      <c r="V158" s="942"/>
      <c r="W158" s="942"/>
      <c r="X158" s="942"/>
      <c r="Y158" s="942"/>
      <c r="Z158" s="942"/>
      <c r="AA158" s="942"/>
      <c r="AB158" s="942"/>
      <c r="AC158" s="942"/>
      <c r="AD158" s="942"/>
      <c r="AE158" s="942"/>
      <c r="AF158" s="942"/>
      <c r="AG158" s="942"/>
      <c r="AH158" s="942"/>
      <c r="AI158" s="942"/>
      <c r="AJ158" s="942"/>
      <c r="AK158" s="942"/>
      <c r="AL158" s="942"/>
      <c r="AM158" s="942"/>
      <c r="AN158" s="942"/>
      <c r="AO158" s="942"/>
      <c r="AP158" s="942"/>
      <c r="AQ158" s="942"/>
      <c r="AR158" s="942"/>
      <c r="AS158" s="942"/>
      <c r="AT158" s="942"/>
      <c r="AU158" s="942"/>
      <c r="AV158" s="942"/>
      <c r="AW158" s="942"/>
      <c r="AX158" s="942"/>
      <c r="AY158" s="942"/>
      <c r="AZ158" s="942"/>
      <c r="BA158" s="942"/>
      <c r="BB158" s="942"/>
    </row>
    <row r="159" spans="1:54" ht="14" x14ac:dyDescent="0.15">
      <c r="A159" s="1"/>
      <c r="B159" s="535"/>
      <c r="C159" s="18"/>
      <c r="D159" s="813"/>
      <c r="E159" s="18"/>
      <c r="F159" s="18"/>
      <c r="G159" s="18"/>
      <c r="H159" s="18"/>
      <c r="I159" s="18"/>
      <c r="J159" s="18"/>
      <c r="K159" s="18"/>
      <c r="L159" s="18"/>
      <c r="M159" s="18"/>
      <c r="N159" s="18"/>
      <c r="O159" s="536"/>
      <c r="P159" s="1"/>
      <c r="Q159" s="1"/>
      <c r="R159" s="942"/>
      <c r="S159" s="942"/>
      <c r="T159" s="942"/>
      <c r="U159" s="942"/>
      <c r="V159" s="942"/>
      <c r="W159" s="942"/>
      <c r="X159" s="942"/>
      <c r="Y159" s="942"/>
      <c r="Z159" s="942"/>
      <c r="AA159" s="942"/>
      <c r="AB159" s="942"/>
      <c r="AC159" s="942"/>
      <c r="AD159" s="942"/>
      <c r="AE159" s="942"/>
      <c r="AF159" s="942"/>
      <c r="AG159" s="942"/>
      <c r="AH159" s="942"/>
      <c r="AI159" s="942"/>
      <c r="AJ159" s="942"/>
      <c r="AK159" s="942"/>
      <c r="AL159" s="942"/>
      <c r="AM159" s="942"/>
      <c r="AN159" s="942"/>
      <c r="AO159" s="942"/>
      <c r="AP159" s="942"/>
      <c r="AQ159" s="942"/>
      <c r="AR159" s="942"/>
      <c r="AS159" s="942"/>
      <c r="AT159" s="942"/>
      <c r="AU159" s="942"/>
      <c r="AV159" s="942"/>
      <c r="AW159" s="942"/>
      <c r="AX159" s="942"/>
      <c r="AY159" s="942"/>
      <c r="AZ159" s="942"/>
      <c r="BA159" s="942"/>
      <c r="BB159" s="942"/>
    </row>
    <row r="160" spans="1:54" ht="14" x14ac:dyDescent="0.15">
      <c r="A160" s="1"/>
      <c r="B160" s="535"/>
      <c r="C160" s="18"/>
      <c r="D160" s="813"/>
      <c r="E160" s="18"/>
      <c r="F160" s="18"/>
      <c r="G160" s="18"/>
      <c r="H160" s="18"/>
      <c r="I160" s="18"/>
      <c r="J160" s="18"/>
      <c r="K160" s="18"/>
      <c r="L160" s="18"/>
      <c r="M160" s="18"/>
      <c r="N160" s="18"/>
      <c r="O160" s="536"/>
      <c r="P160" s="1"/>
      <c r="Q160" s="1"/>
      <c r="R160" s="942"/>
      <c r="S160" s="942"/>
      <c r="T160" s="942"/>
      <c r="U160" s="942"/>
      <c r="V160" s="942"/>
      <c r="W160" s="942"/>
      <c r="X160" s="942"/>
      <c r="Y160" s="942"/>
      <c r="Z160" s="942"/>
      <c r="AA160" s="942"/>
      <c r="AB160" s="942"/>
      <c r="AC160" s="942"/>
      <c r="AD160" s="942"/>
      <c r="AE160" s="942"/>
      <c r="AF160" s="942"/>
      <c r="AG160" s="942"/>
      <c r="AH160" s="942"/>
      <c r="AI160" s="942"/>
      <c r="AJ160" s="942"/>
      <c r="AK160" s="942"/>
      <c r="AL160" s="942"/>
      <c r="AM160" s="942"/>
      <c r="AN160" s="942"/>
      <c r="AO160" s="942"/>
      <c r="AP160" s="942"/>
      <c r="AQ160" s="942"/>
      <c r="AR160" s="942"/>
      <c r="AS160" s="942"/>
      <c r="AT160" s="942"/>
      <c r="AU160" s="942"/>
      <c r="AV160" s="942"/>
      <c r="AW160" s="942"/>
      <c r="AX160" s="942"/>
      <c r="AY160" s="942"/>
      <c r="AZ160" s="942"/>
      <c r="BA160" s="942"/>
      <c r="BB160" s="942"/>
    </row>
    <row r="161" spans="1:54" ht="14" x14ac:dyDescent="0.15">
      <c r="A161" s="1"/>
      <c r="B161" s="535"/>
      <c r="C161" s="18"/>
      <c r="D161" s="813"/>
      <c r="E161" s="18"/>
      <c r="F161" s="18"/>
      <c r="G161" s="18"/>
      <c r="H161" s="18"/>
      <c r="I161" s="18"/>
      <c r="J161" s="18"/>
      <c r="K161" s="18"/>
      <c r="L161" s="18"/>
      <c r="M161" s="18"/>
      <c r="N161" s="18"/>
      <c r="O161" s="536"/>
      <c r="P161" s="1"/>
      <c r="Q161" s="1"/>
      <c r="R161" s="942"/>
      <c r="S161" s="942"/>
      <c r="T161" s="942"/>
      <c r="U161" s="942"/>
      <c r="V161" s="942"/>
      <c r="W161" s="942"/>
      <c r="X161" s="942"/>
      <c r="Y161" s="942"/>
      <c r="Z161" s="942"/>
      <c r="AA161" s="942"/>
      <c r="AB161" s="942"/>
      <c r="AC161" s="942"/>
      <c r="AD161" s="942"/>
      <c r="AE161" s="942"/>
      <c r="AF161" s="942"/>
      <c r="AG161" s="942"/>
      <c r="AH161" s="942"/>
      <c r="AI161" s="942"/>
      <c r="AJ161" s="942"/>
      <c r="AK161" s="942"/>
      <c r="AL161" s="942"/>
      <c r="AM161" s="942"/>
      <c r="AN161" s="942"/>
      <c r="AO161" s="942"/>
      <c r="AP161" s="942"/>
      <c r="AQ161" s="942"/>
      <c r="AR161" s="942"/>
      <c r="AS161" s="942"/>
      <c r="AT161" s="942"/>
      <c r="AU161" s="942"/>
      <c r="AV161" s="942"/>
      <c r="AW161" s="942"/>
      <c r="AX161" s="942"/>
      <c r="AY161" s="942"/>
      <c r="AZ161" s="942"/>
      <c r="BA161" s="942"/>
      <c r="BB161" s="942"/>
    </row>
    <row r="162" spans="1:54" ht="14" x14ac:dyDescent="0.15">
      <c r="A162" s="1"/>
      <c r="B162" s="535"/>
      <c r="C162" s="18"/>
      <c r="D162" s="813"/>
      <c r="E162" s="18"/>
      <c r="F162" s="18"/>
      <c r="G162" s="18"/>
      <c r="H162" s="18"/>
      <c r="I162" s="18"/>
      <c r="J162" s="18"/>
      <c r="K162" s="18"/>
      <c r="L162" s="18"/>
      <c r="M162" s="18"/>
      <c r="N162" s="18"/>
      <c r="O162" s="536"/>
      <c r="P162" s="1"/>
      <c r="Q162" s="1"/>
      <c r="R162" s="942"/>
      <c r="S162" s="942"/>
      <c r="T162" s="942"/>
      <c r="U162" s="942"/>
      <c r="V162" s="942"/>
      <c r="W162" s="942"/>
      <c r="X162" s="942"/>
      <c r="Y162" s="942"/>
      <c r="Z162" s="942"/>
      <c r="AA162" s="942"/>
      <c r="AB162" s="942"/>
      <c r="AC162" s="942"/>
      <c r="AD162" s="942"/>
      <c r="AE162" s="942"/>
      <c r="AF162" s="942"/>
      <c r="AG162" s="942"/>
      <c r="AH162" s="942"/>
      <c r="AI162" s="942"/>
      <c r="AJ162" s="942"/>
      <c r="AK162" s="942"/>
      <c r="AL162" s="942"/>
      <c r="AM162" s="942"/>
      <c r="AN162" s="942"/>
      <c r="AO162" s="942"/>
      <c r="AP162" s="942"/>
      <c r="AQ162" s="942"/>
      <c r="AR162" s="942"/>
      <c r="AS162" s="942"/>
      <c r="AT162" s="942"/>
      <c r="AU162" s="942"/>
      <c r="AV162" s="942"/>
      <c r="AW162" s="942"/>
      <c r="AX162" s="942"/>
      <c r="AY162" s="942"/>
      <c r="AZ162" s="942"/>
      <c r="BA162" s="942"/>
      <c r="BB162" s="942"/>
    </row>
    <row r="163" spans="1:54" ht="15" thickBot="1" x14ac:dyDescent="0.2">
      <c r="A163" s="1"/>
      <c r="B163" s="535"/>
      <c r="C163" s="18"/>
      <c r="D163" s="404"/>
      <c r="E163" s="18"/>
      <c r="F163" s="18"/>
      <c r="G163" s="18"/>
      <c r="H163" s="18"/>
      <c r="I163" s="18"/>
      <c r="J163" s="18"/>
      <c r="K163" s="18"/>
      <c r="L163" s="18"/>
      <c r="M163" s="18"/>
      <c r="N163" s="18"/>
      <c r="O163" s="536"/>
      <c r="P163" s="1"/>
      <c r="Q163" s="1"/>
      <c r="R163" s="942"/>
      <c r="S163" s="942"/>
      <c r="T163" s="942"/>
      <c r="U163" s="942"/>
      <c r="V163" s="942"/>
      <c r="W163" s="942"/>
      <c r="X163" s="942"/>
      <c r="Y163" s="942"/>
      <c r="Z163" s="942"/>
      <c r="AA163" s="942"/>
      <c r="AB163" s="942"/>
      <c r="AC163" s="942"/>
      <c r="AD163" s="942"/>
      <c r="AE163" s="942"/>
      <c r="AF163" s="942"/>
      <c r="AG163" s="942"/>
      <c r="AH163" s="942"/>
      <c r="AI163" s="942"/>
      <c r="AJ163" s="942"/>
      <c r="AK163" s="942"/>
      <c r="AL163" s="942"/>
      <c r="AM163" s="942"/>
      <c r="AN163" s="942"/>
      <c r="AO163" s="942"/>
      <c r="AP163" s="942"/>
      <c r="AQ163" s="942"/>
      <c r="AR163" s="942"/>
      <c r="AS163" s="942"/>
      <c r="AT163" s="942"/>
      <c r="AU163" s="942"/>
      <c r="AV163" s="942"/>
      <c r="AW163" s="942"/>
      <c r="AX163" s="942"/>
      <c r="AY163" s="942"/>
      <c r="AZ163" s="942"/>
      <c r="BA163" s="942"/>
      <c r="BB163" s="942"/>
    </row>
    <row r="164" spans="1:54" ht="17" thickTop="1" x14ac:dyDescent="0.2">
      <c r="A164" s="1"/>
      <c r="B164" s="1"/>
      <c r="C164" s="1"/>
      <c r="D164" s="1"/>
      <c r="E164" s="1"/>
      <c r="F164" s="1"/>
      <c r="G164" s="1"/>
      <c r="H164" s="1"/>
      <c r="I164" s="1"/>
      <c r="J164" s="1"/>
      <c r="K164" s="1"/>
      <c r="L164" s="2383" t="s">
        <v>1538</v>
      </c>
      <c r="M164" s="2383"/>
      <c r="N164" s="1"/>
      <c r="O164" s="1"/>
      <c r="P164" s="1"/>
      <c r="Q164" s="1"/>
      <c r="R164" s="942"/>
      <c r="S164" s="942"/>
      <c r="T164" s="942"/>
      <c r="U164" s="942"/>
      <c r="V164" s="942"/>
      <c r="W164" s="942"/>
      <c r="X164" s="942"/>
      <c r="Y164" s="942"/>
      <c r="Z164" s="942"/>
      <c r="AA164" s="942"/>
      <c r="AB164" s="942"/>
      <c r="AC164" s="942"/>
      <c r="AD164" s="942"/>
      <c r="AE164" s="942"/>
      <c r="AF164" s="942"/>
      <c r="AG164" s="942"/>
      <c r="AH164" s="942"/>
      <c r="AI164" s="942"/>
      <c r="AJ164" s="942"/>
      <c r="AK164" s="942"/>
      <c r="AL164" s="942"/>
      <c r="AM164" s="942"/>
      <c r="AN164" s="942"/>
      <c r="AO164" s="942"/>
      <c r="AP164" s="942"/>
      <c r="AQ164" s="942"/>
      <c r="AR164" s="942"/>
      <c r="AS164" s="942"/>
      <c r="AT164" s="942"/>
      <c r="AU164" s="942"/>
      <c r="AV164" s="942"/>
      <c r="AW164" s="942"/>
      <c r="AX164" s="942"/>
      <c r="AY164" s="942"/>
      <c r="AZ164" s="942"/>
      <c r="BA164" s="942"/>
      <c r="BB164" s="942"/>
    </row>
    <row r="165" spans="1:54" x14ac:dyDescent="0.15">
      <c r="A165" s="1"/>
      <c r="B165" s="1"/>
      <c r="C165" s="1"/>
      <c r="D165" s="1"/>
      <c r="E165" s="1"/>
      <c r="F165" s="1"/>
      <c r="G165" s="1"/>
      <c r="H165" s="1"/>
      <c r="I165" s="1"/>
      <c r="J165" s="1"/>
      <c r="K165" s="1"/>
      <c r="L165" s="1"/>
      <c r="M165" s="1"/>
      <c r="N165" s="1"/>
      <c r="O165" s="1"/>
      <c r="P165" s="1"/>
      <c r="Q165" s="1"/>
      <c r="R165" s="942"/>
      <c r="S165" s="942"/>
      <c r="T165" s="942"/>
      <c r="U165" s="942"/>
      <c r="V165" s="942"/>
      <c r="W165" s="942"/>
      <c r="X165" s="942"/>
      <c r="Y165" s="942"/>
      <c r="Z165" s="942"/>
      <c r="AA165" s="942"/>
      <c r="AB165" s="942"/>
      <c r="AC165" s="942"/>
      <c r="AD165" s="942"/>
      <c r="AE165" s="942"/>
      <c r="AF165" s="942"/>
      <c r="AG165" s="942"/>
      <c r="AH165" s="942"/>
      <c r="AI165" s="942"/>
      <c r="AJ165" s="942"/>
      <c r="AK165" s="942"/>
      <c r="AL165" s="942"/>
      <c r="AM165" s="942"/>
      <c r="AN165" s="942"/>
      <c r="AO165" s="942"/>
      <c r="AP165" s="942"/>
      <c r="AQ165" s="942"/>
      <c r="AR165" s="942"/>
      <c r="AS165" s="942"/>
      <c r="AT165" s="942"/>
      <c r="AU165" s="942"/>
      <c r="AV165" s="942"/>
      <c r="AW165" s="942"/>
      <c r="AX165" s="942"/>
      <c r="AY165" s="942"/>
      <c r="AZ165" s="942"/>
      <c r="BA165" s="942"/>
      <c r="BB165" s="942"/>
    </row>
    <row r="166" spans="1:54" x14ac:dyDescent="0.15">
      <c r="A166" s="1"/>
      <c r="B166" s="1"/>
      <c r="C166" s="1"/>
      <c r="D166" s="1"/>
      <c r="E166" s="1"/>
      <c r="F166" s="1"/>
      <c r="G166" s="1"/>
      <c r="H166" s="1"/>
      <c r="I166" s="1"/>
      <c r="J166" s="1"/>
      <c r="K166" s="1"/>
      <c r="L166" s="1"/>
      <c r="M166" s="1"/>
      <c r="N166" s="1"/>
      <c r="O166" s="1"/>
      <c r="P166" s="1"/>
      <c r="Q166" s="1"/>
      <c r="R166" s="942"/>
      <c r="S166" s="942"/>
      <c r="T166" s="942"/>
      <c r="U166" s="942"/>
      <c r="V166" s="942"/>
      <c r="W166" s="942"/>
      <c r="X166" s="942"/>
      <c r="Y166" s="942"/>
      <c r="Z166" s="942"/>
      <c r="AA166" s="942"/>
      <c r="AB166" s="942"/>
      <c r="AC166" s="942"/>
      <c r="AD166" s="942"/>
      <c r="AE166" s="942"/>
      <c r="AF166" s="942"/>
      <c r="AG166" s="942"/>
      <c r="AH166" s="942"/>
      <c r="AI166" s="942"/>
      <c r="AJ166" s="942"/>
      <c r="AK166" s="942"/>
      <c r="AL166" s="942"/>
      <c r="AM166" s="942"/>
      <c r="AN166" s="942"/>
      <c r="AO166" s="942"/>
      <c r="AP166" s="942"/>
      <c r="AQ166" s="942"/>
      <c r="AR166" s="942"/>
      <c r="AS166" s="942"/>
      <c r="AT166" s="942"/>
      <c r="AU166" s="942"/>
      <c r="AV166" s="942"/>
      <c r="AW166" s="942"/>
      <c r="AX166" s="942"/>
      <c r="AY166" s="942"/>
      <c r="AZ166" s="942"/>
      <c r="BA166" s="942"/>
      <c r="BB166" s="942"/>
    </row>
    <row r="167" spans="1:54" x14ac:dyDescent="0.15">
      <c r="A167" s="1"/>
      <c r="B167" s="1"/>
      <c r="C167" s="1"/>
      <c r="D167" s="1"/>
      <c r="E167" s="1"/>
      <c r="F167" s="1"/>
      <c r="G167" s="1"/>
      <c r="H167" s="1"/>
      <c r="I167" s="1"/>
      <c r="J167" s="1"/>
      <c r="K167" s="1"/>
      <c r="L167" s="1"/>
      <c r="M167" s="1"/>
      <c r="N167" s="1"/>
      <c r="O167" s="1"/>
      <c r="P167" s="1"/>
      <c r="Q167" s="1"/>
      <c r="R167" s="942"/>
      <c r="S167" s="942"/>
      <c r="T167" s="942"/>
      <c r="U167" s="942"/>
      <c r="V167" s="942"/>
      <c r="W167" s="942"/>
      <c r="X167" s="942"/>
      <c r="Y167" s="942"/>
      <c r="Z167" s="942"/>
      <c r="AA167" s="942"/>
      <c r="AB167" s="942"/>
      <c r="AC167" s="942"/>
      <c r="AD167" s="942"/>
      <c r="AE167" s="942"/>
      <c r="AF167" s="942"/>
      <c r="AG167" s="942"/>
      <c r="AH167" s="942"/>
      <c r="AI167" s="942"/>
      <c r="AJ167" s="942"/>
      <c r="AK167" s="942"/>
      <c r="AL167" s="942"/>
      <c r="AM167" s="942"/>
      <c r="AN167" s="942"/>
      <c r="AO167" s="942"/>
      <c r="AP167" s="942"/>
      <c r="AQ167" s="942"/>
      <c r="AR167" s="942"/>
      <c r="AS167" s="942"/>
      <c r="AT167" s="942"/>
      <c r="AU167" s="942"/>
      <c r="AV167" s="942"/>
      <c r="AW167" s="942"/>
      <c r="AX167" s="942"/>
      <c r="AY167" s="942"/>
      <c r="AZ167" s="942"/>
      <c r="BA167" s="942"/>
      <c r="BB167" s="942"/>
    </row>
    <row r="168" spans="1:54" x14ac:dyDescent="0.15">
      <c r="A168" s="1"/>
      <c r="B168" s="1"/>
      <c r="C168" s="1"/>
      <c r="D168" s="1"/>
      <c r="E168" s="1"/>
      <c r="F168" s="1"/>
      <c r="G168" s="1"/>
      <c r="H168" s="1"/>
      <c r="I168" s="1"/>
      <c r="J168" s="1"/>
      <c r="K168" s="1"/>
      <c r="L168" s="1"/>
      <c r="M168" s="1"/>
      <c r="N168" s="1"/>
      <c r="O168" s="1"/>
      <c r="P168" s="1"/>
      <c r="Q168" s="1"/>
      <c r="R168" s="942"/>
      <c r="S168" s="942"/>
      <c r="T168" s="942"/>
      <c r="U168" s="942"/>
      <c r="V168" s="942"/>
      <c r="W168" s="942"/>
      <c r="X168" s="942"/>
      <c r="Y168" s="942"/>
      <c r="Z168" s="942"/>
      <c r="AA168" s="942"/>
      <c r="AB168" s="942"/>
      <c r="AC168" s="942"/>
      <c r="AD168" s="942"/>
      <c r="AE168" s="942"/>
      <c r="AF168" s="942"/>
      <c r="AG168" s="942"/>
      <c r="AH168" s="942"/>
      <c r="AI168" s="942"/>
      <c r="AJ168" s="942"/>
      <c r="AK168" s="942"/>
      <c r="AL168" s="942"/>
      <c r="AM168" s="942"/>
      <c r="AN168" s="942"/>
      <c r="AO168" s="942"/>
      <c r="AP168" s="942"/>
      <c r="AQ168" s="942"/>
      <c r="AR168" s="942"/>
      <c r="AS168" s="942"/>
      <c r="AT168" s="942"/>
      <c r="AU168" s="942"/>
      <c r="AV168" s="942"/>
      <c r="AW168" s="942"/>
      <c r="AX168" s="942"/>
      <c r="AY168" s="942"/>
      <c r="AZ168" s="942"/>
      <c r="BA168" s="942"/>
      <c r="BB168" s="942"/>
    </row>
    <row r="169" spans="1:54" x14ac:dyDescent="0.15">
      <c r="A169" s="1"/>
      <c r="B169" s="1"/>
      <c r="C169" s="1"/>
      <c r="D169" s="1"/>
      <c r="E169" s="1"/>
      <c r="F169" s="1"/>
      <c r="G169" s="1"/>
      <c r="H169" s="1"/>
      <c r="I169" s="1"/>
      <c r="J169" s="1"/>
      <c r="K169" s="1"/>
      <c r="L169" s="1"/>
      <c r="M169" s="1"/>
      <c r="N169" s="1"/>
      <c r="O169" s="1"/>
      <c r="P169" s="1"/>
      <c r="Q169" s="1"/>
      <c r="R169" s="942"/>
      <c r="S169" s="942"/>
      <c r="T169" s="942"/>
      <c r="U169" s="942"/>
      <c r="V169" s="942"/>
      <c r="W169" s="942"/>
      <c r="X169" s="942"/>
      <c r="Y169" s="942"/>
      <c r="Z169" s="942"/>
      <c r="AA169" s="942"/>
      <c r="AB169" s="942"/>
      <c r="AC169" s="942"/>
      <c r="AD169" s="942"/>
      <c r="AE169" s="942"/>
      <c r="AF169" s="942"/>
      <c r="AG169" s="942"/>
      <c r="AH169" s="942"/>
      <c r="AI169" s="942"/>
      <c r="AJ169" s="942"/>
      <c r="AK169" s="942"/>
      <c r="AL169" s="942"/>
      <c r="AM169" s="942"/>
      <c r="AN169" s="942"/>
      <c r="AO169" s="942"/>
      <c r="AP169" s="942"/>
      <c r="AQ169" s="942"/>
      <c r="AR169" s="942"/>
      <c r="AS169" s="942"/>
      <c r="AT169" s="942"/>
      <c r="AU169" s="942"/>
      <c r="AV169" s="942"/>
      <c r="AW169" s="942"/>
      <c r="AX169" s="942"/>
      <c r="AY169" s="942"/>
      <c r="AZ169" s="942"/>
      <c r="BA169" s="942"/>
      <c r="BB169" s="942"/>
    </row>
    <row r="170" spans="1:54" x14ac:dyDescent="0.15">
      <c r="A170" s="1"/>
      <c r="B170" s="1"/>
      <c r="C170" s="1"/>
      <c r="D170" s="1"/>
      <c r="E170" s="1"/>
      <c r="F170" s="1"/>
      <c r="G170" s="1"/>
      <c r="H170" s="1"/>
      <c r="I170" s="1"/>
      <c r="J170" s="1"/>
      <c r="K170" s="1"/>
      <c r="L170" s="1"/>
      <c r="M170" s="1"/>
      <c r="N170" s="1"/>
      <c r="O170" s="1"/>
      <c r="P170" s="1"/>
      <c r="Q170" s="1"/>
      <c r="R170" s="942"/>
      <c r="S170" s="942"/>
      <c r="T170" s="942"/>
      <c r="U170" s="942"/>
      <c r="V170" s="942"/>
      <c r="W170" s="942"/>
      <c r="X170" s="942"/>
      <c r="Y170" s="942"/>
      <c r="Z170" s="942"/>
      <c r="AA170" s="942"/>
      <c r="AB170" s="942"/>
      <c r="AC170" s="942"/>
      <c r="AD170" s="942"/>
      <c r="AE170" s="942"/>
      <c r="AF170" s="942"/>
      <c r="AG170" s="942"/>
      <c r="AH170" s="942"/>
      <c r="AI170" s="942"/>
      <c r="AJ170" s="942"/>
      <c r="AK170" s="942"/>
      <c r="AL170" s="942"/>
      <c r="AM170" s="942"/>
      <c r="AN170" s="942"/>
      <c r="AO170" s="942"/>
      <c r="AP170" s="942"/>
      <c r="AQ170" s="942"/>
      <c r="AR170" s="942"/>
      <c r="AS170" s="942"/>
      <c r="AT170" s="942"/>
      <c r="AU170" s="942"/>
      <c r="AV170" s="942"/>
      <c r="AW170" s="942"/>
      <c r="AX170" s="942"/>
      <c r="AY170" s="942"/>
      <c r="AZ170" s="942"/>
      <c r="BA170" s="942"/>
      <c r="BB170" s="942"/>
    </row>
    <row r="171" spans="1:54" x14ac:dyDescent="0.15">
      <c r="A171" s="1"/>
      <c r="B171" s="1"/>
      <c r="C171" s="1"/>
      <c r="D171" s="1"/>
      <c r="E171" s="1"/>
      <c r="F171" s="1"/>
      <c r="G171" s="1"/>
      <c r="H171" s="1"/>
      <c r="I171" s="1"/>
      <c r="J171" s="1"/>
      <c r="K171" s="1"/>
      <c r="L171" s="1"/>
      <c r="M171" s="1"/>
      <c r="N171" s="1"/>
      <c r="O171" s="1"/>
      <c r="P171" s="1"/>
      <c r="Q171" s="1"/>
      <c r="R171" s="942"/>
      <c r="S171" s="942"/>
      <c r="T171" s="942"/>
      <c r="U171" s="942"/>
      <c r="V171" s="942"/>
      <c r="W171" s="942"/>
      <c r="X171" s="942"/>
      <c r="Y171" s="942"/>
      <c r="Z171" s="942"/>
      <c r="AA171" s="942"/>
      <c r="AB171" s="942"/>
      <c r="AC171" s="942"/>
      <c r="AD171" s="942"/>
      <c r="AE171" s="942"/>
      <c r="AF171" s="942"/>
      <c r="AG171" s="942"/>
      <c r="AH171" s="942"/>
      <c r="AI171" s="942"/>
      <c r="AJ171" s="942"/>
      <c r="AK171" s="942"/>
      <c r="AL171" s="942"/>
      <c r="AM171" s="942"/>
      <c r="AN171" s="942"/>
      <c r="AO171" s="942"/>
      <c r="AP171" s="942"/>
      <c r="AQ171" s="942"/>
      <c r="AR171" s="942"/>
      <c r="AS171" s="942"/>
      <c r="AT171" s="942"/>
      <c r="AU171" s="942"/>
      <c r="AV171" s="942"/>
      <c r="AW171" s="942"/>
      <c r="AX171" s="942"/>
      <c r="AY171" s="942"/>
      <c r="AZ171" s="942"/>
      <c r="BA171" s="942"/>
      <c r="BB171" s="942"/>
    </row>
    <row r="172" spans="1:54" x14ac:dyDescent="0.15">
      <c r="A172" s="1"/>
      <c r="B172" s="1"/>
      <c r="C172" s="1"/>
      <c r="D172" s="1"/>
      <c r="E172" s="1"/>
      <c r="F172" s="1"/>
      <c r="G172" s="1"/>
      <c r="H172" s="1"/>
      <c r="I172" s="1"/>
      <c r="J172" s="1"/>
      <c r="K172" s="1"/>
      <c r="L172" s="1"/>
      <c r="M172" s="1"/>
      <c r="N172" s="1"/>
      <c r="O172" s="1"/>
      <c r="P172" s="1"/>
      <c r="Q172" s="1"/>
      <c r="R172" s="942"/>
      <c r="S172" s="942"/>
      <c r="T172" s="942"/>
      <c r="U172" s="942"/>
      <c r="V172" s="942"/>
      <c r="W172" s="942"/>
      <c r="X172" s="942"/>
      <c r="Y172" s="942"/>
      <c r="Z172" s="942"/>
      <c r="AA172" s="942"/>
      <c r="AB172" s="942"/>
      <c r="AC172" s="942"/>
      <c r="AD172" s="942"/>
      <c r="AE172" s="942"/>
      <c r="AF172" s="942"/>
      <c r="AG172" s="942"/>
      <c r="AH172" s="942"/>
      <c r="AI172" s="942"/>
      <c r="AJ172" s="942"/>
      <c r="AK172" s="942"/>
      <c r="AL172" s="942"/>
      <c r="AM172" s="942"/>
      <c r="AN172" s="942"/>
      <c r="AO172" s="942"/>
      <c r="AP172" s="942"/>
      <c r="AQ172" s="942"/>
      <c r="AR172" s="942"/>
      <c r="AS172" s="942"/>
      <c r="AT172" s="942"/>
      <c r="AU172" s="942"/>
      <c r="AV172" s="942"/>
      <c r="AW172" s="942"/>
      <c r="AX172" s="942"/>
      <c r="AY172" s="942"/>
      <c r="AZ172" s="942"/>
      <c r="BA172" s="942"/>
      <c r="BB172" s="942"/>
    </row>
    <row r="173" spans="1:54" x14ac:dyDescent="0.15">
      <c r="A173" s="1"/>
      <c r="B173" s="1"/>
      <c r="C173" s="1"/>
      <c r="D173" s="1"/>
      <c r="E173" s="1"/>
      <c r="F173" s="1"/>
      <c r="G173" s="1"/>
      <c r="H173" s="1"/>
      <c r="I173" s="1"/>
      <c r="J173" s="1"/>
      <c r="K173" s="1"/>
      <c r="L173" s="1"/>
      <c r="M173" s="1"/>
      <c r="N173" s="1"/>
      <c r="O173" s="1"/>
      <c r="P173" s="1"/>
      <c r="Q173" s="1"/>
      <c r="R173" s="942"/>
      <c r="S173" s="942"/>
      <c r="T173" s="942"/>
      <c r="U173" s="942"/>
      <c r="V173" s="942"/>
      <c r="W173" s="942"/>
      <c r="X173" s="942"/>
      <c r="Y173" s="942"/>
      <c r="Z173" s="942"/>
      <c r="AA173" s="942"/>
      <c r="AB173" s="942"/>
      <c r="AC173" s="942"/>
      <c r="AD173" s="942"/>
      <c r="AE173" s="942"/>
      <c r="AF173" s="942"/>
      <c r="AG173" s="942"/>
      <c r="AH173" s="942"/>
      <c r="AI173" s="942"/>
      <c r="AJ173" s="942"/>
      <c r="AK173" s="942"/>
      <c r="AL173" s="942"/>
      <c r="AM173" s="942"/>
      <c r="AN173" s="942"/>
      <c r="AO173" s="942"/>
      <c r="AP173" s="942"/>
      <c r="AQ173" s="942"/>
      <c r="AR173" s="942"/>
      <c r="AS173" s="942"/>
      <c r="AT173" s="942"/>
      <c r="AU173" s="942"/>
      <c r="AV173" s="942"/>
      <c r="AW173" s="942"/>
      <c r="AX173" s="942"/>
      <c r="AY173" s="942"/>
      <c r="AZ173" s="942"/>
      <c r="BA173" s="942"/>
      <c r="BB173" s="942"/>
    </row>
    <row r="174" spans="1:54" x14ac:dyDescent="0.15">
      <c r="A174" s="1"/>
      <c r="B174" s="1"/>
      <c r="C174" s="1"/>
      <c r="D174" s="1"/>
      <c r="E174" s="1"/>
      <c r="F174" s="1"/>
      <c r="G174" s="1"/>
      <c r="H174" s="1"/>
      <c r="I174" s="1"/>
      <c r="J174" s="1"/>
      <c r="K174" s="1"/>
      <c r="L174" s="1"/>
      <c r="M174" s="1"/>
      <c r="N174" s="1"/>
      <c r="O174" s="1"/>
      <c r="P174" s="1"/>
      <c r="Q174" s="1"/>
      <c r="R174" s="942"/>
      <c r="S174" s="942"/>
      <c r="T174" s="942"/>
      <c r="U174" s="942"/>
      <c r="V174" s="942"/>
      <c r="W174" s="942"/>
      <c r="X174" s="942"/>
      <c r="Y174" s="942"/>
      <c r="Z174" s="942"/>
      <c r="AA174" s="942"/>
      <c r="AB174" s="942"/>
      <c r="AC174" s="942"/>
      <c r="AD174" s="942"/>
      <c r="AE174" s="942"/>
      <c r="AF174" s="942"/>
      <c r="AG174" s="942"/>
      <c r="AH174" s="942"/>
      <c r="AI174" s="942"/>
      <c r="AJ174" s="942"/>
      <c r="AK174" s="942"/>
      <c r="AL174" s="942"/>
      <c r="AM174" s="942"/>
      <c r="AN174" s="942"/>
      <c r="AO174" s="942"/>
      <c r="AP174" s="942"/>
      <c r="AQ174" s="942"/>
      <c r="AR174" s="942"/>
      <c r="AS174" s="942"/>
      <c r="AT174" s="942"/>
      <c r="AU174" s="942"/>
      <c r="AV174" s="942"/>
      <c r="AW174" s="942"/>
      <c r="AX174" s="942"/>
      <c r="AY174" s="942"/>
      <c r="AZ174" s="942"/>
      <c r="BA174" s="942"/>
      <c r="BB174" s="942"/>
    </row>
    <row r="175" spans="1:54" x14ac:dyDescent="0.15">
      <c r="A175" s="1"/>
      <c r="B175" s="1"/>
      <c r="C175" s="1"/>
      <c r="D175" s="1"/>
      <c r="E175" s="1"/>
      <c r="F175" s="1"/>
      <c r="G175" s="1"/>
      <c r="H175" s="1"/>
      <c r="I175" s="1"/>
      <c r="J175" s="1"/>
      <c r="K175" s="1"/>
      <c r="L175" s="1"/>
      <c r="M175" s="1"/>
      <c r="N175" s="1"/>
      <c r="O175" s="1"/>
      <c r="P175" s="1"/>
      <c r="Q175" s="1"/>
      <c r="R175" s="942"/>
      <c r="S175" s="942"/>
      <c r="T175" s="942"/>
      <c r="U175" s="942"/>
      <c r="V175" s="942"/>
      <c r="W175" s="942"/>
      <c r="X175" s="942"/>
      <c r="Y175" s="942"/>
      <c r="Z175" s="942"/>
      <c r="AA175" s="942"/>
      <c r="AB175" s="942"/>
      <c r="AC175" s="942"/>
      <c r="AD175" s="942"/>
      <c r="AE175" s="942"/>
      <c r="AF175" s="942"/>
      <c r="AG175" s="942"/>
      <c r="AH175" s="942"/>
      <c r="AI175" s="942"/>
      <c r="AJ175" s="942"/>
      <c r="AK175" s="942"/>
      <c r="AL175" s="942"/>
      <c r="AM175" s="942"/>
      <c r="AN175" s="942"/>
      <c r="AO175" s="942"/>
      <c r="AP175" s="942"/>
      <c r="AQ175" s="942"/>
      <c r="AR175" s="942"/>
      <c r="AS175" s="942"/>
      <c r="AT175" s="942"/>
      <c r="AU175" s="942"/>
      <c r="AV175" s="942"/>
      <c r="AW175" s="942"/>
      <c r="AX175" s="942"/>
      <c r="AY175" s="942"/>
      <c r="AZ175" s="942"/>
      <c r="BA175" s="942"/>
      <c r="BB175" s="942"/>
    </row>
    <row r="176" spans="1:54" x14ac:dyDescent="0.15">
      <c r="A176" s="1"/>
      <c r="B176" s="1"/>
      <c r="C176" s="1"/>
      <c r="D176" s="1"/>
      <c r="E176" s="1"/>
      <c r="F176" s="1"/>
      <c r="G176" s="1"/>
      <c r="H176" s="1"/>
      <c r="I176" s="1"/>
      <c r="J176" s="1"/>
      <c r="K176" s="1"/>
      <c r="L176" s="1"/>
      <c r="M176" s="1"/>
      <c r="N176" s="1"/>
      <c r="O176" s="1"/>
      <c r="P176" s="1"/>
      <c r="Q176" s="1"/>
      <c r="R176" s="942"/>
      <c r="S176" s="942"/>
      <c r="T176" s="942"/>
      <c r="U176" s="942"/>
      <c r="V176" s="942"/>
      <c r="W176" s="942"/>
      <c r="X176" s="942"/>
      <c r="Y176" s="942"/>
      <c r="Z176" s="942"/>
      <c r="AA176" s="942"/>
      <c r="AB176" s="942"/>
      <c r="AC176" s="942"/>
      <c r="AD176" s="942"/>
      <c r="AE176" s="942"/>
      <c r="AF176" s="942"/>
      <c r="AG176" s="942"/>
      <c r="AH176" s="942"/>
      <c r="AI176" s="942"/>
      <c r="AJ176" s="942"/>
      <c r="AK176" s="942"/>
      <c r="AL176" s="942"/>
      <c r="AM176" s="942"/>
      <c r="AN176" s="942"/>
      <c r="AO176" s="942"/>
      <c r="AP176" s="942"/>
      <c r="AQ176" s="942"/>
      <c r="AR176" s="942"/>
      <c r="AS176" s="942"/>
      <c r="AT176" s="942"/>
      <c r="AU176" s="942"/>
      <c r="AV176" s="942"/>
      <c r="AW176" s="942"/>
      <c r="AX176" s="942"/>
      <c r="AY176" s="942"/>
      <c r="AZ176" s="942"/>
      <c r="BA176" s="942"/>
      <c r="BB176" s="942"/>
    </row>
    <row r="177" spans="1:54" x14ac:dyDescent="0.15">
      <c r="A177" s="1"/>
      <c r="B177" s="1"/>
      <c r="C177" s="1"/>
      <c r="D177" s="1"/>
      <c r="E177" s="1"/>
      <c r="F177" s="1"/>
      <c r="G177" s="1"/>
      <c r="H177" s="1"/>
      <c r="I177" s="1"/>
      <c r="J177" s="1"/>
      <c r="K177" s="1"/>
      <c r="L177" s="1"/>
      <c r="M177" s="1"/>
      <c r="N177" s="1"/>
      <c r="O177" s="1"/>
      <c r="P177" s="1"/>
      <c r="Q177" s="1"/>
      <c r="R177" s="942"/>
      <c r="S177" s="942"/>
      <c r="T177" s="942"/>
      <c r="U177" s="942"/>
      <c r="V177" s="942"/>
      <c r="W177" s="942"/>
      <c r="X177" s="942"/>
      <c r="Y177" s="942"/>
      <c r="Z177" s="942"/>
      <c r="AA177" s="942"/>
      <c r="AB177" s="942"/>
      <c r="AC177" s="942"/>
      <c r="AD177" s="942"/>
      <c r="AE177" s="942"/>
      <c r="AF177" s="942"/>
      <c r="AG177" s="942"/>
      <c r="AH177" s="942"/>
      <c r="AI177" s="942"/>
      <c r="AJ177" s="942"/>
      <c r="AK177" s="942"/>
      <c r="AL177" s="942"/>
      <c r="AM177" s="942"/>
      <c r="AN177" s="942"/>
      <c r="AO177" s="942"/>
      <c r="AP177" s="942"/>
      <c r="AQ177" s="942"/>
      <c r="AR177" s="942"/>
      <c r="AS177" s="942"/>
      <c r="AT177" s="942"/>
      <c r="AU177" s="942"/>
      <c r="AV177" s="942"/>
      <c r="AW177" s="942"/>
      <c r="AX177" s="942"/>
      <c r="AY177" s="942"/>
      <c r="AZ177" s="942"/>
      <c r="BA177" s="942"/>
      <c r="BB177" s="942"/>
    </row>
    <row r="178" spans="1:54" x14ac:dyDescent="0.15">
      <c r="A178" s="1"/>
      <c r="B178" s="1"/>
      <c r="C178" s="1"/>
      <c r="D178" s="1"/>
      <c r="E178" s="1"/>
      <c r="F178" s="1"/>
      <c r="G178" s="1"/>
      <c r="H178" s="1"/>
      <c r="I178" s="1"/>
      <c r="J178" s="1"/>
      <c r="K178" s="1"/>
      <c r="L178" s="1"/>
      <c r="M178" s="1"/>
      <c r="N178" s="1"/>
      <c r="O178" s="1"/>
      <c r="P178" s="1"/>
      <c r="Q178" s="1"/>
      <c r="R178" s="942"/>
      <c r="S178" s="942"/>
      <c r="T178" s="942"/>
      <c r="U178" s="942"/>
      <c r="V178" s="942"/>
      <c r="W178" s="942"/>
      <c r="X178" s="942"/>
      <c r="Y178" s="942"/>
      <c r="Z178" s="942"/>
      <c r="AA178" s="942"/>
      <c r="AB178" s="942"/>
      <c r="AC178" s="942"/>
      <c r="AD178" s="942"/>
      <c r="AE178" s="942"/>
      <c r="AF178" s="942"/>
      <c r="AG178" s="942"/>
      <c r="AH178" s="942"/>
      <c r="AI178" s="942"/>
      <c r="AJ178" s="942"/>
      <c r="AK178" s="942"/>
      <c r="AL178" s="942"/>
      <c r="AM178" s="942"/>
      <c r="AN178" s="942"/>
      <c r="AO178" s="942"/>
      <c r="AP178" s="942"/>
      <c r="AQ178" s="942"/>
      <c r="AR178" s="942"/>
      <c r="AS178" s="942"/>
      <c r="AT178" s="942"/>
      <c r="AU178" s="942"/>
      <c r="AV178" s="942"/>
      <c r="AW178" s="942"/>
      <c r="AX178" s="942"/>
      <c r="AY178" s="942"/>
      <c r="AZ178" s="942"/>
      <c r="BA178" s="942"/>
      <c r="BB178" s="942"/>
    </row>
    <row r="179" spans="1:54" x14ac:dyDescent="0.15">
      <c r="A179" s="1"/>
      <c r="B179" s="1"/>
      <c r="C179" s="1"/>
      <c r="D179" s="1"/>
      <c r="E179" s="1"/>
      <c r="F179" s="1"/>
      <c r="G179" s="1"/>
      <c r="H179" s="1"/>
      <c r="I179" s="1"/>
      <c r="J179" s="1"/>
      <c r="K179" s="1"/>
      <c r="L179" s="1"/>
      <c r="M179" s="1"/>
      <c r="N179" s="1"/>
      <c r="O179" s="1"/>
      <c r="P179" s="1"/>
      <c r="Q179" s="1"/>
      <c r="R179" s="942"/>
      <c r="S179" s="942"/>
      <c r="T179" s="942"/>
      <c r="U179" s="942"/>
      <c r="V179" s="942"/>
      <c r="W179" s="942"/>
      <c r="X179" s="942"/>
      <c r="Y179" s="942"/>
      <c r="Z179" s="942"/>
      <c r="AA179" s="942"/>
      <c r="AB179" s="942"/>
      <c r="AC179" s="942"/>
      <c r="AD179" s="942"/>
      <c r="AE179" s="942"/>
      <c r="AF179" s="942"/>
      <c r="AG179" s="942"/>
      <c r="AH179" s="942"/>
      <c r="AI179" s="942"/>
      <c r="AJ179" s="942"/>
      <c r="AK179" s="942"/>
      <c r="AL179" s="942"/>
      <c r="AM179" s="942"/>
      <c r="AN179" s="942"/>
      <c r="AO179" s="942"/>
      <c r="AP179" s="942"/>
      <c r="AQ179" s="942"/>
      <c r="AR179" s="942"/>
      <c r="AS179" s="942"/>
      <c r="AT179" s="942"/>
      <c r="AU179" s="942"/>
      <c r="AV179" s="942"/>
      <c r="AW179" s="942"/>
      <c r="AX179" s="942"/>
      <c r="AY179" s="942"/>
      <c r="AZ179" s="942"/>
      <c r="BA179" s="942"/>
      <c r="BB179" s="942"/>
    </row>
    <row r="180" spans="1:54" x14ac:dyDescent="0.15">
      <c r="A180" s="1"/>
      <c r="B180" s="1"/>
      <c r="C180" s="1"/>
      <c r="D180" s="1"/>
      <c r="E180" s="1"/>
      <c r="F180" s="1"/>
      <c r="G180" s="1"/>
      <c r="H180" s="1"/>
      <c r="I180" s="1"/>
      <c r="J180" s="1"/>
      <c r="K180" s="1"/>
      <c r="L180" s="1"/>
      <c r="M180" s="1"/>
      <c r="N180" s="1"/>
      <c r="O180" s="1"/>
      <c r="P180" s="1"/>
      <c r="Q180" s="1"/>
      <c r="R180" s="942"/>
      <c r="S180" s="942"/>
      <c r="T180" s="942"/>
      <c r="U180" s="942"/>
      <c r="V180" s="942"/>
      <c r="W180" s="942"/>
      <c r="X180" s="942"/>
      <c r="Y180" s="942"/>
      <c r="Z180" s="942"/>
      <c r="AA180" s="942"/>
      <c r="AB180" s="942"/>
      <c r="AC180" s="942"/>
      <c r="AD180" s="942"/>
      <c r="AE180" s="942"/>
      <c r="AF180" s="942"/>
      <c r="AG180" s="942"/>
      <c r="AH180" s="942"/>
      <c r="AI180" s="942"/>
      <c r="AJ180" s="942"/>
      <c r="AK180" s="942"/>
      <c r="AL180" s="942"/>
      <c r="AM180" s="942"/>
      <c r="AN180" s="942"/>
      <c r="AO180" s="942"/>
      <c r="AP180" s="942"/>
      <c r="AQ180" s="942"/>
      <c r="AR180" s="942"/>
      <c r="AS180" s="942"/>
      <c r="AT180" s="942"/>
      <c r="AU180" s="942"/>
      <c r="AV180" s="942"/>
      <c r="AW180" s="942"/>
      <c r="AX180" s="942"/>
      <c r="AY180" s="942"/>
      <c r="AZ180" s="942"/>
      <c r="BA180" s="942"/>
      <c r="BB180" s="942"/>
    </row>
    <row r="181" spans="1:54" x14ac:dyDescent="0.15">
      <c r="A181" s="1"/>
      <c r="B181" s="1"/>
      <c r="C181" s="1"/>
      <c r="D181" s="1"/>
      <c r="E181" s="1"/>
      <c r="F181" s="1"/>
      <c r="G181" s="1"/>
      <c r="H181" s="1"/>
      <c r="I181" s="1"/>
      <c r="J181" s="1"/>
      <c r="K181" s="1"/>
      <c r="L181" s="1"/>
      <c r="M181" s="1"/>
      <c r="N181" s="1"/>
      <c r="O181" s="1"/>
      <c r="P181" s="1"/>
      <c r="Q181" s="1"/>
      <c r="R181" s="942"/>
      <c r="S181" s="942"/>
      <c r="T181" s="942"/>
      <c r="U181" s="942"/>
      <c r="V181" s="942"/>
      <c r="W181" s="942"/>
      <c r="X181" s="942"/>
      <c r="Y181" s="942"/>
      <c r="Z181" s="942"/>
      <c r="AA181" s="942"/>
      <c r="AB181" s="942"/>
      <c r="AC181" s="942"/>
      <c r="AD181" s="942"/>
      <c r="AE181" s="942"/>
      <c r="AF181" s="942"/>
      <c r="AG181" s="942"/>
      <c r="AH181" s="942"/>
      <c r="AI181" s="942"/>
      <c r="AJ181" s="942"/>
      <c r="AK181" s="942"/>
      <c r="AL181" s="942"/>
      <c r="AM181" s="942"/>
      <c r="AN181" s="942"/>
      <c r="AO181" s="942"/>
      <c r="AP181" s="942"/>
      <c r="AQ181" s="942"/>
      <c r="AR181" s="942"/>
      <c r="AS181" s="942"/>
      <c r="AT181" s="942"/>
      <c r="AU181" s="942"/>
      <c r="AV181" s="942"/>
      <c r="AW181" s="942"/>
      <c r="AX181" s="942"/>
      <c r="AY181" s="942"/>
      <c r="AZ181" s="942"/>
      <c r="BA181" s="942"/>
      <c r="BB181" s="942"/>
    </row>
    <row r="182" spans="1:54" x14ac:dyDescent="0.15">
      <c r="A182" s="1"/>
      <c r="B182" s="1"/>
      <c r="C182" s="1"/>
      <c r="D182" s="1"/>
      <c r="E182" s="1"/>
      <c r="F182" s="1"/>
      <c r="G182" s="1"/>
      <c r="H182" s="1"/>
      <c r="I182" s="1"/>
      <c r="J182" s="1"/>
      <c r="K182" s="1"/>
      <c r="L182" s="1"/>
      <c r="M182" s="1"/>
      <c r="N182" s="1"/>
      <c r="O182" s="1"/>
      <c r="P182" s="1"/>
      <c r="Q182" s="1"/>
      <c r="R182" s="942"/>
      <c r="S182" s="942"/>
      <c r="T182" s="942"/>
      <c r="U182" s="942"/>
      <c r="V182" s="942"/>
      <c r="W182" s="942"/>
      <c r="X182" s="942"/>
      <c r="Y182" s="942"/>
      <c r="Z182" s="942"/>
      <c r="AA182" s="942"/>
      <c r="AB182" s="942"/>
      <c r="AC182" s="942"/>
      <c r="AD182" s="942"/>
      <c r="AE182" s="942"/>
      <c r="AF182" s="942"/>
      <c r="AG182" s="942"/>
      <c r="AH182" s="942"/>
      <c r="AI182" s="942"/>
      <c r="AJ182" s="942"/>
      <c r="AK182" s="942"/>
      <c r="AL182" s="942"/>
      <c r="AM182" s="942"/>
      <c r="AN182" s="942"/>
      <c r="AO182" s="942"/>
      <c r="AP182" s="942"/>
      <c r="AQ182" s="942"/>
      <c r="AR182" s="942"/>
      <c r="AS182" s="942"/>
      <c r="AT182" s="942"/>
      <c r="AU182" s="942"/>
      <c r="AV182" s="942"/>
      <c r="AW182" s="942"/>
      <c r="AX182" s="942"/>
      <c r="AY182" s="942"/>
      <c r="AZ182" s="942"/>
      <c r="BA182" s="942"/>
      <c r="BB182" s="942"/>
    </row>
    <row r="183" spans="1:54" x14ac:dyDescent="0.15">
      <c r="A183" s="1"/>
      <c r="B183" s="1"/>
      <c r="C183" s="1"/>
      <c r="D183" s="1"/>
      <c r="E183" s="1"/>
      <c r="F183" s="1"/>
      <c r="G183" s="1"/>
      <c r="H183" s="1"/>
      <c r="I183" s="1"/>
      <c r="J183" s="1"/>
      <c r="K183" s="1"/>
      <c r="L183" s="1"/>
      <c r="M183" s="1"/>
      <c r="N183" s="1"/>
      <c r="O183" s="1"/>
      <c r="P183" s="1"/>
      <c r="Q183" s="1"/>
      <c r="R183" s="942"/>
      <c r="S183" s="942"/>
      <c r="T183" s="942"/>
      <c r="U183" s="942"/>
      <c r="V183" s="942"/>
      <c r="W183" s="942"/>
      <c r="X183" s="942"/>
      <c r="Y183" s="942"/>
      <c r="Z183" s="942"/>
      <c r="AA183" s="942"/>
      <c r="AB183" s="942"/>
      <c r="AC183" s="942"/>
      <c r="AD183" s="942"/>
      <c r="AE183" s="942"/>
      <c r="AF183" s="942"/>
      <c r="AG183" s="942"/>
      <c r="AH183" s="942"/>
      <c r="AI183" s="942"/>
      <c r="AJ183" s="942"/>
      <c r="AK183" s="942"/>
      <c r="AL183" s="942"/>
      <c r="AM183" s="942"/>
      <c r="AN183" s="942"/>
      <c r="AO183" s="942"/>
      <c r="AP183" s="942"/>
      <c r="AQ183" s="942"/>
      <c r="AR183" s="942"/>
      <c r="AS183" s="942"/>
      <c r="AT183" s="942"/>
      <c r="AU183" s="942"/>
      <c r="AV183" s="942"/>
      <c r="AW183" s="942"/>
      <c r="AX183" s="942"/>
      <c r="AY183" s="942"/>
      <c r="AZ183" s="942"/>
      <c r="BA183" s="942"/>
      <c r="BB183" s="942"/>
    </row>
    <row r="184" spans="1:54" x14ac:dyDescent="0.15">
      <c r="A184" s="1"/>
      <c r="B184" s="1"/>
      <c r="C184" s="1"/>
      <c r="D184" s="1"/>
      <c r="E184" s="1"/>
      <c r="F184" s="1"/>
      <c r="G184" s="1"/>
      <c r="H184" s="1"/>
      <c r="I184" s="1"/>
      <c r="J184" s="1"/>
      <c r="K184" s="1"/>
      <c r="L184" s="1"/>
      <c r="M184" s="1"/>
      <c r="N184" s="1"/>
      <c r="O184" s="1"/>
      <c r="P184" s="1"/>
      <c r="Q184" s="1"/>
      <c r="R184" s="942"/>
      <c r="S184" s="942"/>
      <c r="T184" s="942"/>
      <c r="U184" s="942"/>
      <c r="V184" s="942"/>
      <c r="W184" s="942"/>
      <c r="X184" s="942"/>
      <c r="Y184" s="942"/>
      <c r="Z184" s="942"/>
      <c r="AA184" s="942"/>
      <c r="AB184" s="942"/>
      <c r="AC184" s="942"/>
      <c r="AD184" s="942"/>
      <c r="AE184" s="942"/>
      <c r="AF184" s="942"/>
      <c r="AG184" s="942"/>
      <c r="AH184" s="942"/>
      <c r="AI184" s="942"/>
      <c r="AJ184" s="942"/>
      <c r="AK184" s="942"/>
      <c r="AL184" s="942"/>
      <c r="AM184" s="942"/>
      <c r="AN184" s="942"/>
      <c r="AO184" s="942"/>
      <c r="AP184" s="942"/>
      <c r="AQ184" s="942"/>
      <c r="AR184" s="942"/>
      <c r="AS184" s="942"/>
      <c r="AT184" s="942"/>
      <c r="AU184" s="942"/>
      <c r="AV184" s="942"/>
      <c r="AW184" s="942"/>
      <c r="AX184" s="942"/>
      <c r="AY184" s="942"/>
      <c r="AZ184" s="942"/>
      <c r="BA184" s="942"/>
      <c r="BB184" s="942"/>
    </row>
    <row r="185" spans="1:54" x14ac:dyDescent="0.15">
      <c r="A185" s="1"/>
      <c r="B185" s="1"/>
      <c r="C185" s="1"/>
      <c r="D185" s="1"/>
      <c r="E185" s="1"/>
      <c r="F185" s="1"/>
      <c r="G185" s="1"/>
      <c r="H185" s="1"/>
      <c r="I185" s="1"/>
      <c r="J185" s="1"/>
      <c r="K185" s="1"/>
      <c r="L185" s="1"/>
      <c r="M185" s="1"/>
      <c r="N185" s="1"/>
      <c r="O185" s="1"/>
      <c r="P185" s="1"/>
      <c r="Q185" s="1"/>
      <c r="R185" s="942"/>
      <c r="S185" s="942"/>
      <c r="T185" s="942"/>
      <c r="U185" s="942"/>
      <c r="V185" s="942"/>
      <c r="W185" s="942"/>
      <c r="X185" s="942"/>
      <c r="Y185" s="942"/>
      <c r="Z185" s="942"/>
      <c r="AA185" s="942"/>
      <c r="AB185" s="942"/>
      <c r="AC185" s="942"/>
      <c r="AD185" s="942"/>
      <c r="AE185" s="942"/>
      <c r="AF185" s="942"/>
      <c r="AG185" s="942"/>
      <c r="AH185" s="942"/>
      <c r="AI185" s="942"/>
      <c r="AJ185" s="942"/>
      <c r="AK185" s="942"/>
      <c r="AL185" s="942"/>
      <c r="AM185" s="942"/>
      <c r="AN185" s="942"/>
      <c r="AO185" s="942"/>
      <c r="AP185" s="942"/>
      <c r="AQ185" s="942"/>
      <c r="AR185" s="942"/>
      <c r="AS185" s="942"/>
      <c r="AT185" s="942"/>
      <c r="AU185" s="942"/>
      <c r="AV185" s="942"/>
      <c r="AW185" s="942"/>
      <c r="AX185" s="942"/>
      <c r="AY185" s="942"/>
      <c r="AZ185" s="942"/>
      <c r="BA185" s="942"/>
      <c r="BB185" s="942"/>
    </row>
    <row r="186" spans="1:54" x14ac:dyDescent="0.15">
      <c r="A186" s="1"/>
      <c r="B186" s="1"/>
      <c r="C186" s="1"/>
      <c r="D186" s="1"/>
      <c r="E186" s="1"/>
      <c r="F186" s="1"/>
      <c r="G186" s="1"/>
      <c r="H186" s="1"/>
      <c r="I186" s="1"/>
      <c r="J186" s="1"/>
      <c r="K186" s="1"/>
      <c r="L186" s="1"/>
      <c r="M186" s="1"/>
      <c r="N186" s="1"/>
      <c r="O186" s="1"/>
      <c r="P186" s="1"/>
      <c r="Q186" s="1"/>
      <c r="R186" s="942"/>
      <c r="S186" s="942"/>
      <c r="T186" s="942"/>
      <c r="U186" s="942"/>
      <c r="V186" s="942"/>
      <c r="W186" s="942"/>
      <c r="X186" s="942"/>
      <c r="Y186" s="942"/>
      <c r="Z186" s="942"/>
      <c r="AA186" s="942"/>
      <c r="AB186" s="942"/>
      <c r="AC186" s="942"/>
      <c r="AD186" s="942"/>
      <c r="AE186" s="942"/>
      <c r="AF186" s="942"/>
      <c r="AG186" s="942"/>
      <c r="AH186" s="942"/>
      <c r="AI186" s="942"/>
      <c r="AJ186" s="942"/>
      <c r="AK186" s="942"/>
      <c r="AL186" s="942"/>
      <c r="AM186" s="942"/>
      <c r="AN186" s="942"/>
      <c r="AO186" s="942"/>
      <c r="AP186" s="942"/>
      <c r="AQ186" s="942"/>
      <c r="AR186" s="942"/>
      <c r="AS186" s="942"/>
      <c r="AT186" s="942"/>
      <c r="AU186" s="942"/>
      <c r="AV186" s="942"/>
      <c r="AW186" s="942"/>
      <c r="AX186" s="942"/>
      <c r="AY186" s="942"/>
      <c r="AZ186" s="942"/>
      <c r="BA186" s="942"/>
      <c r="BB186" s="942"/>
    </row>
    <row r="187" spans="1:54" x14ac:dyDescent="0.15">
      <c r="A187" s="1"/>
      <c r="B187" s="1"/>
      <c r="C187" s="1"/>
      <c r="D187" s="1"/>
      <c r="E187" s="1"/>
      <c r="F187" s="1"/>
      <c r="G187" s="1"/>
      <c r="H187" s="1"/>
      <c r="I187" s="1"/>
      <c r="J187" s="1"/>
      <c r="K187" s="1"/>
      <c r="L187" s="1"/>
      <c r="M187" s="1"/>
      <c r="N187" s="1"/>
      <c r="O187" s="1"/>
      <c r="P187" s="1"/>
      <c r="Q187" s="1"/>
      <c r="R187" s="942"/>
      <c r="S187" s="942"/>
      <c r="T187" s="942"/>
      <c r="U187" s="942"/>
      <c r="V187" s="942"/>
      <c r="W187" s="942"/>
      <c r="X187" s="942"/>
      <c r="Y187" s="942"/>
      <c r="Z187" s="942"/>
      <c r="AA187" s="942"/>
      <c r="AB187" s="942"/>
      <c r="AC187" s="942"/>
      <c r="AD187" s="942"/>
      <c r="AE187" s="942"/>
      <c r="AF187" s="942"/>
      <c r="AG187" s="942"/>
      <c r="AH187" s="942"/>
      <c r="AI187" s="942"/>
      <c r="AJ187" s="942"/>
      <c r="AK187" s="942"/>
      <c r="AL187" s="942"/>
      <c r="AM187" s="942"/>
      <c r="AN187" s="942"/>
      <c r="AO187" s="942"/>
      <c r="AP187" s="942"/>
      <c r="AQ187" s="942"/>
      <c r="AR187" s="942"/>
      <c r="AS187" s="942"/>
      <c r="AT187" s="942"/>
      <c r="AU187" s="942"/>
      <c r="AV187" s="942"/>
      <c r="AW187" s="942"/>
      <c r="AX187" s="942"/>
      <c r="AY187" s="942"/>
      <c r="AZ187" s="942"/>
      <c r="BA187" s="942"/>
      <c r="BB187" s="942"/>
    </row>
    <row r="188" spans="1:54" x14ac:dyDescent="0.15">
      <c r="A188" s="1"/>
      <c r="B188" s="1"/>
      <c r="C188" s="1"/>
      <c r="D188" s="1"/>
      <c r="E188" s="1"/>
      <c r="F188" s="1"/>
      <c r="G188" s="1"/>
      <c r="H188" s="1"/>
      <c r="I188" s="1"/>
      <c r="J188" s="1"/>
      <c r="K188" s="1"/>
      <c r="L188" s="1"/>
      <c r="M188" s="1"/>
      <c r="N188" s="1"/>
      <c r="O188" s="1"/>
      <c r="P188" s="1"/>
      <c r="Q188" s="1"/>
      <c r="R188" s="942"/>
      <c r="S188" s="942"/>
      <c r="T188" s="942"/>
      <c r="U188" s="942"/>
      <c r="V188" s="942"/>
      <c r="W188" s="942"/>
      <c r="X188" s="942"/>
      <c r="Y188" s="942"/>
      <c r="Z188" s="942"/>
      <c r="AA188" s="942"/>
      <c r="AB188" s="942"/>
      <c r="AC188" s="942"/>
      <c r="AD188" s="942"/>
      <c r="AE188" s="942"/>
      <c r="AF188" s="942"/>
      <c r="AG188" s="942"/>
      <c r="AH188" s="942"/>
      <c r="AI188" s="942"/>
      <c r="AJ188" s="942"/>
      <c r="AK188" s="942"/>
      <c r="AL188" s="942"/>
      <c r="AM188" s="942"/>
      <c r="AN188" s="942"/>
      <c r="AO188" s="942"/>
      <c r="AP188" s="942"/>
      <c r="AQ188" s="942"/>
      <c r="AR188" s="942"/>
      <c r="AS188" s="942"/>
      <c r="AT188" s="942"/>
      <c r="AU188" s="942"/>
      <c r="AV188" s="942"/>
      <c r="AW188" s="942"/>
      <c r="AX188" s="942"/>
      <c r="AY188" s="942"/>
      <c r="AZ188" s="942"/>
      <c r="BA188" s="942"/>
      <c r="BB188" s="942"/>
    </row>
    <row r="189" spans="1:54" x14ac:dyDescent="0.15">
      <c r="A189" s="1"/>
      <c r="B189" s="1"/>
      <c r="C189" s="1"/>
      <c r="D189" s="1"/>
      <c r="E189" s="1"/>
      <c r="F189" s="1"/>
      <c r="G189" s="1"/>
      <c r="H189" s="1"/>
      <c r="I189" s="1"/>
      <c r="J189" s="1"/>
      <c r="K189" s="1"/>
      <c r="L189" s="1"/>
      <c r="M189" s="1"/>
      <c r="N189" s="1"/>
      <c r="O189" s="1"/>
      <c r="P189" s="1"/>
      <c r="Q189" s="1"/>
      <c r="R189" s="942"/>
      <c r="S189" s="942"/>
      <c r="T189" s="942"/>
      <c r="U189" s="942"/>
      <c r="V189" s="942"/>
      <c r="W189" s="942"/>
      <c r="X189" s="942"/>
      <c r="Y189" s="942"/>
      <c r="Z189" s="942"/>
      <c r="AA189" s="942"/>
      <c r="AB189" s="942"/>
      <c r="AC189" s="942"/>
      <c r="AD189" s="942"/>
      <c r="AE189" s="942"/>
      <c r="AF189" s="942"/>
      <c r="AG189" s="942"/>
      <c r="AH189" s="942"/>
      <c r="AI189" s="942"/>
      <c r="AJ189" s="942"/>
      <c r="AK189" s="942"/>
      <c r="AL189" s="942"/>
      <c r="AM189" s="942"/>
      <c r="AN189" s="942"/>
      <c r="AO189" s="942"/>
      <c r="AP189" s="942"/>
      <c r="AQ189" s="942"/>
      <c r="AR189" s="942"/>
      <c r="AS189" s="942"/>
      <c r="AT189" s="942"/>
      <c r="AU189" s="942"/>
      <c r="AV189" s="942"/>
      <c r="AW189" s="942"/>
      <c r="AX189" s="942"/>
      <c r="AY189" s="942"/>
      <c r="AZ189" s="942"/>
      <c r="BA189" s="942"/>
      <c r="BB189" s="942"/>
    </row>
    <row r="190" spans="1:54" x14ac:dyDescent="0.15">
      <c r="A190" s="1"/>
      <c r="B190" s="1"/>
      <c r="C190" s="1"/>
      <c r="D190" s="1"/>
      <c r="E190" s="1"/>
      <c r="F190" s="1"/>
      <c r="G190" s="1"/>
      <c r="H190" s="1"/>
      <c r="I190" s="1"/>
      <c r="J190" s="1"/>
      <c r="K190" s="1"/>
      <c r="L190" s="1"/>
      <c r="M190" s="1"/>
      <c r="N190" s="1"/>
      <c r="O190" s="1"/>
      <c r="P190" s="1"/>
      <c r="Q190" s="1"/>
      <c r="R190" s="942"/>
      <c r="S190" s="942"/>
      <c r="T190" s="942"/>
      <c r="U190" s="942"/>
      <c r="V190" s="942"/>
      <c r="W190" s="942"/>
      <c r="X190" s="942"/>
      <c r="Y190" s="942"/>
      <c r="Z190" s="942"/>
      <c r="AA190" s="942"/>
      <c r="AB190" s="942"/>
      <c r="AC190" s="942"/>
      <c r="AD190" s="942"/>
      <c r="AE190" s="942"/>
      <c r="AF190" s="942"/>
      <c r="AG190" s="942"/>
      <c r="AH190" s="942"/>
      <c r="AI190" s="942"/>
      <c r="AJ190" s="942"/>
      <c r="AK190" s="942"/>
      <c r="AL190" s="942"/>
      <c r="AM190" s="942"/>
      <c r="AN190" s="942"/>
      <c r="AO190" s="942"/>
      <c r="AP190" s="942"/>
      <c r="AQ190" s="942"/>
      <c r="AR190" s="942"/>
      <c r="AS190" s="942"/>
      <c r="AT190" s="942"/>
      <c r="AU190" s="942"/>
      <c r="AV190" s="942"/>
      <c r="AW190" s="942"/>
      <c r="AX190" s="942"/>
      <c r="AY190" s="942"/>
      <c r="AZ190" s="942"/>
      <c r="BA190" s="942"/>
      <c r="BB190" s="942"/>
    </row>
    <row r="191" spans="1:54" x14ac:dyDescent="0.15">
      <c r="A191" s="1"/>
      <c r="B191" s="1"/>
      <c r="C191" s="1"/>
      <c r="D191" s="1"/>
      <c r="E191" s="1"/>
      <c r="F191" s="1"/>
      <c r="G191" s="1"/>
      <c r="H191" s="1"/>
      <c r="I191" s="1"/>
      <c r="J191" s="1"/>
      <c r="K191" s="1"/>
      <c r="L191" s="1"/>
      <c r="M191" s="1"/>
      <c r="N191" s="1"/>
      <c r="O191" s="1"/>
      <c r="P191" s="1"/>
      <c r="Q191" s="1"/>
      <c r="R191" s="942"/>
      <c r="S191" s="942"/>
      <c r="T191" s="942"/>
      <c r="U191" s="942"/>
      <c r="V191" s="942"/>
      <c r="W191" s="942"/>
      <c r="X191" s="942"/>
      <c r="Y191" s="942"/>
      <c r="Z191" s="942"/>
      <c r="AA191" s="942"/>
      <c r="AB191" s="942"/>
      <c r="AC191" s="942"/>
      <c r="AD191" s="942"/>
      <c r="AE191" s="942"/>
      <c r="AF191" s="942"/>
      <c r="AG191" s="942"/>
      <c r="AH191" s="942"/>
      <c r="AI191" s="942"/>
      <c r="AJ191" s="942"/>
      <c r="AK191" s="942"/>
      <c r="AL191" s="942"/>
      <c r="AM191" s="942"/>
      <c r="AN191" s="942"/>
      <c r="AO191" s="942"/>
      <c r="AP191" s="942"/>
      <c r="AQ191" s="942"/>
      <c r="AR191" s="942"/>
      <c r="AS191" s="942"/>
      <c r="AT191" s="942"/>
      <c r="AU191" s="942"/>
      <c r="AV191" s="942"/>
      <c r="AW191" s="942"/>
      <c r="AX191" s="942"/>
      <c r="AY191" s="942"/>
      <c r="AZ191" s="942"/>
      <c r="BA191" s="942"/>
      <c r="BB191" s="942"/>
    </row>
    <row r="192" spans="1:54" x14ac:dyDescent="0.15">
      <c r="A192" s="1"/>
      <c r="B192" s="1"/>
      <c r="C192" s="1"/>
      <c r="D192" s="1"/>
      <c r="E192" s="1"/>
      <c r="F192" s="1"/>
      <c r="G192" s="1"/>
      <c r="H192" s="1"/>
      <c r="I192" s="1"/>
      <c r="J192" s="1"/>
      <c r="K192" s="1"/>
      <c r="L192" s="1"/>
      <c r="M192" s="1"/>
      <c r="N192" s="1"/>
      <c r="O192" s="1"/>
      <c r="P192" s="1"/>
      <c r="Q192" s="1"/>
      <c r="R192" s="942"/>
      <c r="S192" s="942"/>
      <c r="T192" s="942"/>
      <c r="U192" s="942"/>
      <c r="V192" s="942"/>
      <c r="W192" s="942"/>
      <c r="X192" s="942"/>
      <c r="Y192" s="942"/>
      <c r="Z192" s="942"/>
      <c r="AA192" s="942"/>
      <c r="AB192" s="942"/>
      <c r="AC192" s="942"/>
      <c r="AD192" s="942"/>
      <c r="AE192" s="942"/>
      <c r="AF192" s="942"/>
      <c r="AG192" s="942"/>
      <c r="AH192" s="942"/>
      <c r="AI192" s="942"/>
      <c r="AJ192" s="942"/>
      <c r="AK192" s="942"/>
      <c r="AL192" s="942"/>
      <c r="AM192" s="942"/>
      <c r="AN192" s="942"/>
      <c r="AO192" s="942"/>
      <c r="AP192" s="942"/>
      <c r="AQ192" s="942"/>
      <c r="AR192" s="942"/>
      <c r="AS192" s="942"/>
      <c r="AT192" s="942"/>
      <c r="AU192" s="942"/>
      <c r="AV192" s="942"/>
      <c r="AW192" s="942"/>
      <c r="AX192" s="942"/>
      <c r="AY192" s="942"/>
      <c r="AZ192" s="942"/>
      <c r="BA192" s="942"/>
      <c r="BB192" s="942"/>
    </row>
    <row r="193" spans="1:54" x14ac:dyDescent="0.15">
      <c r="A193" s="1"/>
      <c r="B193" s="1"/>
      <c r="C193" s="1"/>
      <c r="D193" s="1"/>
      <c r="E193" s="1"/>
      <c r="F193" s="1"/>
      <c r="G193" s="1"/>
      <c r="H193" s="1"/>
      <c r="I193" s="1"/>
      <c r="J193" s="1"/>
      <c r="K193" s="1"/>
      <c r="L193" s="1"/>
      <c r="M193" s="1"/>
      <c r="N193" s="1"/>
      <c r="O193" s="1"/>
      <c r="P193" s="1"/>
      <c r="Q193" s="1"/>
      <c r="R193" s="942"/>
      <c r="S193" s="942"/>
      <c r="T193" s="942"/>
      <c r="U193" s="942"/>
      <c r="V193" s="942"/>
      <c r="W193" s="942"/>
      <c r="X193" s="942"/>
      <c r="Y193" s="942"/>
      <c r="Z193" s="942"/>
      <c r="AA193" s="942"/>
      <c r="AB193" s="942"/>
      <c r="AC193" s="942"/>
      <c r="AD193" s="942"/>
      <c r="AE193" s="942"/>
      <c r="AF193" s="942"/>
      <c r="AG193" s="942"/>
      <c r="AH193" s="942"/>
      <c r="AI193" s="942"/>
      <c r="AJ193" s="942"/>
      <c r="AK193" s="942"/>
      <c r="AL193" s="942"/>
      <c r="AM193" s="942"/>
      <c r="AN193" s="942"/>
      <c r="AO193" s="942"/>
      <c r="AP193" s="942"/>
      <c r="AQ193" s="942"/>
      <c r="AR193" s="942"/>
      <c r="AS193" s="942"/>
      <c r="AT193" s="942"/>
      <c r="AU193" s="942"/>
      <c r="AV193" s="942"/>
      <c r="AW193" s="942"/>
      <c r="AX193" s="942"/>
      <c r="AY193" s="942"/>
      <c r="AZ193" s="942"/>
      <c r="BA193" s="942"/>
      <c r="BB193" s="942"/>
    </row>
    <row r="194" spans="1:54" x14ac:dyDescent="0.15">
      <c r="A194" s="1"/>
      <c r="B194" s="1"/>
      <c r="C194" s="1"/>
      <c r="D194" s="1"/>
      <c r="E194" s="1"/>
      <c r="F194" s="1"/>
      <c r="G194" s="1"/>
      <c r="H194" s="1"/>
      <c r="I194" s="1"/>
      <c r="J194" s="1"/>
      <c r="K194" s="1"/>
      <c r="L194" s="1"/>
      <c r="M194" s="1"/>
      <c r="N194" s="1"/>
      <c r="O194" s="1"/>
      <c r="P194" s="1"/>
      <c r="Q194" s="1"/>
      <c r="R194" s="942"/>
      <c r="S194" s="942"/>
      <c r="T194" s="942"/>
      <c r="U194" s="942"/>
      <c r="V194" s="942"/>
      <c r="W194" s="942"/>
      <c r="X194" s="942"/>
      <c r="Y194" s="942"/>
      <c r="Z194" s="942"/>
      <c r="AA194" s="942"/>
      <c r="AB194" s="942"/>
      <c r="AC194" s="942"/>
      <c r="AD194" s="942"/>
      <c r="AE194" s="942"/>
      <c r="AF194" s="942"/>
      <c r="AG194" s="942"/>
      <c r="AH194" s="942"/>
      <c r="AI194" s="942"/>
      <c r="AJ194" s="942"/>
      <c r="AK194" s="942"/>
      <c r="AL194" s="942"/>
      <c r="AM194" s="942"/>
      <c r="AN194" s="942"/>
      <c r="AO194" s="942"/>
      <c r="AP194" s="942"/>
      <c r="AQ194" s="942"/>
      <c r="AR194" s="942"/>
      <c r="AS194" s="942"/>
      <c r="AT194" s="942"/>
      <c r="AU194" s="942"/>
      <c r="AV194" s="942"/>
      <c r="AW194" s="942"/>
      <c r="AX194" s="942"/>
      <c r="AY194" s="942"/>
      <c r="AZ194" s="942"/>
      <c r="BA194" s="942"/>
      <c r="BB194" s="942"/>
    </row>
    <row r="195" spans="1:54" x14ac:dyDescent="0.15">
      <c r="A195" s="1"/>
      <c r="B195" s="1"/>
      <c r="C195" s="1"/>
      <c r="D195" s="1"/>
      <c r="E195" s="1"/>
      <c r="F195" s="1"/>
      <c r="G195" s="1"/>
      <c r="H195" s="1"/>
      <c r="I195" s="1"/>
      <c r="J195" s="1"/>
      <c r="K195" s="1"/>
      <c r="L195" s="1"/>
      <c r="M195" s="1"/>
      <c r="N195" s="1"/>
      <c r="O195" s="1"/>
      <c r="P195" s="1"/>
      <c r="Q195" s="1"/>
      <c r="R195" s="942"/>
      <c r="S195" s="942"/>
      <c r="T195" s="942"/>
      <c r="U195" s="942"/>
      <c r="V195" s="942"/>
      <c r="W195" s="942"/>
      <c r="X195" s="942"/>
      <c r="Y195" s="942"/>
      <c r="Z195" s="942"/>
      <c r="AA195" s="942"/>
      <c r="AB195" s="942"/>
      <c r="AC195" s="942"/>
      <c r="AD195" s="942"/>
      <c r="AE195" s="942"/>
      <c r="AF195" s="942"/>
      <c r="AG195" s="942"/>
      <c r="AH195" s="942"/>
      <c r="AI195" s="942"/>
      <c r="AJ195" s="942"/>
      <c r="AK195" s="942"/>
      <c r="AL195" s="942"/>
      <c r="AM195" s="942"/>
      <c r="AN195" s="942"/>
      <c r="AO195" s="942"/>
      <c r="AP195" s="942"/>
      <c r="AQ195" s="942"/>
      <c r="AR195" s="942"/>
      <c r="AS195" s="942"/>
      <c r="AT195" s="942"/>
      <c r="AU195" s="942"/>
      <c r="AV195" s="942"/>
      <c r="AW195" s="942"/>
      <c r="AX195" s="942"/>
      <c r="AY195" s="942"/>
      <c r="AZ195" s="942"/>
      <c r="BA195" s="942"/>
      <c r="BB195" s="942"/>
    </row>
    <row r="196" spans="1:54" x14ac:dyDescent="0.15">
      <c r="A196" s="1"/>
      <c r="B196" s="1"/>
      <c r="C196" s="1"/>
      <c r="D196" s="1"/>
      <c r="E196" s="1"/>
      <c r="F196" s="1"/>
      <c r="G196" s="1"/>
      <c r="H196" s="1"/>
      <c r="I196" s="1"/>
      <c r="J196" s="1"/>
      <c r="K196" s="1"/>
      <c r="L196" s="1"/>
      <c r="M196" s="1"/>
      <c r="N196" s="1"/>
      <c r="O196" s="1"/>
      <c r="P196" s="1"/>
      <c r="Q196" s="1"/>
      <c r="R196" s="942"/>
      <c r="S196" s="942"/>
      <c r="T196" s="942"/>
      <c r="U196" s="942"/>
      <c r="V196" s="942"/>
      <c r="W196" s="942"/>
      <c r="X196" s="942"/>
      <c r="Y196" s="942"/>
      <c r="Z196" s="942"/>
      <c r="AA196" s="942"/>
      <c r="AB196" s="942"/>
      <c r="AC196" s="942"/>
      <c r="AD196" s="942"/>
      <c r="AE196" s="942"/>
      <c r="AF196" s="942"/>
      <c r="AG196" s="942"/>
      <c r="AH196" s="942"/>
      <c r="AI196" s="942"/>
      <c r="AJ196" s="942"/>
      <c r="AK196" s="942"/>
      <c r="AL196" s="942"/>
      <c r="AM196" s="942"/>
      <c r="AN196" s="942"/>
      <c r="AO196" s="942"/>
      <c r="AP196" s="942"/>
      <c r="AQ196" s="942"/>
      <c r="AR196" s="942"/>
      <c r="AS196" s="942"/>
      <c r="AT196" s="942"/>
      <c r="AU196" s="942"/>
      <c r="AV196" s="942"/>
      <c r="AW196" s="942"/>
      <c r="AX196" s="942"/>
      <c r="AY196" s="942"/>
      <c r="AZ196" s="942"/>
      <c r="BA196" s="942"/>
      <c r="BB196" s="942"/>
    </row>
    <row r="197" spans="1:54" x14ac:dyDescent="0.15">
      <c r="A197" s="1"/>
      <c r="B197" s="1"/>
      <c r="C197" s="1"/>
      <c r="D197" s="1"/>
      <c r="E197" s="1"/>
      <c r="F197" s="1"/>
      <c r="G197" s="1"/>
      <c r="H197" s="1"/>
      <c r="I197" s="1"/>
      <c r="J197" s="1"/>
      <c r="K197" s="1"/>
      <c r="L197" s="1"/>
      <c r="M197" s="1"/>
      <c r="N197" s="1"/>
      <c r="O197" s="1"/>
      <c r="P197" s="1"/>
      <c r="Q197" s="1"/>
      <c r="R197" s="942"/>
      <c r="S197" s="942"/>
      <c r="T197" s="942"/>
      <c r="U197" s="942"/>
      <c r="V197" s="942"/>
      <c r="W197" s="942"/>
      <c r="X197" s="942"/>
      <c r="Y197" s="942"/>
      <c r="Z197" s="942"/>
      <c r="AA197" s="942"/>
      <c r="AB197" s="942"/>
      <c r="AC197" s="942"/>
      <c r="AD197" s="942"/>
      <c r="AE197" s="942"/>
      <c r="AF197" s="942"/>
      <c r="AG197" s="942"/>
      <c r="AH197" s="942"/>
      <c r="AI197" s="942"/>
      <c r="AJ197" s="942"/>
      <c r="AK197" s="942"/>
      <c r="AL197" s="942"/>
      <c r="AM197" s="942"/>
      <c r="AN197" s="942"/>
      <c r="AO197" s="942"/>
      <c r="AP197" s="942"/>
      <c r="AQ197" s="942"/>
      <c r="AR197" s="942"/>
      <c r="AS197" s="942"/>
      <c r="AT197" s="942"/>
      <c r="AU197" s="942"/>
      <c r="AV197" s="942"/>
      <c r="AW197" s="942"/>
      <c r="AX197" s="942"/>
      <c r="AY197" s="942"/>
      <c r="AZ197" s="942"/>
      <c r="BA197" s="942"/>
      <c r="BB197" s="942"/>
    </row>
    <row r="198" spans="1:54" x14ac:dyDescent="0.15">
      <c r="A198" s="1"/>
      <c r="B198" s="1"/>
      <c r="C198" s="1"/>
      <c r="D198" s="1"/>
      <c r="E198" s="1"/>
      <c r="F198" s="1"/>
      <c r="G198" s="1"/>
      <c r="H198" s="1"/>
      <c r="I198" s="1"/>
      <c r="J198" s="1"/>
      <c r="K198" s="1"/>
      <c r="L198" s="1"/>
      <c r="M198" s="1"/>
      <c r="N198" s="1"/>
      <c r="O198" s="1"/>
      <c r="P198" s="1"/>
      <c r="Q198" s="1"/>
      <c r="R198" s="942"/>
      <c r="S198" s="942"/>
      <c r="T198" s="942"/>
      <c r="U198" s="942"/>
      <c r="V198" s="942"/>
      <c r="W198" s="942"/>
      <c r="X198" s="942"/>
      <c r="Y198" s="942"/>
      <c r="Z198" s="942"/>
      <c r="AA198" s="942"/>
      <c r="AB198" s="942"/>
      <c r="AC198" s="942"/>
      <c r="AD198" s="942"/>
      <c r="AE198" s="942"/>
      <c r="AF198" s="942"/>
      <c r="AG198" s="942"/>
      <c r="AH198" s="942"/>
      <c r="AI198" s="942"/>
      <c r="AJ198" s="942"/>
      <c r="AK198" s="942"/>
      <c r="AL198" s="942"/>
      <c r="AM198" s="942"/>
      <c r="AN198" s="942"/>
      <c r="AO198" s="942"/>
      <c r="AP198" s="942"/>
      <c r="AQ198" s="942"/>
      <c r="AR198" s="942"/>
      <c r="AS198" s="942"/>
      <c r="AT198" s="942"/>
      <c r="AU198" s="942"/>
      <c r="AV198" s="942"/>
      <c r="AW198" s="942"/>
      <c r="AX198" s="942"/>
      <c r="AY198" s="942"/>
      <c r="AZ198" s="942"/>
      <c r="BA198" s="942"/>
      <c r="BB198" s="942"/>
    </row>
    <row r="199" spans="1:54" x14ac:dyDescent="0.15">
      <c r="A199" s="1"/>
      <c r="B199" s="1"/>
      <c r="C199" s="1"/>
      <c r="D199" s="1"/>
      <c r="E199" s="1"/>
      <c r="F199" s="1"/>
      <c r="G199" s="1"/>
      <c r="H199" s="1"/>
      <c r="I199" s="1"/>
      <c r="J199" s="1"/>
      <c r="K199" s="1"/>
      <c r="L199" s="1"/>
      <c r="M199" s="1"/>
      <c r="N199" s="1"/>
      <c r="O199" s="1"/>
      <c r="P199" s="1"/>
      <c r="Q199" s="1"/>
      <c r="R199" s="942"/>
      <c r="S199" s="942"/>
      <c r="T199" s="942"/>
      <c r="U199" s="942"/>
      <c r="V199" s="942"/>
      <c r="W199" s="942"/>
      <c r="X199" s="942"/>
      <c r="Y199" s="942"/>
      <c r="Z199" s="942"/>
      <c r="AA199" s="942"/>
      <c r="AB199" s="942"/>
      <c r="AC199" s="942"/>
      <c r="AD199" s="942"/>
      <c r="AE199" s="942"/>
      <c r="AF199" s="942"/>
      <c r="AG199" s="942"/>
      <c r="AH199" s="942"/>
      <c r="AI199" s="942"/>
      <c r="AJ199" s="942"/>
      <c r="AK199" s="942"/>
      <c r="AL199" s="942"/>
      <c r="AM199" s="942"/>
      <c r="AN199" s="942"/>
      <c r="AO199" s="942"/>
      <c r="AP199" s="942"/>
      <c r="AQ199" s="942"/>
      <c r="AR199" s="942"/>
      <c r="AS199" s="942"/>
      <c r="AT199" s="942"/>
      <c r="AU199" s="942"/>
      <c r="AV199" s="942"/>
      <c r="AW199" s="942"/>
      <c r="AX199" s="942"/>
      <c r="AY199" s="942"/>
      <c r="AZ199" s="942"/>
      <c r="BA199" s="942"/>
      <c r="BB199" s="942"/>
    </row>
    <row r="200" spans="1:5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row>
    <row r="201" spans="1:5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row>
    <row r="202" spans="1:5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row>
    <row r="203" spans="1:5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row>
    <row r="204" spans="1:5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row>
    <row r="205" spans="1:5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row>
    <row r="206" spans="1:5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row>
    <row r="207" spans="1:5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row>
    <row r="208" spans="1:5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row>
    <row r="209" spans="1:5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row>
    <row r="210" spans="1:5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row>
    <row r="211" spans="1:5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row>
    <row r="212" spans="1:5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row>
    <row r="213" spans="1:5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row>
    <row r="214" spans="1:5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row>
    <row r="215" spans="1:5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row>
    <row r="216" spans="1:5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row>
    <row r="217" spans="1:5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row>
    <row r="218" spans="1:5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row>
    <row r="219" spans="1:5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row>
    <row r="220" spans="1:5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row>
    <row r="221" spans="1:5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row>
    <row r="222" spans="1:5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row>
    <row r="223" spans="1:5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row>
    <row r="224" spans="1:5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row>
    <row r="225" spans="1:5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row>
    <row r="226" spans="1:5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row>
    <row r="227" spans="1:5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row>
    <row r="228" spans="1:5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row>
    <row r="229" spans="1:5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row>
    <row r="231" spans="1:5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row>
    <row r="232" spans="1:5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row>
    <row r="233" spans="1:5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row>
    <row r="234" spans="1:5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row>
    <row r="235" spans="1:5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row>
    <row r="237" spans="1:5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row>
    <row r="239" spans="1:5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row>
    <row r="240" spans="1:5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row>
    <row r="241" spans="1:5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row>
    <row r="242" spans="1:5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row>
    <row r="243" spans="1:5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row>
    <row r="244" spans="1:5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row>
    <row r="245" spans="1:5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row>
    <row r="246" spans="1:5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row>
    <row r="247" spans="1:5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row>
    <row r="248" spans="1:5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row>
    <row r="249" spans="1:5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row>
    <row r="250" spans="1:5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row>
    <row r="251" spans="1:5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row>
    <row r="252" spans="1:5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row>
    <row r="253" spans="1:5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row>
    <row r="254" spans="1:5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row>
    <row r="255" spans="1:5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row>
    <row r="256" spans="1:5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row>
    <row r="257" spans="1:5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row>
    <row r="258" spans="1:5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row>
    <row r="259" spans="1:5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row>
    <row r="260" spans="1:5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row>
    <row r="261" spans="1:5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row>
    <row r="262" spans="1:5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row>
    <row r="263" spans="1:5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row>
    <row r="264" spans="1:5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row>
    <row r="265" spans="1:5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row>
    <row r="266" spans="1:5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row>
    <row r="268" spans="1:5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row>
    <row r="269" spans="1:5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row>
    <row r="270" spans="1:5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row>
    <row r="271" spans="1:5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row>
    <row r="272" spans="1:5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row>
    <row r="273" spans="1:5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row>
    <row r="274" spans="1:5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row>
    <row r="275" spans="1:5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row>
    <row r="276" spans="1:5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row>
    <row r="277" spans="1:5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row>
    <row r="278" spans="1:5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row>
    <row r="279" spans="1:5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row>
    <row r="280" spans="1:5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row>
    <row r="281" spans="1:5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row>
    <row r="282" spans="1:5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row>
    <row r="283" spans="1:5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row>
    <row r="284" spans="1:5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row>
    <row r="285" spans="1:5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row>
    <row r="286" spans="1:5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row>
    <row r="287" spans="1:5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row>
    <row r="288" spans="1:5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row>
    <row r="289" spans="1:5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row>
    <row r="290" spans="1:5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row>
    <row r="291" spans="1:5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row>
  </sheetData>
  <sheetProtection sheet="1" objects="1" scenarios="1"/>
  <mergeCells count="60">
    <mergeCell ref="D31:E31"/>
    <mergeCell ref="D42:E42"/>
    <mergeCell ref="D38:F38"/>
    <mergeCell ref="D39:E39"/>
    <mergeCell ref="D40:E40"/>
    <mergeCell ref="D41:E41"/>
    <mergeCell ref="L2:N2"/>
    <mergeCell ref="E6:G6"/>
    <mergeCell ref="J6:O6"/>
    <mergeCell ref="B6:D6"/>
    <mergeCell ref="D36:E36"/>
    <mergeCell ref="D16:E16"/>
    <mergeCell ref="D18:E18"/>
    <mergeCell ref="D20:E20"/>
    <mergeCell ref="D22:F22"/>
    <mergeCell ref="D24:E24"/>
    <mergeCell ref="D28:E28"/>
    <mergeCell ref="D26:E26"/>
    <mergeCell ref="D27:E27"/>
    <mergeCell ref="D32:E32"/>
    <mergeCell ref="D33:E33"/>
    <mergeCell ref="D34:E34"/>
    <mergeCell ref="D29:E29"/>
    <mergeCell ref="D30:E30"/>
    <mergeCell ref="D14:F14"/>
    <mergeCell ref="D25:E25"/>
    <mergeCell ref="D2:G2"/>
    <mergeCell ref="D52:E52"/>
    <mergeCell ref="D44:F44"/>
    <mergeCell ref="D46:E46"/>
    <mergeCell ref="D47:E47"/>
    <mergeCell ref="D48:E48"/>
    <mergeCell ref="D49:E49"/>
    <mergeCell ref="D50:E50"/>
    <mergeCell ref="D51:E51"/>
    <mergeCell ref="D54:E54"/>
    <mergeCell ref="D55:E55"/>
    <mergeCell ref="D56:E56"/>
    <mergeCell ref="D57:E57"/>
    <mergeCell ref="D58:E58"/>
    <mergeCell ref="D59:E59"/>
    <mergeCell ref="D60:E60"/>
    <mergeCell ref="D62:F62"/>
    <mergeCell ref="D68:E68"/>
    <mergeCell ref="D69:E69"/>
    <mergeCell ref="D70:E70"/>
    <mergeCell ref="D64:E64"/>
    <mergeCell ref="D65:E65"/>
    <mergeCell ref="D66:E66"/>
    <mergeCell ref="D67:E67"/>
    <mergeCell ref="L164:M164"/>
    <mergeCell ref="D111:F111"/>
    <mergeCell ref="D121:F121"/>
    <mergeCell ref="D129:F129"/>
    <mergeCell ref="B100:E100"/>
    <mergeCell ref="L100:M100"/>
    <mergeCell ref="B109:E109"/>
    <mergeCell ref="L109:M109"/>
    <mergeCell ref="D136:F136"/>
    <mergeCell ref="D154:F154"/>
  </mergeCells>
  <phoneticPr fontId="2" type="noConversion"/>
  <conditionalFormatting sqref="E3 G3">
    <cfRule type="cellIs" dxfId="32" priority="1" stopIfTrue="1" operator="lessThan">
      <formula>0</formula>
    </cfRule>
  </conditionalFormatting>
  <conditionalFormatting sqref="E4 G4">
    <cfRule type="cellIs" dxfId="31" priority="2" stopIfTrue="1" operator="lessThan">
      <formula>0</formula>
    </cfRule>
  </conditionalFormatting>
  <dataValidations count="5">
    <dataValidation type="list" allowBlank="1" showInputMessage="1" showErrorMessage="1" sqref="K66:K71" xr:uid="{00000000-0002-0000-0A00-000000000000}">
      <formula1>CARENCIA</formula1>
    </dataValidation>
    <dataValidation type="list" allowBlank="1" showInputMessage="1" showErrorMessage="1" sqref="G48:G52" xr:uid="{00000000-0002-0000-0A00-000001000000}">
      <formula1>pcorto</formula1>
    </dataValidation>
    <dataValidation type="list" allowBlank="1" showInputMessage="1" showErrorMessage="1" sqref="I48:I52 I66:I71" xr:uid="{00000000-0002-0000-0A00-000002000000}">
      <formula1>pagosaño</formula1>
    </dataValidation>
    <dataValidation type="list" allowBlank="1" showInputMessage="1" showErrorMessage="1" sqref="G66:G71" xr:uid="{00000000-0002-0000-0A00-000003000000}">
      <formula1>plargo</formula1>
    </dataValidation>
    <dataValidation type="list" allowBlank="1" showInputMessage="1" showErrorMessage="1" sqref="G40:G42" xr:uid="{00000000-0002-0000-0A00-000004000000}">
      <formula1>plazopago</formula1>
    </dataValidation>
  </dataValidations>
  <hyperlinks>
    <hyperlink ref="L2" location="P2a!A134" display="¿Cómo funciona y qué poner aquí?" xr:uid="{00000000-0004-0000-0A00-000000000000}"/>
    <hyperlink ref="L100:M100" location="'3b'!A5" display="Volver arriba" xr:uid="{00000000-0004-0000-0A00-000001000000}"/>
    <hyperlink ref="L2:N2" location="'3b'!A126" display="¿Cómo funciona y qué poner aquí?" xr:uid="{00000000-0004-0000-0A00-000002000000}"/>
    <hyperlink ref="L109:M109" location="'3b'!A5" display="Volver arriba" xr:uid="{00000000-0004-0000-0A00-000003000000}"/>
    <hyperlink ref="L164:M164" location="'3b'!A5" display="Volver arriba" xr:uid="{00000000-0004-0000-0A00-000004000000}"/>
    <hyperlink ref="L4" location="'3a'!A1" display="◄inversión" xr:uid="{00000000-0004-0000-0A00-000005000000}"/>
    <hyperlink ref="M4" location="pr!A1" display="ir presup. ►" xr:uid="{00000000-0004-0000-0A00-000006000000}"/>
    <hyperlink ref="N4" location="pr!A1" display="siguiente ►" xr:uid="{00000000-0004-0000-0A00-000007000000}"/>
    <hyperlink ref="K4" location="'1'!A1" display="◄ir inicio" xr:uid="{00000000-0004-0000-0A00-000008000000}"/>
  </hyperlinks>
  <pageMargins left="0.75" right="0.75" top="1" bottom="1" header="0" footer="0"/>
  <drawing r:id="rId1"/>
  <legacyDrawing r:id="rId2"/>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4">
    <tabColor indexed="8"/>
  </sheetPr>
  <dimension ref="A1:S88"/>
  <sheetViews>
    <sheetView zoomScale="75" workbookViewId="0">
      <selection activeCell="N87" sqref="N87"/>
    </sheetView>
  </sheetViews>
  <sheetFormatPr baseColWidth="10" defaultRowHeight="13" x14ac:dyDescent="0.15"/>
  <cols>
    <col min="1" max="16" width="10.6640625" customWidth="1"/>
    <col min="17" max="17" width="22.6640625" customWidth="1"/>
    <col min="18" max="18" width="12.83203125" customWidth="1"/>
    <col min="19" max="19" width="12.6640625" customWidth="1"/>
  </cols>
  <sheetData>
    <row r="1" spans="1:18" ht="12" customHeight="1" x14ac:dyDescent="0.15">
      <c r="A1" s="476"/>
      <c r="B1" s="476" t="s">
        <v>27</v>
      </c>
      <c r="C1" s="476"/>
      <c r="D1" s="476"/>
      <c r="E1" s="476"/>
      <c r="F1" s="476"/>
      <c r="G1" s="476"/>
      <c r="H1" s="476"/>
      <c r="I1" s="476"/>
      <c r="J1" s="476"/>
      <c r="K1" s="476"/>
      <c r="L1" s="476"/>
      <c r="M1" s="476"/>
      <c r="N1" s="476"/>
      <c r="O1" s="476"/>
      <c r="P1" s="476"/>
    </row>
    <row r="2" spans="1:18" ht="12" customHeight="1" x14ac:dyDescent="0.15">
      <c r="A2" s="476"/>
      <c r="B2" s="476"/>
      <c r="C2" s="476"/>
      <c r="D2" s="476"/>
      <c r="E2" s="476"/>
      <c r="F2" s="476"/>
      <c r="G2" s="476"/>
      <c r="H2" s="476"/>
      <c r="I2" s="476"/>
      <c r="J2" s="476"/>
      <c r="K2" s="476"/>
      <c r="L2" s="476"/>
      <c r="M2" s="476"/>
      <c r="N2" s="476"/>
      <c r="O2" s="476"/>
      <c r="P2" s="476"/>
    </row>
    <row r="3" spans="1:18" ht="12" customHeight="1" x14ac:dyDescent="0.15">
      <c r="A3" s="583"/>
      <c r="B3" s="964" t="s">
        <v>1524</v>
      </c>
      <c r="C3" s="964" t="s">
        <v>245</v>
      </c>
      <c r="D3" s="946"/>
      <c r="E3" s="946"/>
      <c r="F3" s="946"/>
      <c r="G3" s="946"/>
      <c r="H3" s="946"/>
      <c r="I3" s="946"/>
      <c r="J3" s="946"/>
      <c r="K3" s="946"/>
      <c r="L3" s="946"/>
      <c r="M3" s="946"/>
      <c r="N3" s="946"/>
      <c r="O3" s="945"/>
      <c r="P3" s="476"/>
      <c r="Q3" s="426" t="s">
        <v>272</v>
      </c>
      <c r="R3" s="426" t="s">
        <v>286</v>
      </c>
    </row>
    <row r="4" spans="1:18" ht="12" customHeight="1" x14ac:dyDescent="0.15">
      <c r="A4" s="486"/>
      <c r="B4" s="476" t="s">
        <v>1557</v>
      </c>
      <c r="C4" s="476"/>
      <c r="D4" s="476"/>
      <c r="E4" s="476"/>
      <c r="F4" s="476"/>
      <c r="G4" s="476"/>
      <c r="H4" s="476"/>
      <c r="I4" s="476"/>
      <c r="J4" s="476"/>
      <c r="K4" s="476"/>
      <c r="L4" s="476"/>
      <c r="M4" s="476"/>
      <c r="N4" s="476"/>
      <c r="O4" s="949">
        <f>'2a'!E17</f>
        <v>67000</v>
      </c>
      <c r="P4" s="476"/>
      <c r="Q4" s="428">
        <v>1</v>
      </c>
      <c r="R4">
        <v>1</v>
      </c>
    </row>
    <row r="5" spans="1:18" ht="12" customHeight="1" x14ac:dyDescent="0.15">
      <c r="A5" s="486"/>
      <c r="B5" s="476" t="s">
        <v>1558</v>
      </c>
      <c r="C5" s="476"/>
      <c r="D5" s="476"/>
      <c r="E5" s="476"/>
      <c r="F5" s="476"/>
      <c r="G5" s="476"/>
      <c r="H5" s="476"/>
      <c r="I5" s="476"/>
      <c r="J5" s="476"/>
      <c r="K5" s="476"/>
      <c r="L5" s="476"/>
      <c r="M5" s="476"/>
      <c r="N5" s="476"/>
      <c r="O5" s="949">
        <f>-O4*'2a'!$F$50</f>
        <v>0</v>
      </c>
      <c r="P5" s="476"/>
      <c r="Q5" s="428">
        <v>2</v>
      </c>
      <c r="R5">
        <v>2</v>
      </c>
    </row>
    <row r="6" spans="1:18" ht="12" customHeight="1" x14ac:dyDescent="0.15">
      <c r="A6" s="486"/>
      <c r="B6" s="476" t="s">
        <v>1559</v>
      </c>
      <c r="C6" s="1230">
        <f>pr!F13</f>
        <v>1000</v>
      </c>
      <c r="D6" s="1230">
        <f>pr!G13</f>
        <v>2000</v>
      </c>
      <c r="E6" s="1230">
        <f>pr!H13</f>
        <v>8000</v>
      </c>
      <c r="F6" s="1230">
        <f>pr!I13</f>
        <v>10000</v>
      </c>
      <c r="G6" s="1230">
        <f>pr!J13</f>
        <v>10000</v>
      </c>
      <c r="H6" s="1230">
        <f>pr!K13</f>
        <v>5000</v>
      </c>
      <c r="I6" s="1230">
        <f>pr!L13</f>
        <v>3000</v>
      </c>
      <c r="J6" s="1230">
        <f>pr!M13</f>
        <v>3000</v>
      </c>
      <c r="K6" s="1230">
        <f>pr!N13</f>
        <v>2000</v>
      </c>
      <c r="L6" s="1230">
        <f>pr!O13</f>
        <v>8000</v>
      </c>
      <c r="M6" s="1230">
        <f>pr!P13</f>
        <v>8000</v>
      </c>
      <c r="N6" s="1230">
        <f>pr!Q13</f>
        <v>7000</v>
      </c>
      <c r="O6" s="949">
        <f>SUM(O4:O5)</f>
        <v>67000</v>
      </c>
      <c r="P6" s="476"/>
      <c r="Q6" s="428">
        <v>3</v>
      </c>
      <c r="R6">
        <v>3</v>
      </c>
    </row>
    <row r="7" spans="1:18" ht="12" customHeight="1" x14ac:dyDescent="0.15">
      <c r="A7" s="487"/>
      <c r="B7" s="948" t="s">
        <v>85</v>
      </c>
      <c r="C7" s="957">
        <f>+pr!F11+pr!F62+pr!F66</f>
        <v>1000</v>
      </c>
      <c r="D7" s="957">
        <f>+pr!G11+pr!G62+pr!G66</f>
        <v>2000</v>
      </c>
      <c r="E7" s="957">
        <f>+pr!H11+pr!H62+pr!H66</f>
        <v>8000</v>
      </c>
      <c r="F7" s="957">
        <f>+pr!I11+pr!I62+pr!I66</f>
        <v>10000</v>
      </c>
      <c r="G7" s="957">
        <f>+pr!J11+pr!J62+pr!J66</f>
        <v>10000</v>
      </c>
      <c r="H7" s="957">
        <f>+pr!K11+pr!K62+pr!K66</f>
        <v>5000</v>
      </c>
      <c r="I7" s="957">
        <f>+pr!L11+pr!L62+pr!L66</f>
        <v>3000</v>
      </c>
      <c r="J7" s="957">
        <f>+pr!M11+pr!M62+pr!M66</f>
        <v>3000</v>
      </c>
      <c r="K7" s="957">
        <f>+pr!N11+pr!N62+pr!N66</f>
        <v>2000</v>
      </c>
      <c r="L7" s="957">
        <f>+pr!O11+pr!O62+pr!O66</f>
        <v>8000</v>
      </c>
      <c r="M7" s="957">
        <f>+pr!P11+pr!P62+pr!P66</f>
        <v>8000</v>
      </c>
      <c r="N7" s="957">
        <f>+pr!Q11+pr!Q62+pr!Q66</f>
        <v>7000</v>
      </c>
      <c r="O7" s="958">
        <f>SUM(C7:N7)</f>
        <v>67000</v>
      </c>
      <c r="P7" s="476"/>
      <c r="Q7" s="428">
        <v>4</v>
      </c>
      <c r="R7">
        <v>4</v>
      </c>
    </row>
    <row r="8" spans="1:18" ht="12" customHeight="1" x14ac:dyDescent="0.15">
      <c r="A8" s="476"/>
      <c r="B8" s="476"/>
      <c r="C8" s="476"/>
      <c r="D8" s="476"/>
      <c r="E8" s="476"/>
      <c r="F8" s="476"/>
      <c r="G8" s="476"/>
      <c r="H8" s="476"/>
      <c r="I8" s="476"/>
      <c r="J8" s="476"/>
      <c r="K8" s="476"/>
      <c r="L8" s="476"/>
      <c r="M8" s="476"/>
      <c r="N8" s="476"/>
      <c r="O8" s="476"/>
      <c r="P8" s="476"/>
      <c r="Q8" s="428">
        <v>5</v>
      </c>
      <c r="R8">
        <v>5</v>
      </c>
    </row>
    <row r="9" spans="1:18" ht="12" customHeight="1" x14ac:dyDescent="0.15">
      <c r="A9" s="583"/>
      <c r="B9" s="964" t="s">
        <v>1783</v>
      </c>
      <c r="C9" s="964" t="s">
        <v>245</v>
      </c>
      <c r="D9" s="946"/>
      <c r="E9" s="946"/>
      <c r="F9" s="946"/>
      <c r="G9" s="946"/>
      <c r="H9" s="946"/>
      <c r="I9" s="946"/>
      <c r="J9" s="946"/>
      <c r="K9" s="946"/>
      <c r="L9" s="946"/>
      <c r="M9" s="946"/>
      <c r="N9" s="946"/>
      <c r="O9" s="945"/>
      <c r="P9" s="476"/>
      <c r="Q9" s="428">
        <v>6</v>
      </c>
      <c r="R9">
        <v>6</v>
      </c>
    </row>
    <row r="10" spans="1:18" ht="12" customHeight="1" x14ac:dyDescent="0.15">
      <c r="A10" s="486"/>
      <c r="B10" s="959" t="s">
        <v>1700</v>
      </c>
      <c r="C10" s="476">
        <f>'2a'!$E$55</f>
        <v>1</v>
      </c>
      <c r="D10" s="959" t="s">
        <v>1701</v>
      </c>
      <c r="E10" s="477">
        <v>0.5</v>
      </c>
      <c r="F10" s="476" t="s">
        <v>1702</v>
      </c>
      <c r="G10" s="477">
        <v>0.5</v>
      </c>
      <c r="H10" s="476"/>
      <c r="I10" s="476"/>
      <c r="J10" s="476"/>
      <c r="K10" s="476"/>
      <c r="L10" s="476"/>
      <c r="M10" s="476"/>
      <c r="N10" s="476"/>
      <c r="O10" s="949"/>
      <c r="P10" s="476"/>
      <c r="Q10" s="428">
        <v>12</v>
      </c>
      <c r="R10">
        <v>12</v>
      </c>
    </row>
    <row r="11" spans="1:18" ht="12" customHeight="1" x14ac:dyDescent="0.15">
      <c r="A11" s="486"/>
      <c r="B11" s="959" t="s">
        <v>1703</v>
      </c>
      <c r="C11" s="1487">
        <f>+C6-(C6*$C$10)</f>
        <v>0</v>
      </c>
      <c r="D11" s="1487">
        <f t="shared" ref="D11:O11" si="0">+D6-(D6*$C$10)</f>
        <v>0</v>
      </c>
      <c r="E11" s="1487">
        <f t="shared" si="0"/>
        <v>0</v>
      </c>
      <c r="F11" s="1487">
        <f t="shared" si="0"/>
        <v>0</v>
      </c>
      <c r="G11" s="1487">
        <f t="shared" si="0"/>
        <v>0</v>
      </c>
      <c r="H11" s="1487">
        <f t="shared" si="0"/>
        <v>0</v>
      </c>
      <c r="I11" s="1487">
        <f t="shared" si="0"/>
        <v>0</v>
      </c>
      <c r="J11" s="1487">
        <f t="shared" si="0"/>
        <v>0</v>
      </c>
      <c r="K11" s="1487">
        <f t="shared" si="0"/>
        <v>0</v>
      </c>
      <c r="L11" s="1487">
        <f t="shared" si="0"/>
        <v>0</v>
      </c>
      <c r="M11" s="1487">
        <f t="shared" si="0"/>
        <v>0</v>
      </c>
      <c r="N11" s="1487">
        <f t="shared" si="0"/>
        <v>0</v>
      </c>
      <c r="O11" s="1489">
        <f t="shared" si="0"/>
        <v>0</v>
      </c>
      <c r="P11" s="476"/>
      <c r="Q11" s="428">
        <v>18</v>
      </c>
    </row>
    <row r="12" spans="1:18" ht="12" customHeight="1" x14ac:dyDescent="0.15">
      <c r="A12" s="486"/>
      <c r="B12" s="959" t="s">
        <v>1704</v>
      </c>
      <c r="C12" s="1487">
        <f>'2b'!$F$15+'5b'!E73</f>
        <v>0</v>
      </c>
      <c r="D12" s="1487">
        <f>+C17</f>
        <v>0</v>
      </c>
      <c r="E12" s="1487">
        <f t="shared" ref="E12:N12" si="1">+D17</f>
        <v>0</v>
      </c>
      <c r="F12" s="1487">
        <f t="shared" si="1"/>
        <v>0</v>
      </c>
      <c r="G12" s="1487">
        <f t="shared" si="1"/>
        <v>0</v>
      </c>
      <c r="H12" s="1487">
        <f t="shared" si="1"/>
        <v>0</v>
      </c>
      <c r="I12" s="1487">
        <f t="shared" si="1"/>
        <v>0</v>
      </c>
      <c r="J12" s="1487">
        <f t="shared" si="1"/>
        <v>0</v>
      </c>
      <c r="K12" s="1487">
        <f t="shared" si="1"/>
        <v>0</v>
      </c>
      <c r="L12" s="1487">
        <f t="shared" si="1"/>
        <v>0</v>
      </c>
      <c r="M12" s="1487">
        <f t="shared" si="1"/>
        <v>0</v>
      </c>
      <c r="N12" s="1487">
        <f t="shared" si="1"/>
        <v>0</v>
      </c>
      <c r="O12" s="643"/>
      <c r="P12" s="476"/>
      <c r="Q12" s="428">
        <v>24</v>
      </c>
    </row>
    <row r="13" spans="1:18" ht="12" customHeight="1" x14ac:dyDescent="0.15">
      <c r="A13" s="486"/>
      <c r="B13" s="959" t="s">
        <v>1553</v>
      </c>
      <c r="C13" s="1487">
        <f>'2b'!$F$17</f>
        <v>0</v>
      </c>
      <c r="D13" s="1487">
        <f t="shared" ref="D13:N13" si="2">+C13</f>
        <v>0</v>
      </c>
      <c r="E13" s="1487">
        <f t="shared" si="2"/>
        <v>0</v>
      </c>
      <c r="F13" s="1487">
        <f t="shared" si="2"/>
        <v>0</v>
      </c>
      <c r="G13" s="1487">
        <f t="shared" si="2"/>
        <v>0</v>
      </c>
      <c r="H13" s="1487">
        <f t="shared" si="2"/>
        <v>0</v>
      </c>
      <c r="I13" s="1487">
        <f t="shared" si="2"/>
        <v>0</v>
      </c>
      <c r="J13" s="1487">
        <f t="shared" si="2"/>
        <v>0</v>
      </c>
      <c r="K13" s="1487">
        <f t="shared" si="2"/>
        <v>0</v>
      </c>
      <c r="L13" s="1487">
        <f t="shared" si="2"/>
        <v>0</v>
      </c>
      <c r="M13" s="1487">
        <f t="shared" si="2"/>
        <v>0</v>
      </c>
      <c r="N13" s="1487">
        <f t="shared" si="2"/>
        <v>0</v>
      </c>
      <c r="O13" s="643"/>
      <c r="P13" s="476"/>
    </row>
    <row r="14" spans="1:18" ht="12" customHeight="1" x14ac:dyDescent="0.15">
      <c r="A14" s="486"/>
      <c r="B14" s="959" t="s">
        <v>1707</v>
      </c>
      <c r="C14" s="1487">
        <f>+C13+C11</f>
        <v>0</v>
      </c>
      <c r="D14" s="1487">
        <f>+D13+D11</f>
        <v>0</v>
      </c>
      <c r="E14" s="1487">
        <f t="shared" ref="E14:N14" si="3">+E13+E11</f>
        <v>0</v>
      </c>
      <c r="F14" s="1487">
        <f t="shared" si="3"/>
        <v>0</v>
      </c>
      <c r="G14" s="1487">
        <f t="shared" si="3"/>
        <v>0</v>
      </c>
      <c r="H14" s="1487">
        <f t="shared" si="3"/>
        <v>0</v>
      </c>
      <c r="I14" s="1487">
        <f t="shared" si="3"/>
        <v>0</v>
      </c>
      <c r="J14" s="1487">
        <f t="shared" si="3"/>
        <v>0</v>
      </c>
      <c r="K14" s="1487">
        <f t="shared" si="3"/>
        <v>0</v>
      </c>
      <c r="L14" s="1487">
        <f t="shared" si="3"/>
        <v>0</v>
      </c>
      <c r="M14" s="1487">
        <f t="shared" si="3"/>
        <v>0</v>
      </c>
      <c r="N14" s="1487">
        <f t="shared" si="3"/>
        <v>0</v>
      </c>
      <c r="O14" s="643"/>
      <c r="P14" s="476"/>
    </row>
    <row r="15" spans="1:18" ht="12" customHeight="1" x14ac:dyDescent="0.15">
      <c r="A15" s="486"/>
      <c r="B15" s="959" t="s">
        <v>1708</v>
      </c>
      <c r="C15" s="478">
        <f>+C12-C14</f>
        <v>0</v>
      </c>
      <c r="D15" s="478">
        <f>+D12-D14</f>
        <v>0</v>
      </c>
      <c r="E15" s="478">
        <f t="shared" ref="E15:N15" si="4">+E12-E14</f>
        <v>0</v>
      </c>
      <c r="F15" s="478">
        <f t="shared" si="4"/>
        <v>0</v>
      </c>
      <c r="G15" s="478">
        <f t="shared" si="4"/>
        <v>0</v>
      </c>
      <c r="H15" s="478">
        <f t="shared" si="4"/>
        <v>0</v>
      </c>
      <c r="I15" s="478">
        <f t="shared" si="4"/>
        <v>0</v>
      </c>
      <c r="J15" s="478">
        <f t="shared" si="4"/>
        <v>0</v>
      </c>
      <c r="K15" s="478">
        <f t="shared" si="4"/>
        <v>0</v>
      </c>
      <c r="L15" s="478">
        <f t="shared" si="4"/>
        <v>0</v>
      </c>
      <c r="M15" s="478">
        <f t="shared" si="4"/>
        <v>0</v>
      </c>
      <c r="N15" s="478">
        <f t="shared" si="4"/>
        <v>0</v>
      </c>
      <c r="O15" s="643">
        <f>SUM(C15:N15)</f>
        <v>0</v>
      </c>
      <c r="P15" s="476"/>
    </row>
    <row r="16" spans="1:18" ht="12" customHeight="1" x14ac:dyDescent="0.15">
      <c r="A16" s="486"/>
      <c r="B16" s="959" t="s">
        <v>1709</v>
      </c>
      <c r="C16" s="478">
        <f>+IF(C15&lt;0,-C15,0)</f>
        <v>0</v>
      </c>
      <c r="D16" s="478">
        <f>+IF(D15&lt;0,-D15,0)</f>
        <v>0</v>
      </c>
      <c r="E16" s="478">
        <f t="shared" ref="E16:N16" si="5">+IF(E15&lt;0,-E15,0)</f>
        <v>0</v>
      </c>
      <c r="F16" s="478">
        <f t="shared" si="5"/>
        <v>0</v>
      </c>
      <c r="G16" s="478">
        <f t="shared" si="5"/>
        <v>0</v>
      </c>
      <c r="H16" s="478">
        <f t="shared" si="5"/>
        <v>0</v>
      </c>
      <c r="I16" s="478">
        <f t="shared" si="5"/>
        <v>0</v>
      </c>
      <c r="J16" s="478">
        <f t="shared" si="5"/>
        <v>0</v>
      </c>
      <c r="K16" s="478">
        <f t="shared" si="5"/>
        <v>0</v>
      </c>
      <c r="L16" s="478">
        <f t="shared" si="5"/>
        <v>0</v>
      </c>
      <c r="M16" s="478">
        <f t="shared" si="5"/>
        <v>0</v>
      </c>
      <c r="N16" s="478">
        <f t="shared" si="5"/>
        <v>0</v>
      </c>
      <c r="O16" s="643">
        <f>SUM(C16:N16)</f>
        <v>0</v>
      </c>
      <c r="P16" s="476"/>
    </row>
    <row r="17" spans="1:19" ht="12" customHeight="1" x14ac:dyDescent="0.15">
      <c r="A17" s="487"/>
      <c r="B17" s="960" t="s">
        <v>1556</v>
      </c>
      <c r="C17" s="1490">
        <f>+(C12-C11)+C16</f>
        <v>0</v>
      </c>
      <c r="D17" s="1490">
        <f t="shared" ref="D17:N17" si="6">+(D12-D11)+D16</f>
        <v>0</v>
      </c>
      <c r="E17" s="1490">
        <f t="shared" si="6"/>
        <v>0</v>
      </c>
      <c r="F17" s="1490">
        <f t="shared" si="6"/>
        <v>0</v>
      </c>
      <c r="G17" s="1490">
        <f t="shared" si="6"/>
        <v>0</v>
      </c>
      <c r="H17" s="1490">
        <f t="shared" si="6"/>
        <v>0</v>
      </c>
      <c r="I17" s="1490">
        <f t="shared" si="6"/>
        <v>0</v>
      </c>
      <c r="J17" s="1490">
        <f t="shared" si="6"/>
        <v>0</v>
      </c>
      <c r="K17" s="1490">
        <f t="shared" si="6"/>
        <v>0</v>
      </c>
      <c r="L17" s="1490">
        <f t="shared" si="6"/>
        <v>0</v>
      </c>
      <c r="M17" s="1490">
        <f t="shared" si="6"/>
        <v>0</v>
      </c>
      <c r="N17" s="1490">
        <f t="shared" si="6"/>
        <v>0</v>
      </c>
      <c r="O17" s="989"/>
      <c r="P17" s="476"/>
      <c r="Q17" s="426" t="s">
        <v>273</v>
      </c>
    </row>
    <row r="18" spans="1:19" ht="12" customHeight="1" x14ac:dyDescent="0.15">
      <c r="A18" s="583"/>
      <c r="B18" s="964" t="s">
        <v>1548</v>
      </c>
      <c r="C18" s="964" t="s">
        <v>245</v>
      </c>
      <c r="D18" s="946"/>
      <c r="E18" s="946"/>
      <c r="F18" s="946"/>
      <c r="G18" s="946"/>
      <c r="H18" s="946"/>
      <c r="I18" s="946"/>
      <c r="J18" s="946"/>
      <c r="K18" s="946"/>
      <c r="L18" s="946"/>
      <c r="M18" s="946"/>
      <c r="N18" s="946"/>
      <c r="O18" s="945"/>
      <c r="P18" s="476"/>
      <c r="Q18" s="428" t="s">
        <v>274</v>
      </c>
    </row>
    <row r="19" spans="1:19" ht="12" customHeight="1" x14ac:dyDescent="0.15">
      <c r="A19" s="486"/>
      <c r="B19" s="477" t="s">
        <v>24</v>
      </c>
      <c r="C19" s="478">
        <f>SUM(C20:C21)</f>
        <v>650</v>
      </c>
      <c r="D19" s="478">
        <f t="shared" ref="D19:N19" si="7">SUM(D20:D21)</f>
        <v>650</v>
      </c>
      <c r="E19" s="478">
        <f t="shared" si="7"/>
        <v>650</v>
      </c>
      <c r="F19" s="478">
        <f t="shared" si="7"/>
        <v>650</v>
      </c>
      <c r="G19" s="478">
        <f t="shared" si="7"/>
        <v>650</v>
      </c>
      <c r="H19" s="478">
        <f t="shared" si="7"/>
        <v>650</v>
      </c>
      <c r="I19" s="478">
        <f t="shared" si="7"/>
        <v>950</v>
      </c>
      <c r="J19" s="478">
        <f t="shared" si="7"/>
        <v>650</v>
      </c>
      <c r="K19" s="478">
        <f t="shared" si="7"/>
        <v>650</v>
      </c>
      <c r="L19" s="478">
        <f t="shared" si="7"/>
        <v>650</v>
      </c>
      <c r="M19" s="478">
        <f t="shared" si="7"/>
        <v>650</v>
      </c>
      <c r="N19" s="478">
        <f t="shared" si="7"/>
        <v>650</v>
      </c>
      <c r="O19" s="643"/>
      <c r="P19" s="476"/>
      <c r="Q19" s="428" t="s">
        <v>275</v>
      </c>
    </row>
    <row r="20" spans="1:19" ht="12" customHeight="1" x14ac:dyDescent="0.15">
      <c r="A20" s="961" t="s">
        <v>40</v>
      </c>
      <c r="B20" s="959" t="s">
        <v>25</v>
      </c>
      <c r="C20" s="478">
        <f>'2b'!F22+'3a'!F55</f>
        <v>650</v>
      </c>
      <c r="D20" s="478">
        <f>'2b'!G22</f>
        <v>650</v>
      </c>
      <c r="E20" s="478">
        <f>'2b'!H22</f>
        <v>650</v>
      </c>
      <c r="F20" s="478">
        <f>'2b'!I22</f>
        <v>650</v>
      </c>
      <c r="G20" s="478">
        <f>'2b'!J22</f>
        <v>650</v>
      </c>
      <c r="H20" s="478">
        <f>'2b'!K22</f>
        <v>650</v>
      </c>
      <c r="I20" s="478">
        <f>'2b'!L22</f>
        <v>950</v>
      </c>
      <c r="J20" s="478">
        <f>'2b'!M22</f>
        <v>650</v>
      </c>
      <c r="K20" s="478">
        <f>'2b'!N22</f>
        <v>650</v>
      </c>
      <c r="L20" s="478">
        <f>'2b'!O22</f>
        <v>650</v>
      </c>
      <c r="M20" s="478">
        <f>'2b'!P22</f>
        <v>650</v>
      </c>
      <c r="N20" s="478">
        <f>'2b'!Q22</f>
        <v>650</v>
      </c>
      <c r="O20" s="643"/>
      <c r="P20" s="476"/>
      <c r="Q20" s="428" t="s">
        <v>276</v>
      </c>
    </row>
    <row r="21" spans="1:19" ht="12" customHeight="1" x14ac:dyDescent="0.15">
      <c r="A21" s="961" t="s">
        <v>41</v>
      </c>
      <c r="B21" s="959" t="s">
        <v>26</v>
      </c>
      <c r="C21" s="478">
        <f>+C6*'2b'!F159</f>
        <v>0</v>
      </c>
      <c r="D21" s="478">
        <f>+D6*'2b'!G159</f>
        <v>0</v>
      </c>
      <c r="E21" s="478">
        <f>+E6*'2b'!H159</f>
        <v>0</v>
      </c>
      <c r="F21" s="478">
        <f>+F6*'2b'!I159</f>
        <v>0</v>
      </c>
      <c r="G21" s="478">
        <f>+G6*'2b'!J159</f>
        <v>0</v>
      </c>
      <c r="H21" s="478">
        <f>+H6*'2b'!K159</f>
        <v>0</v>
      </c>
      <c r="I21" s="478">
        <f>+I6*'2b'!L159</f>
        <v>0</v>
      </c>
      <c r="J21" s="478">
        <f>+J6*'2b'!M159</f>
        <v>0</v>
      </c>
      <c r="K21" s="478">
        <f>+K6*'2b'!N159</f>
        <v>0</v>
      </c>
      <c r="L21" s="478">
        <f>+L6*'2b'!O159</f>
        <v>0</v>
      </c>
      <c r="M21" s="478">
        <f>+M6*'2b'!P159</f>
        <v>0</v>
      </c>
      <c r="N21" s="478">
        <f>+N6*'2b'!Q159</f>
        <v>0</v>
      </c>
      <c r="O21" s="643"/>
      <c r="P21" s="476"/>
      <c r="Q21" s="428" t="s">
        <v>277</v>
      </c>
    </row>
    <row r="22" spans="1:19" ht="12" customHeight="1" x14ac:dyDescent="0.15">
      <c r="A22" s="486"/>
      <c r="B22" s="476"/>
      <c r="C22" s="478"/>
      <c r="D22" s="478"/>
      <c r="E22" s="478"/>
      <c r="F22" s="478"/>
      <c r="G22" s="478"/>
      <c r="H22" s="478"/>
      <c r="I22" s="478"/>
      <c r="J22" s="478"/>
      <c r="K22" s="478"/>
      <c r="L22" s="478"/>
      <c r="M22" s="478"/>
      <c r="N22" s="478"/>
      <c r="O22" s="643"/>
      <c r="P22" s="476"/>
      <c r="Q22" s="428" t="s">
        <v>278</v>
      </c>
    </row>
    <row r="23" spans="1:19" ht="12" customHeight="1" x14ac:dyDescent="0.15">
      <c r="A23" s="486"/>
      <c r="B23" s="477" t="s">
        <v>28</v>
      </c>
      <c r="C23" s="478">
        <f>SUM(C24:C27)</f>
        <v>200</v>
      </c>
      <c r="D23" s="478">
        <f t="shared" ref="D23:N23" si="8">SUM(D24:D27)</f>
        <v>200</v>
      </c>
      <c r="E23" s="478">
        <f t="shared" si="8"/>
        <v>200</v>
      </c>
      <c r="F23" s="478">
        <f t="shared" si="8"/>
        <v>200</v>
      </c>
      <c r="G23" s="478">
        <f t="shared" si="8"/>
        <v>200</v>
      </c>
      <c r="H23" s="478">
        <f t="shared" si="8"/>
        <v>200</v>
      </c>
      <c r="I23" s="478">
        <f t="shared" si="8"/>
        <v>200</v>
      </c>
      <c r="J23" s="478">
        <f t="shared" si="8"/>
        <v>200</v>
      </c>
      <c r="K23" s="478">
        <f t="shared" si="8"/>
        <v>200</v>
      </c>
      <c r="L23" s="478">
        <f t="shared" si="8"/>
        <v>200</v>
      </c>
      <c r="M23" s="478">
        <f t="shared" si="8"/>
        <v>200</v>
      </c>
      <c r="N23" s="478">
        <f t="shared" si="8"/>
        <v>200</v>
      </c>
      <c r="O23" s="643"/>
      <c r="P23" s="476"/>
      <c r="Q23" s="428" t="s">
        <v>279</v>
      </c>
    </row>
    <row r="24" spans="1:19" ht="12" customHeight="1" x14ac:dyDescent="0.15">
      <c r="A24" s="961" t="s">
        <v>56</v>
      </c>
      <c r="B24" s="476" t="str">
        <f>'2b'!D172</f>
        <v>publicidad y promoción</v>
      </c>
      <c r="C24" s="478">
        <f>'2b'!F172</f>
        <v>200</v>
      </c>
      <c r="D24" s="478">
        <f>'2b'!G172</f>
        <v>200</v>
      </c>
      <c r="E24" s="478">
        <f>'2b'!H172</f>
        <v>200</v>
      </c>
      <c r="F24" s="478">
        <f>'2b'!I172</f>
        <v>200</v>
      </c>
      <c r="G24" s="478">
        <f>'2b'!J172</f>
        <v>200</v>
      </c>
      <c r="H24" s="478">
        <f>'2b'!K172</f>
        <v>200</v>
      </c>
      <c r="I24" s="478">
        <f>'2b'!L172</f>
        <v>200</v>
      </c>
      <c r="J24" s="478">
        <f>'2b'!M172</f>
        <v>200</v>
      </c>
      <c r="K24" s="478">
        <f>'2b'!N172</f>
        <v>200</v>
      </c>
      <c r="L24" s="478">
        <f>'2b'!O172</f>
        <v>200</v>
      </c>
      <c r="M24" s="478">
        <f>'2b'!P172</f>
        <v>200</v>
      </c>
      <c r="N24" s="478">
        <f>'2b'!Q172</f>
        <v>200</v>
      </c>
      <c r="O24" s="643"/>
      <c r="P24" s="476"/>
      <c r="Q24" s="428" t="s">
        <v>280</v>
      </c>
    </row>
    <row r="25" spans="1:19" ht="12" customHeight="1" x14ac:dyDescent="0.15">
      <c r="A25" s="961" t="s">
        <v>40</v>
      </c>
      <c r="B25" s="476" t="s">
        <v>29</v>
      </c>
      <c r="C25" s="478">
        <f>'2b'!F206+'3a'!F63</f>
        <v>0</v>
      </c>
      <c r="D25" s="478">
        <f>'2b'!G206</f>
        <v>0</v>
      </c>
      <c r="E25" s="478">
        <f>'2b'!H206</f>
        <v>0</v>
      </c>
      <c r="F25" s="478">
        <f>'2b'!I206</f>
        <v>0</v>
      </c>
      <c r="G25" s="478">
        <f>'2b'!J206</f>
        <v>0</v>
      </c>
      <c r="H25" s="478">
        <f>'2b'!K206</f>
        <v>0</v>
      </c>
      <c r="I25" s="478">
        <f>'2b'!L206</f>
        <v>0</v>
      </c>
      <c r="J25" s="478">
        <f>'2b'!M206</f>
        <v>0</v>
      </c>
      <c r="K25" s="478">
        <f>'2b'!N206</f>
        <v>0</v>
      </c>
      <c r="L25" s="478">
        <f>'2b'!O206</f>
        <v>0</v>
      </c>
      <c r="M25" s="478">
        <f>'2b'!P206</f>
        <v>0</v>
      </c>
      <c r="N25" s="478">
        <f>'2b'!Q206</f>
        <v>0</v>
      </c>
      <c r="O25" s="643"/>
      <c r="P25" s="476"/>
      <c r="Q25" s="428" t="s">
        <v>281</v>
      </c>
    </row>
    <row r="26" spans="1:19" ht="12" customHeight="1" x14ac:dyDescent="0.15">
      <c r="A26" s="961" t="s">
        <v>40</v>
      </c>
      <c r="B26" s="476" t="str">
        <f>'2b'!$D$239</f>
        <v>gastos de ventas</v>
      </c>
      <c r="C26" s="478">
        <f>'2b'!F239</f>
        <v>0</v>
      </c>
      <c r="D26" s="478">
        <f>'2b'!G239</f>
        <v>0</v>
      </c>
      <c r="E26" s="478">
        <f>'2b'!H239</f>
        <v>0</v>
      </c>
      <c r="F26" s="478">
        <f>'2b'!I239</f>
        <v>0</v>
      </c>
      <c r="G26" s="478">
        <f>'2b'!J239</f>
        <v>0</v>
      </c>
      <c r="H26" s="478">
        <f>'2b'!K239</f>
        <v>0</v>
      </c>
      <c r="I26" s="478">
        <f>'2b'!L239</f>
        <v>0</v>
      </c>
      <c r="J26" s="478">
        <f>'2b'!M239</f>
        <v>0</v>
      </c>
      <c r="K26" s="478">
        <f>'2b'!N239</f>
        <v>0</v>
      </c>
      <c r="L26" s="478">
        <f>'2b'!O239</f>
        <v>0</v>
      </c>
      <c r="M26" s="478">
        <f>'2b'!P239</f>
        <v>0</v>
      </c>
      <c r="N26" s="478">
        <f>'2b'!Q239</f>
        <v>0</v>
      </c>
      <c r="O26" s="643"/>
      <c r="P26" s="476"/>
      <c r="Q26" s="428" t="s">
        <v>282</v>
      </c>
    </row>
    <row r="27" spans="1:19" ht="12" customHeight="1" x14ac:dyDescent="0.15">
      <c r="A27" s="961" t="s">
        <v>41</v>
      </c>
      <c r="B27" s="476" t="s">
        <v>1790</v>
      </c>
      <c r="C27" s="478">
        <f>+C6*'2b'!F272</f>
        <v>0</v>
      </c>
      <c r="D27" s="478">
        <f>+D6*'2b'!G272</f>
        <v>0</v>
      </c>
      <c r="E27" s="478">
        <f>+E6*'2b'!H272</f>
        <v>0</v>
      </c>
      <c r="F27" s="478">
        <f>+F6*'2b'!I272</f>
        <v>0</v>
      </c>
      <c r="G27" s="478">
        <f>+G6*'2b'!J272</f>
        <v>0</v>
      </c>
      <c r="H27" s="478">
        <f>+H6*'2b'!K272</f>
        <v>0</v>
      </c>
      <c r="I27" s="478">
        <f>+I6*'2b'!L272</f>
        <v>0</v>
      </c>
      <c r="J27" s="478">
        <f>+J6*'2b'!M272</f>
        <v>0</v>
      </c>
      <c r="K27" s="478">
        <f>+K6*'2b'!N272</f>
        <v>0</v>
      </c>
      <c r="L27" s="478">
        <f>+L6*'2b'!O272</f>
        <v>0</v>
      </c>
      <c r="M27" s="478">
        <f>+M6*'2b'!P272</f>
        <v>0</v>
      </c>
      <c r="N27" s="478">
        <f>+N6*'2b'!Q272</f>
        <v>0</v>
      </c>
      <c r="O27" s="643"/>
      <c r="P27" s="476"/>
      <c r="Q27" s="428" t="s">
        <v>283</v>
      </c>
    </row>
    <row r="28" spans="1:19" ht="12" customHeight="1" x14ac:dyDescent="0.15">
      <c r="A28" s="486"/>
      <c r="B28" s="476"/>
      <c r="C28" s="478"/>
      <c r="D28" s="478"/>
      <c r="E28" s="478"/>
      <c r="F28" s="478"/>
      <c r="G28" s="478"/>
      <c r="H28" s="478"/>
      <c r="I28" s="478"/>
      <c r="J28" s="478"/>
      <c r="K28" s="478"/>
      <c r="L28" s="478"/>
      <c r="M28" s="478"/>
      <c r="N28" s="478"/>
      <c r="O28" s="643"/>
      <c r="P28" s="476"/>
      <c r="Q28" s="428" t="s">
        <v>284</v>
      </c>
    </row>
    <row r="29" spans="1:19" ht="12" customHeight="1" x14ac:dyDescent="0.15">
      <c r="A29" s="961" t="s">
        <v>40</v>
      </c>
      <c r="B29" s="477" t="s">
        <v>30</v>
      </c>
      <c r="C29" s="478">
        <f>'2b'!F286+'3a'!F67</f>
        <v>520</v>
      </c>
      <c r="D29" s="478">
        <f>'2b'!G286</f>
        <v>520</v>
      </c>
      <c r="E29" s="478">
        <f>'2b'!H286</f>
        <v>520</v>
      </c>
      <c r="F29" s="478">
        <f>'2b'!I286</f>
        <v>520</v>
      </c>
      <c r="G29" s="478">
        <f>'2b'!J286</f>
        <v>520</v>
      </c>
      <c r="H29" s="478">
        <f>'2b'!K286</f>
        <v>520</v>
      </c>
      <c r="I29" s="478">
        <f>'2b'!L286</f>
        <v>520</v>
      </c>
      <c r="J29" s="478">
        <f>'2b'!M286</f>
        <v>520</v>
      </c>
      <c r="K29" s="478">
        <f>'2b'!N286</f>
        <v>520</v>
      </c>
      <c r="L29" s="478">
        <f>'2b'!O286</f>
        <v>520</v>
      </c>
      <c r="M29" s="478">
        <f>'2b'!P286</f>
        <v>520</v>
      </c>
      <c r="N29" s="478">
        <f>'2b'!Q286</f>
        <v>520</v>
      </c>
      <c r="O29" s="643"/>
      <c r="P29" s="476"/>
      <c r="Q29" s="428" t="s">
        <v>285</v>
      </c>
    </row>
    <row r="30" spans="1:19" ht="12" customHeight="1" x14ac:dyDescent="0.15">
      <c r="A30" s="486"/>
      <c r="B30" s="476"/>
      <c r="C30" s="478"/>
      <c r="D30" s="478"/>
      <c r="E30" s="478"/>
      <c r="F30" s="478"/>
      <c r="G30" s="478"/>
      <c r="H30" s="478"/>
      <c r="I30" s="478"/>
      <c r="J30" s="478"/>
      <c r="K30" s="478"/>
      <c r="L30" s="478"/>
      <c r="M30" s="478"/>
      <c r="N30" s="478"/>
      <c r="O30" s="643"/>
      <c r="P30" s="476"/>
      <c r="S30" s="426" t="s">
        <v>466</v>
      </c>
    </row>
    <row r="31" spans="1:19" ht="12" customHeight="1" x14ac:dyDescent="0.15">
      <c r="A31" s="486"/>
      <c r="B31" s="477" t="s">
        <v>1788</v>
      </c>
      <c r="C31" s="478">
        <f>SUM(C32:C34)</f>
        <v>4590</v>
      </c>
      <c r="D31" s="478">
        <f t="shared" ref="D31:N31" si="9">SUM(D32:D34)</f>
        <v>3240</v>
      </c>
      <c r="E31" s="478">
        <f t="shared" si="9"/>
        <v>3915</v>
      </c>
      <c r="F31" s="478">
        <f t="shared" si="9"/>
        <v>4590</v>
      </c>
      <c r="G31" s="478">
        <f t="shared" si="9"/>
        <v>5940</v>
      </c>
      <c r="H31" s="478">
        <f t="shared" si="9"/>
        <v>4590</v>
      </c>
      <c r="I31" s="478">
        <f t="shared" si="9"/>
        <v>3915</v>
      </c>
      <c r="J31" s="478">
        <f t="shared" si="9"/>
        <v>3240</v>
      </c>
      <c r="K31" s="478">
        <f t="shared" si="9"/>
        <v>3240</v>
      </c>
      <c r="L31" s="478">
        <f t="shared" si="9"/>
        <v>4590</v>
      </c>
      <c r="M31" s="478">
        <f t="shared" si="9"/>
        <v>4590</v>
      </c>
      <c r="N31" s="478">
        <f t="shared" si="9"/>
        <v>3240</v>
      </c>
      <c r="O31" s="643"/>
      <c r="P31" s="476"/>
      <c r="S31" t="s">
        <v>1243</v>
      </c>
    </row>
    <row r="32" spans="1:19" ht="12" customHeight="1" x14ac:dyDescent="0.15">
      <c r="A32" s="961" t="s">
        <v>40</v>
      </c>
      <c r="B32" s="959" t="s">
        <v>57</v>
      </c>
      <c r="C32" s="478">
        <f>'2c'!Z280+'3a'!F59</f>
        <v>3240</v>
      </c>
      <c r="D32" s="478">
        <f>'2c'!AA280</f>
        <v>3240</v>
      </c>
      <c r="E32" s="478">
        <f>'2c'!AB280</f>
        <v>3240</v>
      </c>
      <c r="F32" s="478">
        <f>'2c'!AC280</f>
        <v>3240</v>
      </c>
      <c r="G32" s="478">
        <f>'2c'!AD280</f>
        <v>3240</v>
      </c>
      <c r="H32" s="478">
        <f>'2c'!AE280</f>
        <v>3240</v>
      </c>
      <c r="I32" s="478">
        <f>'2c'!AF280</f>
        <v>3240</v>
      </c>
      <c r="J32" s="478">
        <f>'2c'!AG280</f>
        <v>3240</v>
      </c>
      <c r="K32" s="478">
        <f>'2c'!AH280</f>
        <v>3240</v>
      </c>
      <c r="L32" s="478">
        <f>'2c'!AI280</f>
        <v>3240</v>
      </c>
      <c r="M32" s="478">
        <f>'2c'!AJ280</f>
        <v>3240</v>
      </c>
      <c r="N32" s="478">
        <f>'2c'!AK280</f>
        <v>3240</v>
      </c>
      <c r="O32" s="643"/>
      <c r="P32" s="476"/>
      <c r="S32" t="s">
        <v>288</v>
      </c>
    </row>
    <row r="33" spans="1:19" ht="12" customHeight="1" x14ac:dyDescent="0.15">
      <c r="A33" s="961" t="s">
        <v>41</v>
      </c>
      <c r="B33" s="959" t="s">
        <v>64</v>
      </c>
      <c r="C33" s="478">
        <f>'2c'!Z281</f>
        <v>1350</v>
      </c>
      <c r="D33" s="478">
        <f>'2c'!AA281</f>
        <v>0</v>
      </c>
      <c r="E33" s="478">
        <f>'2c'!AB281</f>
        <v>675</v>
      </c>
      <c r="F33" s="478">
        <f>'2c'!AC281</f>
        <v>1350</v>
      </c>
      <c r="G33" s="478">
        <f>'2c'!AD281</f>
        <v>2700</v>
      </c>
      <c r="H33" s="478">
        <f>'2c'!AE281</f>
        <v>1350</v>
      </c>
      <c r="I33" s="478">
        <f>'2c'!AF281</f>
        <v>675</v>
      </c>
      <c r="J33" s="478">
        <f>'2c'!AG281</f>
        <v>0</v>
      </c>
      <c r="K33" s="478">
        <f>'2c'!AH281</f>
        <v>0</v>
      </c>
      <c r="L33" s="478">
        <f>'2c'!AI281</f>
        <v>1350</v>
      </c>
      <c r="M33" s="478">
        <f>'2c'!AJ281</f>
        <v>1350</v>
      </c>
      <c r="N33" s="478">
        <f>'2c'!AK281</f>
        <v>0</v>
      </c>
      <c r="O33" s="643"/>
      <c r="P33" s="476"/>
      <c r="S33" t="s">
        <v>290</v>
      </c>
    </row>
    <row r="34" spans="1:19" ht="12" customHeight="1" x14ac:dyDescent="0.15">
      <c r="A34" s="961" t="s">
        <v>41</v>
      </c>
      <c r="B34" s="477" t="s">
        <v>67</v>
      </c>
      <c r="C34" s="478">
        <f>pr!F27</f>
        <v>0</v>
      </c>
      <c r="D34" s="478">
        <f>pr!G27</f>
        <v>0</v>
      </c>
      <c r="E34" s="478">
        <f>pr!H27</f>
        <v>0</v>
      </c>
      <c r="F34" s="478">
        <f>pr!I27</f>
        <v>0</v>
      </c>
      <c r="G34" s="478">
        <f>pr!J27</f>
        <v>0</v>
      </c>
      <c r="H34" s="478">
        <f>pr!K27</f>
        <v>0</v>
      </c>
      <c r="I34" s="478">
        <f>pr!L27</f>
        <v>0</v>
      </c>
      <c r="J34" s="478">
        <f>pr!M27</f>
        <v>0</v>
      </c>
      <c r="K34" s="478">
        <f>pr!N27</f>
        <v>0</v>
      </c>
      <c r="L34" s="478">
        <f>pr!O27</f>
        <v>0</v>
      </c>
      <c r="M34" s="478">
        <f>pr!P27</f>
        <v>0</v>
      </c>
      <c r="N34" s="478">
        <f>pr!Q27</f>
        <v>0</v>
      </c>
      <c r="O34" s="643"/>
      <c r="P34" s="476"/>
      <c r="S34" t="s">
        <v>291</v>
      </c>
    </row>
    <row r="35" spans="1:19" ht="12" customHeight="1" x14ac:dyDescent="0.15">
      <c r="A35" s="486"/>
      <c r="B35" s="476" t="s">
        <v>35</v>
      </c>
      <c r="C35" s="478">
        <f>+C31+C29+C23+C19+C11</f>
        <v>5960</v>
      </c>
      <c r="D35" s="478">
        <f t="shared" ref="D35:N35" si="10">+D31+D29+D23+D19+D11</f>
        <v>4610</v>
      </c>
      <c r="E35" s="478">
        <f t="shared" si="10"/>
        <v>5285</v>
      </c>
      <c r="F35" s="478">
        <f t="shared" si="10"/>
        <v>5960</v>
      </c>
      <c r="G35" s="478">
        <f t="shared" si="10"/>
        <v>7310</v>
      </c>
      <c r="H35" s="478">
        <f t="shared" si="10"/>
        <v>5960</v>
      </c>
      <c r="I35" s="478">
        <f t="shared" si="10"/>
        <v>5585</v>
      </c>
      <c r="J35" s="478">
        <f t="shared" si="10"/>
        <v>4610</v>
      </c>
      <c r="K35" s="478">
        <f t="shared" si="10"/>
        <v>4610</v>
      </c>
      <c r="L35" s="478">
        <f t="shared" si="10"/>
        <v>5960</v>
      </c>
      <c r="M35" s="478">
        <f t="shared" si="10"/>
        <v>5960</v>
      </c>
      <c r="N35" s="478">
        <f t="shared" si="10"/>
        <v>4610</v>
      </c>
      <c r="O35" s="643"/>
      <c r="P35" s="476"/>
      <c r="S35" t="s">
        <v>463</v>
      </c>
    </row>
    <row r="36" spans="1:19" ht="12" customHeight="1" x14ac:dyDescent="0.15">
      <c r="A36" s="944"/>
      <c r="B36" s="954" t="s">
        <v>33</v>
      </c>
      <c r="C36" s="1000">
        <f t="shared" ref="C36:N36" si="11">+C6-C35</f>
        <v>-4960</v>
      </c>
      <c r="D36" s="1000">
        <f t="shared" si="11"/>
        <v>-2610</v>
      </c>
      <c r="E36" s="1000">
        <f t="shared" si="11"/>
        <v>2715</v>
      </c>
      <c r="F36" s="1000">
        <f t="shared" si="11"/>
        <v>4040</v>
      </c>
      <c r="G36" s="1000">
        <f t="shared" si="11"/>
        <v>2690</v>
      </c>
      <c r="H36" s="1000">
        <f t="shared" si="11"/>
        <v>-960</v>
      </c>
      <c r="I36" s="1000">
        <f t="shared" si="11"/>
        <v>-2585</v>
      </c>
      <c r="J36" s="1000">
        <f t="shared" si="11"/>
        <v>-1610</v>
      </c>
      <c r="K36" s="1000">
        <f t="shared" si="11"/>
        <v>-2610</v>
      </c>
      <c r="L36" s="1000">
        <f t="shared" si="11"/>
        <v>2040</v>
      </c>
      <c r="M36" s="1000">
        <f t="shared" si="11"/>
        <v>2040</v>
      </c>
      <c r="N36" s="1010">
        <f t="shared" si="11"/>
        <v>2390</v>
      </c>
      <c r="O36" s="989"/>
      <c r="P36" s="476"/>
      <c r="S36" t="s">
        <v>464</v>
      </c>
    </row>
    <row r="37" spans="1:19" ht="12" customHeight="1" x14ac:dyDescent="0.15">
      <c r="A37" s="962" t="s">
        <v>948</v>
      </c>
      <c r="B37" s="477"/>
      <c r="C37" s="1002">
        <f>pr!F55</f>
        <v>-4960</v>
      </c>
      <c r="D37" s="1002">
        <f>pr!G55</f>
        <v>-2610</v>
      </c>
      <c r="E37" s="1002">
        <f>pr!H55</f>
        <v>2715</v>
      </c>
      <c r="F37" s="1002">
        <f>pr!I55</f>
        <v>4040</v>
      </c>
      <c r="G37" s="1002">
        <f>pr!J55</f>
        <v>2690</v>
      </c>
      <c r="H37" s="1002">
        <f>pr!K55</f>
        <v>-960</v>
      </c>
      <c r="I37" s="1002">
        <f>pr!L55</f>
        <v>-2585</v>
      </c>
      <c r="J37" s="1002">
        <f>pr!M55</f>
        <v>-1610</v>
      </c>
      <c r="K37" s="1002">
        <f>pr!N55</f>
        <v>-2610</v>
      </c>
      <c r="L37" s="1002">
        <f>pr!O55</f>
        <v>2040</v>
      </c>
      <c r="M37" s="1002">
        <f>pr!P55</f>
        <v>2040</v>
      </c>
      <c r="N37" s="1002">
        <f>pr!Q55</f>
        <v>2390</v>
      </c>
      <c r="O37" s="1003"/>
      <c r="P37" s="476"/>
      <c r="Q37" s="426" t="s">
        <v>345</v>
      </c>
      <c r="S37" t="s">
        <v>465</v>
      </c>
    </row>
    <row r="38" spans="1:19" ht="12" customHeight="1" x14ac:dyDescent="0.15">
      <c r="A38" s="962"/>
      <c r="B38" s="477"/>
      <c r="C38" s="478"/>
      <c r="D38" s="478"/>
      <c r="E38" s="478"/>
      <c r="F38" s="478"/>
      <c r="G38" s="478"/>
      <c r="H38" s="478"/>
      <c r="I38" s="478"/>
      <c r="J38" s="478"/>
      <c r="K38" s="478"/>
      <c r="L38" s="478"/>
      <c r="M38" s="478"/>
      <c r="N38" s="478"/>
      <c r="O38" s="643"/>
      <c r="P38" s="476"/>
      <c r="Q38" s="426"/>
    </row>
    <row r="39" spans="1:19" ht="12" customHeight="1" x14ac:dyDescent="0.15">
      <c r="A39" s="961" t="s">
        <v>40</v>
      </c>
      <c r="B39" s="477" t="s">
        <v>617</v>
      </c>
      <c r="C39" s="478">
        <f>'5b'!E58</f>
        <v>0</v>
      </c>
      <c r="D39" s="478">
        <f>'5b'!F58</f>
        <v>0</v>
      </c>
      <c r="E39" s="478">
        <f>'5b'!G58</f>
        <v>0</v>
      </c>
      <c r="F39" s="478">
        <f>'5b'!H58</f>
        <v>0</v>
      </c>
      <c r="G39" s="478">
        <f>'5b'!I58</f>
        <v>0</v>
      </c>
      <c r="H39" s="478">
        <f>'5b'!J58</f>
        <v>0</v>
      </c>
      <c r="I39" s="478">
        <f>'5b'!K58</f>
        <v>0</v>
      </c>
      <c r="J39" s="478">
        <f>'5b'!L58</f>
        <v>0</v>
      </c>
      <c r="K39" s="478">
        <f>'5b'!M58</f>
        <v>0</v>
      </c>
      <c r="L39" s="478">
        <f>'5b'!N58</f>
        <v>0</v>
      </c>
      <c r="M39" s="478">
        <f>'5b'!O58</f>
        <v>0</v>
      </c>
      <c r="N39" s="478">
        <f>'5b'!P58</f>
        <v>0</v>
      </c>
      <c r="O39" s="643"/>
      <c r="P39" s="476"/>
      <c r="Q39" t="s">
        <v>346</v>
      </c>
    </row>
    <row r="40" spans="1:19" ht="12" customHeight="1" x14ac:dyDescent="0.15">
      <c r="A40" s="486"/>
      <c r="B40" s="476"/>
      <c r="C40" s="478"/>
      <c r="D40" s="478"/>
      <c r="E40" s="478"/>
      <c r="F40" s="478"/>
      <c r="G40" s="478"/>
      <c r="H40" s="478"/>
      <c r="I40" s="478"/>
      <c r="J40" s="478"/>
      <c r="K40" s="478"/>
      <c r="L40" s="478"/>
      <c r="M40" s="478"/>
      <c r="N40" s="478"/>
      <c r="O40" s="643"/>
      <c r="P40" s="476"/>
      <c r="Q40" t="s">
        <v>347</v>
      </c>
    </row>
    <row r="41" spans="1:19" ht="12" customHeight="1" x14ac:dyDescent="0.15">
      <c r="A41" s="486"/>
      <c r="B41" s="477" t="s">
        <v>31</v>
      </c>
      <c r="C41" s="478">
        <f>+'2a'!F91-'2b'!F370</f>
        <v>0</v>
      </c>
      <c r="D41" s="478">
        <f>+'2a'!G91-'2b'!G370</f>
        <v>0</v>
      </c>
      <c r="E41" s="478">
        <f>+'2a'!H91-'2b'!H370</f>
        <v>0</v>
      </c>
      <c r="F41" s="478">
        <f>+'2a'!I91-'2b'!I370</f>
        <v>0</v>
      </c>
      <c r="G41" s="478">
        <f>+'2a'!J91-'2b'!J370</f>
        <v>0</v>
      </c>
      <c r="H41" s="478">
        <f>+'2a'!K91-'2b'!K370</f>
        <v>0</v>
      </c>
      <c r="I41" s="478">
        <f>+'2a'!L91-'2b'!L370</f>
        <v>0</v>
      </c>
      <c r="J41" s="478">
        <f>+'2a'!M91-'2b'!M370</f>
        <v>0</v>
      </c>
      <c r="K41" s="478">
        <f>+'2a'!N91-'2b'!N370</f>
        <v>0</v>
      </c>
      <c r="L41" s="478">
        <f>+'2a'!O91-'2b'!O370</f>
        <v>0</v>
      </c>
      <c r="M41" s="478">
        <f>+'2a'!P91-'2b'!P370</f>
        <v>0</v>
      </c>
      <c r="N41" s="478">
        <f>+'2a'!Q91-'2b'!Q370</f>
        <v>0</v>
      </c>
      <c r="O41" s="643"/>
      <c r="P41" s="476"/>
    </row>
    <row r="42" spans="1:19" ht="12" customHeight="1" x14ac:dyDescent="0.15">
      <c r="A42" s="486"/>
      <c r="B42" s="959" t="s">
        <v>36</v>
      </c>
      <c r="C42" s="478"/>
      <c r="D42" s="478"/>
      <c r="E42" s="478"/>
      <c r="F42" s="478"/>
      <c r="G42" s="478"/>
      <c r="H42" s="478"/>
      <c r="I42" s="478"/>
      <c r="J42" s="478"/>
      <c r="K42" s="478"/>
      <c r="L42" s="478"/>
      <c r="M42" s="478"/>
      <c r="N42" s="478"/>
      <c r="O42" s="643"/>
      <c r="P42" s="476"/>
    </row>
    <row r="43" spans="1:19" ht="12" customHeight="1" x14ac:dyDescent="0.15">
      <c r="A43" s="486"/>
      <c r="B43" s="959" t="s">
        <v>1786</v>
      </c>
      <c r="C43" s="478"/>
      <c r="D43" s="478"/>
      <c r="E43" s="478"/>
      <c r="F43" s="478"/>
      <c r="G43" s="478"/>
      <c r="H43" s="478"/>
      <c r="I43" s="478"/>
      <c r="J43" s="478"/>
      <c r="K43" s="478"/>
      <c r="L43" s="478"/>
      <c r="M43" s="478"/>
      <c r="N43" s="478"/>
      <c r="O43" s="643"/>
      <c r="P43" s="476"/>
      <c r="Q43" s="426" t="s">
        <v>351</v>
      </c>
    </row>
    <row r="44" spans="1:19" ht="12" customHeight="1" x14ac:dyDescent="0.15">
      <c r="A44" s="486"/>
      <c r="B44" s="476"/>
      <c r="C44" s="478"/>
      <c r="D44" s="478"/>
      <c r="E44" s="478"/>
      <c r="F44" s="478"/>
      <c r="G44" s="478"/>
      <c r="H44" s="478"/>
      <c r="I44" s="478"/>
      <c r="J44" s="478"/>
      <c r="K44" s="478"/>
      <c r="L44" s="478"/>
      <c r="M44" s="478"/>
      <c r="N44" s="478"/>
      <c r="O44" s="643"/>
      <c r="P44" s="476"/>
      <c r="Q44" t="s">
        <v>386</v>
      </c>
    </row>
    <row r="45" spans="1:19" ht="12" customHeight="1" x14ac:dyDescent="0.15">
      <c r="A45" s="486"/>
      <c r="B45" s="476"/>
      <c r="C45" s="478"/>
      <c r="D45" s="478"/>
      <c r="E45" s="478"/>
      <c r="F45" s="478"/>
      <c r="G45" s="478"/>
      <c r="H45" s="478"/>
      <c r="I45" s="478"/>
      <c r="J45" s="478"/>
      <c r="K45" s="478"/>
      <c r="L45" s="478"/>
      <c r="M45" s="478"/>
      <c r="N45" s="478"/>
      <c r="O45" s="643"/>
      <c r="P45" s="476"/>
      <c r="Q45" t="s">
        <v>387</v>
      </c>
    </row>
    <row r="46" spans="1:19" ht="12" customHeight="1" x14ac:dyDescent="0.15">
      <c r="A46" s="486"/>
      <c r="B46" s="476"/>
      <c r="C46" s="478"/>
      <c r="D46" s="478"/>
      <c r="E46" s="478"/>
      <c r="F46" s="478"/>
      <c r="G46" s="478"/>
      <c r="H46" s="478"/>
      <c r="I46" s="478"/>
      <c r="J46" s="478"/>
      <c r="K46" s="478"/>
      <c r="L46" s="478"/>
      <c r="M46" s="478"/>
      <c r="N46" s="478"/>
      <c r="O46" s="643"/>
      <c r="P46" s="476"/>
    </row>
    <row r="47" spans="1:19" ht="12" customHeight="1" x14ac:dyDescent="0.2">
      <c r="A47" s="486"/>
      <c r="B47" s="477" t="s">
        <v>32</v>
      </c>
      <c r="C47" s="478">
        <f>+'2a'!F102-'2b'!F386</f>
        <v>0</v>
      </c>
      <c r="D47" s="478">
        <f>+'2a'!G102-'2b'!G386</f>
        <v>0</v>
      </c>
      <c r="E47" s="478">
        <f>+'2a'!H102-'2b'!H386</f>
        <v>0</v>
      </c>
      <c r="F47" s="478">
        <f>+'2a'!I102-'2b'!I386</f>
        <v>0</v>
      </c>
      <c r="G47" s="478">
        <f>+'2a'!J102-'2b'!J386</f>
        <v>0</v>
      </c>
      <c r="H47" s="478">
        <f>+'2a'!K102-'2b'!K386</f>
        <v>0</v>
      </c>
      <c r="I47" s="478">
        <f>+'2a'!L102-'2b'!L386</f>
        <v>0</v>
      </c>
      <c r="J47" s="478">
        <f>+'2a'!M102-'2b'!M386</f>
        <v>0</v>
      </c>
      <c r="K47" s="478">
        <f>+'2a'!N102-'2b'!N386</f>
        <v>0</v>
      </c>
      <c r="L47" s="478">
        <f>+'2a'!O102-'2b'!O386</f>
        <v>0</v>
      </c>
      <c r="M47" s="478">
        <f>+'2a'!P102-'2b'!P386</f>
        <v>0</v>
      </c>
      <c r="N47" s="478">
        <f>+'2a'!Q102-'2b'!Q386</f>
        <v>0</v>
      </c>
      <c r="O47" s="643"/>
      <c r="P47" s="476"/>
      <c r="Q47" s="443" t="s">
        <v>669</v>
      </c>
    </row>
    <row r="48" spans="1:19" ht="12" customHeight="1" x14ac:dyDescent="0.2">
      <c r="A48" s="486"/>
      <c r="B48" s="476"/>
      <c r="C48" s="478"/>
      <c r="D48" s="478"/>
      <c r="E48" s="478"/>
      <c r="F48" s="478"/>
      <c r="G48" s="478"/>
      <c r="H48" s="478"/>
      <c r="I48" s="478"/>
      <c r="J48" s="478"/>
      <c r="K48" s="478"/>
      <c r="L48" s="478"/>
      <c r="M48" s="478"/>
      <c r="N48" s="478"/>
      <c r="O48" s="643"/>
      <c r="P48" s="476"/>
      <c r="Q48" s="427" t="s">
        <v>384</v>
      </c>
    </row>
    <row r="49" spans="1:19" ht="12" customHeight="1" x14ac:dyDescent="0.2">
      <c r="A49" s="486"/>
      <c r="B49" s="959" t="s">
        <v>37</v>
      </c>
      <c r="C49" s="478">
        <f>+(C37+C41+C47)-C39</f>
        <v>-4960</v>
      </c>
      <c r="D49" s="478">
        <f t="shared" ref="D49:N49" si="12">+(D37+D41+D47)-D39</f>
        <v>-2610</v>
      </c>
      <c r="E49" s="478">
        <f t="shared" si="12"/>
        <v>2715</v>
      </c>
      <c r="F49" s="478">
        <f t="shared" si="12"/>
        <v>4040</v>
      </c>
      <c r="G49" s="478">
        <f t="shared" si="12"/>
        <v>2690</v>
      </c>
      <c r="H49" s="478">
        <f t="shared" si="12"/>
        <v>-960</v>
      </c>
      <c r="I49" s="478">
        <f t="shared" si="12"/>
        <v>-2585</v>
      </c>
      <c r="J49" s="478">
        <f t="shared" si="12"/>
        <v>-1610</v>
      </c>
      <c r="K49" s="478">
        <f t="shared" si="12"/>
        <v>-2610</v>
      </c>
      <c r="L49" s="478">
        <f t="shared" si="12"/>
        <v>2040</v>
      </c>
      <c r="M49" s="478">
        <f t="shared" si="12"/>
        <v>2040</v>
      </c>
      <c r="N49" s="478">
        <f t="shared" si="12"/>
        <v>2390</v>
      </c>
      <c r="O49" s="643">
        <f>SUM(C49:N49)</f>
        <v>580</v>
      </c>
      <c r="P49" s="476"/>
      <c r="Q49" s="427" t="s">
        <v>385</v>
      </c>
    </row>
    <row r="50" spans="1:19" ht="12" customHeight="1" x14ac:dyDescent="0.15">
      <c r="A50" s="962" t="s">
        <v>616</v>
      </c>
      <c r="B50" s="477"/>
      <c r="C50" s="478">
        <f>pr!F70</f>
        <v>-4960</v>
      </c>
      <c r="D50" s="478">
        <f>pr!G70</f>
        <v>-2610</v>
      </c>
      <c r="E50" s="478">
        <f>pr!H70</f>
        <v>2715</v>
      </c>
      <c r="F50" s="478">
        <f>pr!I70</f>
        <v>4040</v>
      </c>
      <c r="G50" s="478">
        <f>pr!J70</f>
        <v>2690</v>
      </c>
      <c r="H50" s="478">
        <f>pr!K70</f>
        <v>-960</v>
      </c>
      <c r="I50" s="478">
        <f>pr!L70</f>
        <v>-2585</v>
      </c>
      <c r="J50" s="478">
        <f>pr!M70</f>
        <v>-1610</v>
      </c>
      <c r="K50" s="478">
        <f>pr!N70</f>
        <v>-2610</v>
      </c>
      <c r="L50" s="478">
        <f>pr!O70</f>
        <v>2040</v>
      </c>
      <c r="M50" s="478">
        <f>pr!P70</f>
        <v>2040</v>
      </c>
      <c r="N50" s="478">
        <f>pr!Q70</f>
        <v>2390</v>
      </c>
      <c r="O50" s="643"/>
      <c r="P50" s="476"/>
    </row>
    <row r="51" spans="1:19" ht="12" customHeight="1" x14ac:dyDescent="0.15">
      <c r="A51" s="486"/>
      <c r="B51" s="476"/>
      <c r="C51" s="478"/>
      <c r="D51" s="478"/>
      <c r="E51" s="478"/>
      <c r="F51" s="478"/>
      <c r="G51" s="478"/>
      <c r="H51" s="478"/>
      <c r="I51" s="478"/>
      <c r="J51" s="478"/>
      <c r="K51" s="478"/>
      <c r="L51" s="478"/>
      <c r="M51" s="478"/>
      <c r="N51" s="478"/>
      <c r="O51" s="643"/>
      <c r="P51" s="476"/>
    </row>
    <row r="52" spans="1:19" ht="12" customHeight="1" x14ac:dyDescent="0.15">
      <c r="A52" s="486"/>
      <c r="B52" s="477" t="s">
        <v>38</v>
      </c>
      <c r="C52" s="478">
        <f t="shared" ref="C52:N52" si="13">+C32+C29+C26+C25+(C24*50%)+C20+(C11*$E$10)+C39</f>
        <v>4510</v>
      </c>
      <c r="D52" s="478">
        <f t="shared" si="13"/>
        <v>4510</v>
      </c>
      <c r="E52" s="478">
        <f t="shared" si="13"/>
        <v>4510</v>
      </c>
      <c r="F52" s="478">
        <f t="shared" si="13"/>
        <v>4510</v>
      </c>
      <c r="G52" s="478">
        <f t="shared" si="13"/>
        <v>4510</v>
      </c>
      <c r="H52" s="478">
        <f t="shared" si="13"/>
        <v>4510</v>
      </c>
      <c r="I52" s="478">
        <f t="shared" si="13"/>
        <v>4810</v>
      </c>
      <c r="J52" s="478">
        <f t="shared" si="13"/>
        <v>4510</v>
      </c>
      <c r="K52" s="478">
        <f t="shared" si="13"/>
        <v>4510</v>
      </c>
      <c r="L52" s="478">
        <f t="shared" si="13"/>
        <v>4510</v>
      </c>
      <c r="M52" s="478">
        <f t="shared" si="13"/>
        <v>4510</v>
      </c>
      <c r="N52" s="478">
        <f t="shared" si="13"/>
        <v>4510</v>
      </c>
      <c r="O52" s="643"/>
      <c r="P52" s="476"/>
      <c r="Q52" s="426" t="s">
        <v>1267</v>
      </c>
    </row>
    <row r="53" spans="1:19" ht="12" customHeight="1" x14ac:dyDescent="0.15">
      <c r="A53" s="486"/>
      <c r="B53" s="477" t="s">
        <v>39</v>
      </c>
      <c r="C53" s="478">
        <f>+C33+C27+C21+(C24*50%)+(C11*$G$10)+C34</f>
        <v>1450</v>
      </c>
      <c r="D53" s="478">
        <f t="shared" ref="D53:N53" si="14">+D33+D27+D21+(D24*50%)+(D11*$G$10)+D34</f>
        <v>100</v>
      </c>
      <c r="E53" s="478">
        <f t="shared" si="14"/>
        <v>775</v>
      </c>
      <c r="F53" s="478">
        <f t="shared" si="14"/>
        <v>1450</v>
      </c>
      <c r="G53" s="478">
        <f t="shared" si="14"/>
        <v>2800</v>
      </c>
      <c r="H53" s="478">
        <f t="shared" si="14"/>
        <v>1450</v>
      </c>
      <c r="I53" s="478">
        <f t="shared" si="14"/>
        <v>775</v>
      </c>
      <c r="J53" s="478">
        <f t="shared" si="14"/>
        <v>100</v>
      </c>
      <c r="K53" s="478">
        <f t="shared" si="14"/>
        <v>100</v>
      </c>
      <c r="L53" s="478">
        <f t="shared" si="14"/>
        <v>1450</v>
      </c>
      <c r="M53" s="478">
        <f t="shared" si="14"/>
        <v>1450</v>
      </c>
      <c r="N53" s="478">
        <f t="shared" si="14"/>
        <v>100</v>
      </c>
      <c r="O53" s="643"/>
      <c r="P53" s="476"/>
      <c r="Q53" t="s">
        <v>1268</v>
      </c>
    </row>
    <row r="54" spans="1:19" ht="12" customHeight="1" x14ac:dyDescent="0.15">
      <c r="A54" s="486"/>
      <c r="B54" s="476" t="s">
        <v>86</v>
      </c>
      <c r="C54" s="478">
        <f>pr!F63</f>
        <v>0</v>
      </c>
      <c r="D54" s="478">
        <f>pr!G63</f>
        <v>0</v>
      </c>
      <c r="E54" s="478">
        <f>pr!H63</f>
        <v>0</v>
      </c>
      <c r="F54" s="478">
        <f>pr!I63</f>
        <v>0</v>
      </c>
      <c r="G54" s="478">
        <f>pr!J63</f>
        <v>0</v>
      </c>
      <c r="H54" s="478">
        <f>pr!K63</f>
        <v>0</v>
      </c>
      <c r="I54" s="478">
        <f>pr!L63</f>
        <v>0</v>
      </c>
      <c r="J54" s="478">
        <f>pr!M63</f>
        <v>0</v>
      </c>
      <c r="K54" s="478">
        <f>pr!N63</f>
        <v>0</v>
      </c>
      <c r="L54" s="478">
        <f>pr!O63</f>
        <v>0</v>
      </c>
      <c r="M54" s="478">
        <f>pr!P63</f>
        <v>0</v>
      </c>
      <c r="N54" s="478">
        <f>pr!Q63</f>
        <v>0</v>
      </c>
      <c r="O54" s="643"/>
      <c r="P54" s="476"/>
      <c r="Q54" t="s">
        <v>1269</v>
      </c>
    </row>
    <row r="55" spans="1:19" ht="12" customHeight="1" x14ac:dyDescent="0.15">
      <c r="A55" s="486"/>
      <c r="B55" s="476" t="s">
        <v>87</v>
      </c>
      <c r="C55" s="478">
        <f>pr!F67</f>
        <v>0</v>
      </c>
      <c r="D55" s="478">
        <f>pr!G67</f>
        <v>0</v>
      </c>
      <c r="E55" s="478">
        <f>pr!H67</f>
        <v>0</v>
      </c>
      <c r="F55" s="478">
        <f>pr!I67</f>
        <v>0</v>
      </c>
      <c r="G55" s="478">
        <f>pr!J67</f>
        <v>0</v>
      </c>
      <c r="H55" s="478">
        <f>pr!K67</f>
        <v>0</v>
      </c>
      <c r="I55" s="478">
        <f>pr!L67</f>
        <v>0</v>
      </c>
      <c r="J55" s="478">
        <f>pr!M67</f>
        <v>0</v>
      </c>
      <c r="K55" s="478">
        <f>pr!N67</f>
        <v>0</v>
      </c>
      <c r="L55" s="478">
        <f>pr!O67</f>
        <v>0</v>
      </c>
      <c r="M55" s="478">
        <f>pr!P67</f>
        <v>0</v>
      </c>
      <c r="N55" s="478">
        <f>pr!Q67</f>
        <v>0</v>
      </c>
      <c r="O55" s="643"/>
      <c r="P55" s="476"/>
    </row>
    <row r="56" spans="1:19" ht="12" customHeight="1" x14ac:dyDescent="0.15">
      <c r="A56" s="486"/>
      <c r="B56" s="476" t="s">
        <v>68</v>
      </c>
      <c r="C56" s="478">
        <f>SUM(C52:C55)</f>
        <v>5960</v>
      </c>
      <c r="D56" s="478">
        <f t="shared" ref="D56:N56" si="15">SUM(D52:D55)</f>
        <v>4610</v>
      </c>
      <c r="E56" s="478">
        <f t="shared" si="15"/>
        <v>5285</v>
      </c>
      <c r="F56" s="478">
        <f t="shared" si="15"/>
        <v>5960</v>
      </c>
      <c r="G56" s="478">
        <f t="shared" si="15"/>
        <v>7310</v>
      </c>
      <c r="H56" s="478">
        <f t="shared" si="15"/>
        <v>5960</v>
      </c>
      <c r="I56" s="478">
        <f t="shared" si="15"/>
        <v>5585</v>
      </c>
      <c r="J56" s="478">
        <f t="shared" si="15"/>
        <v>4610</v>
      </c>
      <c r="K56" s="478">
        <f t="shared" si="15"/>
        <v>4610</v>
      </c>
      <c r="L56" s="478">
        <f t="shared" si="15"/>
        <v>5960</v>
      </c>
      <c r="M56" s="478">
        <f t="shared" si="15"/>
        <v>5960</v>
      </c>
      <c r="N56" s="478">
        <f t="shared" si="15"/>
        <v>4610</v>
      </c>
      <c r="O56" s="643">
        <f>SUM(C56:N56)</f>
        <v>66420</v>
      </c>
      <c r="P56" s="476"/>
    </row>
    <row r="57" spans="1:19" ht="12" customHeight="1" x14ac:dyDescent="0.15">
      <c r="A57" s="486"/>
      <c r="B57" s="476"/>
      <c r="C57" s="478">
        <f t="shared" ref="C57:N57" si="16">+C7-C56</f>
        <v>-4960</v>
      </c>
      <c r="D57" s="478">
        <f t="shared" si="16"/>
        <v>-2610</v>
      </c>
      <c r="E57" s="478">
        <f t="shared" si="16"/>
        <v>2715</v>
      </c>
      <c r="F57" s="478">
        <f t="shared" si="16"/>
        <v>4040</v>
      </c>
      <c r="G57" s="478">
        <f t="shared" si="16"/>
        <v>2690</v>
      </c>
      <c r="H57" s="478">
        <f t="shared" si="16"/>
        <v>-960</v>
      </c>
      <c r="I57" s="478">
        <f t="shared" si="16"/>
        <v>-2585</v>
      </c>
      <c r="J57" s="478">
        <f t="shared" si="16"/>
        <v>-1610</v>
      </c>
      <c r="K57" s="478">
        <f t="shared" si="16"/>
        <v>-2610</v>
      </c>
      <c r="L57" s="478">
        <f t="shared" si="16"/>
        <v>2040</v>
      </c>
      <c r="M57" s="478">
        <f t="shared" si="16"/>
        <v>2040</v>
      </c>
      <c r="N57" s="478">
        <f t="shared" si="16"/>
        <v>2390</v>
      </c>
      <c r="O57" s="643"/>
      <c r="P57" s="476"/>
    </row>
    <row r="58" spans="1:19" ht="12" customHeight="1" x14ac:dyDescent="0.15">
      <c r="A58" s="486"/>
      <c r="B58" s="476" t="s">
        <v>89</v>
      </c>
      <c r="C58" s="478">
        <f t="shared" ref="C58:O58" si="17">IF(C7=0,0,C56/C7)</f>
        <v>5.96</v>
      </c>
      <c r="D58" s="478">
        <f t="shared" si="17"/>
        <v>2.3050000000000002</v>
      </c>
      <c r="E58" s="478">
        <f t="shared" si="17"/>
        <v>0.66062500000000002</v>
      </c>
      <c r="F58" s="478">
        <f t="shared" si="17"/>
        <v>0.59599999999999997</v>
      </c>
      <c r="G58" s="478">
        <f t="shared" si="17"/>
        <v>0.73099999999999998</v>
      </c>
      <c r="H58" s="478">
        <f t="shared" si="17"/>
        <v>1.1919999999999999</v>
      </c>
      <c r="I58" s="478">
        <f t="shared" si="17"/>
        <v>1.8616666666666666</v>
      </c>
      <c r="J58" s="478">
        <f t="shared" si="17"/>
        <v>1.5366666666666666</v>
      </c>
      <c r="K58" s="478">
        <f t="shared" si="17"/>
        <v>2.3050000000000002</v>
      </c>
      <c r="L58" s="478">
        <f t="shared" si="17"/>
        <v>0.745</v>
      </c>
      <c r="M58" s="478">
        <f t="shared" si="17"/>
        <v>0.745</v>
      </c>
      <c r="N58" s="478">
        <f t="shared" si="17"/>
        <v>0.65857142857142859</v>
      </c>
      <c r="O58" s="643">
        <f t="shared" si="17"/>
        <v>0.99134328358208956</v>
      </c>
      <c r="P58" s="476"/>
      <c r="Q58" s="426" t="s">
        <v>45</v>
      </c>
    </row>
    <row r="59" spans="1:19" ht="12" customHeight="1" x14ac:dyDescent="0.15">
      <c r="A59" s="487"/>
      <c r="B59" s="948"/>
      <c r="C59" s="948"/>
      <c r="D59" s="948"/>
      <c r="E59" s="948"/>
      <c r="F59" s="948"/>
      <c r="G59" s="948"/>
      <c r="H59" s="948"/>
      <c r="I59" s="948"/>
      <c r="J59" s="948"/>
      <c r="K59" s="948"/>
      <c r="L59" s="948"/>
      <c r="M59" s="948"/>
      <c r="N59" s="948"/>
      <c r="O59" s="951"/>
      <c r="P59" s="476"/>
      <c r="Q59" t="s">
        <v>44</v>
      </c>
      <c r="S59" s="426" t="s">
        <v>287</v>
      </c>
    </row>
    <row r="60" spans="1:19" ht="12" customHeight="1" x14ac:dyDescent="0.2">
      <c r="A60" s="963" t="s">
        <v>618</v>
      </c>
      <c r="B60" s="964"/>
      <c r="C60" s="964"/>
      <c r="D60" s="964"/>
      <c r="E60" s="964"/>
      <c r="F60" s="964"/>
      <c r="G60" s="946"/>
      <c r="H60" s="946"/>
      <c r="I60" s="946"/>
      <c r="J60" s="946"/>
      <c r="K60" s="946"/>
      <c r="L60" s="946"/>
      <c r="M60" s="946"/>
      <c r="N60" s="946"/>
      <c r="O60" s="945"/>
      <c r="P60" s="476"/>
      <c r="Q60" t="s">
        <v>1601</v>
      </c>
      <c r="S60" s="427">
        <v>1</v>
      </c>
    </row>
    <row r="61" spans="1:19" ht="12" customHeight="1" x14ac:dyDescent="0.2">
      <c r="A61" s="486"/>
      <c r="B61" s="959" t="s">
        <v>619</v>
      </c>
      <c r="C61" s="476">
        <f>'2b'!$F$397</f>
        <v>0.25</v>
      </c>
      <c r="D61" s="476"/>
      <c r="E61" s="476"/>
      <c r="F61" s="476"/>
      <c r="G61" s="476"/>
      <c r="H61" s="476"/>
      <c r="I61" s="476"/>
      <c r="J61" s="476"/>
      <c r="K61" s="476"/>
      <c r="L61" s="476"/>
      <c r="M61" s="476"/>
      <c r="N61" s="476"/>
      <c r="O61" s="949"/>
      <c r="P61" s="476"/>
      <c r="S61" s="427">
        <v>2</v>
      </c>
    </row>
    <row r="62" spans="1:19" ht="12" customHeight="1" x14ac:dyDescent="0.2">
      <c r="A62" s="486"/>
      <c r="B62" s="476"/>
      <c r="C62" s="476"/>
      <c r="D62" s="476"/>
      <c r="E62" s="476"/>
      <c r="F62" s="476"/>
      <c r="G62" s="476"/>
      <c r="H62" s="476"/>
      <c r="I62" s="476"/>
      <c r="J62" s="476"/>
      <c r="K62" s="476"/>
      <c r="L62" s="476"/>
      <c r="M62" s="476"/>
      <c r="N62" s="476"/>
      <c r="O62" s="949"/>
      <c r="P62" s="476"/>
      <c r="S62" s="427">
        <v>3</v>
      </c>
    </row>
    <row r="63" spans="1:19" ht="12" customHeight="1" x14ac:dyDescent="0.2">
      <c r="A63" s="486"/>
      <c r="B63" s="959" t="s">
        <v>620</v>
      </c>
      <c r="C63" s="478">
        <f>+C50*$C$61</f>
        <v>-1240</v>
      </c>
      <c r="D63" s="478">
        <f t="shared" ref="D63:N63" si="18">+D50*$C$61</f>
        <v>-652.5</v>
      </c>
      <c r="E63" s="478">
        <f t="shared" si="18"/>
        <v>678.75</v>
      </c>
      <c r="F63" s="478">
        <f t="shared" si="18"/>
        <v>1010</v>
      </c>
      <c r="G63" s="478">
        <f t="shared" si="18"/>
        <v>672.5</v>
      </c>
      <c r="H63" s="478">
        <f t="shared" si="18"/>
        <v>-240</v>
      </c>
      <c r="I63" s="478">
        <f t="shared" si="18"/>
        <v>-646.25</v>
      </c>
      <c r="J63" s="478">
        <f t="shared" si="18"/>
        <v>-402.5</v>
      </c>
      <c r="K63" s="478">
        <f t="shared" si="18"/>
        <v>-652.5</v>
      </c>
      <c r="L63" s="478">
        <f t="shared" si="18"/>
        <v>510</v>
      </c>
      <c r="M63" s="478">
        <f t="shared" si="18"/>
        <v>510</v>
      </c>
      <c r="N63" s="478">
        <f t="shared" si="18"/>
        <v>597.5</v>
      </c>
      <c r="O63" s="643">
        <f>+O49*$C$61</f>
        <v>145</v>
      </c>
      <c r="P63" s="478">
        <f>SUM(C63:N63)</f>
        <v>145</v>
      </c>
      <c r="S63" s="427">
        <v>4</v>
      </c>
    </row>
    <row r="64" spans="1:19" ht="12" customHeight="1" x14ac:dyDescent="0.2">
      <c r="A64" s="961" t="s">
        <v>475</v>
      </c>
      <c r="B64" s="959" t="s">
        <v>474</v>
      </c>
      <c r="C64" s="478">
        <f>+C63</f>
        <v>-1240</v>
      </c>
      <c r="D64" s="478">
        <f>+C64+D63</f>
        <v>-1892.5</v>
      </c>
      <c r="E64" s="478">
        <f t="shared" ref="E64:N64" si="19">+D64+E63</f>
        <v>-1213.75</v>
      </c>
      <c r="F64" s="478">
        <f t="shared" si="19"/>
        <v>-203.75</v>
      </c>
      <c r="G64" s="478">
        <f t="shared" si="19"/>
        <v>468.75</v>
      </c>
      <c r="H64" s="478">
        <f t="shared" si="19"/>
        <v>228.75</v>
      </c>
      <c r="I64" s="478">
        <f t="shared" si="19"/>
        <v>-417.5</v>
      </c>
      <c r="J64" s="478">
        <f t="shared" si="19"/>
        <v>-820</v>
      </c>
      <c r="K64" s="478">
        <f t="shared" si="19"/>
        <v>-1472.5</v>
      </c>
      <c r="L64" s="478">
        <f t="shared" si="19"/>
        <v>-962.5</v>
      </c>
      <c r="M64" s="478">
        <f t="shared" si="19"/>
        <v>-452.5</v>
      </c>
      <c r="N64" s="478">
        <f t="shared" si="19"/>
        <v>145</v>
      </c>
      <c r="O64" s="643"/>
      <c r="P64" s="476"/>
      <c r="S64" s="427">
        <v>5</v>
      </c>
    </row>
    <row r="65" spans="1:19" ht="12" customHeight="1" x14ac:dyDescent="0.2">
      <c r="A65" s="486"/>
      <c r="B65" s="476"/>
      <c r="C65" s="476"/>
      <c r="D65" s="476"/>
      <c r="E65" s="476"/>
      <c r="F65" s="476"/>
      <c r="G65" s="476"/>
      <c r="H65" s="476"/>
      <c r="I65" s="476"/>
      <c r="J65" s="476"/>
      <c r="K65" s="476"/>
      <c r="L65" s="476"/>
      <c r="M65" s="476"/>
      <c r="N65" s="476"/>
      <c r="O65" s="949"/>
      <c r="P65" s="476"/>
      <c r="S65" s="427">
        <v>6</v>
      </c>
    </row>
    <row r="66" spans="1:19" ht="12" customHeight="1" x14ac:dyDescent="0.2">
      <c r="A66" s="961" t="s">
        <v>303</v>
      </c>
      <c r="B66" s="959" t="s">
        <v>304</v>
      </c>
      <c r="C66" s="476"/>
      <c r="D66" s="476" t="s">
        <v>340</v>
      </c>
      <c r="E66" s="476"/>
      <c r="F66" s="476"/>
      <c r="G66" s="476"/>
      <c r="H66" s="476"/>
      <c r="I66" s="476"/>
      <c r="J66" s="476"/>
      <c r="K66" s="476"/>
      <c r="L66" s="476"/>
      <c r="M66" s="476"/>
      <c r="N66" s="476"/>
      <c r="O66" s="949"/>
      <c r="P66" s="476"/>
      <c r="S66" s="427">
        <v>7</v>
      </c>
    </row>
    <row r="67" spans="1:19" ht="12" customHeight="1" x14ac:dyDescent="0.2">
      <c r="A67" s="487"/>
      <c r="B67" s="960"/>
      <c r="C67" s="948"/>
      <c r="D67" s="948"/>
      <c r="E67" s="948"/>
      <c r="F67" s="948"/>
      <c r="G67" s="948"/>
      <c r="H67" s="948"/>
      <c r="I67" s="948"/>
      <c r="J67" s="948"/>
      <c r="K67" s="948"/>
      <c r="L67" s="948"/>
      <c r="M67" s="948"/>
      <c r="N67" s="948"/>
      <c r="O67" s="951"/>
      <c r="P67" s="476"/>
      <c r="S67" s="427">
        <v>8</v>
      </c>
    </row>
    <row r="68" spans="1:19" ht="12" customHeight="1" x14ac:dyDescent="0.2">
      <c r="A68" s="476"/>
      <c r="B68" s="476"/>
      <c r="C68" s="476"/>
      <c r="D68" s="476"/>
      <c r="E68" s="476"/>
      <c r="F68" s="476"/>
      <c r="G68" s="476"/>
      <c r="H68" s="476"/>
      <c r="I68" s="476"/>
      <c r="J68" s="476"/>
      <c r="K68" s="476"/>
      <c r="L68" s="476"/>
      <c r="M68" s="476"/>
      <c r="N68" s="476"/>
      <c r="O68" s="476"/>
      <c r="P68" s="476"/>
      <c r="Q68" s="426"/>
      <c r="S68" s="427">
        <v>9</v>
      </c>
    </row>
    <row r="69" spans="1:19" ht="12" customHeight="1" x14ac:dyDescent="0.2">
      <c r="A69" s="476"/>
      <c r="B69" s="476"/>
      <c r="C69" s="476"/>
      <c r="D69" s="476"/>
      <c r="E69" s="476"/>
      <c r="F69" s="476"/>
      <c r="G69" s="476"/>
      <c r="H69" s="476"/>
      <c r="I69" s="476"/>
      <c r="J69" s="476"/>
      <c r="K69" s="476"/>
      <c r="L69" s="476"/>
      <c r="M69" s="476"/>
      <c r="N69" s="476"/>
      <c r="O69" s="476"/>
      <c r="P69" s="476"/>
      <c r="S69" s="427">
        <v>10</v>
      </c>
    </row>
    <row r="70" spans="1:19" ht="12" customHeight="1" x14ac:dyDescent="0.2">
      <c r="A70" s="476"/>
      <c r="B70" s="476"/>
      <c r="C70" s="476"/>
      <c r="D70" s="476"/>
      <c r="E70" s="476"/>
      <c r="F70" s="476"/>
      <c r="G70" s="476"/>
      <c r="H70" s="476"/>
      <c r="I70" s="476"/>
      <c r="J70" s="476"/>
      <c r="K70" s="476"/>
      <c r="L70" s="476"/>
      <c r="M70" s="476"/>
      <c r="N70" s="476"/>
      <c r="O70" s="476"/>
      <c r="P70" s="476"/>
      <c r="S70" s="427">
        <v>15</v>
      </c>
    </row>
    <row r="71" spans="1:19" ht="12" customHeight="1" x14ac:dyDescent="0.2">
      <c r="A71" s="476"/>
      <c r="B71" s="476"/>
      <c r="C71" s="476"/>
      <c r="D71" s="476"/>
      <c r="E71" s="476"/>
      <c r="F71" s="476"/>
      <c r="G71" s="476"/>
      <c r="H71" s="476"/>
      <c r="I71" s="476"/>
      <c r="J71" s="476"/>
      <c r="K71" s="476"/>
      <c r="L71" s="476"/>
      <c r="M71" s="476"/>
      <c r="N71" s="476"/>
      <c r="O71" s="476"/>
      <c r="P71" s="476"/>
      <c r="S71" s="427">
        <v>20</v>
      </c>
    </row>
    <row r="72" spans="1:19" ht="12" customHeight="1" x14ac:dyDescent="0.2">
      <c r="A72" s="476"/>
      <c r="B72" s="476"/>
      <c r="C72" s="476"/>
      <c r="D72" s="476"/>
      <c r="E72" s="476"/>
      <c r="F72" s="476"/>
      <c r="G72" s="476"/>
      <c r="H72" s="476"/>
      <c r="I72" s="476"/>
      <c r="J72" s="476"/>
      <c r="K72" s="476"/>
      <c r="L72" s="476"/>
      <c r="M72" s="476"/>
      <c r="N72" s="476"/>
      <c r="O72" s="476"/>
      <c r="P72" s="476"/>
      <c r="S72" s="427">
        <v>25</v>
      </c>
    </row>
    <row r="73" spans="1:19" ht="12" customHeight="1" x14ac:dyDescent="0.2">
      <c r="A73" s="476"/>
      <c r="B73" s="476"/>
      <c r="C73" s="476"/>
      <c r="D73" s="476"/>
      <c r="E73" s="476"/>
      <c r="F73" s="476"/>
      <c r="G73" s="476"/>
      <c r="H73" s="476"/>
      <c r="I73" s="476"/>
      <c r="J73" s="476"/>
      <c r="K73" s="476"/>
      <c r="L73" s="476"/>
      <c r="M73" s="476"/>
      <c r="N73" s="476"/>
      <c r="O73" s="476"/>
      <c r="P73" s="476"/>
      <c r="S73" s="427">
        <v>30</v>
      </c>
    </row>
    <row r="74" spans="1:19" ht="12" customHeight="1" x14ac:dyDescent="0.2">
      <c r="A74" s="476"/>
      <c r="B74" s="476"/>
      <c r="C74" s="476"/>
      <c r="D74" s="476"/>
      <c r="E74" s="476"/>
      <c r="F74" s="476"/>
      <c r="G74" s="476"/>
      <c r="H74" s="476"/>
      <c r="I74" s="476"/>
      <c r="J74" s="476"/>
      <c r="K74" s="476"/>
      <c r="L74" s="476"/>
      <c r="M74" s="476"/>
      <c r="N74" s="476"/>
      <c r="O74" s="476"/>
      <c r="P74" s="476"/>
      <c r="S74" s="427">
        <v>50</v>
      </c>
    </row>
    <row r="75" spans="1:19" ht="12" customHeight="1" x14ac:dyDescent="0.15">
      <c r="A75" s="476"/>
      <c r="B75" s="476"/>
      <c r="C75" s="476"/>
      <c r="D75" s="476"/>
      <c r="E75" s="476"/>
      <c r="F75" s="476"/>
      <c r="G75" s="476"/>
      <c r="H75" s="476"/>
      <c r="I75" s="476"/>
      <c r="J75" s="476"/>
      <c r="K75" s="476"/>
      <c r="L75" s="476"/>
      <c r="M75" s="476"/>
      <c r="N75" s="476"/>
      <c r="O75" s="476"/>
      <c r="P75" s="476"/>
    </row>
    <row r="76" spans="1:19" ht="12" customHeight="1" x14ac:dyDescent="0.15">
      <c r="A76" s="476"/>
      <c r="B76" s="476"/>
      <c r="C76" s="476"/>
      <c r="D76" s="476"/>
      <c r="E76" s="476"/>
      <c r="F76" s="476"/>
      <c r="G76" s="476"/>
      <c r="H76" s="476"/>
      <c r="I76" s="476"/>
      <c r="J76" s="476"/>
      <c r="K76" s="476"/>
      <c r="L76" s="476"/>
      <c r="M76" s="476"/>
      <c r="N76" s="476"/>
      <c r="O76" s="476"/>
      <c r="P76" s="476"/>
    </row>
    <row r="77" spans="1:19" ht="12" customHeight="1" x14ac:dyDescent="0.15">
      <c r="A77" s="476"/>
      <c r="B77" s="476"/>
      <c r="C77" s="476"/>
      <c r="D77" s="476"/>
      <c r="E77" s="476"/>
      <c r="F77" s="476"/>
      <c r="G77" s="476"/>
      <c r="H77" s="476"/>
      <c r="I77" s="476"/>
      <c r="J77" s="476"/>
      <c r="K77" s="476"/>
      <c r="L77" s="476"/>
      <c r="M77" s="476"/>
      <c r="N77" s="476"/>
      <c r="O77" s="476"/>
      <c r="P77" s="476"/>
    </row>
    <row r="78" spans="1:19" ht="12" customHeight="1" x14ac:dyDescent="0.15">
      <c r="A78" s="476"/>
      <c r="B78" s="476"/>
      <c r="C78" s="476"/>
      <c r="D78" s="476"/>
      <c r="E78" s="476"/>
      <c r="F78" s="476"/>
      <c r="G78" s="476"/>
      <c r="H78" s="476"/>
      <c r="I78" s="476"/>
      <c r="J78" s="476"/>
      <c r="K78" s="476"/>
      <c r="L78" s="476"/>
      <c r="M78" s="476"/>
      <c r="N78" s="476"/>
      <c r="O78" s="476"/>
      <c r="P78" s="476"/>
    </row>
    <row r="79" spans="1:19" ht="12" customHeight="1" x14ac:dyDescent="0.15">
      <c r="A79" s="476"/>
      <c r="B79" s="476"/>
      <c r="C79" s="476"/>
      <c r="D79" s="476"/>
      <c r="E79" s="476"/>
      <c r="F79" s="476"/>
      <c r="G79" s="476"/>
      <c r="H79" s="476"/>
      <c r="I79" s="476"/>
      <c r="J79" s="476"/>
      <c r="K79" s="476"/>
      <c r="L79" s="476"/>
      <c r="M79" s="476"/>
      <c r="N79" s="476"/>
      <c r="O79" s="476"/>
      <c r="P79" s="476"/>
    </row>
    <row r="80" spans="1:19" ht="12" customHeight="1" x14ac:dyDescent="0.15">
      <c r="A80" s="476"/>
      <c r="B80" s="476"/>
      <c r="C80" s="476"/>
      <c r="D80" s="476"/>
      <c r="E80" s="476"/>
      <c r="F80" s="476"/>
      <c r="G80" s="476"/>
      <c r="H80" s="476"/>
      <c r="I80" s="476"/>
      <c r="J80" s="476"/>
      <c r="K80" s="476"/>
      <c r="L80" s="476"/>
      <c r="M80" s="476"/>
      <c r="N80" s="476"/>
      <c r="O80" s="476"/>
      <c r="P80" s="476"/>
    </row>
    <row r="81" spans="1:16" ht="12" customHeight="1" x14ac:dyDescent="0.15">
      <c r="A81" s="476"/>
      <c r="B81" s="476"/>
      <c r="C81" s="476"/>
      <c r="D81" s="476"/>
      <c r="E81" s="476"/>
      <c r="F81" s="476"/>
      <c r="G81" s="476"/>
      <c r="H81" s="476"/>
      <c r="I81" s="476"/>
      <c r="J81" s="476"/>
      <c r="K81" s="476"/>
      <c r="L81" s="476"/>
      <c r="M81" s="476"/>
      <c r="N81" s="476"/>
      <c r="O81" s="476"/>
      <c r="P81" s="476"/>
    </row>
    <row r="82" spans="1:16" ht="12" customHeight="1" x14ac:dyDescent="0.15">
      <c r="A82" s="476"/>
      <c r="B82" s="476"/>
      <c r="C82" s="476"/>
      <c r="D82" s="476"/>
      <c r="E82" s="476"/>
      <c r="F82" s="476"/>
      <c r="G82" s="476"/>
      <c r="H82" s="476"/>
      <c r="I82" s="476"/>
      <c r="J82" s="476"/>
      <c r="K82" s="476"/>
      <c r="L82" s="476"/>
      <c r="M82" s="476"/>
      <c r="N82" s="476"/>
      <c r="O82" s="476"/>
      <c r="P82" s="476"/>
    </row>
    <row r="83" spans="1:16" ht="12" customHeight="1" x14ac:dyDescent="0.15">
      <c r="A83" s="476"/>
      <c r="B83" s="476"/>
      <c r="C83" s="476"/>
      <c r="D83" s="476"/>
      <c r="E83" s="476"/>
      <c r="F83" s="476"/>
      <c r="G83" s="476"/>
      <c r="H83" s="476"/>
      <c r="I83" s="476"/>
      <c r="J83" s="476"/>
      <c r="K83" s="476"/>
      <c r="L83" s="476"/>
      <c r="M83" s="476"/>
      <c r="N83" s="476"/>
      <c r="O83" s="476"/>
      <c r="P83" s="476"/>
    </row>
    <row r="84" spans="1:16" ht="12" customHeight="1" x14ac:dyDescent="0.15">
      <c r="A84" s="476"/>
      <c r="B84" s="476"/>
      <c r="C84" s="476"/>
      <c r="D84" s="476"/>
      <c r="E84" s="476"/>
      <c r="F84" s="476"/>
      <c r="G84" s="476"/>
      <c r="H84" s="476"/>
      <c r="I84" s="476"/>
      <c r="J84" s="476"/>
      <c r="K84" s="476"/>
      <c r="L84" s="476"/>
      <c r="M84" s="476"/>
      <c r="N84" s="476"/>
      <c r="O84" s="476"/>
      <c r="P84" s="476"/>
    </row>
    <row r="85" spans="1:16" ht="12" customHeight="1" x14ac:dyDescent="0.15">
      <c r="A85" s="476"/>
      <c r="B85" s="476"/>
      <c r="C85" s="476"/>
      <c r="D85" s="476"/>
      <c r="E85" s="476"/>
      <c r="F85" s="476"/>
      <c r="G85" s="476"/>
      <c r="H85" s="476"/>
      <c r="I85" s="476"/>
      <c r="J85" s="476"/>
      <c r="K85" s="476"/>
      <c r="L85" s="476"/>
      <c r="M85" s="476"/>
      <c r="N85" s="476"/>
      <c r="O85" s="476"/>
      <c r="P85" s="476"/>
    </row>
    <row r="86" spans="1:16" ht="12" customHeight="1" x14ac:dyDescent="0.15">
      <c r="A86" s="476"/>
      <c r="B86" s="476"/>
      <c r="C86" s="476"/>
      <c r="D86" s="476"/>
      <c r="E86" s="476"/>
      <c r="F86" s="476"/>
      <c r="G86" s="476"/>
      <c r="H86" s="476"/>
      <c r="I86" s="476"/>
      <c r="J86" s="476"/>
      <c r="K86" s="476"/>
      <c r="L86" s="476"/>
      <c r="M86" s="476"/>
      <c r="N86" s="476"/>
      <c r="O86" s="476"/>
      <c r="P86" s="476"/>
    </row>
    <row r="87" spans="1:16" ht="12" customHeight="1" x14ac:dyDescent="0.15">
      <c r="A87" s="476"/>
      <c r="B87" s="476"/>
      <c r="C87" s="476"/>
      <c r="D87" s="476"/>
      <c r="E87" s="476"/>
      <c r="F87" s="476"/>
      <c r="G87" s="476"/>
      <c r="H87" s="476"/>
      <c r="I87" s="476"/>
      <c r="J87" s="476"/>
      <c r="K87" s="476"/>
      <c r="L87" s="476"/>
      <c r="M87" s="476"/>
      <c r="N87" s="476"/>
      <c r="O87" s="476"/>
      <c r="P87" s="476"/>
    </row>
    <row r="88" spans="1:16" ht="12" customHeight="1" x14ac:dyDescent="0.15">
      <c r="A88" s="476"/>
      <c r="B88" s="476"/>
      <c r="C88" s="476"/>
      <c r="D88" s="476"/>
      <c r="E88" s="476"/>
      <c r="F88" s="476"/>
      <c r="G88" s="476"/>
      <c r="H88" s="476"/>
      <c r="I88" s="476"/>
      <c r="J88" s="476"/>
      <c r="K88" s="476"/>
      <c r="L88" s="476"/>
      <c r="M88" s="476"/>
      <c r="N88" s="476"/>
      <c r="O88" s="476"/>
      <c r="P88" s="476"/>
    </row>
  </sheetData>
  <sheetProtection sheet="1" objects="1" scenarios="1"/>
  <autoFilter ref="Q3:R12" xr:uid="{00000000-0009-0000-0000-00000B000000}"/>
  <phoneticPr fontId="2" type="noConversion"/>
  <pageMargins left="0.75" right="0.75" top="1" bottom="1" header="0" footer="0"/>
  <legacyDrawing r:id="rId1"/>
  <extLst>
    <ext xmlns:mx="http://schemas.microsoft.com/office/mac/excel/2008/main" uri="http://schemas.microsoft.com/office/mac/excel/2008/main">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indexed="12"/>
  </sheetPr>
  <dimension ref="A1:AW214"/>
  <sheetViews>
    <sheetView showZeros="0" zoomScale="75" workbookViewId="0">
      <pane xSplit="5" ySplit="5" topLeftCell="F29" activePane="bottomRight" state="frozen"/>
      <selection pane="topRight" activeCell="F1" sqref="F1"/>
      <selection pane="bottomLeft" activeCell="A6" sqref="A6"/>
      <selection pane="bottomRight" activeCell="F63" sqref="F63"/>
    </sheetView>
  </sheetViews>
  <sheetFormatPr baseColWidth="10" defaultRowHeight="13" x14ac:dyDescent="0.15"/>
  <cols>
    <col min="1" max="1" width="1.6640625" customWidth="1"/>
    <col min="2" max="2" width="0.83203125" customWidth="1"/>
    <col min="3" max="3" width="26.5" customWidth="1"/>
    <col min="4" max="4" width="15.6640625" customWidth="1"/>
    <col min="5" max="5" width="9.33203125" customWidth="1"/>
    <col min="6" max="9" width="14.6640625" customWidth="1"/>
    <col min="10" max="10" width="15.6640625" customWidth="1"/>
    <col min="11" max="11" width="16.33203125" customWidth="1"/>
    <col min="12" max="12" width="16.6640625" customWidth="1"/>
    <col min="13" max="17" width="14.6640625" customWidth="1"/>
    <col min="18" max="18" width="7.1640625" customWidth="1"/>
  </cols>
  <sheetData>
    <row r="1" spans="1:49" ht="14" thickBot="1" x14ac:dyDescent="0.2">
      <c r="A1" s="4"/>
      <c r="B1" s="4"/>
      <c r="C1" s="4"/>
      <c r="D1" s="4"/>
      <c r="E1" s="4"/>
      <c r="F1" s="4"/>
      <c r="G1" s="4"/>
      <c r="H1" s="4"/>
      <c r="I1" s="4"/>
      <c r="J1" s="4"/>
      <c r="K1" s="4"/>
      <c r="L1" s="4"/>
      <c r="M1" s="4"/>
      <c r="N1" s="4"/>
      <c r="O1" s="4"/>
      <c r="P1" s="4"/>
      <c r="Q1" s="4"/>
      <c r="R1" s="4"/>
      <c r="S1" s="4"/>
      <c r="T1" s="942"/>
      <c r="U1" s="942"/>
      <c r="V1" s="942"/>
      <c r="W1" s="942"/>
      <c r="X1" s="942"/>
      <c r="Y1" s="942"/>
      <c r="Z1" s="942"/>
      <c r="AA1" s="942"/>
      <c r="AB1" s="942"/>
      <c r="AC1" s="942"/>
      <c r="AD1" s="942"/>
      <c r="AE1" s="942"/>
      <c r="AF1" s="942"/>
      <c r="AG1" s="942"/>
      <c r="AH1" s="942"/>
      <c r="AI1" s="942"/>
      <c r="AJ1" s="942"/>
      <c r="AK1" s="942"/>
      <c r="AL1" s="942"/>
      <c r="AM1" s="942"/>
      <c r="AN1" s="942"/>
      <c r="AO1" s="942"/>
      <c r="AP1" s="942"/>
      <c r="AQ1" s="942"/>
      <c r="AR1" s="942"/>
      <c r="AS1" s="942"/>
      <c r="AT1" s="942"/>
      <c r="AU1" s="942"/>
      <c r="AV1" s="942"/>
      <c r="AW1" s="942"/>
    </row>
    <row r="2" spans="1:49" ht="27" customHeight="1" thickTop="1" thickBot="1" x14ac:dyDescent="0.3">
      <c r="A2" s="4"/>
      <c r="B2" s="4"/>
      <c r="C2" s="2370" t="str">
        <f>'1'!$G$13</f>
        <v>CAED GESTION</v>
      </c>
      <c r="D2" s="2371"/>
      <c r="E2" s="2325" t="str">
        <f>'2c'!$D$7</f>
        <v>PLAN de NEGOCIO</v>
      </c>
      <c r="F2" s="2373"/>
      <c r="G2" s="2373"/>
      <c r="H2" s="2373"/>
      <c r="I2" s="850">
        <f>'1'!$E$15</f>
        <v>2023</v>
      </c>
      <c r="J2" s="2591" t="s">
        <v>940</v>
      </c>
      <c r="K2" s="2591"/>
      <c r="L2" s="2591"/>
      <c r="M2" s="2592"/>
      <c r="N2" s="94"/>
      <c r="O2" s="4"/>
      <c r="P2" s="95"/>
      <c r="Q2" s="53"/>
      <c r="R2" s="4"/>
      <c r="S2" s="4"/>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row>
    <row r="3" spans="1:49" ht="4.5" customHeight="1" x14ac:dyDescent="0.15">
      <c r="A3" s="4"/>
      <c r="B3" s="4"/>
      <c r="C3" s="4"/>
      <c r="D3" s="4"/>
      <c r="E3" s="4"/>
      <c r="F3" s="4"/>
      <c r="G3" s="4"/>
      <c r="H3" s="4"/>
      <c r="I3" s="4"/>
      <c r="J3" s="4"/>
      <c r="K3" s="4"/>
      <c r="L3" s="4"/>
      <c r="M3" s="4"/>
      <c r="N3" s="4"/>
      <c r="O3" s="4"/>
      <c r="P3" s="4"/>
      <c r="Q3" s="4"/>
      <c r="R3" s="4"/>
      <c r="S3" s="4"/>
      <c r="T3" s="942"/>
      <c r="U3" s="942"/>
      <c r="V3" s="942"/>
      <c r="W3" s="942"/>
      <c r="X3" s="942"/>
      <c r="Y3" s="942"/>
      <c r="Z3" s="942"/>
      <c r="AA3" s="942"/>
      <c r="AB3" s="942"/>
      <c r="AC3" s="942"/>
      <c r="AD3" s="942"/>
      <c r="AE3" s="942"/>
      <c r="AF3" s="942"/>
      <c r="AG3" s="942"/>
      <c r="AH3" s="942"/>
      <c r="AI3" s="942"/>
      <c r="AJ3" s="942"/>
      <c r="AK3" s="942"/>
      <c r="AL3" s="942"/>
      <c r="AM3" s="942"/>
      <c r="AN3" s="942"/>
      <c r="AO3" s="942"/>
      <c r="AP3" s="942"/>
      <c r="AQ3" s="942"/>
      <c r="AR3" s="942"/>
      <c r="AS3" s="942"/>
      <c r="AT3" s="942"/>
      <c r="AU3" s="942"/>
      <c r="AV3" s="942"/>
      <c r="AW3" s="942"/>
    </row>
    <row r="4" spans="1:49" ht="5.25" customHeight="1" thickBot="1" x14ac:dyDescent="0.25">
      <c r="A4" s="4"/>
      <c r="B4" s="4"/>
      <c r="C4" s="2106"/>
      <c r="D4" s="4"/>
      <c r="E4" s="4"/>
      <c r="F4" s="4"/>
      <c r="G4" s="4"/>
      <c r="H4" s="4"/>
      <c r="I4" s="4"/>
      <c r="J4" s="4"/>
      <c r="K4" s="4"/>
      <c r="L4" s="4"/>
      <c r="M4" s="4"/>
      <c r="N4" s="4"/>
      <c r="O4" s="4"/>
      <c r="P4" s="4"/>
      <c r="Q4" s="4"/>
      <c r="R4" s="4"/>
      <c r="S4" s="4"/>
      <c r="T4" s="942"/>
      <c r="U4" s="942"/>
      <c r="V4" s="942"/>
      <c r="W4" s="942"/>
      <c r="X4" s="942"/>
      <c r="Y4" s="942"/>
      <c r="Z4" s="942"/>
      <c r="AA4" s="942"/>
      <c r="AB4" s="942"/>
      <c r="AC4" s="942"/>
      <c r="AD4" s="942"/>
      <c r="AE4" s="942"/>
      <c r="AF4" s="942"/>
      <c r="AG4" s="942"/>
      <c r="AH4" s="942"/>
      <c r="AI4" s="942"/>
      <c r="AJ4" s="942"/>
      <c r="AK4" s="942"/>
      <c r="AL4" s="942"/>
      <c r="AM4" s="942"/>
      <c r="AN4" s="942"/>
      <c r="AO4" s="942"/>
      <c r="AP4" s="942"/>
      <c r="AQ4" s="942"/>
      <c r="AR4" s="942"/>
      <c r="AS4" s="942"/>
      <c r="AT4" s="942"/>
      <c r="AU4" s="942"/>
      <c r="AV4" s="942"/>
      <c r="AW4" s="942"/>
    </row>
    <row r="5" spans="1:49" ht="17.25" customHeight="1" thickBot="1" x14ac:dyDescent="0.25">
      <c r="A5" s="4"/>
      <c r="B5" s="4"/>
      <c r="C5" s="2116" t="s">
        <v>1134</v>
      </c>
      <c r="D5" s="4"/>
      <c r="E5" s="4"/>
      <c r="F5" s="4"/>
      <c r="G5" s="2023" t="s">
        <v>1424</v>
      </c>
      <c r="H5" s="2070" t="s">
        <v>97</v>
      </c>
      <c r="I5" s="2071" t="s">
        <v>1745</v>
      </c>
      <c r="J5" s="2071" t="s">
        <v>1423</v>
      </c>
      <c r="K5" s="2072" t="s">
        <v>1136</v>
      </c>
      <c r="L5" s="2061" t="s">
        <v>1137</v>
      </c>
      <c r="M5" s="2020" t="s">
        <v>96</v>
      </c>
      <c r="N5" s="4"/>
      <c r="O5" s="4"/>
      <c r="P5" s="4"/>
      <c r="Q5" s="4"/>
      <c r="R5" s="4"/>
      <c r="S5" s="4"/>
      <c r="T5" s="942"/>
      <c r="U5" s="942"/>
      <c r="V5" s="942"/>
      <c r="W5" s="942"/>
      <c r="X5" s="942"/>
      <c r="Y5" s="942"/>
      <c r="Z5" s="942"/>
      <c r="AA5" s="942"/>
      <c r="AB5" s="942"/>
      <c r="AC5" s="942"/>
      <c r="AD5" s="942"/>
      <c r="AE5" s="942"/>
      <c r="AF5" s="942"/>
      <c r="AG5" s="942"/>
      <c r="AH5" s="942"/>
      <c r="AI5" s="942"/>
      <c r="AJ5" s="942"/>
      <c r="AK5" s="942"/>
      <c r="AL5" s="942"/>
      <c r="AM5" s="942"/>
      <c r="AN5" s="942"/>
      <c r="AO5" s="942"/>
      <c r="AP5" s="942"/>
      <c r="AQ5" s="942"/>
      <c r="AR5" s="942"/>
      <c r="AS5" s="942"/>
      <c r="AT5" s="942"/>
      <c r="AU5" s="942"/>
      <c r="AV5" s="942"/>
      <c r="AW5" s="942"/>
    </row>
    <row r="6" spans="1:49" ht="6.75" customHeight="1" x14ac:dyDescent="0.15">
      <c r="A6" s="4"/>
      <c r="B6" s="18"/>
      <c r="C6" s="18"/>
      <c r="D6" s="18"/>
      <c r="E6" s="18"/>
      <c r="F6" s="18"/>
      <c r="G6" s="18"/>
      <c r="H6" s="18"/>
      <c r="I6" s="18"/>
      <c r="J6" s="18"/>
      <c r="K6" s="18"/>
      <c r="L6" s="18"/>
      <c r="M6" s="18"/>
      <c r="N6" s="18"/>
      <c r="O6" s="18"/>
      <c r="P6" s="18"/>
      <c r="Q6" s="18"/>
      <c r="R6" s="18"/>
      <c r="S6" s="4"/>
      <c r="T6" s="942"/>
      <c r="U6" s="942"/>
      <c r="V6" s="942"/>
      <c r="W6" s="942"/>
      <c r="X6" s="942"/>
      <c r="Y6" s="942"/>
      <c r="Z6" s="942"/>
      <c r="AA6" s="942"/>
      <c r="AB6" s="942"/>
      <c r="AC6" s="942"/>
      <c r="AD6" s="942"/>
      <c r="AE6" s="942"/>
      <c r="AF6" s="942"/>
      <c r="AG6" s="942"/>
      <c r="AH6" s="942"/>
      <c r="AI6" s="942"/>
      <c r="AJ6" s="942"/>
      <c r="AK6" s="942"/>
      <c r="AL6" s="942"/>
      <c r="AM6" s="942"/>
      <c r="AN6" s="942"/>
      <c r="AO6" s="942"/>
      <c r="AP6" s="942"/>
      <c r="AQ6" s="942"/>
      <c r="AR6" s="942"/>
      <c r="AS6" s="942"/>
      <c r="AT6" s="942"/>
      <c r="AU6" s="942"/>
      <c r="AV6" s="942"/>
      <c r="AW6" s="942"/>
    </row>
    <row r="7" spans="1:49" ht="21.75" customHeight="1" x14ac:dyDescent="0.2">
      <c r="A7" s="4"/>
      <c r="B7" s="18"/>
      <c r="C7" s="196" t="s">
        <v>1524</v>
      </c>
      <c r="D7" s="197" t="s">
        <v>1517</v>
      </c>
      <c r="E7" s="197" t="s">
        <v>1784</v>
      </c>
      <c r="F7" s="197" t="str">
        <f>'1'!E17</f>
        <v>ENE</v>
      </c>
      <c r="G7" s="197" t="str">
        <f>'1'!F17</f>
        <v>FEB</v>
      </c>
      <c r="H7" s="197" t="str">
        <f>'1'!G17</f>
        <v>MAR</v>
      </c>
      <c r="I7" s="197" t="str">
        <f>'1'!H17</f>
        <v>ABR</v>
      </c>
      <c r="J7" s="197" t="str">
        <f>'1'!I17</f>
        <v>MAY</v>
      </c>
      <c r="K7" s="197" t="str">
        <f>'1'!J17</f>
        <v>JUN</v>
      </c>
      <c r="L7" s="197" t="str">
        <f>'1'!K17</f>
        <v>JUL</v>
      </c>
      <c r="M7" s="197" t="str">
        <f>'1'!L17</f>
        <v>AGO</v>
      </c>
      <c r="N7" s="197" t="str">
        <f>'1'!M17</f>
        <v>SEPT</v>
      </c>
      <c r="O7" s="197" t="str">
        <f>'1'!N17</f>
        <v>OCT</v>
      </c>
      <c r="P7" s="197" t="str">
        <f>'1'!O17</f>
        <v>NOV</v>
      </c>
      <c r="Q7" s="197" t="str">
        <f>'1'!P17</f>
        <v xml:space="preserve"> DIC</v>
      </c>
      <c r="R7" s="18"/>
      <c r="S7" s="4"/>
      <c r="T7" s="942"/>
      <c r="U7" s="942"/>
      <c r="V7" s="942"/>
      <c r="W7" s="942"/>
      <c r="X7" s="942"/>
      <c r="Y7" s="942"/>
      <c r="Z7" s="942"/>
      <c r="AA7" s="942"/>
      <c r="AB7" s="942"/>
      <c r="AC7" s="942"/>
      <c r="AD7" s="942"/>
      <c r="AE7" s="942"/>
      <c r="AF7" s="942"/>
      <c r="AG7" s="942"/>
      <c r="AH7" s="942"/>
      <c r="AI7" s="942"/>
      <c r="AJ7" s="942"/>
      <c r="AK7" s="942"/>
      <c r="AL7" s="942"/>
      <c r="AM7" s="942"/>
      <c r="AN7" s="942"/>
      <c r="AO7" s="942"/>
      <c r="AP7" s="942"/>
      <c r="AQ7" s="942"/>
      <c r="AR7" s="942"/>
      <c r="AS7" s="942"/>
      <c r="AT7" s="942"/>
      <c r="AU7" s="942"/>
      <c r="AV7" s="942"/>
      <c r="AW7" s="942"/>
    </row>
    <row r="8" spans="1:49" ht="5.25" customHeight="1" x14ac:dyDescent="0.2">
      <c r="A8" s="4"/>
      <c r="B8" s="18"/>
      <c r="C8" s="188"/>
      <c r="D8" s="189"/>
      <c r="E8" s="189"/>
      <c r="F8" s="189"/>
      <c r="G8" s="189"/>
      <c r="H8" s="189"/>
      <c r="I8" s="189"/>
      <c r="J8" s="189"/>
      <c r="K8" s="189"/>
      <c r="L8" s="189"/>
      <c r="M8" s="189"/>
      <c r="N8" s="189"/>
      <c r="O8" s="189"/>
      <c r="P8" s="189"/>
      <c r="Q8" s="189"/>
      <c r="R8" s="18"/>
      <c r="S8" s="4"/>
      <c r="T8" s="942"/>
      <c r="U8" s="942"/>
      <c r="V8" s="942"/>
      <c r="W8" s="942"/>
      <c r="X8" s="942"/>
      <c r="Y8" s="942"/>
      <c r="Z8" s="942"/>
      <c r="AA8" s="942"/>
      <c r="AB8" s="942"/>
      <c r="AC8" s="942"/>
      <c r="AD8" s="942"/>
      <c r="AE8" s="942"/>
      <c r="AF8" s="942"/>
      <c r="AG8" s="942"/>
      <c r="AH8" s="942"/>
      <c r="AI8" s="942"/>
      <c r="AJ8" s="942"/>
      <c r="AK8" s="942"/>
      <c r="AL8" s="942"/>
      <c r="AM8" s="942"/>
      <c r="AN8" s="942"/>
      <c r="AO8" s="942"/>
      <c r="AP8" s="942"/>
      <c r="AQ8" s="942"/>
      <c r="AR8" s="942"/>
      <c r="AS8" s="942"/>
      <c r="AT8" s="942"/>
      <c r="AU8" s="942"/>
      <c r="AV8" s="942"/>
      <c r="AW8" s="942"/>
    </row>
    <row r="9" spans="1:49" ht="17" customHeight="1" x14ac:dyDescent="0.15">
      <c r="A9" s="4"/>
      <c r="B9" s="44"/>
      <c r="C9" s="1119" t="s">
        <v>1530</v>
      </c>
      <c r="D9" s="96">
        <f>SUM(F9:Q9)</f>
        <v>67000</v>
      </c>
      <c r="E9" s="99"/>
      <c r="F9" s="90">
        <f>'2a'!F17</f>
        <v>1000</v>
      </c>
      <c r="G9" s="90">
        <f>'2a'!G17</f>
        <v>2000</v>
      </c>
      <c r="H9" s="90">
        <f>'2a'!H17</f>
        <v>8000</v>
      </c>
      <c r="I9" s="90">
        <f>'2a'!I17</f>
        <v>10000</v>
      </c>
      <c r="J9" s="90">
        <f>'2a'!J17</f>
        <v>10000</v>
      </c>
      <c r="K9" s="90">
        <f>'2a'!K17</f>
        <v>5000</v>
      </c>
      <c r="L9" s="90">
        <f>'2a'!L17</f>
        <v>3000</v>
      </c>
      <c r="M9" s="90">
        <f>'2a'!M17</f>
        <v>3000</v>
      </c>
      <c r="N9" s="90">
        <f>'2a'!N17</f>
        <v>2000</v>
      </c>
      <c r="O9" s="90">
        <f>'2a'!O17</f>
        <v>8000</v>
      </c>
      <c r="P9" s="90">
        <f>'2a'!P17</f>
        <v>8000</v>
      </c>
      <c r="Q9" s="90">
        <f>'2a'!Q17</f>
        <v>7000</v>
      </c>
      <c r="R9" s="18"/>
      <c r="S9" s="4"/>
      <c r="T9" s="942"/>
      <c r="U9" s="942"/>
      <c r="V9" s="942"/>
      <c r="W9" s="942"/>
      <c r="X9" s="942"/>
      <c r="Y9" s="942"/>
      <c r="Z9" s="942"/>
      <c r="AA9" s="942"/>
      <c r="AB9" s="942"/>
      <c r="AC9" s="942"/>
      <c r="AD9" s="942"/>
      <c r="AE9" s="942"/>
      <c r="AF9" s="942"/>
      <c r="AG9" s="942"/>
      <c r="AH9" s="942"/>
      <c r="AI9" s="942"/>
      <c r="AJ9" s="942"/>
      <c r="AK9" s="942"/>
      <c r="AL9" s="942"/>
      <c r="AM9" s="942"/>
      <c r="AN9" s="942"/>
      <c r="AO9" s="942"/>
      <c r="AP9" s="942"/>
      <c r="AQ9" s="942"/>
      <c r="AR9" s="942"/>
      <c r="AS9" s="942"/>
      <c r="AT9" s="942"/>
      <c r="AU9" s="942"/>
      <c r="AV9" s="942"/>
      <c r="AW9" s="942"/>
    </row>
    <row r="10" spans="1:49" ht="17" customHeight="1" x14ac:dyDescent="0.15">
      <c r="A10" s="4"/>
      <c r="B10" s="44"/>
      <c r="C10" s="1119" t="s">
        <v>16</v>
      </c>
      <c r="D10" s="97">
        <f>SUM(F10:Q10)</f>
        <v>0</v>
      </c>
      <c r="E10" s="99">
        <f>IF(D$9=0,0,(D10/$D$9))</f>
        <v>0</v>
      </c>
      <c r="F10" s="92">
        <f>-pr!F9*'2a'!$F$50</f>
        <v>0</v>
      </c>
      <c r="G10" s="93">
        <f>-pr!G9*'2a'!$F$50</f>
        <v>0</v>
      </c>
      <c r="H10" s="93">
        <f>-pr!H9*'2a'!$F$50</f>
        <v>0</v>
      </c>
      <c r="I10" s="93">
        <f>-pr!I9*'2a'!$F$50</f>
        <v>0</v>
      </c>
      <c r="J10" s="93">
        <f>-pr!J9*'2a'!$F$50</f>
        <v>0</v>
      </c>
      <c r="K10" s="93">
        <f>-pr!K9*'2a'!$F$50</f>
        <v>0</v>
      </c>
      <c r="L10" s="93">
        <f>-pr!L9*'2a'!$F$50</f>
        <v>0</v>
      </c>
      <c r="M10" s="93">
        <f>-pr!M9*'2a'!$F$50</f>
        <v>0</v>
      </c>
      <c r="N10" s="93">
        <f>-pr!N9*'2a'!$F$50</f>
        <v>0</v>
      </c>
      <c r="O10" s="93">
        <f>-pr!O9*'2a'!$F$50</f>
        <v>0</v>
      </c>
      <c r="P10" s="93">
        <f>-pr!P9*'2a'!$F$50</f>
        <v>0</v>
      </c>
      <c r="Q10" s="93">
        <f>-pr!Q9*'2a'!$F$50</f>
        <v>0</v>
      </c>
      <c r="R10" s="18"/>
      <c r="S10" s="4"/>
      <c r="T10" s="942"/>
      <c r="U10" s="942"/>
      <c r="V10" s="942"/>
      <c r="W10" s="942"/>
      <c r="X10" s="942"/>
      <c r="Y10" s="942"/>
      <c r="Z10" s="942"/>
      <c r="AA10" s="942"/>
      <c r="AB10" s="942"/>
      <c r="AC10" s="942"/>
      <c r="AD10" s="942"/>
      <c r="AE10" s="942"/>
      <c r="AF10" s="942"/>
      <c r="AG10" s="942"/>
      <c r="AH10" s="942"/>
      <c r="AI10" s="942"/>
      <c r="AJ10" s="942"/>
      <c r="AK10" s="942"/>
      <c r="AL10" s="942"/>
      <c r="AM10" s="942"/>
      <c r="AN10" s="942"/>
      <c r="AO10" s="942"/>
      <c r="AP10" s="942"/>
      <c r="AQ10" s="942"/>
      <c r="AR10" s="942"/>
      <c r="AS10" s="942"/>
      <c r="AT10" s="942"/>
      <c r="AU10" s="942"/>
      <c r="AV10" s="942"/>
      <c r="AW10" s="942"/>
    </row>
    <row r="11" spans="1:49" ht="19.5" customHeight="1" x14ac:dyDescent="0.15">
      <c r="A11" s="4"/>
      <c r="B11" s="44"/>
      <c r="C11" s="1127" t="s">
        <v>17</v>
      </c>
      <c r="D11" s="175">
        <f>SUM(D9:D10)</f>
        <v>67000</v>
      </c>
      <c r="E11" s="176">
        <f>IF(D$9=0,0,(D11/$D$9))</f>
        <v>1</v>
      </c>
      <c r="F11" s="175">
        <f t="shared" ref="F11:Q11" si="0">SUM(F9:F10)</f>
        <v>1000</v>
      </c>
      <c r="G11" s="175">
        <f t="shared" si="0"/>
        <v>2000</v>
      </c>
      <c r="H11" s="175">
        <f t="shared" si="0"/>
        <v>8000</v>
      </c>
      <c r="I11" s="175">
        <f t="shared" si="0"/>
        <v>10000</v>
      </c>
      <c r="J11" s="175">
        <f t="shared" si="0"/>
        <v>10000</v>
      </c>
      <c r="K11" s="175">
        <f t="shared" si="0"/>
        <v>5000</v>
      </c>
      <c r="L11" s="175">
        <f t="shared" si="0"/>
        <v>3000</v>
      </c>
      <c r="M11" s="175">
        <f t="shared" si="0"/>
        <v>3000</v>
      </c>
      <c r="N11" s="175">
        <f t="shared" si="0"/>
        <v>2000</v>
      </c>
      <c r="O11" s="175">
        <f t="shared" si="0"/>
        <v>8000</v>
      </c>
      <c r="P11" s="175">
        <f t="shared" si="0"/>
        <v>8000</v>
      </c>
      <c r="Q11" s="175">
        <f t="shared" si="0"/>
        <v>7000</v>
      </c>
      <c r="R11" s="18"/>
      <c r="S11" s="4"/>
      <c r="T11" s="942"/>
      <c r="U11" s="942"/>
      <c r="V11" s="942"/>
      <c r="W11" s="942"/>
      <c r="X11" s="942"/>
      <c r="Y11" s="942"/>
      <c r="Z11" s="942"/>
      <c r="AA11" s="942"/>
      <c r="AB11" s="942"/>
      <c r="AC11" s="942"/>
      <c r="AD11" s="942"/>
      <c r="AE11" s="942"/>
      <c r="AF11" s="942"/>
      <c r="AG11" s="942"/>
      <c r="AH11" s="942"/>
      <c r="AI11" s="942"/>
      <c r="AJ11" s="942"/>
      <c r="AK11" s="942"/>
      <c r="AL11" s="942"/>
      <c r="AM11" s="942"/>
      <c r="AN11" s="942"/>
      <c r="AO11" s="942"/>
      <c r="AP11" s="942"/>
      <c r="AQ11" s="942"/>
      <c r="AR11" s="942"/>
      <c r="AS11" s="942"/>
      <c r="AT11" s="942"/>
      <c r="AU11" s="942"/>
      <c r="AV11" s="942"/>
      <c r="AW11" s="942"/>
    </row>
    <row r="12" spans="1:49" ht="17" customHeight="1" x14ac:dyDescent="0.15">
      <c r="A12" s="4"/>
      <c r="B12" s="44"/>
      <c r="C12" s="1126" t="s">
        <v>175</v>
      </c>
      <c r="D12" s="97">
        <f>SUM(F12:Q12)</f>
        <v>0</v>
      </c>
      <c r="E12" s="99">
        <f>IF(D$9=0,0,(D12/$D$9))</f>
        <v>0</v>
      </c>
      <c r="F12" s="737">
        <f>CTesorería!E27</f>
        <v>0</v>
      </c>
      <c r="G12" s="737">
        <f>CTesorería!F27</f>
        <v>0</v>
      </c>
      <c r="H12" s="737">
        <f>CTesorería!G27</f>
        <v>0</v>
      </c>
      <c r="I12" s="737">
        <f>CTesorería!H27</f>
        <v>0</v>
      </c>
      <c r="J12" s="737">
        <f>CTesorería!I27</f>
        <v>0</v>
      </c>
      <c r="K12" s="737">
        <f>CTesorería!J27</f>
        <v>0</v>
      </c>
      <c r="L12" s="737">
        <f>CTesorería!K27</f>
        <v>0</v>
      </c>
      <c r="M12" s="737">
        <f>CTesorería!L27</f>
        <v>0</v>
      </c>
      <c r="N12" s="737">
        <f>CTesorería!M27</f>
        <v>0</v>
      </c>
      <c r="O12" s="737">
        <f>CTesorería!N27</f>
        <v>0</v>
      </c>
      <c r="P12" s="737">
        <f>CTesorería!O27</f>
        <v>0</v>
      </c>
      <c r="Q12" s="737">
        <f>CTesorería!P27</f>
        <v>0</v>
      </c>
      <c r="R12" s="18"/>
      <c r="S12" s="4"/>
      <c r="T12" s="942"/>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row>
    <row r="13" spans="1:49" ht="19.5" customHeight="1" x14ac:dyDescent="0.15">
      <c r="A13" s="4"/>
      <c r="B13" s="44"/>
      <c r="C13" s="1127" t="s">
        <v>1649</v>
      </c>
      <c r="D13" s="175">
        <f>+D11-D12</f>
        <v>67000</v>
      </c>
      <c r="E13" s="176">
        <f>IF(D$9=0,0,(D13/$D$9))</f>
        <v>1</v>
      </c>
      <c r="F13" s="175">
        <f t="shared" ref="F13:Q13" si="1">+F11-F12</f>
        <v>1000</v>
      </c>
      <c r="G13" s="175">
        <f t="shared" si="1"/>
        <v>2000</v>
      </c>
      <c r="H13" s="175">
        <f t="shared" si="1"/>
        <v>8000</v>
      </c>
      <c r="I13" s="175">
        <f t="shared" si="1"/>
        <v>10000</v>
      </c>
      <c r="J13" s="175">
        <f t="shared" si="1"/>
        <v>10000</v>
      </c>
      <c r="K13" s="175">
        <f t="shared" si="1"/>
        <v>5000</v>
      </c>
      <c r="L13" s="175">
        <f t="shared" si="1"/>
        <v>3000</v>
      </c>
      <c r="M13" s="175">
        <f t="shared" si="1"/>
        <v>3000</v>
      </c>
      <c r="N13" s="175">
        <f t="shared" si="1"/>
        <v>2000</v>
      </c>
      <c r="O13" s="175">
        <f t="shared" si="1"/>
        <v>8000</v>
      </c>
      <c r="P13" s="175">
        <f t="shared" si="1"/>
        <v>8000</v>
      </c>
      <c r="Q13" s="175">
        <f t="shared" si="1"/>
        <v>7000</v>
      </c>
      <c r="R13" s="18"/>
      <c r="S13" s="4"/>
      <c r="T13" s="942"/>
      <c r="U13" s="942"/>
      <c r="V13" s="942"/>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c r="AT13" s="942"/>
      <c r="AU13" s="942"/>
      <c r="AV13" s="942"/>
      <c r="AW13" s="942"/>
    </row>
    <row r="14" spans="1:49" ht="23.25" customHeight="1" x14ac:dyDescent="0.15">
      <c r="A14" s="4"/>
      <c r="B14" s="44"/>
      <c r="C14" s="18"/>
      <c r="D14" s="18"/>
      <c r="E14" s="18"/>
      <c r="F14" s="18"/>
      <c r="G14" s="18"/>
      <c r="H14" s="18"/>
      <c r="I14" s="18"/>
      <c r="J14" s="18"/>
      <c r="K14" s="18"/>
      <c r="L14" s="18"/>
      <c r="M14" s="18"/>
      <c r="N14" s="18"/>
      <c r="O14" s="18"/>
      <c r="P14" s="18"/>
      <c r="Q14" s="18"/>
      <c r="R14" s="18"/>
      <c r="S14" s="4"/>
      <c r="T14" s="942"/>
      <c r="U14" s="942"/>
      <c r="V14" s="942"/>
      <c r="W14" s="942"/>
      <c r="X14" s="942"/>
      <c r="Y14" s="942"/>
      <c r="Z14" s="942"/>
      <c r="AA14" s="942"/>
      <c r="AB14" s="942"/>
      <c r="AC14" s="942"/>
      <c r="AD14" s="942"/>
      <c r="AE14" s="942"/>
      <c r="AF14" s="942"/>
      <c r="AG14" s="942"/>
      <c r="AH14" s="942"/>
      <c r="AI14" s="942"/>
      <c r="AJ14" s="942"/>
      <c r="AK14" s="942"/>
      <c r="AL14" s="942"/>
      <c r="AM14" s="942"/>
      <c r="AN14" s="942"/>
      <c r="AO14" s="942"/>
      <c r="AP14" s="942"/>
      <c r="AQ14" s="942"/>
      <c r="AR14" s="942"/>
      <c r="AS14" s="942"/>
      <c r="AT14" s="942"/>
      <c r="AU14" s="942"/>
      <c r="AV14" s="942"/>
      <c r="AW14" s="942"/>
    </row>
    <row r="15" spans="1:49" ht="21.75" customHeight="1" thickBot="1" x14ac:dyDescent="0.25">
      <c r="A15" s="4"/>
      <c r="B15" s="44"/>
      <c r="C15" s="190" t="s">
        <v>1548</v>
      </c>
      <c r="D15" s="191" t="str">
        <f>D7</f>
        <v>Total</v>
      </c>
      <c r="E15" s="191" t="s">
        <v>1784</v>
      </c>
      <c r="F15" s="191" t="str">
        <f t="shared" ref="F15:Q15" si="2">F7</f>
        <v>ENE</v>
      </c>
      <c r="G15" s="191" t="str">
        <f t="shared" si="2"/>
        <v>FEB</v>
      </c>
      <c r="H15" s="191" t="str">
        <f t="shared" si="2"/>
        <v>MAR</v>
      </c>
      <c r="I15" s="191" t="str">
        <f t="shared" si="2"/>
        <v>ABR</v>
      </c>
      <c r="J15" s="191" t="str">
        <f t="shared" si="2"/>
        <v>MAY</v>
      </c>
      <c r="K15" s="191" t="str">
        <f t="shared" si="2"/>
        <v>JUN</v>
      </c>
      <c r="L15" s="191" t="str">
        <f t="shared" si="2"/>
        <v>JUL</v>
      </c>
      <c r="M15" s="191" t="str">
        <f t="shared" si="2"/>
        <v>AGO</v>
      </c>
      <c r="N15" s="191" t="str">
        <f t="shared" si="2"/>
        <v>SEPT</v>
      </c>
      <c r="O15" s="191" t="str">
        <f t="shared" si="2"/>
        <v>OCT</v>
      </c>
      <c r="P15" s="191" t="str">
        <f t="shared" si="2"/>
        <v>NOV</v>
      </c>
      <c r="Q15" s="191" t="str">
        <f t="shared" si="2"/>
        <v xml:space="preserve"> DIC</v>
      </c>
      <c r="R15" s="18"/>
      <c r="S15" s="4"/>
      <c r="T15" s="942"/>
      <c r="U15" s="942"/>
      <c r="V15" s="942"/>
      <c r="W15" s="942"/>
      <c r="X15" s="942"/>
      <c r="Y15" s="942"/>
      <c r="Z15" s="942"/>
      <c r="AA15" s="942"/>
      <c r="AB15" s="942"/>
      <c r="AC15" s="942"/>
      <c r="AD15" s="942"/>
      <c r="AE15" s="942"/>
      <c r="AF15" s="942"/>
      <c r="AG15" s="942"/>
      <c r="AH15" s="942"/>
      <c r="AI15" s="942"/>
      <c r="AJ15" s="942"/>
      <c r="AK15" s="942"/>
      <c r="AL15" s="942"/>
      <c r="AM15" s="942"/>
      <c r="AN15" s="942"/>
      <c r="AO15" s="942"/>
      <c r="AP15" s="942"/>
      <c r="AQ15" s="942"/>
      <c r="AR15" s="942"/>
      <c r="AS15" s="942"/>
      <c r="AT15" s="942"/>
      <c r="AU15" s="942"/>
      <c r="AV15" s="942"/>
      <c r="AW15" s="942"/>
    </row>
    <row r="16" spans="1:49" ht="4.5" customHeight="1" x14ac:dyDescent="0.2">
      <c r="A16" s="4"/>
      <c r="B16" s="18"/>
      <c r="C16" s="188"/>
      <c r="D16" s="189"/>
      <c r="E16" s="189"/>
      <c r="F16" s="189"/>
      <c r="G16" s="189"/>
      <c r="H16" s="189"/>
      <c r="I16" s="189"/>
      <c r="J16" s="189"/>
      <c r="K16" s="189"/>
      <c r="L16" s="189"/>
      <c r="M16" s="189"/>
      <c r="N16" s="189"/>
      <c r="O16" s="189"/>
      <c r="P16" s="189"/>
      <c r="Q16" s="189"/>
      <c r="R16" s="18"/>
      <c r="S16" s="4"/>
      <c r="T16" s="942"/>
      <c r="U16" s="942"/>
      <c r="V16" s="942"/>
      <c r="W16" s="942"/>
      <c r="X16" s="942"/>
      <c r="Y16" s="942"/>
      <c r="Z16" s="942"/>
      <c r="AA16" s="942"/>
      <c r="AB16" s="942"/>
      <c r="AC16" s="942"/>
      <c r="AD16" s="942"/>
      <c r="AE16" s="942"/>
      <c r="AF16" s="942"/>
      <c r="AG16" s="942"/>
      <c r="AH16" s="942"/>
      <c r="AI16" s="942"/>
      <c r="AJ16" s="942"/>
      <c r="AK16" s="942"/>
      <c r="AL16" s="942"/>
      <c r="AM16" s="942"/>
      <c r="AN16" s="942"/>
      <c r="AO16" s="942"/>
      <c r="AP16" s="942"/>
      <c r="AQ16" s="942"/>
      <c r="AR16" s="942"/>
      <c r="AS16" s="942"/>
      <c r="AT16" s="942"/>
      <c r="AU16" s="942"/>
      <c r="AV16" s="942"/>
      <c r="AW16" s="942"/>
    </row>
    <row r="17" spans="1:49" ht="20" customHeight="1" x14ac:dyDescent="0.15">
      <c r="A17" s="4"/>
      <c r="B17" s="44"/>
      <c r="C17" s="181" t="s">
        <v>1787</v>
      </c>
      <c r="D17" s="182">
        <f>SUM(F17:Q17)</f>
        <v>0</v>
      </c>
      <c r="E17" s="204">
        <f>IF(D$11=0,0,(D17/$D$11))</f>
        <v>0</v>
      </c>
      <c r="F17" s="182">
        <f>CResult!C11</f>
        <v>0</v>
      </c>
      <c r="G17" s="182">
        <f>CResult!D11</f>
        <v>0</v>
      </c>
      <c r="H17" s="182">
        <f>CResult!E11</f>
        <v>0</v>
      </c>
      <c r="I17" s="182">
        <f>CResult!F11</f>
        <v>0</v>
      </c>
      <c r="J17" s="182">
        <f>CResult!G11</f>
        <v>0</v>
      </c>
      <c r="K17" s="182">
        <f>CResult!H11</f>
        <v>0</v>
      </c>
      <c r="L17" s="182">
        <f>CResult!I11</f>
        <v>0</v>
      </c>
      <c r="M17" s="182">
        <f>CResult!J11</f>
        <v>0</v>
      </c>
      <c r="N17" s="182">
        <f>CResult!K11</f>
        <v>0</v>
      </c>
      <c r="O17" s="182">
        <f>CResult!L11</f>
        <v>0</v>
      </c>
      <c r="P17" s="182">
        <f>CResult!M11</f>
        <v>0</v>
      </c>
      <c r="Q17" s="182">
        <f>CResult!N11</f>
        <v>0</v>
      </c>
      <c r="R17" s="18"/>
      <c r="S17" s="4"/>
      <c r="T17" s="942"/>
      <c r="U17" s="942"/>
      <c r="V17" s="942"/>
      <c r="W17" s="942"/>
      <c r="X17" s="942"/>
      <c r="Y17" s="942"/>
      <c r="Z17" s="942"/>
      <c r="AA17" s="942"/>
      <c r="AB17" s="942"/>
      <c r="AC17" s="942"/>
      <c r="AD17" s="942"/>
      <c r="AE17" s="942"/>
      <c r="AF17" s="942"/>
      <c r="AG17" s="942"/>
      <c r="AH17" s="942"/>
      <c r="AI17" s="942"/>
      <c r="AJ17" s="942"/>
      <c r="AK17" s="942"/>
      <c r="AL17" s="942"/>
      <c r="AM17" s="942"/>
      <c r="AN17" s="942"/>
      <c r="AO17" s="942"/>
      <c r="AP17" s="942"/>
      <c r="AQ17" s="942"/>
      <c r="AR17" s="942"/>
      <c r="AS17" s="942"/>
      <c r="AT17" s="942"/>
      <c r="AU17" s="942"/>
      <c r="AV17" s="942"/>
      <c r="AW17" s="942"/>
    </row>
    <row r="18" spans="1:49" ht="17" customHeight="1" x14ac:dyDescent="0.15">
      <c r="A18" s="4"/>
      <c r="B18" s="44"/>
      <c r="C18" s="177" t="s">
        <v>18</v>
      </c>
      <c r="D18" s="178">
        <f>+F18</f>
        <v>0</v>
      </c>
      <c r="E18" s="179"/>
      <c r="F18" s="180">
        <f>CResult!C12</f>
        <v>0</v>
      </c>
      <c r="G18" s="180">
        <f>CResult!D12</f>
        <v>0</v>
      </c>
      <c r="H18" s="180">
        <f>CResult!E12</f>
        <v>0</v>
      </c>
      <c r="I18" s="180">
        <f>CResult!F12</f>
        <v>0</v>
      </c>
      <c r="J18" s="180">
        <f>CResult!G12</f>
        <v>0</v>
      </c>
      <c r="K18" s="180">
        <f>CResult!H12</f>
        <v>0</v>
      </c>
      <c r="L18" s="180">
        <f>CResult!I12</f>
        <v>0</v>
      </c>
      <c r="M18" s="180">
        <f>CResult!J12</f>
        <v>0</v>
      </c>
      <c r="N18" s="180">
        <f>CResult!K12</f>
        <v>0</v>
      </c>
      <c r="O18" s="180">
        <f>CResult!L12</f>
        <v>0</v>
      </c>
      <c r="P18" s="180">
        <f>CResult!M12</f>
        <v>0</v>
      </c>
      <c r="Q18" s="180">
        <f>CResult!N12</f>
        <v>0</v>
      </c>
      <c r="R18" s="18"/>
      <c r="S18" s="4"/>
      <c r="T18" s="942"/>
      <c r="U18" s="942"/>
      <c r="V18" s="942"/>
      <c r="W18" s="942"/>
      <c r="X18" s="942"/>
      <c r="Y18" s="942"/>
      <c r="Z18" s="942"/>
      <c r="AA18" s="942"/>
      <c r="AB18" s="942"/>
      <c r="AC18" s="942"/>
      <c r="AD18" s="942"/>
      <c r="AE18" s="942"/>
      <c r="AF18" s="942"/>
      <c r="AG18" s="942"/>
      <c r="AH18" s="942"/>
      <c r="AI18" s="942"/>
      <c r="AJ18" s="942"/>
      <c r="AK18" s="942"/>
      <c r="AL18" s="942"/>
      <c r="AM18" s="942"/>
      <c r="AN18" s="942"/>
      <c r="AO18" s="942"/>
      <c r="AP18" s="942"/>
      <c r="AQ18" s="942"/>
      <c r="AR18" s="942"/>
      <c r="AS18" s="942"/>
      <c r="AT18" s="942"/>
      <c r="AU18" s="942"/>
      <c r="AV18" s="942"/>
      <c r="AW18" s="942"/>
    </row>
    <row r="19" spans="1:49" ht="17" customHeight="1" x14ac:dyDescent="0.15">
      <c r="A19" s="4"/>
      <c r="B19" s="44"/>
      <c r="C19" s="98" t="s">
        <v>19</v>
      </c>
      <c r="D19" s="96">
        <f>SUM(F19:Q19)</f>
        <v>0</v>
      </c>
      <c r="E19" s="100">
        <f>IF(D$11=0,0,(D19/$D$11))</f>
        <v>0</v>
      </c>
      <c r="F19" s="90">
        <f>CResult!C16</f>
        <v>0</v>
      </c>
      <c r="G19" s="90">
        <f>CResult!D16</f>
        <v>0</v>
      </c>
      <c r="H19" s="90">
        <f>CResult!E16</f>
        <v>0</v>
      </c>
      <c r="I19" s="90">
        <f>CResult!F16</f>
        <v>0</v>
      </c>
      <c r="J19" s="90">
        <f>CResult!G16</f>
        <v>0</v>
      </c>
      <c r="K19" s="90">
        <f>CResult!H16</f>
        <v>0</v>
      </c>
      <c r="L19" s="90">
        <f>CResult!I16</f>
        <v>0</v>
      </c>
      <c r="M19" s="90">
        <f>CResult!J16</f>
        <v>0</v>
      </c>
      <c r="N19" s="90">
        <f>CResult!K16</f>
        <v>0</v>
      </c>
      <c r="O19" s="90">
        <f>CResult!L16</f>
        <v>0</v>
      </c>
      <c r="P19" s="90">
        <f>CResult!M16</f>
        <v>0</v>
      </c>
      <c r="Q19" s="90">
        <f>CResult!N16</f>
        <v>0</v>
      </c>
      <c r="R19" s="18"/>
      <c r="S19" s="4"/>
      <c r="T19" s="942"/>
      <c r="U19" s="942"/>
      <c r="V19" s="942"/>
      <c r="W19" s="942"/>
      <c r="X19" s="942"/>
      <c r="Y19" s="942"/>
      <c r="Z19" s="942"/>
      <c r="AA19" s="942"/>
      <c r="AB19" s="942"/>
      <c r="AC19" s="942"/>
      <c r="AD19" s="942"/>
      <c r="AE19" s="942"/>
      <c r="AF19" s="942"/>
      <c r="AG19" s="942"/>
      <c r="AH19" s="942"/>
      <c r="AI19" s="942"/>
      <c r="AJ19" s="942"/>
      <c r="AK19" s="942"/>
      <c r="AL19" s="942"/>
      <c r="AM19" s="942"/>
      <c r="AN19" s="942"/>
      <c r="AO19" s="942"/>
      <c r="AP19" s="942"/>
      <c r="AQ19" s="942"/>
      <c r="AR19" s="942"/>
      <c r="AS19" s="942"/>
      <c r="AT19" s="942"/>
      <c r="AU19" s="942"/>
      <c r="AV19" s="942"/>
      <c r="AW19" s="942"/>
    </row>
    <row r="20" spans="1:49" ht="17" customHeight="1" x14ac:dyDescent="0.15">
      <c r="A20" s="4"/>
      <c r="B20" s="44"/>
      <c r="C20" s="98" t="s">
        <v>20</v>
      </c>
      <c r="D20" s="96">
        <f>+Q20</f>
        <v>0</v>
      </c>
      <c r="E20" s="91"/>
      <c r="F20" s="90">
        <f>CResult!C17</f>
        <v>0</v>
      </c>
      <c r="G20" s="90">
        <f>CResult!D17</f>
        <v>0</v>
      </c>
      <c r="H20" s="90">
        <f>CResult!E17</f>
        <v>0</v>
      </c>
      <c r="I20" s="90">
        <f>CResult!F17</f>
        <v>0</v>
      </c>
      <c r="J20" s="90">
        <f>CResult!G17</f>
        <v>0</v>
      </c>
      <c r="K20" s="90">
        <f>CResult!H17</f>
        <v>0</v>
      </c>
      <c r="L20" s="90">
        <f>CResult!I17</f>
        <v>0</v>
      </c>
      <c r="M20" s="90">
        <f>CResult!J17</f>
        <v>0</v>
      </c>
      <c r="N20" s="90">
        <f>CResult!K17</f>
        <v>0</v>
      </c>
      <c r="O20" s="90">
        <f>CResult!L17</f>
        <v>0</v>
      </c>
      <c r="P20" s="90">
        <f>CResult!M17</f>
        <v>0</v>
      </c>
      <c r="Q20" s="90">
        <f>CResult!N17</f>
        <v>0</v>
      </c>
      <c r="R20" s="18"/>
      <c r="S20" s="4"/>
      <c r="T20" s="942"/>
      <c r="U20" s="942"/>
      <c r="V20" s="942"/>
      <c r="W20" s="942"/>
      <c r="X20" s="942"/>
      <c r="Y20" s="942"/>
      <c r="Z20" s="942"/>
      <c r="AA20" s="942"/>
      <c r="AB20" s="942"/>
      <c r="AC20" s="942"/>
      <c r="AD20" s="942"/>
      <c r="AE20" s="942"/>
      <c r="AF20" s="942"/>
      <c r="AG20" s="942"/>
      <c r="AH20" s="942"/>
      <c r="AI20" s="942"/>
      <c r="AJ20" s="942"/>
      <c r="AK20" s="942"/>
      <c r="AL20" s="942"/>
      <c r="AM20" s="942"/>
      <c r="AN20" s="942"/>
      <c r="AO20" s="942"/>
      <c r="AP20" s="942"/>
      <c r="AQ20" s="942"/>
      <c r="AR20" s="942"/>
      <c r="AS20" s="942"/>
      <c r="AT20" s="942"/>
      <c r="AU20" s="942"/>
      <c r="AV20" s="942"/>
      <c r="AW20" s="942"/>
    </row>
    <row r="21" spans="1:49" ht="4.5" customHeight="1" x14ac:dyDescent="0.15">
      <c r="A21" s="4"/>
      <c r="B21" s="44"/>
      <c r="C21" s="18"/>
      <c r="D21" s="18"/>
      <c r="E21" s="18"/>
      <c r="F21" s="18"/>
      <c r="G21" s="18"/>
      <c r="H21" s="18"/>
      <c r="I21" s="18"/>
      <c r="J21" s="18"/>
      <c r="K21" s="18"/>
      <c r="L21" s="18"/>
      <c r="M21" s="18"/>
      <c r="N21" s="18"/>
      <c r="O21" s="18"/>
      <c r="P21" s="18"/>
      <c r="Q21" s="18"/>
      <c r="R21" s="18"/>
      <c r="S21" s="4"/>
      <c r="T21" s="942"/>
      <c r="U21" s="942"/>
      <c r="V21" s="942"/>
      <c r="W21" s="942"/>
      <c r="X21" s="942"/>
      <c r="Y21" s="942"/>
      <c r="Z21" s="942"/>
      <c r="AA21" s="942"/>
      <c r="AB21" s="942"/>
      <c r="AC21" s="942"/>
      <c r="AD21" s="942"/>
      <c r="AE21" s="942"/>
      <c r="AF21" s="942"/>
      <c r="AG21" s="942"/>
      <c r="AH21" s="942"/>
      <c r="AI21" s="942"/>
      <c r="AJ21" s="942"/>
      <c r="AK21" s="942"/>
      <c r="AL21" s="942"/>
      <c r="AM21" s="942"/>
      <c r="AN21" s="942"/>
      <c r="AO21" s="942"/>
      <c r="AP21" s="942"/>
      <c r="AQ21" s="942"/>
      <c r="AR21" s="942"/>
      <c r="AS21" s="942"/>
      <c r="AT21" s="942"/>
      <c r="AU21" s="942"/>
      <c r="AV21" s="942"/>
      <c r="AW21" s="942"/>
    </row>
    <row r="22" spans="1:49" ht="17" customHeight="1" x14ac:dyDescent="0.15">
      <c r="A22" s="4"/>
      <c r="B22" s="44"/>
      <c r="C22" s="181" t="s">
        <v>1789</v>
      </c>
      <c r="D22" s="182">
        <f>SUM(F22:Q22)</f>
        <v>8100</v>
      </c>
      <c r="E22" s="204">
        <f>IF(D$11=0,0,(D22/$D$11))</f>
        <v>0.1208955223880597</v>
      </c>
      <c r="F22" s="182">
        <f>SUM(F23:F24)</f>
        <v>650</v>
      </c>
      <c r="G22" s="182">
        <f t="shared" ref="G22:Q22" si="3">SUM(G23:G24)</f>
        <v>650</v>
      </c>
      <c r="H22" s="182">
        <f t="shared" si="3"/>
        <v>650</v>
      </c>
      <c r="I22" s="182">
        <f t="shared" si="3"/>
        <v>650</v>
      </c>
      <c r="J22" s="182">
        <f t="shared" si="3"/>
        <v>650</v>
      </c>
      <c r="K22" s="182">
        <f t="shared" si="3"/>
        <v>650</v>
      </c>
      <c r="L22" s="182">
        <f t="shared" si="3"/>
        <v>950</v>
      </c>
      <c r="M22" s="182">
        <f t="shared" si="3"/>
        <v>650</v>
      </c>
      <c r="N22" s="182">
        <f t="shared" si="3"/>
        <v>650</v>
      </c>
      <c r="O22" s="182">
        <f t="shared" si="3"/>
        <v>650</v>
      </c>
      <c r="P22" s="182">
        <f t="shared" si="3"/>
        <v>650</v>
      </c>
      <c r="Q22" s="182">
        <f t="shared" si="3"/>
        <v>650</v>
      </c>
      <c r="R22" s="18"/>
      <c r="S22" s="4"/>
      <c r="T22" s="942"/>
      <c r="U22" s="942"/>
      <c r="V22" s="942"/>
      <c r="W22" s="942"/>
      <c r="X22" s="942"/>
      <c r="Y22" s="942"/>
      <c r="Z22" s="942"/>
      <c r="AA22" s="942"/>
      <c r="AB22" s="942"/>
      <c r="AC22" s="942"/>
      <c r="AD22" s="942"/>
      <c r="AE22" s="942"/>
      <c r="AF22" s="942"/>
      <c r="AG22" s="942"/>
      <c r="AH22" s="942"/>
      <c r="AI22" s="942"/>
      <c r="AJ22" s="942"/>
      <c r="AK22" s="942"/>
      <c r="AL22" s="942"/>
      <c r="AM22" s="942"/>
      <c r="AN22" s="942"/>
      <c r="AO22" s="942"/>
      <c r="AP22" s="942"/>
      <c r="AQ22" s="942"/>
      <c r="AR22" s="942"/>
      <c r="AS22" s="942"/>
      <c r="AT22" s="942"/>
      <c r="AU22" s="942"/>
      <c r="AV22" s="942"/>
      <c r="AW22" s="942"/>
    </row>
    <row r="23" spans="1:49" ht="17" customHeight="1" x14ac:dyDescent="0.15">
      <c r="A23" s="4"/>
      <c r="B23" s="44"/>
      <c r="C23" s="98" t="s">
        <v>1790</v>
      </c>
      <c r="D23" s="96">
        <f>SUM(F23:Q23)</f>
        <v>0</v>
      </c>
      <c r="E23" s="100">
        <f>IF(D$11=0,0,(D23/$D$11))</f>
        <v>0</v>
      </c>
      <c r="F23" s="90">
        <f>+'2b'!F159*pr!F11</f>
        <v>0</v>
      </c>
      <c r="G23" s="90">
        <f>+'2b'!G159*pr!G11</f>
        <v>0</v>
      </c>
      <c r="H23" s="90">
        <f>+'2b'!H159*pr!H11</f>
        <v>0</v>
      </c>
      <c r="I23" s="90">
        <f>+'2b'!I159*pr!I11</f>
        <v>0</v>
      </c>
      <c r="J23" s="90">
        <f>+'2b'!J159*pr!J11</f>
        <v>0</v>
      </c>
      <c r="K23" s="90">
        <f>+'2b'!K159*pr!K11</f>
        <v>0</v>
      </c>
      <c r="L23" s="90">
        <f>+'2b'!L159*pr!L11</f>
        <v>0</v>
      </c>
      <c r="M23" s="90">
        <f>+'2b'!M159*pr!M11</f>
        <v>0</v>
      </c>
      <c r="N23" s="90">
        <f>+'2b'!N159*pr!N11</f>
        <v>0</v>
      </c>
      <c r="O23" s="90">
        <f>+'2b'!O159*pr!O11</f>
        <v>0</v>
      </c>
      <c r="P23" s="90">
        <f>+'2b'!P159*pr!P11</f>
        <v>0</v>
      </c>
      <c r="Q23" s="90">
        <f>+'2b'!Q159*pr!Q11</f>
        <v>0</v>
      </c>
      <c r="R23" s="18"/>
      <c r="S23" s="4"/>
      <c r="T23" s="942"/>
      <c r="U23" s="942"/>
      <c r="V23" s="942"/>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2"/>
      <c r="AS23" s="942"/>
      <c r="AT23" s="942"/>
      <c r="AU23" s="942"/>
      <c r="AV23" s="942"/>
      <c r="AW23" s="942"/>
    </row>
    <row r="24" spans="1:49" ht="17" customHeight="1" x14ac:dyDescent="0.15">
      <c r="A24" s="4"/>
      <c r="B24" s="44"/>
      <c r="C24" s="98" t="s">
        <v>34</v>
      </c>
      <c r="D24" s="96">
        <f>SUM(F24:Q24)</f>
        <v>8100</v>
      </c>
      <c r="E24" s="100">
        <f>IF(D$11=0,0,(D24/$D$11))</f>
        <v>0.1208955223880597</v>
      </c>
      <c r="F24" s="90">
        <f>'2b'!F22+'3a'!F55</f>
        <v>650</v>
      </c>
      <c r="G24" s="90">
        <f>'2b'!G22</f>
        <v>650</v>
      </c>
      <c r="H24" s="90">
        <f>'2b'!H22</f>
        <v>650</v>
      </c>
      <c r="I24" s="90">
        <f>'2b'!I22</f>
        <v>650</v>
      </c>
      <c r="J24" s="90">
        <f>'2b'!J22</f>
        <v>650</v>
      </c>
      <c r="K24" s="90">
        <f>'2b'!K22</f>
        <v>650</v>
      </c>
      <c r="L24" s="90">
        <f>'2b'!L22</f>
        <v>950</v>
      </c>
      <c r="M24" s="90">
        <f>'2b'!M22</f>
        <v>650</v>
      </c>
      <c r="N24" s="90">
        <f>'2b'!N22</f>
        <v>650</v>
      </c>
      <c r="O24" s="90">
        <f>'2b'!O22</f>
        <v>650</v>
      </c>
      <c r="P24" s="90">
        <f>'2b'!P22</f>
        <v>650</v>
      </c>
      <c r="Q24" s="90">
        <f>'2b'!Q22</f>
        <v>650</v>
      </c>
      <c r="R24" s="18"/>
      <c r="S24" s="4"/>
      <c r="T24" s="942"/>
      <c r="U24" s="942"/>
      <c r="V24" s="942"/>
      <c r="W24" s="942"/>
      <c r="X24" s="942"/>
      <c r="Y24" s="942"/>
      <c r="Z24" s="942"/>
      <c r="AA24" s="942"/>
      <c r="AB24" s="942"/>
      <c r="AC24" s="942"/>
      <c r="AD24" s="942"/>
      <c r="AE24" s="942"/>
      <c r="AF24" s="942"/>
      <c r="AG24" s="942"/>
      <c r="AH24" s="942"/>
      <c r="AI24" s="942"/>
      <c r="AJ24" s="942"/>
      <c r="AK24" s="942"/>
      <c r="AL24" s="942"/>
      <c r="AM24" s="942"/>
      <c r="AN24" s="942"/>
      <c r="AO24" s="942"/>
      <c r="AP24" s="942"/>
      <c r="AQ24" s="942"/>
      <c r="AR24" s="942"/>
      <c r="AS24" s="942"/>
      <c r="AT24" s="942"/>
      <c r="AU24" s="942"/>
      <c r="AV24" s="942"/>
      <c r="AW24" s="942"/>
    </row>
    <row r="25" spans="1:49" ht="5.25" customHeight="1" x14ac:dyDescent="0.15">
      <c r="A25" s="4"/>
      <c r="B25" s="44"/>
      <c r="C25" s="18"/>
      <c r="D25" s="18"/>
      <c r="E25" s="18"/>
      <c r="F25" s="18"/>
      <c r="G25" s="18"/>
      <c r="H25" s="18"/>
      <c r="I25" s="18"/>
      <c r="J25" s="18"/>
      <c r="K25" s="18"/>
      <c r="L25" s="18"/>
      <c r="M25" s="18"/>
      <c r="N25" s="18"/>
      <c r="O25" s="18"/>
      <c r="P25" s="18"/>
      <c r="Q25" s="18"/>
      <c r="R25" s="18"/>
      <c r="S25" s="4"/>
      <c r="T25" s="942"/>
      <c r="U25" s="942"/>
      <c r="V25" s="942"/>
      <c r="W25" s="942"/>
      <c r="X25" s="942"/>
      <c r="Y25" s="942"/>
      <c r="Z25" s="942"/>
      <c r="AA25" s="942"/>
      <c r="AB25" s="942"/>
      <c r="AC25" s="942"/>
      <c r="AD25" s="942"/>
      <c r="AE25" s="942"/>
      <c r="AF25" s="942"/>
      <c r="AG25" s="942"/>
      <c r="AH25" s="942"/>
      <c r="AI25" s="942"/>
      <c r="AJ25" s="942"/>
      <c r="AK25" s="942"/>
      <c r="AL25" s="942"/>
      <c r="AM25" s="942"/>
      <c r="AN25" s="942"/>
      <c r="AO25" s="942"/>
      <c r="AP25" s="942"/>
      <c r="AQ25" s="942"/>
      <c r="AR25" s="942"/>
      <c r="AS25" s="942"/>
      <c r="AT25" s="942"/>
      <c r="AU25" s="942"/>
      <c r="AV25" s="942"/>
      <c r="AW25" s="942"/>
    </row>
    <row r="26" spans="1:49" ht="17" customHeight="1" x14ac:dyDescent="0.15">
      <c r="A26" s="4"/>
      <c r="B26" s="44"/>
      <c r="C26" s="181" t="s">
        <v>1788</v>
      </c>
      <c r="D26" s="182">
        <f t="shared" ref="D26:D31" si="4">SUM(F26:Q26)</f>
        <v>49680</v>
      </c>
      <c r="E26" s="204">
        <f t="shared" ref="E26:E31" si="5">IF(D$11=0,0,(D26/$D$11))</f>
        <v>0.74149253731343279</v>
      </c>
      <c r="F26" s="182">
        <f>SUM(F27:F31)</f>
        <v>4590</v>
      </c>
      <c r="G26" s="182">
        <f t="shared" ref="G26:Q26" si="6">SUM(G27:G31)</f>
        <v>3240</v>
      </c>
      <c r="H26" s="182">
        <f t="shared" si="6"/>
        <v>3915</v>
      </c>
      <c r="I26" s="182">
        <f t="shared" si="6"/>
        <v>4590</v>
      </c>
      <c r="J26" s="182">
        <f t="shared" si="6"/>
        <v>5940</v>
      </c>
      <c r="K26" s="182">
        <f t="shared" si="6"/>
        <v>4590</v>
      </c>
      <c r="L26" s="182">
        <f t="shared" si="6"/>
        <v>3915</v>
      </c>
      <c r="M26" s="182">
        <f t="shared" si="6"/>
        <v>3240</v>
      </c>
      <c r="N26" s="182">
        <f t="shared" si="6"/>
        <v>3240</v>
      </c>
      <c r="O26" s="182">
        <f t="shared" si="6"/>
        <v>4590</v>
      </c>
      <c r="P26" s="182">
        <f t="shared" si="6"/>
        <v>4590</v>
      </c>
      <c r="Q26" s="182">
        <f t="shared" si="6"/>
        <v>3240</v>
      </c>
      <c r="R26" s="18"/>
      <c r="S26" s="4"/>
      <c r="T26" s="942"/>
      <c r="U26" s="942"/>
      <c r="V26" s="942"/>
      <c r="W26" s="942"/>
      <c r="X26" s="942"/>
      <c r="Y26" s="942"/>
      <c r="Z26" s="942"/>
      <c r="AA26" s="942"/>
      <c r="AB26" s="942"/>
      <c r="AC26" s="942"/>
      <c r="AD26" s="942"/>
      <c r="AE26" s="942"/>
      <c r="AF26" s="942"/>
      <c r="AG26" s="942"/>
      <c r="AH26" s="942"/>
      <c r="AI26" s="942"/>
      <c r="AJ26" s="942"/>
      <c r="AK26" s="942"/>
      <c r="AL26" s="942"/>
      <c r="AM26" s="942"/>
      <c r="AN26" s="942"/>
      <c r="AO26" s="942"/>
      <c r="AP26" s="942"/>
      <c r="AQ26" s="942"/>
      <c r="AR26" s="942"/>
      <c r="AS26" s="942"/>
      <c r="AT26" s="942"/>
      <c r="AU26" s="942"/>
      <c r="AV26" s="942"/>
      <c r="AW26" s="942"/>
    </row>
    <row r="27" spans="1:49" ht="17" customHeight="1" x14ac:dyDescent="0.15">
      <c r="A27" s="4"/>
      <c r="B27" s="44"/>
      <c r="C27" s="98" t="s">
        <v>15</v>
      </c>
      <c r="D27" s="96">
        <f t="shared" si="4"/>
        <v>0</v>
      </c>
      <c r="E27" s="100">
        <f t="shared" si="5"/>
        <v>0</v>
      </c>
      <c r="F27" s="90">
        <f>'2c'!Z238</f>
        <v>0</v>
      </c>
      <c r="G27" s="90">
        <f>'2c'!AA238</f>
        <v>0</v>
      </c>
      <c r="H27" s="90">
        <f>'2c'!AB238</f>
        <v>0</v>
      </c>
      <c r="I27" s="90">
        <f>'2c'!AC238</f>
        <v>0</v>
      </c>
      <c r="J27" s="90">
        <f>'2c'!AD238</f>
        <v>0</v>
      </c>
      <c r="K27" s="90">
        <f>'2c'!AE238</f>
        <v>0</v>
      </c>
      <c r="L27" s="90">
        <f>'2c'!AF238</f>
        <v>0</v>
      </c>
      <c r="M27" s="90">
        <f>'2c'!AG238</f>
        <v>0</v>
      </c>
      <c r="N27" s="90">
        <f>'2c'!AH238</f>
        <v>0</v>
      </c>
      <c r="O27" s="90">
        <f>'2c'!AI238</f>
        <v>0</v>
      </c>
      <c r="P27" s="90">
        <f>'2c'!AJ238</f>
        <v>0</v>
      </c>
      <c r="Q27" s="90">
        <f>'2c'!AK238</f>
        <v>0</v>
      </c>
      <c r="R27" s="18"/>
      <c r="S27" s="4"/>
      <c r="T27" s="942"/>
      <c r="U27" s="942"/>
      <c r="V27" s="942"/>
      <c r="W27" s="942"/>
      <c r="X27" s="942"/>
      <c r="Y27" s="942"/>
      <c r="Z27" s="942"/>
      <c r="AA27" s="942"/>
      <c r="AB27" s="942"/>
      <c r="AC27" s="942"/>
      <c r="AD27" s="942"/>
      <c r="AE27" s="942"/>
      <c r="AF27" s="942"/>
      <c r="AG27" s="942"/>
      <c r="AH27" s="942"/>
      <c r="AI27" s="942"/>
      <c r="AJ27" s="942"/>
      <c r="AK27" s="942"/>
      <c r="AL27" s="942"/>
      <c r="AM27" s="942"/>
      <c r="AN27" s="942"/>
      <c r="AO27" s="942"/>
      <c r="AP27" s="942"/>
      <c r="AQ27" s="942"/>
      <c r="AR27" s="942"/>
      <c r="AS27" s="942"/>
      <c r="AT27" s="942"/>
      <c r="AU27" s="942"/>
      <c r="AV27" s="942"/>
      <c r="AW27" s="942"/>
    </row>
    <row r="28" spans="1:49" ht="17" customHeight="1" x14ac:dyDescent="0.15">
      <c r="A28" s="4"/>
      <c r="B28" s="44"/>
      <c r="C28" s="98" t="s">
        <v>946</v>
      </c>
      <c r="D28" s="96">
        <f t="shared" si="4"/>
        <v>0</v>
      </c>
      <c r="E28" s="100">
        <f t="shared" si="5"/>
        <v>0</v>
      </c>
      <c r="F28" s="90">
        <f>'3a'!$G$59</f>
        <v>0</v>
      </c>
      <c r="G28" s="90"/>
      <c r="H28" s="90"/>
      <c r="I28" s="90"/>
      <c r="J28" s="90"/>
      <c r="K28" s="90"/>
      <c r="L28" s="90"/>
      <c r="M28" s="90"/>
      <c r="N28" s="90"/>
      <c r="O28" s="90"/>
      <c r="P28" s="90"/>
      <c r="Q28" s="90"/>
      <c r="R28" s="18"/>
      <c r="S28" s="4"/>
      <c r="T28" s="942"/>
      <c r="U28" s="942"/>
      <c r="V28" s="942"/>
      <c r="W28" s="942"/>
      <c r="X28" s="942"/>
      <c r="Y28" s="942"/>
      <c r="Z28" s="942"/>
      <c r="AA28" s="942"/>
      <c r="AB28" s="942"/>
      <c r="AC28" s="942"/>
      <c r="AD28" s="942"/>
      <c r="AE28" s="942"/>
      <c r="AF28" s="942"/>
      <c r="AG28" s="942"/>
      <c r="AH28" s="942"/>
      <c r="AI28" s="942"/>
      <c r="AJ28" s="942"/>
      <c r="AK28" s="942"/>
      <c r="AL28" s="942"/>
      <c r="AM28" s="942"/>
      <c r="AN28" s="942"/>
      <c r="AO28" s="942"/>
      <c r="AP28" s="942"/>
      <c r="AQ28" s="942"/>
      <c r="AR28" s="942"/>
      <c r="AS28" s="942"/>
      <c r="AT28" s="942"/>
      <c r="AU28" s="942"/>
      <c r="AV28" s="942"/>
      <c r="AW28" s="942"/>
    </row>
    <row r="29" spans="1:49" ht="17" customHeight="1" x14ac:dyDescent="0.15">
      <c r="A29" s="4"/>
      <c r="B29" s="44"/>
      <c r="C29" s="98" t="s">
        <v>1789</v>
      </c>
      <c r="D29" s="96">
        <f t="shared" si="4"/>
        <v>49680</v>
      </c>
      <c r="E29" s="100">
        <f t="shared" si="5"/>
        <v>0.74149253731343279</v>
      </c>
      <c r="F29" s="90">
        <f>'2c'!Z243</f>
        <v>4590</v>
      </c>
      <c r="G29" s="90">
        <f>'2c'!AA243</f>
        <v>3240</v>
      </c>
      <c r="H29" s="90">
        <f>'2c'!AB243</f>
        <v>3915</v>
      </c>
      <c r="I29" s="90">
        <f>'2c'!AC243</f>
        <v>4590</v>
      </c>
      <c r="J29" s="90">
        <f>'2c'!AD243</f>
        <v>5940</v>
      </c>
      <c r="K29" s="90">
        <f>'2c'!AE243</f>
        <v>4590</v>
      </c>
      <c r="L29" s="90">
        <f>'2c'!AF243</f>
        <v>3915</v>
      </c>
      <c r="M29" s="90">
        <f>'2c'!AG243</f>
        <v>3240</v>
      </c>
      <c r="N29" s="90">
        <f>'2c'!AH243</f>
        <v>3240</v>
      </c>
      <c r="O29" s="90">
        <f>'2c'!AI243</f>
        <v>4590</v>
      </c>
      <c r="P29" s="90">
        <f>'2c'!AJ243</f>
        <v>4590</v>
      </c>
      <c r="Q29" s="90">
        <f>'2c'!AK243</f>
        <v>3240</v>
      </c>
      <c r="R29" s="18"/>
      <c r="S29" s="4"/>
      <c r="T29" s="942"/>
      <c r="U29" s="942"/>
      <c r="V29" s="942"/>
      <c r="W29" s="942"/>
      <c r="X29" s="942"/>
      <c r="Y29" s="942"/>
      <c r="Z29" s="942"/>
      <c r="AA29" s="942"/>
      <c r="AB29" s="942"/>
      <c r="AC29" s="942"/>
      <c r="AD29" s="942"/>
      <c r="AE29" s="942"/>
      <c r="AF29" s="942"/>
      <c r="AG29" s="942"/>
      <c r="AH29" s="942"/>
      <c r="AI29" s="942"/>
      <c r="AJ29" s="942"/>
      <c r="AK29" s="942"/>
      <c r="AL29" s="942"/>
      <c r="AM29" s="942"/>
      <c r="AN29" s="942"/>
      <c r="AO29" s="942"/>
      <c r="AP29" s="942"/>
      <c r="AQ29" s="942"/>
      <c r="AR29" s="942"/>
      <c r="AS29" s="942"/>
      <c r="AT29" s="942"/>
      <c r="AU29" s="942"/>
      <c r="AV29" s="942"/>
      <c r="AW29" s="942"/>
    </row>
    <row r="30" spans="1:49" ht="17" customHeight="1" x14ac:dyDescent="0.15">
      <c r="A30" s="4"/>
      <c r="B30" s="44"/>
      <c r="C30" s="98" t="s">
        <v>13</v>
      </c>
      <c r="D30" s="96">
        <f t="shared" si="4"/>
        <v>0</v>
      </c>
      <c r="E30" s="100">
        <f t="shared" si="5"/>
        <v>0</v>
      </c>
      <c r="F30" s="90">
        <f>'2c'!Z255</f>
        <v>0</v>
      </c>
      <c r="G30" s="90">
        <f>'2c'!AA255</f>
        <v>0</v>
      </c>
      <c r="H30" s="90">
        <f>'2c'!AB255</f>
        <v>0</v>
      </c>
      <c r="I30" s="90">
        <f>'2c'!AC255</f>
        <v>0</v>
      </c>
      <c r="J30" s="90">
        <f>'2c'!AD255</f>
        <v>0</v>
      </c>
      <c r="K30" s="90">
        <f>'2c'!AE255</f>
        <v>0</v>
      </c>
      <c r="L30" s="90">
        <f>'2c'!AF255</f>
        <v>0</v>
      </c>
      <c r="M30" s="90">
        <f>'2c'!AG255</f>
        <v>0</v>
      </c>
      <c r="N30" s="90">
        <f>'2c'!AH255</f>
        <v>0</v>
      </c>
      <c r="O30" s="90">
        <f>'2c'!AI255</f>
        <v>0</v>
      </c>
      <c r="P30" s="90">
        <f>'2c'!AJ255</f>
        <v>0</v>
      </c>
      <c r="Q30" s="90">
        <f>'2c'!AK255</f>
        <v>0</v>
      </c>
      <c r="R30" s="18"/>
      <c r="S30" s="4"/>
      <c r="T30" s="942"/>
      <c r="U30" s="942"/>
      <c r="V30" s="942"/>
      <c r="W30" s="942"/>
      <c r="X30" s="942"/>
      <c r="Y30" s="942"/>
      <c r="Z30" s="942"/>
      <c r="AA30" s="942"/>
      <c r="AB30" s="942"/>
      <c r="AC30" s="942"/>
      <c r="AD30" s="942"/>
      <c r="AE30" s="942"/>
      <c r="AF30" s="942"/>
      <c r="AG30" s="942"/>
      <c r="AH30" s="942"/>
      <c r="AI30" s="942"/>
      <c r="AJ30" s="942"/>
      <c r="AK30" s="942"/>
      <c r="AL30" s="942"/>
      <c r="AM30" s="942"/>
      <c r="AN30" s="942"/>
      <c r="AO30" s="942"/>
      <c r="AP30" s="942"/>
      <c r="AQ30" s="942"/>
      <c r="AR30" s="942"/>
      <c r="AS30" s="942"/>
      <c r="AT30" s="942"/>
      <c r="AU30" s="942"/>
      <c r="AV30" s="942"/>
      <c r="AW30" s="942"/>
    </row>
    <row r="31" spans="1:49" ht="17" customHeight="1" x14ac:dyDescent="0.15">
      <c r="A31" s="4"/>
      <c r="B31" s="44"/>
      <c r="C31" s="98" t="s">
        <v>14</v>
      </c>
      <c r="D31" s="96">
        <f t="shared" si="4"/>
        <v>0</v>
      </c>
      <c r="E31" s="100">
        <f t="shared" si="5"/>
        <v>0</v>
      </c>
      <c r="F31" s="90">
        <f>'2c'!Z267</f>
        <v>0</v>
      </c>
      <c r="G31" s="90">
        <f>'2c'!AA267</f>
        <v>0</v>
      </c>
      <c r="H31" s="90">
        <f>'2c'!AB267</f>
        <v>0</v>
      </c>
      <c r="I31" s="90">
        <f>'2c'!AC267</f>
        <v>0</v>
      </c>
      <c r="J31" s="90">
        <f>'2c'!AD267</f>
        <v>0</v>
      </c>
      <c r="K31" s="90">
        <f>'2c'!AE267</f>
        <v>0</v>
      </c>
      <c r="L31" s="90">
        <f>'2c'!AF267</f>
        <v>0</v>
      </c>
      <c r="M31" s="90">
        <f>'2c'!AG267</f>
        <v>0</v>
      </c>
      <c r="N31" s="90">
        <f>'2c'!AH267</f>
        <v>0</v>
      </c>
      <c r="O31" s="90">
        <f>'2c'!AI267</f>
        <v>0</v>
      </c>
      <c r="P31" s="90">
        <f>'2c'!AJ267</f>
        <v>0</v>
      </c>
      <c r="Q31" s="90">
        <f>'2c'!AK267</f>
        <v>0</v>
      </c>
      <c r="R31" s="18"/>
      <c r="S31" s="4"/>
      <c r="T31" s="942"/>
      <c r="U31" s="942"/>
      <c r="V31" s="942"/>
      <c r="W31" s="942"/>
      <c r="X31" s="942"/>
      <c r="Y31" s="942"/>
      <c r="Z31" s="942"/>
      <c r="AA31" s="942"/>
      <c r="AB31" s="942"/>
      <c r="AC31" s="942"/>
      <c r="AD31" s="942"/>
      <c r="AE31" s="942"/>
      <c r="AF31" s="942"/>
      <c r="AG31" s="942"/>
      <c r="AH31" s="942"/>
      <c r="AI31" s="942"/>
      <c r="AJ31" s="942"/>
      <c r="AK31" s="942"/>
      <c r="AL31" s="942"/>
      <c r="AM31" s="942"/>
      <c r="AN31" s="942"/>
      <c r="AO31" s="942"/>
      <c r="AP31" s="942"/>
      <c r="AQ31" s="942"/>
      <c r="AR31" s="942"/>
      <c r="AS31" s="942"/>
      <c r="AT31" s="942"/>
      <c r="AU31" s="942"/>
      <c r="AV31" s="942"/>
      <c r="AW31" s="942"/>
    </row>
    <row r="32" spans="1:49" ht="4.5" customHeight="1" x14ac:dyDescent="0.15">
      <c r="A32" s="4"/>
      <c r="B32" s="44"/>
      <c r="C32" s="18"/>
      <c r="D32" s="18"/>
      <c r="E32" s="18"/>
      <c r="F32" s="18"/>
      <c r="G32" s="18"/>
      <c r="H32" s="18"/>
      <c r="I32" s="18"/>
      <c r="J32" s="18"/>
      <c r="K32" s="18"/>
      <c r="L32" s="18"/>
      <c r="M32" s="18"/>
      <c r="N32" s="18"/>
      <c r="O32" s="18"/>
      <c r="P32" s="18"/>
      <c r="Q32" s="18"/>
      <c r="R32" s="18"/>
      <c r="S32" s="4"/>
      <c r="T32" s="942"/>
      <c r="U32" s="942"/>
      <c r="V32" s="942"/>
      <c r="W32" s="942"/>
      <c r="X32" s="942"/>
      <c r="Y32" s="942"/>
      <c r="Z32" s="942"/>
      <c r="AA32" s="942"/>
      <c r="AB32" s="942"/>
      <c r="AC32" s="942"/>
      <c r="AD32" s="942"/>
      <c r="AE32" s="942"/>
      <c r="AF32" s="942"/>
      <c r="AG32" s="942"/>
      <c r="AH32" s="942"/>
      <c r="AI32" s="942"/>
      <c r="AJ32" s="942"/>
      <c r="AK32" s="942"/>
      <c r="AL32" s="942"/>
      <c r="AM32" s="942"/>
      <c r="AN32" s="942"/>
      <c r="AO32" s="942"/>
      <c r="AP32" s="942"/>
      <c r="AQ32" s="942"/>
      <c r="AR32" s="942"/>
      <c r="AS32" s="942"/>
      <c r="AT32" s="942"/>
      <c r="AU32" s="942"/>
      <c r="AV32" s="942"/>
      <c r="AW32" s="942"/>
    </row>
    <row r="33" spans="1:49" ht="17" customHeight="1" x14ac:dyDescent="0.15">
      <c r="A33" s="4"/>
      <c r="B33" s="44"/>
      <c r="C33" s="181" t="s">
        <v>1791</v>
      </c>
      <c r="D33" s="182">
        <f>SUM(F33:Q33)</f>
        <v>2400</v>
      </c>
      <c r="E33" s="204">
        <f>IF(D$11=0,0,(D33/$D$11))</f>
        <v>3.5820895522388062E-2</v>
      </c>
      <c r="F33" s="182">
        <f>SUM(F34:F37)</f>
        <v>200</v>
      </c>
      <c r="G33" s="182">
        <f t="shared" ref="G33:Q33" si="7">SUM(G34:G37)</f>
        <v>200</v>
      </c>
      <c r="H33" s="182">
        <f t="shared" si="7"/>
        <v>200</v>
      </c>
      <c r="I33" s="182">
        <f t="shared" si="7"/>
        <v>200</v>
      </c>
      <c r="J33" s="182">
        <f t="shared" si="7"/>
        <v>200</v>
      </c>
      <c r="K33" s="182">
        <f t="shared" si="7"/>
        <v>200</v>
      </c>
      <c r="L33" s="182">
        <f t="shared" si="7"/>
        <v>200</v>
      </c>
      <c r="M33" s="182">
        <f t="shared" si="7"/>
        <v>200</v>
      </c>
      <c r="N33" s="182">
        <f t="shared" si="7"/>
        <v>200</v>
      </c>
      <c r="O33" s="182">
        <f t="shared" si="7"/>
        <v>200</v>
      </c>
      <c r="P33" s="182">
        <f t="shared" si="7"/>
        <v>200</v>
      </c>
      <c r="Q33" s="182">
        <f t="shared" si="7"/>
        <v>200</v>
      </c>
      <c r="R33" s="18"/>
      <c r="S33" s="4"/>
      <c r="T33" s="942"/>
      <c r="U33" s="942"/>
      <c r="V33" s="942"/>
      <c r="W33" s="942"/>
      <c r="X33" s="942"/>
      <c r="Y33" s="942"/>
      <c r="Z33" s="942"/>
      <c r="AA33" s="942"/>
      <c r="AB33" s="942"/>
      <c r="AC33" s="942"/>
      <c r="AD33" s="942"/>
      <c r="AE33" s="942"/>
      <c r="AF33" s="942"/>
      <c r="AG33" s="942"/>
      <c r="AH33" s="942"/>
      <c r="AI33" s="942"/>
      <c r="AJ33" s="942"/>
      <c r="AK33" s="942"/>
      <c r="AL33" s="942"/>
      <c r="AM33" s="942"/>
      <c r="AN33" s="942"/>
      <c r="AO33" s="942"/>
      <c r="AP33" s="942"/>
      <c r="AQ33" s="942"/>
      <c r="AR33" s="942"/>
      <c r="AS33" s="942"/>
      <c r="AT33" s="942"/>
      <c r="AU33" s="942"/>
      <c r="AV33" s="942"/>
      <c r="AW33" s="942"/>
    </row>
    <row r="34" spans="1:49" ht="17" customHeight="1" x14ac:dyDescent="0.15">
      <c r="A34" s="4"/>
      <c r="B34" s="44"/>
      <c r="C34" s="101" t="str">
        <f>'2b'!$D$172</f>
        <v>publicidad y promoción</v>
      </c>
      <c r="D34" s="96">
        <f>SUM(F34:Q34)</f>
        <v>2400</v>
      </c>
      <c r="E34" s="100">
        <f>IF(D$11=0,0,(D34/$D$11))</f>
        <v>3.5820895522388062E-2</v>
      </c>
      <c r="F34" s="90">
        <f>'2b'!F172</f>
        <v>200</v>
      </c>
      <c r="G34" s="90">
        <f>'2b'!G172</f>
        <v>200</v>
      </c>
      <c r="H34" s="90">
        <f>'2b'!H172</f>
        <v>200</v>
      </c>
      <c r="I34" s="90">
        <f>'2b'!I172</f>
        <v>200</v>
      </c>
      <c r="J34" s="90">
        <f>'2b'!J172</f>
        <v>200</v>
      </c>
      <c r="K34" s="90">
        <f>'2b'!K172</f>
        <v>200</v>
      </c>
      <c r="L34" s="90">
        <f>'2b'!L172</f>
        <v>200</v>
      </c>
      <c r="M34" s="90">
        <f>'2b'!M172</f>
        <v>200</v>
      </c>
      <c r="N34" s="90">
        <f>'2b'!N172</f>
        <v>200</v>
      </c>
      <c r="O34" s="90">
        <f>'2b'!O172</f>
        <v>200</v>
      </c>
      <c r="P34" s="90">
        <f>'2b'!P172</f>
        <v>200</v>
      </c>
      <c r="Q34" s="90">
        <f>'2b'!Q172</f>
        <v>200</v>
      </c>
      <c r="R34" s="18"/>
      <c r="S34" s="4"/>
      <c r="T34" s="942"/>
      <c r="U34" s="942"/>
      <c r="V34" s="942"/>
      <c r="W34" s="942"/>
      <c r="X34" s="942"/>
      <c r="Y34" s="942"/>
      <c r="Z34" s="942"/>
      <c r="AA34" s="942"/>
      <c r="AB34" s="942"/>
      <c r="AC34" s="942"/>
      <c r="AD34" s="942"/>
      <c r="AE34" s="942"/>
      <c r="AF34" s="942"/>
      <c r="AG34" s="942"/>
      <c r="AH34" s="942"/>
      <c r="AI34" s="942"/>
      <c r="AJ34" s="942"/>
      <c r="AK34" s="942"/>
      <c r="AL34" s="942"/>
      <c r="AM34" s="942"/>
      <c r="AN34" s="942"/>
      <c r="AO34" s="942"/>
      <c r="AP34" s="942"/>
      <c r="AQ34" s="942"/>
      <c r="AR34" s="942"/>
      <c r="AS34" s="942"/>
      <c r="AT34" s="942"/>
      <c r="AU34" s="942"/>
      <c r="AV34" s="942"/>
      <c r="AW34" s="942"/>
    </row>
    <row r="35" spans="1:49" ht="17" customHeight="1" x14ac:dyDescent="0.15">
      <c r="A35" s="4"/>
      <c r="B35" s="44"/>
      <c r="C35" s="101" t="str">
        <f>'2b'!$D$206</f>
        <v>otros gastos marketing</v>
      </c>
      <c r="D35" s="96">
        <f>SUM(F35:Q35)</f>
        <v>0</v>
      </c>
      <c r="E35" s="100">
        <f>IF(D$11=0,0,(D35/$D$11))</f>
        <v>0</v>
      </c>
      <c r="F35" s="90">
        <f>'2b'!F206+'3a'!F63</f>
        <v>0</v>
      </c>
      <c r="G35" s="90">
        <f>'2b'!G206</f>
        <v>0</v>
      </c>
      <c r="H35" s="90">
        <f>'2b'!H206</f>
        <v>0</v>
      </c>
      <c r="I35" s="90">
        <f>'2b'!I206</f>
        <v>0</v>
      </c>
      <c r="J35" s="90">
        <f>'2b'!J206</f>
        <v>0</v>
      </c>
      <c r="K35" s="90">
        <f>'2b'!K206</f>
        <v>0</v>
      </c>
      <c r="L35" s="90">
        <f>'2b'!L206</f>
        <v>0</v>
      </c>
      <c r="M35" s="90">
        <f>'2b'!M206</f>
        <v>0</v>
      </c>
      <c r="N35" s="90">
        <f>'2b'!N206</f>
        <v>0</v>
      </c>
      <c r="O35" s="90">
        <f>'2b'!O206</f>
        <v>0</v>
      </c>
      <c r="P35" s="90">
        <f>'2b'!P206</f>
        <v>0</v>
      </c>
      <c r="Q35" s="90">
        <f>'2b'!Q206</f>
        <v>0</v>
      </c>
      <c r="R35" s="18"/>
      <c r="S35" s="4"/>
      <c r="T35" s="942"/>
      <c r="U35" s="942"/>
      <c r="V35" s="942"/>
      <c r="W35" s="942"/>
      <c r="X35" s="942"/>
      <c r="Y35" s="942"/>
      <c r="Z35" s="942"/>
      <c r="AA35" s="942"/>
      <c r="AB35" s="942"/>
      <c r="AC35" s="942"/>
      <c r="AD35" s="942"/>
      <c r="AE35" s="942"/>
      <c r="AF35" s="942"/>
      <c r="AG35" s="942"/>
      <c r="AH35" s="942"/>
      <c r="AI35" s="942"/>
      <c r="AJ35" s="942"/>
      <c r="AK35" s="942"/>
      <c r="AL35" s="942"/>
      <c r="AM35" s="942"/>
      <c r="AN35" s="942"/>
      <c r="AO35" s="942"/>
      <c r="AP35" s="942"/>
      <c r="AQ35" s="942"/>
      <c r="AR35" s="942"/>
      <c r="AS35" s="942"/>
      <c r="AT35" s="942"/>
      <c r="AU35" s="942"/>
      <c r="AV35" s="942"/>
      <c r="AW35" s="942"/>
    </row>
    <row r="36" spans="1:49" ht="17" customHeight="1" x14ac:dyDescent="0.15">
      <c r="A36" s="4"/>
      <c r="B36" s="44"/>
      <c r="C36" s="101" t="str">
        <f>'2b'!$D$239</f>
        <v>gastos de ventas</v>
      </c>
      <c r="D36" s="96">
        <f>SUM(F36:Q36)</f>
        <v>0</v>
      </c>
      <c r="E36" s="100">
        <f>IF(D$11=0,0,(D36/$D$11))</f>
        <v>0</v>
      </c>
      <c r="F36" s="90">
        <f>'2b'!F239</f>
        <v>0</v>
      </c>
      <c r="G36" s="90">
        <f>'2b'!G239</f>
        <v>0</v>
      </c>
      <c r="H36" s="90">
        <f>'2b'!H239</f>
        <v>0</v>
      </c>
      <c r="I36" s="90">
        <f>'2b'!I239</f>
        <v>0</v>
      </c>
      <c r="J36" s="90">
        <f>'2b'!J239</f>
        <v>0</v>
      </c>
      <c r="K36" s="90">
        <f>'2b'!K239</f>
        <v>0</v>
      </c>
      <c r="L36" s="90">
        <f>'2b'!L239</f>
        <v>0</v>
      </c>
      <c r="M36" s="90">
        <f>'2b'!M239</f>
        <v>0</v>
      </c>
      <c r="N36" s="90">
        <f>'2b'!N239</f>
        <v>0</v>
      </c>
      <c r="O36" s="90">
        <f>'2b'!O239</f>
        <v>0</v>
      </c>
      <c r="P36" s="90">
        <f>'2b'!P239</f>
        <v>0</v>
      </c>
      <c r="Q36" s="90">
        <f>'2b'!Q239</f>
        <v>0</v>
      </c>
      <c r="R36" s="18"/>
      <c r="S36" s="4"/>
      <c r="T36" s="942"/>
      <c r="U36" s="942"/>
      <c r="V36" s="942"/>
      <c r="W36" s="942"/>
      <c r="X36" s="942"/>
      <c r="Y36" s="942"/>
      <c r="Z36" s="942"/>
      <c r="AA36" s="942"/>
      <c r="AB36" s="942"/>
      <c r="AC36" s="942"/>
      <c r="AD36" s="942"/>
      <c r="AE36" s="942"/>
      <c r="AF36" s="942"/>
      <c r="AG36" s="942"/>
      <c r="AH36" s="942"/>
      <c r="AI36" s="942"/>
      <c r="AJ36" s="942"/>
      <c r="AK36" s="942"/>
      <c r="AL36" s="942"/>
      <c r="AM36" s="942"/>
      <c r="AN36" s="942"/>
      <c r="AO36" s="942"/>
      <c r="AP36" s="942"/>
      <c r="AQ36" s="942"/>
      <c r="AR36" s="942"/>
      <c r="AS36" s="942"/>
      <c r="AT36" s="942"/>
      <c r="AU36" s="942"/>
      <c r="AV36" s="942"/>
      <c r="AW36" s="942"/>
    </row>
    <row r="37" spans="1:49" ht="17" customHeight="1" x14ac:dyDescent="0.15">
      <c r="A37" s="4"/>
      <c r="B37" s="44"/>
      <c r="C37" s="101" t="s">
        <v>1790</v>
      </c>
      <c r="D37" s="96">
        <f>SUM(F37:Q37)</f>
        <v>0</v>
      </c>
      <c r="E37" s="100">
        <f>IF(D$11=0,0,(D37/$D$11))</f>
        <v>0</v>
      </c>
      <c r="F37" s="90">
        <f>+F$11*'2b'!F$272</f>
        <v>0</v>
      </c>
      <c r="G37" s="90">
        <f>+G$11*'2b'!G$272</f>
        <v>0</v>
      </c>
      <c r="H37" s="90">
        <f>+H$11*'2b'!H$272</f>
        <v>0</v>
      </c>
      <c r="I37" s="90">
        <f>+I$11*'2b'!I$272</f>
        <v>0</v>
      </c>
      <c r="J37" s="90">
        <f>+J$11*'2b'!J$272</f>
        <v>0</v>
      </c>
      <c r="K37" s="90">
        <f>+K$11*'2b'!K$272</f>
        <v>0</v>
      </c>
      <c r="L37" s="90">
        <f>+L$11*'2b'!L$272</f>
        <v>0</v>
      </c>
      <c r="M37" s="90">
        <f>+M$11*'2b'!M$272</f>
        <v>0</v>
      </c>
      <c r="N37" s="90">
        <f>+N$11*'2b'!N$272</f>
        <v>0</v>
      </c>
      <c r="O37" s="90">
        <f>+O$11*'2b'!O$272</f>
        <v>0</v>
      </c>
      <c r="P37" s="90">
        <f>+P$11*'2b'!P$272</f>
        <v>0</v>
      </c>
      <c r="Q37" s="90">
        <f>+Q$11*'2b'!Q$272</f>
        <v>0</v>
      </c>
      <c r="R37" s="18"/>
      <c r="S37" s="4"/>
      <c r="T37" s="942"/>
      <c r="U37" s="942"/>
      <c r="V37" s="942"/>
      <c r="W37" s="942"/>
      <c r="X37" s="942"/>
      <c r="Y37" s="942"/>
      <c r="Z37" s="942"/>
      <c r="AA37" s="942"/>
      <c r="AB37" s="942"/>
      <c r="AC37" s="942"/>
      <c r="AD37" s="942"/>
      <c r="AE37" s="942"/>
      <c r="AF37" s="942"/>
      <c r="AG37" s="942"/>
      <c r="AH37" s="942"/>
      <c r="AI37" s="942"/>
      <c r="AJ37" s="942"/>
      <c r="AK37" s="942"/>
      <c r="AL37" s="942"/>
      <c r="AM37" s="942"/>
      <c r="AN37" s="942"/>
      <c r="AO37" s="942"/>
      <c r="AP37" s="942"/>
      <c r="AQ37" s="942"/>
      <c r="AR37" s="942"/>
      <c r="AS37" s="942"/>
      <c r="AT37" s="942"/>
      <c r="AU37" s="942"/>
      <c r="AV37" s="942"/>
      <c r="AW37" s="942"/>
    </row>
    <row r="38" spans="1:49" ht="6.75" customHeight="1" x14ac:dyDescent="0.15">
      <c r="A38" s="4"/>
      <c r="B38" s="44"/>
      <c r="C38" s="18"/>
      <c r="D38" s="18"/>
      <c r="E38" s="18"/>
      <c r="F38" s="18"/>
      <c r="G38" s="18"/>
      <c r="H38" s="18"/>
      <c r="I38" s="18"/>
      <c r="J38" s="18"/>
      <c r="K38" s="18"/>
      <c r="L38" s="18"/>
      <c r="M38" s="18"/>
      <c r="N38" s="18"/>
      <c r="O38" s="18"/>
      <c r="P38" s="18"/>
      <c r="Q38" s="18"/>
      <c r="R38" s="18"/>
      <c r="S38" s="4"/>
      <c r="T38" s="942"/>
      <c r="U38" s="942"/>
      <c r="V38" s="942"/>
      <c r="W38" s="942"/>
      <c r="X38" s="942"/>
      <c r="Y38" s="942"/>
      <c r="Z38" s="942"/>
      <c r="AA38" s="942"/>
      <c r="AB38" s="942"/>
      <c r="AC38" s="942"/>
      <c r="AD38" s="942"/>
      <c r="AE38" s="942"/>
      <c r="AF38" s="942"/>
      <c r="AG38" s="942"/>
      <c r="AH38" s="942"/>
      <c r="AI38" s="942"/>
      <c r="AJ38" s="942"/>
      <c r="AK38" s="942"/>
      <c r="AL38" s="942"/>
      <c r="AM38" s="942"/>
      <c r="AN38" s="942"/>
      <c r="AO38" s="942"/>
      <c r="AP38" s="942"/>
      <c r="AQ38" s="942"/>
      <c r="AR38" s="942"/>
      <c r="AS38" s="942"/>
      <c r="AT38" s="942"/>
      <c r="AU38" s="942"/>
      <c r="AV38" s="942"/>
      <c r="AW38" s="942"/>
    </row>
    <row r="39" spans="1:49" ht="17" customHeight="1" x14ac:dyDescent="0.15">
      <c r="A39" s="4"/>
      <c r="B39" s="44"/>
      <c r="C39" s="181" t="s">
        <v>1792</v>
      </c>
      <c r="D39" s="182">
        <f>SUM(F39:Q39)</f>
        <v>6240</v>
      </c>
      <c r="E39" s="204">
        <f>IF(D$11=0,0,(D39/$D$11))</f>
        <v>9.3134328358208951E-2</v>
      </c>
      <c r="F39" s="182">
        <f>SUM(F40:F50)</f>
        <v>520</v>
      </c>
      <c r="G39" s="182">
        <f t="shared" ref="G39:Q39" si="8">SUM(G40:G50)</f>
        <v>520</v>
      </c>
      <c r="H39" s="182">
        <f t="shared" si="8"/>
        <v>520</v>
      </c>
      <c r="I39" s="182">
        <f t="shared" si="8"/>
        <v>520</v>
      </c>
      <c r="J39" s="182">
        <f t="shared" si="8"/>
        <v>520</v>
      </c>
      <c r="K39" s="182">
        <f t="shared" si="8"/>
        <v>520</v>
      </c>
      <c r="L39" s="182">
        <f t="shared" si="8"/>
        <v>520</v>
      </c>
      <c r="M39" s="182">
        <f t="shared" si="8"/>
        <v>520</v>
      </c>
      <c r="N39" s="182">
        <f t="shared" si="8"/>
        <v>520</v>
      </c>
      <c r="O39" s="182">
        <f t="shared" si="8"/>
        <v>520</v>
      </c>
      <c r="P39" s="182">
        <f t="shared" si="8"/>
        <v>520</v>
      </c>
      <c r="Q39" s="182">
        <f t="shared" si="8"/>
        <v>520</v>
      </c>
      <c r="R39" s="18"/>
      <c r="S39" s="4"/>
      <c r="T39" s="942"/>
      <c r="U39" s="942"/>
      <c r="V39" s="942"/>
      <c r="W39" s="942"/>
      <c r="X39" s="942"/>
      <c r="Y39" s="942"/>
      <c r="Z39" s="942"/>
      <c r="AA39" s="942"/>
      <c r="AB39" s="942"/>
      <c r="AC39" s="942"/>
      <c r="AD39" s="942"/>
      <c r="AE39" s="942"/>
      <c r="AF39" s="942"/>
      <c r="AG39" s="942"/>
      <c r="AH39" s="942"/>
      <c r="AI39" s="942"/>
      <c r="AJ39" s="942"/>
      <c r="AK39" s="942"/>
      <c r="AL39" s="942"/>
      <c r="AM39" s="942"/>
      <c r="AN39" s="942"/>
      <c r="AO39" s="942"/>
      <c r="AP39" s="942"/>
      <c r="AQ39" s="942"/>
      <c r="AR39" s="942"/>
      <c r="AS39" s="942"/>
      <c r="AT39" s="942"/>
      <c r="AU39" s="942"/>
      <c r="AV39" s="942"/>
      <c r="AW39" s="942"/>
    </row>
    <row r="40" spans="1:49" ht="17" customHeight="1" x14ac:dyDescent="0.15">
      <c r="A40" s="4"/>
      <c r="B40" s="44"/>
      <c r="C40" s="101" t="str">
        <f>'2b'!$D$289</f>
        <v>Alquileres</v>
      </c>
      <c r="D40" s="96">
        <f>SUM(F40:Q40)</f>
        <v>3000</v>
      </c>
      <c r="E40" s="100">
        <f>IF(D$11=0,0,(D40/$D$11))</f>
        <v>4.4776119402985072E-2</v>
      </c>
      <c r="F40" s="90">
        <f>'2b'!F289</f>
        <v>250</v>
      </c>
      <c r="G40" s="90">
        <f>'2b'!G289</f>
        <v>250</v>
      </c>
      <c r="H40" s="90">
        <f>'2b'!H289</f>
        <v>250</v>
      </c>
      <c r="I40" s="90">
        <f>'2b'!I289</f>
        <v>250</v>
      </c>
      <c r="J40" s="90">
        <f>'2b'!J289</f>
        <v>250</v>
      </c>
      <c r="K40" s="90">
        <f>'2b'!K289</f>
        <v>250</v>
      </c>
      <c r="L40" s="90">
        <f>'2b'!L289</f>
        <v>250</v>
      </c>
      <c r="M40" s="90">
        <f>'2b'!M289</f>
        <v>250</v>
      </c>
      <c r="N40" s="90">
        <f>'2b'!N289</f>
        <v>250</v>
      </c>
      <c r="O40" s="90">
        <f>'2b'!O289</f>
        <v>250</v>
      </c>
      <c r="P40" s="90">
        <f>'2b'!P289</f>
        <v>250</v>
      </c>
      <c r="Q40" s="90">
        <f>'2b'!Q289</f>
        <v>250</v>
      </c>
      <c r="R40" s="18"/>
      <c r="S40" s="4"/>
      <c r="T40" s="942"/>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c r="AT40" s="942"/>
      <c r="AU40" s="942"/>
      <c r="AV40" s="942"/>
      <c r="AW40" s="942"/>
    </row>
    <row r="41" spans="1:49" ht="17" customHeight="1" x14ac:dyDescent="0.15">
      <c r="A41" s="4"/>
      <c r="B41" s="44"/>
      <c r="C41" s="101" t="str">
        <f>'2b'!$D$296</f>
        <v>Suministros</v>
      </c>
      <c r="D41" s="96">
        <f>SUM(F41:Q41)</f>
        <v>0</v>
      </c>
      <c r="E41" s="100">
        <f>IF(D$11=0,0,(D41/$D$11))</f>
        <v>0</v>
      </c>
      <c r="F41" s="90">
        <f>'2b'!F296</f>
        <v>0</v>
      </c>
      <c r="G41" s="90">
        <f>'2b'!G296</f>
        <v>0</v>
      </c>
      <c r="H41" s="90">
        <f>'2b'!H296</f>
        <v>0</v>
      </c>
      <c r="I41" s="90">
        <f>'2b'!I296</f>
        <v>0</v>
      </c>
      <c r="J41" s="90">
        <f>'2b'!J296</f>
        <v>0</v>
      </c>
      <c r="K41" s="90">
        <f>'2b'!K296</f>
        <v>0</v>
      </c>
      <c r="L41" s="90">
        <f>'2b'!L296</f>
        <v>0</v>
      </c>
      <c r="M41" s="90">
        <f>'2b'!M296</f>
        <v>0</v>
      </c>
      <c r="N41" s="90">
        <f>'2b'!N296</f>
        <v>0</v>
      </c>
      <c r="O41" s="90">
        <f>'2b'!O296</f>
        <v>0</v>
      </c>
      <c r="P41" s="90">
        <f>'2b'!P296</f>
        <v>0</v>
      </c>
      <c r="Q41" s="90">
        <f>'2b'!Q296</f>
        <v>0</v>
      </c>
      <c r="R41" s="18"/>
      <c r="S41" s="4"/>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c r="AT41" s="942"/>
      <c r="AU41" s="942"/>
      <c r="AV41" s="942"/>
      <c r="AW41" s="942"/>
    </row>
    <row r="42" spans="1:49" ht="17" customHeight="1" x14ac:dyDescent="0.15">
      <c r="A42" s="4"/>
      <c r="B42" s="44"/>
      <c r="C42" s="101" t="str">
        <f>'2b'!$D$303</f>
        <v>Mantenimiento</v>
      </c>
      <c r="D42" s="96">
        <f>SUM(F42:Q42)</f>
        <v>0</v>
      </c>
      <c r="E42" s="100">
        <f t="shared" ref="E42:E50" si="9">IF(D$11=0,0,(D42/$D$11))</f>
        <v>0</v>
      </c>
      <c r="F42" s="90">
        <f>'2b'!F303</f>
        <v>0</v>
      </c>
      <c r="G42" s="90">
        <f>'2b'!G303</f>
        <v>0</v>
      </c>
      <c r="H42" s="90">
        <f>'2b'!H303</f>
        <v>0</v>
      </c>
      <c r="I42" s="90">
        <f>'2b'!I303</f>
        <v>0</v>
      </c>
      <c r="J42" s="90">
        <f>'2b'!J303</f>
        <v>0</v>
      </c>
      <c r="K42" s="90">
        <f>'2b'!K303</f>
        <v>0</v>
      </c>
      <c r="L42" s="90">
        <f>'2b'!L303</f>
        <v>0</v>
      </c>
      <c r="M42" s="90">
        <f>'2b'!M303</f>
        <v>0</v>
      </c>
      <c r="N42" s="90">
        <f>'2b'!N303</f>
        <v>0</v>
      </c>
      <c r="O42" s="90">
        <f>'2b'!O303</f>
        <v>0</v>
      </c>
      <c r="P42" s="90">
        <f>'2b'!P303</f>
        <v>0</v>
      </c>
      <c r="Q42" s="90">
        <f>'2b'!Q303</f>
        <v>0</v>
      </c>
      <c r="R42" s="18"/>
      <c r="S42" s="4"/>
      <c r="T42" s="942"/>
      <c r="U42" s="942"/>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2"/>
      <c r="AR42" s="942"/>
      <c r="AS42" s="942"/>
      <c r="AT42" s="942"/>
      <c r="AU42" s="942"/>
      <c r="AV42" s="942"/>
      <c r="AW42" s="942"/>
    </row>
    <row r="43" spans="1:49" ht="17" customHeight="1" x14ac:dyDescent="0.15">
      <c r="A43" s="4"/>
      <c r="B43" s="44"/>
      <c r="C43" s="101" t="str">
        <f>'2b'!$D$310</f>
        <v>Material Oficina</v>
      </c>
      <c r="D43" s="96">
        <f t="shared" ref="D43:D50" si="10">SUM(F43:Q43)</f>
        <v>600</v>
      </c>
      <c r="E43" s="100">
        <f t="shared" si="9"/>
        <v>8.9552238805970154E-3</v>
      </c>
      <c r="F43" s="90">
        <f>'2b'!F310</f>
        <v>50</v>
      </c>
      <c r="G43" s="90">
        <f>'2b'!G310</f>
        <v>50</v>
      </c>
      <c r="H43" s="90">
        <f>'2b'!H310</f>
        <v>50</v>
      </c>
      <c r="I43" s="90">
        <f>'2b'!I310</f>
        <v>50</v>
      </c>
      <c r="J43" s="90">
        <f>'2b'!J310</f>
        <v>50</v>
      </c>
      <c r="K43" s="90">
        <f>'2b'!K310</f>
        <v>50</v>
      </c>
      <c r="L43" s="90">
        <f>'2b'!L310</f>
        <v>50</v>
      </c>
      <c r="M43" s="90">
        <f>'2b'!M310</f>
        <v>50</v>
      </c>
      <c r="N43" s="90">
        <f>'2b'!N310</f>
        <v>50</v>
      </c>
      <c r="O43" s="90">
        <f>'2b'!O310</f>
        <v>50</v>
      </c>
      <c r="P43" s="90">
        <f>'2b'!P310</f>
        <v>50</v>
      </c>
      <c r="Q43" s="90">
        <f>'2b'!Q310</f>
        <v>50</v>
      </c>
      <c r="R43" s="18"/>
      <c r="S43" s="4"/>
      <c r="T43" s="942"/>
      <c r="U43" s="942"/>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2"/>
      <c r="AR43" s="942"/>
      <c r="AS43" s="942"/>
      <c r="AT43" s="942"/>
      <c r="AU43" s="942"/>
      <c r="AV43" s="942"/>
      <c r="AW43" s="942"/>
    </row>
    <row r="44" spans="1:49" ht="17" customHeight="1" x14ac:dyDescent="0.15">
      <c r="A44" s="4"/>
      <c r="B44" s="44"/>
      <c r="C44" s="101" t="str">
        <f>'2b'!$D$317</f>
        <v>Tributos</v>
      </c>
      <c r="D44" s="96">
        <f t="shared" si="10"/>
        <v>0</v>
      </c>
      <c r="E44" s="100">
        <f t="shared" si="9"/>
        <v>0</v>
      </c>
      <c r="F44" s="90">
        <f>'2b'!F317</f>
        <v>0</v>
      </c>
      <c r="G44" s="90">
        <f>'2b'!G317</f>
        <v>0</v>
      </c>
      <c r="H44" s="90">
        <f>'2b'!H317</f>
        <v>0</v>
      </c>
      <c r="I44" s="90">
        <f>'2b'!I317</f>
        <v>0</v>
      </c>
      <c r="J44" s="90">
        <f>'2b'!J317</f>
        <v>0</v>
      </c>
      <c r="K44" s="90">
        <f>'2b'!K317</f>
        <v>0</v>
      </c>
      <c r="L44" s="90">
        <f>'2b'!L317</f>
        <v>0</v>
      </c>
      <c r="M44" s="90">
        <f>'2b'!M317</f>
        <v>0</v>
      </c>
      <c r="N44" s="90">
        <f>'2b'!N317</f>
        <v>0</v>
      </c>
      <c r="O44" s="90">
        <f>'2b'!O317</f>
        <v>0</v>
      </c>
      <c r="P44" s="90">
        <f>'2b'!P317</f>
        <v>0</v>
      </c>
      <c r="Q44" s="90">
        <f>'2b'!Q317</f>
        <v>0</v>
      </c>
      <c r="R44" s="18"/>
      <c r="S44" s="4"/>
      <c r="T44" s="942"/>
      <c r="U44" s="942"/>
      <c r="V44" s="942"/>
      <c r="W44" s="942"/>
      <c r="X44" s="942"/>
      <c r="Y44" s="942"/>
      <c r="Z44" s="942"/>
      <c r="AA44" s="942"/>
      <c r="AB44" s="942"/>
      <c r="AC44" s="942"/>
      <c r="AD44" s="942"/>
      <c r="AE44" s="942"/>
      <c r="AF44" s="942"/>
      <c r="AG44" s="942"/>
      <c r="AH44" s="942"/>
      <c r="AI44" s="942"/>
      <c r="AJ44" s="942"/>
      <c r="AK44" s="942"/>
      <c r="AL44" s="942"/>
      <c r="AM44" s="942"/>
      <c r="AN44" s="942"/>
      <c r="AO44" s="942"/>
      <c r="AP44" s="942"/>
      <c r="AQ44" s="942"/>
      <c r="AR44" s="942"/>
      <c r="AS44" s="942"/>
      <c r="AT44" s="942"/>
      <c r="AU44" s="942"/>
      <c r="AV44" s="942"/>
      <c r="AW44" s="942"/>
    </row>
    <row r="45" spans="1:49" ht="17" customHeight="1" x14ac:dyDescent="0.15">
      <c r="A45" s="4"/>
      <c r="B45" s="44"/>
      <c r="C45" s="101" t="str">
        <f>'2b'!$D$324</f>
        <v>Transportes</v>
      </c>
      <c r="D45" s="96">
        <f t="shared" si="10"/>
        <v>0</v>
      </c>
      <c r="E45" s="100">
        <f t="shared" si="9"/>
        <v>0</v>
      </c>
      <c r="F45" s="90">
        <f>'2b'!F324</f>
        <v>0</v>
      </c>
      <c r="G45" s="90">
        <f>'2b'!G324</f>
        <v>0</v>
      </c>
      <c r="H45" s="90">
        <f>'2b'!H324</f>
        <v>0</v>
      </c>
      <c r="I45" s="90">
        <f>'2b'!I324</f>
        <v>0</v>
      </c>
      <c r="J45" s="90">
        <f>'2b'!J324</f>
        <v>0</v>
      </c>
      <c r="K45" s="90">
        <f>'2b'!K324</f>
        <v>0</v>
      </c>
      <c r="L45" s="90">
        <f>'2b'!L324</f>
        <v>0</v>
      </c>
      <c r="M45" s="90">
        <f>'2b'!M324</f>
        <v>0</v>
      </c>
      <c r="N45" s="90">
        <f>'2b'!N324</f>
        <v>0</v>
      </c>
      <c r="O45" s="90">
        <f>'2b'!O324</f>
        <v>0</v>
      </c>
      <c r="P45" s="90">
        <f>'2b'!P324</f>
        <v>0</v>
      </c>
      <c r="Q45" s="90">
        <f>'2b'!Q324</f>
        <v>0</v>
      </c>
      <c r="R45" s="18"/>
      <c r="S45" s="4"/>
      <c r="T45" s="942"/>
      <c r="U45" s="942"/>
      <c r="V45" s="942"/>
      <c r="W45" s="942"/>
      <c r="X45" s="942"/>
      <c r="Y45" s="942"/>
      <c r="Z45" s="942"/>
      <c r="AA45" s="942"/>
      <c r="AB45" s="942"/>
      <c r="AC45" s="942"/>
      <c r="AD45" s="942"/>
      <c r="AE45" s="942"/>
      <c r="AF45" s="942"/>
      <c r="AG45" s="942"/>
      <c r="AH45" s="942"/>
      <c r="AI45" s="942"/>
      <c r="AJ45" s="942"/>
      <c r="AK45" s="942"/>
      <c r="AL45" s="942"/>
      <c r="AM45" s="942"/>
      <c r="AN45" s="942"/>
      <c r="AO45" s="942"/>
      <c r="AP45" s="942"/>
      <c r="AQ45" s="942"/>
      <c r="AR45" s="942"/>
      <c r="AS45" s="942"/>
      <c r="AT45" s="942"/>
      <c r="AU45" s="942"/>
      <c r="AV45" s="942"/>
      <c r="AW45" s="942"/>
    </row>
    <row r="46" spans="1:49" ht="17" customHeight="1" x14ac:dyDescent="0.15">
      <c r="A46" s="4"/>
      <c r="B46" s="44"/>
      <c r="C46" s="101" t="str">
        <f>'2b'!$D$331</f>
        <v>Viajes y varios</v>
      </c>
      <c r="D46" s="96">
        <f t="shared" si="10"/>
        <v>1200</v>
      </c>
      <c r="E46" s="100">
        <f t="shared" si="9"/>
        <v>1.7910447761194031E-2</v>
      </c>
      <c r="F46" s="90">
        <f>'2b'!F331+'3a'!F67</f>
        <v>100</v>
      </c>
      <c r="G46" s="90">
        <f>'2b'!G331</f>
        <v>100</v>
      </c>
      <c r="H46" s="90">
        <f>'2b'!H331</f>
        <v>100</v>
      </c>
      <c r="I46" s="90">
        <f>'2b'!I331</f>
        <v>100</v>
      </c>
      <c r="J46" s="90">
        <f>'2b'!J331</f>
        <v>100</v>
      </c>
      <c r="K46" s="90">
        <f>'2b'!K331</f>
        <v>100</v>
      </c>
      <c r="L46" s="90">
        <f>'2b'!L331</f>
        <v>100</v>
      </c>
      <c r="M46" s="90">
        <f>'2b'!M331</f>
        <v>100</v>
      </c>
      <c r="N46" s="90">
        <f>'2b'!N331</f>
        <v>100</v>
      </c>
      <c r="O46" s="90">
        <f>'2b'!O331</f>
        <v>100</v>
      </c>
      <c r="P46" s="90">
        <f>'2b'!P331</f>
        <v>100</v>
      </c>
      <c r="Q46" s="90">
        <f>'2b'!Q331</f>
        <v>100</v>
      </c>
      <c r="R46" s="18"/>
      <c r="S46" s="4"/>
      <c r="T46" s="942"/>
      <c r="U46" s="942"/>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2"/>
      <c r="AR46" s="942"/>
      <c r="AS46" s="942"/>
      <c r="AT46" s="942"/>
      <c r="AU46" s="942"/>
      <c r="AV46" s="942"/>
      <c r="AW46" s="942"/>
    </row>
    <row r="47" spans="1:49" ht="17" customHeight="1" x14ac:dyDescent="0.15">
      <c r="A47" s="4"/>
      <c r="B47" s="44"/>
      <c r="C47" s="101" t="str">
        <f>'2b'!$D$338</f>
        <v>Asesorías</v>
      </c>
      <c r="D47" s="96">
        <f t="shared" si="10"/>
        <v>1440</v>
      </c>
      <c r="E47" s="100">
        <f t="shared" si="9"/>
        <v>2.1492537313432834E-2</v>
      </c>
      <c r="F47" s="90">
        <f>'2b'!F338</f>
        <v>120</v>
      </c>
      <c r="G47" s="90">
        <f>'2b'!G338</f>
        <v>120</v>
      </c>
      <c r="H47" s="90">
        <f>'2b'!H338</f>
        <v>120</v>
      </c>
      <c r="I47" s="90">
        <f>'2b'!I338</f>
        <v>120</v>
      </c>
      <c r="J47" s="90">
        <f>'2b'!J338</f>
        <v>120</v>
      </c>
      <c r="K47" s="90">
        <f>'2b'!K338</f>
        <v>120</v>
      </c>
      <c r="L47" s="90">
        <f>'2b'!L338</f>
        <v>120</v>
      </c>
      <c r="M47" s="90">
        <f>'2b'!M338</f>
        <v>120</v>
      </c>
      <c r="N47" s="90">
        <f>'2b'!N338</f>
        <v>120</v>
      </c>
      <c r="O47" s="90">
        <f>'2b'!O338</f>
        <v>120</v>
      </c>
      <c r="P47" s="90">
        <f>'2b'!P338</f>
        <v>120</v>
      </c>
      <c r="Q47" s="90">
        <f>'2b'!Q338</f>
        <v>120</v>
      </c>
      <c r="R47" s="18"/>
      <c r="S47" s="4"/>
      <c r="T47" s="942"/>
      <c r="U47" s="942"/>
      <c r="V47" s="942"/>
      <c r="W47" s="942"/>
      <c r="X47" s="942"/>
      <c r="Y47" s="942"/>
      <c r="Z47" s="942"/>
      <c r="AA47" s="942"/>
      <c r="AB47" s="942"/>
      <c r="AC47" s="942"/>
      <c r="AD47" s="942"/>
      <c r="AE47" s="942"/>
      <c r="AF47" s="942"/>
      <c r="AG47" s="942"/>
      <c r="AH47" s="942"/>
      <c r="AI47" s="942"/>
      <c r="AJ47" s="942"/>
      <c r="AK47" s="942"/>
      <c r="AL47" s="942"/>
      <c r="AM47" s="942"/>
      <c r="AN47" s="942"/>
      <c r="AO47" s="942"/>
      <c r="AP47" s="942"/>
      <c r="AQ47" s="942"/>
      <c r="AR47" s="942"/>
      <c r="AS47" s="942"/>
      <c r="AT47" s="942"/>
      <c r="AU47" s="942"/>
      <c r="AV47" s="942"/>
      <c r="AW47" s="942"/>
    </row>
    <row r="48" spans="1:49" ht="17" customHeight="1" x14ac:dyDescent="0.15">
      <c r="A48" s="4"/>
      <c r="B48" s="44"/>
      <c r="C48" s="101" t="str">
        <f>'2b'!$D$345</f>
        <v>Otro (uno)</v>
      </c>
      <c r="D48" s="96">
        <f t="shared" si="10"/>
        <v>0</v>
      </c>
      <c r="E48" s="100">
        <f t="shared" si="9"/>
        <v>0</v>
      </c>
      <c r="F48" s="90">
        <f>'2b'!F345</f>
        <v>0</v>
      </c>
      <c r="G48" s="90">
        <f>'2b'!G345</f>
        <v>0</v>
      </c>
      <c r="H48" s="90">
        <f>'2b'!H345</f>
        <v>0</v>
      </c>
      <c r="I48" s="90">
        <f>'2b'!I345</f>
        <v>0</v>
      </c>
      <c r="J48" s="90">
        <f>'2b'!J345</f>
        <v>0</v>
      </c>
      <c r="K48" s="90">
        <f>'2b'!K345</f>
        <v>0</v>
      </c>
      <c r="L48" s="90">
        <f>'2b'!L345</f>
        <v>0</v>
      </c>
      <c r="M48" s="90">
        <f>'2b'!M345</f>
        <v>0</v>
      </c>
      <c r="N48" s="90">
        <f>'2b'!N345</f>
        <v>0</v>
      </c>
      <c r="O48" s="90">
        <f>'2b'!O345</f>
        <v>0</v>
      </c>
      <c r="P48" s="90">
        <f>'2b'!P345</f>
        <v>0</v>
      </c>
      <c r="Q48" s="90">
        <f>'2b'!Q345</f>
        <v>0</v>
      </c>
      <c r="R48" s="18"/>
      <c r="S48" s="4"/>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c r="AT48" s="942"/>
      <c r="AU48" s="942"/>
      <c r="AV48" s="942"/>
      <c r="AW48" s="942"/>
    </row>
    <row r="49" spans="1:49" ht="17" customHeight="1" x14ac:dyDescent="0.15">
      <c r="A49" s="4"/>
      <c r="B49" s="44"/>
      <c r="C49" s="101" t="str">
        <f>'2b'!$D$352</f>
        <v>Otro (dos)</v>
      </c>
      <c r="D49" s="96">
        <f t="shared" si="10"/>
        <v>0</v>
      </c>
      <c r="E49" s="100">
        <f t="shared" si="9"/>
        <v>0</v>
      </c>
      <c r="F49" s="90">
        <f>'2b'!F352</f>
        <v>0</v>
      </c>
      <c r="G49" s="90">
        <f>'2b'!G352</f>
        <v>0</v>
      </c>
      <c r="H49" s="90">
        <f>'2b'!H352</f>
        <v>0</v>
      </c>
      <c r="I49" s="90">
        <f>'2b'!I352</f>
        <v>0</v>
      </c>
      <c r="J49" s="90">
        <f>'2b'!J352</f>
        <v>0</v>
      </c>
      <c r="K49" s="90">
        <f>'2b'!K352</f>
        <v>0</v>
      </c>
      <c r="L49" s="90">
        <f>'2b'!L352</f>
        <v>0</v>
      </c>
      <c r="M49" s="90">
        <f>'2b'!M352</f>
        <v>0</v>
      </c>
      <c r="N49" s="90">
        <f>'2b'!N352</f>
        <v>0</v>
      </c>
      <c r="O49" s="90">
        <f>'2b'!O352</f>
        <v>0</v>
      </c>
      <c r="P49" s="90">
        <f>'2b'!P352</f>
        <v>0</v>
      </c>
      <c r="Q49" s="90">
        <f>'2b'!Q352</f>
        <v>0</v>
      </c>
      <c r="R49" s="18"/>
      <c r="S49" s="4"/>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c r="AT49" s="942"/>
      <c r="AU49" s="942"/>
      <c r="AV49" s="942"/>
      <c r="AW49" s="942"/>
    </row>
    <row r="50" spans="1:49" ht="17" customHeight="1" x14ac:dyDescent="0.15">
      <c r="A50" s="4"/>
      <c r="B50" s="44"/>
      <c r="C50" s="101" t="str">
        <f>'2b'!$D$359</f>
        <v>Otro (tres)</v>
      </c>
      <c r="D50" s="96">
        <f t="shared" si="10"/>
        <v>0</v>
      </c>
      <c r="E50" s="100">
        <f t="shared" si="9"/>
        <v>0</v>
      </c>
      <c r="F50" s="90">
        <f>'2b'!F359</f>
        <v>0</v>
      </c>
      <c r="G50" s="90">
        <f>'2b'!G359</f>
        <v>0</v>
      </c>
      <c r="H50" s="90">
        <f>'2b'!H359</f>
        <v>0</v>
      </c>
      <c r="I50" s="90">
        <f>'2b'!I359</f>
        <v>0</v>
      </c>
      <c r="J50" s="90">
        <f>'2b'!J359</f>
        <v>0</v>
      </c>
      <c r="K50" s="90">
        <f>'2b'!K359</f>
        <v>0</v>
      </c>
      <c r="L50" s="90">
        <f>'2b'!L359</f>
        <v>0</v>
      </c>
      <c r="M50" s="90">
        <f>'2b'!M359</f>
        <v>0</v>
      </c>
      <c r="N50" s="90">
        <f>'2b'!N359</f>
        <v>0</v>
      </c>
      <c r="O50" s="90">
        <f>'2b'!O359</f>
        <v>0</v>
      </c>
      <c r="P50" s="90">
        <f>'2b'!P359</f>
        <v>0</v>
      </c>
      <c r="Q50" s="90">
        <f>'2b'!Q359</f>
        <v>0</v>
      </c>
      <c r="R50" s="18"/>
      <c r="S50" s="4"/>
      <c r="T50" s="942"/>
      <c r="U50" s="942"/>
      <c r="V50" s="942"/>
      <c r="W50" s="942"/>
      <c r="X50" s="942"/>
      <c r="Y50" s="942"/>
      <c r="Z50" s="942"/>
      <c r="AA50" s="942"/>
      <c r="AB50" s="942"/>
      <c r="AC50" s="942"/>
      <c r="AD50" s="942"/>
      <c r="AE50" s="942"/>
      <c r="AF50" s="942"/>
      <c r="AG50" s="942"/>
      <c r="AH50" s="942"/>
      <c r="AI50" s="942"/>
      <c r="AJ50" s="942"/>
      <c r="AK50" s="942"/>
      <c r="AL50" s="942"/>
      <c r="AM50" s="942"/>
      <c r="AN50" s="942"/>
      <c r="AO50" s="942"/>
      <c r="AP50" s="942"/>
      <c r="AQ50" s="942"/>
      <c r="AR50" s="942"/>
      <c r="AS50" s="942"/>
      <c r="AT50" s="942"/>
      <c r="AU50" s="942"/>
      <c r="AV50" s="942"/>
      <c r="AW50" s="942"/>
    </row>
    <row r="51" spans="1:49" ht="4.5" customHeight="1" x14ac:dyDescent="0.15">
      <c r="A51" s="4"/>
      <c r="B51" s="44"/>
      <c r="C51" s="44"/>
      <c r="D51" s="44"/>
      <c r="E51" s="44"/>
      <c r="F51" s="44"/>
      <c r="G51" s="44"/>
      <c r="H51" s="44"/>
      <c r="I51" s="44"/>
      <c r="J51" s="44"/>
      <c r="K51" s="44"/>
      <c r="L51" s="44"/>
      <c r="M51" s="44"/>
      <c r="N51" s="44"/>
      <c r="O51" s="44"/>
      <c r="P51" s="44"/>
      <c r="Q51" s="44"/>
      <c r="R51" s="18"/>
      <c r="S51" s="4"/>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c r="AU51" s="942"/>
      <c r="AV51" s="942"/>
      <c r="AW51" s="942"/>
    </row>
    <row r="52" spans="1:49" ht="17" customHeight="1" thickBot="1" x14ac:dyDescent="0.2">
      <c r="A52" s="4"/>
      <c r="B52" s="44"/>
      <c r="C52" s="183" t="s">
        <v>1794</v>
      </c>
      <c r="D52" s="184">
        <f>+D39+D33+D26+D22+D17</f>
        <v>66420</v>
      </c>
      <c r="E52" s="205">
        <f>IF(D$11=0,0,(D52/$D$11))</f>
        <v>0.99134328358208956</v>
      </c>
      <c r="F52" s="184">
        <f>+F39+F33+F26+F22+F17</f>
        <v>5960</v>
      </c>
      <c r="G52" s="184">
        <f t="shared" ref="G52:Q52" si="11">+G39+G33+G26+G22+G17</f>
        <v>4610</v>
      </c>
      <c r="H52" s="184">
        <f t="shared" si="11"/>
        <v>5285</v>
      </c>
      <c r="I52" s="184">
        <f t="shared" si="11"/>
        <v>5960</v>
      </c>
      <c r="J52" s="184">
        <f t="shared" si="11"/>
        <v>7310</v>
      </c>
      <c r="K52" s="184">
        <f t="shared" si="11"/>
        <v>5960</v>
      </c>
      <c r="L52" s="184">
        <f t="shared" si="11"/>
        <v>5585</v>
      </c>
      <c r="M52" s="184">
        <f t="shared" si="11"/>
        <v>4610</v>
      </c>
      <c r="N52" s="184">
        <f t="shared" si="11"/>
        <v>4610</v>
      </c>
      <c r="O52" s="184">
        <f t="shared" si="11"/>
        <v>5960</v>
      </c>
      <c r="P52" s="184">
        <f t="shared" si="11"/>
        <v>5960</v>
      </c>
      <c r="Q52" s="184">
        <f t="shared" si="11"/>
        <v>4610</v>
      </c>
      <c r="R52" s="18"/>
      <c r="S52" s="4"/>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c r="AU52" s="942"/>
      <c r="AV52" s="942"/>
      <c r="AW52" s="942"/>
    </row>
    <row r="53" spans="1:49" ht="14.25" customHeight="1" x14ac:dyDescent="0.15">
      <c r="A53" s="4"/>
      <c r="B53" s="44"/>
      <c r="C53" s="44"/>
      <c r="D53" s="44"/>
      <c r="E53" s="44"/>
      <c r="F53" s="44"/>
      <c r="G53" s="44"/>
      <c r="H53" s="44"/>
      <c r="I53" s="44"/>
      <c r="J53" s="44"/>
      <c r="K53" s="44"/>
      <c r="L53" s="44"/>
      <c r="M53" s="44"/>
      <c r="N53" s="44"/>
      <c r="O53" s="44"/>
      <c r="P53" s="44"/>
      <c r="Q53" s="44"/>
      <c r="R53" s="18"/>
      <c r="S53" s="4"/>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c r="AU53" s="942"/>
      <c r="AV53" s="942"/>
      <c r="AW53" s="942"/>
    </row>
    <row r="54" spans="1:49" ht="18" customHeight="1" x14ac:dyDescent="0.2">
      <c r="A54" s="4"/>
      <c r="B54" s="44"/>
      <c r="C54" s="44"/>
      <c r="D54" s="198" t="str">
        <f t="shared" ref="D54:Q54" si="12">D15</f>
        <v>Total</v>
      </c>
      <c r="E54" s="198" t="str">
        <f t="shared" si="12"/>
        <v>%</v>
      </c>
      <c r="F54" s="198" t="str">
        <f t="shared" si="12"/>
        <v>ENE</v>
      </c>
      <c r="G54" s="198" t="str">
        <f t="shared" si="12"/>
        <v>FEB</v>
      </c>
      <c r="H54" s="198" t="str">
        <f t="shared" si="12"/>
        <v>MAR</v>
      </c>
      <c r="I54" s="198" t="str">
        <f t="shared" si="12"/>
        <v>ABR</v>
      </c>
      <c r="J54" s="198" t="str">
        <f t="shared" si="12"/>
        <v>MAY</v>
      </c>
      <c r="K54" s="198" t="str">
        <f t="shared" si="12"/>
        <v>JUN</v>
      </c>
      <c r="L54" s="198" t="str">
        <f t="shared" si="12"/>
        <v>JUL</v>
      </c>
      <c r="M54" s="198" t="str">
        <f t="shared" si="12"/>
        <v>AGO</v>
      </c>
      <c r="N54" s="198" t="str">
        <f t="shared" si="12"/>
        <v>SEPT</v>
      </c>
      <c r="O54" s="198" t="str">
        <f t="shared" si="12"/>
        <v>OCT</v>
      </c>
      <c r="P54" s="198" t="str">
        <f t="shared" si="12"/>
        <v>NOV</v>
      </c>
      <c r="Q54" s="198" t="str">
        <f t="shared" si="12"/>
        <v xml:space="preserve"> DIC</v>
      </c>
      <c r="R54" s="18"/>
      <c r="S54" s="4"/>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c r="AT54" s="942"/>
      <c r="AU54" s="942"/>
      <c r="AV54" s="942"/>
      <c r="AW54" s="942"/>
    </row>
    <row r="55" spans="1:49" ht="17" customHeight="1" x14ac:dyDescent="0.15">
      <c r="A55" s="4"/>
      <c r="B55" s="44"/>
      <c r="C55" s="185" t="s">
        <v>1795</v>
      </c>
      <c r="D55" s="194">
        <f>SUM(F55:Q55)</f>
        <v>580</v>
      </c>
      <c r="E55" s="206">
        <f>IF(D$11=0,0,(D55/$D$11))</f>
        <v>8.6567164179104476E-3</v>
      </c>
      <c r="F55" s="194">
        <f>+F13-F52</f>
        <v>-4960</v>
      </c>
      <c r="G55" s="194">
        <f t="shared" ref="G55:Q55" si="13">+G13-G52</f>
        <v>-2610</v>
      </c>
      <c r="H55" s="194">
        <f t="shared" si="13"/>
        <v>2715</v>
      </c>
      <c r="I55" s="194">
        <f t="shared" si="13"/>
        <v>4040</v>
      </c>
      <c r="J55" s="194">
        <f t="shared" si="13"/>
        <v>2690</v>
      </c>
      <c r="K55" s="194">
        <f t="shared" si="13"/>
        <v>-960</v>
      </c>
      <c r="L55" s="194">
        <f t="shared" si="13"/>
        <v>-2585</v>
      </c>
      <c r="M55" s="194">
        <f t="shared" si="13"/>
        <v>-1610</v>
      </c>
      <c r="N55" s="194">
        <f t="shared" si="13"/>
        <v>-2610</v>
      </c>
      <c r="O55" s="194">
        <f t="shared" si="13"/>
        <v>2040</v>
      </c>
      <c r="P55" s="194">
        <f t="shared" si="13"/>
        <v>2040</v>
      </c>
      <c r="Q55" s="194">
        <f t="shared" si="13"/>
        <v>2390</v>
      </c>
      <c r="R55" s="18"/>
      <c r="S55" s="4"/>
      <c r="T55" s="942"/>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c r="AT55" s="942"/>
      <c r="AU55" s="942"/>
      <c r="AV55" s="942"/>
      <c r="AW55" s="942"/>
    </row>
    <row r="56" spans="1:49" ht="5.25" customHeight="1" x14ac:dyDescent="0.15">
      <c r="A56" s="4"/>
      <c r="B56" s="44"/>
      <c r="C56" s="104"/>
      <c r="D56" s="44"/>
      <c r="E56" s="44"/>
      <c r="F56" s="44"/>
      <c r="G56" s="44"/>
      <c r="H56" s="44"/>
      <c r="I56" s="44"/>
      <c r="J56" s="44"/>
      <c r="K56" s="44"/>
      <c r="L56" s="44"/>
      <c r="M56" s="44"/>
      <c r="N56" s="44"/>
      <c r="O56" s="44"/>
      <c r="P56" s="44"/>
      <c r="Q56" s="44"/>
      <c r="R56" s="18"/>
      <c r="S56" s="4"/>
      <c r="T56" s="942"/>
      <c r="U56" s="942"/>
      <c r="V56" s="942"/>
      <c r="W56" s="942"/>
      <c r="X56" s="942"/>
      <c r="Y56" s="942"/>
      <c r="Z56" s="942"/>
      <c r="AA56" s="942"/>
      <c r="AB56" s="942"/>
      <c r="AC56" s="942"/>
      <c r="AD56" s="942"/>
      <c r="AE56" s="942"/>
      <c r="AF56" s="942"/>
      <c r="AG56" s="942"/>
      <c r="AH56" s="942"/>
      <c r="AI56" s="942"/>
      <c r="AJ56" s="942"/>
      <c r="AK56" s="942"/>
      <c r="AL56" s="942"/>
      <c r="AM56" s="942"/>
      <c r="AN56" s="942"/>
      <c r="AO56" s="942"/>
      <c r="AP56" s="942"/>
      <c r="AQ56" s="942"/>
      <c r="AR56" s="942"/>
      <c r="AS56" s="942"/>
      <c r="AT56" s="942"/>
      <c r="AU56" s="942"/>
      <c r="AV56" s="942"/>
      <c r="AW56" s="942"/>
    </row>
    <row r="57" spans="1:49" ht="17" customHeight="1" x14ac:dyDescent="0.15">
      <c r="A57" s="4"/>
      <c r="B57" s="44"/>
      <c r="C57" s="202" t="s">
        <v>1776</v>
      </c>
      <c r="D57" s="182">
        <f>SUM(F57:Q57)</f>
        <v>0</v>
      </c>
      <c r="E57" s="204">
        <f>IF(D$11=0,0,(D57/$D$11))</f>
        <v>0</v>
      </c>
      <c r="F57" s="182">
        <f>'5b'!E58+'5a'!$F$22</f>
        <v>0</v>
      </c>
      <c r="G57" s="182">
        <f>'5b'!F58+'5a'!$F$22</f>
        <v>0</v>
      </c>
      <c r="H57" s="182">
        <f>'5b'!G58+'5a'!$F$22</f>
        <v>0</v>
      </c>
      <c r="I57" s="182">
        <f>'5b'!H58+'5a'!$F$22</f>
        <v>0</v>
      </c>
      <c r="J57" s="182">
        <f>'5b'!I58+'5a'!$F$22</f>
        <v>0</v>
      </c>
      <c r="K57" s="182">
        <f>'5b'!J58+'5a'!$F$22</f>
        <v>0</v>
      </c>
      <c r="L57" s="182">
        <f>'5b'!K58+'5a'!$F$22</f>
        <v>0</v>
      </c>
      <c r="M57" s="182">
        <f>'5b'!L58+'5a'!$F$22</f>
        <v>0</v>
      </c>
      <c r="N57" s="182">
        <f>'5b'!M58+'5a'!$F$22</f>
        <v>0</v>
      </c>
      <c r="O57" s="182">
        <f>'5b'!N58+'5a'!$F$22</f>
        <v>0</v>
      </c>
      <c r="P57" s="182">
        <f>'5b'!O58+'5a'!$F$22</f>
        <v>0</v>
      </c>
      <c r="Q57" s="182">
        <f>'5b'!P58+'5a'!$F$22</f>
        <v>0</v>
      </c>
      <c r="R57" s="18"/>
      <c r="S57" s="4"/>
      <c r="T57" s="942"/>
      <c r="U57" s="942"/>
      <c r="V57" s="942"/>
      <c r="W57" s="942"/>
      <c r="X57" s="942"/>
      <c r="Y57" s="942"/>
      <c r="Z57" s="942"/>
      <c r="AA57" s="942"/>
      <c r="AB57" s="942"/>
      <c r="AC57" s="942"/>
      <c r="AD57" s="942"/>
      <c r="AE57" s="942"/>
      <c r="AF57" s="942"/>
      <c r="AG57" s="942"/>
      <c r="AH57" s="942"/>
      <c r="AI57" s="942"/>
      <c r="AJ57" s="942"/>
      <c r="AK57" s="942"/>
      <c r="AL57" s="942"/>
      <c r="AM57" s="942"/>
      <c r="AN57" s="942"/>
      <c r="AO57" s="942"/>
      <c r="AP57" s="942"/>
      <c r="AQ57" s="942"/>
      <c r="AR57" s="942"/>
      <c r="AS57" s="942"/>
      <c r="AT57" s="942"/>
      <c r="AU57" s="942"/>
      <c r="AV57" s="942"/>
      <c r="AW57" s="942"/>
    </row>
    <row r="58" spans="1:49" ht="3.75" customHeight="1" x14ac:dyDescent="0.15">
      <c r="A58" s="4"/>
      <c r="B58" s="44"/>
      <c r="C58" s="104"/>
      <c r="D58" s="44"/>
      <c r="E58" s="44"/>
      <c r="F58" s="44"/>
      <c r="G58" s="44"/>
      <c r="H58" s="44"/>
      <c r="I58" s="44"/>
      <c r="J58" s="44"/>
      <c r="K58" s="44"/>
      <c r="L58" s="44"/>
      <c r="M58" s="44"/>
      <c r="N58" s="44"/>
      <c r="O58" s="44"/>
      <c r="P58" s="44"/>
      <c r="Q58" s="44"/>
      <c r="R58" s="18"/>
      <c r="S58" s="4"/>
      <c r="T58" s="942"/>
      <c r="U58" s="942"/>
      <c r="V58" s="942"/>
      <c r="W58" s="942"/>
      <c r="X58" s="942"/>
      <c r="Y58" s="942"/>
      <c r="Z58" s="942"/>
      <c r="AA58" s="942"/>
      <c r="AB58" s="942"/>
      <c r="AC58" s="942"/>
      <c r="AD58" s="942"/>
      <c r="AE58" s="942"/>
      <c r="AF58" s="942"/>
      <c r="AG58" s="942"/>
      <c r="AH58" s="942"/>
      <c r="AI58" s="942"/>
      <c r="AJ58" s="942"/>
      <c r="AK58" s="942"/>
      <c r="AL58" s="942"/>
      <c r="AM58" s="942"/>
      <c r="AN58" s="942"/>
      <c r="AO58" s="942"/>
      <c r="AP58" s="942"/>
      <c r="AQ58" s="942"/>
      <c r="AR58" s="942"/>
      <c r="AS58" s="942"/>
      <c r="AT58" s="942"/>
      <c r="AU58" s="942"/>
      <c r="AV58" s="942"/>
      <c r="AW58" s="942"/>
    </row>
    <row r="59" spans="1:49" ht="18" customHeight="1" x14ac:dyDescent="0.15">
      <c r="A59" s="4"/>
      <c r="B59" s="44"/>
      <c r="C59" s="185" t="s">
        <v>1796</v>
      </c>
      <c r="D59" s="194">
        <f>SUM(F59:Q59)</f>
        <v>580</v>
      </c>
      <c r="E59" s="207">
        <f>IF(D$11=0,0,(D59/$D$11))</f>
        <v>8.6567164179104476E-3</v>
      </c>
      <c r="F59" s="186">
        <f>+F55-F57</f>
        <v>-4960</v>
      </c>
      <c r="G59" s="186">
        <f t="shared" ref="G59:Q59" si="14">+G55-G57</f>
        <v>-2610</v>
      </c>
      <c r="H59" s="186">
        <f t="shared" si="14"/>
        <v>2715</v>
      </c>
      <c r="I59" s="186">
        <f t="shared" si="14"/>
        <v>4040</v>
      </c>
      <c r="J59" s="186">
        <f t="shared" si="14"/>
        <v>2690</v>
      </c>
      <c r="K59" s="186">
        <f t="shared" si="14"/>
        <v>-960</v>
      </c>
      <c r="L59" s="186">
        <f t="shared" si="14"/>
        <v>-2585</v>
      </c>
      <c r="M59" s="186">
        <f t="shared" si="14"/>
        <v>-1610</v>
      </c>
      <c r="N59" s="186">
        <f t="shared" si="14"/>
        <v>-2610</v>
      </c>
      <c r="O59" s="186">
        <f t="shared" si="14"/>
        <v>2040</v>
      </c>
      <c r="P59" s="186">
        <f t="shared" si="14"/>
        <v>2040</v>
      </c>
      <c r="Q59" s="186">
        <f t="shared" si="14"/>
        <v>2390</v>
      </c>
      <c r="R59" s="18"/>
      <c r="S59" s="4"/>
      <c r="T59" s="942"/>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c r="AT59" s="942"/>
      <c r="AU59" s="942"/>
      <c r="AV59" s="942"/>
      <c r="AW59" s="942"/>
    </row>
    <row r="60" spans="1:49" ht="19.5" customHeight="1" x14ac:dyDescent="0.15">
      <c r="A60" s="4"/>
      <c r="B60" s="44"/>
      <c r="C60" s="44"/>
      <c r="D60" s="44"/>
      <c r="E60" s="44"/>
      <c r="F60" s="44"/>
      <c r="G60" s="44"/>
      <c r="H60" s="44"/>
      <c r="I60" s="44"/>
      <c r="J60" s="44"/>
      <c r="K60" s="44"/>
      <c r="L60" s="44"/>
      <c r="M60" s="44"/>
      <c r="N60" s="44"/>
      <c r="O60" s="44"/>
      <c r="P60" s="44"/>
      <c r="Q60" s="44"/>
      <c r="R60" s="18"/>
      <c r="S60" s="4"/>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c r="AT60" s="942"/>
      <c r="AU60" s="942"/>
      <c r="AV60" s="942"/>
      <c r="AW60" s="942"/>
    </row>
    <row r="61" spans="1:49" ht="22.5" customHeight="1" x14ac:dyDescent="0.15">
      <c r="A61" s="4"/>
      <c r="B61" s="44"/>
      <c r="C61" s="106" t="s">
        <v>1797</v>
      </c>
      <c r="D61" s="18"/>
      <c r="E61" s="18"/>
      <c r="F61" s="18"/>
      <c r="G61" s="18"/>
      <c r="H61" s="18"/>
      <c r="I61" s="18"/>
      <c r="J61" s="18"/>
      <c r="K61" s="18"/>
      <c r="L61" s="18"/>
      <c r="M61" s="18"/>
      <c r="N61" s="18"/>
      <c r="O61" s="18"/>
      <c r="P61" s="18"/>
      <c r="Q61" s="18"/>
      <c r="R61" s="18"/>
      <c r="S61" s="4"/>
      <c r="T61" s="942"/>
      <c r="U61" s="942"/>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c r="AT61" s="942"/>
      <c r="AU61" s="942"/>
      <c r="AV61" s="942"/>
      <c r="AW61" s="942"/>
    </row>
    <row r="62" spans="1:49" ht="17" customHeight="1" x14ac:dyDescent="0.15">
      <c r="A62" s="4"/>
      <c r="B62" s="44"/>
      <c r="C62" s="201" t="s">
        <v>1785</v>
      </c>
      <c r="D62" s="175">
        <f>SUM(F62:Q62)</f>
        <v>0</v>
      </c>
      <c r="E62" s="176">
        <f>IF(D$11=0,0,(D62/$D$11))</f>
        <v>0</v>
      </c>
      <c r="F62" s="175">
        <f>'2a'!F91</f>
        <v>0</v>
      </c>
      <c r="G62" s="175">
        <f>'2a'!G91</f>
        <v>0</v>
      </c>
      <c r="H62" s="175">
        <f>'2a'!H91</f>
        <v>0</v>
      </c>
      <c r="I62" s="175">
        <f>'2a'!I91</f>
        <v>0</v>
      </c>
      <c r="J62" s="175">
        <f>'2a'!J91</f>
        <v>0</v>
      </c>
      <c r="K62" s="175">
        <f>'2a'!K91</f>
        <v>0</v>
      </c>
      <c r="L62" s="175">
        <f>'2a'!L91</f>
        <v>0</v>
      </c>
      <c r="M62" s="175">
        <f>'2a'!M91</f>
        <v>0</v>
      </c>
      <c r="N62" s="175">
        <f>'2a'!N91</f>
        <v>0</v>
      </c>
      <c r="O62" s="175">
        <f>'2a'!O91</f>
        <v>0</v>
      </c>
      <c r="P62" s="175">
        <f>'2a'!P91</f>
        <v>0</v>
      </c>
      <c r="Q62" s="175">
        <f>'2a'!Q91</f>
        <v>0</v>
      </c>
      <c r="R62" s="18"/>
      <c r="S62" s="4"/>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c r="AU62" s="942"/>
      <c r="AV62" s="942"/>
      <c r="AW62" s="942"/>
    </row>
    <row r="63" spans="1:49" ht="17" customHeight="1" x14ac:dyDescent="0.15">
      <c r="A63" s="4"/>
      <c r="B63" s="44"/>
      <c r="C63" s="199" t="s">
        <v>1786</v>
      </c>
      <c r="D63" s="187">
        <f>SUM(F63:Q63)</f>
        <v>0</v>
      </c>
      <c r="E63" s="200">
        <f>IF(D$11=0,0,(D63/$D$11))</f>
        <v>0</v>
      </c>
      <c r="F63" s="187">
        <f>'2b'!F370+prestamos!D12+prestamos!D13</f>
        <v>0</v>
      </c>
      <c r="G63" s="187">
        <f>'2b'!G370+prestamos!E12+prestamos!E13</f>
        <v>0</v>
      </c>
      <c r="H63" s="187">
        <f>'2b'!H370+prestamos!F12+prestamos!F13</f>
        <v>0</v>
      </c>
      <c r="I63" s="187">
        <f>'2b'!I370+prestamos!G12+prestamos!G13</f>
        <v>0</v>
      </c>
      <c r="J63" s="187">
        <f>'2b'!J370+prestamos!H12+prestamos!H13</f>
        <v>0</v>
      </c>
      <c r="K63" s="187">
        <f>'2b'!K370+prestamos!I12+prestamos!I13</f>
        <v>0</v>
      </c>
      <c r="L63" s="187">
        <f>'2b'!L370+prestamos!J12+prestamos!J13</f>
        <v>0</v>
      </c>
      <c r="M63" s="187">
        <f>'2b'!M370+prestamos!K12+prestamos!K13</f>
        <v>0</v>
      </c>
      <c r="N63" s="187">
        <f>'2b'!N370+prestamos!L12+prestamos!L13</f>
        <v>0</v>
      </c>
      <c r="O63" s="187">
        <f>'2b'!O370+prestamos!M12+prestamos!M13</f>
        <v>0</v>
      </c>
      <c r="P63" s="187">
        <f>'2b'!P370+prestamos!N12+prestamos!N13</f>
        <v>0</v>
      </c>
      <c r="Q63" s="187">
        <f>'2b'!Q370+prestamos!O12+prestamos!O13</f>
        <v>0</v>
      </c>
      <c r="R63" s="18"/>
      <c r="S63" s="4"/>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row>
    <row r="64" spans="1:49" ht="17" customHeight="1" x14ac:dyDescent="0.15">
      <c r="A64" s="4"/>
      <c r="B64" s="44"/>
      <c r="C64" s="44"/>
      <c r="D64" s="44"/>
      <c r="E64" s="102"/>
      <c r="F64" s="44"/>
      <c r="G64" s="44"/>
      <c r="H64" s="44"/>
      <c r="I64" s="44"/>
      <c r="J64" s="44"/>
      <c r="K64" s="44"/>
      <c r="L64" s="44"/>
      <c r="M64" s="44"/>
      <c r="N64" s="44"/>
      <c r="O64" s="44"/>
      <c r="P64" s="44"/>
      <c r="Q64" s="44"/>
      <c r="R64" s="18"/>
      <c r="S64" s="4"/>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c r="AT64" s="942"/>
      <c r="AU64" s="942"/>
      <c r="AV64" s="942"/>
      <c r="AW64" s="942"/>
    </row>
    <row r="65" spans="1:49" ht="19.5" customHeight="1" x14ac:dyDescent="0.15">
      <c r="A65" s="4"/>
      <c r="B65" s="44"/>
      <c r="C65" s="106" t="s">
        <v>1798</v>
      </c>
      <c r="D65" s="18"/>
      <c r="E65" s="103"/>
      <c r="F65" s="18"/>
      <c r="G65" s="18"/>
      <c r="H65" s="18"/>
      <c r="I65" s="18"/>
      <c r="J65" s="18"/>
      <c r="K65" s="18"/>
      <c r="L65" s="18"/>
      <c r="M65" s="18"/>
      <c r="N65" s="18"/>
      <c r="O65" s="18"/>
      <c r="P65" s="18"/>
      <c r="Q65" s="18"/>
      <c r="R65" s="18"/>
      <c r="S65" s="4"/>
      <c r="T65" s="942"/>
      <c r="U65" s="942"/>
      <c r="V65" s="942"/>
      <c r="W65" s="942"/>
      <c r="X65" s="942"/>
      <c r="Y65" s="942"/>
      <c r="Z65" s="942"/>
      <c r="AA65" s="942"/>
      <c r="AB65" s="942"/>
      <c r="AC65" s="942"/>
      <c r="AD65" s="942"/>
      <c r="AE65" s="942"/>
      <c r="AF65" s="942"/>
      <c r="AG65" s="942"/>
      <c r="AH65" s="942"/>
      <c r="AI65" s="942"/>
      <c r="AJ65" s="942"/>
      <c r="AK65" s="942"/>
      <c r="AL65" s="942"/>
      <c r="AM65" s="942"/>
      <c r="AN65" s="942"/>
      <c r="AO65" s="942"/>
      <c r="AP65" s="942"/>
      <c r="AQ65" s="942"/>
      <c r="AR65" s="942"/>
      <c r="AS65" s="942"/>
      <c r="AT65" s="942"/>
      <c r="AU65" s="942"/>
      <c r="AV65" s="942"/>
      <c r="AW65" s="942"/>
    </row>
    <row r="66" spans="1:49" ht="17" customHeight="1" x14ac:dyDescent="0.15">
      <c r="A66" s="4"/>
      <c r="B66" s="44"/>
      <c r="C66" s="201" t="s">
        <v>1785</v>
      </c>
      <c r="D66" s="175">
        <f>SUM(F66:Q66)</f>
        <v>0</v>
      </c>
      <c r="E66" s="176">
        <f>IF(D$11=0,0,(D66/$D$11))</f>
        <v>0</v>
      </c>
      <c r="F66" s="175">
        <f>'2a'!F102</f>
        <v>0</v>
      </c>
      <c r="G66" s="175">
        <f>'2a'!G102</f>
        <v>0</v>
      </c>
      <c r="H66" s="175">
        <f>'2a'!H102</f>
        <v>0</v>
      </c>
      <c r="I66" s="175">
        <f>'2a'!I102</f>
        <v>0</v>
      </c>
      <c r="J66" s="175">
        <f>'2a'!J102</f>
        <v>0</v>
      </c>
      <c r="K66" s="175">
        <f>'2a'!K102</f>
        <v>0</v>
      </c>
      <c r="L66" s="175">
        <f>'2a'!L102</f>
        <v>0</v>
      </c>
      <c r="M66" s="175">
        <f>'2a'!M102</f>
        <v>0</v>
      </c>
      <c r="N66" s="175">
        <f>'2a'!N102</f>
        <v>0</v>
      </c>
      <c r="O66" s="175">
        <f>'2a'!O102</f>
        <v>0</v>
      </c>
      <c r="P66" s="175">
        <f>'2a'!P102</f>
        <v>0</v>
      </c>
      <c r="Q66" s="175">
        <f>'2a'!Q102</f>
        <v>0</v>
      </c>
      <c r="R66" s="18"/>
      <c r="S66" s="4"/>
      <c r="T66" s="942"/>
      <c r="U66" s="942"/>
      <c r="V66" s="942"/>
      <c r="W66" s="942"/>
      <c r="X66" s="942"/>
      <c r="Y66" s="942"/>
      <c r="Z66" s="942"/>
      <c r="AA66" s="942"/>
      <c r="AB66" s="942"/>
      <c r="AC66" s="942"/>
      <c r="AD66" s="942"/>
      <c r="AE66" s="942"/>
      <c r="AF66" s="942"/>
      <c r="AG66" s="942"/>
      <c r="AH66" s="942"/>
      <c r="AI66" s="942"/>
      <c r="AJ66" s="942"/>
      <c r="AK66" s="942"/>
      <c r="AL66" s="942"/>
      <c r="AM66" s="942"/>
      <c r="AN66" s="942"/>
      <c r="AO66" s="942"/>
      <c r="AP66" s="942"/>
      <c r="AQ66" s="942"/>
      <c r="AR66" s="942"/>
      <c r="AS66" s="942"/>
      <c r="AT66" s="942"/>
      <c r="AU66" s="942"/>
      <c r="AV66" s="942"/>
      <c r="AW66" s="942"/>
    </row>
    <row r="67" spans="1:49" ht="17" customHeight="1" x14ac:dyDescent="0.15">
      <c r="A67" s="4"/>
      <c r="B67" s="44"/>
      <c r="C67" s="192" t="s">
        <v>1786</v>
      </c>
      <c r="D67" s="182">
        <f>SUM(F67:Q67)</f>
        <v>0</v>
      </c>
      <c r="E67" s="193">
        <f>IF(D$11=0,0,(D67/$D$11))</f>
        <v>0</v>
      </c>
      <c r="F67" s="182">
        <f>'2b'!F386</f>
        <v>0</v>
      </c>
      <c r="G67" s="182">
        <f>'2b'!G386</f>
        <v>0</v>
      </c>
      <c r="H67" s="182">
        <f>'2b'!H386</f>
        <v>0</v>
      </c>
      <c r="I67" s="182">
        <f>'2b'!I386</f>
        <v>0</v>
      </c>
      <c r="J67" s="182">
        <f>'2b'!J386</f>
        <v>0</v>
      </c>
      <c r="K67" s="182">
        <f>'2b'!K386</f>
        <v>0</v>
      </c>
      <c r="L67" s="182">
        <f>'2b'!L386</f>
        <v>0</v>
      </c>
      <c r="M67" s="182">
        <f>'2b'!M386</f>
        <v>0</v>
      </c>
      <c r="N67" s="182">
        <f>'2b'!N386</f>
        <v>0</v>
      </c>
      <c r="O67" s="182">
        <f>'2b'!O386</f>
        <v>0</v>
      </c>
      <c r="P67" s="182">
        <f>'2b'!P386</f>
        <v>0</v>
      </c>
      <c r="Q67" s="182">
        <f>'2b'!Q386</f>
        <v>0</v>
      </c>
      <c r="R67" s="18"/>
      <c r="S67" s="4"/>
      <c r="T67" s="942"/>
      <c r="U67" s="942"/>
      <c r="V67" s="942"/>
      <c r="W67" s="942"/>
      <c r="X67" s="942"/>
      <c r="Y67" s="942"/>
      <c r="Z67" s="942"/>
      <c r="AA67" s="942"/>
      <c r="AB67" s="942"/>
      <c r="AC67" s="942"/>
      <c r="AD67" s="942"/>
      <c r="AE67" s="942"/>
      <c r="AF67" s="942"/>
      <c r="AG67" s="942"/>
      <c r="AH67" s="942"/>
      <c r="AI67" s="942"/>
      <c r="AJ67" s="942"/>
      <c r="AK67" s="942"/>
      <c r="AL67" s="942"/>
      <c r="AM67" s="942"/>
      <c r="AN67" s="942"/>
      <c r="AO67" s="942"/>
      <c r="AP67" s="942"/>
      <c r="AQ67" s="942"/>
      <c r="AR67" s="942"/>
      <c r="AS67" s="942"/>
      <c r="AT67" s="942"/>
      <c r="AU67" s="942"/>
      <c r="AV67" s="942"/>
      <c r="AW67" s="942"/>
    </row>
    <row r="68" spans="1:49" ht="23.25" customHeight="1" x14ac:dyDescent="0.15">
      <c r="A68" s="4"/>
      <c r="B68" s="44"/>
      <c r="C68" s="44"/>
      <c r="D68" s="44"/>
      <c r="E68" s="44"/>
      <c r="F68" s="44"/>
      <c r="G68" s="44"/>
      <c r="H68" s="44"/>
      <c r="I68" s="44"/>
      <c r="J68" s="44"/>
      <c r="K68" s="44"/>
      <c r="L68" s="44"/>
      <c r="M68" s="44"/>
      <c r="N68" s="44"/>
      <c r="O68" s="44"/>
      <c r="P68" s="44"/>
      <c r="Q68" s="44"/>
      <c r="R68" s="18"/>
      <c r="S68" s="4"/>
      <c r="T68" s="942"/>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c r="AT68" s="942"/>
      <c r="AU68" s="942"/>
      <c r="AV68" s="942"/>
      <c r="AW68" s="942"/>
    </row>
    <row r="69" spans="1:49" ht="23.25" customHeight="1" x14ac:dyDescent="0.2">
      <c r="A69" s="4"/>
      <c r="B69" s="44"/>
      <c r="C69" s="105" t="s">
        <v>1799</v>
      </c>
      <c r="D69" s="198" t="str">
        <f t="shared" ref="D69:Q69" si="15">D54</f>
        <v>Total</v>
      </c>
      <c r="E69" s="198" t="str">
        <f t="shared" si="15"/>
        <v>%</v>
      </c>
      <c r="F69" s="198" t="str">
        <f t="shared" si="15"/>
        <v>ENE</v>
      </c>
      <c r="G69" s="198" t="str">
        <f t="shared" si="15"/>
        <v>FEB</v>
      </c>
      <c r="H69" s="198" t="str">
        <f t="shared" si="15"/>
        <v>MAR</v>
      </c>
      <c r="I69" s="198" t="str">
        <f t="shared" si="15"/>
        <v>ABR</v>
      </c>
      <c r="J69" s="198" t="str">
        <f t="shared" si="15"/>
        <v>MAY</v>
      </c>
      <c r="K69" s="198" t="str">
        <f t="shared" si="15"/>
        <v>JUN</v>
      </c>
      <c r="L69" s="198" t="str">
        <f t="shared" si="15"/>
        <v>JUL</v>
      </c>
      <c r="M69" s="198" t="str">
        <f t="shared" si="15"/>
        <v>AGO</v>
      </c>
      <c r="N69" s="198" t="str">
        <f t="shared" si="15"/>
        <v>SEPT</v>
      </c>
      <c r="O69" s="198" t="str">
        <f t="shared" si="15"/>
        <v>OCT</v>
      </c>
      <c r="P69" s="198" t="str">
        <f t="shared" si="15"/>
        <v>NOV</v>
      </c>
      <c r="Q69" s="198" t="str">
        <f t="shared" si="15"/>
        <v xml:space="preserve"> DIC</v>
      </c>
      <c r="R69" s="18"/>
      <c r="S69" s="4"/>
      <c r="T69" s="942"/>
      <c r="U69" s="942"/>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c r="AT69" s="942"/>
      <c r="AU69" s="942"/>
      <c r="AV69" s="942"/>
      <c r="AW69" s="942"/>
    </row>
    <row r="70" spans="1:49" ht="19.5" customHeight="1" x14ac:dyDescent="0.15">
      <c r="A70" s="4"/>
      <c r="B70" s="44"/>
      <c r="C70" s="439" t="s">
        <v>1800</v>
      </c>
      <c r="D70" s="194">
        <f>SUM(F70:Q70)</f>
        <v>580</v>
      </c>
      <c r="E70" s="206">
        <f>IF(D$11=0,0,(D70/$D$11))</f>
        <v>8.6567164179104476E-3</v>
      </c>
      <c r="F70" s="194">
        <f>+(F59+F62+F66)-(F63+F67)</f>
        <v>-4960</v>
      </c>
      <c r="G70" s="194">
        <f t="shared" ref="G70:Q70" si="16">+(G59+G62+G66)-(G63+G67)</f>
        <v>-2610</v>
      </c>
      <c r="H70" s="194">
        <f t="shared" si="16"/>
        <v>2715</v>
      </c>
      <c r="I70" s="194">
        <f t="shared" si="16"/>
        <v>4040</v>
      </c>
      <c r="J70" s="194">
        <f t="shared" si="16"/>
        <v>2690</v>
      </c>
      <c r="K70" s="194">
        <f t="shared" si="16"/>
        <v>-960</v>
      </c>
      <c r="L70" s="194">
        <f t="shared" si="16"/>
        <v>-2585</v>
      </c>
      <c r="M70" s="194">
        <f t="shared" si="16"/>
        <v>-1610</v>
      </c>
      <c r="N70" s="194">
        <f t="shared" si="16"/>
        <v>-2610</v>
      </c>
      <c r="O70" s="194">
        <f t="shared" si="16"/>
        <v>2040</v>
      </c>
      <c r="P70" s="194">
        <f t="shared" si="16"/>
        <v>2040</v>
      </c>
      <c r="Q70" s="194">
        <f t="shared" si="16"/>
        <v>2390</v>
      </c>
      <c r="R70" s="18"/>
      <c r="S70" s="4"/>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c r="AT70" s="942"/>
      <c r="AU70" s="942"/>
      <c r="AV70" s="942"/>
      <c r="AW70" s="942"/>
    </row>
    <row r="71" spans="1:49" ht="18.75" customHeight="1" x14ac:dyDescent="0.15">
      <c r="A71" s="4"/>
      <c r="B71" s="44"/>
      <c r="C71" s="195" t="s">
        <v>1801</v>
      </c>
      <c r="D71" s="433">
        <f>+IF($D$70&gt;0,-CResult!P63,0)</f>
        <v>-145</v>
      </c>
      <c r="E71" s="434">
        <f>IF(D$70=0,0,(D71/$D$70))</f>
        <v>-0.25</v>
      </c>
      <c r="F71" s="433">
        <f>+IF($D$70&gt;0,-CResult!C63,0)</f>
        <v>1240</v>
      </c>
      <c r="G71" s="433">
        <f>+IF($D$70&gt;0,-CResult!D63,0)</f>
        <v>652.5</v>
      </c>
      <c r="H71" s="433">
        <f>+IF($D$70&gt;0,-CResult!E63,0)</f>
        <v>-678.75</v>
      </c>
      <c r="I71" s="433">
        <f>+IF($D$70&gt;0,-CResult!F63,0)</f>
        <v>-1010</v>
      </c>
      <c r="J71" s="433">
        <f>+IF($D$70&gt;0,-CResult!G63,0)</f>
        <v>-672.5</v>
      </c>
      <c r="K71" s="433">
        <f>+IF($D$70&gt;0,-CResult!H63,0)</f>
        <v>240</v>
      </c>
      <c r="L71" s="433">
        <f>+IF($D$70&gt;0,-CResult!I63,0)</f>
        <v>646.25</v>
      </c>
      <c r="M71" s="433">
        <f>+IF($D$70&gt;0,-CResult!J63,0)</f>
        <v>402.5</v>
      </c>
      <c r="N71" s="433">
        <f>+IF($D$70&gt;0,-CResult!K63,0)</f>
        <v>652.5</v>
      </c>
      <c r="O71" s="433">
        <f>+IF($D$70&gt;0,-CResult!L63,0)</f>
        <v>-510</v>
      </c>
      <c r="P71" s="433">
        <f>+IF($D$70&gt;0,-CResult!M63,0)</f>
        <v>-510</v>
      </c>
      <c r="Q71" s="433">
        <f>+IF($D$70&gt;0,-CResult!N63,0)</f>
        <v>-597.5</v>
      </c>
      <c r="R71" s="18"/>
      <c r="S71" s="4"/>
      <c r="T71" s="942"/>
      <c r="U71" s="942"/>
      <c r="V71" s="942"/>
      <c r="W71" s="942"/>
      <c r="X71" s="942"/>
      <c r="Y71" s="942"/>
      <c r="Z71" s="942"/>
      <c r="AA71" s="942"/>
      <c r="AB71" s="942"/>
      <c r="AC71" s="942"/>
      <c r="AD71" s="942"/>
      <c r="AE71" s="942"/>
      <c r="AF71" s="942"/>
      <c r="AG71" s="942"/>
      <c r="AH71" s="942"/>
      <c r="AI71" s="942"/>
      <c r="AJ71" s="942"/>
      <c r="AK71" s="942"/>
      <c r="AL71" s="942"/>
      <c r="AM71" s="942"/>
      <c r="AN71" s="942"/>
      <c r="AO71" s="942"/>
      <c r="AP71" s="942"/>
      <c r="AQ71" s="942"/>
      <c r="AR71" s="942"/>
      <c r="AS71" s="942"/>
      <c r="AT71" s="942"/>
      <c r="AU71" s="942"/>
      <c r="AV71" s="942"/>
      <c r="AW71" s="942"/>
    </row>
    <row r="72" spans="1:49" ht="18.75" customHeight="1" x14ac:dyDescent="0.15">
      <c r="A72" s="4"/>
      <c r="B72" s="44"/>
      <c r="C72" s="438" t="str">
        <f>IF(D70&gt;0,C80,C81)</f>
        <v>beneficio neto</v>
      </c>
      <c r="D72" s="194">
        <f>SUM(F72:Q72)</f>
        <v>435</v>
      </c>
      <c r="E72" s="206">
        <f>IF(D$11=0,0,(D72/$D$11))</f>
        <v>6.4925373134328357E-3</v>
      </c>
      <c r="F72" s="194">
        <f>SUM(F70:F71)</f>
        <v>-3720</v>
      </c>
      <c r="G72" s="194">
        <f t="shared" ref="G72:Q72" si="17">SUM(G70:G71)</f>
        <v>-1957.5</v>
      </c>
      <c r="H72" s="194">
        <f t="shared" si="17"/>
        <v>2036.25</v>
      </c>
      <c r="I72" s="194">
        <f t="shared" si="17"/>
        <v>3030</v>
      </c>
      <c r="J72" s="194">
        <f t="shared" si="17"/>
        <v>2017.5</v>
      </c>
      <c r="K72" s="194">
        <f t="shared" si="17"/>
        <v>-720</v>
      </c>
      <c r="L72" s="194">
        <f t="shared" si="17"/>
        <v>-1938.75</v>
      </c>
      <c r="M72" s="194">
        <f t="shared" si="17"/>
        <v>-1207.5</v>
      </c>
      <c r="N72" s="194">
        <f t="shared" si="17"/>
        <v>-1957.5</v>
      </c>
      <c r="O72" s="194">
        <f t="shared" si="17"/>
        <v>1530</v>
      </c>
      <c r="P72" s="194">
        <f t="shared" si="17"/>
        <v>1530</v>
      </c>
      <c r="Q72" s="194">
        <f t="shared" si="17"/>
        <v>1792.5</v>
      </c>
      <c r="R72" s="18"/>
      <c r="S72" s="4"/>
      <c r="T72" s="942"/>
      <c r="U72" s="942"/>
      <c r="V72" s="942"/>
      <c r="W72" s="942"/>
      <c r="X72" s="942"/>
      <c r="Y72" s="942"/>
      <c r="Z72" s="942"/>
      <c r="AA72" s="942"/>
      <c r="AB72" s="942"/>
      <c r="AC72" s="942"/>
      <c r="AD72" s="942"/>
      <c r="AE72" s="942"/>
      <c r="AF72" s="942"/>
      <c r="AG72" s="942"/>
      <c r="AH72" s="942"/>
      <c r="AI72" s="942"/>
      <c r="AJ72" s="942"/>
      <c r="AK72" s="942"/>
      <c r="AL72" s="942"/>
      <c r="AM72" s="942"/>
      <c r="AN72" s="942"/>
      <c r="AO72" s="942"/>
      <c r="AP72" s="942"/>
      <c r="AQ72" s="942"/>
      <c r="AR72" s="942"/>
      <c r="AS72" s="942"/>
      <c r="AT72" s="942"/>
      <c r="AU72" s="942"/>
      <c r="AV72" s="942"/>
      <c r="AW72" s="942"/>
    </row>
    <row r="73" spans="1:49" ht="17" customHeight="1" x14ac:dyDescent="0.15">
      <c r="A73" s="4"/>
      <c r="B73" s="44"/>
      <c r="C73" s="44"/>
      <c r="D73" s="44"/>
      <c r="E73" s="44"/>
      <c r="F73" s="435">
        <f>+F72</f>
        <v>-3720</v>
      </c>
      <c r="G73" s="435">
        <f>+F73+G72</f>
        <v>-5677.5</v>
      </c>
      <c r="H73" s="435">
        <f t="shared" ref="H73:Q73" si="18">+G73+H72</f>
        <v>-3641.25</v>
      </c>
      <c r="I73" s="435">
        <f t="shared" si="18"/>
        <v>-611.25</v>
      </c>
      <c r="J73" s="435">
        <f t="shared" si="18"/>
        <v>1406.25</v>
      </c>
      <c r="K73" s="435">
        <f t="shared" si="18"/>
        <v>686.25</v>
      </c>
      <c r="L73" s="435">
        <f t="shared" si="18"/>
        <v>-1252.5</v>
      </c>
      <c r="M73" s="435">
        <f t="shared" si="18"/>
        <v>-2460</v>
      </c>
      <c r="N73" s="435">
        <f t="shared" si="18"/>
        <v>-4417.5</v>
      </c>
      <c r="O73" s="435">
        <f t="shared" si="18"/>
        <v>-2887.5</v>
      </c>
      <c r="P73" s="435">
        <f t="shared" si="18"/>
        <v>-1357.5</v>
      </c>
      <c r="Q73" s="435">
        <f t="shared" si="18"/>
        <v>435</v>
      </c>
      <c r="R73" s="18"/>
      <c r="S73" s="4"/>
      <c r="T73" s="942"/>
      <c r="U73" s="942"/>
      <c r="V73" s="942"/>
      <c r="W73" s="942"/>
      <c r="X73" s="942"/>
      <c r="Y73" s="942"/>
      <c r="Z73" s="942"/>
      <c r="AA73" s="942"/>
      <c r="AB73" s="942"/>
      <c r="AC73" s="942"/>
      <c r="AD73" s="942"/>
      <c r="AE73" s="942"/>
      <c r="AF73" s="942"/>
      <c r="AG73" s="942"/>
      <c r="AH73" s="942"/>
      <c r="AI73" s="942"/>
      <c r="AJ73" s="942"/>
      <c r="AK73" s="942"/>
      <c r="AL73" s="942"/>
      <c r="AM73" s="942"/>
      <c r="AN73" s="942"/>
      <c r="AO73" s="942"/>
      <c r="AP73" s="942"/>
      <c r="AQ73" s="942"/>
      <c r="AR73" s="942"/>
      <c r="AS73" s="942"/>
      <c r="AT73" s="942"/>
      <c r="AU73" s="942"/>
      <c r="AV73" s="942"/>
      <c r="AW73" s="942"/>
    </row>
    <row r="74" spans="1:49" ht="17" customHeight="1" x14ac:dyDescent="0.15">
      <c r="A74" s="4"/>
      <c r="B74" s="44"/>
      <c r="C74" s="436"/>
      <c r="D74" s="437"/>
      <c r="E74" s="437"/>
      <c r="F74" s="44"/>
      <c r="G74" s="44"/>
      <c r="H74" s="44"/>
      <c r="I74" s="44"/>
      <c r="J74" s="44"/>
      <c r="K74" s="44"/>
      <c r="L74" s="44"/>
      <c r="M74" s="44"/>
      <c r="N74" s="44"/>
      <c r="O74" s="44"/>
      <c r="P74" s="44"/>
      <c r="Q74" s="44"/>
      <c r="R74" s="18"/>
      <c r="S74" s="4"/>
      <c r="T74" s="942"/>
      <c r="U74" s="942"/>
      <c r="V74" s="942"/>
      <c r="W74" s="942"/>
      <c r="X74" s="942"/>
      <c r="Y74" s="942"/>
      <c r="Z74" s="942"/>
      <c r="AA74" s="942"/>
      <c r="AB74" s="942"/>
      <c r="AC74" s="942"/>
      <c r="AD74" s="942"/>
      <c r="AE74" s="942"/>
      <c r="AF74" s="942"/>
      <c r="AG74" s="942"/>
      <c r="AH74" s="942"/>
      <c r="AI74" s="942"/>
      <c r="AJ74" s="942"/>
      <c r="AK74" s="942"/>
      <c r="AL74" s="942"/>
      <c r="AM74" s="942"/>
      <c r="AN74" s="942"/>
      <c r="AO74" s="942"/>
      <c r="AP74" s="942"/>
      <c r="AQ74" s="942"/>
      <c r="AR74" s="942"/>
      <c r="AS74" s="942"/>
      <c r="AT74" s="942"/>
      <c r="AU74" s="942"/>
      <c r="AV74" s="942"/>
      <c r="AW74" s="942"/>
    </row>
    <row r="75" spans="1:49" ht="15" customHeight="1" x14ac:dyDescent="0.15">
      <c r="A75" s="4"/>
      <c r="B75" s="44"/>
      <c r="C75" s="44"/>
      <c r="D75" s="44"/>
      <c r="E75" s="44"/>
      <c r="F75" s="208"/>
      <c r="G75" s="44"/>
      <c r="H75" s="44"/>
      <c r="I75" s="44"/>
      <c r="J75" s="44"/>
      <c r="K75" s="44"/>
      <c r="L75" s="44"/>
      <c r="M75" s="44"/>
      <c r="N75" s="44"/>
      <c r="O75" s="44"/>
      <c r="P75" s="44"/>
      <c r="Q75" s="44"/>
      <c r="R75" s="18"/>
      <c r="S75" s="4"/>
      <c r="T75" s="942"/>
      <c r="U75" s="942"/>
      <c r="V75" s="942"/>
      <c r="W75" s="942"/>
      <c r="X75" s="942"/>
      <c r="Y75" s="942"/>
      <c r="Z75" s="942"/>
      <c r="AA75" s="942"/>
      <c r="AB75" s="942"/>
      <c r="AC75" s="942"/>
      <c r="AD75" s="942"/>
      <c r="AE75" s="942"/>
      <c r="AF75" s="942"/>
      <c r="AG75" s="942"/>
      <c r="AH75" s="942"/>
      <c r="AI75" s="942"/>
      <c r="AJ75" s="942"/>
      <c r="AK75" s="942"/>
      <c r="AL75" s="942"/>
      <c r="AM75" s="942"/>
      <c r="AN75" s="942"/>
      <c r="AO75" s="942"/>
      <c r="AP75" s="942"/>
      <c r="AQ75" s="942"/>
      <c r="AR75" s="942"/>
      <c r="AS75" s="942"/>
      <c r="AT75" s="942"/>
      <c r="AU75" s="942"/>
      <c r="AV75" s="942"/>
      <c r="AW75" s="942"/>
    </row>
    <row r="76" spans="1:49" x14ac:dyDescent="0.15">
      <c r="A76" s="4"/>
      <c r="B76" s="4"/>
      <c r="C76" s="4"/>
      <c r="D76" s="64"/>
      <c r="E76" s="64"/>
      <c r="F76" s="64"/>
      <c r="G76" s="64"/>
      <c r="H76" s="64"/>
      <c r="I76" s="64"/>
      <c r="J76" s="64"/>
      <c r="K76" s="64"/>
      <c r="L76" s="64"/>
      <c r="M76" s="64"/>
      <c r="N76" s="64"/>
      <c r="O76" s="64"/>
      <c r="P76" s="64"/>
      <c r="Q76" s="64"/>
      <c r="R76" s="4"/>
      <c r="S76" s="4"/>
      <c r="T76" s="942"/>
      <c r="U76" s="942"/>
      <c r="V76" s="942"/>
      <c r="W76" s="942"/>
      <c r="X76" s="942"/>
      <c r="Y76" s="942"/>
      <c r="Z76" s="942"/>
      <c r="AA76" s="942"/>
      <c r="AB76" s="942"/>
      <c r="AC76" s="942"/>
      <c r="AD76" s="942"/>
      <c r="AE76" s="942"/>
      <c r="AF76" s="942"/>
      <c r="AG76" s="942"/>
      <c r="AH76" s="942"/>
      <c r="AI76" s="942"/>
      <c r="AJ76" s="942"/>
      <c r="AK76" s="942"/>
      <c r="AL76" s="942"/>
      <c r="AM76" s="942"/>
      <c r="AN76" s="942"/>
      <c r="AO76" s="942"/>
      <c r="AP76" s="942"/>
      <c r="AQ76" s="942"/>
      <c r="AR76" s="942"/>
      <c r="AS76" s="942"/>
      <c r="AT76" s="942"/>
      <c r="AU76" s="942"/>
      <c r="AV76" s="942"/>
      <c r="AW76" s="942"/>
    </row>
    <row r="77" spans="1:49" x14ac:dyDescent="0.15">
      <c r="A77" s="1"/>
      <c r="B77" s="1"/>
      <c r="C77" s="1"/>
      <c r="D77" s="66"/>
      <c r="E77" s="66"/>
      <c r="F77" s="66"/>
      <c r="G77" s="66"/>
      <c r="H77" s="66"/>
      <c r="I77" s="66"/>
      <c r="J77" s="66"/>
      <c r="K77" s="66"/>
      <c r="L77" s="66"/>
      <c r="M77" s="66"/>
      <c r="N77" s="66"/>
      <c r="O77" s="66"/>
      <c r="P77" s="66"/>
      <c r="Q77" s="66"/>
      <c r="R77" s="1"/>
      <c r="S77" s="1"/>
      <c r="T77" s="942"/>
      <c r="U77" s="942"/>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c r="AT77" s="942"/>
      <c r="AU77" s="942"/>
      <c r="AV77" s="942"/>
      <c r="AW77" s="942"/>
    </row>
    <row r="78" spans="1:49" x14ac:dyDescent="0.15">
      <c r="A78" s="942"/>
      <c r="B78" s="942"/>
      <c r="C78" s="942"/>
      <c r="D78" s="1491"/>
      <c r="E78" s="942"/>
      <c r="F78" s="1491"/>
      <c r="G78" s="1491"/>
      <c r="H78" s="1491"/>
      <c r="I78" s="1491"/>
      <c r="J78" s="1491"/>
      <c r="K78" s="1491"/>
      <c r="L78" s="1491"/>
      <c r="M78" s="1491"/>
      <c r="N78" s="1491"/>
      <c r="O78" s="1491"/>
      <c r="P78" s="1491"/>
      <c r="Q78" s="1491"/>
      <c r="R78" s="942"/>
      <c r="S78" s="942"/>
      <c r="T78" s="942"/>
      <c r="U78" s="942"/>
      <c r="V78" s="942"/>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c r="AT78" s="942"/>
      <c r="AU78" s="942"/>
      <c r="AV78" s="942"/>
      <c r="AW78" s="942"/>
    </row>
    <row r="79" spans="1:49" x14ac:dyDescent="0.15">
      <c r="A79" s="942"/>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c r="AT79" s="942"/>
      <c r="AU79" s="942"/>
      <c r="AV79" s="942"/>
      <c r="AW79" s="942"/>
    </row>
    <row r="80" spans="1:49" hidden="1" x14ac:dyDescent="0.15">
      <c r="A80" s="942"/>
      <c r="B80" s="942"/>
      <c r="C80" s="942" t="s">
        <v>1802</v>
      </c>
      <c r="D80" s="942"/>
      <c r="E80" s="942"/>
      <c r="F80" s="942"/>
      <c r="G80" s="942"/>
      <c r="H80" s="942"/>
      <c r="I80" s="942"/>
      <c r="J80" s="942"/>
      <c r="K80" s="942"/>
      <c r="L80" s="942"/>
      <c r="M80" s="942"/>
      <c r="N80" s="942"/>
      <c r="O80" s="942"/>
      <c r="P80" s="942"/>
      <c r="Q80" s="942"/>
      <c r="R80" s="942"/>
      <c r="S80" s="942"/>
      <c r="T80" s="942"/>
      <c r="U80" s="942"/>
      <c r="V80" s="942"/>
      <c r="W80" s="942"/>
      <c r="X80" s="942"/>
      <c r="Y80" s="942"/>
      <c r="Z80" s="942"/>
      <c r="AA80" s="942"/>
      <c r="AB80" s="942"/>
      <c r="AC80" s="942"/>
      <c r="AD80" s="942"/>
      <c r="AE80" s="942"/>
      <c r="AF80" s="942"/>
      <c r="AG80" s="942"/>
      <c r="AH80" s="942"/>
      <c r="AI80" s="942"/>
      <c r="AJ80" s="942"/>
      <c r="AK80" s="942"/>
      <c r="AL80" s="942"/>
      <c r="AM80" s="942"/>
      <c r="AN80" s="942"/>
      <c r="AO80" s="942"/>
      <c r="AP80" s="942"/>
      <c r="AQ80" s="942"/>
      <c r="AR80" s="942"/>
      <c r="AS80" s="942"/>
      <c r="AT80" s="942"/>
      <c r="AU80" s="942"/>
      <c r="AV80" s="942"/>
      <c r="AW80" s="942"/>
    </row>
    <row r="81" spans="1:49" hidden="1" x14ac:dyDescent="0.15">
      <c r="A81" s="942"/>
      <c r="B81" s="942"/>
      <c r="C81" s="942" t="s">
        <v>305</v>
      </c>
      <c r="D81" s="942"/>
      <c r="E81" s="942"/>
      <c r="F81" s="942"/>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c r="AT81" s="942"/>
      <c r="AU81" s="942"/>
      <c r="AV81" s="942"/>
      <c r="AW81" s="942"/>
    </row>
    <row r="82" spans="1:49" x14ac:dyDescent="0.15">
      <c r="A82" s="942"/>
      <c r="B82" s="942"/>
      <c r="C82" s="942"/>
      <c r="D82" s="1491"/>
      <c r="E82" s="942"/>
      <c r="F82" s="942"/>
      <c r="G82" s="942"/>
      <c r="H82" s="942"/>
      <c r="I82" s="942"/>
      <c r="J82" s="942"/>
      <c r="K82" s="942"/>
      <c r="L82" s="942"/>
      <c r="M82" s="942"/>
      <c r="N82" s="942"/>
      <c r="O82" s="942"/>
      <c r="P82" s="942"/>
      <c r="Q82" s="942"/>
      <c r="R82" s="942"/>
      <c r="S82" s="942"/>
      <c r="T82" s="942"/>
      <c r="U82" s="942"/>
      <c r="V82" s="942"/>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c r="AT82" s="942"/>
      <c r="AU82" s="942"/>
      <c r="AV82" s="942"/>
      <c r="AW82" s="942"/>
    </row>
    <row r="83" spans="1:49" x14ac:dyDescent="0.15">
      <c r="A83" s="942"/>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c r="AT83" s="942"/>
      <c r="AU83" s="942"/>
      <c r="AV83" s="942"/>
      <c r="AW83" s="942"/>
    </row>
    <row r="84" spans="1:49" ht="3.75" customHeight="1" x14ac:dyDescent="0.15">
      <c r="A84" s="942"/>
      <c r="B84" s="942"/>
      <c r="C84" s="942"/>
      <c r="D84" s="942"/>
      <c r="E84" s="942"/>
      <c r="F84" s="942"/>
      <c r="G84" s="942"/>
      <c r="H84" s="942"/>
      <c r="I84" s="942"/>
      <c r="J84" s="942"/>
      <c r="K84" s="942"/>
      <c r="L84" s="942"/>
      <c r="M84" s="942"/>
      <c r="N84" s="942"/>
      <c r="O84" s="942"/>
      <c r="P84" s="942"/>
      <c r="Q84" s="942"/>
      <c r="R84" s="942"/>
      <c r="S84" s="942"/>
      <c r="T84" s="942"/>
      <c r="U84" s="942"/>
      <c r="V84" s="942"/>
      <c r="W84" s="942"/>
      <c r="X84" s="942"/>
      <c r="Y84" s="942"/>
      <c r="Z84" s="942"/>
      <c r="AA84" s="942"/>
      <c r="AB84" s="942"/>
      <c r="AC84" s="942"/>
      <c r="AD84" s="942"/>
      <c r="AE84" s="942"/>
      <c r="AF84" s="942"/>
      <c r="AG84" s="942"/>
      <c r="AH84" s="942"/>
      <c r="AI84" s="942"/>
      <c r="AJ84" s="942"/>
      <c r="AK84" s="942"/>
      <c r="AL84" s="942"/>
      <c r="AM84" s="942"/>
      <c r="AN84" s="942"/>
      <c r="AO84" s="942"/>
      <c r="AP84" s="942"/>
      <c r="AQ84" s="942"/>
      <c r="AR84" s="942"/>
      <c r="AS84" s="942"/>
      <c r="AT84" s="942"/>
      <c r="AU84" s="942"/>
      <c r="AV84" s="942"/>
      <c r="AW84" s="942"/>
    </row>
    <row r="85" spans="1:49" x14ac:dyDescent="0.15">
      <c r="A85" s="942"/>
      <c r="B85" s="942"/>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c r="AA85" s="942"/>
      <c r="AB85" s="942"/>
      <c r="AC85" s="942"/>
      <c r="AD85" s="942"/>
      <c r="AE85" s="942"/>
      <c r="AF85" s="942"/>
      <c r="AG85" s="942"/>
      <c r="AH85" s="942"/>
      <c r="AI85" s="942"/>
      <c r="AJ85" s="942"/>
      <c r="AK85" s="942"/>
      <c r="AL85" s="942"/>
      <c r="AM85" s="942"/>
      <c r="AN85" s="942"/>
      <c r="AO85" s="942"/>
      <c r="AP85" s="942"/>
      <c r="AQ85" s="942"/>
      <c r="AR85" s="942"/>
      <c r="AS85" s="942"/>
      <c r="AT85" s="942"/>
      <c r="AU85" s="942"/>
      <c r="AV85" s="942"/>
      <c r="AW85" s="942"/>
    </row>
    <row r="86" spans="1:49" x14ac:dyDescent="0.15">
      <c r="A86" s="942"/>
      <c r="B86" s="942"/>
      <c r="C86" s="942"/>
      <c r="D86" s="942"/>
      <c r="E86" s="942"/>
      <c r="F86" s="942"/>
      <c r="G86" s="942"/>
      <c r="H86" s="942"/>
      <c r="I86" s="942"/>
      <c r="J86" s="942"/>
      <c r="K86" s="942"/>
      <c r="L86" s="942"/>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c r="AL86" s="942"/>
      <c r="AM86" s="942"/>
      <c r="AN86" s="942"/>
      <c r="AO86" s="942"/>
      <c r="AP86" s="942"/>
      <c r="AQ86" s="942"/>
      <c r="AR86" s="942"/>
      <c r="AS86" s="942"/>
      <c r="AT86" s="942"/>
      <c r="AU86" s="942"/>
      <c r="AV86" s="942"/>
      <c r="AW86" s="942"/>
    </row>
    <row r="87" spans="1:49" x14ac:dyDescent="0.15">
      <c r="A87" s="942"/>
      <c r="B87" s="942"/>
      <c r="C87" s="942"/>
      <c r="D87" s="942"/>
      <c r="E87" s="942"/>
      <c r="F87" s="942"/>
      <c r="G87" s="942"/>
      <c r="H87" s="942"/>
      <c r="I87" s="942"/>
      <c r="J87" s="942"/>
      <c r="K87" s="942"/>
      <c r="L87" s="942"/>
      <c r="M87" s="942"/>
      <c r="N87" s="942"/>
      <c r="O87" s="942"/>
      <c r="P87" s="942"/>
      <c r="Q87" s="942"/>
      <c r="R87" s="942"/>
      <c r="S87" s="942"/>
      <c r="T87" s="942"/>
      <c r="U87" s="942"/>
      <c r="V87" s="942"/>
      <c r="W87" s="942"/>
      <c r="X87" s="942"/>
      <c r="Y87" s="942"/>
      <c r="Z87" s="942"/>
      <c r="AA87" s="942"/>
      <c r="AB87" s="942"/>
      <c r="AC87" s="942"/>
      <c r="AD87" s="942"/>
      <c r="AE87" s="942"/>
      <c r="AF87" s="942"/>
      <c r="AG87" s="942"/>
      <c r="AH87" s="942"/>
      <c r="AI87" s="942"/>
      <c r="AJ87" s="942"/>
      <c r="AK87" s="942"/>
      <c r="AL87" s="942"/>
      <c r="AM87" s="942"/>
      <c r="AN87" s="942"/>
      <c r="AO87" s="942"/>
      <c r="AP87" s="942"/>
      <c r="AQ87" s="942"/>
      <c r="AR87" s="942"/>
      <c r="AS87" s="942"/>
      <c r="AT87" s="942"/>
      <c r="AU87" s="942"/>
      <c r="AV87" s="942"/>
      <c r="AW87" s="942"/>
    </row>
    <row r="88" spans="1:49" x14ac:dyDescent="0.15">
      <c r="A88" s="942"/>
      <c r="B88" s="942"/>
      <c r="C88" s="942"/>
      <c r="D88" s="942"/>
      <c r="E88" s="942"/>
      <c r="F88" s="942"/>
      <c r="G88" s="942"/>
      <c r="H88" s="942"/>
      <c r="I88" s="942"/>
      <c r="J88" s="942"/>
      <c r="K88" s="942"/>
      <c r="L88" s="942"/>
      <c r="M88" s="942"/>
      <c r="N88" s="942"/>
      <c r="O88" s="942"/>
      <c r="P88" s="942"/>
      <c r="Q88" s="942"/>
      <c r="R88" s="942"/>
      <c r="S88" s="942"/>
      <c r="T88" s="942"/>
      <c r="U88" s="942"/>
      <c r="V88" s="942"/>
      <c r="W88" s="942"/>
      <c r="X88" s="942"/>
      <c r="Y88" s="942"/>
      <c r="Z88" s="942"/>
      <c r="AA88" s="942"/>
      <c r="AB88" s="942"/>
      <c r="AC88" s="942"/>
      <c r="AD88" s="942"/>
      <c r="AE88" s="942"/>
      <c r="AF88" s="942"/>
      <c r="AG88" s="942"/>
      <c r="AH88" s="942"/>
      <c r="AI88" s="942"/>
      <c r="AJ88" s="942"/>
      <c r="AK88" s="942"/>
      <c r="AL88" s="942"/>
      <c r="AM88" s="942"/>
      <c r="AN88" s="942"/>
      <c r="AO88" s="942"/>
      <c r="AP88" s="942"/>
      <c r="AQ88" s="942"/>
      <c r="AR88" s="942"/>
      <c r="AS88" s="942"/>
      <c r="AT88" s="942"/>
      <c r="AU88" s="942"/>
      <c r="AV88" s="942"/>
      <c r="AW88" s="942"/>
    </row>
    <row r="89" spans="1:49" x14ac:dyDescent="0.15">
      <c r="A89" s="942"/>
      <c r="B89" s="942"/>
      <c r="C89" s="942"/>
      <c r="D89" s="942"/>
      <c r="E89" s="942"/>
      <c r="F89" s="942"/>
      <c r="G89" s="942"/>
      <c r="H89" s="942"/>
      <c r="I89" s="942"/>
      <c r="J89" s="942"/>
      <c r="K89" s="942"/>
      <c r="L89" s="942"/>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c r="AL89" s="942"/>
      <c r="AM89" s="942"/>
      <c r="AN89" s="942"/>
      <c r="AO89" s="942"/>
      <c r="AP89" s="942"/>
      <c r="AQ89" s="942"/>
      <c r="AR89" s="942"/>
      <c r="AS89" s="942"/>
      <c r="AT89" s="942"/>
      <c r="AU89" s="942"/>
      <c r="AV89" s="942"/>
      <c r="AW89" s="942"/>
    </row>
    <row r="90" spans="1:49" x14ac:dyDescent="0.15">
      <c r="A90" s="942"/>
      <c r="B90" s="942"/>
      <c r="C90" s="942"/>
      <c r="D90" s="942"/>
      <c r="E90" s="942"/>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2"/>
      <c r="AK90" s="942"/>
      <c r="AL90" s="942"/>
      <c r="AM90" s="942"/>
      <c r="AN90" s="942"/>
      <c r="AO90" s="942"/>
      <c r="AP90" s="942"/>
      <c r="AQ90" s="942"/>
      <c r="AR90" s="942"/>
      <c r="AS90" s="942"/>
      <c r="AT90" s="942"/>
      <c r="AU90" s="942"/>
      <c r="AV90" s="942"/>
      <c r="AW90" s="942"/>
    </row>
    <row r="91" spans="1:49" x14ac:dyDescent="0.15">
      <c r="A91" s="942"/>
      <c r="B91" s="942"/>
      <c r="C91" s="942"/>
      <c r="D91" s="942"/>
      <c r="E91" s="942"/>
      <c r="F91" s="942"/>
      <c r="G91" s="942"/>
      <c r="H91" s="942"/>
      <c r="I91" s="942"/>
      <c r="J91" s="942"/>
      <c r="K91" s="942"/>
      <c r="L91" s="942"/>
      <c r="M91" s="942"/>
      <c r="N91" s="942"/>
      <c r="O91" s="942"/>
      <c r="P91" s="942"/>
      <c r="Q91" s="942"/>
      <c r="R91" s="942"/>
      <c r="S91" s="942"/>
      <c r="T91" s="942"/>
      <c r="U91" s="942"/>
      <c r="V91" s="942"/>
      <c r="W91" s="942"/>
      <c r="X91" s="942"/>
      <c r="Y91" s="942"/>
      <c r="Z91" s="942"/>
      <c r="AA91" s="942"/>
      <c r="AB91" s="942"/>
      <c r="AC91" s="942"/>
      <c r="AD91" s="942"/>
      <c r="AE91" s="942"/>
      <c r="AF91" s="942"/>
      <c r="AG91" s="942"/>
      <c r="AH91" s="942"/>
      <c r="AI91" s="942"/>
      <c r="AJ91" s="942"/>
      <c r="AK91" s="942"/>
      <c r="AL91" s="942"/>
      <c r="AM91" s="942"/>
      <c r="AN91" s="942"/>
      <c r="AO91" s="942"/>
      <c r="AP91" s="942"/>
      <c r="AQ91" s="942"/>
      <c r="AR91" s="942"/>
      <c r="AS91" s="942"/>
      <c r="AT91" s="942"/>
      <c r="AU91" s="942"/>
      <c r="AV91" s="942"/>
      <c r="AW91" s="942"/>
    </row>
    <row r="92" spans="1:49" x14ac:dyDescent="0.15">
      <c r="A92" s="942"/>
      <c r="B92" s="942"/>
      <c r="C92" s="942"/>
      <c r="D92" s="942"/>
      <c r="E92" s="942"/>
      <c r="F92" s="942"/>
      <c r="G92" s="942"/>
      <c r="H92" s="942"/>
      <c r="I92" s="942"/>
      <c r="J92" s="942"/>
      <c r="K92" s="942"/>
      <c r="L92" s="942"/>
      <c r="M92" s="942"/>
      <c r="N92" s="942"/>
      <c r="O92" s="942"/>
      <c r="P92" s="942"/>
      <c r="Q92" s="942"/>
      <c r="R92" s="942"/>
      <c r="S92" s="942"/>
      <c r="T92" s="942"/>
      <c r="U92" s="942"/>
      <c r="V92" s="942"/>
      <c r="W92" s="942"/>
      <c r="X92" s="942"/>
      <c r="Y92" s="942"/>
      <c r="Z92" s="942"/>
      <c r="AA92" s="942"/>
      <c r="AB92" s="942"/>
      <c r="AC92" s="942"/>
      <c r="AD92" s="942"/>
      <c r="AE92" s="942"/>
      <c r="AF92" s="942"/>
      <c r="AG92" s="942"/>
      <c r="AH92" s="942"/>
      <c r="AI92" s="942"/>
      <c r="AJ92" s="942"/>
      <c r="AK92" s="942"/>
      <c r="AL92" s="942"/>
      <c r="AM92" s="942"/>
      <c r="AN92" s="942"/>
      <c r="AO92" s="942"/>
      <c r="AP92" s="942"/>
      <c r="AQ92" s="942"/>
      <c r="AR92" s="942"/>
      <c r="AS92" s="942"/>
      <c r="AT92" s="942"/>
      <c r="AU92" s="942"/>
      <c r="AV92" s="942"/>
      <c r="AW92" s="942"/>
    </row>
    <row r="93" spans="1:49" x14ac:dyDescent="0.15">
      <c r="A93" s="942"/>
      <c r="B93" s="942"/>
      <c r="C93" s="942"/>
      <c r="D93" s="942"/>
      <c r="E93" s="942"/>
      <c r="F93" s="942"/>
      <c r="G93" s="942"/>
      <c r="H93" s="942"/>
      <c r="I93" s="942"/>
      <c r="J93" s="942"/>
      <c r="K93" s="942"/>
      <c r="L93" s="942"/>
      <c r="M93" s="942"/>
      <c r="N93" s="942"/>
      <c r="O93" s="942"/>
      <c r="P93" s="942"/>
      <c r="Q93" s="942"/>
      <c r="R93" s="942"/>
      <c r="S93" s="942"/>
      <c r="T93" s="942"/>
      <c r="U93" s="942"/>
      <c r="V93" s="942"/>
      <c r="W93" s="942"/>
      <c r="X93" s="942"/>
      <c r="Y93" s="942"/>
      <c r="Z93" s="942"/>
      <c r="AA93" s="942"/>
      <c r="AB93" s="942"/>
      <c r="AC93" s="942"/>
      <c r="AD93" s="942"/>
      <c r="AE93" s="942"/>
      <c r="AF93" s="942"/>
      <c r="AG93" s="942"/>
      <c r="AH93" s="942"/>
      <c r="AI93" s="942"/>
      <c r="AJ93" s="942"/>
      <c r="AK93" s="942"/>
      <c r="AL93" s="942"/>
      <c r="AM93" s="942"/>
      <c r="AN93" s="942"/>
      <c r="AO93" s="942"/>
      <c r="AP93" s="942"/>
      <c r="AQ93" s="942"/>
      <c r="AR93" s="942"/>
      <c r="AS93" s="942"/>
      <c r="AT93" s="942"/>
      <c r="AU93" s="942"/>
      <c r="AV93" s="942"/>
      <c r="AW93" s="942"/>
    </row>
    <row r="94" spans="1:49" x14ac:dyDescent="0.15">
      <c r="A94" s="942"/>
      <c r="B94" s="942"/>
      <c r="C94" s="942"/>
      <c r="D94" s="942"/>
      <c r="E94" s="942"/>
      <c r="F94" s="942"/>
      <c r="G94" s="942"/>
      <c r="H94" s="942"/>
      <c r="I94" s="942"/>
      <c r="J94" s="942"/>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2"/>
      <c r="AK94" s="942"/>
      <c r="AL94" s="942"/>
      <c r="AM94" s="942"/>
      <c r="AN94" s="942"/>
      <c r="AO94" s="942"/>
      <c r="AP94" s="942"/>
      <c r="AQ94" s="942"/>
      <c r="AR94" s="942"/>
      <c r="AS94" s="942"/>
      <c r="AT94" s="942"/>
      <c r="AU94" s="942"/>
      <c r="AV94" s="942"/>
      <c r="AW94" s="942"/>
    </row>
    <row r="95" spans="1:49" x14ac:dyDescent="0.15">
      <c r="A95" s="942"/>
      <c r="B95" s="942"/>
      <c r="C95" s="942"/>
      <c r="D95" s="942"/>
      <c r="E95" s="942"/>
      <c r="F95" s="942"/>
      <c r="G95" s="942"/>
      <c r="H95" s="942"/>
      <c r="I95" s="942"/>
      <c r="J95" s="942"/>
      <c r="K95" s="942"/>
      <c r="L95" s="942"/>
      <c r="M95" s="942"/>
      <c r="N95" s="942"/>
      <c r="O95" s="942"/>
      <c r="P95" s="942"/>
      <c r="Q95" s="942"/>
      <c r="R95" s="942"/>
      <c r="S95" s="942"/>
      <c r="T95" s="942"/>
      <c r="U95" s="942"/>
      <c r="V95" s="942"/>
      <c r="W95" s="942"/>
      <c r="X95" s="942"/>
      <c r="Y95" s="942"/>
      <c r="Z95" s="942"/>
      <c r="AA95" s="942"/>
      <c r="AB95" s="942"/>
      <c r="AC95" s="942"/>
      <c r="AD95" s="942"/>
      <c r="AE95" s="942"/>
      <c r="AF95" s="942"/>
      <c r="AG95" s="942"/>
      <c r="AH95" s="942"/>
      <c r="AI95" s="942"/>
      <c r="AJ95" s="942"/>
      <c r="AK95" s="942"/>
      <c r="AL95" s="942"/>
      <c r="AM95" s="942"/>
      <c r="AN95" s="942"/>
      <c r="AO95" s="942"/>
      <c r="AP95" s="942"/>
      <c r="AQ95" s="942"/>
      <c r="AR95" s="942"/>
      <c r="AS95" s="942"/>
      <c r="AT95" s="942"/>
      <c r="AU95" s="942"/>
      <c r="AV95" s="942"/>
      <c r="AW95" s="942"/>
    </row>
    <row r="96" spans="1:49" x14ac:dyDescent="0.15">
      <c r="A96" s="942"/>
      <c r="B96" s="942"/>
      <c r="C96" s="942"/>
      <c r="D96" s="942"/>
      <c r="E96" s="942"/>
      <c r="F96" s="942"/>
      <c r="G96" s="942"/>
      <c r="H96" s="942"/>
      <c r="I96" s="942"/>
      <c r="J96" s="942"/>
      <c r="K96" s="942"/>
      <c r="L96" s="942"/>
      <c r="M96" s="942"/>
      <c r="N96" s="942"/>
      <c r="O96" s="942"/>
      <c r="P96" s="942"/>
      <c r="Q96" s="942"/>
      <c r="R96" s="942"/>
      <c r="S96" s="942"/>
      <c r="T96" s="942"/>
      <c r="U96" s="942"/>
      <c r="V96" s="942"/>
      <c r="W96" s="942"/>
      <c r="X96" s="942"/>
      <c r="Y96" s="942"/>
      <c r="Z96" s="942"/>
      <c r="AA96" s="942"/>
      <c r="AB96" s="942"/>
      <c r="AC96" s="942"/>
      <c r="AD96" s="942"/>
      <c r="AE96" s="942"/>
      <c r="AF96" s="942"/>
      <c r="AG96" s="942"/>
      <c r="AH96" s="942"/>
      <c r="AI96" s="942"/>
      <c r="AJ96" s="942"/>
      <c r="AK96" s="942"/>
      <c r="AL96" s="942"/>
      <c r="AM96" s="942"/>
      <c r="AN96" s="942"/>
      <c r="AO96" s="942"/>
      <c r="AP96" s="942"/>
      <c r="AQ96" s="942"/>
      <c r="AR96" s="942"/>
      <c r="AS96" s="942"/>
      <c r="AT96" s="942"/>
      <c r="AU96" s="942"/>
      <c r="AV96" s="942"/>
      <c r="AW96" s="942"/>
    </row>
    <row r="97" spans="1:49" x14ac:dyDescent="0.15">
      <c r="A97" s="942"/>
      <c r="B97" s="942"/>
      <c r="C97" s="942"/>
      <c r="D97" s="942"/>
      <c r="E97" s="942"/>
      <c r="F97" s="942"/>
      <c r="G97" s="942"/>
      <c r="H97" s="942"/>
      <c r="I97" s="942"/>
      <c r="J97" s="942"/>
      <c r="K97" s="942"/>
      <c r="L97" s="942"/>
      <c r="M97" s="942"/>
      <c r="N97" s="942"/>
      <c r="O97" s="942"/>
      <c r="P97" s="942"/>
      <c r="Q97" s="942"/>
      <c r="R97" s="942"/>
      <c r="S97" s="942"/>
      <c r="T97" s="942"/>
      <c r="U97" s="942"/>
      <c r="V97" s="942"/>
      <c r="W97" s="942"/>
      <c r="X97" s="942"/>
      <c r="Y97" s="942"/>
      <c r="Z97" s="942"/>
      <c r="AA97" s="942"/>
      <c r="AB97" s="942"/>
      <c r="AC97" s="942"/>
      <c r="AD97" s="942"/>
      <c r="AE97" s="942"/>
      <c r="AF97" s="942"/>
      <c r="AG97" s="942"/>
      <c r="AH97" s="942"/>
      <c r="AI97" s="942"/>
      <c r="AJ97" s="942"/>
      <c r="AK97" s="942"/>
      <c r="AL97" s="942"/>
      <c r="AM97" s="942"/>
      <c r="AN97" s="942"/>
      <c r="AO97" s="942"/>
      <c r="AP97" s="942"/>
      <c r="AQ97" s="942"/>
      <c r="AR97" s="942"/>
      <c r="AS97" s="942"/>
      <c r="AT97" s="942"/>
      <c r="AU97" s="942"/>
      <c r="AV97" s="942"/>
      <c r="AW97" s="942"/>
    </row>
    <row r="98" spans="1:49" x14ac:dyDescent="0.15">
      <c r="A98" s="942"/>
      <c r="B98" s="942"/>
      <c r="C98" s="942"/>
      <c r="D98" s="942"/>
      <c r="E98" s="942"/>
      <c r="F98" s="942"/>
      <c r="G98" s="942"/>
      <c r="H98" s="942"/>
      <c r="I98" s="942"/>
      <c r="J98" s="942"/>
      <c r="K98" s="942"/>
      <c r="L98" s="942"/>
      <c r="M98" s="942"/>
      <c r="N98" s="942"/>
      <c r="O98" s="942"/>
      <c r="P98" s="942"/>
      <c r="Q98" s="942"/>
      <c r="R98" s="942"/>
      <c r="S98" s="942"/>
      <c r="T98" s="942"/>
      <c r="U98" s="942"/>
      <c r="V98" s="942"/>
      <c r="W98" s="942"/>
      <c r="X98" s="942"/>
      <c r="Y98" s="942"/>
      <c r="Z98" s="942"/>
      <c r="AA98" s="942"/>
      <c r="AB98" s="942"/>
      <c r="AC98" s="942"/>
      <c r="AD98" s="942"/>
      <c r="AE98" s="942"/>
      <c r="AF98" s="942"/>
      <c r="AG98" s="942"/>
      <c r="AH98" s="942"/>
      <c r="AI98" s="942"/>
      <c r="AJ98" s="942"/>
      <c r="AK98" s="942"/>
      <c r="AL98" s="942"/>
      <c r="AM98" s="942"/>
      <c r="AN98" s="942"/>
      <c r="AO98" s="942"/>
      <c r="AP98" s="942"/>
      <c r="AQ98" s="942"/>
      <c r="AR98" s="942"/>
      <c r="AS98" s="942"/>
      <c r="AT98" s="942"/>
      <c r="AU98" s="942"/>
      <c r="AV98" s="942"/>
      <c r="AW98" s="942"/>
    </row>
    <row r="99" spans="1:49" x14ac:dyDescent="0.15">
      <c r="A99" s="942"/>
      <c r="B99" s="942"/>
      <c r="C99" s="942"/>
      <c r="D99" s="942"/>
      <c r="E99" s="942"/>
      <c r="F99" s="942"/>
      <c r="G99" s="942"/>
      <c r="H99" s="942"/>
      <c r="I99" s="942"/>
      <c r="J99" s="942"/>
      <c r="K99" s="942"/>
      <c r="L99" s="942"/>
      <c r="M99" s="942"/>
      <c r="N99" s="942"/>
      <c r="O99" s="942"/>
      <c r="P99" s="942"/>
      <c r="Q99" s="942"/>
      <c r="R99" s="942"/>
      <c r="S99" s="942"/>
      <c r="T99" s="942"/>
      <c r="U99" s="942"/>
      <c r="V99" s="942"/>
      <c r="W99" s="942"/>
      <c r="X99" s="942"/>
      <c r="Y99" s="942"/>
      <c r="Z99" s="942"/>
      <c r="AA99" s="942"/>
      <c r="AB99" s="942"/>
      <c r="AC99" s="942"/>
      <c r="AD99" s="942"/>
      <c r="AE99" s="942"/>
      <c r="AF99" s="942"/>
      <c r="AG99" s="942"/>
      <c r="AH99" s="942"/>
      <c r="AI99" s="942"/>
      <c r="AJ99" s="942"/>
      <c r="AK99" s="942"/>
      <c r="AL99" s="942"/>
      <c r="AM99" s="942"/>
      <c r="AN99" s="942"/>
      <c r="AO99" s="942"/>
      <c r="AP99" s="942"/>
      <c r="AQ99" s="942"/>
      <c r="AR99" s="942"/>
      <c r="AS99" s="942"/>
      <c r="AT99" s="942"/>
      <c r="AU99" s="942"/>
      <c r="AV99" s="942"/>
      <c r="AW99" s="942"/>
    </row>
    <row r="100" spans="1:49" x14ac:dyDescent="0.15">
      <c r="A100" s="942"/>
      <c r="B100" s="942"/>
      <c r="C100" s="942"/>
      <c r="D100" s="942"/>
      <c r="E100" s="942"/>
      <c r="F100" s="942"/>
      <c r="G100" s="942"/>
      <c r="H100" s="942"/>
      <c r="I100" s="942"/>
      <c r="J100" s="942"/>
      <c r="K100" s="942"/>
      <c r="L100" s="942"/>
      <c r="M100" s="942"/>
      <c r="N100" s="942"/>
      <c r="O100" s="942"/>
      <c r="P100" s="942"/>
      <c r="Q100" s="942"/>
      <c r="R100" s="942"/>
      <c r="S100" s="942"/>
      <c r="T100" s="942"/>
      <c r="U100" s="942"/>
      <c r="V100" s="942"/>
      <c r="W100" s="942"/>
      <c r="X100" s="942"/>
      <c r="Y100" s="942"/>
      <c r="Z100" s="942"/>
      <c r="AA100" s="942"/>
      <c r="AB100" s="942"/>
      <c r="AC100" s="942"/>
      <c r="AD100" s="942"/>
      <c r="AE100" s="942"/>
      <c r="AF100" s="942"/>
      <c r="AG100" s="942"/>
      <c r="AH100" s="942"/>
      <c r="AI100" s="942"/>
      <c r="AJ100" s="942"/>
      <c r="AK100" s="942"/>
      <c r="AL100" s="942"/>
      <c r="AM100" s="942"/>
      <c r="AN100" s="942"/>
      <c r="AO100" s="942"/>
      <c r="AP100" s="942"/>
      <c r="AQ100" s="942"/>
      <c r="AR100" s="942"/>
      <c r="AS100" s="942"/>
      <c r="AT100" s="942"/>
      <c r="AU100" s="942"/>
      <c r="AV100" s="942"/>
      <c r="AW100" s="942"/>
    </row>
    <row r="101" spans="1:49" x14ac:dyDescent="0.15">
      <c r="A101" s="942"/>
      <c r="B101" s="942"/>
      <c r="C101" s="942"/>
      <c r="D101" s="942"/>
      <c r="E101" s="942"/>
      <c r="F101" s="942"/>
      <c r="G101" s="942"/>
      <c r="H101" s="942"/>
      <c r="I101" s="942"/>
      <c r="J101" s="942"/>
      <c r="K101" s="942"/>
      <c r="L101" s="942"/>
      <c r="M101" s="942"/>
      <c r="N101" s="942"/>
      <c r="O101" s="942"/>
      <c r="P101" s="942"/>
      <c r="Q101" s="942"/>
      <c r="R101" s="942"/>
      <c r="S101" s="942"/>
      <c r="T101" s="942"/>
      <c r="U101" s="942"/>
      <c r="V101" s="942"/>
      <c r="W101" s="942"/>
      <c r="X101" s="942"/>
      <c r="Y101" s="942"/>
      <c r="Z101" s="942"/>
      <c r="AA101" s="942"/>
      <c r="AB101" s="942"/>
      <c r="AC101" s="942"/>
      <c r="AD101" s="942"/>
      <c r="AE101" s="942"/>
      <c r="AF101" s="942"/>
      <c r="AG101" s="942"/>
      <c r="AH101" s="942"/>
      <c r="AI101" s="942"/>
      <c r="AJ101" s="942"/>
      <c r="AK101" s="942"/>
      <c r="AL101" s="942"/>
      <c r="AM101" s="942"/>
      <c r="AN101" s="942"/>
      <c r="AO101" s="942"/>
      <c r="AP101" s="942"/>
      <c r="AQ101" s="942"/>
      <c r="AR101" s="942"/>
      <c r="AS101" s="942"/>
      <c r="AT101" s="942"/>
      <c r="AU101" s="942"/>
      <c r="AV101" s="942"/>
      <c r="AW101" s="942"/>
    </row>
    <row r="102" spans="1:49" x14ac:dyDescent="0.15">
      <c r="A102" s="942"/>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c r="AT102" s="942"/>
      <c r="AU102" s="942"/>
      <c r="AV102" s="942"/>
      <c r="AW102" s="942"/>
    </row>
    <row r="103" spans="1:49" x14ac:dyDescent="0.15">
      <c r="A103" s="942"/>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c r="AT103" s="942"/>
      <c r="AU103" s="942"/>
      <c r="AV103" s="942"/>
      <c r="AW103" s="942"/>
    </row>
    <row r="104" spans="1:49" x14ac:dyDescent="0.15">
      <c r="A104" s="942"/>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c r="AT104" s="942"/>
      <c r="AU104" s="942"/>
      <c r="AV104" s="942"/>
      <c r="AW104" s="942"/>
    </row>
    <row r="105" spans="1:49" x14ac:dyDescent="0.15">
      <c r="A105" s="942"/>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c r="AT105" s="942"/>
      <c r="AU105" s="942"/>
      <c r="AV105" s="942"/>
      <c r="AW105" s="942"/>
    </row>
    <row r="106" spans="1:49" x14ac:dyDescent="0.15">
      <c r="A106" s="942"/>
      <c r="B106" s="942"/>
      <c r="C106" s="942"/>
      <c r="D106" s="942"/>
      <c r="E106" s="942"/>
      <c r="F106" s="942"/>
      <c r="G106" s="942"/>
      <c r="H106" s="942"/>
      <c r="I106" s="942"/>
      <c r="J106" s="942"/>
      <c r="K106" s="942"/>
      <c r="L106" s="942"/>
      <c r="M106" s="942"/>
      <c r="N106" s="942"/>
      <c r="O106" s="942"/>
      <c r="P106" s="942"/>
      <c r="Q106" s="942"/>
      <c r="R106" s="942"/>
      <c r="S106" s="942"/>
      <c r="T106" s="942"/>
      <c r="U106" s="942"/>
      <c r="V106" s="942"/>
      <c r="W106" s="942"/>
      <c r="X106" s="942"/>
      <c r="Y106" s="942"/>
      <c r="Z106" s="942"/>
      <c r="AA106" s="942"/>
      <c r="AB106" s="942"/>
      <c r="AC106" s="942"/>
      <c r="AD106" s="942"/>
      <c r="AE106" s="942"/>
      <c r="AF106" s="942"/>
      <c r="AG106" s="942"/>
      <c r="AH106" s="942"/>
      <c r="AI106" s="942"/>
      <c r="AJ106" s="942"/>
      <c r="AK106" s="942"/>
      <c r="AL106" s="942"/>
      <c r="AM106" s="942"/>
      <c r="AN106" s="942"/>
      <c r="AO106" s="942"/>
      <c r="AP106" s="942"/>
      <c r="AQ106" s="942"/>
      <c r="AR106" s="942"/>
      <c r="AS106" s="942"/>
      <c r="AT106" s="942"/>
      <c r="AU106" s="942"/>
      <c r="AV106" s="942"/>
      <c r="AW106" s="942"/>
    </row>
    <row r="107" spans="1:49" x14ac:dyDescent="0.15">
      <c r="A107" s="942"/>
      <c r="B107" s="942"/>
      <c r="C107" s="942"/>
      <c r="D107" s="942"/>
      <c r="E107" s="942"/>
      <c r="F107" s="942"/>
      <c r="G107" s="942"/>
      <c r="H107" s="942"/>
      <c r="I107" s="942"/>
      <c r="J107" s="942"/>
      <c r="K107" s="942"/>
      <c r="L107" s="942"/>
      <c r="M107" s="942"/>
      <c r="N107" s="942"/>
      <c r="O107" s="942"/>
      <c r="P107" s="942"/>
      <c r="Q107" s="942"/>
      <c r="R107" s="942"/>
      <c r="S107" s="942"/>
      <c r="T107" s="942"/>
      <c r="U107" s="942"/>
      <c r="V107" s="942"/>
      <c r="W107" s="942"/>
      <c r="X107" s="942"/>
      <c r="Y107" s="942"/>
      <c r="Z107" s="942"/>
      <c r="AA107" s="942"/>
      <c r="AB107" s="942"/>
      <c r="AC107" s="942"/>
      <c r="AD107" s="942"/>
      <c r="AE107" s="942"/>
      <c r="AF107" s="942"/>
      <c r="AG107" s="942"/>
      <c r="AH107" s="942"/>
      <c r="AI107" s="942"/>
      <c r="AJ107" s="942"/>
      <c r="AK107" s="942"/>
      <c r="AL107" s="942"/>
      <c r="AM107" s="942"/>
      <c r="AN107" s="942"/>
      <c r="AO107" s="942"/>
      <c r="AP107" s="942"/>
      <c r="AQ107" s="942"/>
      <c r="AR107" s="942"/>
      <c r="AS107" s="942"/>
      <c r="AT107" s="942"/>
      <c r="AU107" s="942"/>
      <c r="AV107" s="942"/>
      <c r="AW107" s="942"/>
    </row>
    <row r="108" spans="1:49" x14ac:dyDescent="0.15">
      <c r="A108" s="942"/>
      <c r="B108" s="942"/>
      <c r="C108" s="942"/>
      <c r="D108" s="942"/>
      <c r="E108" s="942"/>
      <c r="F108" s="942"/>
      <c r="G108" s="942"/>
      <c r="H108" s="942"/>
      <c r="I108" s="942"/>
      <c r="J108" s="942"/>
      <c r="K108" s="942"/>
      <c r="L108" s="942"/>
      <c r="M108" s="942"/>
      <c r="N108" s="942"/>
      <c r="O108" s="942"/>
      <c r="P108" s="942"/>
      <c r="Q108" s="942"/>
      <c r="R108" s="942"/>
      <c r="S108" s="942"/>
      <c r="T108" s="942"/>
      <c r="U108" s="942"/>
      <c r="V108" s="942"/>
      <c r="W108" s="942"/>
      <c r="X108" s="942"/>
      <c r="Y108" s="942"/>
      <c r="Z108" s="942"/>
      <c r="AA108" s="942"/>
      <c r="AB108" s="942"/>
      <c r="AC108" s="942"/>
      <c r="AD108" s="942"/>
      <c r="AE108" s="942"/>
      <c r="AF108" s="942"/>
      <c r="AG108" s="942"/>
      <c r="AH108" s="942"/>
      <c r="AI108" s="942"/>
      <c r="AJ108" s="942"/>
      <c r="AK108" s="942"/>
      <c r="AL108" s="942"/>
      <c r="AM108" s="942"/>
      <c r="AN108" s="942"/>
      <c r="AO108" s="942"/>
      <c r="AP108" s="942"/>
      <c r="AQ108" s="942"/>
      <c r="AR108" s="942"/>
      <c r="AS108" s="942"/>
      <c r="AT108" s="942"/>
      <c r="AU108" s="942"/>
      <c r="AV108" s="942"/>
      <c r="AW108" s="942"/>
    </row>
    <row r="109" spans="1:49" x14ac:dyDescent="0.15">
      <c r="A109" s="942"/>
      <c r="B109" s="942"/>
      <c r="C109" s="942"/>
      <c r="D109" s="942"/>
      <c r="E109" s="942"/>
      <c r="F109" s="942"/>
      <c r="G109" s="942"/>
      <c r="H109" s="942"/>
      <c r="I109" s="942"/>
      <c r="J109" s="942"/>
      <c r="K109" s="942"/>
      <c r="L109" s="942"/>
      <c r="M109" s="942"/>
      <c r="N109" s="942"/>
      <c r="O109" s="942"/>
      <c r="P109" s="942"/>
      <c r="Q109" s="942"/>
      <c r="R109" s="942"/>
      <c r="S109" s="942"/>
      <c r="T109" s="942"/>
      <c r="U109" s="942"/>
      <c r="V109" s="942"/>
      <c r="W109" s="942"/>
      <c r="X109" s="942"/>
      <c r="Y109" s="942"/>
      <c r="Z109" s="942"/>
      <c r="AA109" s="942"/>
      <c r="AB109" s="942"/>
      <c r="AC109" s="942"/>
      <c r="AD109" s="942"/>
      <c r="AE109" s="942"/>
      <c r="AF109" s="942"/>
      <c r="AG109" s="942"/>
      <c r="AH109" s="942"/>
      <c r="AI109" s="942"/>
      <c r="AJ109" s="942"/>
      <c r="AK109" s="942"/>
      <c r="AL109" s="942"/>
      <c r="AM109" s="942"/>
      <c r="AN109" s="942"/>
      <c r="AO109" s="942"/>
      <c r="AP109" s="942"/>
      <c r="AQ109" s="942"/>
      <c r="AR109" s="942"/>
      <c r="AS109" s="942"/>
      <c r="AT109" s="942"/>
      <c r="AU109" s="942"/>
      <c r="AV109" s="942"/>
      <c r="AW109" s="942"/>
    </row>
    <row r="110" spans="1:49" x14ac:dyDescent="0.15">
      <c r="A110" s="942"/>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c r="AT110" s="942"/>
      <c r="AU110" s="942"/>
      <c r="AV110" s="942"/>
      <c r="AW110" s="942"/>
    </row>
    <row r="111" spans="1:49" x14ac:dyDescent="0.15">
      <c r="A111" s="942"/>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c r="AT111" s="942"/>
      <c r="AU111" s="942"/>
      <c r="AV111" s="942"/>
      <c r="AW111" s="942"/>
    </row>
    <row r="112" spans="1:49" x14ac:dyDescent="0.15">
      <c r="A112" s="942"/>
      <c r="B112" s="942"/>
      <c r="C112" s="942"/>
      <c r="D112" s="942"/>
      <c r="E112" s="942"/>
      <c r="F112" s="942"/>
      <c r="G112" s="942"/>
      <c r="H112" s="942"/>
      <c r="I112" s="942"/>
      <c r="J112" s="942"/>
      <c r="K112" s="942"/>
      <c r="L112" s="942"/>
      <c r="M112" s="942"/>
      <c r="N112" s="942"/>
      <c r="O112" s="942"/>
      <c r="P112" s="942"/>
      <c r="Q112" s="942"/>
      <c r="R112" s="942"/>
      <c r="S112" s="942"/>
      <c r="T112" s="942"/>
      <c r="U112" s="942"/>
      <c r="V112" s="942"/>
      <c r="W112" s="942"/>
      <c r="X112" s="942"/>
      <c r="Y112" s="942"/>
      <c r="Z112" s="942"/>
      <c r="AA112" s="942"/>
      <c r="AB112" s="942"/>
      <c r="AC112" s="942"/>
      <c r="AD112" s="942"/>
      <c r="AE112" s="942"/>
      <c r="AF112" s="942"/>
      <c r="AG112" s="942"/>
      <c r="AH112" s="942"/>
      <c r="AI112" s="942"/>
      <c r="AJ112" s="942"/>
      <c r="AK112" s="942"/>
      <c r="AL112" s="942"/>
      <c r="AM112" s="942"/>
      <c r="AN112" s="942"/>
      <c r="AO112" s="942"/>
      <c r="AP112" s="942"/>
      <c r="AQ112" s="942"/>
      <c r="AR112" s="942"/>
      <c r="AS112" s="942"/>
      <c r="AT112" s="942"/>
      <c r="AU112" s="942"/>
      <c r="AV112" s="942"/>
      <c r="AW112" s="942"/>
    </row>
    <row r="113" spans="1:49" x14ac:dyDescent="0.15">
      <c r="A113" s="942"/>
      <c r="B113" s="942"/>
      <c r="C113" s="942"/>
      <c r="D113" s="942"/>
      <c r="E113" s="942"/>
      <c r="F113" s="942"/>
      <c r="G113" s="942"/>
      <c r="H113" s="942"/>
      <c r="I113" s="942"/>
      <c r="J113" s="942"/>
      <c r="K113" s="942"/>
      <c r="L113" s="942"/>
      <c r="M113" s="942"/>
      <c r="N113" s="942"/>
      <c r="O113" s="942"/>
      <c r="P113" s="942"/>
      <c r="Q113" s="942"/>
      <c r="R113" s="942"/>
      <c r="S113" s="942"/>
      <c r="T113" s="942"/>
      <c r="U113" s="942"/>
      <c r="V113" s="942"/>
      <c r="W113" s="942"/>
      <c r="X113" s="942"/>
      <c r="Y113" s="942"/>
      <c r="Z113" s="942"/>
      <c r="AA113" s="942"/>
      <c r="AB113" s="942"/>
      <c r="AC113" s="942"/>
      <c r="AD113" s="942"/>
      <c r="AE113" s="942"/>
      <c r="AF113" s="942"/>
      <c r="AG113" s="942"/>
      <c r="AH113" s="942"/>
      <c r="AI113" s="942"/>
      <c r="AJ113" s="942"/>
      <c r="AK113" s="942"/>
      <c r="AL113" s="942"/>
      <c r="AM113" s="942"/>
      <c r="AN113" s="942"/>
      <c r="AO113" s="942"/>
      <c r="AP113" s="942"/>
      <c r="AQ113" s="942"/>
      <c r="AR113" s="942"/>
      <c r="AS113" s="942"/>
      <c r="AT113" s="942"/>
      <c r="AU113" s="942"/>
      <c r="AV113" s="942"/>
      <c r="AW113" s="942"/>
    </row>
    <row r="114" spans="1:49" x14ac:dyDescent="0.15">
      <c r="A114" s="942"/>
      <c r="B114" s="942"/>
      <c r="C114" s="942"/>
      <c r="D114" s="942"/>
      <c r="E114" s="942"/>
      <c r="F114" s="942"/>
      <c r="G114" s="942"/>
      <c r="H114" s="942"/>
      <c r="I114" s="942"/>
      <c r="J114" s="942"/>
      <c r="K114" s="942"/>
      <c r="L114" s="942"/>
      <c r="M114" s="942"/>
      <c r="N114" s="942"/>
      <c r="O114" s="942"/>
      <c r="P114" s="942"/>
      <c r="Q114" s="942"/>
      <c r="R114" s="942"/>
      <c r="S114" s="942"/>
      <c r="T114" s="942"/>
      <c r="U114" s="942"/>
      <c r="V114" s="942"/>
      <c r="W114" s="942"/>
      <c r="X114" s="942"/>
      <c r="Y114" s="942"/>
      <c r="Z114" s="942"/>
      <c r="AA114" s="942"/>
      <c r="AB114" s="942"/>
      <c r="AC114" s="942"/>
      <c r="AD114" s="942"/>
      <c r="AE114" s="942"/>
      <c r="AF114" s="942"/>
      <c r="AG114" s="942"/>
      <c r="AH114" s="942"/>
      <c r="AI114" s="942"/>
      <c r="AJ114" s="942"/>
      <c r="AK114" s="942"/>
      <c r="AL114" s="942"/>
      <c r="AM114" s="942"/>
      <c r="AN114" s="942"/>
      <c r="AO114" s="942"/>
      <c r="AP114" s="942"/>
      <c r="AQ114" s="942"/>
      <c r="AR114" s="942"/>
      <c r="AS114" s="942"/>
      <c r="AT114" s="942"/>
      <c r="AU114" s="942"/>
      <c r="AV114" s="942"/>
      <c r="AW114" s="942"/>
    </row>
    <row r="115" spans="1:49" x14ac:dyDescent="0.15">
      <c r="A115" s="942"/>
      <c r="B115" s="942"/>
      <c r="C115" s="942"/>
      <c r="D115" s="942"/>
      <c r="E115" s="942"/>
      <c r="F115" s="942"/>
      <c r="G115" s="942"/>
      <c r="H115" s="942"/>
      <c r="I115" s="942"/>
      <c r="J115" s="942"/>
      <c r="K115" s="942"/>
      <c r="L115" s="942"/>
      <c r="M115" s="942"/>
      <c r="N115" s="942"/>
      <c r="O115" s="942"/>
      <c r="P115" s="942"/>
      <c r="Q115" s="942"/>
      <c r="R115" s="942"/>
      <c r="S115" s="942"/>
      <c r="T115" s="942"/>
      <c r="U115" s="942"/>
      <c r="V115" s="942"/>
      <c r="W115" s="942"/>
      <c r="X115" s="942"/>
      <c r="Y115" s="942"/>
      <c r="Z115" s="942"/>
      <c r="AA115" s="942"/>
      <c r="AB115" s="942"/>
      <c r="AC115" s="942"/>
      <c r="AD115" s="942"/>
      <c r="AE115" s="942"/>
      <c r="AF115" s="942"/>
      <c r="AG115" s="942"/>
      <c r="AH115" s="942"/>
      <c r="AI115" s="942"/>
      <c r="AJ115" s="942"/>
      <c r="AK115" s="942"/>
      <c r="AL115" s="942"/>
      <c r="AM115" s="942"/>
      <c r="AN115" s="942"/>
      <c r="AO115" s="942"/>
      <c r="AP115" s="942"/>
      <c r="AQ115" s="942"/>
      <c r="AR115" s="942"/>
      <c r="AS115" s="942"/>
      <c r="AT115" s="942"/>
      <c r="AU115" s="942"/>
      <c r="AV115" s="942"/>
      <c r="AW115" s="942"/>
    </row>
    <row r="116" spans="1:49" x14ac:dyDescent="0.15">
      <c r="A116" s="942"/>
      <c r="B116" s="942"/>
      <c r="C116" s="942"/>
      <c r="D116" s="942"/>
      <c r="E116" s="942"/>
      <c r="F116" s="942"/>
      <c r="G116" s="942"/>
      <c r="H116" s="942"/>
      <c r="I116" s="942"/>
      <c r="J116" s="942"/>
      <c r="K116" s="942"/>
      <c r="L116" s="942"/>
      <c r="M116" s="942"/>
      <c r="N116" s="942"/>
      <c r="O116" s="942"/>
      <c r="P116" s="942"/>
      <c r="Q116" s="942"/>
      <c r="R116" s="942"/>
      <c r="S116" s="942"/>
      <c r="T116" s="942"/>
      <c r="U116" s="942"/>
      <c r="V116" s="942"/>
      <c r="W116" s="942"/>
      <c r="X116" s="942"/>
      <c r="Y116" s="942"/>
      <c r="Z116" s="942"/>
      <c r="AA116" s="942"/>
      <c r="AB116" s="942"/>
      <c r="AC116" s="942"/>
      <c r="AD116" s="942"/>
      <c r="AE116" s="942"/>
      <c r="AF116" s="942"/>
      <c r="AG116" s="942"/>
      <c r="AH116" s="942"/>
      <c r="AI116" s="942"/>
      <c r="AJ116" s="942"/>
      <c r="AK116" s="942"/>
      <c r="AL116" s="942"/>
      <c r="AM116" s="942"/>
      <c r="AN116" s="942"/>
      <c r="AO116" s="942"/>
      <c r="AP116" s="942"/>
      <c r="AQ116" s="942"/>
      <c r="AR116" s="942"/>
      <c r="AS116" s="942"/>
      <c r="AT116" s="942"/>
      <c r="AU116" s="942"/>
      <c r="AV116" s="942"/>
      <c r="AW116" s="942"/>
    </row>
    <row r="117" spans="1:49" x14ac:dyDescent="0.15">
      <c r="A117" s="942"/>
      <c r="B117" s="942"/>
      <c r="C117" s="942"/>
      <c r="D117" s="942"/>
      <c r="E117" s="942"/>
      <c r="F117" s="942"/>
      <c r="G117" s="942"/>
      <c r="H117" s="942"/>
      <c r="I117" s="942"/>
      <c r="J117" s="942"/>
      <c r="K117" s="942"/>
      <c r="L117" s="942"/>
      <c r="M117" s="942"/>
      <c r="N117" s="942"/>
      <c r="O117" s="942"/>
      <c r="P117" s="942"/>
      <c r="Q117" s="942"/>
      <c r="R117" s="942"/>
      <c r="S117" s="942"/>
      <c r="T117" s="942"/>
      <c r="U117" s="942"/>
      <c r="V117" s="942"/>
      <c r="W117" s="942"/>
      <c r="X117" s="942"/>
      <c r="Y117" s="942"/>
      <c r="Z117" s="942"/>
      <c r="AA117" s="942"/>
      <c r="AB117" s="942"/>
      <c r="AC117" s="942"/>
      <c r="AD117" s="942"/>
      <c r="AE117" s="942"/>
      <c r="AF117" s="942"/>
      <c r="AG117" s="942"/>
      <c r="AH117" s="942"/>
      <c r="AI117" s="942"/>
      <c r="AJ117" s="942"/>
      <c r="AK117" s="942"/>
      <c r="AL117" s="942"/>
      <c r="AM117" s="942"/>
      <c r="AN117" s="942"/>
      <c r="AO117" s="942"/>
      <c r="AP117" s="942"/>
      <c r="AQ117" s="942"/>
      <c r="AR117" s="942"/>
      <c r="AS117" s="942"/>
      <c r="AT117" s="942"/>
      <c r="AU117" s="942"/>
      <c r="AV117" s="942"/>
      <c r="AW117" s="942"/>
    </row>
    <row r="118" spans="1:49" x14ac:dyDescent="0.15">
      <c r="A118" s="942"/>
      <c r="B118" s="942"/>
      <c r="C118" s="942"/>
      <c r="D118" s="942"/>
      <c r="E118" s="942"/>
      <c r="F118" s="942"/>
      <c r="G118" s="942"/>
      <c r="H118" s="942"/>
      <c r="I118" s="942"/>
      <c r="J118" s="942"/>
      <c r="K118" s="942"/>
      <c r="L118" s="942"/>
      <c r="M118" s="942"/>
      <c r="N118" s="942"/>
      <c r="O118" s="942"/>
      <c r="P118" s="942"/>
      <c r="Q118" s="942"/>
      <c r="R118" s="942"/>
      <c r="S118" s="942"/>
      <c r="T118" s="942"/>
      <c r="U118" s="942"/>
      <c r="V118" s="942"/>
      <c r="W118" s="942"/>
      <c r="X118" s="942"/>
      <c r="Y118" s="942"/>
      <c r="Z118" s="942"/>
      <c r="AA118" s="942"/>
      <c r="AB118" s="942"/>
      <c r="AC118" s="942"/>
      <c r="AD118" s="942"/>
      <c r="AE118" s="942"/>
      <c r="AF118" s="942"/>
      <c r="AG118" s="942"/>
      <c r="AH118" s="942"/>
      <c r="AI118" s="942"/>
      <c r="AJ118" s="942"/>
      <c r="AK118" s="942"/>
      <c r="AL118" s="942"/>
      <c r="AM118" s="942"/>
      <c r="AN118" s="942"/>
      <c r="AO118" s="942"/>
      <c r="AP118" s="942"/>
      <c r="AQ118" s="942"/>
      <c r="AR118" s="942"/>
      <c r="AS118" s="942"/>
      <c r="AT118" s="942"/>
      <c r="AU118" s="942"/>
      <c r="AV118" s="942"/>
      <c r="AW118" s="942"/>
    </row>
    <row r="119" spans="1:49" x14ac:dyDescent="0.15">
      <c r="A119" s="942"/>
      <c r="B119" s="942"/>
      <c r="C119" s="942"/>
      <c r="D119" s="942"/>
      <c r="E119" s="942"/>
      <c r="F119" s="942"/>
      <c r="G119" s="942"/>
      <c r="H119" s="942"/>
      <c r="I119" s="942"/>
      <c r="J119" s="942"/>
      <c r="K119" s="942"/>
      <c r="L119" s="942"/>
      <c r="M119" s="942"/>
      <c r="N119" s="942"/>
      <c r="O119" s="942"/>
      <c r="P119" s="942"/>
      <c r="Q119" s="942"/>
      <c r="R119" s="942"/>
      <c r="S119" s="942"/>
      <c r="T119" s="942"/>
      <c r="U119" s="942"/>
      <c r="V119" s="942"/>
      <c r="W119" s="942"/>
      <c r="X119" s="942"/>
      <c r="Y119" s="942"/>
      <c r="Z119" s="942"/>
      <c r="AA119" s="942"/>
      <c r="AB119" s="942"/>
      <c r="AC119" s="942"/>
      <c r="AD119" s="942"/>
      <c r="AE119" s="942"/>
      <c r="AF119" s="942"/>
      <c r="AG119" s="942"/>
      <c r="AH119" s="942"/>
      <c r="AI119" s="942"/>
      <c r="AJ119" s="942"/>
      <c r="AK119" s="942"/>
      <c r="AL119" s="942"/>
      <c r="AM119" s="942"/>
      <c r="AN119" s="942"/>
      <c r="AO119" s="942"/>
      <c r="AP119" s="942"/>
      <c r="AQ119" s="942"/>
      <c r="AR119" s="942"/>
      <c r="AS119" s="942"/>
      <c r="AT119" s="942"/>
      <c r="AU119" s="942"/>
      <c r="AV119" s="942"/>
      <c r="AW119" s="942"/>
    </row>
    <row r="120" spans="1:49" x14ac:dyDescent="0.15">
      <c r="A120" s="942"/>
      <c r="B120" s="942"/>
      <c r="C120" s="942"/>
      <c r="D120" s="942"/>
      <c r="E120" s="942"/>
      <c r="F120" s="942"/>
      <c r="G120" s="942"/>
      <c r="H120" s="942"/>
      <c r="I120" s="942"/>
      <c r="J120" s="942"/>
      <c r="K120" s="942"/>
      <c r="L120" s="942"/>
      <c r="M120" s="942"/>
      <c r="N120" s="942"/>
      <c r="O120" s="942"/>
      <c r="P120" s="942"/>
      <c r="Q120" s="942"/>
      <c r="R120" s="942"/>
      <c r="S120" s="942"/>
      <c r="T120" s="942"/>
      <c r="U120" s="942"/>
      <c r="V120" s="942"/>
      <c r="W120" s="942"/>
      <c r="X120" s="942"/>
      <c r="Y120" s="942"/>
      <c r="Z120" s="942"/>
      <c r="AA120" s="942"/>
      <c r="AB120" s="942"/>
      <c r="AC120" s="942"/>
      <c r="AD120" s="942"/>
      <c r="AE120" s="942"/>
      <c r="AF120" s="942"/>
      <c r="AG120" s="942"/>
      <c r="AH120" s="942"/>
      <c r="AI120" s="942"/>
      <c r="AJ120" s="942"/>
      <c r="AK120" s="942"/>
      <c r="AL120" s="942"/>
      <c r="AM120" s="942"/>
      <c r="AN120" s="942"/>
      <c r="AO120" s="942"/>
      <c r="AP120" s="942"/>
      <c r="AQ120" s="942"/>
      <c r="AR120" s="942"/>
      <c r="AS120" s="942"/>
      <c r="AT120" s="942"/>
      <c r="AU120" s="942"/>
      <c r="AV120" s="942"/>
      <c r="AW120" s="942"/>
    </row>
    <row r="121" spans="1:49" x14ac:dyDescent="0.15">
      <c r="A121" s="942"/>
      <c r="B121" s="942"/>
      <c r="C121" s="942"/>
      <c r="D121" s="942"/>
      <c r="E121" s="942"/>
      <c r="F121" s="942"/>
      <c r="G121" s="942"/>
      <c r="H121" s="942"/>
      <c r="I121" s="942"/>
      <c r="J121" s="942"/>
      <c r="K121" s="942"/>
      <c r="L121" s="942"/>
      <c r="M121" s="942"/>
      <c r="N121" s="942"/>
      <c r="O121" s="942"/>
      <c r="P121" s="942"/>
      <c r="Q121" s="942"/>
      <c r="R121" s="942"/>
      <c r="S121" s="942"/>
      <c r="T121" s="942"/>
      <c r="U121" s="942"/>
      <c r="V121" s="942"/>
      <c r="W121" s="942"/>
      <c r="X121" s="942"/>
      <c r="Y121" s="942"/>
      <c r="Z121" s="942"/>
      <c r="AA121" s="942"/>
      <c r="AB121" s="942"/>
      <c r="AC121" s="942"/>
      <c r="AD121" s="942"/>
      <c r="AE121" s="942"/>
      <c r="AF121" s="942"/>
      <c r="AG121" s="942"/>
      <c r="AH121" s="942"/>
      <c r="AI121" s="942"/>
      <c r="AJ121" s="942"/>
      <c r="AK121" s="942"/>
      <c r="AL121" s="942"/>
      <c r="AM121" s="942"/>
      <c r="AN121" s="942"/>
      <c r="AO121" s="942"/>
      <c r="AP121" s="942"/>
      <c r="AQ121" s="942"/>
      <c r="AR121" s="942"/>
      <c r="AS121" s="942"/>
      <c r="AT121" s="942"/>
      <c r="AU121" s="942"/>
      <c r="AV121" s="942"/>
      <c r="AW121" s="942"/>
    </row>
    <row r="122" spans="1:49" x14ac:dyDescent="0.15">
      <c r="A122" s="942"/>
      <c r="B122" s="942"/>
      <c r="C122" s="942"/>
      <c r="D122" s="942"/>
      <c r="E122" s="942"/>
      <c r="F122" s="942"/>
      <c r="G122" s="942"/>
      <c r="H122" s="942"/>
      <c r="I122" s="942"/>
      <c r="J122" s="942"/>
      <c r="K122" s="942"/>
      <c r="L122" s="942"/>
      <c r="M122" s="942"/>
      <c r="N122" s="942"/>
      <c r="O122" s="942"/>
      <c r="P122" s="942"/>
      <c r="Q122" s="942"/>
      <c r="R122" s="942"/>
      <c r="S122" s="942"/>
      <c r="T122" s="942"/>
      <c r="U122" s="942"/>
      <c r="V122" s="942"/>
      <c r="W122" s="942"/>
      <c r="X122" s="942"/>
      <c r="Y122" s="942"/>
      <c r="Z122" s="942"/>
      <c r="AA122" s="942"/>
      <c r="AB122" s="942"/>
      <c r="AC122" s="942"/>
      <c r="AD122" s="942"/>
      <c r="AE122" s="942"/>
      <c r="AF122" s="942"/>
      <c r="AG122" s="942"/>
      <c r="AH122" s="942"/>
      <c r="AI122" s="942"/>
      <c r="AJ122" s="942"/>
      <c r="AK122" s="942"/>
      <c r="AL122" s="942"/>
      <c r="AM122" s="942"/>
      <c r="AN122" s="942"/>
      <c r="AO122" s="942"/>
      <c r="AP122" s="942"/>
      <c r="AQ122" s="942"/>
      <c r="AR122" s="942"/>
      <c r="AS122" s="942"/>
      <c r="AT122" s="942"/>
      <c r="AU122" s="942"/>
      <c r="AV122" s="942"/>
      <c r="AW122" s="942"/>
    </row>
    <row r="123" spans="1:49" x14ac:dyDescent="0.15">
      <c r="A123" s="942"/>
      <c r="B123" s="942"/>
      <c r="C123" s="942"/>
      <c r="D123" s="942"/>
      <c r="E123" s="942"/>
      <c r="F123" s="942"/>
      <c r="G123" s="942"/>
      <c r="H123" s="942"/>
      <c r="I123" s="942"/>
      <c r="J123" s="942"/>
      <c r="K123" s="942"/>
      <c r="L123" s="942"/>
      <c r="M123" s="942"/>
      <c r="N123" s="942"/>
      <c r="O123" s="942"/>
      <c r="P123" s="942"/>
      <c r="Q123" s="942"/>
      <c r="R123" s="942"/>
      <c r="S123" s="942"/>
      <c r="T123" s="942"/>
      <c r="U123" s="942"/>
      <c r="V123" s="942"/>
      <c r="W123" s="942"/>
      <c r="X123" s="942"/>
      <c r="Y123" s="942"/>
      <c r="Z123" s="942"/>
      <c r="AA123" s="942"/>
      <c r="AB123" s="942"/>
      <c r="AC123" s="942"/>
      <c r="AD123" s="942"/>
      <c r="AE123" s="942"/>
      <c r="AF123" s="942"/>
      <c r="AG123" s="942"/>
      <c r="AH123" s="942"/>
      <c r="AI123" s="942"/>
      <c r="AJ123" s="942"/>
      <c r="AK123" s="942"/>
      <c r="AL123" s="942"/>
      <c r="AM123" s="942"/>
      <c r="AN123" s="942"/>
      <c r="AO123" s="942"/>
      <c r="AP123" s="942"/>
      <c r="AQ123" s="942"/>
      <c r="AR123" s="942"/>
      <c r="AS123" s="942"/>
      <c r="AT123" s="942"/>
      <c r="AU123" s="942"/>
      <c r="AV123" s="942"/>
      <c r="AW123" s="942"/>
    </row>
    <row r="124" spans="1:49" x14ac:dyDescent="0.15">
      <c r="A124" s="942"/>
      <c r="B124" s="942"/>
      <c r="C124" s="942"/>
      <c r="D124" s="942"/>
      <c r="E124" s="942"/>
      <c r="F124" s="942"/>
      <c r="G124" s="942"/>
      <c r="H124" s="942"/>
      <c r="I124" s="942"/>
      <c r="J124" s="942"/>
      <c r="K124" s="942"/>
      <c r="L124" s="942"/>
      <c r="M124" s="942"/>
      <c r="N124" s="942"/>
      <c r="O124" s="942"/>
      <c r="P124" s="942"/>
      <c r="Q124" s="942"/>
      <c r="R124" s="942"/>
      <c r="S124" s="942"/>
      <c r="T124" s="942"/>
      <c r="U124" s="942"/>
      <c r="V124" s="942"/>
      <c r="W124" s="942"/>
      <c r="X124" s="942"/>
      <c r="Y124" s="942"/>
      <c r="Z124" s="942"/>
      <c r="AA124" s="942"/>
      <c r="AB124" s="942"/>
      <c r="AC124" s="942"/>
      <c r="AD124" s="942"/>
      <c r="AE124" s="942"/>
      <c r="AF124" s="942"/>
      <c r="AG124" s="942"/>
      <c r="AH124" s="942"/>
      <c r="AI124" s="942"/>
      <c r="AJ124" s="942"/>
      <c r="AK124" s="942"/>
      <c r="AL124" s="942"/>
      <c r="AM124" s="942"/>
      <c r="AN124" s="942"/>
      <c r="AO124" s="942"/>
      <c r="AP124" s="942"/>
      <c r="AQ124" s="942"/>
      <c r="AR124" s="942"/>
      <c r="AS124" s="942"/>
      <c r="AT124" s="942"/>
      <c r="AU124" s="942"/>
      <c r="AV124" s="942"/>
      <c r="AW124" s="942"/>
    </row>
    <row r="125" spans="1:49" x14ac:dyDescent="0.15">
      <c r="A125" s="942"/>
      <c r="B125" s="942"/>
      <c r="C125" s="942"/>
      <c r="D125" s="942"/>
      <c r="E125" s="942"/>
      <c r="F125" s="942"/>
      <c r="G125" s="942"/>
      <c r="H125" s="942"/>
      <c r="I125" s="942"/>
      <c r="J125" s="942"/>
      <c r="K125" s="942"/>
      <c r="L125" s="942"/>
      <c r="M125" s="942"/>
      <c r="N125" s="942"/>
      <c r="O125" s="942"/>
      <c r="P125" s="942"/>
      <c r="Q125" s="942"/>
      <c r="R125" s="942"/>
      <c r="S125" s="942"/>
      <c r="T125" s="942"/>
      <c r="U125" s="942"/>
      <c r="V125" s="942"/>
      <c r="W125" s="942"/>
      <c r="X125" s="942"/>
      <c r="Y125" s="942"/>
      <c r="Z125" s="942"/>
      <c r="AA125" s="942"/>
      <c r="AB125" s="942"/>
      <c r="AC125" s="942"/>
      <c r="AD125" s="942"/>
      <c r="AE125" s="942"/>
      <c r="AF125" s="942"/>
      <c r="AG125" s="942"/>
      <c r="AH125" s="942"/>
      <c r="AI125" s="942"/>
      <c r="AJ125" s="942"/>
      <c r="AK125" s="942"/>
      <c r="AL125" s="942"/>
      <c r="AM125" s="942"/>
      <c r="AN125" s="942"/>
      <c r="AO125" s="942"/>
      <c r="AP125" s="942"/>
      <c r="AQ125" s="942"/>
      <c r="AR125" s="942"/>
      <c r="AS125" s="942"/>
      <c r="AT125" s="942"/>
      <c r="AU125" s="942"/>
      <c r="AV125" s="942"/>
      <c r="AW125" s="942"/>
    </row>
    <row r="126" spans="1:49" x14ac:dyDescent="0.15">
      <c r="A126" s="942"/>
      <c r="B126" s="942"/>
      <c r="C126" s="942"/>
      <c r="D126" s="942"/>
      <c r="E126" s="942"/>
      <c r="F126" s="942"/>
      <c r="G126" s="942"/>
      <c r="H126" s="942"/>
      <c r="I126" s="942"/>
      <c r="J126" s="942"/>
      <c r="K126" s="942"/>
      <c r="L126" s="942"/>
      <c r="M126" s="942"/>
      <c r="N126" s="942"/>
      <c r="O126" s="942"/>
      <c r="P126" s="942"/>
      <c r="Q126" s="942"/>
      <c r="R126" s="942"/>
      <c r="S126" s="942"/>
      <c r="T126" s="942"/>
      <c r="U126" s="942"/>
      <c r="V126" s="942"/>
      <c r="W126" s="942"/>
      <c r="X126" s="942"/>
      <c r="Y126" s="942"/>
      <c r="Z126" s="942"/>
      <c r="AA126" s="942"/>
      <c r="AB126" s="942"/>
      <c r="AC126" s="942"/>
      <c r="AD126" s="942"/>
      <c r="AE126" s="942"/>
      <c r="AF126" s="942"/>
      <c r="AG126" s="942"/>
      <c r="AH126" s="942"/>
      <c r="AI126" s="942"/>
      <c r="AJ126" s="942"/>
      <c r="AK126" s="942"/>
      <c r="AL126" s="942"/>
      <c r="AM126" s="942"/>
      <c r="AN126" s="942"/>
      <c r="AO126" s="942"/>
      <c r="AP126" s="942"/>
      <c r="AQ126" s="942"/>
      <c r="AR126" s="942"/>
      <c r="AS126" s="942"/>
      <c r="AT126" s="942"/>
      <c r="AU126" s="942"/>
      <c r="AV126" s="942"/>
      <c r="AW126" s="942"/>
    </row>
    <row r="127" spans="1:49" x14ac:dyDescent="0.15">
      <c r="A127" s="942"/>
      <c r="B127" s="942"/>
      <c r="C127" s="942"/>
      <c r="D127" s="942"/>
      <c r="E127" s="942"/>
      <c r="F127" s="942"/>
      <c r="G127" s="942"/>
      <c r="H127" s="942"/>
      <c r="I127" s="942"/>
      <c r="J127" s="942"/>
      <c r="K127" s="942"/>
      <c r="L127" s="942"/>
      <c r="M127" s="942"/>
      <c r="N127" s="942"/>
      <c r="O127" s="942"/>
      <c r="P127" s="942"/>
      <c r="Q127" s="942"/>
      <c r="R127" s="942"/>
      <c r="S127" s="942"/>
      <c r="T127" s="942"/>
      <c r="U127" s="942"/>
      <c r="V127" s="942"/>
      <c r="W127" s="942"/>
      <c r="X127" s="942"/>
      <c r="Y127" s="942"/>
      <c r="Z127" s="942"/>
      <c r="AA127" s="942"/>
      <c r="AB127" s="942"/>
      <c r="AC127" s="942"/>
      <c r="AD127" s="942"/>
      <c r="AE127" s="942"/>
      <c r="AF127" s="942"/>
      <c r="AG127" s="942"/>
      <c r="AH127" s="942"/>
      <c r="AI127" s="942"/>
      <c r="AJ127" s="942"/>
      <c r="AK127" s="942"/>
      <c r="AL127" s="942"/>
      <c r="AM127" s="942"/>
      <c r="AN127" s="942"/>
      <c r="AO127" s="942"/>
      <c r="AP127" s="942"/>
      <c r="AQ127" s="942"/>
      <c r="AR127" s="942"/>
      <c r="AS127" s="942"/>
      <c r="AT127" s="942"/>
      <c r="AU127" s="942"/>
      <c r="AV127" s="942"/>
      <c r="AW127" s="942"/>
    </row>
    <row r="128" spans="1:49" x14ac:dyDescent="0.15">
      <c r="A128" s="942"/>
      <c r="B128" s="942"/>
      <c r="C128" s="942"/>
      <c r="D128" s="942"/>
      <c r="E128" s="942"/>
      <c r="F128" s="942"/>
      <c r="G128" s="942"/>
      <c r="H128" s="942"/>
      <c r="I128" s="942"/>
      <c r="J128" s="942"/>
      <c r="K128" s="942"/>
      <c r="L128" s="942"/>
      <c r="M128" s="942"/>
      <c r="N128" s="942"/>
      <c r="O128" s="942"/>
      <c r="P128" s="942"/>
      <c r="Q128" s="942"/>
      <c r="R128" s="942"/>
      <c r="S128" s="942"/>
      <c r="T128" s="942"/>
      <c r="U128" s="942"/>
      <c r="V128" s="942"/>
      <c r="W128" s="942"/>
      <c r="X128" s="942"/>
      <c r="Y128" s="942"/>
      <c r="Z128" s="942"/>
      <c r="AA128" s="942"/>
      <c r="AB128" s="942"/>
      <c r="AC128" s="942"/>
      <c r="AD128" s="942"/>
      <c r="AE128" s="942"/>
      <c r="AF128" s="942"/>
      <c r="AG128" s="942"/>
      <c r="AH128" s="942"/>
      <c r="AI128" s="942"/>
      <c r="AJ128" s="942"/>
      <c r="AK128" s="942"/>
      <c r="AL128" s="942"/>
      <c r="AM128" s="942"/>
      <c r="AN128" s="942"/>
      <c r="AO128" s="942"/>
      <c r="AP128" s="942"/>
      <c r="AQ128" s="942"/>
      <c r="AR128" s="942"/>
      <c r="AS128" s="942"/>
      <c r="AT128" s="942"/>
      <c r="AU128" s="942"/>
      <c r="AV128" s="942"/>
      <c r="AW128" s="942"/>
    </row>
    <row r="129" spans="1:49" x14ac:dyDescent="0.15">
      <c r="A129" s="942"/>
      <c r="B129" s="942"/>
      <c r="C129" s="942"/>
      <c r="D129" s="942"/>
      <c r="E129" s="942"/>
      <c r="F129" s="942"/>
      <c r="G129" s="942"/>
      <c r="H129" s="942"/>
      <c r="I129" s="942"/>
      <c r="J129" s="942"/>
      <c r="K129" s="942"/>
      <c r="L129" s="942"/>
      <c r="M129" s="942"/>
      <c r="N129" s="942"/>
      <c r="O129" s="942"/>
      <c r="P129" s="942"/>
      <c r="Q129" s="942"/>
      <c r="R129" s="942"/>
      <c r="S129" s="942"/>
      <c r="T129" s="942"/>
      <c r="U129" s="942"/>
      <c r="V129" s="942"/>
      <c r="W129" s="942"/>
      <c r="X129" s="942"/>
      <c r="Y129" s="942"/>
      <c r="Z129" s="942"/>
      <c r="AA129" s="942"/>
      <c r="AB129" s="942"/>
      <c r="AC129" s="942"/>
      <c r="AD129" s="942"/>
      <c r="AE129" s="942"/>
      <c r="AF129" s="942"/>
      <c r="AG129" s="942"/>
      <c r="AH129" s="942"/>
      <c r="AI129" s="942"/>
      <c r="AJ129" s="942"/>
      <c r="AK129" s="942"/>
      <c r="AL129" s="942"/>
      <c r="AM129" s="942"/>
      <c r="AN129" s="942"/>
      <c r="AO129" s="942"/>
      <c r="AP129" s="942"/>
      <c r="AQ129" s="942"/>
      <c r="AR129" s="942"/>
      <c r="AS129" s="942"/>
      <c r="AT129" s="942"/>
      <c r="AU129" s="942"/>
      <c r="AV129" s="942"/>
      <c r="AW129" s="942"/>
    </row>
    <row r="130" spans="1:49" x14ac:dyDescent="0.15">
      <c r="A130" s="942"/>
      <c r="B130" s="942"/>
      <c r="C130" s="942"/>
      <c r="D130" s="942"/>
      <c r="E130" s="942"/>
      <c r="F130" s="942"/>
      <c r="G130" s="942"/>
      <c r="H130" s="942"/>
      <c r="I130" s="942"/>
      <c r="J130" s="942"/>
      <c r="K130" s="942"/>
      <c r="L130" s="942"/>
      <c r="M130" s="942"/>
      <c r="N130" s="942"/>
      <c r="O130" s="942"/>
      <c r="P130" s="942"/>
      <c r="Q130" s="942"/>
      <c r="R130" s="942"/>
      <c r="S130" s="942"/>
      <c r="T130" s="942"/>
      <c r="U130" s="942"/>
      <c r="V130" s="942"/>
      <c r="W130" s="942"/>
      <c r="X130" s="942"/>
      <c r="Y130" s="942"/>
      <c r="Z130" s="942"/>
      <c r="AA130" s="942"/>
      <c r="AB130" s="942"/>
      <c r="AC130" s="942"/>
      <c r="AD130" s="942"/>
      <c r="AE130" s="942"/>
      <c r="AF130" s="942"/>
      <c r="AG130" s="942"/>
      <c r="AH130" s="942"/>
      <c r="AI130" s="942"/>
      <c r="AJ130" s="942"/>
      <c r="AK130" s="942"/>
      <c r="AL130" s="942"/>
      <c r="AM130" s="942"/>
      <c r="AN130" s="942"/>
      <c r="AO130" s="942"/>
      <c r="AP130" s="942"/>
      <c r="AQ130" s="942"/>
      <c r="AR130" s="942"/>
      <c r="AS130" s="942"/>
      <c r="AT130" s="942"/>
      <c r="AU130" s="942"/>
      <c r="AV130" s="942"/>
      <c r="AW130" s="942"/>
    </row>
    <row r="131" spans="1:49" x14ac:dyDescent="0.15">
      <c r="A131" s="942"/>
      <c r="B131" s="942"/>
      <c r="C131" s="942"/>
      <c r="D131" s="942"/>
      <c r="E131" s="942"/>
      <c r="F131" s="942"/>
      <c r="G131" s="942"/>
      <c r="H131" s="942"/>
      <c r="I131" s="942"/>
      <c r="J131" s="942"/>
      <c r="K131" s="942"/>
      <c r="L131" s="942"/>
      <c r="M131" s="942"/>
      <c r="N131" s="942"/>
      <c r="O131" s="942"/>
      <c r="P131" s="942"/>
      <c r="Q131" s="942"/>
      <c r="R131" s="942"/>
      <c r="S131" s="942"/>
      <c r="T131" s="942"/>
      <c r="U131" s="942"/>
      <c r="V131" s="942"/>
      <c r="W131" s="942"/>
      <c r="X131" s="942"/>
      <c r="Y131" s="942"/>
      <c r="Z131" s="942"/>
      <c r="AA131" s="942"/>
      <c r="AB131" s="942"/>
      <c r="AC131" s="942"/>
      <c r="AD131" s="942"/>
      <c r="AE131" s="942"/>
      <c r="AF131" s="942"/>
      <c r="AG131" s="942"/>
      <c r="AH131" s="942"/>
      <c r="AI131" s="942"/>
      <c r="AJ131" s="942"/>
      <c r="AK131" s="942"/>
      <c r="AL131" s="942"/>
      <c r="AM131" s="942"/>
      <c r="AN131" s="942"/>
      <c r="AO131" s="942"/>
      <c r="AP131" s="942"/>
      <c r="AQ131" s="942"/>
      <c r="AR131" s="942"/>
      <c r="AS131" s="942"/>
      <c r="AT131" s="942"/>
      <c r="AU131" s="942"/>
      <c r="AV131" s="942"/>
      <c r="AW131" s="942"/>
    </row>
    <row r="132" spans="1:49" x14ac:dyDescent="0.15">
      <c r="A132" s="942"/>
      <c r="B132" s="942"/>
      <c r="C132" s="942"/>
      <c r="D132" s="942"/>
      <c r="E132" s="942"/>
      <c r="F132" s="942"/>
      <c r="G132" s="942"/>
      <c r="H132" s="942"/>
      <c r="I132" s="942"/>
      <c r="J132" s="942"/>
      <c r="K132" s="942"/>
      <c r="L132" s="942"/>
      <c r="M132" s="942"/>
      <c r="N132" s="942"/>
      <c r="O132" s="942"/>
      <c r="P132" s="942"/>
      <c r="Q132" s="942"/>
      <c r="R132" s="942"/>
      <c r="S132" s="942"/>
      <c r="T132" s="942"/>
      <c r="U132" s="942"/>
      <c r="V132" s="942"/>
      <c r="W132" s="942"/>
      <c r="X132" s="942"/>
      <c r="Y132" s="942"/>
      <c r="Z132" s="942"/>
      <c r="AA132" s="942"/>
      <c r="AB132" s="942"/>
      <c r="AC132" s="942"/>
      <c r="AD132" s="942"/>
      <c r="AE132" s="942"/>
      <c r="AF132" s="942"/>
      <c r="AG132" s="942"/>
      <c r="AH132" s="942"/>
      <c r="AI132" s="942"/>
      <c r="AJ132" s="942"/>
      <c r="AK132" s="942"/>
      <c r="AL132" s="942"/>
      <c r="AM132" s="942"/>
      <c r="AN132" s="942"/>
      <c r="AO132" s="942"/>
      <c r="AP132" s="942"/>
      <c r="AQ132" s="942"/>
      <c r="AR132" s="942"/>
      <c r="AS132" s="942"/>
      <c r="AT132" s="942"/>
      <c r="AU132" s="942"/>
      <c r="AV132" s="942"/>
      <c r="AW132" s="942"/>
    </row>
    <row r="133" spans="1:49" x14ac:dyDescent="0.15">
      <c r="A133" s="942"/>
      <c r="B133" s="942"/>
      <c r="C133" s="942"/>
      <c r="D133" s="942"/>
      <c r="E133" s="942"/>
      <c r="F133" s="942"/>
      <c r="G133" s="942"/>
      <c r="H133" s="942"/>
      <c r="I133" s="942"/>
      <c r="J133" s="942"/>
      <c r="K133" s="942"/>
      <c r="L133" s="942"/>
      <c r="M133" s="942"/>
      <c r="N133" s="942"/>
      <c r="O133" s="942"/>
      <c r="P133" s="942"/>
      <c r="Q133" s="942"/>
      <c r="R133" s="942"/>
      <c r="S133" s="942"/>
      <c r="T133" s="942"/>
      <c r="U133" s="942"/>
      <c r="V133" s="942"/>
      <c r="W133" s="942"/>
      <c r="X133" s="942"/>
      <c r="Y133" s="942"/>
      <c r="Z133" s="942"/>
      <c r="AA133" s="942"/>
      <c r="AB133" s="942"/>
      <c r="AC133" s="942"/>
      <c r="AD133" s="942"/>
      <c r="AE133" s="942"/>
      <c r="AF133" s="942"/>
      <c r="AG133" s="942"/>
      <c r="AH133" s="942"/>
      <c r="AI133" s="942"/>
      <c r="AJ133" s="942"/>
      <c r="AK133" s="942"/>
      <c r="AL133" s="942"/>
      <c r="AM133" s="942"/>
      <c r="AN133" s="942"/>
      <c r="AO133" s="942"/>
      <c r="AP133" s="942"/>
      <c r="AQ133" s="942"/>
      <c r="AR133" s="942"/>
      <c r="AS133" s="942"/>
      <c r="AT133" s="942"/>
      <c r="AU133" s="942"/>
      <c r="AV133" s="942"/>
      <c r="AW133" s="942"/>
    </row>
    <row r="134" spans="1:49" x14ac:dyDescent="0.15">
      <c r="A134" s="942"/>
      <c r="B134" s="942"/>
      <c r="C134" s="942"/>
      <c r="D134" s="942"/>
      <c r="E134" s="942"/>
      <c r="F134" s="942"/>
      <c r="G134" s="942"/>
      <c r="H134" s="942"/>
      <c r="I134" s="942"/>
      <c r="J134" s="942"/>
      <c r="K134" s="942"/>
      <c r="L134" s="942"/>
      <c r="M134" s="942"/>
      <c r="N134" s="942"/>
      <c r="O134" s="942"/>
      <c r="P134" s="942"/>
      <c r="Q134" s="942"/>
      <c r="R134" s="942"/>
      <c r="S134" s="942"/>
      <c r="T134" s="942"/>
      <c r="U134" s="942"/>
      <c r="V134" s="942"/>
      <c r="W134" s="942"/>
      <c r="X134" s="942"/>
      <c r="Y134" s="942"/>
      <c r="Z134" s="942"/>
      <c r="AA134" s="942"/>
      <c r="AB134" s="942"/>
      <c r="AC134" s="942"/>
      <c r="AD134" s="942"/>
      <c r="AE134" s="942"/>
      <c r="AF134" s="942"/>
      <c r="AG134" s="942"/>
      <c r="AH134" s="942"/>
      <c r="AI134" s="942"/>
      <c r="AJ134" s="942"/>
      <c r="AK134" s="942"/>
      <c r="AL134" s="942"/>
      <c r="AM134" s="942"/>
      <c r="AN134" s="942"/>
      <c r="AO134" s="942"/>
      <c r="AP134" s="942"/>
      <c r="AQ134" s="942"/>
      <c r="AR134" s="942"/>
      <c r="AS134" s="942"/>
      <c r="AT134" s="942"/>
      <c r="AU134" s="942"/>
      <c r="AV134" s="942"/>
      <c r="AW134" s="942"/>
    </row>
    <row r="135" spans="1:49" x14ac:dyDescent="0.15">
      <c r="A135" s="942"/>
      <c r="B135" s="942"/>
      <c r="C135" s="942"/>
      <c r="D135" s="942"/>
      <c r="E135" s="942"/>
      <c r="F135" s="942"/>
      <c r="G135" s="942"/>
      <c r="H135" s="942"/>
      <c r="I135" s="942"/>
      <c r="J135" s="942"/>
      <c r="K135" s="942"/>
      <c r="L135" s="942"/>
      <c r="M135" s="942"/>
      <c r="N135" s="942"/>
      <c r="O135" s="942"/>
      <c r="P135" s="942"/>
      <c r="Q135" s="942"/>
      <c r="R135" s="942"/>
      <c r="S135" s="942"/>
      <c r="T135" s="942"/>
      <c r="U135" s="942"/>
      <c r="V135" s="942"/>
      <c r="W135" s="942"/>
      <c r="X135" s="942"/>
      <c r="Y135" s="942"/>
      <c r="Z135" s="942"/>
      <c r="AA135" s="942"/>
      <c r="AB135" s="942"/>
      <c r="AC135" s="942"/>
      <c r="AD135" s="942"/>
      <c r="AE135" s="942"/>
      <c r="AF135" s="942"/>
      <c r="AG135" s="942"/>
      <c r="AH135" s="942"/>
      <c r="AI135" s="942"/>
      <c r="AJ135" s="942"/>
      <c r="AK135" s="942"/>
      <c r="AL135" s="942"/>
      <c r="AM135" s="942"/>
      <c r="AN135" s="942"/>
      <c r="AO135" s="942"/>
      <c r="AP135" s="942"/>
      <c r="AQ135" s="942"/>
      <c r="AR135" s="942"/>
      <c r="AS135" s="942"/>
      <c r="AT135" s="942"/>
      <c r="AU135" s="942"/>
      <c r="AV135" s="942"/>
      <c r="AW135" s="942"/>
    </row>
    <row r="136" spans="1:49" x14ac:dyDescent="0.15">
      <c r="A136" s="942"/>
      <c r="B136" s="942"/>
      <c r="C136" s="942"/>
      <c r="D136" s="942"/>
      <c r="E136" s="942"/>
      <c r="F136" s="942"/>
      <c r="G136" s="942"/>
      <c r="H136" s="942"/>
      <c r="I136" s="942"/>
      <c r="J136" s="942"/>
      <c r="K136" s="942"/>
      <c r="L136" s="942"/>
      <c r="M136" s="942"/>
      <c r="N136" s="942"/>
      <c r="O136" s="942"/>
      <c r="P136" s="942"/>
      <c r="Q136" s="942"/>
      <c r="R136" s="942"/>
      <c r="S136" s="942"/>
      <c r="T136" s="942"/>
      <c r="U136" s="942"/>
      <c r="V136" s="942"/>
      <c r="W136" s="942"/>
      <c r="X136" s="942"/>
      <c r="Y136" s="942"/>
      <c r="Z136" s="942"/>
      <c r="AA136" s="942"/>
      <c r="AB136" s="942"/>
      <c r="AC136" s="942"/>
      <c r="AD136" s="942"/>
      <c r="AE136" s="942"/>
      <c r="AF136" s="942"/>
      <c r="AG136" s="942"/>
      <c r="AH136" s="942"/>
      <c r="AI136" s="942"/>
      <c r="AJ136" s="942"/>
      <c r="AK136" s="942"/>
      <c r="AL136" s="942"/>
      <c r="AM136" s="942"/>
      <c r="AN136" s="942"/>
      <c r="AO136" s="942"/>
      <c r="AP136" s="942"/>
      <c r="AQ136" s="942"/>
      <c r="AR136" s="942"/>
      <c r="AS136" s="942"/>
      <c r="AT136" s="942"/>
      <c r="AU136" s="942"/>
      <c r="AV136" s="942"/>
      <c r="AW136" s="942"/>
    </row>
    <row r="137" spans="1:49" x14ac:dyDescent="0.15">
      <c r="A137" s="942"/>
      <c r="B137" s="942"/>
      <c r="C137" s="942"/>
      <c r="D137" s="942"/>
      <c r="E137" s="942"/>
      <c r="F137" s="942"/>
      <c r="G137" s="942"/>
      <c r="H137" s="942"/>
      <c r="I137" s="942"/>
      <c r="J137" s="942"/>
      <c r="K137" s="942"/>
      <c r="L137" s="942"/>
      <c r="M137" s="942"/>
      <c r="N137" s="942"/>
      <c r="O137" s="942"/>
      <c r="P137" s="942"/>
      <c r="Q137" s="942"/>
      <c r="R137" s="942"/>
      <c r="S137" s="942"/>
      <c r="T137" s="942"/>
      <c r="U137" s="942"/>
      <c r="V137" s="942"/>
      <c r="W137" s="942"/>
      <c r="X137" s="942"/>
      <c r="Y137" s="942"/>
      <c r="Z137" s="942"/>
      <c r="AA137" s="942"/>
      <c r="AB137" s="942"/>
      <c r="AC137" s="942"/>
      <c r="AD137" s="942"/>
      <c r="AE137" s="942"/>
      <c r="AF137" s="942"/>
      <c r="AG137" s="942"/>
      <c r="AH137" s="942"/>
      <c r="AI137" s="942"/>
      <c r="AJ137" s="942"/>
      <c r="AK137" s="942"/>
      <c r="AL137" s="942"/>
      <c r="AM137" s="942"/>
      <c r="AN137" s="942"/>
      <c r="AO137" s="942"/>
      <c r="AP137" s="942"/>
      <c r="AQ137" s="942"/>
      <c r="AR137" s="942"/>
      <c r="AS137" s="942"/>
      <c r="AT137" s="942"/>
      <c r="AU137" s="942"/>
      <c r="AV137" s="942"/>
      <c r="AW137" s="942"/>
    </row>
    <row r="138" spans="1:49" x14ac:dyDescent="0.15">
      <c r="A138" s="942"/>
      <c r="B138" s="942"/>
      <c r="C138" s="942"/>
      <c r="D138" s="942"/>
      <c r="E138" s="942"/>
      <c r="F138" s="942"/>
      <c r="G138" s="942"/>
      <c r="H138" s="942"/>
      <c r="I138" s="942"/>
      <c r="J138" s="942"/>
      <c r="K138" s="942"/>
      <c r="L138" s="942"/>
      <c r="M138" s="942"/>
      <c r="N138" s="942"/>
      <c r="O138" s="942"/>
      <c r="P138" s="942"/>
      <c r="Q138" s="942"/>
      <c r="R138" s="942"/>
      <c r="S138" s="942"/>
      <c r="T138" s="942"/>
      <c r="U138" s="942"/>
      <c r="V138" s="942"/>
      <c r="W138" s="942"/>
      <c r="X138" s="942"/>
      <c r="Y138" s="942"/>
      <c r="Z138" s="942"/>
      <c r="AA138" s="942"/>
      <c r="AB138" s="942"/>
      <c r="AC138" s="942"/>
      <c r="AD138" s="942"/>
      <c r="AE138" s="942"/>
      <c r="AF138" s="942"/>
      <c r="AG138" s="942"/>
      <c r="AH138" s="942"/>
      <c r="AI138" s="942"/>
      <c r="AJ138" s="942"/>
      <c r="AK138" s="942"/>
      <c r="AL138" s="942"/>
      <c r="AM138" s="942"/>
      <c r="AN138" s="942"/>
      <c r="AO138" s="942"/>
      <c r="AP138" s="942"/>
      <c r="AQ138" s="942"/>
      <c r="AR138" s="942"/>
      <c r="AS138" s="942"/>
      <c r="AT138" s="942"/>
      <c r="AU138" s="942"/>
      <c r="AV138" s="942"/>
      <c r="AW138" s="942"/>
    </row>
    <row r="139" spans="1:49" x14ac:dyDescent="0.15">
      <c r="A139" s="942"/>
      <c r="B139" s="942"/>
      <c r="C139" s="942"/>
      <c r="D139" s="942"/>
      <c r="E139" s="942"/>
      <c r="F139" s="942"/>
      <c r="G139" s="942"/>
      <c r="H139" s="942"/>
      <c r="I139" s="942"/>
      <c r="J139" s="942"/>
      <c r="K139" s="942"/>
      <c r="L139" s="942"/>
      <c r="M139" s="942"/>
      <c r="N139" s="942"/>
      <c r="O139" s="942"/>
      <c r="P139" s="942"/>
      <c r="Q139" s="942"/>
      <c r="R139" s="942"/>
      <c r="S139" s="942"/>
      <c r="T139" s="942"/>
      <c r="U139" s="942"/>
      <c r="V139" s="942"/>
      <c r="W139" s="942"/>
      <c r="X139" s="942"/>
      <c r="Y139" s="942"/>
      <c r="Z139" s="942"/>
      <c r="AA139" s="942"/>
      <c r="AB139" s="942"/>
      <c r="AC139" s="942"/>
      <c r="AD139" s="942"/>
      <c r="AE139" s="942"/>
      <c r="AF139" s="942"/>
      <c r="AG139" s="942"/>
      <c r="AH139" s="942"/>
      <c r="AI139" s="942"/>
      <c r="AJ139" s="942"/>
      <c r="AK139" s="942"/>
      <c r="AL139" s="942"/>
      <c r="AM139" s="942"/>
      <c r="AN139" s="942"/>
      <c r="AO139" s="942"/>
      <c r="AP139" s="942"/>
      <c r="AQ139" s="942"/>
      <c r="AR139" s="942"/>
      <c r="AS139" s="942"/>
      <c r="AT139" s="942"/>
      <c r="AU139" s="942"/>
      <c r="AV139" s="942"/>
      <c r="AW139" s="942"/>
    </row>
    <row r="140" spans="1:49" x14ac:dyDescent="0.15">
      <c r="A140" s="942"/>
      <c r="B140" s="942"/>
      <c r="C140" s="942"/>
      <c r="D140" s="942"/>
      <c r="E140" s="942"/>
      <c r="F140" s="942"/>
      <c r="G140" s="942"/>
      <c r="H140" s="942"/>
      <c r="I140" s="942"/>
      <c r="J140" s="942"/>
      <c r="K140" s="942"/>
      <c r="L140" s="942"/>
      <c r="M140" s="942"/>
      <c r="N140" s="942"/>
      <c r="O140" s="942"/>
      <c r="P140" s="942"/>
      <c r="Q140" s="942"/>
      <c r="R140" s="942"/>
      <c r="S140" s="942"/>
      <c r="T140" s="942"/>
      <c r="U140" s="942"/>
      <c r="V140" s="942"/>
      <c r="W140" s="942"/>
      <c r="X140" s="942"/>
      <c r="Y140" s="942"/>
      <c r="Z140" s="942"/>
      <c r="AA140" s="942"/>
      <c r="AB140" s="942"/>
      <c r="AC140" s="942"/>
      <c r="AD140" s="942"/>
      <c r="AE140" s="942"/>
      <c r="AF140" s="942"/>
      <c r="AG140" s="942"/>
      <c r="AH140" s="942"/>
      <c r="AI140" s="942"/>
      <c r="AJ140" s="942"/>
      <c r="AK140" s="942"/>
      <c r="AL140" s="942"/>
      <c r="AM140" s="942"/>
      <c r="AN140" s="942"/>
      <c r="AO140" s="942"/>
      <c r="AP140" s="942"/>
      <c r="AQ140" s="942"/>
      <c r="AR140" s="942"/>
      <c r="AS140" s="942"/>
      <c r="AT140" s="942"/>
      <c r="AU140" s="942"/>
      <c r="AV140" s="942"/>
      <c r="AW140" s="942"/>
    </row>
    <row r="141" spans="1:49" x14ac:dyDescent="0.15">
      <c r="A141" s="942"/>
      <c r="B141" s="942"/>
      <c r="C141" s="942"/>
      <c r="D141" s="942"/>
      <c r="E141" s="942"/>
      <c r="F141" s="942"/>
      <c r="G141" s="942"/>
      <c r="H141" s="942"/>
      <c r="I141" s="942"/>
      <c r="J141" s="942"/>
      <c r="K141" s="942"/>
      <c r="L141" s="942"/>
      <c r="M141" s="942"/>
      <c r="N141" s="942"/>
      <c r="O141" s="942"/>
      <c r="P141" s="942"/>
      <c r="Q141" s="942"/>
      <c r="R141" s="942"/>
      <c r="S141" s="942"/>
      <c r="T141" s="942"/>
      <c r="U141" s="942"/>
      <c r="V141" s="942"/>
      <c r="W141" s="942"/>
      <c r="X141" s="942"/>
      <c r="Y141" s="942"/>
      <c r="Z141" s="942"/>
      <c r="AA141" s="942"/>
      <c r="AB141" s="942"/>
      <c r="AC141" s="942"/>
      <c r="AD141" s="942"/>
      <c r="AE141" s="942"/>
      <c r="AF141" s="942"/>
      <c r="AG141" s="942"/>
      <c r="AH141" s="942"/>
      <c r="AI141" s="942"/>
      <c r="AJ141" s="942"/>
      <c r="AK141" s="942"/>
      <c r="AL141" s="942"/>
      <c r="AM141" s="942"/>
      <c r="AN141" s="942"/>
      <c r="AO141" s="942"/>
      <c r="AP141" s="942"/>
      <c r="AQ141" s="942"/>
      <c r="AR141" s="942"/>
      <c r="AS141" s="942"/>
      <c r="AT141" s="942"/>
      <c r="AU141" s="942"/>
      <c r="AV141" s="942"/>
      <c r="AW141" s="942"/>
    </row>
    <row r="142" spans="1:49" x14ac:dyDescent="0.15">
      <c r="A142" s="942"/>
      <c r="B142" s="942"/>
      <c r="C142" s="942"/>
      <c r="D142" s="942"/>
      <c r="E142" s="942"/>
      <c r="F142" s="942"/>
      <c r="G142" s="942"/>
      <c r="H142" s="942"/>
      <c r="I142" s="942"/>
      <c r="J142" s="942"/>
      <c r="K142" s="942"/>
      <c r="L142" s="942"/>
      <c r="M142" s="942"/>
      <c r="N142" s="942"/>
      <c r="O142" s="942"/>
      <c r="P142" s="942"/>
      <c r="Q142" s="942"/>
      <c r="R142" s="942"/>
      <c r="S142" s="942"/>
      <c r="T142" s="942"/>
      <c r="U142" s="942"/>
      <c r="V142" s="942"/>
      <c r="W142" s="942"/>
      <c r="X142" s="942"/>
      <c r="Y142" s="942"/>
      <c r="Z142" s="942"/>
      <c r="AA142" s="942"/>
      <c r="AB142" s="942"/>
      <c r="AC142" s="942"/>
      <c r="AD142" s="942"/>
      <c r="AE142" s="942"/>
      <c r="AF142" s="942"/>
      <c r="AG142" s="942"/>
      <c r="AH142" s="942"/>
      <c r="AI142" s="942"/>
      <c r="AJ142" s="942"/>
      <c r="AK142" s="942"/>
      <c r="AL142" s="942"/>
      <c r="AM142" s="942"/>
      <c r="AN142" s="942"/>
      <c r="AO142" s="942"/>
      <c r="AP142" s="942"/>
      <c r="AQ142" s="942"/>
      <c r="AR142" s="942"/>
      <c r="AS142" s="942"/>
      <c r="AT142" s="942"/>
      <c r="AU142" s="942"/>
      <c r="AV142" s="942"/>
      <c r="AW142" s="942"/>
    </row>
    <row r="143" spans="1:49" x14ac:dyDescent="0.15">
      <c r="A143" s="942"/>
      <c r="B143" s="942"/>
      <c r="C143" s="942"/>
      <c r="D143" s="942"/>
      <c r="E143" s="942"/>
      <c r="F143" s="942"/>
      <c r="G143" s="942"/>
      <c r="H143" s="942"/>
      <c r="I143" s="942"/>
      <c r="J143" s="942"/>
      <c r="K143" s="942"/>
      <c r="L143" s="942"/>
      <c r="M143" s="942"/>
      <c r="N143" s="942"/>
      <c r="O143" s="942"/>
      <c r="P143" s="942"/>
      <c r="Q143" s="942"/>
      <c r="R143" s="942"/>
      <c r="S143" s="942"/>
      <c r="T143" s="942"/>
      <c r="U143" s="942"/>
      <c r="V143" s="942"/>
      <c r="W143" s="942"/>
      <c r="X143" s="942"/>
      <c r="Y143" s="942"/>
      <c r="Z143" s="942"/>
      <c r="AA143" s="942"/>
      <c r="AB143" s="942"/>
      <c r="AC143" s="942"/>
      <c r="AD143" s="942"/>
      <c r="AE143" s="942"/>
      <c r="AF143" s="942"/>
      <c r="AG143" s="942"/>
      <c r="AH143" s="942"/>
      <c r="AI143" s="942"/>
      <c r="AJ143" s="942"/>
      <c r="AK143" s="942"/>
      <c r="AL143" s="942"/>
      <c r="AM143" s="942"/>
      <c r="AN143" s="942"/>
      <c r="AO143" s="942"/>
      <c r="AP143" s="942"/>
      <c r="AQ143" s="942"/>
      <c r="AR143" s="942"/>
      <c r="AS143" s="942"/>
      <c r="AT143" s="942"/>
      <c r="AU143" s="942"/>
      <c r="AV143" s="942"/>
      <c r="AW143" s="942"/>
    </row>
    <row r="144" spans="1:49" x14ac:dyDescent="0.15">
      <c r="A144" s="942"/>
      <c r="B144" s="942"/>
      <c r="C144" s="942"/>
      <c r="D144" s="942"/>
      <c r="E144" s="942"/>
      <c r="F144" s="942"/>
      <c r="G144" s="942"/>
      <c r="H144" s="942"/>
      <c r="I144" s="942"/>
      <c r="J144" s="942"/>
      <c r="K144" s="942"/>
      <c r="L144" s="942"/>
      <c r="M144" s="942"/>
      <c r="N144" s="942"/>
      <c r="O144" s="942"/>
      <c r="P144" s="942"/>
      <c r="Q144" s="942"/>
      <c r="R144" s="942"/>
      <c r="S144" s="942"/>
      <c r="T144" s="942"/>
      <c r="U144" s="942"/>
      <c r="V144" s="942"/>
      <c r="W144" s="942"/>
      <c r="X144" s="942"/>
      <c r="Y144" s="942"/>
      <c r="Z144" s="942"/>
      <c r="AA144" s="942"/>
      <c r="AB144" s="942"/>
      <c r="AC144" s="942"/>
      <c r="AD144" s="942"/>
      <c r="AE144" s="942"/>
      <c r="AF144" s="942"/>
      <c r="AG144" s="942"/>
      <c r="AH144" s="942"/>
      <c r="AI144" s="942"/>
      <c r="AJ144" s="942"/>
      <c r="AK144" s="942"/>
      <c r="AL144" s="942"/>
      <c r="AM144" s="942"/>
      <c r="AN144" s="942"/>
      <c r="AO144" s="942"/>
      <c r="AP144" s="942"/>
      <c r="AQ144" s="942"/>
      <c r="AR144" s="942"/>
      <c r="AS144" s="942"/>
      <c r="AT144" s="942"/>
      <c r="AU144" s="942"/>
      <c r="AV144" s="942"/>
      <c r="AW144" s="942"/>
    </row>
    <row r="145" spans="1:49" x14ac:dyDescent="0.15">
      <c r="A145" s="942"/>
      <c r="B145" s="942"/>
      <c r="C145" s="942"/>
      <c r="D145" s="942"/>
      <c r="E145" s="942"/>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c r="AJ145" s="942"/>
      <c r="AK145" s="942"/>
      <c r="AL145" s="942"/>
      <c r="AM145" s="942"/>
      <c r="AN145" s="942"/>
      <c r="AO145" s="942"/>
      <c r="AP145" s="942"/>
      <c r="AQ145" s="942"/>
      <c r="AR145" s="942"/>
      <c r="AS145" s="942"/>
      <c r="AT145" s="942"/>
      <c r="AU145" s="942"/>
      <c r="AV145" s="942"/>
      <c r="AW145" s="942"/>
    </row>
    <row r="146" spans="1:49" x14ac:dyDescent="0.15">
      <c r="A146" s="942"/>
      <c r="B146" s="942"/>
      <c r="C146" s="942"/>
      <c r="D146" s="942"/>
      <c r="E146" s="942"/>
      <c r="F146" s="942"/>
      <c r="G146" s="942"/>
      <c r="H146" s="942"/>
      <c r="I146" s="942"/>
      <c r="J146" s="942"/>
      <c r="K146" s="942"/>
      <c r="L146" s="942"/>
      <c r="M146" s="942"/>
      <c r="N146" s="942"/>
      <c r="O146" s="942"/>
      <c r="P146" s="942"/>
      <c r="Q146" s="942"/>
      <c r="R146" s="942"/>
      <c r="S146" s="942"/>
      <c r="T146" s="942"/>
      <c r="U146" s="942"/>
      <c r="V146" s="942"/>
      <c r="W146" s="942"/>
      <c r="X146" s="942"/>
      <c r="Y146" s="942"/>
      <c r="Z146" s="942"/>
      <c r="AA146" s="942"/>
      <c r="AB146" s="942"/>
      <c r="AC146" s="942"/>
      <c r="AD146" s="942"/>
      <c r="AE146" s="942"/>
      <c r="AF146" s="942"/>
      <c r="AG146" s="942"/>
      <c r="AH146" s="942"/>
      <c r="AI146" s="942"/>
      <c r="AJ146" s="942"/>
      <c r="AK146" s="942"/>
      <c r="AL146" s="942"/>
      <c r="AM146" s="942"/>
      <c r="AN146" s="942"/>
      <c r="AO146" s="942"/>
      <c r="AP146" s="942"/>
      <c r="AQ146" s="942"/>
      <c r="AR146" s="942"/>
      <c r="AS146" s="942"/>
      <c r="AT146" s="942"/>
      <c r="AU146" s="942"/>
      <c r="AV146" s="942"/>
      <c r="AW146" s="942"/>
    </row>
    <row r="147" spans="1:49" x14ac:dyDescent="0.15">
      <c r="A147" s="942"/>
      <c r="B147" s="942"/>
      <c r="C147" s="942"/>
      <c r="D147" s="942"/>
      <c r="E147" s="942"/>
      <c r="F147" s="942"/>
      <c r="G147" s="942"/>
      <c r="H147" s="942"/>
      <c r="I147" s="942"/>
      <c r="J147" s="942"/>
      <c r="K147" s="942"/>
      <c r="L147" s="942"/>
      <c r="M147" s="942"/>
      <c r="N147" s="942"/>
      <c r="O147" s="942"/>
      <c r="P147" s="942"/>
      <c r="Q147" s="942"/>
      <c r="R147" s="942"/>
      <c r="S147" s="942"/>
      <c r="T147" s="942"/>
      <c r="U147" s="942"/>
      <c r="V147" s="942"/>
      <c r="W147" s="942"/>
      <c r="X147" s="942"/>
      <c r="Y147" s="942"/>
      <c r="Z147" s="942"/>
      <c r="AA147" s="942"/>
      <c r="AB147" s="942"/>
      <c r="AC147" s="942"/>
      <c r="AD147" s="942"/>
      <c r="AE147" s="942"/>
      <c r="AF147" s="942"/>
      <c r="AG147" s="942"/>
      <c r="AH147" s="942"/>
      <c r="AI147" s="942"/>
      <c r="AJ147" s="942"/>
      <c r="AK147" s="942"/>
      <c r="AL147" s="942"/>
      <c r="AM147" s="942"/>
      <c r="AN147" s="942"/>
      <c r="AO147" s="942"/>
      <c r="AP147" s="942"/>
      <c r="AQ147" s="942"/>
      <c r="AR147" s="942"/>
      <c r="AS147" s="942"/>
      <c r="AT147" s="942"/>
      <c r="AU147" s="942"/>
      <c r="AV147" s="942"/>
      <c r="AW147" s="942"/>
    </row>
    <row r="148" spans="1:4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row>
    <row r="149" spans="1:4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row>
    <row r="150" spans="1:4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row>
    <row r="151" spans="1:4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row>
    <row r="152" spans="1:4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row>
    <row r="153" spans="1:4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row>
    <row r="154" spans="1:4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row>
    <row r="155" spans="1:4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row>
    <row r="156" spans="1:4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row>
    <row r="157" spans="1:4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row>
    <row r="158" spans="1:4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row>
    <row r="159" spans="1:4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row>
    <row r="160" spans="1:4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row>
    <row r="161" spans="1:4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row>
    <row r="162" spans="1:4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row>
    <row r="163" spans="1:4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row>
    <row r="164" spans="1:4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row>
    <row r="165" spans="1:4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row>
    <row r="166" spans="1:4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row>
    <row r="167" spans="1:4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row>
    <row r="168" spans="1:4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row>
    <row r="169" spans="1:4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row>
    <row r="170" spans="1:4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row>
    <row r="171" spans="1:4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row>
    <row r="172" spans="1:4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row>
    <row r="173" spans="1:4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row>
    <row r="174" spans="1:4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row>
    <row r="175" spans="1:4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row>
    <row r="176" spans="1:4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row>
    <row r="177" spans="1:4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row>
    <row r="178" spans="1:4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row>
    <row r="179" spans="1:4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row>
    <row r="180" spans="1:4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row>
    <row r="181" spans="1:4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row>
    <row r="182" spans="1:4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row>
    <row r="183" spans="1:4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row>
    <row r="184" spans="1:4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row>
    <row r="185" spans="1:4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row>
    <row r="186" spans="1:4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row>
    <row r="187" spans="1:4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row>
    <row r="188" spans="1:4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row>
    <row r="189" spans="1:4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row>
    <row r="190" spans="1:4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row>
    <row r="191" spans="1:4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row>
    <row r="192" spans="1:4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row>
    <row r="193" spans="1:4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row>
    <row r="194" spans="1:4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row>
    <row r="195" spans="1:4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row>
    <row r="196" spans="1:4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row>
    <row r="197" spans="1:4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row>
    <row r="198" spans="1:4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row>
    <row r="199" spans="1:4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row>
    <row r="200" spans="1:4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row>
    <row r="201" spans="1:4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row>
    <row r="202" spans="1:4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row>
    <row r="203" spans="1:4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row>
    <row r="204" spans="1:4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row>
    <row r="205" spans="1:4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row>
    <row r="206" spans="1:4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row>
    <row r="207" spans="1:4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row>
    <row r="208" spans="1:4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row>
    <row r="209" spans="1:4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row>
    <row r="210" spans="1:4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row>
    <row r="211" spans="1:4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row>
    <row r="212" spans="1:4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row>
    <row r="213" spans="1:4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row>
    <row r="214" spans="1:4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row>
  </sheetData>
  <sheetProtection password="CA4E" sheet="1" objects="1" scenarios="1"/>
  <mergeCells count="3">
    <mergeCell ref="C2:D2"/>
    <mergeCell ref="J2:M2"/>
    <mergeCell ref="E2:H2"/>
  </mergeCells>
  <phoneticPr fontId="2" type="noConversion"/>
  <conditionalFormatting sqref="D70 D55 D59">
    <cfRule type="cellIs" dxfId="30" priority="1" stopIfTrue="1" operator="lessThan">
      <formula>0</formula>
    </cfRule>
  </conditionalFormatting>
  <hyperlinks>
    <hyperlink ref="M5" location="'4'!A1" display="siguiente ►" xr:uid="{00000000-0004-0000-0C00-000000000000}"/>
    <hyperlink ref="H5" location="'2a'!A1" display="◄ir ingresos" xr:uid="{00000000-0004-0000-0C00-000001000000}"/>
    <hyperlink ref="I5" location="'2b'!A1" display="◄ir gastos" xr:uid="{00000000-0004-0000-0C00-000002000000}"/>
    <hyperlink ref="J5" location="'2c'!A1" display="◄  ir personal" xr:uid="{00000000-0004-0000-0C00-000003000000}"/>
    <hyperlink ref="G5" location="'1'!A1" display="◄ir inicio" xr:uid="{00000000-0004-0000-0C00-000004000000}"/>
    <hyperlink ref="K5" location="'3a'!A1" display="◄inversiones" xr:uid="{00000000-0004-0000-0C00-000005000000}"/>
    <hyperlink ref="L5" location="'3b'!A1" display="◄financiación" xr:uid="{00000000-0004-0000-0C00-000006000000}"/>
  </hyperlinks>
  <pageMargins left="0.75" right="0.75" top="1" bottom="1" header="0" footer="0"/>
  <legacyDrawing r:id="rId1"/>
  <extLst>
    <ext xmlns:mx="http://schemas.microsoft.com/office/mac/excel/2008/main" uri="http://schemas.microsoft.com/office/mac/excel/2008/main">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58"/>
  </sheetPr>
  <dimension ref="A1:AS112"/>
  <sheetViews>
    <sheetView zoomScale="75" workbookViewId="0">
      <pane ySplit="2" topLeftCell="A3" activePane="bottomLeft" state="frozen"/>
      <selection pane="bottomLeft" activeCell="L26" sqref="L26:N26"/>
    </sheetView>
  </sheetViews>
  <sheetFormatPr baseColWidth="10" defaultRowHeight="13" x14ac:dyDescent="0.15"/>
  <cols>
    <col min="1" max="1" width="5.5" customWidth="1"/>
    <col min="2" max="2" width="5" customWidth="1"/>
    <col min="3" max="3" width="30.5" customWidth="1"/>
    <col min="4" max="4" width="12.5" customWidth="1"/>
    <col min="5" max="5" width="10.5" customWidth="1"/>
    <col min="6" max="6" width="11.33203125" customWidth="1"/>
    <col min="7" max="7" width="11.6640625" customWidth="1"/>
    <col min="8" max="8" width="7.33203125" customWidth="1"/>
    <col min="9" max="9" width="8.1640625" customWidth="1"/>
    <col min="10" max="14" width="11.6640625" customWidth="1"/>
    <col min="15" max="15" width="12.83203125" customWidth="1"/>
  </cols>
  <sheetData>
    <row r="1" spans="1:45" ht="24.75" customHeight="1" thickBot="1" x14ac:dyDescent="0.2">
      <c r="A1" s="4"/>
      <c r="B1" s="4"/>
      <c r="C1" s="4"/>
      <c r="D1" s="4"/>
      <c r="E1" s="4"/>
      <c r="F1" s="4"/>
      <c r="G1" s="4"/>
      <c r="H1" s="4"/>
      <c r="I1" s="4"/>
      <c r="J1" s="4"/>
      <c r="K1" s="4"/>
      <c r="L1" s="4"/>
      <c r="M1" s="4"/>
      <c r="N1" s="4"/>
      <c r="O1" s="4"/>
      <c r="P1" s="4"/>
      <c r="Q1" s="942"/>
      <c r="R1" s="942"/>
      <c r="S1" s="942"/>
      <c r="T1" s="942"/>
      <c r="U1" s="942"/>
      <c r="V1" s="942"/>
      <c r="W1" s="942"/>
      <c r="X1" s="942"/>
      <c r="Y1" s="942"/>
      <c r="Z1" s="942"/>
      <c r="AA1" s="942"/>
      <c r="AB1" s="942"/>
      <c r="AC1" s="942"/>
      <c r="AD1" s="942"/>
      <c r="AE1" s="942"/>
      <c r="AF1" s="942"/>
      <c r="AG1" s="942"/>
      <c r="AH1" s="942"/>
      <c r="AI1" s="942"/>
      <c r="AJ1" s="942"/>
      <c r="AK1" s="942"/>
      <c r="AL1" s="942"/>
      <c r="AM1" s="942"/>
      <c r="AN1" s="942"/>
      <c r="AO1" s="942"/>
      <c r="AP1" s="942"/>
      <c r="AQ1" s="942"/>
      <c r="AR1" s="942"/>
      <c r="AS1" s="942"/>
    </row>
    <row r="2" spans="1:45" ht="30" customHeight="1" thickTop="1" thickBot="1" x14ac:dyDescent="0.2">
      <c r="A2" s="4"/>
      <c r="B2" s="2330" t="str">
        <f>'2'!$B$2</f>
        <v>CAED GESTION</v>
      </c>
      <c r="C2" s="2331"/>
      <c r="D2" s="2325" t="str">
        <f>'1'!$E$2</f>
        <v>PLAN de NEGOCIO</v>
      </c>
      <c r="E2" s="2325"/>
      <c r="F2" s="2325"/>
      <c r="G2" s="2325"/>
      <c r="H2" s="2325"/>
      <c r="I2" s="1103" t="s">
        <v>1301</v>
      </c>
      <c r="J2" s="2593" t="s">
        <v>1426</v>
      </c>
      <c r="K2" s="2593"/>
      <c r="L2" s="2593"/>
      <c r="M2" s="2593"/>
      <c r="N2" s="2593"/>
      <c r="O2" s="2594"/>
      <c r="P2" s="4"/>
      <c r="Q2" s="942"/>
      <c r="R2" s="942"/>
      <c r="S2" s="942"/>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row>
    <row r="3" spans="1:45" ht="15" customHeight="1" thickTop="1" x14ac:dyDescent="0.15">
      <c r="A3" s="4"/>
      <c r="B3" s="4"/>
      <c r="C3" s="4"/>
      <c r="D3" s="4"/>
      <c r="E3" s="4"/>
      <c r="F3" s="4"/>
      <c r="G3" s="4"/>
      <c r="H3" s="4"/>
      <c r="I3" s="4"/>
      <c r="J3" s="4"/>
      <c r="K3" s="4"/>
      <c r="L3" s="4"/>
      <c r="M3" s="4"/>
      <c r="N3" s="4"/>
      <c r="O3" s="4"/>
      <c r="P3" s="4"/>
      <c r="Q3" s="942"/>
      <c r="R3" s="942"/>
      <c r="S3" s="942"/>
      <c r="T3" s="942"/>
      <c r="U3" s="942"/>
      <c r="V3" s="942"/>
      <c r="W3" s="942"/>
      <c r="X3" s="942"/>
      <c r="Y3" s="942"/>
      <c r="Z3" s="942"/>
      <c r="AA3" s="942"/>
      <c r="AB3" s="942"/>
      <c r="AC3" s="942"/>
      <c r="AD3" s="942"/>
      <c r="AE3" s="942"/>
      <c r="AF3" s="942"/>
      <c r="AG3" s="942"/>
      <c r="AH3" s="942"/>
      <c r="AI3" s="942"/>
      <c r="AJ3" s="942"/>
      <c r="AK3" s="942"/>
      <c r="AL3" s="942"/>
      <c r="AM3" s="942"/>
      <c r="AN3" s="942"/>
      <c r="AO3" s="942"/>
      <c r="AP3" s="942"/>
      <c r="AQ3" s="942"/>
      <c r="AR3" s="942"/>
      <c r="AS3" s="942"/>
    </row>
    <row r="4" spans="1:45" ht="20" x14ac:dyDescent="0.2">
      <c r="A4" s="4"/>
      <c r="B4" s="2350"/>
      <c r="C4" s="2351"/>
      <c r="D4" s="2351"/>
      <c r="E4" s="2351"/>
      <c r="F4" s="2351"/>
      <c r="G4" s="2351"/>
      <c r="H4" s="2351"/>
      <c r="I4" s="2351"/>
      <c r="J4" s="2351"/>
      <c r="K4" s="2351"/>
      <c r="L4" s="2351"/>
      <c r="M4" s="2351"/>
      <c r="N4" s="2351"/>
      <c r="O4" s="2352"/>
      <c r="P4" s="4"/>
      <c r="Q4" s="942"/>
      <c r="R4" s="942"/>
      <c r="S4" s="942"/>
      <c r="T4" s="942"/>
      <c r="U4" s="942"/>
      <c r="V4" s="942"/>
      <c r="W4" s="942"/>
      <c r="X4" s="942"/>
      <c r="Y4" s="942"/>
      <c r="Z4" s="942"/>
      <c r="AA4" s="942"/>
      <c r="AB4" s="942"/>
      <c r="AC4" s="942"/>
      <c r="AD4" s="942"/>
      <c r="AE4" s="942"/>
      <c r="AF4" s="942"/>
      <c r="AG4" s="942"/>
      <c r="AH4" s="942"/>
      <c r="AI4" s="942"/>
      <c r="AJ4" s="942"/>
      <c r="AK4" s="942"/>
      <c r="AL4" s="942"/>
      <c r="AM4" s="942"/>
      <c r="AN4" s="942"/>
      <c r="AO4" s="942"/>
      <c r="AP4" s="942"/>
      <c r="AQ4" s="942"/>
      <c r="AR4" s="942"/>
      <c r="AS4" s="942"/>
    </row>
    <row r="5" spans="1:45" ht="18" x14ac:dyDescent="0.2">
      <c r="A5" s="4"/>
      <c r="B5" s="767"/>
      <c r="C5" s="760"/>
      <c r="D5" s="760"/>
      <c r="E5" s="760"/>
      <c r="F5" s="760"/>
      <c r="G5" s="760"/>
      <c r="H5" s="760"/>
      <c r="I5" s="760"/>
      <c r="J5" s="760"/>
      <c r="K5" s="760"/>
      <c r="L5" s="760"/>
      <c r="M5" s="760"/>
      <c r="N5" s="760"/>
      <c r="O5" s="768"/>
      <c r="P5" s="4"/>
      <c r="Q5" s="942"/>
      <c r="R5" s="942"/>
      <c r="S5" s="942"/>
      <c r="T5" s="942"/>
      <c r="U5" s="942"/>
      <c r="V5" s="942"/>
      <c r="W5" s="942"/>
      <c r="X5" s="942"/>
      <c r="Y5" s="942"/>
      <c r="Z5" s="942"/>
      <c r="AA5" s="942"/>
      <c r="AB5" s="942"/>
      <c r="AC5" s="942"/>
      <c r="AD5" s="942"/>
      <c r="AE5" s="942"/>
      <c r="AF5" s="942"/>
      <c r="AG5" s="942"/>
      <c r="AH5" s="942"/>
      <c r="AI5" s="942"/>
      <c r="AJ5" s="942"/>
      <c r="AK5" s="942"/>
      <c r="AL5" s="942"/>
      <c r="AM5" s="942"/>
      <c r="AN5" s="942"/>
      <c r="AO5" s="942"/>
      <c r="AP5" s="942"/>
      <c r="AQ5" s="942"/>
      <c r="AR5" s="942"/>
      <c r="AS5" s="942"/>
    </row>
    <row r="6" spans="1:45" ht="16" x14ac:dyDescent="0.2">
      <c r="A6" s="4"/>
      <c r="B6" s="2343"/>
      <c r="C6" s="2344"/>
      <c r="D6" s="2344"/>
      <c r="E6" s="2344"/>
      <c r="F6" s="2344"/>
      <c r="G6" s="2344"/>
      <c r="H6" s="2344"/>
      <c r="I6" s="2344"/>
      <c r="J6" s="2344"/>
      <c r="K6" s="2344"/>
      <c r="L6" s="2344"/>
      <c r="M6" s="2344"/>
      <c r="N6" s="2344"/>
      <c r="O6" s="2345"/>
      <c r="P6" s="4"/>
      <c r="Q6" s="942"/>
      <c r="R6" s="942"/>
      <c r="S6" s="942"/>
      <c r="T6" s="942"/>
      <c r="U6" s="942"/>
      <c r="V6" s="942"/>
      <c r="W6" s="942"/>
      <c r="X6" s="942"/>
      <c r="Y6" s="942"/>
      <c r="Z6" s="942"/>
      <c r="AA6" s="942"/>
      <c r="AB6" s="942"/>
      <c r="AC6" s="942"/>
      <c r="AD6" s="942"/>
      <c r="AE6" s="942"/>
      <c r="AF6" s="942"/>
      <c r="AG6" s="942"/>
      <c r="AH6" s="942"/>
      <c r="AI6" s="942"/>
      <c r="AJ6" s="942"/>
      <c r="AK6" s="942"/>
      <c r="AL6" s="942"/>
      <c r="AM6" s="942"/>
      <c r="AN6" s="942"/>
      <c r="AO6" s="942"/>
      <c r="AP6" s="942"/>
      <c r="AQ6" s="942"/>
      <c r="AR6" s="942"/>
      <c r="AS6" s="942"/>
    </row>
    <row r="7" spans="1:45" ht="66.75" customHeight="1" x14ac:dyDescent="0.2">
      <c r="A7" s="4"/>
      <c r="B7" s="767"/>
      <c r="C7" s="760"/>
      <c r="D7" s="760"/>
      <c r="E7" s="760"/>
      <c r="F7" s="760"/>
      <c r="G7" s="760"/>
      <c r="H7" s="760"/>
      <c r="I7" s="760"/>
      <c r="J7" s="760"/>
      <c r="K7" s="760"/>
      <c r="L7" s="760"/>
      <c r="M7" s="760"/>
      <c r="N7" s="760"/>
      <c r="O7" s="768"/>
      <c r="P7" s="4"/>
      <c r="Q7" s="942"/>
      <c r="R7" s="942"/>
      <c r="S7" s="942"/>
      <c r="T7" s="942"/>
      <c r="U7" s="942"/>
      <c r="V7" s="942"/>
      <c r="W7" s="942"/>
      <c r="X7" s="942"/>
      <c r="Y7" s="942"/>
      <c r="Z7" s="942"/>
      <c r="AA7" s="942"/>
      <c r="AB7" s="942"/>
      <c r="AC7" s="942"/>
      <c r="AD7" s="942"/>
      <c r="AE7" s="942"/>
      <c r="AF7" s="942"/>
      <c r="AG7" s="942"/>
      <c r="AH7" s="942"/>
      <c r="AI7" s="942"/>
      <c r="AJ7" s="942"/>
      <c r="AK7" s="942"/>
      <c r="AL7" s="942"/>
      <c r="AM7" s="942"/>
      <c r="AN7" s="942"/>
      <c r="AO7" s="942"/>
      <c r="AP7" s="942"/>
      <c r="AQ7" s="942"/>
      <c r="AR7" s="942"/>
      <c r="AS7" s="942"/>
    </row>
    <row r="8" spans="1:45" ht="18" x14ac:dyDescent="0.2">
      <c r="A8" s="4"/>
      <c r="B8" s="841"/>
      <c r="C8" s="840" t="s">
        <v>1140</v>
      </c>
      <c r="D8" s="760"/>
      <c r="E8" s="760"/>
      <c r="F8" s="760"/>
      <c r="G8" s="760"/>
      <c r="H8" s="760"/>
      <c r="I8" s="760"/>
      <c r="J8" s="760"/>
      <c r="K8" s="760"/>
      <c r="L8" s="760"/>
      <c r="M8" s="760"/>
      <c r="N8" s="760"/>
      <c r="O8" s="768"/>
      <c r="P8" s="4"/>
      <c r="Q8" s="942"/>
      <c r="R8" s="942"/>
      <c r="S8" s="942"/>
      <c r="T8" s="942"/>
      <c r="U8" s="942"/>
      <c r="V8" s="942"/>
      <c r="W8" s="942"/>
      <c r="X8" s="942"/>
      <c r="Y8" s="942"/>
      <c r="Z8" s="942"/>
      <c r="AA8" s="942"/>
      <c r="AB8" s="942"/>
      <c r="AC8" s="942"/>
      <c r="AD8" s="942"/>
      <c r="AE8" s="942"/>
      <c r="AF8" s="942"/>
      <c r="AG8" s="942"/>
      <c r="AH8" s="942"/>
      <c r="AI8" s="942"/>
      <c r="AJ8" s="942"/>
      <c r="AK8" s="942"/>
      <c r="AL8" s="942"/>
      <c r="AM8" s="942"/>
      <c r="AN8" s="942"/>
      <c r="AO8" s="942"/>
      <c r="AP8" s="942"/>
      <c r="AQ8" s="942"/>
      <c r="AR8" s="942"/>
      <c r="AS8" s="942"/>
    </row>
    <row r="9" spans="1:45" ht="9.75" customHeight="1" x14ac:dyDescent="0.2">
      <c r="A9" s="4"/>
      <c r="B9" s="767"/>
      <c r="C9" s="760"/>
      <c r="D9" s="760"/>
      <c r="E9" s="760"/>
      <c r="F9" s="760"/>
      <c r="G9" s="760"/>
      <c r="H9" s="760"/>
      <c r="I9" s="760"/>
      <c r="J9" s="760"/>
      <c r="K9" s="760"/>
      <c r="L9" s="760"/>
      <c r="M9" s="732"/>
      <c r="N9" s="732"/>
      <c r="O9" s="768"/>
      <c r="P9" s="4"/>
      <c r="Q9" s="942"/>
      <c r="R9" s="942"/>
      <c r="S9" s="942"/>
      <c r="T9" s="942"/>
      <c r="U9" s="942"/>
      <c r="V9" s="942"/>
      <c r="W9" s="942"/>
      <c r="X9" s="942"/>
      <c r="Y9" s="942"/>
      <c r="Z9" s="942"/>
      <c r="AA9" s="942"/>
      <c r="AB9" s="942"/>
      <c r="AC9" s="942"/>
      <c r="AD9" s="942"/>
      <c r="AE9" s="942"/>
      <c r="AF9" s="942"/>
      <c r="AG9" s="942"/>
      <c r="AH9" s="942"/>
      <c r="AI9" s="942"/>
      <c r="AJ9" s="942"/>
      <c r="AK9" s="942"/>
      <c r="AL9" s="942"/>
      <c r="AM9" s="942"/>
      <c r="AN9" s="942"/>
      <c r="AO9" s="942"/>
      <c r="AP9" s="942"/>
      <c r="AQ9" s="942"/>
      <c r="AR9" s="942"/>
      <c r="AS9" s="942"/>
    </row>
    <row r="10" spans="1:45" ht="9.75" customHeight="1" x14ac:dyDescent="0.2">
      <c r="A10" s="4"/>
      <c r="B10" s="770"/>
      <c r="C10" s="18"/>
      <c r="D10" s="18"/>
      <c r="E10" s="18"/>
      <c r="F10" s="18"/>
      <c r="G10" s="18"/>
      <c r="H10" s="18"/>
      <c r="I10" s="18"/>
      <c r="J10" s="18"/>
      <c r="K10" s="18"/>
      <c r="L10" s="18"/>
      <c r="M10" s="842"/>
      <c r="N10" s="842"/>
      <c r="O10" s="771"/>
      <c r="P10" s="4"/>
      <c r="Q10" s="942"/>
      <c r="R10" s="942"/>
      <c r="S10" s="942"/>
      <c r="T10" s="942"/>
      <c r="U10" s="942"/>
      <c r="V10" s="942"/>
      <c r="W10" s="942"/>
      <c r="X10" s="942"/>
      <c r="Y10" s="942"/>
      <c r="Z10" s="942"/>
      <c r="AA10" s="942"/>
      <c r="AB10" s="942"/>
      <c r="AC10" s="942"/>
      <c r="AD10" s="942"/>
      <c r="AE10" s="942"/>
      <c r="AF10" s="942"/>
      <c r="AG10" s="942"/>
      <c r="AH10" s="942"/>
      <c r="AI10" s="942"/>
      <c r="AJ10" s="942"/>
      <c r="AK10" s="942"/>
      <c r="AL10" s="942"/>
      <c r="AM10" s="942"/>
      <c r="AN10" s="942"/>
      <c r="AO10" s="942"/>
      <c r="AP10" s="942"/>
      <c r="AQ10" s="942"/>
      <c r="AR10" s="942"/>
      <c r="AS10" s="942"/>
    </row>
    <row r="11" spans="1:45" ht="20" x14ac:dyDescent="0.2">
      <c r="A11" s="4"/>
      <c r="B11" s="770"/>
      <c r="C11" s="759" t="s">
        <v>1330</v>
      </c>
      <c r="D11" s="296" t="s">
        <v>1145</v>
      </c>
      <c r="E11" s="297"/>
      <c r="F11" s="297"/>
      <c r="G11" s="297"/>
      <c r="H11" s="297"/>
      <c r="I11" s="297"/>
      <c r="J11" s="297"/>
      <c r="K11" s="297"/>
      <c r="L11" s="297"/>
      <c r="M11" s="2347" t="s">
        <v>623</v>
      </c>
      <c r="N11" s="2347"/>
      <c r="O11" s="771"/>
      <c r="P11" s="4"/>
      <c r="Q11" s="942"/>
      <c r="R11" s="942"/>
      <c r="S11" s="942"/>
      <c r="T11" s="942"/>
      <c r="U11" s="942"/>
      <c r="V11" s="942"/>
      <c r="W11" s="942"/>
      <c r="X11" s="942"/>
      <c r="Y11" s="942"/>
      <c r="Z11" s="942"/>
      <c r="AA11" s="942"/>
      <c r="AB11" s="942"/>
      <c r="AC11" s="942"/>
      <c r="AD11" s="942"/>
      <c r="AE11" s="942"/>
      <c r="AF11" s="942"/>
      <c r="AG11" s="942"/>
      <c r="AH11" s="942"/>
      <c r="AI11" s="942"/>
      <c r="AJ11" s="942"/>
      <c r="AK11" s="942"/>
      <c r="AL11" s="942"/>
      <c r="AM11" s="942"/>
      <c r="AN11" s="942"/>
      <c r="AO11" s="942"/>
      <c r="AP11" s="942"/>
      <c r="AQ11" s="942"/>
      <c r="AR11" s="942"/>
      <c r="AS11" s="942"/>
    </row>
    <row r="12" spans="1:45" ht="7.5" customHeight="1" x14ac:dyDescent="0.15">
      <c r="A12" s="4"/>
      <c r="B12" s="770"/>
      <c r="C12" s="18"/>
      <c r="D12" s="18"/>
      <c r="E12" s="18"/>
      <c r="F12" s="18"/>
      <c r="G12" s="18"/>
      <c r="H12" s="18"/>
      <c r="I12" s="18"/>
      <c r="J12" s="18"/>
      <c r="K12" s="18"/>
      <c r="L12" s="18"/>
      <c r="M12" s="775"/>
      <c r="N12" s="775"/>
      <c r="O12" s="771"/>
      <c r="P12" s="4"/>
      <c r="Q12" s="942"/>
      <c r="R12" s="942"/>
      <c r="S12" s="942"/>
      <c r="T12" s="942"/>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row>
    <row r="13" spans="1:45" ht="16" x14ac:dyDescent="0.2">
      <c r="A13" s="4"/>
      <c r="B13" s="770"/>
      <c r="C13" s="88" t="s">
        <v>1146</v>
      </c>
      <c r="D13" s="88"/>
      <c r="E13" s="88"/>
      <c r="F13" s="88"/>
      <c r="G13" s="88"/>
      <c r="H13" s="88"/>
      <c r="I13" s="88"/>
      <c r="J13" s="18"/>
      <c r="K13" s="18"/>
      <c r="L13" s="88"/>
      <c r="M13" s="776"/>
      <c r="N13" s="776"/>
      <c r="O13" s="771"/>
      <c r="P13" s="4"/>
      <c r="Q13" s="942"/>
      <c r="R13" s="942"/>
      <c r="S13" s="942"/>
      <c r="T13" s="942"/>
      <c r="U13" s="942"/>
      <c r="V13" s="942"/>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row>
    <row r="14" spans="1:45" ht="16" x14ac:dyDescent="0.2">
      <c r="A14" s="4"/>
      <c r="B14" s="770"/>
      <c r="C14" s="63" t="s">
        <v>1147</v>
      </c>
      <c r="D14" s="88"/>
      <c r="E14" s="88"/>
      <c r="F14" s="88"/>
      <c r="G14" s="88"/>
      <c r="H14" s="88"/>
      <c r="I14" s="88"/>
      <c r="J14" s="18"/>
      <c r="K14" s="18"/>
      <c r="L14" s="88"/>
      <c r="M14" s="776"/>
      <c r="N14" s="776"/>
      <c r="O14" s="771"/>
      <c r="P14" s="4"/>
      <c r="Q14" s="942"/>
      <c r="R14" s="942"/>
      <c r="S14" s="942"/>
      <c r="T14" s="942"/>
      <c r="U14" s="942"/>
      <c r="V14" s="942"/>
      <c r="W14" s="942"/>
      <c r="X14" s="942"/>
      <c r="Y14" s="942"/>
      <c r="Z14" s="942"/>
      <c r="AA14" s="942"/>
      <c r="AB14" s="942"/>
      <c r="AC14" s="942"/>
      <c r="AD14" s="942"/>
      <c r="AE14" s="942"/>
      <c r="AF14" s="942"/>
      <c r="AG14" s="942"/>
      <c r="AH14" s="942"/>
      <c r="AI14" s="942"/>
      <c r="AJ14" s="942"/>
      <c r="AK14" s="942"/>
      <c r="AL14" s="942"/>
      <c r="AM14" s="942"/>
      <c r="AN14" s="942"/>
      <c r="AO14" s="942"/>
      <c r="AP14" s="942"/>
      <c r="AQ14" s="942"/>
      <c r="AR14" s="942"/>
      <c r="AS14" s="942"/>
    </row>
    <row r="15" spans="1:45" ht="28.5" customHeight="1" x14ac:dyDescent="0.2">
      <c r="A15" s="4"/>
      <c r="B15" s="770"/>
      <c r="C15" s="63"/>
      <c r="D15" s="88"/>
      <c r="E15" s="88"/>
      <c r="F15" s="88"/>
      <c r="G15" s="88"/>
      <c r="H15" s="88"/>
      <c r="I15" s="88"/>
      <c r="J15" s="18"/>
      <c r="K15" s="18"/>
      <c r="L15" s="88"/>
      <c r="M15" s="776"/>
      <c r="N15" s="776"/>
      <c r="O15" s="771"/>
      <c r="P15" s="4"/>
      <c r="Q15" s="942"/>
      <c r="R15" s="942"/>
      <c r="S15" s="942"/>
      <c r="T15" s="942"/>
      <c r="U15" s="942"/>
      <c r="V15" s="942"/>
      <c r="W15" s="942"/>
      <c r="X15" s="942"/>
      <c r="Y15" s="942"/>
      <c r="Z15" s="942"/>
      <c r="AA15" s="942"/>
      <c r="AB15" s="942"/>
      <c r="AC15" s="942"/>
      <c r="AD15" s="942"/>
      <c r="AE15" s="942"/>
      <c r="AF15" s="942"/>
      <c r="AG15" s="942"/>
      <c r="AH15" s="942"/>
      <c r="AI15" s="942"/>
      <c r="AJ15" s="942"/>
      <c r="AK15" s="942"/>
      <c r="AL15" s="942"/>
      <c r="AM15" s="942"/>
      <c r="AN15" s="942"/>
      <c r="AO15" s="942"/>
      <c r="AP15" s="942"/>
      <c r="AQ15" s="942"/>
      <c r="AR15" s="942"/>
      <c r="AS15" s="942"/>
    </row>
    <row r="16" spans="1:45" ht="20" x14ac:dyDescent="0.2">
      <c r="A16" s="4"/>
      <c r="B16" s="770"/>
      <c r="C16" s="759" t="s">
        <v>1673</v>
      </c>
      <c r="D16" s="296" t="s">
        <v>1148</v>
      </c>
      <c r="E16" s="297"/>
      <c r="F16" s="297"/>
      <c r="G16" s="297"/>
      <c r="H16" s="297"/>
      <c r="I16" s="297"/>
      <c r="J16" s="297"/>
      <c r="K16" s="297"/>
      <c r="L16" s="297"/>
      <c r="M16" s="2347" t="s">
        <v>624</v>
      </c>
      <c r="N16" s="2347"/>
      <c r="O16" s="771"/>
      <c r="P16" s="4"/>
      <c r="Q16" s="942"/>
      <c r="R16" s="942"/>
      <c r="S16" s="942"/>
      <c r="T16" s="942"/>
      <c r="U16" s="942"/>
      <c r="V16" s="942"/>
      <c r="W16" s="942"/>
      <c r="X16" s="942"/>
      <c r="Y16" s="942"/>
      <c r="Z16" s="942"/>
      <c r="AA16" s="942"/>
      <c r="AB16" s="942"/>
      <c r="AC16" s="942"/>
      <c r="AD16" s="942"/>
      <c r="AE16" s="942"/>
      <c r="AF16" s="942"/>
      <c r="AG16" s="942"/>
      <c r="AH16" s="942"/>
      <c r="AI16" s="942"/>
      <c r="AJ16" s="942"/>
      <c r="AK16" s="942"/>
      <c r="AL16" s="942"/>
      <c r="AM16" s="942"/>
      <c r="AN16" s="942"/>
      <c r="AO16" s="942"/>
      <c r="AP16" s="942"/>
      <c r="AQ16" s="942"/>
      <c r="AR16" s="942"/>
      <c r="AS16" s="942"/>
    </row>
    <row r="17" spans="1:45" ht="7.5" customHeight="1" x14ac:dyDescent="0.15">
      <c r="A17" s="4"/>
      <c r="B17" s="770"/>
      <c r="C17" s="18"/>
      <c r="D17" s="18"/>
      <c r="E17" s="18"/>
      <c r="F17" s="18"/>
      <c r="G17" s="18"/>
      <c r="H17" s="18"/>
      <c r="I17" s="18"/>
      <c r="J17" s="18"/>
      <c r="K17" s="18"/>
      <c r="L17" s="18"/>
      <c r="M17" s="775"/>
      <c r="N17" s="775"/>
      <c r="O17" s="771"/>
      <c r="P17" s="4"/>
      <c r="Q17" s="942"/>
      <c r="R17" s="942"/>
      <c r="S17" s="942"/>
      <c r="T17" s="942"/>
      <c r="U17" s="942"/>
      <c r="V17" s="942"/>
      <c r="W17" s="942"/>
      <c r="X17" s="942"/>
      <c r="Y17" s="942"/>
      <c r="Z17" s="942"/>
      <c r="AA17" s="942"/>
      <c r="AB17" s="942"/>
      <c r="AC17" s="942"/>
      <c r="AD17" s="942"/>
      <c r="AE17" s="942"/>
      <c r="AF17" s="942"/>
      <c r="AG17" s="942"/>
      <c r="AH17" s="942"/>
      <c r="AI17" s="942"/>
      <c r="AJ17" s="942"/>
      <c r="AK17" s="942"/>
      <c r="AL17" s="942"/>
      <c r="AM17" s="942"/>
      <c r="AN17" s="942"/>
      <c r="AO17" s="942"/>
      <c r="AP17" s="942"/>
      <c r="AQ17" s="942"/>
      <c r="AR17" s="942"/>
      <c r="AS17" s="942"/>
    </row>
    <row r="18" spans="1:45" ht="16" x14ac:dyDescent="0.2">
      <c r="A18" s="4"/>
      <c r="B18" s="770"/>
      <c r="C18" s="88" t="s">
        <v>1149</v>
      </c>
      <c r="D18" s="88"/>
      <c r="E18" s="88"/>
      <c r="F18" s="88"/>
      <c r="G18" s="88"/>
      <c r="H18" s="88"/>
      <c r="I18" s="88"/>
      <c r="J18" s="18"/>
      <c r="K18" s="18"/>
      <c r="L18" s="88"/>
      <c r="M18" s="776"/>
      <c r="N18" s="776"/>
      <c r="O18" s="771"/>
      <c r="P18" s="4"/>
      <c r="Q18" s="942"/>
      <c r="R18" s="942"/>
      <c r="S18" s="942"/>
      <c r="T18" s="942"/>
      <c r="U18" s="942"/>
      <c r="V18" s="942"/>
      <c r="W18" s="942"/>
      <c r="X18" s="942"/>
      <c r="Y18" s="942"/>
      <c r="Z18" s="942"/>
      <c r="AA18" s="942"/>
      <c r="AB18" s="942"/>
      <c r="AC18" s="942"/>
      <c r="AD18" s="942"/>
      <c r="AE18" s="942"/>
      <c r="AF18" s="942"/>
      <c r="AG18" s="942"/>
      <c r="AH18" s="942"/>
      <c r="AI18" s="942"/>
      <c r="AJ18" s="942"/>
      <c r="AK18" s="942"/>
      <c r="AL18" s="942"/>
      <c r="AM18" s="942"/>
      <c r="AN18" s="942"/>
      <c r="AO18" s="942"/>
      <c r="AP18" s="942"/>
      <c r="AQ18" s="942"/>
      <c r="AR18" s="942"/>
      <c r="AS18" s="942"/>
    </row>
    <row r="19" spans="1:45" ht="30.75" customHeight="1" x14ac:dyDescent="0.2">
      <c r="A19" s="4"/>
      <c r="B19" s="770"/>
      <c r="C19" s="63"/>
      <c r="D19" s="88"/>
      <c r="E19" s="88"/>
      <c r="F19" s="88"/>
      <c r="G19" s="88"/>
      <c r="H19" s="88"/>
      <c r="I19" s="88"/>
      <c r="J19" s="18"/>
      <c r="K19" s="18"/>
      <c r="L19" s="88"/>
      <c r="M19" s="776"/>
      <c r="N19" s="776"/>
      <c r="O19" s="771"/>
      <c r="P19" s="4"/>
      <c r="Q19" s="942"/>
      <c r="R19" s="942"/>
      <c r="S19" s="942"/>
      <c r="T19" s="942"/>
      <c r="U19" s="942"/>
      <c r="V19" s="942"/>
      <c r="W19" s="942"/>
      <c r="X19" s="942"/>
      <c r="Y19" s="942"/>
      <c r="Z19" s="942"/>
      <c r="AA19" s="942"/>
      <c r="AB19" s="942"/>
      <c r="AC19" s="942"/>
      <c r="AD19" s="942"/>
      <c r="AE19" s="942"/>
      <c r="AF19" s="942"/>
      <c r="AG19" s="942"/>
      <c r="AH19" s="942"/>
      <c r="AI19" s="942"/>
      <c r="AJ19" s="942"/>
      <c r="AK19" s="942"/>
      <c r="AL19" s="942"/>
      <c r="AM19" s="942"/>
      <c r="AN19" s="942"/>
      <c r="AO19" s="942"/>
      <c r="AP19" s="942"/>
      <c r="AQ19" s="942"/>
      <c r="AR19" s="942"/>
      <c r="AS19" s="942"/>
    </row>
    <row r="20" spans="1:45" ht="18" x14ac:dyDescent="0.2">
      <c r="A20" s="4"/>
      <c r="B20" s="769"/>
      <c r="C20" s="766" t="s">
        <v>1675</v>
      </c>
      <c r="D20" s="18"/>
      <c r="E20" s="18"/>
      <c r="F20" s="18"/>
      <c r="G20" s="18"/>
      <c r="H20" s="18"/>
      <c r="I20" s="18"/>
      <c r="J20" s="18"/>
      <c r="K20" s="18"/>
      <c r="L20" s="18"/>
      <c r="M20" s="18"/>
      <c r="N20" s="18"/>
      <c r="O20" s="771"/>
      <c r="P20" s="4"/>
      <c r="Q20" s="942"/>
      <c r="R20" s="942"/>
      <c r="S20" s="942"/>
      <c r="T20" s="942"/>
      <c r="U20" s="942"/>
      <c r="V20" s="942"/>
      <c r="W20" s="942"/>
      <c r="X20" s="942"/>
      <c r="Y20" s="942"/>
      <c r="Z20" s="942"/>
      <c r="AA20" s="942"/>
      <c r="AB20" s="942"/>
      <c r="AC20" s="942"/>
      <c r="AD20" s="942"/>
      <c r="AE20" s="942"/>
      <c r="AF20" s="942"/>
      <c r="AG20" s="942"/>
      <c r="AH20" s="942"/>
      <c r="AI20" s="942"/>
      <c r="AJ20" s="942"/>
      <c r="AK20" s="942"/>
      <c r="AL20" s="942"/>
      <c r="AM20" s="942"/>
      <c r="AN20" s="942"/>
      <c r="AO20" s="942"/>
      <c r="AP20" s="942"/>
      <c r="AQ20" s="942"/>
      <c r="AR20" s="942"/>
      <c r="AS20" s="942"/>
    </row>
    <row r="21" spans="1:45" x14ac:dyDescent="0.15">
      <c r="A21" s="4"/>
      <c r="B21" s="770"/>
      <c r="C21" s="18"/>
      <c r="D21" s="18"/>
      <c r="E21" s="18"/>
      <c r="F21" s="18"/>
      <c r="G21" s="18"/>
      <c r="H21" s="18"/>
      <c r="I21" s="18"/>
      <c r="J21" s="18"/>
      <c r="K21" s="18"/>
      <c r="L21" s="18"/>
      <c r="M21" s="18"/>
      <c r="N21" s="18"/>
      <c r="O21" s="771"/>
      <c r="P21" s="4"/>
      <c r="Q21" s="942"/>
      <c r="R21" s="942"/>
      <c r="S21" s="942"/>
      <c r="T21" s="942"/>
      <c r="U21" s="942"/>
      <c r="V21" s="942"/>
      <c r="W21" s="942"/>
      <c r="X21" s="942"/>
      <c r="Y21" s="942"/>
      <c r="Z21" s="942"/>
      <c r="AA21" s="942"/>
      <c r="AB21" s="942"/>
      <c r="AC21" s="942"/>
      <c r="AD21" s="942"/>
      <c r="AE21" s="942"/>
      <c r="AF21" s="942"/>
      <c r="AG21" s="942"/>
      <c r="AH21" s="942"/>
      <c r="AI21" s="942"/>
      <c r="AJ21" s="942"/>
      <c r="AK21" s="942"/>
      <c r="AL21" s="942"/>
      <c r="AM21" s="942"/>
      <c r="AN21" s="942"/>
      <c r="AO21" s="942"/>
      <c r="AP21" s="942"/>
      <c r="AQ21" s="942"/>
      <c r="AR21" s="942"/>
      <c r="AS21" s="942"/>
    </row>
    <row r="22" spans="1:45" ht="16" x14ac:dyDescent="0.2">
      <c r="A22" s="4"/>
      <c r="B22" s="770"/>
      <c r="C22" s="884" t="s">
        <v>1150</v>
      </c>
      <c r="D22" s="18"/>
      <c r="E22" s="18"/>
      <c r="F22" s="18"/>
      <c r="G22" s="18"/>
      <c r="H22" s="18"/>
      <c r="I22" s="18"/>
      <c r="J22" s="18"/>
      <c r="K22" s="18"/>
      <c r="L22" s="18"/>
      <c r="M22" s="18"/>
      <c r="N22" s="18"/>
      <c r="O22" s="771"/>
      <c r="P22" s="4"/>
      <c r="Q22" s="942"/>
      <c r="R22" s="942"/>
      <c r="S22" s="942"/>
      <c r="T22" s="942"/>
      <c r="U22" s="942"/>
      <c r="V22" s="942"/>
      <c r="W22" s="942"/>
      <c r="X22" s="942"/>
      <c r="Y22" s="942"/>
      <c r="Z22" s="942"/>
      <c r="AA22" s="942"/>
      <c r="AB22" s="942"/>
      <c r="AC22" s="942"/>
      <c r="AD22" s="942"/>
      <c r="AE22" s="942"/>
      <c r="AF22" s="942"/>
      <c r="AG22" s="942"/>
      <c r="AH22" s="942"/>
      <c r="AI22" s="942"/>
      <c r="AJ22" s="942"/>
      <c r="AK22" s="942"/>
      <c r="AL22" s="942"/>
      <c r="AM22" s="942"/>
      <c r="AN22" s="942"/>
      <c r="AO22" s="942"/>
      <c r="AP22" s="942"/>
      <c r="AQ22" s="942"/>
      <c r="AR22" s="942"/>
      <c r="AS22" s="942"/>
    </row>
    <row r="23" spans="1:45" ht="16" x14ac:dyDescent="0.2">
      <c r="A23" s="4"/>
      <c r="B23" s="770"/>
      <c r="C23" s="884" t="s">
        <v>1151</v>
      </c>
      <c r="D23" s="18"/>
      <c r="E23" s="18"/>
      <c r="F23" s="18"/>
      <c r="G23" s="18"/>
      <c r="H23" s="18"/>
      <c r="I23" s="18"/>
      <c r="J23" s="18"/>
      <c r="K23" s="18"/>
      <c r="L23" s="18"/>
      <c r="M23" s="18"/>
      <c r="N23" s="18"/>
      <c r="O23" s="771"/>
      <c r="P23" s="4"/>
      <c r="Q23" s="942"/>
      <c r="R23" s="942"/>
      <c r="S23" s="942"/>
      <c r="T23" s="942"/>
      <c r="U23" s="942"/>
      <c r="V23" s="942"/>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2"/>
      <c r="AS23" s="942"/>
    </row>
    <row r="24" spans="1:45" x14ac:dyDescent="0.15">
      <c r="A24" s="4"/>
      <c r="B24" s="772"/>
      <c r="C24" s="457"/>
      <c r="D24" s="457"/>
      <c r="E24" s="457"/>
      <c r="F24" s="457"/>
      <c r="G24" s="457"/>
      <c r="H24" s="457"/>
      <c r="I24" s="457"/>
      <c r="J24" s="457"/>
      <c r="K24" s="457"/>
      <c r="L24" s="457"/>
      <c r="M24" s="457"/>
      <c r="N24" s="457"/>
      <c r="O24" s="773"/>
      <c r="P24" s="4"/>
      <c r="Q24" s="942"/>
      <c r="R24" s="942"/>
      <c r="S24" s="942"/>
      <c r="T24" s="942"/>
      <c r="U24" s="942"/>
      <c r="V24" s="942"/>
      <c r="W24" s="942"/>
      <c r="X24" s="942"/>
      <c r="Y24" s="942"/>
      <c r="Z24" s="942"/>
      <c r="AA24" s="942"/>
      <c r="AB24" s="942"/>
      <c r="AC24" s="942"/>
      <c r="AD24" s="942"/>
      <c r="AE24" s="942"/>
      <c r="AF24" s="942"/>
      <c r="AG24" s="942"/>
      <c r="AH24" s="942"/>
      <c r="AI24" s="942"/>
      <c r="AJ24" s="942"/>
      <c r="AK24" s="942"/>
      <c r="AL24" s="942"/>
      <c r="AM24" s="942"/>
      <c r="AN24" s="942"/>
      <c r="AO24" s="942"/>
      <c r="AP24" s="942"/>
      <c r="AQ24" s="942"/>
      <c r="AR24" s="942"/>
      <c r="AS24" s="942"/>
    </row>
    <row r="25" spans="1:45" ht="17" thickBot="1" x14ac:dyDescent="0.25">
      <c r="A25" s="4"/>
      <c r="B25" s="4"/>
      <c r="C25" s="4"/>
      <c r="D25" s="4"/>
      <c r="E25" s="4"/>
      <c r="F25" s="4"/>
      <c r="G25" s="4"/>
      <c r="H25" s="4"/>
      <c r="I25" s="4"/>
      <c r="J25" s="4"/>
      <c r="K25" s="4"/>
      <c r="L25" s="2036"/>
      <c r="M25" s="2036"/>
      <c r="N25" s="2036"/>
      <c r="O25" s="4"/>
      <c r="P25" s="4"/>
      <c r="Q25" s="942"/>
      <c r="R25" s="942"/>
      <c r="S25" s="942"/>
      <c r="T25" s="942"/>
      <c r="U25" s="942"/>
      <c r="V25" s="942"/>
      <c r="W25" s="942"/>
      <c r="X25" s="942"/>
      <c r="Y25" s="942"/>
      <c r="Z25" s="942"/>
      <c r="AA25" s="942"/>
      <c r="AB25" s="942"/>
      <c r="AC25" s="942"/>
      <c r="AD25" s="942"/>
      <c r="AE25" s="942"/>
      <c r="AF25" s="942"/>
      <c r="AG25" s="942"/>
      <c r="AH25" s="942"/>
      <c r="AI25" s="942"/>
      <c r="AJ25" s="942"/>
      <c r="AK25" s="942"/>
      <c r="AL25" s="942"/>
      <c r="AM25" s="942"/>
      <c r="AN25" s="942"/>
      <c r="AO25" s="942"/>
      <c r="AP25" s="942"/>
      <c r="AQ25" s="942"/>
      <c r="AR25" s="942"/>
      <c r="AS25" s="942"/>
    </row>
    <row r="26" spans="1:45" ht="17" thickBot="1" x14ac:dyDescent="0.2">
      <c r="A26" s="4"/>
      <c r="B26" s="4"/>
      <c r="C26" s="4"/>
      <c r="D26" s="4"/>
      <c r="E26" s="4"/>
      <c r="F26" s="4"/>
      <c r="G26" s="4"/>
      <c r="H26" s="4"/>
      <c r="I26" s="4"/>
      <c r="J26" s="4"/>
      <c r="K26" s="4"/>
      <c r="L26" s="2320" t="s">
        <v>1684</v>
      </c>
      <c r="M26" s="2346"/>
      <c r="N26" s="2321"/>
      <c r="O26" s="4"/>
      <c r="P26" s="4"/>
      <c r="Q26" s="942"/>
      <c r="R26" s="942"/>
      <c r="S26" s="942"/>
      <c r="T26" s="942"/>
      <c r="U26" s="942"/>
      <c r="V26" s="942"/>
      <c r="W26" s="942"/>
      <c r="X26" s="942"/>
      <c r="Y26" s="942"/>
      <c r="Z26" s="942"/>
      <c r="AA26" s="942"/>
      <c r="AB26" s="942"/>
      <c r="AC26" s="942"/>
      <c r="AD26" s="942"/>
      <c r="AE26" s="942"/>
      <c r="AF26" s="942"/>
      <c r="AG26" s="942"/>
      <c r="AH26" s="942"/>
      <c r="AI26" s="942"/>
      <c r="AJ26" s="942"/>
      <c r="AK26" s="942"/>
      <c r="AL26" s="942"/>
      <c r="AM26" s="942"/>
      <c r="AN26" s="942"/>
      <c r="AO26" s="942"/>
      <c r="AP26" s="942"/>
      <c r="AQ26" s="942"/>
      <c r="AR26" s="942"/>
      <c r="AS26" s="942"/>
    </row>
    <row r="27" spans="1:45" ht="5" customHeight="1" thickBot="1" x14ac:dyDescent="0.25">
      <c r="A27" s="4"/>
      <c r="B27" s="4"/>
      <c r="C27" s="4"/>
      <c r="D27" s="4"/>
      <c r="E27" s="4"/>
      <c r="F27" s="4"/>
      <c r="G27" s="4"/>
      <c r="H27" s="4"/>
      <c r="I27" s="4"/>
      <c r="J27" s="4"/>
      <c r="K27" s="4"/>
      <c r="L27" s="2036"/>
      <c r="M27" s="2036"/>
      <c r="N27" s="2036"/>
      <c r="O27" s="4"/>
      <c r="P27" s="4"/>
      <c r="Q27" s="942"/>
      <c r="R27" s="942"/>
      <c r="S27" s="942"/>
      <c r="T27" s="942"/>
      <c r="U27" s="942"/>
      <c r="V27" s="942"/>
      <c r="W27" s="942"/>
      <c r="X27" s="942"/>
      <c r="Y27" s="942"/>
      <c r="Z27" s="942"/>
      <c r="AA27" s="942"/>
      <c r="AB27" s="942"/>
      <c r="AC27" s="942"/>
      <c r="AD27" s="942"/>
      <c r="AE27" s="942"/>
      <c r="AF27" s="942"/>
      <c r="AG27" s="942"/>
      <c r="AH27" s="942"/>
      <c r="AI27" s="942"/>
      <c r="AJ27" s="942"/>
      <c r="AK27" s="942"/>
      <c r="AL27" s="942"/>
      <c r="AM27" s="942"/>
      <c r="AN27" s="942"/>
      <c r="AO27" s="942"/>
      <c r="AP27" s="942"/>
      <c r="AQ27" s="942"/>
      <c r="AR27" s="942"/>
      <c r="AS27" s="942"/>
    </row>
    <row r="28" spans="1:45" ht="17" thickBot="1" x14ac:dyDescent="0.2">
      <c r="A28" s="4"/>
      <c r="B28" s="4"/>
      <c r="C28" s="4"/>
      <c r="D28" s="4"/>
      <c r="E28" s="4"/>
      <c r="F28" s="4"/>
      <c r="G28" s="4"/>
      <c r="H28" s="4"/>
      <c r="I28" s="4"/>
      <c r="J28" s="4"/>
      <c r="K28" s="4"/>
      <c r="L28" s="2353" t="s">
        <v>1681</v>
      </c>
      <c r="M28" s="2354"/>
      <c r="N28" s="2355"/>
      <c r="O28" s="4"/>
      <c r="P28" s="4"/>
      <c r="Q28" s="942"/>
      <c r="R28" s="942"/>
      <c r="S28" s="942"/>
      <c r="T28" s="942"/>
      <c r="U28" s="942"/>
      <c r="V28" s="942"/>
      <c r="W28" s="942"/>
      <c r="X28" s="942"/>
      <c r="Y28" s="942"/>
      <c r="Z28" s="942"/>
      <c r="AA28" s="942"/>
      <c r="AB28" s="942"/>
      <c r="AC28" s="942"/>
      <c r="AD28" s="942"/>
      <c r="AE28" s="942"/>
      <c r="AF28" s="942"/>
      <c r="AG28" s="942"/>
      <c r="AH28" s="942"/>
      <c r="AI28" s="942"/>
      <c r="AJ28" s="942"/>
      <c r="AK28" s="942"/>
      <c r="AL28" s="942"/>
      <c r="AM28" s="942"/>
      <c r="AN28" s="942"/>
      <c r="AO28" s="942"/>
      <c r="AP28" s="942"/>
      <c r="AQ28" s="942"/>
      <c r="AR28" s="942"/>
      <c r="AS28" s="942"/>
    </row>
    <row r="29" spans="1:45" ht="5" customHeight="1" thickBot="1" x14ac:dyDescent="0.25">
      <c r="A29" s="4"/>
      <c r="B29" s="4"/>
      <c r="C29" s="4"/>
      <c r="D29" s="4"/>
      <c r="E29" s="4"/>
      <c r="F29" s="4"/>
      <c r="G29" s="4"/>
      <c r="H29" s="4"/>
      <c r="I29" s="4"/>
      <c r="J29" s="4"/>
      <c r="K29" s="4"/>
      <c r="L29" s="2036"/>
      <c r="M29" s="2036"/>
      <c r="N29" s="2036"/>
      <c r="O29" s="4"/>
      <c r="P29" s="4"/>
      <c r="Q29" s="942"/>
      <c r="R29" s="942"/>
      <c r="S29" s="942"/>
      <c r="T29" s="942"/>
      <c r="U29" s="942"/>
      <c r="V29" s="942"/>
      <c r="W29" s="942"/>
      <c r="X29" s="942"/>
      <c r="Y29" s="942"/>
      <c r="Z29" s="942"/>
      <c r="AA29" s="942"/>
      <c r="AB29" s="942"/>
      <c r="AC29" s="942"/>
      <c r="AD29" s="942"/>
      <c r="AE29" s="942"/>
      <c r="AF29" s="942"/>
      <c r="AG29" s="942"/>
      <c r="AH29" s="942"/>
      <c r="AI29" s="942"/>
      <c r="AJ29" s="942"/>
      <c r="AK29" s="942"/>
      <c r="AL29" s="942"/>
      <c r="AM29" s="942"/>
      <c r="AN29" s="942"/>
      <c r="AO29" s="942"/>
      <c r="AP29" s="942"/>
      <c r="AQ29" s="942"/>
      <c r="AR29" s="942"/>
      <c r="AS29" s="942"/>
    </row>
    <row r="30" spans="1:45" ht="17" thickBot="1" x14ac:dyDescent="0.2">
      <c r="A30" s="4"/>
      <c r="B30" s="4"/>
      <c r="C30" s="4"/>
      <c r="D30" s="4"/>
      <c r="E30" s="4"/>
      <c r="F30" s="4"/>
      <c r="G30" s="4"/>
      <c r="H30" s="4"/>
      <c r="I30" s="4"/>
      <c r="J30" s="4"/>
      <c r="K30" s="4"/>
      <c r="L30" s="2340" t="s">
        <v>1682</v>
      </c>
      <c r="M30" s="2341"/>
      <c r="N30" s="2342"/>
      <c r="O30" s="4"/>
      <c r="P30" s="4"/>
      <c r="Q30" s="942"/>
      <c r="R30" s="942"/>
      <c r="S30" s="942"/>
      <c r="T30" s="942"/>
      <c r="U30" s="942"/>
      <c r="V30" s="942"/>
      <c r="W30" s="942"/>
      <c r="X30" s="942"/>
      <c r="Y30" s="942"/>
      <c r="Z30" s="942"/>
      <c r="AA30" s="942"/>
      <c r="AB30" s="942"/>
      <c r="AC30" s="942"/>
      <c r="AD30" s="942"/>
      <c r="AE30" s="942"/>
      <c r="AF30" s="942"/>
      <c r="AG30" s="942"/>
      <c r="AH30" s="942"/>
      <c r="AI30" s="942"/>
      <c r="AJ30" s="942"/>
      <c r="AK30" s="942"/>
      <c r="AL30" s="942"/>
      <c r="AM30" s="942"/>
      <c r="AN30" s="942"/>
      <c r="AO30" s="942"/>
      <c r="AP30" s="942"/>
      <c r="AQ30" s="942"/>
      <c r="AR30" s="942"/>
      <c r="AS30" s="942"/>
    </row>
    <row r="31" spans="1:45" x14ac:dyDescent="0.15">
      <c r="A31" s="4"/>
      <c r="B31" s="4"/>
      <c r="C31" s="4"/>
      <c r="D31" s="4"/>
      <c r="E31" s="4"/>
      <c r="F31" s="4"/>
      <c r="G31" s="4"/>
      <c r="H31" s="4"/>
      <c r="I31" s="4"/>
      <c r="J31" s="4"/>
      <c r="K31" s="4"/>
      <c r="L31" s="4"/>
      <c r="M31" s="4"/>
      <c r="N31" s="4"/>
      <c r="O31" s="4"/>
      <c r="P31" s="4"/>
      <c r="Q31" s="942"/>
      <c r="R31" s="942"/>
      <c r="S31" s="942"/>
      <c r="T31" s="942"/>
      <c r="U31" s="942"/>
      <c r="V31" s="942"/>
      <c r="W31" s="942"/>
      <c r="X31" s="942"/>
      <c r="Y31" s="942"/>
      <c r="Z31" s="942"/>
      <c r="AA31" s="942"/>
      <c r="AB31" s="942"/>
      <c r="AC31" s="942"/>
      <c r="AD31" s="942"/>
      <c r="AE31" s="942"/>
      <c r="AF31" s="942"/>
      <c r="AG31" s="942"/>
      <c r="AH31" s="942"/>
      <c r="AI31" s="942"/>
      <c r="AJ31" s="942"/>
      <c r="AK31" s="942"/>
      <c r="AL31" s="942"/>
      <c r="AM31" s="942"/>
      <c r="AN31" s="942"/>
      <c r="AO31" s="942"/>
      <c r="AP31" s="942"/>
      <c r="AQ31" s="942"/>
      <c r="AR31" s="942"/>
      <c r="AS31" s="942"/>
    </row>
    <row r="32" spans="1:45" x14ac:dyDescent="0.15">
      <c r="A32" s="4"/>
      <c r="B32" s="4"/>
      <c r="C32" s="4"/>
      <c r="D32" s="4"/>
      <c r="E32" s="4"/>
      <c r="F32" s="4"/>
      <c r="G32" s="4"/>
      <c r="H32" s="4"/>
      <c r="I32" s="4"/>
      <c r="J32" s="4"/>
      <c r="K32" s="4"/>
      <c r="L32" s="4"/>
      <c r="M32" s="4"/>
      <c r="N32" s="4"/>
      <c r="O32" s="4"/>
      <c r="P32" s="4"/>
      <c r="Q32" s="942"/>
      <c r="R32" s="942"/>
      <c r="S32" s="942"/>
      <c r="T32" s="942"/>
      <c r="U32" s="942"/>
      <c r="V32" s="942"/>
      <c r="W32" s="942"/>
      <c r="X32" s="942"/>
      <c r="Y32" s="942"/>
      <c r="Z32" s="942"/>
      <c r="AA32" s="942"/>
      <c r="AB32" s="942"/>
      <c r="AC32" s="942"/>
      <c r="AD32" s="942"/>
      <c r="AE32" s="942"/>
      <c r="AF32" s="942"/>
      <c r="AG32" s="942"/>
      <c r="AH32" s="942"/>
      <c r="AI32" s="942"/>
      <c r="AJ32" s="942"/>
      <c r="AK32" s="942"/>
      <c r="AL32" s="942"/>
      <c r="AM32" s="942"/>
      <c r="AN32" s="942"/>
      <c r="AO32" s="942"/>
      <c r="AP32" s="942"/>
      <c r="AQ32" s="942"/>
      <c r="AR32" s="942"/>
      <c r="AS32" s="942"/>
    </row>
    <row r="33" spans="1:45" x14ac:dyDescent="0.15">
      <c r="A33" s="4"/>
      <c r="B33" s="4"/>
      <c r="C33" s="4"/>
      <c r="D33" s="4"/>
      <c r="E33" s="4"/>
      <c r="F33" s="4"/>
      <c r="G33" s="4"/>
      <c r="H33" s="4"/>
      <c r="I33" s="4"/>
      <c r="J33" s="4"/>
      <c r="K33" s="4"/>
      <c r="L33" s="4"/>
      <c r="M33" s="4"/>
      <c r="N33" s="4"/>
      <c r="O33" s="4"/>
      <c r="P33" s="4"/>
      <c r="Q33" s="942"/>
      <c r="R33" s="942"/>
      <c r="S33" s="942"/>
      <c r="T33" s="942"/>
      <c r="U33" s="942"/>
      <c r="V33" s="942"/>
      <c r="W33" s="942"/>
      <c r="X33" s="942"/>
      <c r="Y33" s="942"/>
      <c r="Z33" s="942"/>
      <c r="AA33" s="942"/>
      <c r="AB33" s="942"/>
      <c r="AC33" s="942"/>
      <c r="AD33" s="942"/>
      <c r="AE33" s="942"/>
      <c r="AF33" s="942"/>
      <c r="AG33" s="942"/>
      <c r="AH33" s="942"/>
      <c r="AI33" s="942"/>
      <c r="AJ33" s="942"/>
      <c r="AK33" s="942"/>
      <c r="AL33" s="942"/>
      <c r="AM33" s="942"/>
      <c r="AN33" s="942"/>
      <c r="AO33" s="942"/>
      <c r="AP33" s="942"/>
      <c r="AQ33" s="942"/>
      <c r="AR33" s="942"/>
      <c r="AS33" s="942"/>
    </row>
    <row r="34" spans="1:45" x14ac:dyDescent="0.15">
      <c r="A34" s="4"/>
      <c r="B34" s="4"/>
      <c r="C34" s="4"/>
      <c r="D34" s="4"/>
      <c r="E34" s="4"/>
      <c r="F34" s="4"/>
      <c r="G34" s="4"/>
      <c r="H34" s="4"/>
      <c r="I34" s="4"/>
      <c r="J34" s="4"/>
      <c r="K34" s="4"/>
      <c r="L34" s="4"/>
      <c r="M34" s="4"/>
      <c r="N34" s="4"/>
      <c r="O34" s="4"/>
      <c r="P34" s="4"/>
      <c r="Q34" s="942"/>
      <c r="R34" s="942"/>
      <c r="S34" s="942"/>
      <c r="T34" s="942"/>
      <c r="U34" s="942"/>
      <c r="V34" s="942"/>
      <c r="W34" s="942"/>
      <c r="X34" s="942"/>
      <c r="Y34" s="942"/>
      <c r="Z34" s="942"/>
      <c r="AA34" s="942"/>
      <c r="AB34" s="942"/>
      <c r="AC34" s="942"/>
      <c r="AD34" s="942"/>
      <c r="AE34" s="942"/>
      <c r="AF34" s="942"/>
      <c r="AG34" s="942"/>
      <c r="AH34" s="942"/>
      <c r="AI34" s="942"/>
      <c r="AJ34" s="942"/>
      <c r="AK34" s="942"/>
      <c r="AL34" s="942"/>
      <c r="AM34" s="942"/>
      <c r="AN34" s="942"/>
      <c r="AO34" s="942"/>
      <c r="AP34" s="942"/>
      <c r="AQ34" s="942"/>
      <c r="AR34" s="942"/>
      <c r="AS34" s="942"/>
    </row>
    <row r="35" spans="1:45" x14ac:dyDescent="0.15">
      <c r="A35" s="4"/>
      <c r="B35" s="4"/>
      <c r="C35" s="4"/>
      <c r="D35" s="4"/>
      <c r="E35" s="4"/>
      <c r="F35" s="4"/>
      <c r="G35" s="4"/>
      <c r="H35" s="4"/>
      <c r="I35" s="4"/>
      <c r="J35" s="4"/>
      <c r="K35" s="4"/>
      <c r="L35" s="4"/>
      <c r="M35" s="4"/>
      <c r="N35" s="4"/>
      <c r="O35" s="4"/>
      <c r="P35" s="4"/>
      <c r="Q35" s="942"/>
      <c r="R35" s="942"/>
      <c r="S35" s="942"/>
      <c r="T35" s="942"/>
      <c r="U35" s="942"/>
      <c r="V35" s="942"/>
      <c r="W35" s="942"/>
      <c r="X35" s="942"/>
      <c r="Y35" s="942"/>
      <c r="Z35" s="942"/>
      <c r="AA35" s="942"/>
      <c r="AB35" s="942"/>
      <c r="AC35" s="942"/>
      <c r="AD35" s="942"/>
      <c r="AE35" s="942"/>
      <c r="AF35" s="942"/>
      <c r="AG35" s="942"/>
      <c r="AH35" s="942"/>
      <c r="AI35" s="942"/>
      <c r="AJ35" s="942"/>
      <c r="AK35" s="942"/>
      <c r="AL35" s="942"/>
      <c r="AM35" s="942"/>
      <c r="AN35" s="942"/>
      <c r="AO35" s="942"/>
      <c r="AP35" s="942"/>
      <c r="AQ35" s="942"/>
      <c r="AR35" s="942"/>
      <c r="AS35" s="942"/>
    </row>
    <row r="36" spans="1:45" x14ac:dyDescent="0.15">
      <c r="A36" s="4"/>
      <c r="B36" s="4"/>
      <c r="C36" s="4"/>
      <c r="D36" s="4"/>
      <c r="E36" s="4"/>
      <c r="F36" s="4"/>
      <c r="G36" s="4"/>
      <c r="H36" s="4"/>
      <c r="I36" s="4"/>
      <c r="J36" s="4"/>
      <c r="K36" s="4"/>
      <c r="L36" s="4"/>
      <c r="M36" s="4"/>
      <c r="N36" s="4"/>
      <c r="O36" s="4"/>
      <c r="P36" s="4"/>
      <c r="Q36" s="942"/>
      <c r="R36" s="942"/>
      <c r="S36" s="942"/>
      <c r="T36" s="942"/>
      <c r="U36" s="942"/>
      <c r="V36" s="942"/>
      <c r="W36" s="942"/>
      <c r="X36" s="942"/>
      <c r="Y36" s="942"/>
      <c r="Z36" s="942"/>
      <c r="AA36" s="942"/>
      <c r="AB36" s="942"/>
      <c r="AC36" s="942"/>
      <c r="AD36" s="942"/>
      <c r="AE36" s="942"/>
      <c r="AF36" s="942"/>
      <c r="AG36" s="942"/>
      <c r="AH36" s="942"/>
      <c r="AI36" s="942"/>
      <c r="AJ36" s="942"/>
      <c r="AK36" s="942"/>
      <c r="AL36" s="942"/>
      <c r="AM36" s="942"/>
      <c r="AN36" s="942"/>
      <c r="AO36" s="942"/>
      <c r="AP36" s="942"/>
      <c r="AQ36" s="942"/>
      <c r="AR36" s="942"/>
      <c r="AS36" s="942"/>
    </row>
    <row r="37" spans="1:45" x14ac:dyDescent="0.15">
      <c r="A37" s="4"/>
      <c r="B37" s="4"/>
      <c r="C37" s="4"/>
      <c r="D37" s="4"/>
      <c r="E37" s="4"/>
      <c r="F37" s="4"/>
      <c r="G37" s="4"/>
      <c r="H37" s="4"/>
      <c r="I37" s="4"/>
      <c r="J37" s="4"/>
      <c r="K37" s="4"/>
      <c r="L37" s="4"/>
      <c r="M37" s="4"/>
      <c r="N37" s="4"/>
      <c r="O37" s="4"/>
      <c r="P37" s="4"/>
      <c r="Q37" s="942"/>
      <c r="R37" s="942"/>
      <c r="S37" s="942"/>
      <c r="T37" s="942"/>
      <c r="U37" s="942"/>
      <c r="V37" s="942"/>
      <c r="W37" s="942"/>
      <c r="X37" s="942"/>
      <c r="Y37" s="942"/>
      <c r="Z37" s="942"/>
      <c r="AA37" s="942"/>
      <c r="AB37" s="942"/>
      <c r="AC37" s="942"/>
      <c r="AD37" s="942"/>
      <c r="AE37" s="942"/>
      <c r="AF37" s="942"/>
      <c r="AG37" s="942"/>
      <c r="AH37" s="942"/>
      <c r="AI37" s="942"/>
      <c r="AJ37" s="942"/>
      <c r="AK37" s="942"/>
      <c r="AL37" s="942"/>
      <c r="AM37" s="942"/>
      <c r="AN37" s="942"/>
      <c r="AO37" s="942"/>
      <c r="AP37" s="942"/>
      <c r="AQ37" s="942"/>
      <c r="AR37" s="942"/>
      <c r="AS37" s="942"/>
    </row>
    <row r="38" spans="1:45" x14ac:dyDescent="0.15">
      <c r="A38" s="4"/>
      <c r="B38" s="4"/>
      <c r="C38" s="4"/>
      <c r="D38" s="4"/>
      <c r="E38" s="4"/>
      <c r="F38" s="4"/>
      <c r="G38" s="4"/>
      <c r="H38" s="4"/>
      <c r="I38" s="4"/>
      <c r="J38" s="4"/>
      <c r="K38" s="4"/>
      <c r="L38" s="4"/>
      <c r="M38" s="4"/>
      <c r="N38" s="4"/>
      <c r="O38" s="4"/>
      <c r="P38" s="4"/>
      <c r="Q38" s="942"/>
      <c r="R38" s="942"/>
      <c r="S38" s="942"/>
      <c r="T38" s="942"/>
      <c r="U38" s="942"/>
      <c r="V38" s="942"/>
      <c r="W38" s="942"/>
      <c r="X38" s="942"/>
      <c r="Y38" s="942"/>
      <c r="Z38" s="942"/>
      <c r="AA38" s="942"/>
      <c r="AB38" s="942"/>
      <c r="AC38" s="942"/>
      <c r="AD38" s="942"/>
      <c r="AE38" s="942"/>
      <c r="AF38" s="942"/>
      <c r="AG38" s="942"/>
      <c r="AH38" s="942"/>
      <c r="AI38" s="942"/>
      <c r="AJ38" s="942"/>
      <c r="AK38" s="942"/>
      <c r="AL38" s="942"/>
      <c r="AM38" s="942"/>
      <c r="AN38" s="942"/>
      <c r="AO38" s="942"/>
      <c r="AP38" s="942"/>
      <c r="AQ38" s="942"/>
      <c r="AR38" s="942"/>
      <c r="AS38" s="942"/>
    </row>
    <row r="39" spans="1:45" x14ac:dyDescent="0.15">
      <c r="A39" s="4"/>
      <c r="B39" s="4"/>
      <c r="C39" s="4"/>
      <c r="D39" s="4"/>
      <c r="E39" s="4"/>
      <c r="F39" s="4"/>
      <c r="G39" s="4"/>
      <c r="H39" s="4"/>
      <c r="I39" s="4"/>
      <c r="J39" s="4"/>
      <c r="K39" s="4"/>
      <c r="L39" s="4"/>
      <c r="M39" s="4"/>
      <c r="N39" s="4"/>
      <c r="O39" s="4"/>
      <c r="P39" s="4"/>
      <c r="Q39" s="942"/>
      <c r="R39" s="942"/>
      <c r="S39" s="942"/>
      <c r="T39" s="942"/>
      <c r="U39" s="942"/>
      <c r="V39" s="942"/>
      <c r="W39" s="942"/>
      <c r="X39" s="942"/>
      <c r="Y39" s="942"/>
      <c r="Z39" s="942"/>
      <c r="AA39" s="942"/>
      <c r="AB39" s="942"/>
      <c r="AC39" s="942"/>
      <c r="AD39" s="942"/>
      <c r="AE39" s="942"/>
      <c r="AF39" s="942"/>
      <c r="AG39" s="942"/>
      <c r="AH39" s="942"/>
      <c r="AI39" s="942"/>
      <c r="AJ39" s="942"/>
      <c r="AK39" s="942"/>
      <c r="AL39" s="942"/>
      <c r="AM39" s="942"/>
      <c r="AN39" s="942"/>
      <c r="AO39" s="942"/>
      <c r="AP39" s="942"/>
      <c r="AQ39" s="942"/>
      <c r="AR39" s="942"/>
      <c r="AS39" s="942"/>
    </row>
    <row r="40" spans="1:45" x14ac:dyDescent="0.15">
      <c r="A40" s="4"/>
      <c r="B40" s="4"/>
      <c r="C40" s="4"/>
      <c r="D40" s="4"/>
      <c r="E40" s="4"/>
      <c r="F40" s="4"/>
      <c r="G40" s="4"/>
      <c r="H40" s="4"/>
      <c r="I40" s="4"/>
      <c r="J40" s="4"/>
      <c r="K40" s="4"/>
      <c r="L40" s="4"/>
      <c r="M40" s="4"/>
      <c r="N40" s="4"/>
      <c r="O40" s="4"/>
      <c r="P40" s="4"/>
      <c r="Q40" s="942"/>
      <c r="R40" s="942"/>
      <c r="S40" s="942"/>
      <c r="T40" s="942"/>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row>
    <row r="41" spans="1:45" x14ac:dyDescent="0.15">
      <c r="A41" s="4"/>
      <c r="B41" s="4"/>
      <c r="C41" s="4"/>
      <c r="D41" s="4"/>
      <c r="E41" s="4"/>
      <c r="F41" s="4"/>
      <c r="G41" s="4"/>
      <c r="H41" s="4"/>
      <c r="I41" s="4"/>
      <c r="J41" s="4"/>
      <c r="K41" s="4"/>
      <c r="L41" s="4"/>
      <c r="M41" s="4"/>
      <c r="N41" s="4"/>
      <c r="O41" s="4"/>
      <c r="P41" s="4"/>
      <c r="Q41" s="942"/>
      <c r="R41" s="942"/>
      <c r="S41" s="942"/>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row>
    <row r="42" spans="1:45" x14ac:dyDescent="0.15">
      <c r="A42" s="4"/>
      <c r="B42" s="4"/>
      <c r="C42" s="4"/>
      <c r="D42" s="4"/>
      <c r="E42" s="4"/>
      <c r="F42" s="4"/>
      <c r="G42" s="4"/>
      <c r="H42" s="4"/>
      <c r="I42" s="4"/>
      <c r="J42" s="4"/>
      <c r="K42" s="4"/>
      <c r="L42" s="4"/>
      <c r="M42" s="4"/>
      <c r="N42" s="4"/>
      <c r="O42" s="4"/>
      <c r="P42" s="4"/>
      <c r="Q42" s="942"/>
      <c r="R42" s="942"/>
      <c r="S42" s="942"/>
      <c r="T42" s="942"/>
      <c r="U42" s="942"/>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2"/>
      <c r="AR42" s="942"/>
      <c r="AS42" s="942"/>
    </row>
    <row r="43" spans="1:45" x14ac:dyDescent="0.15">
      <c r="A43" s="942"/>
      <c r="B43" s="942"/>
      <c r="C43" s="942"/>
      <c r="D43" s="942"/>
      <c r="E43" s="942"/>
      <c r="F43" s="942"/>
      <c r="G43" s="942"/>
      <c r="H43" s="942"/>
      <c r="I43" s="942"/>
      <c r="J43" s="942"/>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2"/>
      <c r="AR43" s="942"/>
      <c r="AS43" s="942"/>
    </row>
    <row r="44" spans="1:45" x14ac:dyDescent="0.15">
      <c r="A44" s="942"/>
      <c r="B44" s="942"/>
      <c r="C44" s="942"/>
      <c r="D44" s="942"/>
      <c r="E44" s="942"/>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c r="AL44" s="942"/>
      <c r="AM44" s="942"/>
      <c r="AN44" s="942"/>
      <c r="AO44" s="942"/>
      <c r="AP44" s="942"/>
      <c r="AQ44" s="942"/>
      <c r="AR44" s="942"/>
      <c r="AS44" s="942"/>
    </row>
    <row r="45" spans="1:45" x14ac:dyDescent="0.15">
      <c r="A45" s="942"/>
      <c r="B45" s="942"/>
      <c r="C45" s="942"/>
      <c r="D45" s="942"/>
      <c r="E45" s="942"/>
      <c r="F45" s="942"/>
      <c r="G45" s="942"/>
      <c r="H45" s="942"/>
      <c r="I45" s="942"/>
      <c r="J45" s="942"/>
      <c r="K45" s="942"/>
      <c r="L45" s="942"/>
      <c r="M45" s="942"/>
      <c r="N45" s="942"/>
      <c r="O45" s="942"/>
      <c r="P45" s="942"/>
      <c r="Q45" s="942"/>
      <c r="R45" s="942"/>
      <c r="S45" s="942"/>
      <c r="T45" s="942"/>
      <c r="U45" s="942"/>
      <c r="V45" s="942"/>
      <c r="W45" s="942"/>
      <c r="X45" s="942"/>
      <c r="Y45" s="942"/>
      <c r="Z45" s="942"/>
      <c r="AA45" s="942"/>
      <c r="AB45" s="942"/>
      <c r="AC45" s="942"/>
      <c r="AD45" s="942"/>
      <c r="AE45" s="942"/>
      <c r="AF45" s="942"/>
      <c r="AG45" s="942"/>
      <c r="AH45" s="942"/>
      <c r="AI45" s="942"/>
      <c r="AJ45" s="942"/>
      <c r="AK45" s="942"/>
      <c r="AL45" s="942"/>
      <c r="AM45" s="942"/>
      <c r="AN45" s="942"/>
      <c r="AO45" s="942"/>
      <c r="AP45" s="942"/>
      <c r="AQ45" s="942"/>
      <c r="AR45" s="942"/>
      <c r="AS45" s="942"/>
    </row>
    <row r="46" spans="1:45" x14ac:dyDescent="0.15">
      <c r="A46" s="942"/>
      <c r="B46" s="942"/>
      <c r="C46" s="942"/>
      <c r="D46" s="942"/>
      <c r="E46" s="942"/>
      <c r="F46" s="942"/>
      <c r="G46" s="942"/>
      <c r="H46" s="942"/>
      <c r="I46" s="942"/>
      <c r="J46" s="942"/>
      <c r="K46" s="942"/>
      <c r="L46" s="942"/>
      <c r="M46" s="942"/>
      <c r="N46" s="942"/>
      <c r="O46" s="942"/>
      <c r="P46" s="942"/>
      <c r="Q46" s="942"/>
      <c r="R46" s="942"/>
      <c r="S46" s="942"/>
      <c r="T46" s="942"/>
      <c r="U46" s="942"/>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2"/>
      <c r="AR46" s="942"/>
      <c r="AS46" s="942"/>
    </row>
    <row r="47" spans="1:45" x14ac:dyDescent="0.15">
      <c r="A47" s="942"/>
      <c r="B47" s="942"/>
      <c r="C47" s="942"/>
      <c r="D47" s="942"/>
      <c r="E47" s="942"/>
      <c r="F47" s="942"/>
      <c r="G47" s="942"/>
      <c r="H47" s="942"/>
      <c r="I47" s="942"/>
      <c r="J47" s="942"/>
      <c r="K47" s="942"/>
      <c r="L47" s="942"/>
      <c r="M47" s="942"/>
      <c r="N47" s="942"/>
      <c r="O47" s="942"/>
      <c r="P47" s="942"/>
      <c r="Q47" s="942"/>
      <c r="R47" s="942"/>
      <c r="S47" s="942"/>
      <c r="T47" s="942"/>
      <c r="U47" s="942"/>
      <c r="V47" s="942"/>
      <c r="W47" s="942"/>
      <c r="X47" s="942"/>
      <c r="Y47" s="942"/>
      <c r="Z47" s="942"/>
      <c r="AA47" s="942"/>
      <c r="AB47" s="942"/>
      <c r="AC47" s="942"/>
      <c r="AD47" s="942"/>
      <c r="AE47" s="942"/>
      <c r="AF47" s="942"/>
      <c r="AG47" s="942"/>
      <c r="AH47" s="942"/>
      <c r="AI47" s="942"/>
      <c r="AJ47" s="942"/>
      <c r="AK47" s="942"/>
      <c r="AL47" s="942"/>
      <c r="AM47" s="942"/>
      <c r="AN47" s="942"/>
      <c r="AO47" s="942"/>
      <c r="AP47" s="942"/>
      <c r="AQ47" s="942"/>
      <c r="AR47" s="942"/>
      <c r="AS47" s="942"/>
    </row>
    <row r="48" spans="1:45" x14ac:dyDescent="0.15">
      <c r="A48" s="942"/>
      <c r="B48" s="942"/>
      <c r="C48" s="942"/>
      <c r="D48" s="942"/>
      <c r="E48" s="942"/>
      <c r="F48" s="942"/>
      <c r="G48" s="942"/>
      <c r="H48" s="942"/>
      <c r="I48" s="942"/>
      <c r="J48" s="942"/>
      <c r="K48" s="942"/>
      <c r="L48" s="942"/>
      <c r="M48" s="942"/>
      <c r="N48" s="942"/>
      <c r="O48" s="942"/>
      <c r="P48" s="942"/>
      <c r="Q48" s="942"/>
      <c r="R48" s="942"/>
      <c r="S48" s="942"/>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row>
    <row r="49" spans="1:45" x14ac:dyDescent="0.15">
      <c r="A49" s="942"/>
      <c r="B49" s="942"/>
      <c r="C49" s="942"/>
      <c r="D49" s="942"/>
      <c r="E49" s="942"/>
      <c r="F49" s="942"/>
      <c r="G49" s="942"/>
      <c r="H49" s="942"/>
      <c r="I49" s="942"/>
      <c r="J49" s="942"/>
      <c r="K49" s="942"/>
      <c r="L49" s="942"/>
      <c r="M49" s="942"/>
      <c r="N49" s="942"/>
      <c r="O49" s="942"/>
      <c r="P49" s="942"/>
      <c r="Q49" s="942"/>
      <c r="R49" s="942"/>
      <c r="S49" s="942"/>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row>
    <row r="50" spans="1:45" x14ac:dyDescent="0.15">
      <c r="A50" s="942"/>
      <c r="B50" s="942"/>
      <c r="C50" s="942"/>
      <c r="D50" s="942"/>
      <c r="E50" s="942"/>
      <c r="F50" s="942"/>
      <c r="G50" s="942"/>
      <c r="H50" s="942"/>
      <c r="I50" s="942"/>
      <c r="J50" s="942"/>
      <c r="K50" s="942"/>
      <c r="L50" s="942"/>
      <c r="M50" s="942"/>
      <c r="N50" s="942"/>
      <c r="O50" s="942"/>
      <c r="P50" s="942"/>
      <c r="Q50" s="942"/>
      <c r="R50" s="942"/>
      <c r="S50" s="942"/>
      <c r="T50" s="942"/>
      <c r="U50" s="942"/>
      <c r="V50" s="942"/>
      <c r="W50" s="942"/>
      <c r="X50" s="942"/>
      <c r="Y50" s="942"/>
      <c r="Z50" s="942"/>
      <c r="AA50" s="942"/>
      <c r="AB50" s="942"/>
      <c r="AC50" s="942"/>
      <c r="AD50" s="942"/>
      <c r="AE50" s="942"/>
      <c r="AF50" s="942"/>
      <c r="AG50" s="942"/>
      <c r="AH50" s="942"/>
      <c r="AI50" s="942"/>
      <c r="AJ50" s="942"/>
      <c r="AK50" s="942"/>
      <c r="AL50" s="942"/>
      <c r="AM50" s="942"/>
      <c r="AN50" s="942"/>
      <c r="AO50" s="942"/>
      <c r="AP50" s="942"/>
      <c r="AQ50" s="942"/>
      <c r="AR50" s="942"/>
      <c r="AS50" s="942"/>
    </row>
    <row r="51" spans="1:45" x14ac:dyDescent="0.15">
      <c r="A51" s="942"/>
      <c r="B51" s="942"/>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row>
    <row r="52" spans="1:45" x14ac:dyDescent="0.15">
      <c r="A52" s="942"/>
      <c r="B52" s="942"/>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row>
    <row r="53" spans="1:45" x14ac:dyDescent="0.15">
      <c r="A53" s="942"/>
      <c r="B53" s="942"/>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row>
    <row r="54" spans="1:45" x14ac:dyDescent="0.15">
      <c r="A54" s="942"/>
      <c r="B54" s="942"/>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row>
    <row r="55" spans="1:45" x14ac:dyDescent="0.15">
      <c r="A55" s="942"/>
      <c r="B55" s="942"/>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row>
    <row r="56" spans="1:45" x14ac:dyDescent="0.15">
      <c r="A56" s="942"/>
      <c r="B56" s="942"/>
      <c r="C56" s="942"/>
      <c r="D56" s="942"/>
      <c r="E56" s="942"/>
      <c r="F56" s="942"/>
      <c r="G56" s="942"/>
      <c r="H56" s="942"/>
      <c r="I56" s="942"/>
      <c r="J56" s="942"/>
      <c r="K56" s="942"/>
      <c r="L56" s="942"/>
      <c r="M56" s="942"/>
      <c r="N56" s="942"/>
      <c r="O56" s="942"/>
      <c r="P56" s="942"/>
      <c r="Q56" s="942"/>
      <c r="R56" s="942"/>
      <c r="S56" s="942"/>
      <c r="T56" s="942"/>
      <c r="U56" s="942"/>
      <c r="V56" s="942"/>
      <c r="W56" s="942"/>
      <c r="X56" s="942"/>
      <c r="Y56" s="942"/>
      <c r="Z56" s="942"/>
      <c r="AA56" s="942"/>
      <c r="AB56" s="942"/>
      <c r="AC56" s="942"/>
      <c r="AD56" s="942"/>
      <c r="AE56" s="942"/>
      <c r="AF56" s="942"/>
      <c r="AG56" s="942"/>
      <c r="AH56" s="942"/>
      <c r="AI56" s="942"/>
      <c r="AJ56" s="942"/>
      <c r="AK56" s="942"/>
      <c r="AL56" s="942"/>
      <c r="AM56" s="942"/>
      <c r="AN56" s="942"/>
      <c r="AO56" s="942"/>
      <c r="AP56" s="942"/>
      <c r="AQ56" s="942"/>
      <c r="AR56" s="942"/>
      <c r="AS56" s="942"/>
    </row>
    <row r="57" spans="1:45" x14ac:dyDescent="0.15">
      <c r="A57" s="942"/>
      <c r="B57" s="942"/>
      <c r="C57" s="942"/>
      <c r="D57" s="942"/>
      <c r="E57" s="942"/>
      <c r="F57" s="942"/>
      <c r="G57" s="942"/>
      <c r="H57" s="942"/>
      <c r="I57" s="942"/>
      <c r="J57" s="942"/>
      <c r="K57" s="942"/>
      <c r="L57" s="942"/>
      <c r="M57" s="942"/>
      <c r="N57" s="942"/>
      <c r="O57" s="942"/>
      <c r="P57" s="942"/>
      <c r="Q57" s="942"/>
      <c r="R57" s="942"/>
      <c r="S57" s="942"/>
      <c r="T57" s="942"/>
      <c r="U57" s="942"/>
      <c r="V57" s="942"/>
      <c r="W57" s="942"/>
      <c r="X57" s="942"/>
      <c r="Y57" s="942"/>
      <c r="Z57" s="942"/>
      <c r="AA57" s="942"/>
      <c r="AB57" s="942"/>
      <c r="AC57" s="942"/>
      <c r="AD57" s="942"/>
      <c r="AE57" s="942"/>
      <c r="AF57" s="942"/>
      <c r="AG57" s="942"/>
      <c r="AH57" s="942"/>
      <c r="AI57" s="942"/>
      <c r="AJ57" s="942"/>
      <c r="AK57" s="942"/>
      <c r="AL57" s="942"/>
      <c r="AM57" s="942"/>
      <c r="AN57" s="942"/>
      <c r="AO57" s="942"/>
      <c r="AP57" s="942"/>
      <c r="AQ57" s="942"/>
      <c r="AR57" s="942"/>
      <c r="AS57" s="942"/>
    </row>
    <row r="58" spans="1:45" x14ac:dyDescent="0.15">
      <c r="A58" s="942"/>
      <c r="B58" s="942"/>
      <c r="C58" s="942"/>
      <c r="D58" s="942"/>
      <c r="E58" s="942"/>
      <c r="F58" s="942"/>
      <c r="G58" s="942"/>
      <c r="H58" s="942"/>
      <c r="I58" s="942"/>
      <c r="J58" s="942"/>
      <c r="K58" s="942"/>
      <c r="L58" s="942"/>
      <c r="M58" s="942"/>
      <c r="N58" s="942"/>
      <c r="O58" s="942"/>
      <c r="P58" s="942"/>
      <c r="Q58" s="942"/>
      <c r="R58" s="942"/>
      <c r="S58" s="942"/>
      <c r="T58" s="942"/>
      <c r="U58" s="942"/>
      <c r="V58" s="942"/>
      <c r="W58" s="942"/>
      <c r="X58" s="942"/>
      <c r="Y58" s="942"/>
      <c r="Z58" s="942"/>
      <c r="AA58" s="942"/>
      <c r="AB58" s="942"/>
      <c r="AC58" s="942"/>
      <c r="AD58" s="942"/>
      <c r="AE58" s="942"/>
      <c r="AF58" s="942"/>
      <c r="AG58" s="942"/>
      <c r="AH58" s="942"/>
      <c r="AI58" s="942"/>
      <c r="AJ58" s="942"/>
      <c r="AK58" s="942"/>
      <c r="AL58" s="942"/>
      <c r="AM58" s="942"/>
      <c r="AN58" s="942"/>
      <c r="AO58" s="942"/>
      <c r="AP58" s="942"/>
      <c r="AQ58" s="942"/>
      <c r="AR58" s="942"/>
      <c r="AS58" s="942"/>
    </row>
    <row r="59" spans="1:45" x14ac:dyDescent="0.15">
      <c r="A59" s="942"/>
      <c r="B59" s="942"/>
      <c r="C59" s="942"/>
      <c r="D59" s="942"/>
      <c r="E59" s="942"/>
      <c r="F59" s="942"/>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row>
    <row r="60" spans="1:45" x14ac:dyDescent="0.15">
      <c r="A60" s="942"/>
      <c r="B60" s="942"/>
      <c r="C60" s="942"/>
      <c r="D60" s="942"/>
      <c r="E60" s="942"/>
      <c r="F60" s="942"/>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row>
    <row r="61" spans="1:45" x14ac:dyDescent="0.15">
      <c r="A61" s="942"/>
      <c r="B61" s="942"/>
      <c r="C61" s="942"/>
      <c r="D61" s="942"/>
      <c r="E61" s="942"/>
      <c r="F61" s="942"/>
      <c r="G61" s="942"/>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row>
    <row r="62" spans="1:45" x14ac:dyDescent="0.15">
      <c r="A62" s="942"/>
      <c r="B62" s="942"/>
      <c r="C62" s="942"/>
      <c r="D62" s="942"/>
      <c r="E62" s="942"/>
      <c r="F62" s="942"/>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row>
    <row r="63" spans="1:45" x14ac:dyDescent="0.15">
      <c r="A63" s="942"/>
      <c r="B63" s="942"/>
      <c r="C63" s="942"/>
      <c r="D63" s="942"/>
      <c r="E63" s="942"/>
      <c r="F63" s="942"/>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row>
    <row r="64" spans="1:45" x14ac:dyDescent="0.15">
      <c r="A64" s="942"/>
      <c r="B64" s="942"/>
      <c r="C64" s="942"/>
      <c r="D64" s="942"/>
      <c r="E64" s="942"/>
      <c r="F64" s="942"/>
      <c r="G64" s="942"/>
      <c r="H64" s="942"/>
      <c r="I64" s="942"/>
      <c r="J64" s="942"/>
      <c r="K64" s="942"/>
      <c r="L64" s="942"/>
      <c r="M64" s="942"/>
      <c r="N64" s="942"/>
      <c r="O64" s="942"/>
      <c r="P64" s="942"/>
      <c r="Q64" s="942"/>
      <c r="R64" s="942"/>
      <c r="S64" s="942"/>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row>
    <row r="65" spans="1:45" x14ac:dyDescent="0.15">
      <c r="A65" s="942"/>
      <c r="B65" s="942"/>
      <c r="C65" s="942"/>
      <c r="D65" s="942"/>
      <c r="E65" s="942"/>
      <c r="F65" s="942"/>
      <c r="G65" s="942"/>
      <c r="H65" s="942"/>
      <c r="I65" s="942"/>
      <c r="J65" s="942"/>
      <c r="K65" s="942"/>
      <c r="L65" s="942"/>
      <c r="M65" s="942"/>
      <c r="N65" s="942"/>
      <c r="O65" s="942"/>
      <c r="P65" s="942"/>
      <c r="Q65" s="942"/>
      <c r="R65" s="942"/>
      <c r="S65" s="942"/>
      <c r="T65" s="942"/>
      <c r="U65" s="942"/>
      <c r="V65" s="942"/>
      <c r="W65" s="942"/>
      <c r="X65" s="942"/>
      <c r="Y65" s="942"/>
      <c r="Z65" s="942"/>
      <c r="AA65" s="942"/>
      <c r="AB65" s="942"/>
      <c r="AC65" s="942"/>
      <c r="AD65" s="942"/>
      <c r="AE65" s="942"/>
      <c r="AF65" s="942"/>
      <c r="AG65" s="942"/>
      <c r="AH65" s="942"/>
      <c r="AI65" s="942"/>
      <c r="AJ65" s="942"/>
      <c r="AK65" s="942"/>
      <c r="AL65" s="942"/>
      <c r="AM65" s="942"/>
      <c r="AN65" s="942"/>
      <c r="AO65" s="942"/>
      <c r="AP65" s="942"/>
      <c r="AQ65" s="942"/>
      <c r="AR65" s="942"/>
      <c r="AS65" s="942"/>
    </row>
    <row r="66" spans="1:45" x14ac:dyDescent="0.15">
      <c r="A66" s="942"/>
      <c r="B66" s="942"/>
      <c r="C66" s="942"/>
      <c r="D66" s="942"/>
      <c r="E66" s="942"/>
      <c r="F66" s="942"/>
      <c r="G66" s="942"/>
      <c r="H66" s="942"/>
      <c r="I66" s="942"/>
      <c r="J66" s="942"/>
      <c r="K66" s="942"/>
      <c r="L66" s="942"/>
      <c r="M66" s="942"/>
      <c r="N66" s="942"/>
      <c r="O66" s="942"/>
      <c r="P66" s="942"/>
      <c r="Q66" s="942"/>
      <c r="R66" s="942"/>
      <c r="S66" s="942"/>
      <c r="T66" s="942"/>
      <c r="U66" s="942"/>
      <c r="V66" s="942"/>
      <c r="W66" s="942"/>
      <c r="X66" s="942"/>
      <c r="Y66" s="942"/>
      <c r="Z66" s="942"/>
      <c r="AA66" s="942"/>
      <c r="AB66" s="942"/>
      <c r="AC66" s="942"/>
      <c r="AD66" s="942"/>
      <c r="AE66" s="942"/>
      <c r="AF66" s="942"/>
      <c r="AG66" s="942"/>
      <c r="AH66" s="942"/>
      <c r="AI66" s="942"/>
      <c r="AJ66" s="942"/>
      <c r="AK66" s="942"/>
      <c r="AL66" s="942"/>
      <c r="AM66" s="942"/>
      <c r="AN66" s="942"/>
      <c r="AO66" s="942"/>
      <c r="AP66" s="942"/>
      <c r="AQ66" s="942"/>
      <c r="AR66" s="942"/>
      <c r="AS66" s="942"/>
    </row>
    <row r="67" spans="1:45" x14ac:dyDescent="0.15">
      <c r="A67" s="942"/>
      <c r="B67" s="942"/>
      <c r="C67" s="942"/>
      <c r="D67" s="942"/>
      <c r="E67" s="942"/>
      <c r="F67" s="942"/>
      <c r="G67" s="942"/>
      <c r="H67" s="942"/>
      <c r="I67" s="942"/>
      <c r="J67" s="942"/>
      <c r="K67" s="942"/>
      <c r="L67" s="942"/>
      <c r="M67" s="942"/>
      <c r="N67" s="942"/>
      <c r="O67" s="942"/>
      <c r="P67" s="942"/>
      <c r="Q67" s="942"/>
      <c r="R67" s="942"/>
      <c r="S67" s="942"/>
      <c r="T67" s="942"/>
      <c r="U67" s="942"/>
      <c r="V67" s="942"/>
      <c r="W67" s="942"/>
      <c r="X67" s="942"/>
      <c r="Y67" s="942"/>
      <c r="Z67" s="942"/>
      <c r="AA67" s="942"/>
      <c r="AB67" s="942"/>
      <c r="AC67" s="942"/>
      <c r="AD67" s="942"/>
      <c r="AE67" s="942"/>
      <c r="AF67" s="942"/>
      <c r="AG67" s="942"/>
      <c r="AH67" s="942"/>
      <c r="AI67" s="942"/>
      <c r="AJ67" s="942"/>
      <c r="AK67" s="942"/>
      <c r="AL67" s="942"/>
      <c r="AM67" s="942"/>
      <c r="AN67" s="942"/>
      <c r="AO67" s="942"/>
      <c r="AP67" s="942"/>
      <c r="AQ67" s="942"/>
      <c r="AR67" s="942"/>
      <c r="AS67" s="942"/>
    </row>
    <row r="68" spans="1:45" x14ac:dyDescent="0.15">
      <c r="A68" s="942"/>
      <c r="B68" s="942"/>
      <c r="C68" s="942"/>
      <c r="D68" s="942"/>
      <c r="E68" s="942"/>
      <c r="F68" s="94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row>
    <row r="69" spans="1:45" x14ac:dyDescent="0.15">
      <c r="A69" s="942"/>
      <c r="B69" s="942"/>
      <c r="C69" s="942"/>
      <c r="D69" s="942"/>
      <c r="E69" s="942"/>
      <c r="F69" s="942"/>
      <c r="G69" s="942"/>
      <c r="H69" s="942"/>
      <c r="I69" s="942"/>
      <c r="J69" s="942"/>
      <c r="K69" s="942"/>
      <c r="L69" s="942"/>
      <c r="M69" s="942"/>
      <c r="N69" s="942"/>
      <c r="O69" s="942"/>
      <c r="P69" s="942"/>
      <c r="Q69" s="942"/>
      <c r="R69" s="942"/>
      <c r="S69" s="942"/>
      <c r="T69" s="942"/>
      <c r="U69" s="942"/>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row>
    <row r="70" spans="1:45" x14ac:dyDescent="0.15">
      <c r="A70" s="942"/>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row>
    <row r="71" spans="1:45" x14ac:dyDescent="0.15">
      <c r="A71" s="942"/>
      <c r="B71" s="942"/>
      <c r="C71" s="942"/>
      <c r="D71" s="942"/>
      <c r="E71" s="942"/>
      <c r="F71" s="942"/>
      <c r="G71" s="942"/>
      <c r="H71" s="942"/>
      <c r="I71" s="942"/>
      <c r="J71" s="942"/>
      <c r="K71" s="942"/>
      <c r="L71" s="942"/>
      <c r="M71" s="942"/>
      <c r="N71" s="942"/>
      <c r="O71" s="942"/>
      <c r="P71" s="942"/>
      <c r="Q71" s="942"/>
      <c r="R71" s="942"/>
      <c r="S71" s="942"/>
      <c r="T71" s="942"/>
      <c r="U71" s="942"/>
      <c r="V71" s="942"/>
      <c r="W71" s="942"/>
      <c r="X71" s="942"/>
      <c r="Y71" s="942"/>
      <c r="Z71" s="942"/>
      <c r="AA71" s="942"/>
      <c r="AB71" s="942"/>
      <c r="AC71" s="942"/>
      <c r="AD71" s="942"/>
      <c r="AE71" s="942"/>
      <c r="AF71" s="942"/>
      <c r="AG71" s="942"/>
      <c r="AH71" s="942"/>
      <c r="AI71" s="942"/>
      <c r="AJ71" s="942"/>
      <c r="AK71" s="942"/>
      <c r="AL71" s="942"/>
      <c r="AM71" s="942"/>
      <c r="AN71" s="942"/>
      <c r="AO71" s="942"/>
      <c r="AP71" s="942"/>
      <c r="AQ71" s="942"/>
      <c r="AR71" s="942"/>
      <c r="AS71" s="942"/>
    </row>
    <row r="72" spans="1:45" x14ac:dyDescent="0.15">
      <c r="A72" s="942"/>
      <c r="B72" s="942"/>
      <c r="C72" s="942"/>
      <c r="D72" s="942"/>
      <c r="E72" s="942"/>
      <c r="F72" s="942"/>
      <c r="G72" s="942"/>
      <c r="H72" s="942"/>
      <c r="I72" s="942"/>
      <c r="J72" s="942"/>
      <c r="K72" s="942"/>
      <c r="L72" s="942"/>
      <c r="M72" s="942"/>
      <c r="N72" s="942"/>
      <c r="O72" s="942"/>
      <c r="P72" s="942"/>
      <c r="Q72" s="942"/>
      <c r="R72" s="942"/>
      <c r="S72" s="942"/>
      <c r="T72" s="942"/>
      <c r="U72" s="942"/>
      <c r="V72" s="942"/>
      <c r="W72" s="942"/>
      <c r="X72" s="942"/>
      <c r="Y72" s="942"/>
      <c r="Z72" s="942"/>
      <c r="AA72" s="942"/>
      <c r="AB72" s="942"/>
      <c r="AC72" s="942"/>
      <c r="AD72" s="942"/>
      <c r="AE72" s="942"/>
      <c r="AF72" s="942"/>
      <c r="AG72" s="942"/>
      <c r="AH72" s="942"/>
      <c r="AI72" s="942"/>
      <c r="AJ72" s="942"/>
      <c r="AK72" s="942"/>
      <c r="AL72" s="942"/>
      <c r="AM72" s="942"/>
      <c r="AN72" s="942"/>
      <c r="AO72" s="942"/>
      <c r="AP72" s="942"/>
      <c r="AQ72" s="942"/>
      <c r="AR72" s="942"/>
      <c r="AS72" s="942"/>
    </row>
    <row r="73" spans="1:45" x14ac:dyDescent="0.15">
      <c r="A73" s="942"/>
      <c r="B73" s="942"/>
      <c r="C73" s="942"/>
      <c r="D73" s="942"/>
      <c r="E73" s="942"/>
      <c r="F73" s="942"/>
      <c r="G73" s="942"/>
      <c r="H73" s="942"/>
      <c r="I73" s="942"/>
      <c r="J73" s="942"/>
      <c r="K73" s="942"/>
      <c r="L73" s="942"/>
      <c r="M73" s="942"/>
      <c r="N73" s="942"/>
      <c r="O73" s="942"/>
      <c r="P73" s="942"/>
      <c r="Q73" s="942"/>
      <c r="R73" s="942"/>
      <c r="S73" s="942"/>
      <c r="T73" s="942"/>
      <c r="U73" s="942"/>
      <c r="V73" s="942"/>
      <c r="W73" s="942"/>
      <c r="X73" s="942"/>
      <c r="Y73" s="942"/>
      <c r="Z73" s="942"/>
      <c r="AA73" s="942"/>
      <c r="AB73" s="942"/>
      <c r="AC73" s="942"/>
      <c r="AD73" s="942"/>
      <c r="AE73" s="942"/>
      <c r="AF73" s="942"/>
      <c r="AG73" s="942"/>
      <c r="AH73" s="942"/>
      <c r="AI73" s="942"/>
      <c r="AJ73" s="942"/>
      <c r="AK73" s="942"/>
      <c r="AL73" s="942"/>
      <c r="AM73" s="942"/>
      <c r="AN73" s="942"/>
      <c r="AO73" s="942"/>
      <c r="AP73" s="942"/>
      <c r="AQ73" s="942"/>
      <c r="AR73" s="942"/>
      <c r="AS73" s="942"/>
    </row>
    <row r="74" spans="1:45" x14ac:dyDescent="0.15">
      <c r="A74" s="942"/>
      <c r="B74" s="942"/>
      <c r="C74" s="942"/>
      <c r="D74" s="942"/>
      <c r="E74" s="942"/>
      <c r="F74" s="942"/>
      <c r="G74" s="942"/>
      <c r="H74" s="942"/>
      <c r="I74" s="942"/>
      <c r="J74" s="942"/>
      <c r="K74" s="942"/>
      <c r="L74" s="942"/>
      <c r="M74" s="942"/>
      <c r="N74" s="942"/>
      <c r="O74" s="942"/>
      <c r="P74" s="942"/>
      <c r="Q74" s="942"/>
      <c r="R74" s="942"/>
      <c r="S74" s="942"/>
      <c r="T74" s="942"/>
      <c r="U74" s="942"/>
      <c r="V74" s="942"/>
      <c r="W74" s="942"/>
      <c r="X74" s="942"/>
      <c r="Y74" s="942"/>
      <c r="Z74" s="942"/>
      <c r="AA74" s="942"/>
      <c r="AB74" s="942"/>
      <c r="AC74" s="942"/>
      <c r="AD74" s="942"/>
      <c r="AE74" s="942"/>
      <c r="AF74" s="942"/>
      <c r="AG74" s="942"/>
      <c r="AH74" s="942"/>
      <c r="AI74" s="942"/>
      <c r="AJ74" s="942"/>
      <c r="AK74" s="942"/>
      <c r="AL74" s="942"/>
      <c r="AM74" s="942"/>
      <c r="AN74" s="942"/>
      <c r="AO74" s="942"/>
      <c r="AP74" s="942"/>
      <c r="AQ74" s="942"/>
      <c r="AR74" s="942"/>
      <c r="AS74" s="942"/>
    </row>
    <row r="75" spans="1:45" x14ac:dyDescent="0.15">
      <c r="A75" s="942"/>
      <c r="B75" s="942"/>
      <c r="C75" s="942"/>
      <c r="D75" s="942"/>
      <c r="E75" s="942"/>
      <c r="F75" s="942"/>
      <c r="G75" s="942"/>
      <c r="H75" s="942"/>
      <c r="I75" s="942"/>
      <c r="J75" s="942"/>
      <c r="K75" s="942"/>
      <c r="L75" s="942"/>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c r="AL75" s="942"/>
      <c r="AM75" s="942"/>
      <c r="AN75" s="942"/>
      <c r="AO75" s="942"/>
      <c r="AP75" s="942"/>
      <c r="AQ75" s="942"/>
      <c r="AR75" s="942"/>
      <c r="AS75" s="942"/>
    </row>
    <row r="76" spans="1:45" x14ac:dyDescent="0.15">
      <c r="A76" s="942"/>
      <c r="B76" s="942"/>
      <c r="C76" s="942"/>
      <c r="D76" s="942"/>
      <c r="E76" s="942"/>
      <c r="F76" s="942"/>
      <c r="G76" s="942"/>
      <c r="H76" s="942"/>
      <c r="I76" s="942"/>
      <c r="J76" s="942"/>
      <c r="K76" s="942"/>
      <c r="L76" s="942"/>
      <c r="M76" s="942"/>
      <c r="N76" s="942"/>
      <c r="O76" s="942"/>
      <c r="P76" s="942"/>
      <c r="Q76" s="942"/>
      <c r="R76" s="942"/>
      <c r="S76" s="942"/>
      <c r="T76" s="942"/>
      <c r="U76" s="942"/>
      <c r="V76" s="942"/>
      <c r="W76" s="942"/>
      <c r="X76" s="942"/>
      <c r="Y76" s="942"/>
      <c r="Z76" s="942"/>
      <c r="AA76" s="942"/>
      <c r="AB76" s="942"/>
      <c r="AC76" s="942"/>
      <c r="AD76" s="942"/>
      <c r="AE76" s="942"/>
      <c r="AF76" s="942"/>
      <c r="AG76" s="942"/>
      <c r="AH76" s="942"/>
      <c r="AI76" s="942"/>
      <c r="AJ76" s="942"/>
      <c r="AK76" s="942"/>
      <c r="AL76" s="942"/>
      <c r="AM76" s="942"/>
      <c r="AN76" s="942"/>
      <c r="AO76" s="942"/>
      <c r="AP76" s="942"/>
      <c r="AQ76" s="942"/>
      <c r="AR76" s="942"/>
      <c r="AS76" s="942"/>
    </row>
    <row r="77" spans="1:45" x14ac:dyDescent="0.15">
      <c r="A77" s="942"/>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row>
    <row r="78" spans="1:45" x14ac:dyDescent="0.15">
      <c r="A78" s="942"/>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row>
    <row r="79" spans="1:45" x14ac:dyDescent="0.15">
      <c r="A79" s="942"/>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row>
    <row r="80" spans="1:45" x14ac:dyDescent="0.15">
      <c r="A80" s="942"/>
      <c r="B80" s="942"/>
      <c r="C80" s="942"/>
      <c r="D80" s="942"/>
      <c r="E80" s="942"/>
      <c r="F80" s="942"/>
      <c r="G80" s="942"/>
      <c r="H80" s="942"/>
      <c r="I80" s="942"/>
      <c r="J80" s="942"/>
      <c r="K80" s="942"/>
      <c r="L80" s="942"/>
      <c r="M80" s="942"/>
      <c r="N80" s="942"/>
      <c r="O80" s="942"/>
      <c r="P80" s="942"/>
      <c r="Q80" s="942"/>
      <c r="R80" s="942"/>
      <c r="S80" s="942"/>
      <c r="T80" s="942"/>
      <c r="U80" s="942"/>
      <c r="V80" s="942"/>
      <c r="W80" s="942"/>
      <c r="X80" s="942"/>
      <c r="Y80" s="942"/>
      <c r="Z80" s="942"/>
      <c r="AA80" s="942"/>
      <c r="AB80" s="942"/>
      <c r="AC80" s="942"/>
      <c r="AD80" s="942"/>
      <c r="AE80" s="942"/>
      <c r="AF80" s="942"/>
      <c r="AG80" s="942"/>
      <c r="AH80" s="942"/>
      <c r="AI80" s="942"/>
      <c r="AJ80" s="942"/>
      <c r="AK80" s="942"/>
      <c r="AL80" s="942"/>
      <c r="AM80" s="942"/>
      <c r="AN80" s="942"/>
      <c r="AO80" s="942"/>
      <c r="AP80" s="942"/>
      <c r="AQ80" s="942"/>
      <c r="AR80" s="942"/>
      <c r="AS80" s="942"/>
    </row>
    <row r="81" spans="1:45" x14ac:dyDescent="0.15">
      <c r="A81" s="942"/>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row>
    <row r="82" spans="1:45" x14ac:dyDescent="0.15">
      <c r="A82" s="942"/>
      <c r="B82" s="942"/>
      <c r="C82" s="942"/>
      <c r="D82" s="942"/>
      <c r="E82" s="942"/>
      <c r="F82" s="942"/>
      <c r="G82" s="942"/>
      <c r="H82" s="942"/>
      <c r="I82" s="942"/>
      <c r="J82" s="942"/>
      <c r="K82" s="942"/>
      <c r="L82" s="942"/>
      <c r="M82" s="942"/>
      <c r="N82" s="942"/>
      <c r="O82" s="942"/>
      <c r="P82" s="942"/>
      <c r="Q82" s="942"/>
      <c r="R82" s="942"/>
      <c r="S82" s="942"/>
      <c r="T82" s="942"/>
      <c r="U82" s="942"/>
      <c r="V82" s="942"/>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row>
    <row r="83" spans="1:45" x14ac:dyDescent="0.15">
      <c r="A83" s="942"/>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row>
    <row r="84" spans="1:45" x14ac:dyDescent="0.15">
      <c r="A84" s="942"/>
      <c r="B84" s="942"/>
      <c r="C84" s="942"/>
      <c r="D84" s="942"/>
      <c r="E84" s="942"/>
      <c r="F84" s="942"/>
      <c r="G84" s="942"/>
      <c r="H84" s="942"/>
      <c r="I84" s="942"/>
      <c r="J84" s="942"/>
      <c r="K84" s="942"/>
      <c r="L84" s="942"/>
      <c r="M84" s="942"/>
      <c r="N84" s="942"/>
      <c r="O84" s="942"/>
      <c r="P84" s="942"/>
      <c r="Q84" s="942"/>
      <c r="R84" s="942"/>
      <c r="S84" s="942"/>
      <c r="T84" s="942"/>
      <c r="U84" s="942"/>
      <c r="V84" s="942"/>
      <c r="W84" s="942"/>
      <c r="X84" s="942"/>
      <c r="Y84" s="942"/>
      <c r="Z84" s="942"/>
      <c r="AA84" s="942"/>
      <c r="AB84" s="942"/>
      <c r="AC84" s="942"/>
      <c r="AD84" s="942"/>
      <c r="AE84" s="942"/>
      <c r="AF84" s="942"/>
      <c r="AG84" s="942"/>
      <c r="AH84" s="942"/>
      <c r="AI84" s="942"/>
      <c r="AJ84" s="942"/>
      <c r="AK84" s="942"/>
      <c r="AL84" s="942"/>
      <c r="AM84" s="942"/>
      <c r="AN84" s="942"/>
      <c r="AO84" s="942"/>
      <c r="AP84" s="942"/>
      <c r="AQ84" s="942"/>
      <c r="AR84" s="942"/>
      <c r="AS84" s="942"/>
    </row>
    <row r="85" spans="1:45" x14ac:dyDescent="0.15">
      <c r="A85" s="942"/>
      <c r="B85" s="942"/>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c r="AA85" s="942"/>
      <c r="AB85" s="942"/>
      <c r="AC85" s="942"/>
      <c r="AD85" s="942"/>
      <c r="AE85" s="942"/>
      <c r="AF85" s="942"/>
      <c r="AG85" s="942"/>
      <c r="AH85" s="942"/>
      <c r="AI85" s="942"/>
      <c r="AJ85" s="942"/>
      <c r="AK85" s="942"/>
      <c r="AL85" s="942"/>
      <c r="AM85" s="942"/>
      <c r="AN85" s="942"/>
      <c r="AO85" s="942"/>
      <c r="AP85" s="942"/>
      <c r="AQ85" s="942"/>
      <c r="AR85" s="942"/>
      <c r="AS85" s="942"/>
    </row>
    <row r="86" spans="1:45" x14ac:dyDescent="0.15">
      <c r="A86" s="942"/>
      <c r="B86" s="942"/>
      <c r="C86" s="942"/>
      <c r="D86" s="942"/>
      <c r="E86" s="942"/>
      <c r="F86" s="942"/>
      <c r="G86" s="942"/>
      <c r="H86" s="942"/>
      <c r="I86" s="942"/>
      <c r="J86" s="942"/>
      <c r="K86" s="942"/>
      <c r="L86" s="942"/>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c r="AL86" s="942"/>
      <c r="AM86" s="942"/>
      <c r="AN86" s="942"/>
      <c r="AO86" s="942"/>
      <c r="AP86" s="942"/>
      <c r="AQ86" s="942"/>
      <c r="AR86" s="942"/>
      <c r="AS86" s="942"/>
    </row>
    <row r="87" spans="1:45" x14ac:dyDescent="0.15">
      <c r="A87" s="942"/>
      <c r="B87" s="942"/>
      <c r="C87" s="942"/>
      <c r="D87" s="942"/>
      <c r="E87" s="942"/>
      <c r="F87" s="942"/>
      <c r="G87" s="942"/>
      <c r="H87" s="942"/>
      <c r="I87" s="942"/>
      <c r="J87" s="942"/>
      <c r="K87" s="942"/>
      <c r="L87" s="942"/>
      <c r="M87" s="942"/>
      <c r="N87" s="942"/>
      <c r="O87" s="942"/>
      <c r="P87" s="942"/>
      <c r="Q87" s="942"/>
      <c r="R87" s="942"/>
      <c r="S87" s="942"/>
      <c r="T87" s="942"/>
      <c r="U87" s="942"/>
      <c r="V87" s="942"/>
      <c r="W87" s="942"/>
      <c r="X87" s="942"/>
      <c r="Y87" s="942"/>
      <c r="Z87" s="942"/>
      <c r="AA87" s="942"/>
      <c r="AB87" s="942"/>
      <c r="AC87" s="942"/>
      <c r="AD87" s="942"/>
      <c r="AE87" s="942"/>
      <c r="AF87" s="942"/>
      <c r="AG87" s="942"/>
      <c r="AH87" s="942"/>
      <c r="AI87" s="942"/>
      <c r="AJ87" s="942"/>
      <c r="AK87" s="942"/>
      <c r="AL87" s="942"/>
      <c r="AM87" s="942"/>
      <c r="AN87" s="942"/>
      <c r="AO87" s="942"/>
      <c r="AP87" s="942"/>
      <c r="AQ87" s="942"/>
      <c r="AR87" s="942"/>
      <c r="AS87" s="942"/>
    </row>
    <row r="88" spans="1:45" x14ac:dyDescent="0.15">
      <c r="A88" s="942"/>
      <c r="B88" s="942"/>
      <c r="C88" s="942"/>
      <c r="D88" s="942"/>
      <c r="E88" s="942"/>
      <c r="F88" s="942"/>
      <c r="G88" s="942"/>
      <c r="H88" s="942"/>
      <c r="I88" s="942"/>
      <c r="J88" s="942"/>
      <c r="K88" s="942"/>
      <c r="L88" s="942"/>
      <c r="M88" s="942"/>
      <c r="N88" s="942"/>
      <c r="O88" s="942"/>
      <c r="P88" s="942"/>
      <c r="Q88" s="942"/>
      <c r="R88" s="942"/>
      <c r="S88" s="942"/>
      <c r="T88" s="942"/>
      <c r="U88" s="942"/>
      <c r="V88" s="942"/>
      <c r="W88" s="942"/>
      <c r="X88" s="942"/>
      <c r="Y88" s="942"/>
      <c r="Z88" s="942"/>
      <c r="AA88" s="942"/>
      <c r="AB88" s="942"/>
      <c r="AC88" s="942"/>
      <c r="AD88" s="942"/>
      <c r="AE88" s="942"/>
      <c r="AF88" s="942"/>
      <c r="AG88" s="942"/>
      <c r="AH88" s="942"/>
      <c r="AI88" s="942"/>
      <c r="AJ88" s="942"/>
      <c r="AK88" s="942"/>
      <c r="AL88" s="942"/>
      <c r="AM88" s="942"/>
      <c r="AN88" s="942"/>
      <c r="AO88" s="942"/>
      <c r="AP88" s="942"/>
      <c r="AQ88" s="942"/>
      <c r="AR88" s="942"/>
      <c r="AS88" s="942"/>
    </row>
    <row r="89" spans="1:45" x14ac:dyDescent="0.15">
      <c r="A89" s="942"/>
      <c r="B89" s="942"/>
      <c r="C89" s="942"/>
      <c r="D89" s="942"/>
      <c r="E89" s="942"/>
      <c r="F89" s="942"/>
      <c r="G89" s="942"/>
      <c r="H89" s="942"/>
      <c r="I89" s="942"/>
      <c r="J89" s="942"/>
      <c r="K89" s="942"/>
      <c r="L89" s="942"/>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c r="AL89" s="942"/>
      <c r="AM89" s="942"/>
      <c r="AN89" s="942"/>
      <c r="AO89" s="942"/>
      <c r="AP89" s="942"/>
      <c r="AQ89" s="942"/>
      <c r="AR89" s="942"/>
      <c r="AS89" s="942"/>
    </row>
    <row r="90" spans="1:45" x14ac:dyDescent="0.15">
      <c r="A90" s="942"/>
      <c r="B90" s="942"/>
      <c r="C90" s="942"/>
      <c r="D90" s="942"/>
      <c r="E90" s="942"/>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2"/>
      <c r="AK90" s="942"/>
      <c r="AL90" s="942"/>
      <c r="AM90" s="942"/>
      <c r="AN90" s="942"/>
      <c r="AO90" s="942"/>
      <c r="AP90" s="942"/>
      <c r="AQ90" s="942"/>
      <c r="AR90" s="942"/>
      <c r="AS90" s="942"/>
    </row>
    <row r="91" spans="1:45" x14ac:dyDescent="0.15">
      <c r="A91" s="942"/>
      <c r="B91" s="942"/>
      <c r="C91" s="942"/>
      <c r="D91" s="942"/>
      <c r="E91" s="942"/>
      <c r="F91" s="942"/>
      <c r="G91" s="942"/>
      <c r="H91" s="942"/>
      <c r="I91" s="942"/>
      <c r="J91" s="942"/>
      <c r="K91" s="942"/>
      <c r="L91" s="942"/>
      <c r="M91" s="942"/>
      <c r="N91" s="942"/>
      <c r="O91" s="942"/>
      <c r="P91" s="942"/>
      <c r="Q91" s="942"/>
      <c r="R91" s="942"/>
      <c r="S91" s="942"/>
      <c r="T91" s="942"/>
      <c r="U91" s="942"/>
      <c r="V91" s="942"/>
      <c r="W91" s="942"/>
      <c r="X91" s="942"/>
      <c r="Y91" s="942"/>
      <c r="Z91" s="942"/>
      <c r="AA91" s="942"/>
      <c r="AB91" s="942"/>
      <c r="AC91" s="942"/>
      <c r="AD91" s="942"/>
      <c r="AE91" s="942"/>
      <c r="AF91" s="942"/>
      <c r="AG91" s="942"/>
      <c r="AH91" s="942"/>
      <c r="AI91" s="942"/>
      <c r="AJ91" s="942"/>
      <c r="AK91" s="942"/>
      <c r="AL91" s="942"/>
      <c r="AM91" s="942"/>
      <c r="AN91" s="942"/>
      <c r="AO91" s="942"/>
      <c r="AP91" s="942"/>
      <c r="AQ91" s="942"/>
      <c r="AR91" s="942"/>
      <c r="AS91" s="942"/>
    </row>
    <row r="92" spans="1:45" x14ac:dyDescent="0.15">
      <c r="A92" s="942"/>
      <c r="B92" s="942"/>
      <c r="C92" s="942"/>
      <c r="D92" s="942"/>
      <c r="E92" s="942"/>
      <c r="F92" s="942"/>
      <c r="G92" s="942"/>
      <c r="H92" s="942"/>
      <c r="I92" s="942"/>
      <c r="J92" s="942"/>
      <c r="K92" s="942"/>
      <c r="L92" s="942"/>
      <c r="M92" s="942"/>
      <c r="N92" s="942"/>
      <c r="O92" s="942"/>
      <c r="P92" s="942"/>
      <c r="Q92" s="942"/>
      <c r="R92" s="942"/>
      <c r="S92" s="942"/>
      <c r="T92" s="942"/>
      <c r="U92" s="942"/>
      <c r="V92" s="942"/>
      <c r="W92" s="942"/>
      <c r="X92" s="942"/>
      <c r="Y92" s="942"/>
      <c r="Z92" s="942"/>
      <c r="AA92" s="942"/>
      <c r="AB92" s="942"/>
      <c r="AC92" s="942"/>
      <c r="AD92" s="942"/>
      <c r="AE92" s="942"/>
      <c r="AF92" s="942"/>
      <c r="AG92" s="942"/>
      <c r="AH92" s="942"/>
      <c r="AI92" s="942"/>
      <c r="AJ92" s="942"/>
      <c r="AK92" s="942"/>
      <c r="AL92" s="942"/>
      <c r="AM92" s="942"/>
      <c r="AN92" s="942"/>
      <c r="AO92" s="942"/>
      <c r="AP92" s="942"/>
      <c r="AQ92" s="942"/>
      <c r="AR92" s="942"/>
      <c r="AS92" s="942"/>
    </row>
    <row r="93" spans="1:45" x14ac:dyDescent="0.15">
      <c r="A93" s="942"/>
      <c r="B93" s="942"/>
      <c r="C93" s="942"/>
      <c r="D93" s="942"/>
      <c r="E93" s="942"/>
      <c r="F93" s="942"/>
      <c r="G93" s="942"/>
      <c r="H93" s="942"/>
      <c r="I93" s="942"/>
      <c r="J93" s="942"/>
      <c r="K93" s="942"/>
      <c r="L93" s="942"/>
      <c r="M93" s="942"/>
      <c r="N93" s="942"/>
      <c r="O93" s="942"/>
      <c r="P93" s="942"/>
      <c r="Q93" s="942"/>
      <c r="R93" s="942"/>
      <c r="S93" s="942"/>
      <c r="T93" s="942"/>
      <c r="U93" s="942"/>
      <c r="V93" s="942"/>
      <c r="W93" s="942"/>
      <c r="X93" s="942"/>
      <c r="Y93" s="942"/>
      <c r="Z93" s="942"/>
      <c r="AA93" s="942"/>
      <c r="AB93" s="942"/>
      <c r="AC93" s="942"/>
      <c r="AD93" s="942"/>
      <c r="AE93" s="942"/>
      <c r="AF93" s="942"/>
      <c r="AG93" s="942"/>
      <c r="AH93" s="942"/>
      <c r="AI93" s="942"/>
      <c r="AJ93" s="942"/>
      <c r="AK93" s="942"/>
      <c r="AL93" s="942"/>
      <c r="AM93" s="942"/>
      <c r="AN93" s="942"/>
      <c r="AO93" s="942"/>
      <c r="AP93" s="942"/>
      <c r="AQ93" s="942"/>
      <c r="AR93" s="942"/>
      <c r="AS93" s="942"/>
    </row>
    <row r="94" spans="1:45" x14ac:dyDescent="0.15">
      <c r="A94" s="942"/>
      <c r="B94" s="942"/>
      <c r="C94" s="942"/>
      <c r="D94" s="942"/>
      <c r="E94" s="942"/>
      <c r="F94" s="942"/>
      <c r="G94" s="942"/>
      <c r="H94" s="942"/>
      <c r="I94" s="942"/>
      <c r="J94" s="942"/>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2"/>
      <c r="AK94" s="942"/>
      <c r="AL94" s="942"/>
      <c r="AM94" s="942"/>
      <c r="AN94" s="942"/>
      <c r="AO94" s="942"/>
      <c r="AP94" s="942"/>
      <c r="AQ94" s="942"/>
      <c r="AR94" s="942"/>
      <c r="AS94" s="942"/>
    </row>
    <row r="95" spans="1:45" x14ac:dyDescent="0.15">
      <c r="A95" s="942"/>
      <c r="B95" s="942"/>
      <c r="C95" s="942"/>
      <c r="D95" s="942"/>
      <c r="E95" s="942"/>
      <c r="F95" s="942"/>
      <c r="G95" s="942"/>
      <c r="H95" s="942"/>
      <c r="I95" s="942"/>
      <c r="J95" s="942"/>
      <c r="K95" s="942"/>
      <c r="L95" s="942"/>
      <c r="M95" s="942"/>
      <c r="N95" s="942"/>
      <c r="O95" s="942"/>
      <c r="P95" s="942"/>
      <c r="Q95" s="942"/>
      <c r="R95" s="942"/>
      <c r="S95" s="942"/>
      <c r="T95" s="942"/>
      <c r="U95" s="942"/>
      <c r="V95" s="942"/>
      <c r="W95" s="942"/>
      <c r="X95" s="942"/>
      <c r="Y95" s="942"/>
      <c r="Z95" s="942"/>
      <c r="AA95" s="942"/>
      <c r="AB95" s="942"/>
      <c r="AC95" s="942"/>
      <c r="AD95" s="942"/>
      <c r="AE95" s="942"/>
      <c r="AF95" s="942"/>
      <c r="AG95" s="942"/>
      <c r="AH95" s="942"/>
      <c r="AI95" s="942"/>
      <c r="AJ95" s="942"/>
      <c r="AK95" s="942"/>
      <c r="AL95" s="942"/>
      <c r="AM95" s="942"/>
      <c r="AN95" s="942"/>
      <c r="AO95" s="942"/>
      <c r="AP95" s="942"/>
      <c r="AQ95" s="942"/>
      <c r="AR95" s="942"/>
      <c r="AS95" s="942"/>
    </row>
    <row r="96" spans="1:45" x14ac:dyDescent="0.15">
      <c r="A96" s="942"/>
      <c r="B96" s="942"/>
      <c r="C96" s="942"/>
      <c r="D96" s="942"/>
      <c r="E96" s="942"/>
      <c r="F96" s="942"/>
      <c r="G96" s="942"/>
      <c r="H96" s="942"/>
      <c r="I96" s="942"/>
      <c r="J96" s="942"/>
      <c r="K96" s="942"/>
      <c r="L96" s="942"/>
      <c r="M96" s="942"/>
      <c r="N96" s="942"/>
      <c r="O96" s="942"/>
      <c r="P96" s="942"/>
      <c r="Q96" s="942"/>
      <c r="R96" s="942"/>
      <c r="S96" s="942"/>
      <c r="T96" s="942"/>
      <c r="U96" s="942"/>
      <c r="V96" s="942"/>
      <c r="W96" s="942"/>
      <c r="X96" s="942"/>
      <c r="Y96" s="942"/>
      <c r="Z96" s="942"/>
      <c r="AA96" s="942"/>
      <c r="AB96" s="942"/>
      <c r="AC96" s="942"/>
      <c r="AD96" s="942"/>
      <c r="AE96" s="942"/>
      <c r="AF96" s="942"/>
      <c r="AG96" s="942"/>
      <c r="AH96" s="942"/>
      <c r="AI96" s="942"/>
      <c r="AJ96" s="942"/>
      <c r="AK96" s="942"/>
      <c r="AL96" s="942"/>
      <c r="AM96" s="942"/>
      <c r="AN96" s="942"/>
      <c r="AO96" s="942"/>
      <c r="AP96" s="942"/>
      <c r="AQ96" s="942"/>
      <c r="AR96" s="942"/>
      <c r="AS96" s="942"/>
    </row>
    <row r="97" spans="1:45" x14ac:dyDescent="0.15">
      <c r="A97" s="942"/>
      <c r="B97" s="942"/>
      <c r="C97" s="942"/>
      <c r="D97" s="942"/>
      <c r="E97" s="942"/>
      <c r="F97" s="942"/>
      <c r="G97" s="942"/>
      <c r="H97" s="942"/>
      <c r="I97" s="942"/>
      <c r="J97" s="942"/>
      <c r="K97" s="942"/>
      <c r="L97" s="942"/>
      <c r="M97" s="942"/>
      <c r="N97" s="942"/>
      <c r="O97" s="942"/>
      <c r="P97" s="942"/>
      <c r="Q97" s="942"/>
      <c r="R97" s="942"/>
      <c r="S97" s="942"/>
      <c r="T97" s="942"/>
      <c r="U97" s="942"/>
      <c r="V97" s="942"/>
      <c r="W97" s="942"/>
      <c r="X97" s="942"/>
      <c r="Y97" s="942"/>
      <c r="Z97" s="942"/>
      <c r="AA97" s="942"/>
      <c r="AB97" s="942"/>
      <c r="AC97" s="942"/>
      <c r="AD97" s="942"/>
      <c r="AE97" s="942"/>
      <c r="AF97" s="942"/>
      <c r="AG97" s="942"/>
      <c r="AH97" s="942"/>
      <c r="AI97" s="942"/>
      <c r="AJ97" s="942"/>
      <c r="AK97" s="942"/>
      <c r="AL97" s="942"/>
      <c r="AM97" s="942"/>
      <c r="AN97" s="942"/>
      <c r="AO97" s="942"/>
      <c r="AP97" s="942"/>
      <c r="AQ97" s="942"/>
      <c r="AR97" s="942"/>
      <c r="AS97" s="942"/>
    </row>
    <row r="98" spans="1:45" x14ac:dyDescent="0.15">
      <c r="A98" s="942"/>
      <c r="B98" s="942"/>
      <c r="C98" s="942"/>
      <c r="D98" s="942"/>
      <c r="E98" s="942"/>
      <c r="F98" s="942"/>
      <c r="G98" s="942"/>
      <c r="H98" s="942"/>
      <c r="I98" s="942"/>
      <c r="J98" s="942"/>
      <c r="K98" s="942"/>
      <c r="L98" s="942"/>
      <c r="M98" s="942"/>
      <c r="N98" s="942"/>
      <c r="O98" s="942"/>
      <c r="P98" s="942"/>
      <c r="Q98" s="942"/>
      <c r="R98" s="942"/>
      <c r="S98" s="942"/>
      <c r="T98" s="942"/>
      <c r="U98" s="942"/>
      <c r="V98" s="942"/>
      <c r="W98" s="942"/>
      <c r="X98" s="942"/>
      <c r="Y98" s="942"/>
      <c r="Z98" s="942"/>
      <c r="AA98" s="942"/>
      <c r="AB98" s="942"/>
      <c r="AC98" s="942"/>
      <c r="AD98" s="942"/>
      <c r="AE98" s="942"/>
      <c r="AF98" s="942"/>
      <c r="AG98" s="942"/>
      <c r="AH98" s="942"/>
      <c r="AI98" s="942"/>
      <c r="AJ98" s="942"/>
      <c r="AK98" s="942"/>
      <c r="AL98" s="942"/>
      <c r="AM98" s="942"/>
      <c r="AN98" s="942"/>
      <c r="AO98" s="942"/>
      <c r="AP98" s="942"/>
      <c r="AQ98" s="942"/>
      <c r="AR98" s="942"/>
      <c r="AS98" s="942"/>
    </row>
    <row r="99" spans="1:45" x14ac:dyDescent="0.15">
      <c r="A99" s="942"/>
      <c r="B99" s="942"/>
      <c r="C99" s="942"/>
      <c r="D99" s="942"/>
      <c r="E99" s="942"/>
      <c r="F99" s="942"/>
      <c r="G99" s="942"/>
      <c r="H99" s="942"/>
      <c r="I99" s="942"/>
      <c r="J99" s="942"/>
      <c r="K99" s="942"/>
      <c r="L99" s="942"/>
      <c r="M99" s="942"/>
      <c r="N99" s="942"/>
      <c r="O99" s="942"/>
      <c r="P99" s="942"/>
      <c r="Q99" s="942"/>
      <c r="R99" s="942"/>
      <c r="S99" s="942"/>
      <c r="T99" s="942"/>
      <c r="U99" s="942"/>
      <c r="V99" s="942"/>
      <c r="W99" s="942"/>
      <c r="X99" s="942"/>
      <c r="Y99" s="942"/>
      <c r="Z99" s="942"/>
      <c r="AA99" s="942"/>
      <c r="AB99" s="942"/>
      <c r="AC99" s="942"/>
      <c r="AD99" s="942"/>
      <c r="AE99" s="942"/>
      <c r="AF99" s="942"/>
      <c r="AG99" s="942"/>
      <c r="AH99" s="942"/>
      <c r="AI99" s="942"/>
      <c r="AJ99" s="942"/>
      <c r="AK99" s="942"/>
      <c r="AL99" s="942"/>
      <c r="AM99" s="942"/>
      <c r="AN99" s="942"/>
      <c r="AO99" s="942"/>
      <c r="AP99" s="942"/>
      <c r="AQ99" s="942"/>
      <c r="AR99" s="942"/>
      <c r="AS99" s="942"/>
    </row>
    <row r="100" spans="1:45" x14ac:dyDescent="0.15">
      <c r="A100" s="942"/>
      <c r="B100" s="942"/>
      <c r="C100" s="942"/>
      <c r="D100" s="942"/>
      <c r="E100" s="942"/>
      <c r="F100" s="942"/>
      <c r="G100" s="942"/>
      <c r="H100" s="942"/>
      <c r="I100" s="942"/>
      <c r="J100" s="942"/>
      <c r="K100" s="942"/>
      <c r="L100" s="942"/>
      <c r="M100" s="942"/>
      <c r="N100" s="942"/>
      <c r="O100" s="942"/>
      <c r="P100" s="942"/>
      <c r="Q100" s="942"/>
      <c r="R100" s="942"/>
      <c r="S100" s="942"/>
      <c r="T100" s="942"/>
      <c r="U100" s="942"/>
      <c r="V100" s="942"/>
      <c r="W100" s="942"/>
      <c r="X100" s="942"/>
      <c r="Y100" s="942"/>
      <c r="Z100" s="942"/>
      <c r="AA100" s="942"/>
      <c r="AB100" s="942"/>
      <c r="AC100" s="942"/>
      <c r="AD100" s="942"/>
      <c r="AE100" s="942"/>
      <c r="AF100" s="942"/>
      <c r="AG100" s="942"/>
      <c r="AH100" s="942"/>
      <c r="AI100" s="942"/>
      <c r="AJ100" s="942"/>
      <c r="AK100" s="942"/>
      <c r="AL100" s="942"/>
      <c r="AM100" s="942"/>
      <c r="AN100" s="942"/>
      <c r="AO100" s="942"/>
      <c r="AP100" s="942"/>
      <c r="AQ100" s="942"/>
      <c r="AR100" s="942"/>
      <c r="AS100" s="942"/>
    </row>
    <row r="101" spans="1:45" x14ac:dyDescent="0.15">
      <c r="A101" s="942"/>
      <c r="B101" s="942"/>
      <c r="C101" s="942"/>
      <c r="D101" s="942"/>
      <c r="E101" s="942"/>
      <c r="F101" s="942"/>
      <c r="G101" s="942"/>
      <c r="H101" s="942"/>
      <c r="I101" s="942"/>
      <c r="J101" s="942"/>
      <c r="K101" s="942"/>
      <c r="L101" s="942"/>
      <c r="M101" s="942"/>
      <c r="N101" s="942"/>
      <c r="O101" s="942"/>
      <c r="P101" s="942"/>
      <c r="Q101" s="942"/>
      <c r="R101" s="942"/>
      <c r="S101" s="942"/>
      <c r="T101" s="942"/>
      <c r="U101" s="942"/>
      <c r="V101" s="942"/>
      <c r="W101" s="942"/>
      <c r="X101" s="942"/>
      <c r="Y101" s="942"/>
      <c r="Z101" s="942"/>
      <c r="AA101" s="942"/>
      <c r="AB101" s="942"/>
      <c r="AC101" s="942"/>
      <c r="AD101" s="942"/>
      <c r="AE101" s="942"/>
      <c r="AF101" s="942"/>
      <c r="AG101" s="942"/>
      <c r="AH101" s="942"/>
      <c r="AI101" s="942"/>
      <c r="AJ101" s="942"/>
      <c r="AK101" s="942"/>
      <c r="AL101" s="942"/>
      <c r="AM101" s="942"/>
      <c r="AN101" s="942"/>
      <c r="AO101" s="942"/>
      <c r="AP101" s="942"/>
      <c r="AQ101" s="942"/>
      <c r="AR101" s="942"/>
      <c r="AS101" s="942"/>
    </row>
    <row r="102" spans="1:45" x14ac:dyDescent="0.15">
      <c r="A102" s="942"/>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row>
    <row r="103" spans="1:45" x14ac:dyDescent="0.15">
      <c r="A103" s="942"/>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row>
    <row r="104" spans="1:45" x14ac:dyDescent="0.15">
      <c r="A104" s="942"/>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row>
    <row r="105" spans="1:45" x14ac:dyDescent="0.15">
      <c r="A105" s="942"/>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row>
    <row r="106" spans="1:45" x14ac:dyDescent="0.15">
      <c r="A106" s="942"/>
      <c r="B106" s="942"/>
      <c r="C106" s="942"/>
      <c r="D106" s="942"/>
      <c r="E106" s="942"/>
      <c r="F106" s="942"/>
      <c r="G106" s="942"/>
      <c r="H106" s="942"/>
      <c r="I106" s="942"/>
      <c r="J106" s="942"/>
      <c r="K106" s="942"/>
      <c r="L106" s="942"/>
      <c r="M106" s="942"/>
      <c r="N106" s="942"/>
      <c r="O106" s="942"/>
      <c r="P106" s="942"/>
      <c r="Q106" s="942"/>
      <c r="R106" s="942"/>
      <c r="S106" s="942"/>
      <c r="T106" s="942"/>
      <c r="U106" s="942"/>
      <c r="V106" s="942"/>
      <c r="W106" s="942"/>
      <c r="X106" s="942"/>
      <c r="Y106" s="942"/>
      <c r="Z106" s="942"/>
      <c r="AA106" s="942"/>
      <c r="AB106" s="942"/>
      <c r="AC106" s="942"/>
      <c r="AD106" s="942"/>
      <c r="AE106" s="942"/>
      <c r="AF106" s="942"/>
      <c r="AG106" s="942"/>
      <c r="AH106" s="942"/>
      <c r="AI106" s="942"/>
      <c r="AJ106" s="942"/>
      <c r="AK106" s="942"/>
      <c r="AL106" s="942"/>
      <c r="AM106" s="942"/>
      <c r="AN106" s="942"/>
      <c r="AO106" s="942"/>
      <c r="AP106" s="942"/>
      <c r="AQ106" s="942"/>
      <c r="AR106" s="942"/>
      <c r="AS106" s="942"/>
    </row>
    <row r="107" spans="1:45" x14ac:dyDescent="0.15">
      <c r="A107" s="942"/>
      <c r="B107" s="942"/>
      <c r="C107" s="942"/>
      <c r="D107" s="942"/>
      <c r="E107" s="942"/>
      <c r="F107" s="942"/>
      <c r="G107" s="942"/>
      <c r="H107" s="942"/>
      <c r="I107" s="942"/>
      <c r="J107" s="942"/>
      <c r="K107" s="942"/>
      <c r="L107" s="942"/>
      <c r="M107" s="942"/>
      <c r="N107" s="942"/>
      <c r="O107" s="942"/>
      <c r="P107" s="942"/>
      <c r="Q107" s="942"/>
      <c r="R107" s="942"/>
      <c r="S107" s="942"/>
      <c r="T107" s="942"/>
      <c r="U107" s="942"/>
      <c r="V107" s="942"/>
      <c r="W107" s="942"/>
      <c r="X107" s="942"/>
      <c r="Y107" s="942"/>
      <c r="Z107" s="942"/>
      <c r="AA107" s="942"/>
      <c r="AB107" s="942"/>
      <c r="AC107" s="942"/>
      <c r="AD107" s="942"/>
      <c r="AE107" s="942"/>
      <c r="AF107" s="942"/>
      <c r="AG107" s="942"/>
      <c r="AH107" s="942"/>
      <c r="AI107" s="942"/>
      <c r="AJ107" s="942"/>
      <c r="AK107" s="942"/>
      <c r="AL107" s="942"/>
      <c r="AM107" s="942"/>
      <c r="AN107" s="942"/>
      <c r="AO107" s="942"/>
      <c r="AP107" s="942"/>
      <c r="AQ107" s="942"/>
      <c r="AR107" s="942"/>
      <c r="AS107" s="942"/>
    </row>
    <row r="108" spans="1:45" x14ac:dyDescent="0.15">
      <c r="A108" s="942"/>
      <c r="B108" s="942"/>
      <c r="C108" s="942"/>
      <c r="D108" s="942"/>
      <c r="E108" s="942"/>
      <c r="F108" s="942"/>
      <c r="G108" s="942"/>
      <c r="H108" s="942"/>
      <c r="I108" s="942"/>
      <c r="J108" s="942"/>
      <c r="K108" s="942"/>
      <c r="L108" s="942"/>
      <c r="M108" s="942"/>
      <c r="N108" s="942"/>
      <c r="O108" s="942"/>
      <c r="P108" s="942"/>
      <c r="Q108" s="942"/>
      <c r="R108" s="942"/>
      <c r="S108" s="942"/>
      <c r="T108" s="942"/>
      <c r="U108" s="942"/>
      <c r="V108" s="942"/>
      <c r="W108" s="942"/>
      <c r="X108" s="942"/>
      <c r="Y108" s="942"/>
      <c r="Z108" s="942"/>
      <c r="AA108" s="942"/>
      <c r="AB108" s="942"/>
      <c r="AC108" s="942"/>
      <c r="AD108" s="942"/>
      <c r="AE108" s="942"/>
      <c r="AF108" s="942"/>
      <c r="AG108" s="942"/>
      <c r="AH108" s="942"/>
      <c r="AI108" s="942"/>
      <c r="AJ108" s="942"/>
      <c r="AK108" s="942"/>
      <c r="AL108" s="942"/>
      <c r="AM108" s="942"/>
      <c r="AN108" s="942"/>
      <c r="AO108" s="942"/>
      <c r="AP108" s="942"/>
      <c r="AQ108" s="942"/>
      <c r="AR108" s="942"/>
      <c r="AS108" s="942"/>
    </row>
    <row r="109" spans="1:45" x14ac:dyDescent="0.15">
      <c r="A109" s="942"/>
      <c r="B109" s="942"/>
      <c r="C109" s="942"/>
      <c r="D109" s="942"/>
      <c r="E109" s="942"/>
      <c r="F109" s="942"/>
      <c r="G109" s="942"/>
      <c r="H109" s="942"/>
      <c r="I109" s="942"/>
      <c r="J109" s="942"/>
      <c r="K109" s="942"/>
      <c r="L109" s="942"/>
      <c r="M109" s="942"/>
      <c r="N109" s="942"/>
      <c r="O109" s="942"/>
      <c r="P109" s="942"/>
      <c r="Q109" s="942"/>
      <c r="R109" s="942"/>
      <c r="S109" s="942"/>
      <c r="T109" s="942"/>
      <c r="U109" s="942"/>
      <c r="V109" s="942"/>
      <c r="W109" s="942"/>
      <c r="X109" s="942"/>
      <c r="Y109" s="942"/>
      <c r="Z109" s="942"/>
      <c r="AA109" s="942"/>
      <c r="AB109" s="942"/>
      <c r="AC109" s="942"/>
      <c r="AD109" s="942"/>
      <c r="AE109" s="942"/>
      <c r="AF109" s="942"/>
      <c r="AG109" s="942"/>
      <c r="AH109" s="942"/>
      <c r="AI109" s="942"/>
      <c r="AJ109" s="942"/>
      <c r="AK109" s="942"/>
      <c r="AL109" s="942"/>
      <c r="AM109" s="942"/>
      <c r="AN109" s="942"/>
      <c r="AO109" s="942"/>
      <c r="AP109" s="942"/>
      <c r="AQ109" s="942"/>
      <c r="AR109" s="942"/>
      <c r="AS109" s="942"/>
    </row>
    <row r="110" spans="1:45" x14ac:dyDescent="0.15">
      <c r="A110" s="942"/>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row>
    <row r="111" spans="1:45" x14ac:dyDescent="0.15">
      <c r="A111" s="942"/>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row>
    <row r="112" spans="1:45" x14ac:dyDescent="0.15">
      <c r="A112" s="942"/>
      <c r="B112" s="942"/>
      <c r="C112" s="942"/>
      <c r="D112" s="942"/>
      <c r="E112" s="942"/>
      <c r="F112" s="942"/>
      <c r="G112" s="942"/>
      <c r="H112" s="942"/>
      <c r="I112" s="942"/>
      <c r="J112" s="942"/>
      <c r="K112" s="942"/>
      <c r="L112" s="942"/>
      <c r="M112" s="942"/>
      <c r="N112" s="942"/>
      <c r="O112" s="942"/>
      <c r="P112" s="942"/>
      <c r="Q112" s="942"/>
      <c r="R112" s="942"/>
      <c r="S112" s="942"/>
      <c r="T112" s="942"/>
      <c r="U112" s="942"/>
      <c r="V112" s="942"/>
      <c r="W112" s="942"/>
      <c r="X112" s="942"/>
      <c r="Y112" s="942"/>
      <c r="Z112" s="942"/>
      <c r="AA112" s="942"/>
      <c r="AB112" s="942"/>
      <c r="AC112" s="942"/>
      <c r="AD112" s="942"/>
      <c r="AE112" s="942"/>
      <c r="AF112" s="942"/>
      <c r="AG112" s="942"/>
      <c r="AH112" s="942"/>
      <c r="AI112" s="942"/>
      <c r="AJ112" s="942"/>
      <c r="AK112" s="942"/>
      <c r="AL112" s="942"/>
      <c r="AM112" s="942"/>
      <c r="AN112" s="942"/>
      <c r="AO112" s="942"/>
      <c r="AP112" s="942"/>
      <c r="AQ112" s="942"/>
      <c r="AR112" s="942"/>
      <c r="AS112" s="942"/>
    </row>
  </sheetData>
  <sheetProtection password="CA4E" sheet="1" objects="1" scenarios="1"/>
  <mergeCells count="10">
    <mergeCell ref="L30:N30"/>
    <mergeCell ref="M16:N16"/>
    <mergeCell ref="B6:O6"/>
    <mergeCell ref="M11:N11"/>
    <mergeCell ref="B2:C2"/>
    <mergeCell ref="D2:H2"/>
    <mergeCell ref="J2:O2"/>
    <mergeCell ref="B4:O4"/>
    <mergeCell ref="L26:N26"/>
    <mergeCell ref="L28:N28"/>
  </mergeCells>
  <phoneticPr fontId="2" type="noConversion"/>
  <hyperlinks>
    <hyperlink ref="M11:N11" location="'4a'!A1" display="ir a Tesorería ►" xr:uid="{00000000-0004-0000-0D00-000000000000}"/>
    <hyperlink ref="M16:N16" location="'4b'!A1" display="ir a Balances ►" xr:uid="{00000000-0004-0000-0D00-000001000000}"/>
    <hyperlink ref="L30:N30" location="'3'!A1" display="◄  Vuelvo a la sección anterior" xr:uid="{00000000-0004-0000-0D00-000002000000}"/>
    <hyperlink ref="L28:N28" location="'5'!A1" display="Me salto esta sección            ►" xr:uid="{00000000-0004-0000-0D00-000003000000}"/>
    <hyperlink ref="L26:N26" location="'4a'!A1" display="Comenzar  (hoja siguiente)  ►" xr:uid="{00000000-0004-0000-0D00-000004000000}"/>
  </hyperlinks>
  <pageMargins left="0.75" right="0.75" top="1" bottom="1" header="0" footer="0"/>
  <drawing r:id="rId1"/>
  <extLst>
    <ext xmlns:mx="http://schemas.microsoft.com/office/mac/excel/2008/main" uri="http://schemas.microsoft.com/office/mac/excel/2008/main">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17"/>
  </sheetPr>
  <dimension ref="A1:AT235"/>
  <sheetViews>
    <sheetView showZeros="0" zoomScale="75" workbookViewId="0">
      <pane xSplit="5" ySplit="4" topLeftCell="F15" activePane="bottomRight" state="frozen"/>
      <selection pane="topRight" activeCell="F1" sqref="F1"/>
      <selection pane="bottomLeft" activeCell="A5" sqref="A5"/>
      <selection pane="bottomRight" activeCell="F36" sqref="F36"/>
    </sheetView>
  </sheetViews>
  <sheetFormatPr baseColWidth="10" defaultRowHeight="13" x14ac:dyDescent="0.15"/>
  <cols>
    <col min="1" max="1" width="2" customWidth="1"/>
    <col min="2" max="2" width="1.83203125" customWidth="1"/>
    <col min="3" max="3" width="27.5" customWidth="1"/>
    <col min="4" max="4" width="13.6640625" customWidth="1"/>
    <col min="5" max="5" width="14.6640625" customWidth="1"/>
    <col min="6" max="17" width="13.6640625" customWidth="1"/>
    <col min="18" max="18" width="14.6640625" hidden="1" customWidth="1"/>
    <col min="19" max="19" width="14.1640625" hidden="1" customWidth="1"/>
    <col min="20" max="20" width="7.1640625" customWidth="1"/>
    <col min="23" max="25" width="0" hidden="1" customWidth="1"/>
  </cols>
  <sheetData>
    <row r="1" spans="1:46" ht="6.75" customHeight="1" thickBot="1" x14ac:dyDescent="0.2">
      <c r="A1" s="4"/>
      <c r="B1" s="4"/>
      <c r="C1" s="4"/>
      <c r="D1" s="4"/>
      <c r="E1" s="4"/>
      <c r="F1" s="4"/>
      <c r="G1" s="4"/>
      <c r="H1" s="4"/>
      <c r="I1" s="4"/>
      <c r="J1" s="4"/>
      <c r="K1" s="4"/>
      <c r="L1" s="4"/>
      <c r="M1" s="4"/>
      <c r="N1" s="4"/>
      <c r="O1" s="4"/>
      <c r="P1" s="4"/>
      <c r="Q1" s="4"/>
      <c r="R1" s="4"/>
      <c r="S1" s="4"/>
      <c r="T1" s="4"/>
      <c r="U1" s="4"/>
      <c r="V1" s="1"/>
      <c r="Y1" s="1" t="s">
        <v>169</v>
      </c>
    </row>
    <row r="2" spans="1:46" ht="17.25" customHeight="1" thickBot="1" x14ac:dyDescent="0.2">
      <c r="A2" s="4"/>
      <c r="B2" s="4"/>
      <c r="C2" s="2367" t="s">
        <v>1645</v>
      </c>
      <c r="D2" s="2368"/>
      <c r="E2" s="2368"/>
      <c r="F2" s="2369"/>
      <c r="G2" s="4"/>
      <c r="H2" s="2595">
        <f>IF(W89&gt;0,X89,0)</f>
        <v>0</v>
      </c>
      <c r="I2" s="2595"/>
      <c r="J2" s="2624" t="s">
        <v>1352</v>
      </c>
      <c r="K2" s="2625"/>
      <c r="L2" s="4"/>
      <c r="M2" s="2630" t="s">
        <v>1228</v>
      </c>
      <c r="N2" s="2631"/>
      <c r="O2" s="4"/>
      <c r="P2" s="4"/>
      <c r="Q2" s="4"/>
      <c r="R2" s="4"/>
      <c r="S2" s="4"/>
      <c r="T2" s="4"/>
      <c r="U2" s="4"/>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row>
    <row r="3" spans="1:46" ht="17.25" customHeight="1" thickBot="1" x14ac:dyDescent="0.25">
      <c r="A3" s="4"/>
      <c r="B3" s="4"/>
      <c r="C3" s="794" t="s">
        <v>1245</v>
      </c>
      <c r="D3" s="108">
        <f>$E$32</f>
        <v>141070</v>
      </c>
      <c r="E3" s="613" t="s">
        <v>745</v>
      </c>
      <c r="F3" s="817">
        <f>$E$77</f>
        <v>76526.399999999994</v>
      </c>
      <c r="G3" s="4"/>
      <c r="H3" s="2595">
        <f>IF(Q89&gt;0,X91,0)</f>
        <v>0</v>
      </c>
      <c r="I3" s="2595"/>
      <c r="J3" s="4"/>
      <c r="K3" s="4"/>
      <c r="L3" s="4"/>
      <c r="M3" s="4"/>
      <c r="N3" s="4"/>
      <c r="O3" s="4"/>
      <c r="P3" s="4"/>
      <c r="Q3" s="4"/>
      <c r="R3" s="4"/>
      <c r="S3" s="4"/>
      <c r="T3" s="4"/>
      <c r="U3" s="4"/>
      <c r="V3" s="942"/>
      <c r="W3" s="942"/>
      <c r="X3" s="942"/>
      <c r="Y3" s="942"/>
      <c r="Z3" s="942"/>
      <c r="AA3" s="942"/>
      <c r="AB3" s="942"/>
      <c r="AC3" s="942"/>
      <c r="AD3" s="942"/>
      <c r="AE3" s="942"/>
      <c r="AF3" s="942"/>
      <c r="AG3" s="942"/>
      <c r="AH3" s="942"/>
      <c r="AI3" s="942"/>
      <c r="AJ3" s="942"/>
      <c r="AK3" s="942"/>
      <c r="AL3" s="942"/>
      <c r="AM3" s="942"/>
      <c r="AN3" s="942"/>
      <c r="AO3" s="942"/>
      <c r="AP3" s="942"/>
      <c r="AQ3" s="942"/>
      <c r="AR3" s="942"/>
      <c r="AS3" s="942"/>
      <c r="AT3" s="942"/>
    </row>
    <row r="4" spans="1:46" ht="16.5" customHeight="1" thickBot="1" x14ac:dyDescent="0.25">
      <c r="A4" s="4"/>
      <c r="B4" s="4"/>
      <c r="C4" s="796" t="s">
        <v>1246</v>
      </c>
      <c r="D4" s="797">
        <f>MIN('4a'!F81:Q81)</f>
        <v>51956.3</v>
      </c>
      <c r="E4" s="869" t="s">
        <v>1664</v>
      </c>
      <c r="F4" s="818">
        <f>'4a'!$Q$81</f>
        <v>64543.60000000002</v>
      </c>
      <c r="G4" s="2068" t="s">
        <v>1694</v>
      </c>
      <c r="H4" s="2065" t="s">
        <v>1720</v>
      </c>
      <c r="I4" s="2028" t="s">
        <v>1692</v>
      </c>
      <c r="J4" s="2066" t="s">
        <v>1693</v>
      </c>
      <c r="K4" s="2067" t="s">
        <v>1722</v>
      </c>
      <c r="L4" s="2062" t="s">
        <v>1721</v>
      </c>
      <c r="M4" s="2064" t="s">
        <v>1420</v>
      </c>
      <c r="N4" s="2020" t="s">
        <v>96</v>
      </c>
      <c r="O4" s="4"/>
      <c r="P4" s="4"/>
      <c r="Q4" s="4"/>
      <c r="R4" s="4"/>
      <c r="S4" s="4"/>
      <c r="T4" s="4"/>
      <c r="U4" s="4"/>
      <c r="V4" s="942"/>
      <c r="W4" s="942"/>
      <c r="X4" s="942"/>
      <c r="Y4" s="942"/>
      <c r="Z4" s="942"/>
      <c r="AA4" s="942"/>
      <c r="AB4" s="942"/>
      <c r="AC4" s="942"/>
      <c r="AD4" s="942"/>
      <c r="AE4" s="942"/>
      <c r="AF4" s="942"/>
      <c r="AG4" s="942"/>
      <c r="AH4" s="942"/>
      <c r="AI4" s="942"/>
      <c r="AJ4" s="942"/>
      <c r="AK4" s="942"/>
      <c r="AL4" s="942"/>
      <c r="AM4" s="942"/>
      <c r="AN4" s="942"/>
      <c r="AO4" s="942"/>
      <c r="AP4" s="942"/>
      <c r="AQ4" s="942"/>
      <c r="AR4" s="942"/>
      <c r="AS4" s="942"/>
      <c r="AT4" s="942"/>
    </row>
    <row r="5" spans="1:46" ht="10.5" customHeight="1" thickBot="1" x14ac:dyDescent="0.2">
      <c r="A5" s="4"/>
      <c r="B5" s="4"/>
      <c r="C5" s="4"/>
      <c r="D5" s="4"/>
      <c r="E5" s="4"/>
      <c r="F5" s="4"/>
      <c r="G5" s="4"/>
      <c r="H5" s="4"/>
      <c r="I5" s="4"/>
      <c r="J5" s="4"/>
      <c r="K5" s="4"/>
      <c r="L5" s="4"/>
      <c r="M5" s="4"/>
      <c r="N5" s="4"/>
      <c r="O5" s="4"/>
      <c r="P5" s="4"/>
      <c r="Q5" s="4"/>
      <c r="R5" s="4"/>
      <c r="S5" s="4"/>
      <c r="T5" s="4"/>
      <c r="U5" s="4"/>
      <c r="V5" s="942"/>
      <c r="W5" s="942"/>
      <c r="X5" s="942"/>
      <c r="Y5" s="942"/>
      <c r="Z5" s="942"/>
      <c r="AA5" s="942"/>
      <c r="AB5" s="942"/>
      <c r="AC5" s="942"/>
      <c r="AD5" s="942"/>
      <c r="AE5" s="942"/>
      <c r="AF5" s="942"/>
      <c r="AG5" s="942"/>
      <c r="AH5" s="942"/>
      <c r="AI5" s="942"/>
      <c r="AJ5" s="942"/>
      <c r="AK5" s="942"/>
      <c r="AL5" s="942"/>
      <c r="AM5" s="942"/>
      <c r="AN5" s="942"/>
      <c r="AO5" s="942"/>
      <c r="AP5" s="942"/>
      <c r="AQ5" s="942"/>
      <c r="AR5" s="942"/>
      <c r="AS5" s="942"/>
      <c r="AT5" s="942"/>
    </row>
    <row r="6" spans="1:46" ht="27" customHeight="1" thickTop="1" thickBot="1" x14ac:dyDescent="0.3">
      <c r="A6" s="4"/>
      <c r="B6" s="4"/>
      <c r="C6" s="2370" t="str">
        <f>'1'!$G$13</f>
        <v>CAED GESTION</v>
      </c>
      <c r="D6" s="2371"/>
      <c r="E6" s="2325" t="str">
        <f>'2c'!$D$7</f>
        <v>PLAN de NEGOCIO</v>
      </c>
      <c r="F6" s="2325"/>
      <c r="G6" s="2325"/>
      <c r="H6" s="2325"/>
      <c r="I6" s="778">
        <f>'1'!$E$15</f>
        <v>2023</v>
      </c>
      <c r="J6" s="1125" t="s">
        <v>139</v>
      </c>
      <c r="K6" s="2628" t="s">
        <v>138</v>
      </c>
      <c r="L6" s="2628"/>
      <c r="M6" s="2628"/>
      <c r="N6" s="2629"/>
      <c r="O6" s="94"/>
      <c r="P6" s="4"/>
      <c r="Q6" s="4"/>
      <c r="R6" s="95"/>
      <c r="S6" s="53"/>
      <c r="T6" s="4"/>
      <c r="U6" s="4"/>
      <c r="V6" s="942"/>
      <c r="W6" s="942"/>
      <c r="X6" s="942"/>
      <c r="Y6" s="942"/>
      <c r="Z6" s="942"/>
      <c r="AA6" s="942"/>
      <c r="AB6" s="942"/>
      <c r="AC6" s="942"/>
      <c r="AD6" s="942"/>
      <c r="AE6" s="942"/>
      <c r="AF6" s="942"/>
      <c r="AG6" s="942"/>
      <c r="AH6" s="942"/>
      <c r="AI6" s="942"/>
      <c r="AJ6" s="942"/>
      <c r="AK6" s="942"/>
      <c r="AL6" s="942"/>
      <c r="AM6" s="942"/>
      <c r="AN6" s="942"/>
      <c r="AO6" s="942"/>
      <c r="AP6" s="942"/>
      <c r="AQ6" s="942"/>
      <c r="AR6" s="942"/>
      <c r="AS6" s="942"/>
      <c r="AT6" s="942"/>
    </row>
    <row r="7" spans="1:46" ht="5" customHeight="1" x14ac:dyDescent="0.25">
      <c r="A7" s="4"/>
      <c r="B7" s="4"/>
      <c r="C7" s="749"/>
      <c r="D7" s="749"/>
      <c r="E7" s="749"/>
      <c r="F7" s="750"/>
      <c r="G7" s="751"/>
      <c r="H7" s="751"/>
      <c r="I7" s="751"/>
      <c r="J7" s="752"/>
      <c r="K7" s="753"/>
      <c r="L7" s="753"/>
      <c r="M7" s="753"/>
      <c r="N7" s="753"/>
      <c r="O7" s="94"/>
      <c r="P7" s="4"/>
      <c r="Q7" s="4"/>
      <c r="R7" s="95"/>
      <c r="S7" s="53"/>
      <c r="T7" s="4"/>
      <c r="U7" s="4"/>
      <c r="V7" s="942"/>
      <c r="W7" s="942"/>
      <c r="X7" s="942"/>
      <c r="Y7" s="942"/>
      <c r="Z7" s="942"/>
      <c r="AA7" s="942"/>
      <c r="AB7" s="942"/>
      <c r="AC7" s="942"/>
      <c r="AD7" s="942"/>
      <c r="AE7" s="942"/>
      <c r="AF7" s="942"/>
      <c r="AG7" s="942"/>
      <c r="AH7" s="942"/>
      <c r="AI7" s="942"/>
      <c r="AJ7" s="942"/>
      <c r="AK7" s="942"/>
      <c r="AL7" s="942"/>
      <c r="AM7" s="942"/>
      <c r="AN7" s="942"/>
      <c r="AO7" s="942"/>
      <c r="AP7" s="942"/>
      <c r="AQ7" s="942"/>
      <c r="AR7" s="942"/>
      <c r="AS7" s="942"/>
      <c r="AT7" s="942"/>
    </row>
    <row r="8" spans="1:46" ht="11.25" customHeight="1" x14ac:dyDescent="0.15">
      <c r="A8" s="4"/>
      <c r="B8" s="18"/>
      <c r="C8" s="18"/>
      <c r="D8" s="18"/>
      <c r="E8" s="18"/>
      <c r="F8" s="18"/>
      <c r="G8" s="18"/>
      <c r="H8" s="18"/>
      <c r="I8" s="18"/>
      <c r="J8" s="18"/>
      <c r="K8" s="18"/>
      <c r="L8" s="18"/>
      <c r="M8" s="18"/>
      <c r="N8" s="18"/>
      <c r="O8" s="18"/>
      <c r="P8" s="18"/>
      <c r="Q8" s="18"/>
      <c r="R8" s="18"/>
      <c r="S8" s="18"/>
      <c r="T8" s="18"/>
      <c r="U8" s="4"/>
      <c r="V8" s="942"/>
      <c r="W8" s="942"/>
      <c r="X8" s="942"/>
      <c r="Y8" s="942"/>
      <c r="Z8" s="942"/>
      <c r="AA8" s="942"/>
      <c r="AB8" s="942"/>
      <c r="AC8" s="942"/>
      <c r="AD8" s="942"/>
      <c r="AE8" s="942"/>
      <c r="AF8" s="942"/>
      <c r="AG8" s="942"/>
      <c r="AH8" s="942"/>
      <c r="AI8" s="942"/>
      <c r="AJ8" s="942"/>
      <c r="AK8" s="942"/>
      <c r="AL8" s="942"/>
      <c r="AM8" s="942"/>
      <c r="AN8" s="942"/>
      <c r="AO8" s="942"/>
      <c r="AP8" s="942"/>
      <c r="AQ8" s="942"/>
      <c r="AR8" s="942"/>
      <c r="AS8" s="942"/>
      <c r="AT8" s="942"/>
    </row>
    <row r="9" spans="1:46" ht="18.75" customHeight="1" x14ac:dyDescent="0.2">
      <c r="A9" s="4"/>
      <c r="B9" s="18"/>
      <c r="C9" s="2600" t="s">
        <v>1071</v>
      </c>
      <c r="D9" s="2601"/>
      <c r="E9" s="602" t="s">
        <v>1517</v>
      </c>
      <c r="F9" s="601" t="str">
        <f>'1'!E17</f>
        <v>ENE</v>
      </c>
      <c r="G9" s="602" t="str">
        <f>'1'!F17</f>
        <v>FEB</v>
      </c>
      <c r="H9" s="602" t="str">
        <f>'1'!G17</f>
        <v>MAR</v>
      </c>
      <c r="I9" s="602" t="str">
        <f>'1'!H17</f>
        <v>ABR</v>
      </c>
      <c r="J9" s="602" t="str">
        <f>'1'!I17</f>
        <v>MAY</v>
      </c>
      <c r="K9" s="602" t="str">
        <f>'1'!J17</f>
        <v>JUN</v>
      </c>
      <c r="L9" s="602" t="str">
        <f>'1'!K17</f>
        <v>JUL</v>
      </c>
      <c r="M9" s="602" t="str">
        <f>'1'!L17</f>
        <v>AGO</v>
      </c>
      <c r="N9" s="602" t="str">
        <f>'1'!M17</f>
        <v>SEPT</v>
      </c>
      <c r="O9" s="602" t="str">
        <f>'1'!N17</f>
        <v>OCT</v>
      </c>
      <c r="P9" s="602" t="str">
        <f>'1'!O17</f>
        <v>NOV</v>
      </c>
      <c r="Q9" s="602" t="str">
        <f>'1'!P17</f>
        <v xml:space="preserve"> DIC</v>
      </c>
      <c r="R9" s="18"/>
      <c r="S9" s="18"/>
      <c r="T9" s="18"/>
      <c r="U9" s="4"/>
      <c r="V9" s="942"/>
      <c r="W9" s="942"/>
      <c r="X9" s="942"/>
      <c r="Y9" s="942"/>
      <c r="Z9" s="942"/>
      <c r="AA9" s="942"/>
      <c r="AB9" s="942"/>
      <c r="AC9" s="942"/>
      <c r="AD9" s="942"/>
      <c r="AE9" s="942"/>
      <c r="AF9" s="942"/>
      <c r="AG9" s="942"/>
      <c r="AH9" s="942"/>
      <c r="AI9" s="942"/>
      <c r="AJ9" s="942"/>
      <c r="AK9" s="942"/>
      <c r="AL9" s="942"/>
      <c r="AM9" s="942"/>
      <c r="AN9" s="942"/>
      <c r="AO9" s="942"/>
      <c r="AP9" s="942"/>
      <c r="AQ9" s="942"/>
      <c r="AR9" s="942"/>
      <c r="AS9" s="942"/>
      <c r="AT9" s="942"/>
    </row>
    <row r="10" spans="1:46" ht="9.75" customHeight="1" x14ac:dyDescent="0.15">
      <c r="A10" s="4"/>
      <c r="B10" s="18"/>
      <c r="C10" s="18"/>
      <c r="D10" s="18"/>
      <c r="E10" s="18"/>
      <c r="F10" s="18"/>
      <c r="G10" s="18"/>
      <c r="H10" s="18"/>
      <c r="I10" s="18"/>
      <c r="J10" s="18"/>
      <c r="K10" s="18"/>
      <c r="L10" s="18"/>
      <c r="M10" s="18"/>
      <c r="N10" s="18"/>
      <c r="O10" s="18"/>
      <c r="P10" s="18"/>
      <c r="Q10" s="18"/>
      <c r="R10" s="18"/>
      <c r="S10" s="18"/>
      <c r="T10" s="18"/>
      <c r="U10" s="4"/>
      <c r="V10" s="942"/>
      <c r="W10" s="942"/>
      <c r="X10" s="942"/>
      <c r="Y10" s="942"/>
      <c r="Z10" s="942"/>
      <c r="AA10" s="942"/>
      <c r="AB10" s="942"/>
      <c r="AC10" s="942"/>
      <c r="AD10" s="942"/>
      <c r="AE10" s="942"/>
      <c r="AF10" s="942"/>
      <c r="AG10" s="942"/>
      <c r="AH10" s="942"/>
      <c r="AI10" s="942"/>
      <c r="AJ10" s="942"/>
      <c r="AK10" s="942"/>
      <c r="AL10" s="942"/>
      <c r="AM10" s="942"/>
      <c r="AN10" s="942"/>
      <c r="AO10" s="942"/>
      <c r="AP10" s="942"/>
      <c r="AQ10" s="942"/>
      <c r="AR10" s="942"/>
      <c r="AS10" s="942"/>
      <c r="AT10" s="942"/>
    </row>
    <row r="11" spans="1:46" ht="18.75" customHeight="1" thickBot="1" x14ac:dyDescent="0.25">
      <c r="A11" s="4"/>
      <c r="B11" s="18"/>
      <c r="C11" s="2606" t="s">
        <v>1107</v>
      </c>
      <c r="D11" s="2607"/>
      <c r="E11" s="746"/>
      <c r="F11" s="239">
        <f>'5b'!$F$104</f>
        <v>0</v>
      </c>
      <c r="G11" s="239">
        <f>+F93</f>
        <v>54531.5</v>
      </c>
      <c r="H11" s="239">
        <f t="shared" ref="H11:Q11" si="0">+G93</f>
        <v>51956.3</v>
      </c>
      <c r="I11" s="239">
        <f t="shared" si="0"/>
        <v>56263.600000000006</v>
      </c>
      <c r="J11" s="239">
        <f t="shared" si="0"/>
        <v>61394.000000000007</v>
      </c>
      <c r="K11" s="239">
        <f t="shared" si="0"/>
        <v>66296.3</v>
      </c>
      <c r="L11" s="239">
        <f t="shared" si="0"/>
        <v>65698.600000000006</v>
      </c>
      <c r="M11" s="239">
        <f t="shared" si="0"/>
        <v>59169.000000000007</v>
      </c>
      <c r="N11" s="239">
        <f t="shared" si="0"/>
        <v>57338.30000000001</v>
      </c>
      <c r="O11" s="239">
        <f t="shared" si="0"/>
        <v>54860.600000000013</v>
      </c>
      <c r="P11" s="239">
        <f t="shared" si="0"/>
        <v>57939.000000000015</v>
      </c>
      <c r="Q11" s="239">
        <f t="shared" si="0"/>
        <v>61371.300000000017</v>
      </c>
      <c r="R11" s="18"/>
      <c r="S11" s="18"/>
      <c r="T11" s="18"/>
      <c r="U11" s="4"/>
      <c r="V11" s="942"/>
      <c r="W11" s="942"/>
      <c r="X11" s="942"/>
      <c r="Y11" s="942"/>
      <c r="Z11" s="942"/>
      <c r="AA11" s="942"/>
      <c r="AB11" s="942"/>
      <c r="AC11" s="942"/>
      <c r="AD11" s="942"/>
      <c r="AE11" s="942"/>
      <c r="AF11" s="942"/>
      <c r="AG11" s="942"/>
      <c r="AH11" s="942"/>
      <c r="AI11" s="942"/>
      <c r="AJ11" s="942"/>
      <c r="AK11" s="942"/>
      <c r="AL11" s="942"/>
      <c r="AM11" s="942"/>
      <c r="AN11" s="942"/>
      <c r="AO11" s="942"/>
      <c r="AP11" s="942"/>
      <c r="AQ11" s="942"/>
      <c r="AR11" s="942"/>
      <c r="AS11" s="942"/>
      <c r="AT11" s="942"/>
    </row>
    <row r="12" spans="1:46" ht="15" customHeight="1" x14ac:dyDescent="0.15">
      <c r="A12" s="4"/>
      <c r="B12" s="18"/>
      <c r="C12" s="18"/>
      <c r="D12" s="18"/>
      <c r="E12" s="18"/>
      <c r="F12" s="18"/>
      <c r="G12" s="18"/>
      <c r="H12" s="18"/>
      <c r="I12" s="18"/>
      <c r="J12" s="18"/>
      <c r="K12" s="18"/>
      <c r="L12" s="18"/>
      <c r="M12" s="18"/>
      <c r="N12" s="18"/>
      <c r="O12" s="18"/>
      <c r="P12" s="18"/>
      <c r="Q12" s="18"/>
      <c r="R12" s="18"/>
      <c r="S12" s="18"/>
      <c r="T12" s="18"/>
      <c r="U12" s="4"/>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row>
    <row r="13" spans="1:46" ht="18.75" customHeight="1" x14ac:dyDescent="0.15">
      <c r="A13" s="4"/>
      <c r="B13" s="18"/>
      <c r="C13" s="2602" t="s">
        <v>1069</v>
      </c>
      <c r="D13" s="2603"/>
      <c r="E13" s="18"/>
      <c r="F13" s="18"/>
      <c r="G13" s="18"/>
      <c r="H13" s="18"/>
      <c r="I13" s="18"/>
      <c r="J13" s="18"/>
      <c r="K13" s="18"/>
      <c r="L13" s="18"/>
      <c r="M13" s="18"/>
      <c r="N13" s="18"/>
      <c r="O13" s="18"/>
      <c r="P13" s="18"/>
      <c r="Q13" s="18"/>
      <c r="R13" s="18"/>
      <c r="S13" s="18"/>
      <c r="T13" s="18"/>
      <c r="U13" s="4"/>
      <c r="V13" s="942"/>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c r="AT13" s="942"/>
    </row>
    <row r="14" spans="1:46" ht="5" customHeight="1" x14ac:dyDescent="0.2">
      <c r="A14" s="4"/>
      <c r="B14" s="18"/>
      <c r="C14" s="188"/>
      <c r="D14" s="188"/>
      <c r="E14" s="189"/>
      <c r="F14" s="189"/>
      <c r="G14" s="189"/>
      <c r="H14" s="189"/>
      <c r="I14" s="189"/>
      <c r="J14" s="189"/>
      <c r="K14" s="189"/>
      <c r="L14" s="189"/>
      <c r="M14" s="189"/>
      <c r="N14" s="189"/>
      <c r="O14" s="189"/>
      <c r="P14" s="189"/>
      <c r="Q14" s="189"/>
      <c r="R14" s="18"/>
      <c r="S14" s="18"/>
      <c r="T14" s="18"/>
      <c r="U14" s="4"/>
      <c r="V14" s="942"/>
      <c r="W14" s="942"/>
      <c r="X14" s="942"/>
      <c r="Y14" s="942"/>
      <c r="Z14" s="942"/>
      <c r="AA14" s="942"/>
      <c r="AB14" s="942"/>
      <c r="AC14" s="942"/>
      <c r="AD14" s="942"/>
      <c r="AE14" s="942"/>
      <c r="AF14" s="942"/>
      <c r="AG14" s="942"/>
      <c r="AH14" s="942"/>
      <c r="AI14" s="942"/>
      <c r="AJ14" s="942"/>
      <c r="AK14" s="942"/>
      <c r="AL14" s="942"/>
      <c r="AM14" s="942"/>
      <c r="AN14" s="942"/>
      <c r="AO14" s="942"/>
      <c r="AP14" s="942"/>
      <c r="AQ14" s="942"/>
      <c r="AR14" s="942"/>
      <c r="AS14" s="942"/>
      <c r="AT14" s="942"/>
    </row>
    <row r="15" spans="1:46" ht="15" customHeight="1" x14ac:dyDescent="0.15">
      <c r="A15" s="4"/>
      <c r="B15" s="44"/>
      <c r="C15" s="2608" t="s">
        <v>833</v>
      </c>
      <c r="D15" s="2609"/>
      <c r="E15" s="754">
        <f t="shared" ref="E15:E20" si="1">SUM(F15:Q15)</f>
        <v>81070</v>
      </c>
      <c r="F15" s="748">
        <f>CTesorería!E24</f>
        <v>1210</v>
      </c>
      <c r="G15" s="748">
        <f>CTesorería!F24</f>
        <v>2420</v>
      </c>
      <c r="H15" s="748">
        <f>CTesorería!G24</f>
        <v>9680</v>
      </c>
      <c r="I15" s="748">
        <f>CTesorería!H24</f>
        <v>12100</v>
      </c>
      <c r="J15" s="748">
        <f>CTesorería!I24</f>
        <v>12100</v>
      </c>
      <c r="K15" s="748">
        <f>CTesorería!J24</f>
        <v>6050</v>
      </c>
      <c r="L15" s="748">
        <f>CTesorería!K24</f>
        <v>3630</v>
      </c>
      <c r="M15" s="748">
        <f>CTesorería!L24</f>
        <v>3630</v>
      </c>
      <c r="N15" s="748">
        <f>CTesorería!M24</f>
        <v>2420</v>
      </c>
      <c r="O15" s="748">
        <f>CTesorería!N24</f>
        <v>9680</v>
      </c>
      <c r="P15" s="748">
        <f>CTesorería!O24</f>
        <v>9680</v>
      </c>
      <c r="Q15" s="748">
        <f>CTesorería!P24</f>
        <v>8470</v>
      </c>
      <c r="R15" s="18"/>
      <c r="S15" s="18"/>
      <c r="T15" s="18"/>
      <c r="U15" s="4"/>
      <c r="V15" s="942"/>
      <c r="W15" s="942"/>
      <c r="X15" s="942"/>
      <c r="Y15" s="942"/>
      <c r="Z15" s="942"/>
      <c r="AA15" s="942"/>
      <c r="AB15" s="942"/>
      <c r="AC15" s="942"/>
      <c r="AD15" s="942"/>
      <c r="AE15" s="942"/>
      <c r="AF15" s="942"/>
      <c r="AG15" s="942"/>
      <c r="AH15" s="942"/>
      <c r="AI15" s="942"/>
      <c r="AJ15" s="942"/>
      <c r="AK15" s="942"/>
      <c r="AL15" s="942"/>
      <c r="AM15" s="942"/>
      <c r="AN15" s="942"/>
      <c r="AO15" s="942"/>
      <c r="AP15" s="942"/>
      <c r="AQ15" s="942"/>
      <c r="AR15" s="942"/>
      <c r="AS15" s="942"/>
      <c r="AT15" s="942"/>
    </row>
    <row r="16" spans="1:46" ht="15" customHeight="1" x14ac:dyDescent="0.15">
      <c r="A16" s="4"/>
      <c r="B16" s="44"/>
      <c r="C16" s="2612" t="s">
        <v>927</v>
      </c>
      <c r="D16" s="2609"/>
      <c r="E16" s="754">
        <f t="shared" si="1"/>
        <v>0</v>
      </c>
      <c r="F16" s="748">
        <f>'5b'!E80</f>
        <v>0</v>
      </c>
      <c r="G16" s="748">
        <f>'5b'!F80</f>
        <v>0</v>
      </c>
      <c r="H16" s="748">
        <f>'5b'!G80</f>
        <v>0</v>
      </c>
      <c r="I16" s="748">
        <f>'5b'!H80</f>
        <v>0</v>
      </c>
      <c r="J16" s="748">
        <f>'5b'!I80</f>
        <v>0</v>
      </c>
      <c r="K16" s="748">
        <f>'5b'!J80</f>
        <v>0</v>
      </c>
      <c r="L16" s="748">
        <f>'5b'!K80</f>
        <v>0</v>
      </c>
      <c r="M16" s="748">
        <f>'5b'!L80</f>
        <v>0</v>
      </c>
      <c r="N16" s="748">
        <f>'5b'!M80</f>
        <v>0</v>
      </c>
      <c r="O16" s="748">
        <f>'5b'!N80</f>
        <v>0</v>
      </c>
      <c r="P16" s="748">
        <f>'5b'!O80</f>
        <v>0</v>
      </c>
      <c r="Q16" s="748">
        <f>'5b'!P80</f>
        <v>0</v>
      </c>
      <c r="R16" s="18"/>
      <c r="S16" s="18"/>
      <c r="T16" s="18"/>
      <c r="U16" s="4"/>
      <c r="V16" s="942"/>
      <c r="W16" s="942"/>
      <c r="X16" s="942"/>
      <c r="Y16" s="942"/>
      <c r="Z16" s="942"/>
      <c r="AA16" s="942"/>
      <c r="AB16" s="942"/>
      <c r="AC16" s="942"/>
      <c r="AD16" s="942"/>
      <c r="AE16" s="942"/>
      <c r="AF16" s="942"/>
      <c r="AG16" s="942"/>
      <c r="AH16" s="942"/>
      <c r="AI16" s="942"/>
      <c r="AJ16" s="942"/>
      <c r="AK16" s="942"/>
      <c r="AL16" s="942"/>
      <c r="AM16" s="942"/>
      <c r="AN16" s="942"/>
      <c r="AO16" s="942"/>
      <c r="AP16" s="942"/>
      <c r="AQ16" s="942"/>
      <c r="AR16" s="942"/>
      <c r="AS16" s="942"/>
      <c r="AT16" s="942"/>
    </row>
    <row r="17" spans="1:46" ht="14" x14ac:dyDescent="0.15">
      <c r="A17" s="4"/>
      <c r="B17" s="44"/>
      <c r="C17" s="611" t="s">
        <v>1577</v>
      </c>
      <c r="D17" s="758">
        <v>0</v>
      </c>
      <c r="E17" s="754">
        <f t="shared" si="1"/>
        <v>0</v>
      </c>
      <c r="F17" s="748">
        <f>-F15*$D17</f>
        <v>0</v>
      </c>
      <c r="G17" s="748">
        <f t="shared" ref="G17:Q17" si="2">-G15*$D17</f>
        <v>0</v>
      </c>
      <c r="H17" s="748">
        <f t="shared" si="2"/>
        <v>0</v>
      </c>
      <c r="I17" s="748">
        <f t="shared" si="2"/>
        <v>0</v>
      </c>
      <c r="J17" s="748">
        <f t="shared" si="2"/>
        <v>0</v>
      </c>
      <c r="K17" s="748">
        <f t="shared" si="2"/>
        <v>0</v>
      </c>
      <c r="L17" s="748">
        <f t="shared" si="2"/>
        <v>0</v>
      </c>
      <c r="M17" s="748">
        <f t="shared" si="2"/>
        <v>0</v>
      </c>
      <c r="N17" s="748">
        <f t="shared" si="2"/>
        <v>0</v>
      </c>
      <c r="O17" s="748">
        <f t="shared" si="2"/>
        <v>0</v>
      </c>
      <c r="P17" s="748">
        <f t="shared" si="2"/>
        <v>0</v>
      </c>
      <c r="Q17" s="748">
        <f t="shared" si="2"/>
        <v>0</v>
      </c>
      <c r="R17" s="18"/>
      <c r="S17" s="18"/>
      <c r="T17" s="18"/>
      <c r="U17" s="4"/>
      <c r="V17" s="942"/>
      <c r="W17" s="942"/>
      <c r="X17" s="942"/>
      <c r="Y17" s="942"/>
      <c r="Z17" s="942"/>
      <c r="AA17" s="942"/>
      <c r="AB17" s="942"/>
      <c r="AC17" s="942"/>
      <c r="AD17" s="942"/>
      <c r="AE17" s="942"/>
      <c r="AF17" s="942"/>
      <c r="AG17" s="942"/>
      <c r="AH17" s="942"/>
      <c r="AI17" s="942"/>
      <c r="AJ17" s="942"/>
      <c r="AK17" s="942"/>
      <c r="AL17" s="942"/>
      <c r="AM17" s="942"/>
      <c r="AN17" s="942"/>
      <c r="AO17" s="942"/>
      <c r="AP17" s="942"/>
      <c r="AQ17" s="942"/>
      <c r="AR17" s="942"/>
      <c r="AS17" s="942"/>
      <c r="AT17" s="942"/>
    </row>
    <row r="18" spans="1:46" ht="14" x14ac:dyDescent="0.15">
      <c r="A18" s="4"/>
      <c r="B18" s="44"/>
      <c r="C18" s="733" t="s">
        <v>1578</v>
      </c>
      <c r="D18" s="758">
        <v>0.5</v>
      </c>
      <c r="E18" s="754">
        <f t="shared" si="1"/>
        <v>0</v>
      </c>
      <c r="F18" s="748">
        <f>-F17*$D$18</f>
        <v>0</v>
      </c>
      <c r="G18" s="748">
        <f>-G17*$D$18</f>
        <v>0</v>
      </c>
      <c r="H18" s="748">
        <f t="shared" ref="H18:Q18" si="3">-G17*$D$18</f>
        <v>0</v>
      </c>
      <c r="I18" s="748">
        <f t="shared" si="3"/>
        <v>0</v>
      </c>
      <c r="J18" s="748">
        <f t="shared" si="3"/>
        <v>0</v>
      </c>
      <c r="K18" s="748">
        <f t="shared" si="3"/>
        <v>0</v>
      </c>
      <c r="L18" s="748">
        <f t="shared" si="3"/>
        <v>0</v>
      </c>
      <c r="M18" s="748">
        <f t="shared" si="3"/>
        <v>0</v>
      </c>
      <c r="N18" s="748">
        <f t="shared" si="3"/>
        <v>0</v>
      </c>
      <c r="O18" s="748">
        <f t="shared" si="3"/>
        <v>0</v>
      </c>
      <c r="P18" s="748">
        <f t="shared" si="3"/>
        <v>0</v>
      </c>
      <c r="Q18" s="748">
        <f t="shared" si="3"/>
        <v>0</v>
      </c>
      <c r="R18" s="18"/>
      <c r="S18" s="18"/>
      <c r="T18" s="18"/>
      <c r="U18" s="4"/>
      <c r="V18" s="942"/>
      <c r="W18" s="942"/>
      <c r="X18" s="942"/>
      <c r="Y18" s="942"/>
      <c r="Z18" s="942"/>
      <c r="AA18" s="942"/>
      <c r="AB18" s="942"/>
      <c r="AC18" s="942"/>
      <c r="AD18" s="942"/>
      <c r="AE18" s="942"/>
      <c r="AF18" s="942"/>
      <c r="AG18" s="942"/>
      <c r="AH18" s="942"/>
      <c r="AI18" s="942"/>
      <c r="AJ18" s="942"/>
      <c r="AK18" s="942"/>
      <c r="AL18" s="942"/>
      <c r="AM18" s="942"/>
      <c r="AN18" s="942"/>
      <c r="AO18" s="942"/>
      <c r="AP18" s="942"/>
      <c r="AQ18" s="942"/>
      <c r="AR18" s="942"/>
      <c r="AS18" s="942"/>
      <c r="AT18" s="942"/>
    </row>
    <row r="19" spans="1:46" ht="14" x14ac:dyDescent="0.15">
      <c r="A19" s="4"/>
      <c r="B19" s="44"/>
      <c r="C19" s="611" t="s">
        <v>928</v>
      </c>
      <c r="D19" s="1114"/>
      <c r="E19" s="754">
        <f t="shared" si="1"/>
        <v>0</v>
      </c>
      <c r="F19" s="748">
        <f>+F17+F18</f>
        <v>0</v>
      </c>
      <c r="G19" s="748">
        <f>+G17+G18</f>
        <v>0</v>
      </c>
      <c r="H19" s="748">
        <f t="shared" ref="H19:Q19" si="4">+H17+H18</f>
        <v>0</v>
      </c>
      <c r="I19" s="748">
        <f t="shared" si="4"/>
        <v>0</v>
      </c>
      <c r="J19" s="748">
        <f t="shared" si="4"/>
        <v>0</v>
      </c>
      <c r="K19" s="748">
        <f t="shared" si="4"/>
        <v>0</v>
      </c>
      <c r="L19" s="748">
        <f t="shared" si="4"/>
        <v>0</v>
      </c>
      <c r="M19" s="748">
        <f t="shared" si="4"/>
        <v>0</v>
      </c>
      <c r="N19" s="748">
        <f t="shared" si="4"/>
        <v>0</v>
      </c>
      <c r="O19" s="748">
        <f t="shared" si="4"/>
        <v>0</v>
      </c>
      <c r="P19" s="748">
        <f t="shared" si="4"/>
        <v>0</v>
      </c>
      <c r="Q19" s="748">
        <f t="shared" si="4"/>
        <v>0</v>
      </c>
      <c r="R19" s="18"/>
      <c r="S19" s="18"/>
      <c r="T19" s="18"/>
      <c r="U19" s="4"/>
      <c r="V19" s="942"/>
      <c r="W19" s="942"/>
      <c r="X19" s="942"/>
      <c r="Y19" s="942"/>
      <c r="Z19" s="942"/>
      <c r="AA19" s="942"/>
      <c r="AB19" s="942"/>
      <c r="AC19" s="942"/>
      <c r="AD19" s="942"/>
      <c r="AE19" s="942"/>
      <c r="AF19" s="942"/>
      <c r="AG19" s="942"/>
      <c r="AH19" s="942"/>
      <c r="AI19" s="942"/>
      <c r="AJ19" s="942"/>
      <c r="AK19" s="942"/>
      <c r="AL19" s="942"/>
      <c r="AM19" s="942"/>
      <c r="AN19" s="942"/>
      <c r="AO19" s="942"/>
      <c r="AP19" s="942"/>
      <c r="AQ19" s="942"/>
      <c r="AR19" s="942"/>
      <c r="AS19" s="942"/>
      <c r="AT19" s="942"/>
    </row>
    <row r="20" spans="1:46" ht="16.5" customHeight="1" x14ac:dyDescent="0.2">
      <c r="A20" s="4"/>
      <c r="B20" s="44"/>
      <c r="C20" s="2610" t="s">
        <v>1067</v>
      </c>
      <c r="D20" s="2611"/>
      <c r="E20" s="604">
        <f t="shared" si="1"/>
        <v>81070</v>
      </c>
      <c r="F20" s="175">
        <f>SUM(F15:F18)-F16</f>
        <v>1210</v>
      </c>
      <c r="G20" s="175">
        <f t="shared" ref="G20:Q20" si="5">SUM(G15:G18)-G16</f>
        <v>2420</v>
      </c>
      <c r="H20" s="175">
        <f t="shared" si="5"/>
        <v>9680</v>
      </c>
      <c r="I20" s="175">
        <f t="shared" si="5"/>
        <v>12100</v>
      </c>
      <c r="J20" s="175">
        <f t="shared" si="5"/>
        <v>12100</v>
      </c>
      <c r="K20" s="175">
        <f t="shared" si="5"/>
        <v>6050</v>
      </c>
      <c r="L20" s="175">
        <f t="shared" si="5"/>
        <v>3630</v>
      </c>
      <c r="M20" s="175">
        <f t="shared" si="5"/>
        <v>3630</v>
      </c>
      <c r="N20" s="175">
        <f t="shared" si="5"/>
        <v>2420</v>
      </c>
      <c r="O20" s="175">
        <f t="shared" si="5"/>
        <v>9680</v>
      </c>
      <c r="P20" s="175">
        <f t="shared" si="5"/>
        <v>9680</v>
      </c>
      <c r="Q20" s="175">
        <f t="shared" si="5"/>
        <v>8470</v>
      </c>
      <c r="R20" s="18"/>
      <c r="S20" s="18"/>
      <c r="T20" s="18"/>
      <c r="U20" s="4"/>
      <c r="V20" s="942"/>
      <c r="W20" s="942"/>
      <c r="X20" s="942"/>
      <c r="Y20" s="942"/>
      <c r="Z20" s="942"/>
      <c r="AA20" s="942"/>
      <c r="AB20" s="942"/>
      <c r="AC20" s="942"/>
      <c r="AD20" s="942"/>
      <c r="AE20" s="942"/>
      <c r="AF20" s="942"/>
      <c r="AG20" s="942"/>
      <c r="AH20" s="942"/>
      <c r="AI20" s="942"/>
      <c r="AJ20" s="942"/>
      <c r="AK20" s="942"/>
      <c r="AL20" s="942"/>
      <c r="AM20" s="942"/>
      <c r="AN20" s="942"/>
      <c r="AO20" s="942"/>
      <c r="AP20" s="942"/>
      <c r="AQ20" s="942"/>
      <c r="AR20" s="942"/>
      <c r="AS20" s="942"/>
      <c r="AT20" s="942"/>
    </row>
    <row r="21" spans="1:46" ht="9.75" customHeight="1" x14ac:dyDescent="0.15">
      <c r="A21" s="4"/>
      <c r="B21" s="44"/>
      <c r="C21" s="18"/>
      <c r="D21" s="18"/>
      <c r="E21" s="18"/>
      <c r="F21" s="18"/>
      <c r="G21" s="18"/>
      <c r="H21" s="18"/>
      <c r="I21" s="18"/>
      <c r="J21" s="18"/>
      <c r="K21" s="18"/>
      <c r="L21" s="18"/>
      <c r="M21" s="18"/>
      <c r="N21" s="18"/>
      <c r="O21" s="18"/>
      <c r="P21" s="18"/>
      <c r="Q21" s="18"/>
      <c r="R21" s="18"/>
      <c r="S21" s="18"/>
      <c r="T21" s="18"/>
      <c r="U21" s="4"/>
      <c r="V21" s="942"/>
      <c r="W21" s="942"/>
      <c r="X21" s="942"/>
      <c r="Y21" s="942"/>
      <c r="Z21" s="942"/>
      <c r="AA21" s="942"/>
      <c r="AB21" s="942"/>
      <c r="AC21" s="942"/>
      <c r="AD21" s="942"/>
      <c r="AE21" s="942"/>
      <c r="AF21" s="942"/>
      <c r="AG21" s="942"/>
      <c r="AH21" s="942"/>
      <c r="AI21" s="942"/>
      <c r="AJ21" s="942"/>
      <c r="AK21" s="942"/>
      <c r="AL21" s="942"/>
      <c r="AM21" s="942"/>
      <c r="AN21" s="942"/>
      <c r="AO21" s="942"/>
      <c r="AP21" s="942"/>
      <c r="AQ21" s="942"/>
      <c r="AR21" s="942"/>
      <c r="AS21" s="942"/>
      <c r="AT21" s="942"/>
    </row>
    <row r="22" spans="1:46" ht="18.75" customHeight="1" x14ac:dyDescent="0.15">
      <c r="A22" s="4"/>
      <c r="B22" s="44"/>
      <c r="C22" s="2602" t="s">
        <v>1070</v>
      </c>
      <c r="D22" s="2603"/>
      <c r="E22" s="226"/>
      <c r="F22" s="18"/>
      <c r="G22" s="18"/>
      <c r="H22" s="18"/>
      <c r="I22" s="18"/>
      <c r="J22" s="18"/>
      <c r="K22" s="18"/>
      <c r="L22" s="18"/>
      <c r="M22" s="18"/>
      <c r="N22" s="18"/>
      <c r="O22" s="18"/>
      <c r="P22" s="18"/>
      <c r="Q22" s="18"/>
      <c r="R22" s="18"/>
      <c r="S22" s="18"/>
      <c r="T22" s="18"/>
      <c r="U22" s="4"/>
      <c r="V22" s="942"/>
      <c r="W22" s="942"/>
      <c r="X22" s="942"/>
      <c r="Y22" s="942"/>
      <c r="Z22" s="942"/>
      <c r="AA22" s="942"/>
      <c r="AB22" s="942"/>
      <c r="AC22" s="942"/>
      <c r="AD22" s="942"/>
      <c r="AE22" s="942"/>
      <c r="AF22" s="942"/>
      <c r="AG22" s="942"/>
      <c r="AH22" s="942"/>
      <c r="AI22" s="942"/>
      <c r="AJ22" s="942"/>
      <c r="AK22" s="942"/>
      <c r="AL22" s="942"/>
      <c r="AM22" s="942"/>
      <c r="AN22" s="942"/>
      <c r="AO22" s="942"/>
      <c r="AP22" s="942"/>
      <c r="AQ22" s="942"/>
      <c r="AR22" s="942"/>
      <c r="AS22" s="942"/>
      <c r="AT22" s="942"/>
    </row>
    <row r="23" spans="1:46" ht="5" customHeight="1" x14ac:dyDescent="0.15">
      <c r="A23" s="4"/>
      <c r="B23" s="44"/>
      <c r="C23" s="18"/>
      <c r="D23" s="18"/>
      <c r="E23" s="18"/>
      <c r="F23" s="18"/>
      <c r="G23" s="18"/>
      <c r="H23" s="18"/>
      <c r="I23" s="18"/>
      <c r="J23" s="18"/>
      <c r="K23" s="18"/>
      <c r="L23" s="18"/>
      <c r="M23" s="18"/>
      <c r="N23" s="18"/>
      <c r="O23" s="18"/>
      <c r="P23" s="18"/>
      <c r="Q23" s="18"/>
      <c r="R23" s="18"/>
      <c r="S23" s="18"/>
      <c r="T23" s="18"/>
      <c r="U23" s="4"/>
      <c r="V23" s="942"/>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2"/>
      <c r="AS23" s="942"/>
      <c r="AT23" s="942"/>
    </row>
    <row r="24" spans="1:46" ht="15" customHeight="1" x14ac:dyDescent="0.15">
      <c r="A24" s="4"/>
      <c r="B24" s="44"/>
      <c r="C24" s="2598" t="s">
        <v>1065</v>
      </c>
      <c r="D24" s="2599"/>
      <c r="E24" s="603">
        <f t="shared" ref="E24:E30" si="6">SUM(F24:Q24)</f>
        <v>60000</v>
      </c>
      <c r="F24" s="748">
        <f>CTesorería!E54+'5b'!E92</f>
        <v>60000</v>
      </c>
      <c r="G24" s="748">
        <f>CTesorería!F54+'5b'!F92</f>
        <v>0</v>
      </c>
      <c r="H24" s="748">
        <f>CTesorería!G54+'5b'!G92</f>
        <v>0</v>
      </c>
      <c r="I24" s="748">
        <f>CTesorería!H54+'5b'!H92</f>
        <v>0</v>
      </c>
      <c r="J24" s="748">
        <f>CTesorería!I54+'5b'!I92</f>
        <v>0</v>
      </c>
      <c r="K24" s="748">
        <f>CTesorería!J54+'5b'!J92</f>
        <v>0</v>
      </c>
      <c r="L24" s="748">
        <f>CTesorería!K54+'5b'!K92</f>
        <v>0</v>
      </c>
      <c r="M24" s="748">
        <f>CTesorería!L54+'5b'!L92</f>
        <v>0</v>
      </c>
      <c r="N24" s="748">
        <f>CTesorería!M54+'5b'!M92</f>
        <v>0</v>
      </c>
      <c r="O24" s="748">
        <f>CTesorería!N54+'5b'!N92</f>
        <v>0</v>
      </c>
      <c r="P24" s="748">
        <f>CTesorería!O54+'5b'!O92</f>
        <v>0</v>
      </c>
      <c r="Q24" s="748">
        <f>CTesorería!P54+'5b'!P92</f>
        <v>0</v>
      </c>
      <c r="R24" s="18"/>
      <c r="S24" s="18"/>
      <c r="T24" s="18"/>
      <c r="U24" s="4"/>
      <c r="V24" s="942"/>
      <c r="W24" s="942"/>
      <c r="X24" s="942"/>
      <c r="Y24" s="942"/>
      <c r="Z24" s="942"/>
      <c r="AA24" s="942"/>
      <c r="AB24" s="942"/>
      <c r="AC24" s="942"/>
      <c r="AD24" s="942"/>
      <c r="AE24" s="942"/>
      <c r="AF24" s="942"/>
      <c r="AG24" s="942"/>
      <c r="AH24" s="942"/>
      <c r="AI24" s="942"/>
      <c r="AJ24" s="942"/>
      <c r="AK24" s="942"/>
      <c r="AL24" s="942"/>
      <c r="AM24" s="942"/>
      <c r="AN24" s="942"/>
      <c r="AO24" s="942"/>
      <c r="AP24" s="942"/>
      <c r="AQ24" s="942"/>
      <c r="AR24" s="942"/>
      <c r="AS24" s="942"/>
      <c r="AT24" s="942"/>
    </row>
    <row r="25" spans="1:46" ht="15" customHeight="1" x14ac:dyDescent="0.15">
      <c r="A25" s="4"/>
      <c r="B25" s="44"/>
      <c r="C25" s="2598" t="s">
        <v>1066</v>
      </c>
      <c r="D25" s="2599"/>
      <c r="E25" s="603">
        <f t="shared" si="6"/>
        <v>0</v>
      </c>
      <c r="F25" s="748">
        <f>+CTesorería!E55+CTesorería!E56</f>
        <v>0</v>
      </c>
      <c r="G25" s="748">
        <f>+CTesorería!F55+CTesorería!F56</f>
        <v>0</v>
      </c>
      <c r="H25" s="748">
        <f>+CTesorería!G55+CTesorería!G56</f>
        <v>0</v>
      </c>
      <c r="I25" s="748">
        <f>+CTesorería!H55+CTesorería!H56</f>
        <v>0</v>
      </c>
      <c r="J25" s="748">
        <f>+CTesorería!I55+CTesorería!I56</f>
        <v>0</v>
      </c>
      <c r="K25" s="748">
        <f>+CTesorería!J55+CTesorería!J56</f>
        <v>0</v>
      </c>
      <c r="L25" s="748">
        <f>+CTesorería!K55+CTesorería!K56</f>
        <v>0</v>
      </c>
      <c r="M25" s="748">
        <f>+CTesorería!L55+CTesorería!L56</f>
        <v>0</v>
      </c>
      <c r="N25" s="748">
        <f>+CTesorería!M55+CTesorería!M56</f>
        <v>0</v>
      </c>
      <c r="O25" s="748">
        <f>+CTesorería!N55+CTesorería!N56</f>
        <v>0</v>
      </c>
      <c r="P25" s="748">
        <f>+CTesorería!O55+CTesorería!O56</f>
        <v>0</v>
      </c>
      <c r="Q25" s="748">
        <f>+CTesorería!P55+CTesorería!P56</f>
        <v>0</v>
      </c>
      <c r="R25" s="18"/>
      <c r="S25" s="18"/>
      <c r="T25" s="18"/>
      <c r="U25" s="4"/>
      <c r="V25" s="942"/>
      <c r="W25" s="942"/>
      <c r="X25" s="942"/>
      <c r="Y25" s="942"/>
      <c r="Z25" s="942"/>
      <c r="AA25" s="942"/>
      <c r="AB25" s="942"/>
      <c r="AC25" s="942"/>
      <c r="AD25" s="942"/>
      <c r="AE25" s="942"/>
      <c r="AF25" s="942"/>
      <c r="AG25" s="942"/>
      <c r="AH25" s="942"/>
      <c r="AI25" s="942"/>
      <c r="AJ25" s="942"/>
      <c r="AK25" s="942"/>
      <c r="AL25" s="942"/>
      <c r="AM25" s="942"/>
      <c r="AN25" s="942"/>
      <c r="AO25" s="942"/>
      <c r="AP25" s="942"/>
      <c r="AQ25" s="942"/>
      <c r="AR25" s="942"/>
      <c r="AS25" s="942"/>
      <c r="AT25" s="942"/>
    </row>
    <row r="26" spans="1:46" ht="15" customHeight="1" x14ac:dyDescent="0.15">
      <c r="A26" s="4"/>
      <c r="B26" s="44"/>
      <c r="C26" s="2598" t="s">
        <v>504</v>
      </c>
      <c r="D26" s="2599"/>
      <c r="E26" s="603">
        <f t="shared" si="6"/>
        <v>0</v>
      </c>
      <c r="F26" s="748">
        <f>CTesorería!E48</f>
        <v>0</v>
      </c>
      <c r="G26" s="748">
        <f>CTesorería!F48</f>
        <v>0</v>
      </c>
      <c r="H26" s="748">
        <f>CTesorería!G48</f>
        <v>0</v>
      </c>
      <c r="I26" s="748">
        <f>CTesorería!H48</f>
        <v>0</v>
      </c>
      <c r="J26" s="748">
        <f>CTesorería!I48</f>
        <v>0</v>
      </c>
      <c r="K26" s="748">
        <f>CTesorería!J48</f>
        <v>0</v>
      </c>
      <c r="L26" s="748">
        <f>CTesorería!K48</f>
        <v>0</v>
      </c>
      <c r="M26" s="748">
        <f>CTesorería!L48</f>
        <v>0</v>
      </c>
      <c r="N26" s="748">
        <f>CTesorería!M48</f>
        <v>0</v>
      </c>
      <c r="O26" s="748">
        <f>CTesorería!N48</f>
        <v>0</v>
      </c>
      <c r="P26" s="748">
        <f>CTesorería!O48</f>
        <v>0</v>
      </c>
      <c r="Q26" s="748">
        <f>CTesorería!P48</f>
        <v>0</v>
      </c>
      <c r="R26" s="18"/>
      <c r="S26" s="18"/>
      <c r="T26" s="18"/>
      <c r="U26" s="4"/>
      <c r="V26" s="942"/>
      <c r="W26" s="942"/>
      <c r="X26" s="942"/>
      <c r="Y26" s="942"/>
      <c r="Z26" s="942"/>
      <c r="AA26" s="942"/>
      <c r="AB26" s="942"/>
      <c r="AC26" s="942"/>
      <c r="AD26" s="942"/>
      <c r="AE26" s="942"/>
      <c r="AF26" s="942"/>
      <c r="AG26" s="942"/>
      <c r="AH26" s="942"/>
      <c r="AI26" s="942"/>
      <c r="AJ26" s="942"/>
      <c r="AK26" s="942"/>
      <c r="AL26" s="942"/>
      <c r="AM26" s="942"/>
      <c r="AN26" s="942"/>
      <c r="AO26" s="942"/>
      <c r="AP26" s="942"/>
      <c r="AQ26" s="942"/>
      <c r="AR26" s="942"/>
      <c r="AS26" s="942"/>
      <c r="AT26" s="942"/>
    </row>
    <row r="27" spans="1:46" ht="14" x14ac:dyDescent="0.15">
      <c r="A27" s="4"/>
      <c r="B27" s="44"/>
      <c r="C27" s="2598" t="s">
        <v>1253</v>
      </c>
      <c r="D27" s="2599"/>
      <c r="E27" s="603">
        <f t="shared" si="6"/>
        <v>0</v>
      </c>
      <c r="F27" s="748">
        <f>CTesorería!E49</f>
        <v>0</v>
      </c>
      <c r="G27" s="748">
        <f>CTesorería!F49</f>
        <v>0</v>
      </c>
      <c r="H27" s="748">
        <f>CTesorería!G49</f>
        <v>0</v>
      </c>
      <c r="I27" s="748">
        <f>CTesorería!H49</f>
        <v>0</v>
      </c>
      <c r="J27" s="748">
        <f>CTesorería!I49</f>
        <v>0</v>
      </c>
      <c r="K27" s="748">
        <f>CTesorería!J49</f>
        <v>0</v>
      </c>
      <c r="L27" s="748">
        <f>CTesorería!K49</f>
        <v>0</v>
      </c>
      <c r="M27" s="748">
        <f>CTesorería!L49</f>
        <v>0</v>
      </c>
      <c r="N27" s="748">
        <f>CTesorería!M49</f>
        <v>0</v>
      </c>
      <c r="O27" s="748">
        <f>CTesorería!N49</f>
        <v>0</v>
      </c>
      <c r="P27" s="748">
        <f>CTesorería!O49</f>
        <v>0</v>
      </c>
      <c r="Q27" s="748">
        <f>CTesorería!P49</f>
        <v>0</v>
      </c>
      <c r="R27" s="18"/>
      <c r="S27" s="18"/>
      <c r="T27" s="18"/>
      <c r="U27" s="4"/>
      <c r="V27" s="942"/>
      <c r="W27" s="942"/>
      <c r="X27" s="942"/>
      <c r="Y27" s="942"/>
      <c r="Z27" s="942"/>
      <c r="AA27" s="942"/>
      <c r="AB27" s="942"/>
      <c r="AC27" s="942"/>
      <c r="AD27" s="942"/>
      <c r="AE27" s="942"/>
      <c r="AF27" s="942"/>
      <c r="AG27" s="942"/>
      <c r="AH27" s="942"/>
      <c r="AI27" s="942"/>
      <c r="AJ27" s="942"/>
      <c r="AK27" s="942"/>
      <c r="AL27" s="942"/>
      <c r="AM27" s="942"/>
      <c r="AN27" s="942"/>
      <c r="AO27" s="942"/>
      <c r="AP27" s="942"/>
      <c r="AQ27" s="942"/>
      <c r="AR27" s="942"/>
      <c r="AS27" s="942"/>
      <c r="AT27" s="942"/>
    </row>
    <row r="28" spans="1:46" ht="14" x14ac:dyDescent="0.15">
      <c r="A28" s="4"/>
      <c r="B28" s="44"/>
      <c r="C28" s="2598" t="s">
        <v>1663</v>
      </c>
      <c r="D28" s="2599"/>
      <c r="E28" s="603">
        <f t="shared" si="6"/>
        <v>0</v>
      </c>
      <c r="F28" s="748">
        <f>CTesorería!E53</f>
        <v>0</v>
      </c>
      <c r="G28" s="748">
        <f>CTesorería!F53</f>
        <v>0</v>
      </c>
      <c r="H28" s="748">
        <f>CTesorería!G53</f>
        <v>0</v>
      </c>
      <c r="I28" s="748">
        <f>CTesorería!H53</f>
        <v>0</v>
      </c>
      <c r="J28" s="748">
        <f>CTesorería!I53</f>
        <v>0</v>
      </c>
      <c r="K28" s="748">
        <f>CTesorería!J53</f>
        <v>0</v>
      </c>
      <c r="L28" s="748">
        <f>CTesorería!K53</f>
        <v>0</v>
      </c>
      <c r="M28" s="748">
        <f>CTesorería!L53</f>
        <v>0</v>
      </c>
      <c r="N28" s="748">
        <f>CTesorería!M53</f>
        <v>0</v>
      </c>
      <c r="O28" s="748">
        <f>CTesorería!N53</f>
        <v>0</v>
      </c>
      <c r="P28" s="748">
        <f>CTesorería!O53</f>
        <v>0</v>
      </c>
      <c r="Q28" s="748">
        <f>CTesorería!P53</f>
        <v>0</v>
      </c>
      <c r="R28" s="18"/>
      <c r="S28" s="18"/>
      <c r="T28" s="18"/>
      <c r="U28" s="4"/>
      <c r="V28" s="942"/>
      <c r="W28" s="942"/>
      <c r="X28" s="942"/>
      <c r="Y28" s="942"/>
      <c r="Z28" s="942"/>
      <c r="AA28" s="942"/>
      <c r="AB28" s="942"/>
      <c r="AC28" s="942"/>
      <c r="AD28" s="942"/>
      <c r="AE28" s="942"/>
      <c r="AF28" s="942"/>
      <c r="AG28" s="942"/>
      <c r="AH28" s="942"/>
      <c r="AI28" s="942"/>
      <c r="AJ28" s="942"/>
      <c r="AK28" s="942"/>
      <c r="AL28" s="942"/>
      <c r="AM28" s="942"/>
      <c r="AN28" s="942"/>
      <c r="AO28" s="942"/>
      <c r="AP28" s="942"/>
      <c r="AQ28" s="942"/>
      <c r="AR28" s="942"/>
      <c r="AS28" s="942"/>
      <c r="AT28" s="942"/>
    </row>
    <row r="29" spans="1:46" ht="14" x14ac:dyDescent="0.15">
      <c r="A29" s="4"/>
      <c r="B29" s="44"/>
      <c r="C29" s="2598" t="s">
        <v>1507</v>
      </c>
      <c r="D29" s="2599"/>
      <c r="E29" s="1093">
        <f t="shared" si="6"/>
        <v>0</v>
      </c>
      <c r="F29" s="1094">
        <f>'5b'!E93</f>
        <v>0</v>
      </c>
      <c r="G29" s="1094">
        <f>'5b'!F93</f>
        <v>0</v>
      </c>
      <c r="H29" s="1094">
        <f>'5b'!G93</f>
        <v>0</v>
      </c>
      <c r="I29" s="1094">
        <f>'5b'!H93</f>
        <v>0</v>
      </c>
      <c r="J29" s="1094">
        <f>'5b'!I93</f>
        <v>0</v>
      </c>
      <c r="K29" s="1094">
        <f>'5b'!J93</f>
        <v>0</v>
      </c>
      <c r="L29" s="1094">
        <f>'5b'!K93</f>
        <v>0</v>
      </c>
      <c r="M29" s="1094">
        <f>'5b'!L93</f>
        <v>0</v>
      </c>
      <c r="N29" s="1094">
        <f>'5b'!M93</f>
        <v>0</v>
      </c>
      <c r="O29" s="1094">
        <f>'5b'!N93</f>
        <v>0</v>
      </c>
      <c r="P29" s="1094">
        <f>'5b'!O93</f>
        <v>0</v>
      </c>
      <c r="Q29" s="1094">
        <f>'5b'!P93</f>
        <v>0</v>
      </c>
      <c r="R29" s="18"/>
      <c r="S29" s="18"/>
      <c r="T29" s="18"/>
      <c r="U29" s="4"/>
      <c r="V29" s="942"/>
      <c r="W29" s="942"/>
      <c r="X29" s="942"/>
      <c r="Y29" s="942"/>
      <c r="Z29" s="942"/>
      <c r="AA29" s="942"/>
      <c r="AB29" s="942"/>
      <c r="AC29" s="942"/>
      <c r="AD29" s="942"/>
      <c r="AE29" s="942"/>
      <c r="AF29" s="942"/>
      <c r="AG29" s="942"/>
      <c r="AH29" s="942"/>
      <c r="AI29" s="942"/>
      <c r="AJ29" s="942"/>
      <c r="AK29" s="942"/>
      <c r="AL29" s="942"/>
      <c r="AM29" s="942"/>
      <c r="AN29" s="942"/>
      <c r="AO29" s="942"/>
      <c r="AP29" s="942"/>
      <c r="AQ29" s="942"/>
      <c r="AR29" s="942"/>
      <c r="AS29" s="942"/>
      <c r="AT29" s="942"/>
    </row>
    <row r="30" spans="1:46" ht="16" x14ac:dyDescent="0.2">
      <c r="A30" s="4"/>
      <c r="B30" s="44"/>
      <c r="C30" s="2619" t="s">
        <v>1068</v>
      </c>
      <c r="D30" s="2620"/>
      <c r="E30" s="604">
        <f t="shared" si="6"/>
        <v>60000</v>
      </c>
      <c r="F30" s="175">
        <f>SUM(F24:F29)</f>
        <v>60000</v>
      </c>
      <c r="G30" s="175">
        <f t="shared" ref="G30:Q30" si="7">SUM(G24:G29)</f>
        <v>0</v>
      </c>
      <c r="H30" s="175">
        <f t="shared" si="7"/>
        <v>0</v>
      </c>
      <c r="I30" s="175">
        <f t="shared" si="7"/>
        <v>0</v>
      </c>
      <c r="J30" s="175">
        <f t="shared" si="7"/>
        <v>0</v>
      </c>
      <c r="K30" s="175">
        <f t="shared" si="7"/>
        <v>0</v>
      </c>
      <c r="L30" s="175">
        <f t="shared" si="7"/>
        <v>0</v>
      </c>
      <c r="M30" s="175">
        <f t="shared" si="7"/>
        <v>0</v>
      </c>
      <c r="N30" s="175">
        <f t="shared" si="7"/>
        <v>0</v>
      </c>
      <c r="O30" s="175">
        <f t="shared" si="7"/>
        <v>0</v>
      </c>
      <c r="P30" s="175">
        <f t="shared" si="7"/>
        <v>0</v>
      </c>
      <c r="Q30" s="175">
        <f t="shared" si="7"/>
        <v>0</v>
      </c>
      <c r="R30" s="18"/>
      <c r="S30" s="18"/>
      <c r="T30" s="18"/>
      <c r="U30" s="4"/>
      <c r="V30" s="942"/>
      <c r="W30" s="942"/>
      <c r="X30" s="942"/>
      <c r="Y30" s="942"/>
      <c r="Z30" s="942"/>
      <c r="AA30" s="942"/>
      <c r="AB30" s="942"/>
      <c r="AC30" s="942"/>
      <c r="AD30" s="942"/>
      <c r="AE30" s="942"/>
      <c r="AF30" s="942"/>
      <c r="AG30" s="942"/>
      <c r="AH30" s="942"/>
      <c r="AI30" s="942"/>
      <c r="AJ30" s="942"/>
      <c r="AK30" s="942"/>
      <c r="AL30" s="942"/>
      <c r="AM30" s="942"/>
      <c r="AN30" s="942"/>
      <c r="AO30" s="942"/>
      <c r="AP30" s="942"/>
      <c r="AQ30" s="942"/>
      <c r="AR30" s="942"/>
      <c r="AS30" s="942"/>
      <c r="AT30" s="942"/>
    </row>
    <row r="31" spans="1:46" ht="9.75" customHeight="1" x14ac:dyDescent="0.15">
      <c r="A31" s="4"/>
      <c r="B31" s="44"/>
      <c r="C31" s="18"/>
      <c r="D31" s="18"/>
      <c r="E31" s="18"/>
      <c r="F31" s="18"/>
      <c r="G31" s="18"/>
      <c r="H31" s="18"/>
      <c r="I31" s="18"/>
      <c r="J31" s="18"/>
      <c r="K31" s="18"/>
      <c r="L31" s="18"/>
      <c r="M31" s="18"/>
      <c r="N31" s="18"/>
      <c r="O31" s="18"/>
      <c r="P31" s="18"/>
      <c r="Q31" s="18"/>
      <c r="R31" s="18"/>
      <c r="S31" s="18"/>
      <c r="T31" s="18"/>
      <c r="U31" s="4"/>
      <c r="V31" s="942"/>
      <c r="W31" s="942"/>
      <c r="X31" s="942"/>
      <c r="Y31" s="942"/>
      <c r="Z31" s="942"/>
      <c r="AA31" s="942"/>
      <c r="AB31" s="942"/>
      <c r="AC31" s="942"/>
      <c r="AD31" s="942"/>
      <c r="AE31" s="942"/>
      <c r="AF31" s="942"/>
      <c r="AG31" s="942"/>
      <c r="AH31" s="942"/>
      <c r="AI31" s="942"/>
      <c r="AJ31" s="942"/>
      <c r="AK31" s="942"/>
      <c r="AL31" s="942"/>
      <c r="AM31" s="942"/>
      <c r="AN31" s="942"/>
      <c r="AO31" s="942"/>
      <c r="AP31" s="942"/>
      <c r="AQ31" s="942"/>
      <c r="AR31" s="942"/>
      <c r="AS31" s="942"/>
      <c r="AT31" s="942"/>
    </row>
    <row r="32" spans="1:46" ht="19" thickBot="1" x14ac:dyDescent="0.25">
      <c r="A32" s="4"/>
      <c r="B32" s="44"/>
      <c r="C32" s="2645" t="s">
        <v>936</v>
      </c>
      <c r="D32" s="2646"/>
      <c r="E32" s="605">
        <f>SUM(F32:Q32)</f>
        <v>141070</v>
      </c>
      <c r="F32" s="184">
        <f t="shared" ref="F32:Q32" si="8">+F30+F20</f>
        <v>61210</v>
      </c>
      <c r="G32" s="184">
        <f t="shared" si="8"/>
        <v>2420</v>
      </c>
      <c r="H32" s="184">
        <f t="shared" si="8"/>
        <v>9680</v>
      </c>
      <c r="I32" s="184">
        <f t="shared" si="8"/>
        <v>12100</v>
      </c>
      <c r="J32" s="184">
        <f t="shared" si="8"/>
        <v>12100</v>
      </c>
      <c r="K32" s="184">
        <f t="shared" si="8"/>
        <v>6050</v>
      </c>
      <c r="L32" s="184">
        <f t="shared" si="8"/>
        <v>3630</v>
      </c>
      <c r="M32" s="184">
        <f t="shared" si="8"/>
        <v>3630</v>
      </c>
      <c r="N32" s="184">
        <f t="shared" si="8"/>
        <v>2420</v>
      </c>
      <c r="O32" s="184">
        <f t="shared" si="8"/>
        <v>9680</v>
      </c>
      <c r="P32" s="184">
        <f t="shared" si="8"/>
        <v>9680</v>
      </c>
      <c r="Q32" s="184">
        <f t="shared" si="8"/>
        <v>8470</v>
      </c>
      <c r="R32" s="18"/>
      <c r="S32" s="18"/>
      <c r="T32" s="18"/>
      <c r="U32" s="4"/>
      <c r="V32" s="942"/>
      <c r="W32" s="942"/>
      <c r="X32" s="942"/>
      <c r="Y32" s="942"/>
      <c r="Z32" s="942"/>
      <c r="AA32" s="942"/>
      <c r="AB32" s="942"/>
      <c r="AC32" s="942"/>
      <c r="AD32" s="942"/>
      <c r="AE32" s="942"/>
      <c r="AF32" s="942"/>
      <c r="AG32" s="942"/>
      <c r="AH32" s="942"/>
      <c r="AI32" s="942"/>
      <c r="AJ32" s="942"/>
      <c r="AK32" s="942"/>
      <c r="AL32" s="942"/>
      <c r="AM32" s="942"/>
      <c r="AN32" s="942"/>
      <c r="AO32" s="942"/>
      <c r="AP32" s="942"/>
      <c r="AQ32" s="942"/>
      <c r="AR32" s="942"/>
      <c r="AS32" s="942"/>
      <c r="AT32" s="942"/>
    </row>
    <row r="33" spans="1:46" ht="15" customHeight="1" x14ac:dyDescent="0.15">
      <c r="A33" s="4"/>
      <c r="B33" s="44"/>
      <c r="C33" s="18"/>
      <c r="D33" s="18"/>
      <c r="E33" s="226"/>
      <c r="F33" s="226"/>
      <c r="G33" s="226"/>
      <c r="H33" s="226"/>
      <c r="I33" s="226"/>
      <c r="J33" s="226"/>
      <c r="K33" s="226"/>
      <c r="L33" s="226"/>
      <c r="M33" s="226"/>
      <c r="N33" s="226"/>
      <c r="O33" s="226"/>
      <c r="P33" s="226"/>
      <c r="Q33" s="226"/>
      <c r="R33" s="18"/>
      <c r="S33" s="18"/>
      <c r="T33" s="18"/>
      <c r="U33" s="4"/>
      <c r="V33" s="942"/>
      <c r="W33" s="942"/>
      <c r="X33" s="942"/>
      <c r="Y33" s="942"/>
      <c r="Z33" s="942"/>
      <c r="AA33" s="942"/>
      <c r="AB33" s="942"/>
      <c r="AC33" s="942"/>
      <c r="AD33" s="942"/>
      <c r="AE33" s="942"/>
      <c r="AF33" s="942"/>
      <c r="AG33" s="942"/>
      <c r="AH33" s="942"/>
      <c r="AI33" s="942"/>
      <c r="AJ33" s="942"/>
      <c r="AK33" s="942"/>
      <c r="AL33" s="942"/>
      <c r="AM33" s="942"/>
      <c r="AN33" s="942"/>
      <c r="AO33" s="942"/>
      <c r="AP33" s="942"/>
      <c r="AQ33" s="942"/>
      <c r="AR33" s="942"/>
      <c r="AS33" s="942"/>
      <c r="AT33" s="942"/>
    </row>
    <row r="34" spans="1:46" ht="18" x14ac:dyDescent="0.15">
      <c r="A34" s="4"/>
      <c r="B34" s="44"/>
      <c r="C34" s="2604" t="s">
        <v>1072</v>
      </c>
      <c r="D34" s="2605"/>
      <c r="E34" s="226"/>
      <c r="F34" s="18"/>
      <c r="G34" s="18"/>
      <c r="H34" s="18"/>
      <c r="I34" s="18"/>
      <c r="J34" s="18"/>
      <c r="K34" s="226"/>
      <c r="L34" s="226"/>
      <c r="M34" s="226"/>
      <c r="N34" s="226"/>
      <c r="O34" s="226"/>
      <c r="P34" s="226"/>
      <c r="Q34" s="226"/>
      <c r="R34" s="18"/>
      <c r="S34" s="18"/>
      <c r="T34" s="18"/>
      <c r="U34" s="4"/>
      <c r="V34" s="942"/>
      <c r="W34" s="942"/>
      <c r="X34" s="942"/>
      <c r="Y34" s="942"/>
      <c r="Z34" s="942"/>
      <c r="AA34" s="942"/>
      <c r="AB34" s="942"/>
      <c r="AC34" s="942"/>
      <c r="AD34" s="942"/>
      <c r="AE34" s="942"/>
      <c r="AF34" s="942"/>
      <c r="AG34" s="942"/>
      <c r="AH34" s="942"/>
      <c r="AI34" s="942"/>
      <c r="AJ34" s="942"/>
      <c r="AK34" s="942"/>
      <c r="AL34" s="942"/>
      <c r="AM34" s="942"/>
      <c r="AN34" s="942"/>
      <c r="AO34" s="942"/>
      <c r="AP34" s="942"/>
      <c r="AQ34" s="942"/>
      <c r="AR34" s="942"/>
      <c r="AS34" s="942"/>
      <c r="AT34" s="942"/>
    </row>
    <row r="35" spans="1:46" ht="5" customHeight="1" x14ac:dyDescent="0.15">
      <c r="A35" s="4"/>
      <c r="B35" s="44"/>
      <c r="C35" s="18"/>
      <c r="D35" s="18"/>
      <c r="E35" s="18"/>
      <c r="F35" s="18"/>
      <c r="G35" s="18"/>
      <c r="H35" s="18"/>
      <c r="I35" s="18"/>
      <c r="J35" s="18"/>
      <c r="K35" s="18"/>
      <c r="L35" s="18"/>
      <c r="M35" s="18"/>
      <c r="N35" s="18"/>
      <c r="O35" s="18"/>
      <c r="P35" s="18"/>
      <c r="Q35" s="18"/>
      <c r="R35" s="18"/>
      <c r="S35" s="18"/>
      <c r="T35" s="18"/>
      <c r="U35" s="4"/>
      <c r="V35" s="942"/>
      <c r="W35" s="942"/>
      <c r="X35" s="942"/>
      <c r="Y35" s="942"/>
      <c r="Z35" s="942"/>
      <c r="AA35" s="942"/>
      <c r="AB35" s="942"/>
      <c r="AC35" s="942"/>
      <c r="AD35" s="942"/>
      <c r="AE35" s="942"/>
      <c r="AF35" s="942"/>
      <c r="AG35" s="942"/>
      <c r="AH35" s="942"/>
      <c r="AI35" s="942"/>
      <c r="AJ35" s="942"/>
      <c r="AK35" s="942"/>
      <c r="AL35" s="942"/>
      <c r="AM35" s="942"/>
      <c r="AN35" s="942"/>
      <c r="AO35" s="942"/>
      <c r="AP35" s="942"/>
      <c r="AQ35" s="942"/>
      <c r="AR35" s="942"/>
      <c r="AS35" s="942"/>
      <c r="AT35" s="942"/>
    </row>
    <row r="36" spans="1:46" ht="15" customHeight="1" x14ac:dyDescent="0.15">
      <c r="A36" s="4"/>
      <c r="B36" s="44"/>
      <c r="C36" s="595" t="s">
        <v>1092</v>
      </c>
      <c r="D36" s="609"/>
      <c r="E36" s="606">
        <f t="shared" ref="E36:E58" si="9">SUM(F36:Q36)</f>
        <v>34960</v>
      </c>
      <c r="F36" s="748">
        <f>CTesorería!E148</f>
        <v>3230</v>
      </c>
      <c r="G36" s="748">
        <f>CTesorería!F148</f>
        <v>2280</v>
      </c>
      <c r="H36" s="748">
        <f>CTesorería!G148</f>
        <v>2755</v>
      </c>
      <c r="I36" s="748">
        <f>CTesorería!H148</f>
        <v>3230</v>
      </c>
      <c r="J36" s="748">
        <f>CTesorería!I148</f>
        <v>4180</v>
      </c>
      <c r="K36" s="748">
        <f>CTesorería!J148</f>
        <v>3230</v>
      </c>
      <c r="L36" s="748">
        <f>CTesorería!K148</f>
        <v>2755</v>
      </c>
      <c r="M36" s="748">
        <f>CTesorería!L148</f>
        <v>2280</v>
      </c>
      <c r="N36" s="748">
        <f>CTesorería!M148</f>
        <v>2280</v>
      </c>
      <c r="O36" s="748">
        <f>CTesorería!N148</f>
        <v>3230</v>
      </c>
      <c r="P36" s="748">
        <f>CTesorería!O148</f>
        <v>3230</v>
      </c>
      <c r="Q36" s="748">
        <f>CTesorería!P148</f>
        <v>2280</v>
      </c>
      <c r="R36" s="18"/>
      <c r="S36" s="18"/>
      <c r="T36" s="18"/>
      <c r="U36" s="4"/>
      <c r="V36" s="942"/>
      <c r="W36" s="942"/>
      <c r="X36" s="942"/>
      <c r="Y36" s="942"/>
      <c r="Z36" s="942"/>
      <c r="AA36" s="942"/>
      <c r="AB36" s="942"/>
      <c r="AC36" s="942"/>
      <c r="AD36" s="942"/>
      <c r="AE36" s="942"/>
      <c r="AF36" s="942"/>
      <c r="AG36" s="942"/>
      <c r="AH36" s="942"/>
      <c r="AI36" s="942"/>
      <c r="AJ36" s="942"/>
      <c r="AK36" s="942"/>
      <c r="AL36" s="942"/>
      <c r="AM36" s="942"/>
      <c r="AN36" s="942"/>
      <c r="AO36" s="942"/>
      <c r="AP36" s="942"/>
      <c r="AQ36" s="942"/>
      <c r="AR36" s="942"/>
      <c r="AS36" s="942"/>
      <c r="AT36" s="942"/>
    </row>
    <row r="37" spans="1:46" ht="15" customHeight="1" x14ac:dyDescent="0.15">
      <c r="A37" s="4"/>
      <c r="B37" s="44"/>
      <c r="C37" s="595" t="s">
        <v>66</v>
      </c>
      <c r="D37" s="756" t="s">
        <v>288</v>
      </c>
      <c r="E37" s="606">
        <f t="shared" si="9"/>
        <v>0</v>
      </c>
      <c r="F37" s="755">
        <f>CTesorería!E121+'5b'!E222</f>
        <v>0</v>
      </c>
      <c r="G37" s="748">
        <f>CTesorería!F121+'5b'!F222</f>
        <v>0</v>
      </c>
      <c r="H37" s="748">
        <f>CTesorería!G121+'5b'!G222</f>
        <v>0</v>
      </c>
      <c r="I37" s="748">
        <f>CTesorería!H121+'5b'!H222</f>
        <v>0</v>
      </c>
      <c r="J37" s="748">
        <f>CTesorería!I121+'5b'!I222</f>
        <v>0</v>
      </c>
      <c r="K37" s="748">
        <f>CTesorería!J121+'5b'!J222</f>
        <v>0</v>
      </c>
      <c r="L37" s="748">
        <f>CTesorería!K121+'5b'!K222</f>
        <v>0</v>
      </c>
      <c r="M37" s="748">
        <f>CTesorería!L121+'5b'!L222</f>
        <v>0</v>
      </c>
      <c r="N37" s="748">
        <f>CTesorería!M121+'5b'!M222</f>
        <v>0</v>
      </c>
      <c r="O37" s="748">
        <f>CTesorería!N121+'5b'!N222</f>
        <v>0</v>
      </c>
      <c r="P37" s="748">
        <f>CTesorería!O121+'5b'!O222</f>
        <v>0</v>
      </c>
      <c r="Q37" s="748">
        <f>CTesorería!P121+'5b'!P222</f>
        <v>0</v>
      </c>
      <c r="R37" s="18"/>
      <c r="S37" s="18"/>
      <c r="T37" s="18"/>
      <c r="U37" s="4"/>
      <c r="V37" s="942"/>
      <c r="W37" s="942"/>
      <c r="X37" s="942"/>
      <c r="Y37" s="942"/>
      <c r="Z37" s="942"/>
      <c r="AA37" s="942"/>
      <c r="AB37" s="942"/>
      <c r="AC37" s="942"/>
      <c r="AD37" s="942"/>
      <c r="AE37" s="942"/>
      <c r="AF37" s="942"/>
      <c r="AG37" s="942"/>
      <c r="AH37" s="942"/>
      <c r="AI37" s="942"/>
      <c r="AJ37" s="942"/>
      <c r="AK37" s="942"/>
      <c r="AL37" s="942"/>
      <c r="AM37" s="942"/>
      <c r="AN37" s="942"/>
      <c r="AO37" s="942"/>
      <c r="AP37" s="942"/>
      <c r="AQ37" s="942"/>
      <c r="AR37" s="942"/>
      <c r="AS37" s="942"/>
      <c r="AT37" s="942"/>
    </row>
    <row r="38" spans="1:46" ht="13.5" customHeight="1" x14ac:dyDescent="0.15">
      <c r="A38" s="4"/>
      <c r="B38" s="44"/>
      <c r="C38" s="595" t="s">
        <v>1093</v>
      </c>
      <c r="D38" s="756" t="s">
        <v>288</v>
      </c>
      <c r="E38" s="606">
        <f t="shared" si="9"/>
        <v>0</v>
      </c>
      <c r="F38" s="755">
        <f>CTesorería!E101+CTesorería!E139</f>
        <v>0</v>
      </c>
      <c r="G38" s="748">
        <f>CTesorería!F101+CTesorería!F139</f>
        <v>0</v>
      </c>
      <c r="H38" s="748">
        <f>CTesorería!G101+CTesorería!G139</f>
        <v>0</v>
      </c>
      <c r="I38" s="748">
        <f>CTesorería!H101+CTesorería!H139</f>
        <v>0</v>
      </c>
      <c r="J38" s="748">
        <f>CTesorería!I101+CTesorería!I139</f>
        <v>0</v>
      </c>
      <c r="K38" s="748">
        <f>CTesorería!J101+CTesorería!J139</f>
        <v>0</v>
      </c>
      <c r="L38" s="748">
        <f>CTesorería!K101+CTesorería!K139</f>
        <v>0</v>
      </c>
      <c r="M38" s="748">
        <f>CTesorería!L101+CTesorería!L139</f>
        <v>0</v>
      </c>
      <c r="N38" s="748">
        <f>CTesorería!M101+CTesorería!M139</f>
        <v>0</v>
      </c>
      <c r="O38" s="748">
        <f>CTesorería!N101+CTesorería!N139</f>
        <v>0</v>
      </c>
      <c r="P38" s="748">
        <f>CTesorería!O101+CTesorería!O139</f>
        <v>0</v>
      </c>
      <c r="Q38" s="748">
        <f>CTesorería!P101+CTesorería!P139</f>
        <v>0</v>
      </c>
      <c r="R38" s="18"/>
      <c r="S38" s="18"/>
      <c r="T38" s="18"/>
      <c r="U38" s="4"/>
      <c r="V38" s="942"/>
      <c r="W38" s="942"/>
      <c r="X38" s="942"/>
      <c r="Y38" s="942"/>
      <c r="Z38" s="942"/>
      <c r="AA38" s="942"/>
      <c r="AB38" s="942"/>
      <c r="AC38" s="942"/>
      <c r="AD38" s="942"/>
      <c r="AE38" s="942"/>
      <c r="AF38" s="942"/>
      <c r="AG38" s="942"/>
      <c r="AH38" s="942"/>
      <c r="AI38" s="942"/>
      <c r="AJ38" s="942"/>
      <c r="AK38" s="942"/>
      <c r="AL38" s="942"/>
      <c r="AM38" s="942"/>
      <c r="AN38" s="942"/>
      <c r="AO38" s="942"/>
      <c r="AP38" s="942"/>
      <c r="AQ38" s="942"/>
      <c r="AR38" s="942"/>
      <c r="AS38" s="942"/>
      <c r="AT38" s="942"/>
    </row>
    <row r="39" spans="1:46" ht="15" customHeight="1" x14ac:dyDescent="0.15">
      <c r="A39" s="4"/>
      <c r="B39" s="44"/>
      <c r="C39" s="595" t="s">
        <v>1094</v>
      </c>
      <c r="D39" s="756" t="s">
        <v>288</v>
      </c>
      <c r="E39" s="606">
        <f t="shared" si="9"/>
        <v>9014.5</v>
      </c>
      <c r="F39" s="755">
        <f>CTesorería!E102</f>
        <v>0</v>
      </c>
      <c r="G39" s="748">
        <f>CTesorería!F102</f>
        <v>786.5</v>
      </c>
      <c r="H39" s="748">
        <f>CTesorería!G102</f>
        <v>786.5</v>
      </c>
      <c r="I39" s="748">
        <f>CTesorería!H102</f>
        <v>786.5</v>
      </c>
      <c r="J39" s="748">
        <f>CTesorería!I102</f>
        <v>786.5</v>
      </c>
      <c r="K39" s="748">
        <f>CTesorería!J102</f>
        <v>786.5</v>
      </c>
      <c r="L39" s="748">
        <f>CTesorería!K102</f>
        <v>786.5</v>
      </c>
      <c r="M39" s="748">
        <f>CTesorería!L102</f>
        <v>1149.5</v>
      </c>
      <c r="N39" s="748">
        <f>CTesorería!M102</f>
        <v>786.5</v>
      </c>
      <c r="O39" s="748">
        <f>CTesorería!N102</f>
        <v>786.5</v>
      </c>
      <c r="P39" s="748">
        <f>CTesorería!O102</f>
        <v>786.5</v>
      </c>
      <c r="Q39" s="748">
        <f>CTesorería!P102</f>
        <v>786.5</v>
      </c>
      <c r="R39" s="18"/>
      <c r="S39" s="18"/>
      <c r="T39" s="18"/>
      <c r="U39" s="4"/>
      <c r="V39" s="942"/>
      <c r="W39" s="942"/>
      <c r="X39" s="942"/>
      <c r="Y39" s="942"/>
      <c r="Z39" s="942"/>
      <c r="AA39" s="942"/>
      <c r="AB39" s="942"/>
      <c r="AC39" s="942"/>
      <c r="AD39" s="942"/>
      <c r="AE39" s="942"/>
      <c r="AF39" s="942"/>
      <c r="AG39" s="942"/>
      <c r="AH39" s="942"/>
      <c r="AI39" s="942"/>
      <c r="AJ39" s="942"/>
      <c r="AK39" s="942"/>
      <c r="AL39" s="942"/>
      <c r="AM39" s="942"/>
      <c r="AN39" s="942"/>
      <c r="AO39" s="942"/>
      <c r="AP39" s="942"/>
      <c r="AQ39" s="942"/>
      <c r="AR39" s="942"/>
      <c r="AS39" s="942"/>
      <c r="AT39" s="942"/>
    </row>
    <row r="40" spans="1:46" ht="15" customHeight="1" x14ac:dyDescent="0.15">
      <c r="A40" s="4"/>
      <c r="B40" s="44"/>
      <c r="C40" s="595" t="s">
        <v>1213</v>
      </c>
      <c r="D40" s="756" t="s">
        <v>288</v>
      </c>
      <c r="E40" s="606">
        <f t="shared" si="9"/>
        <v>0</v>
      </c>
      <c r="F40" s="755">
        <f>CTesorería!E103</f>
        <v>0</v>
      </c>
      <c r="G40" s="748">
        <f>CTesorería!F103</f>
        <v>0</v>
      </c>
      <c r="H40" s="748">
        <f>CTesorería!G103</f>
        <v>0</v>
      </c>
      <c r="I40" s="748">
        <f>CTesorería!H103</f>
        <v>0</v>
      </c>
      <c r="J40" s="748">
        <f>CTesorería!I103</f>
        <v>0</v>
      </c>
      <c r="K40" s="748">
        <f>CTesorería!J103</f>
        <v>0</v>
      </c>
      <c r="L40" s="748">
        <f>CTesorería!K103</f>
        <v>0</v>
      </c>
      <c r="M40" s="748">
        <f>CTesorería!L103</f>
        <v>0</v>
      </c>
      <c r="N40" s="748">
        <f>CTesorería!M103</f>
        <v>0</v>
      </c>
      <c r="O40" s="748">
        <f>CTesorería!N103</f>
        <v>0</v>
      </c>
      <c r="P40" s="748">
        <f>CTesorería!O103</f>
        <v>0</v>
      </c>
      <c r="Q40" s="748">
        <f>CTesorería!P103</f>
        <v>0</v>
      </c>
      <c r="R40" s="18"/>
      <c r="S40" s="18"/>
      <c r="T40" s="18"/>
      <c r="U40" s="4"/>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c r="AT40" s="942"/>
    </row>
    <row r="41" spans="1:46" ht="15" customHeight="1" x14ac:dyDescent="0.15">
      <c r="A41" s="4"/>
      <c r="B41" s="44"/>
      <c r="C41" s="595" t="s">
        <v>129</v>
      </c>
      <c r="D41" s="756" t="s">
        <v>290</v>
      </c>
      <c r="E41" s="606">
        <f t="shared" si="9"/>
        <v>2420</v>
      </c>
      <c r="F41" s="755">
        <f>CTesorería!E104</f>
        <v>0</v>
      </c>
      <c r="G41" s="748">
        <f>CTesorería!F104</f>
        <v>0</v>
      </c>
      <c r="H41" s="748">
        <f>CTesorería!G104</f>
        <v>242</v>
      </c>
      <c r="I41" s="748">
        <f>CTesorería!H104</f>
        <v>242</v>
      </c>
      <c r="J41" s="748">
        <f>CTesorería!I104</f>
        <v>242</v>
      </c>
      <c r="K41" s="748">
        <f>CTesorería!J104</f>
        <v>242</v>
      </c>
      <c r="L41" s="748">
        <f>CTesorería!K104</f>
        <v>242</v>
      </c>
      <c r="M41" s="748">
        <f>CTesorería!L104</f>
        <v>242</v>
      </c>
      <c r="N41" s="748">
        <f>CTesorería!M104</f>
        <v>242</v>
      </c>
      <c r="O41" s="748">
        <f>CTesorería!N104</f>
        <v>242</v>
      </c>
      <c r="P41" s="748">
        <f>CTesorería!O104</f>
        <v>242</v>
      </c>
      <c r="Q41" s="748">
        <f>CTesorería!P104</f>
        <v>242</v>
      </c>
      <c r="R41" s="18"/>
      <c r="S41" s="18"/>
      <c r="T41" s="18"/>
      <c r="U41" s="4"/>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c r="AT41" s="942"/>
    </row>
    <row r="42" spans="1:46" ht="15" customHeight="1" x14ac:dyDescent="0.15">
      <c r="A42" s="4"/>
      <c r="B42" s="44"/>
      <c r="C42" s="595" t="s">
        <v>1095</v>
      </c>
      <c r="D42" s="756" t="s">
        <v>288</v>
      </c>
      <c r="E42" s="606">
        <f t="shared" si="9"/>
        <v>0</v>
      </c>
      <c r="F42" s="755">
        <f>CTesorería!E105</f>
        <v>0</v>
      </c>
      <c r="G42" s="748">
        <f>CTesorería!F105</f>
        <v>0</v>
      </c>
      <c r="H42" s="748">
        <f>CTesorería!G105</f>
        <v>0</v>
      </c>
      <c r="I42" s="748">
        <f>CTesorería!H105</f>
        <v>0</v>
      </c>
      <c r="J42" s="748">
        <f>CTesorería!I105</f>
        <v>0</v>
      </c>
      <c r="K42" s="748">
        <f>CTesorería!J105</f>
        <v>0</v>
      </c>
      <c r="L42" s="748">
        <f>CTesorería!K105</f>
        <v>0</v>
      </c>
      <c r="M42" s="748">
        <f>CTesorería!L105</f>
        <v>0</v>
      </c>
      <c r="N42" s="748">
        <f>CTesorería!M105</f>
        <v>0</v>
      </c>
      <c r="O42" s="748">
        <f>CTesorería!N105</f>
        <v>0</v>
      </c>
      <c r="P42" s="748">
        <f>CTesorería!O105</f>
        <v>0</v>
      </c>
      <c r="Q42" s="748">
        <f>CTesorería!P105</f>
        <v>0</v>
      </c>
      <c r="R42" s="18"/>
      <c r="S42" s="18"/>
      <c r="T42" s="18"/>
      <c r="U42" s="4"/>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2"/>
      <c r="AR42" s="942"/>
      <c r="AS42" s="942"/>
      <c r="AT42" s="942"/>
    </row>
    <row r="43" spans="1:46" ht="15" customHeight="1" x14ac:dyDescent="0.15">
      <c r="A43" s="4"/>
      <c r="B43" s="44"/>
      <c r="C43" s="595" t="s">
        <v>1214</v>
      </c>
      <c r="D43" s="756" t="s">
        <v>288</v>
      </c>
      <c r="E43" s="606">
        <f t="shared" si="9"/>
        <v>0</v>
      </c>
      <c r="F43" s="755">
        <f>CTesorería!E106</f>
        <v>0</v>
      </c>
      <c r="G43" s="748">
        <f>CTesorería!F106</f>
        <v>0</v>
      </c>
      <c r="H43" s="748">
        <f>CTesorería!G106</f>
        <v>0</v>
      </c>
      <c r="I43" s="748">
        <f>CTesorería!H106</f>
        <v>0</v>
      </c>
      <c r="J43" s="748">
        <f>CTesorería!I106</f>
        <v>0</v>
      </c>
      <c r="K43" s="748">
        <f>CTesorería!J106</f>
        <v>0</v>
      </c>
      <c r="L43" s="748">
        <f>CTesorería!K106</f>
        <v>0</v>
      </c>
      <c r="M43" s="748">
        <f>CTesorería!L106</f>
        <v>0</v>
      </c>
      <c r="N43" s="748">
        <f>CTesorería!M106</f>
        <v>0</v>
      </c>
      <c r="O43" s="748">
        <f>CTesorería!N106</f>
        <v>0</v>
      </c>
      <c r="P43" s="748">
        <f>CTesorería!O106</f>
        <v>0</v>
      </c>
      <c r="Q43" s="748">
        <f>CTesorería!P106</f>
        <v>0</v>
      </c>
      <c r="R43" s="18"/>
      <c r="S43" s="18"/>
      <c r="T43" s="18"/>
      <c r="U43" s="4"/>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2"/>
      <c r="AR43" s="942"/>
      <c r="AS43" s="942"/>
      <c r="AT43" s="942"/>
    </row>
    <row r="44" spans="1:46" ht="15" customHeight="1" x14ac:dyDescent="0.15">
      <c r="A44" s="4"/>
      <c r="B44" s="44"/>
      <c r="C44" s="595" t="s">
        <v>1215</v>
      </c>
      <c r="D44" s="756" t="s">
        <v>288</v>
      </c>
      <c r="E44" s="606">
        <f t="shared" si="9"/>
        <v>0</v>
      </c>
      <c r="F44" s="755">
        <f>CTesorería!E107</f>
        <v>0</v>
      </c>
      <c r="G44" s="748">
        <f>CTesorería!F107</f>
        <v>0</v>
      </c>
      <c r="H44" s="748">
        <f>CTesorería!G107</f>
        <v>0</v>
      </c>
      <c r="I44" s="748">
        <f>CTesorería!H107</f>
        <v>0</v>
      </c>
      <c r="J44" s="748">
        <f>CTesorería!I107</f>
        <v>0</v>
      </c>
      <c r="K44" s="748">
        <f>CTesorería!J107</f>
        <v>0</v>
      </c>
      <c r="L44" s="748">
        <f>CTesorería!K107</f>
        <v>0</v>
      </c>
      <c r="M44" s="748">
        <f>CTesorería!L107</f>
        <v>0</v>
      </c>
      <c r="N44" s="748">
        <f>CTesorería!M107</f>
        <v>0</v>
      </c>
      <c r="O44" s="748">
        <f>CTesorería!N107</f>
        <v>0</v>
      </c>
      <c r="P44" s="748">
        <f>CTesorería!O107</f>
        <v>0</v>
      </c>
      <c r="Q44" s="748">
        <f>CTesorería!P107</f>
        <v>0</v>
      </c>
      <c r="R44" s="18"/>
      <c r="S44" s="18"/>
      <c r="T44" s="18"/>
      <c r="U44" s="4"/>
      <c r="V44" s="942"/>
      <c r="W44" s="942"/>
      <c r="X44" s="942"/>
      <c r="Y44" s="942"/>
      <c r="Z44" s="942"/>
      <c r="AA44" s="942"/>
      <c r="AB44" s="942"/>
      <c r="AC44" s="942"/>
      <c r="AD44" s="942"/>
      <c r="AE44" s="942"/>
      <c r="AF44" s="942"/>
      <c r="AG44" s="942"/>
      <c r="AH44" s="942"/>
      <c r="AI44" s="942"/>
      <c r="AJ44" s="942"/>
      <c r="AK44" s="942"/>
      <c r="AL44" s="942"/>
      <c r="AM44" s="942"/>
      <c r="AN44" s="942"/>
      <c r="AO44" s="942"/>
      <c r="AP44" s="942"/>
      <c r="AQ44" s="942"/>
      <c r="AR44" s="942"/>
      <c r="AS44" s="942"/>
      <c r="AT44" s="942"/>
    </row>
    <row r="45" spans="1:46" ht="15" customHeight="1" x14ac:dyDescent="0.15">
      <c r="A45" s="4"/>
      <c r="B45" s="44"/>
      <c r="C45" s="595" t="str">
        <f>CTesorería!B108</f>
        <v>Alquileres</v>
      </c>
      <c r="D45" s="756" t="s">
        <v>1243</v>
      </c>
      <c r="E45" s="606">
        <f t="shared" si="9"/>
        <v>3630</v>
      </c>
      <c r="F45" s="755">
        <f>CTesorería!E108</f>
        <v>302.5</v>
      </c>
      <c r="G45" s="748">
        <f>CTesorería!F108</f>
        <v>302.5</v>
      </c>
      <c r="H45" s="748">
        <f>CTesorería!G108</f>
        <v>302.5</v>
      </c>
      <c r="I45" s="748">
        <f>CTesorería!H108</f>
        <v>302.5</v>
      </c>
      <c r="J45" s="748">
        <f>CTesorería!I108</f>
        <v>302.5</v>
      </c>
      <c r="K45" s="748">
        <f>CTesorería!J108</f>
        <v>302.5</v>
      </c>
      <c r="L45" s="748">
        <f>CTesorería!K108</f>
        <v>302.5</v>
      </c>
      <c r="M45" s="748">
        <f>CTesorería!L108</f>
        <v>302.5</v>
      </c>
      <c r="N45" s="748">
        <f>CTesorería!M108</f>
        <v>302.5</v>
      </c>
      <c r="O45" s="748">
        <f>CTesorería!N108</f>
        <v>302.5</v>
      </c>
      <c r="P45" s="748">
        <f>CTesorería!O108</f>
        <v>302.5</v>
      </c>
      <c r="Q45" s="748">
        <f>CTesorería!P108</f>
        <v>302.5</v>
      </c>
      <c r="R45" s="18"/>
      <c r="S45" s="18"/>
      <c r="T45" s="18"/>
      <c r="U45" s="4"/>
      <c r="V45" s="942"/>
      <c r="W45" s="942"/>
      <c r="X45" s="942"/>
      <c r="Y45" s="942"/>
      <c r="Z45" s="942"/>
      <c r="AA45" s="942"/>
      <c r="AB45" s="942"/>
      <c r="AC45" s="942"/>
      <c r="AD45" s="942"/>
      <c r="AE45" s="942"/>
      <c r="AF45" s="942"/>
      <c r="AG45" s="942"/>
      <c r="AH45" s="942"/>
      <c r="AI45" s="942"/>
      <c r="AJ45" s="942"/>
      <c r="AK45" s="942"/>
      <c r="AL45" s="942"/>
      <c r="AM45" s="942"/>
      <c r="AN45" s="942"/>
      <c r="AO45" s="942"/>
      <c r="AP45" s="942"/>
      <c r="AQ45" s="942"/>
      <c r="AR45" s="942"/>
      <c r="AS45" s="942"/>
      <c r="AT45" s="942"/>
    </row>
    <row r="46" spans="1:46" ht="15" customHeight="1" x14ac:dyDescent="0.15">
      <c r="A46" s="4"/>
      <c r="B46" s="44"/>
      <c r="C46" s="595" t="str">
        <f>CTesorería!B109</f>
        <v>Suministros</v>
      </c>
      <c r="D46" s="756" t="s">
        <v>1243</v>
      </c>
      <c r="E46" s="606">
        <f t="shared" si="9"/>
        <v>0</v>
      </c>
      <c r="F46" s="755">
        <f>CTesorería!E109</f>
        <v>0</v>
      </c>
      <c r="G46" s="748">
        <f>CTesorería!F109</f>
        <v>0</v>
      </c>
      <c r="H46" s="748">
        <f>CTesorería!G109</f>
        <v>0</v>
      </c>
      <c r="I46" s="748">
        <f>CTesorería!H109</f>
        <v>0</v>
      </c>
      <c r="J46" s="748">
        <f>CTesorería!I109</f>
        <v>0</v>
      </c>
      <c r="K46" s="748">
        <f>CTesorería!J109</f>
        <v>0</v>
      </c>
      <c r="L46" s="748">
        <f>CTesorería!K109</f>
        <v>0</v>
      </c>
      <c r="M46" s="748">
        <f>CTesorería!L109</f>
        <v>0</v>
      </c>
      <c r="N46" s="748">
        <f>CTesorería!M109</f>
        <v>0</v>
      </c>
      <c r="O46" s="748">
        <f>CTesorería!N109</f>
        <v>0</v>
      </c>
      <c r="P46" s="748">
        <f>CTesorería!O109</f>
        <v>0</v>
      </c>
      <c r="Q46" s="748">
        <f>CTesorería!P109</f>
        <v>0</v>
      </c>
      <c r="R46" s="18"/>
      <c r="S46" s="18"/>
      <c r="T46" s="18"/>
      <c r="U46" s="4"/>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2"/>
      <c r="AR46" s="942"/>
      <c r="AS46" s="942"/>
      <c r="AT46" s="942"/>
    </row>
    <row r="47" spans="1:46" ht="15" customHeight="1" x14ac:dyDescent="0.15">
      <c r="A47" s="4"/>
      <c r="B47" s="44"/>
      <c r="C47" s="595" t="str">
        <f>CTesorería!B110</f>
        <v>Mantenimiento</v>
      </c>
      <c r="D47" s="756" t="s">
        <v>1243</v>
      </c>
      <c r="E47" s="606">
        <f t="shared" si="9"/>
        <v>0</v>
      </c>
      <c r="F47" s="755">
        <f>CTesorería!E110</f>
        <v>0</v>
      </c>
      <c r="G47" s="748">
        <f>CTesorería!F110</f>
        <v>0</v>
      </c>
      <c r="H47" s="748">
        <f>CTesorería!G110</f>
        <v>0</v>
      </c>
      <c r="I47" s="748">
        <f>CTesorería!H110</f>
        <v>0</v>
      </c>
      <c r="J47" s="748">
        <f>CTesorería!I110</f>
        <v>0</v>
      </c>
      <c r="K47" s="748">
        <f>CTesorería!J110</f>
        <v>0</v>
      </c>
      <c r="L47" s="748">
        <f>CTesorería!K110</f>
        <v>0</v>
      </c>
      <c r="M47" s="748">
        <f>CTesorería!L110</f>
        <v>0</v>
      </c>
      <c r="N47" s="748">
        <f>CTesorería!M110</f>
        <v>0</v>
      </c>
      <c r="O47" s="748">
        <f>CTesorería!N110</f>
        <v>0</v>
      </c>
      <c r="P47" s="748">
        <f>CTesorería!O110</f>
        <v>0</v>
      </c>
      <c r="Q47" s="748">
        <f>CTesorería!P110</f>
        <v>0</v>
      </c>
      <c r="R47" s="18"/>
      <c r="S47" s="18"/>
      <c r="T47" s="18"/>
      <c r="U47" s="4"/>
      <c r="V47" s="942"/>
      <c r="W47" s="942"/>
      <c r="X47" s="942"/>
      <c r="Y47" s="942"/>
      <c r="Z47" s="942"/>
      <c r="AA47" s="942"/>
      <c r="AB47" s="942"/>
      <c r="AC47" s="942"/>
      <c r="AD47" s="942"/>
      <c r="AE47" s="942"/>
      <c r="AF47" s="942"/>
      <c r="AG47" s="942"/>
      <c r="AH47" s="942"/>
      <c r="AI47" s="942"/>
      <c r="AJ47" s="942"/>
      <c r="AK47" s="942"/>
      <c r="AL47" s="942"/>
      <c r="AM47" s="942"/>
      <c r="AN47" s="942"/>
      <c r="AO47" s="942"/>
      <c r="AP47" s="942"/>
      <c r="AQ47" s="942"/>
      <c r="AR47" s="942"/>
      <c r="AS47" s="942"/>
      <c r="AT47" s="942"/>
    </row>
    <row r="48" spans="1:46" ht="15" customHeight="1" x14ac:dyDescent="0.15">
      <c r="A48" s="4"/>
      <c r="B48" s="44"/>
      <c r="C48" s="595" t="str">
        <f>CTesorería!B111</f>
        <v>Material Oficina</v>
      </c>
      <c r="D48" s="756" t="s">
        <v>290</v>
      </c>
      <c r="E48" s="606">
        <f t="shared" si="9"/>
        <v>605</v>
      </c>
      <c r="F48" s="755">
        <f>CTesorería!E111</f>
        <v>0</v>
      </c>
      <c r="G48" s="748">
        <f>CTesorería!F111</f>
        <v>0</v>
      </c>
      <c r="H48" s="748">
        <f>CTesorería!G111</f>
        <v>60.5</v>
      </c>
      <c r="I48" s="748">
        <f>CTesorería!H111</f>
        <v>60.5</v>
      </c>
      <c r="J48" s="748">
        <f>CTesorería!I111</f>
        <v>60.5</v>
      </c>
      <c r="K48" s="748">
        <f>CTesorería!J111</f>
        <v>60.5</v>
      </c>
      <c r="L48" s="748">
        <f>CTesorería!K111</f>
        <v>60.5</v>
      </c>
      <c r="M48" s="748">
        <f>CTesorería!L111</f>
        <v>60.5</v>
      </c>
      <c r="N48" s="748">
        <f>CTesorería!M111</f>
        <v>60.5</v>
      </c>
      <c r="O48" s="748">
        <f>CTesorería!N111</f>
        <v>60.5</v>
      </c>
      <c r="P48" s="748">
        <f>CTesorería!O111</f>
        <v>60.5</v>
      </c>
      <c r="Q48" s="748">
        <f>CTesorería!P111</f>
        <v>60.5</v>
      </c>
      <c r="R48" s="18"/>
      <c r="S48" s="18"/>
      <c r="T48" s="18"/>
      <c r="U48" s="4"/>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c r="AT48" s="942"/>
    </row>
    <row r="49" spans="1:46" ht="15" customHeight="1" x14ac:dyDescent="0.15">
      <c r="A49" s="4"/>
      <c r="B49" s="44"/>
      <c r="C49" s="595" t="str">
        <f>CTesorería!B112</f>
        <v>Tributos</v>
      </c>
      <c r="D49" s="756" t="s">
        <v>1243</v>
      </c>
      <c r="E49" s="606">
        <f t="shared" si="9"/>
        <v>0</v>
      </c>
      <c r="F49" s="755">
        <f>CTesorería!E112</f>
        <v>0</v>
      </c>
      <c r="G49" s="748">
        <f>CTesorería!F112</f>
        <v>0</v>
      </c>
      <c r="H49" s="748">
        <f>CTesorería!G112</f>
        <v>0</v>
      </c>
      <c r="I49" s="748">
        <f>CTesorería!H112</f>
        <v>0</v>
      </c>
      <c r="J49" s="748">
        <f>CTesorería!I112</f>
        <v>0</v>
      </c>
      <c r="K49" s="748">
        <f>CTesorería!J112</f>
        <v>0</v>
      </c>
      <c r="L49" s="748">
        <f>CTesorería!K112</f>
        <v>0</v>
      </c>
      <c r="M49" s="748">
        <f>CTesorería!L112</f>
        <v>0</v>
      </c>
      <c r="N49" s="748">
        <f>CTesorería!M112</f>
        <v>0</v>
      </c>
      <c r="O49" s="748">
        <f>CTesorería!N112</f>
        <v>0</v>
      </c>
      <c r="P49" s="748">
        <f>CTesorería!O112</f>
        <v>0</v>
      </c>
      <c r="Q49" s="748">
        <f>CTesorería!P112</f>
        <v>0</v>
      </c>
      <c r="R49" s="18"/>
      <c r="S49" s="18"/>
      <c r="T49" s="18"/>
      <c r="U49" s="4"/>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c r="AT49" s="942"/>
    </row>
    <row r="50" spans="1:46" ht="15" customHeight="1" x14ac:dyDescent="0.15">
      <c r="A50" s="4"/>
      <c r="B50" s="44"/>
      <c r="C50" s="595" t="str">
        <f>CTesorería!B113</f>
        <v>Transportes</v>
      </c>
      <c r="D50" s="756" t="s">
        <v>288</v>
      </c>
      <c r="E50" s="606">
        <f t="shared" si="9"/>
        <v>0</v>
      </c>
      <c r="F50" s="755">
        <f>CTesorería!E113</f>
        <v>0</v>
      </c>
      <c r="G50" s="748">
        <f>CTesorería!F113</f>
        <v>0</v>
      </c>
      <c r="H50" s="748">
        <f>CTesorería!G113</f>
        <v>0</v>
      </c>
      <c r="I50" s="748">
        <f>CTesorería!H113</f>
        <v>0</v>
      </c>
      <c r="J50" s="748">
        <f>CTesorería!I113</f>
        <v>0</v>
      </c>
      <c r="K50" s="748">
        <f>CTesorería!J113</f>
        <v>0</v>
      </c>
      <c r="L50" s="748">
        <f>CTesorería!K113</f>
        <v>0</v>
      </c>
      <c r="M50" s="748">
        <f>CTesorería!L113</f>
        <v>0</v>
      </c>
      <c r="N50" s="748">
        <f>CTesorería!M113</f>
        <v>0</v>
      </c>
      <c r="O50" s="748">
        <f>CTesorería!N113</f>
        <v>0</v>
      </c>
      <c r="P50" s="748">
        <f>CTesorería!O113</f>
        <v>0</v>
      </c>
      <c r="Q50" s="748">
        <f>CTesorería!P113</f>
        <v>0</v>
      </c>
      <c r="R50" s="18"/>
      <c r="S50" s="18"/>
      <c r="T50" s="18"/>
      <c r="U50" s="4"/>
      <c r="V50" s="942"/>
      <c r="W50" s="942"/>
      <c r="X50" s="942"/>
      <c r="Y50" s="942"/>
      <c r="Z50" s="942"/>
      <c r="AA50" s="942"/>
      <c r="AB50" s="942"/>
      <c r="AC50" s="942"/>
      <c r="AD50" s="942"/>
      <c r="AE50" s="942"/>
      <c r="AF50" s="942"/>
      <c r="AG50" s="942"/>
      <c r="AH50" s="942"/>
      <c r="AI50" s="942"/>
      <c r="AJ50" s="942"/>
      <c r="AK50" s="942"/>
      <c r="AL50" s="942"/>
      <c r="AM50" s="942"/>
      <c r="AN50" s="942"/>
      <c r="AO50" s="942"/>
      <c r="AP50" s="942"/>
      <c r="AQ50" s="942"/>
      <c r="AR50" s="942"/>
      <c r="AS50" s="942"/>
      <c r="AT50" s="942"/>
    </row>
    <row r="51" spans="1:46" ht="15" customHeight="1" x14ac:dyDescent="0.15">
      <c r="A51" s="4"/>
      <c r="B51" s="44"/>
      <c r="C51" s="595" t="str">
        <f>CTesorería!B114</f>
        <v>Viajes y varios</v>
      </c>
      <c r="D51" s="756" t="s">
        <v>1243</v>
      </c>
      <c r="E51" s="606">
        <f t="shared" si="9"/>
        <v>1452</v>
      </c>
      <c r="F51" s="755">
        <f>CTesorería!E114</f>
        <v>121</v>
      </c>
      <c r="G51" s="748">
        <f>CTesorería!F114</f>
        <v>121</v>
      </c>
      <c r="H51" s="748">
        <f>CTesorería!G114</f>
        <v>121</v>
      </c>
      <c r="I51" s="748">
        <f>CTesorería!H114</f>
        <v>121</v>
      </c>
      <c r="J51" s="748">
        <f>CTesorería!I114</f>
        <v>121</v>
      </c>
      <c r="K51" s="748">
        <f>CTesorería!J114</f>
        <v>121</v>
      </c>
      <c r="L51" s="748">
        <f>CTesorería!K114</f>
        <v>121</v>
      </c>
      <c r="M51" s="748">
        <f>CTesorería!L114</f>
        <v>121</v>
      </c>
      <c r="N51" s="748">
        <f>CTesorería!M114</f>
        <v>121</v>
      </c>
      <c r="O51" s="748">
        <f>CTesorería!N114</f>
        <v>121</v>
      </c>
      <c r="P51" s="748">
        <f>CTesorería!O114</f>
        <v>121</v>
      </c>
      <c r="Q51" s="748">
        <f>CTesorería!P114</f>
        <v>121</v>
      </c>
      <c r="R51" s="18"/>
      <c r="S51" s="18"/>
      <c r="T51" s="18"/>
      <c r="U51" s="4"/>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row>
    <row r="52" spans="1:46" ht="15" customHeight="1" x14ac:dyDescent="0.15">
      <c r="A52" s="4"/>
      <c r="B52" s="44"/>
      <c r="C52" s="595" t="str">
        <f>CTesorería!B115</f>
        <v>Asesorías</v>
      </c>
      <c r="D52" s="756" t="s">
        <v>288</v>
      </c>
      <c r="E52" s="606">
        <f t="shared" si="9"/>
        <v>1597.2000000000003</v>
      </c>
      <c r="F52" s="755">
        <f>CTesorería!E115</f>
        <v>0</v>
      </c>
      <c r="G52" s="748">
        <f>CTesorería!F115</f>
        <v>145.19999999999999</v>
      </c>
      <c r="H52" s="748">
        <f>CTesorería!G115</f>
        <v>145.19999999999999</v>
      </c>
      <c r="I52" s="748">
        <f>CTesorería!H115</f>
        <v>145.19999999999999</v>
      </c>
      <c r="J52" s="748">
        <f>CTesorería!I115</f>
        <v>145.19999999999999</v>
      </c>
      <c r="K52" s="748">
        <f>CTesorería!J115</f>
        <v>145.19999999999999</v>
      </c>
      <c r="L52" s="748">
        <f>CTesorería!K115</f>
        <v>145.19999999999999</v>
      </c>
      <c r="M52" s="748">
        <f>CTesorería!L115</f>
        <v>145.19999999999999</v>
      </c>
      <c r="N52" s="748">
        <f>CTesorería!M115</f>
        <v>145.19999999999999</v>
      </c>
      <c r="O52" s="748">
        <f>CTesorería!N115</f>
        <v>145.19999999999999</v>
      </c>
      <c r="P52" s="748">
        <f>CTesorería!O115</f>
        <v>145.19999999999999</v>
      </c>
      <c r="Q52" s="748">
        <f>CTesorería!P115</f>
        <v>145.19999999999999</v>
      </c>
      <c r="R52" s="18"/>
      <c r="S52" s="18"/>
      <c r="T52" s="18"/>
      <c r="U52" s="4"/>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row>
    <row r="53" spans="1:46" ht="15" customHeight="1" x14ac:dyDescent="0.15">
      <c r="A53" s="4"/>
      <c r="B53" s="44"/>
      <c r="C53" s="595" t="str">
        <f>CTesorería!B116</f>
        <v>Otro (uno)</v>
      </c>
      <c r="D53" s="756" t="s">
        <v>1243</v>
      </c>
      <c r="E53" s="606">
        <f t="shared" si="9"/>
        <v>0</v>
      </c>
      <c r="F53" s="755">
        <f>CTesorería!E116</f>
        <v>0</v>
      </c>
      <c r="G53" s="748">
        <f>CTesorería!F116</f>
        <v>0</v>
      </c>
      <c r="H53" s="748">
        <f>CTesorería!G116</f>
        <v>0</v>
      </c>
      <c r="I53" s="748">
        <f>CTesorería!H116</f>
        <v>0</v>
      </c>
      <c r="J53" s="748">
        <f>CTesorería!I116</f>
        <v>0</v>
      </c>
      <c r="K53" s="748">
        <f>CTesorería!J116</f>
        <v>0</v>
      </c>
      <c r="L53" s="748">
        <f>CTesorería!K116</f>
        <v>0</v>
      </c>
      <c r="M53" s="748">
        <f>CTesorería!L116</f>
        <v>0</v>
      </c>
      <c r="N53" s="748">
        <f>CTesorería!M116</f>
        <v>0</v>
      </c>
      <c r="O53" s="748">
        <f>CTesorería!N116</f>
        <v>0</v>
      </c>
      <c r="P53" s="748">
        <f>CTesorería!O116</f>
        <v>0</v>
      </c>
      <c r="Q53" s="748">
        <f>CTesorería!P116</f>
        <v>0</v>
      </c>
      <c r="R53" s="18"/>
      <c r="S53" s="18"/>
      <c r="T53" s="18"/>
      <c r="U53" s="4"/>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row>
    <row r="54" spans="1:46" ht="15" customHeight="1" x14ac:dyDescent="0.15">
      <c r="A54" s="4"/>
      <c r="B54" s="44"/>
      <c r="C54" s="595" t="str">
        <f>CTesorería!B117</f>
        <v>Otro (dos)</v>
      </c>
      <c r="D54" s="756" t="s">
        <v>1243</v>
      </c>
      <c r="E54" s="606">
        <f t="shared" si="9"/>
        <v>0</v>
      </c>
      <c r="F54" s="755">
        <f>CTesorería!E117</f>
        <v>0</v>
      </c>
      <c r="G54" s="748">
        <f>CTesorería!F117</f>
        <v>0</v>
      </c>
      <c r="H54" s="748">
        <f>CTesorería!G117</f>
        <v>0</v>
      </c>
      <c r="I54" s="748">
        <f>CTesorería!H117</f>
        <v>0</v>
      </c>
      <c r="J54" s="748">
        <f>CTesorería!I117</f>
        <v>0</v>
      </c>
      <c r="K54" s="748">
        <f>CTesorería!J117</f>
        <v>0</v>
      </c>
      <c r="L54" s="748">
        <f>CTesorería!K117</f>
        <v>0</v>
      </c>
      <c r="M54" s="748">
        <f>CTesorería!L117</f>
        <v>0</v>
      </c>
      <c r="N54" s="748">
        <f>CTesorería!M117</f>
        <v>0</v>
      </c>
      <c r="O54" s="748">
        <f>CTesorería!N117</f>
        <v>0</v>
      </c>
      <c r="P54" s="748">
        <f>CTesorería!O117</f>
        <v>0</v>
      </c>
      <c r="Q54" s="748">
        <f>CTesorería!P117</f>
        <v>0</v>
      </c>
      <c r="R54" s="18"/>
      <c r="S54" s="18"/>
      <c r="T54" s="18"/>
      <c r="U54" s="4"/>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c r="AT54" s="942"/>
    </row>
    <row r="55" spans="1:46" ht="15" customHeight="1" x14ac:dyDescent="0.15">
      <c r="A55" s="4"/>
      <c r="B55" s="44"/>
      <c r="C55" s="595" t="str">
        <f>CTesorería!B118</f>
        <v>Otro (tres)</v>
      </c>
      <c r="D55" s="756" t="s">
        <v>1243</v>
      </c>
      <c r="E55" s="606">
        <f t="shared" si="9"/>
        <v>0</v>
      </c>
      <c r="F55" s="755">
        <f>CTesorería!E118</f>
        <v>0</v>
      </c>
      <c r="G55" s="748">
        <f>CTesorería!F118</f>
        <v>0</v>
      </c>
      <c r="H55" s="748">
        <f>CTesorería!G118</f>
        <v>0</v>
      </c>
      <c r="I55" s="748">
        <f>CTesorería!H118</f>
        <v>0</v>
      </c>
      <c r="J55" s="748">
        <f>CTesorería!I118</f>
        <v>0</v>
      </c>
      <c r="K55" s="748">
        <f>CTesorería!J118</f>
        <v>0</v>
      </c>
      <c r="L55" s="748">
        <f>CTesorería!K118</f>
        <v>0</v>
      </c>
      <c r="M55" s="748">
        <f>CTesorería!L118</f>
        <v>0</v>
      </c>
      <c r="N55" s="748">
        <f>CTesorería!M118</f>
        <v>0</v>
      </c>
      <c r="O55" s="748">
        <f>CTesorería!N118</f>
        <v>0</v>
      </c>
      <c r="P55" s="748">
        <f>CTesorería!O118</f>
        <v>0</v>
      </c>
      <c r="Q55" s="748">
        <f>CTesorería!P118</f>
        <v>0</v>
      </c>
      <c r="R55" s="18"/>
      <c r="S55" s="18"/>
      <c r="T55" s="18"/>
      <c r="U55" s="4"/>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c r="AT55" s="942"/>
    </row>
    <row r="56" spans="1:46" ht="14" x14ac:dyDescent="0.15">
      <c r="A56" s="4"/>
      <c r="B56" s="44"/>
      <c r="C56" s="595" t="s">
        <v>851</v>
      </c>
      <c r="D56" s="757" t="s">
        <v>1268</v>
      </c>
      <c r="E56" s="606">
        <f>SUM(F56:Q56)</f>
        <v>12040</v>
      </c>
      <c r="F56" s="755">
        <f>IF($D56=CResult!$Q$53,CTesorería!E152,CTesorería!E153)+'5b'!E224</f>
        <v>0</v>
      </c>
      <c r="G56" s="748">
        <f>IF($D56=CResult!$Q$53,CTesorería!F152,CTesorería!F153)+'5b'!F224</f>
        <v>1190</v>
      </c>
      <c r="H56" s="748">
        <f>IF($D56=CResult!$Q$53,CTesorería!G152,CTesorería!G153)+'5b'!G224</f>
        <v>840</v>
      </c>
      <c r="I56" s="748">
        <f>IF($D56=CResult!$Q$53,CTesorería!H152,CTesorería!H153)+'5b'!H224</f>
        <v>1015</v>
      </c>
      <c r="J56" s="748">
        <f>IF($D56=CResult!$Q$53,CTesorería!I152,CTesorería!I153)+'5b'!I224</f>
        <v>1190</v>
      </c>
      <c r="K56" s="748">
        <f>IF($D56=CResult!$Q$53,CTesorería!J152,CTesorería!J153)+'5b'!J224</f>
        <v>1540</v>
      </c>
      <c r="L56" s="748">
        <f>IF($D56=CResult!$Q$53,CTesorería!K152,CTesorería!K153)+'5b'!K224</f>
        <v>1190</v>
      </c>
      <c r="M56" s="748">
        <f>IF($D56=CResult!$Q$53,CTesorería!L152,CTesorería!L153)+'5b'!L224</f>
        <v>1015</v>
      </c>
      <c r="N56" s="748">
        <f>IF($D56=CResult!$Q$53,CTesorería!M152,CTesorería!M153)+'5b'!M224</f>
        <v>840</v>
      </c>
      <c r="O56" s="748">
        <f>IF($D56=CResult!$Q$53,CTesorería!N152,CTesorería!N153)+'5b'!N224</f>
        <v>840</v>
      </c>
      <c r="P56" s="748">
        <f>IF($D56=CResult!$Q$53,CTesorería!O152,CTesorería!O153)+'5b'!O224</f>
        <v>1190</v>
      </c>
      <c r="Q56" s="748">
        <f>IF($D56=CResult!$Q$53,CTesorería!P152,CTesorería!P153)+'5b'!P224</f>
        <v>1190</v>
      </c>
      <c r="R56" s="18"/>
      <c r="S56" s="18"/>
      <c r="T56" s="18"/>
      <c r="U56" s="4"/>
      <c r="V56" s="942"/>
      <c r="W56" s="942"/>
      <c r="X56" s="942"/>
      <c r="Y56" s="942"/>
      <c r="Z56" s="942"/>
      <c r="AA56" s="942"/>
      <c r="AB56" s="942"/>
      <c r="AC56" s="942"/>
      <c r="AD56" s="942"/>
      <c r="AE56" s="942"/>
      <c r="AF56" s="942"/>
      <c r="AG56" s="942"/>
      <c r="AH56" s="942"/>
      <c r="AI56" s="942"/>
      <c r="AJ56" s="942"/>
      <c r="AK56" s="942"/>
      <c r="AL56" s="942"/>
      <c r="AM56" s="942"/>
      <c r="AN56" s="942"/>
      <c r="AO56" s="942"/>
      <c r="AP56" s="942"/>
      <c r="AQ56" s="942"/>
      <c r="AR56" s="942"/>
      <c r="AS56" s="942"/>
      <c r="AT56" s="942"/>
    </row>
    <row r="57" spans="1:46" ht="14" x14ac:dyDescent="0.15">
      <c r="A57" s="4"/>
      <c r="B57" s="44"/>
      <c r="C57" s="1183" t="s">
        <v>1188</v>
      </c>
      <c r="D57" s="1185" t="s">
        <v>1189</v>
      </c>
      <c r="E57" s="606">
        <f>SUM(F57:Q57)</f>
        <v>0</v>
      </c>
      <c r="F57" s="1184">
        <f>'5b'!E187</f>
        <v>0</v>
      </c>
      <c r="G57" s="1094">
        <f>'5b'!F187</f>
        <v>0</v>
      </c>
      <c r="H57" s="1094">
        <f>'5b'!G187</f>
        <v>0</v>
      </c>
      <c r="I57" s="1094">
        <f>'5b'!H187</f>
        <v>0</v>
      </c>
      <c r="J57" s="1094">
        <f>'5b'!I187</f>
        <v>0</v>
      </c>
      <c r="K57" s="1094">
        <f>'5b'!J187</f>
        <v>0</v>
      </c>
      <c r="L57" s="1094">
        <f>'5b'!K187</f>
        <v>0</v>
      </c>
      <c r="M57" s="1094">
        <f>'5b'!L187</f>
        <v>0</v>
      </c>
      <c r="N57" s="1094">
        <f>'5b'!M187</f>
        <v>0</v>
      </c>
      <c r="O57" s="1094">
        <f>'5b'!N187</f>
        <v>0</v>
      </c>
      <c r="P57" s="1094">
        <f>'5b'!O187</f>
        <v>0</v>
      </c>
      <c r="Q57" s="1094">
        <f>'5b'!P187</f>
        <v>0</v>
      </c>
      <c r="R57" s="18"/>
      <c r="S57" s="18"/>
      <c r="T57" s="18"/>
      <c r="U57" s="4"/>
      <c r="V57" s="942"/>
      <c r="W57" s="942"/>
      <c r="X57" s="942"/>
      <c r="Y57" s="942"/>
      <c r="Z57" s="942"/>
      <c r="AA57" s="942"/>
      <c r="AB57" s="942"/>
      <c r="AC57" s="942"/>
      <c r="AD57" s="942"/>
      <c r="AE57" s="942"/>
      <c r="AF57" s="942"/>
      <c r="AG57" s="942"/>
      <c r="AH57" s="942"/>
      <c r="AI57" s="942"/>
      <c r="AJ57" s="942"/>
      <c r="AK57" s="942"/>
      <c r="AL57" s="942"/>
      <c r="AM57" s="942"/>
      <c r="AN57" s="942"/>
      <c r="AO57" s="942"/>
      <c r="AP57" s="942"/>
      <c r="AQ57" s="942"/>
      <c r="AR57" s="942"/>
      <c r="AS57" s="942"/>
      <c r="AT57" s="942"/>
    </row>
    <row r="58" spans="1:46" ht="16" x14ac:dyDescent="0.2">
      <c r="A58" s="4"/>
      <c r="B58" s="44"/>
      <c r="C58" s="2596" t="s">
        <v>1096</v>
      </c>
      <c r="D58" s="2597"/>
      <c r="E58" s="607">
        <f t="shared" si="9"/>
        <v>65718.699999999983</v>
      </c>
      <c r="F58" s="599">
        <f>SUM(F36:F57)</f>
        <v>3653.5</v>
      </c>
      <c r="G58" s="599">
        <f t="shared" ref="G58:Q58" si="10">SUM(G36:G57)</f>
        <v>4825.2</v>
      </c>
      <c r="H58" s="599">
        <f t="shared" si="10"/>
        <v>5252.7</v>
      </c>
      <c r="I58" s="599">
        <f t="shared" si="10"/>
        <v>5902.7</v>
      </c>
      <c r="J58" s="599">
        <f t="shared" si="10"/>
        <v>7027.7</v>
      </c>
      <c r="K58" s="599">
        <f t="shared" si="10"/>
        <v>6427.7</v>
      </c>
      <c r="L58" s="599">
        <f t="shared" si="10"/>
        <v>5602.7</v>
      </c>
      <c r="M58" s="599">
        <f t="shared" si="10"/>
        <v>5315.7</v>
      </c>
      <c r="N58" s="599">
        <f t="shared" si="10"/>
        <v>4777.7</v>
      </c>
      <c r="O58" s="599">
        <f t="shared" si="10"/>
        <v>5727.7</v>
      </c>
      <c r="P58" s="599">
        <f t="shared" si="10"/>
        <v>6077.7</v>
      </c>
      <c r="Q58" s="599">
        <f t="shared" si="10"/>
        <v>5127.7</v>
      </c>
      <c r="R58" s="18"/>
      <c r="S58" s="18"/>
      <c r="T58" s="18"/>
      <c r="U58" s="4"/>
      <c r="V58" s="942"/>
      <c r="W58" s="942"/>
      <c r="X58" s="942"/>
      <c r="Y58" s="942"/>
      <c r="Z58" s="942"/>
      <c r="AA58" s="942"/>
      <c r="AB58" s="942"/>
      <c r="AC58" s="942"/>
      <c r="AD58" s="942"/>
      <c r="AE58" s="942"/>
      <c r="AF58" s="942"/>
      <c r="AG58" s="942"/>
      <c r="AH58" s="942"/>
      <c r="AI58" s="942"/>
      <c r="AJ58" s="942"/>
      <c r="AK58" s="942"/>
      <c r="AL58" s="942"/>
      <c r="AM58" s="942"/>
      <c r="AN58" s="942"/>
      <c r="AO58" s="942"/>
      <c r="AP58" s="942"/>
      <c r="AQ58" s="942"/>
      <c r="AR58" s="942"/>
      <c r="AS58" s="942"/>
      <c r="AT58" s="942"/>
    </row>
    <row r="59" spans="1:46" ht="9.75" customHeight="1" x14ac:dyDescent="0.15">
      <c r="A59" s="4"/>
      <c r="B59" s="44"/>
      <c r="C59" s="18"/>
      <c r="D59" s="18"/>
      <c r="E59" s="18"/>
      <c r="F59" s="18"/>
      <c r="G59" s="18"/>
      <c r="H59" s="18"/>
      <c r="I59" s="18"/>
      <c r="J59" s="18"/>
      <c r="K59" s="18"/>
      <c r="L59" s="18"/>
      <c r="M59" s="18"/>
      <c r="N59" s="18"/>
      <c r="O59" s="18"/>
      <c r="P59" s="18"/>
      <c r="Q59" s="18"/>
      <c r="R59" s="18"/>
      <c r="S59" s="18"/>
      <c r="T59" s="18"/>
      <c r="U59" s="4"/>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c r="AT59" s="942"/>
    </row>
    <row r="60" spans="1:46" ht="18" x14ac:dyDescent="0.15">
      <c r="A60" s="4"/>
      <c r="B60" s="44"/>
      <c r="C60" s="2604" t="s">
        <v>1097</v>
      </c>
      <c r="D60" s="2605"/>
      <c r="E60" s="18"/>
      <c r="F60" s="18"/>
      <c r="G60" s="18"/>
      <c r="H60" s="18"/>
      <c r="I60" s="18"/>
      <c r="J60" s="18"/>
      <c r="K60" s="18"/>
      <c r="L60" s="18"/>
      <c r="M60" s="18"/>
      <c r="N60" s="18"/>
      <c r="O60" s="18"/>
      <c r="P60" s="18"/>
      <c r="Q60" s="18"/>
      <c r="R60" s="18"/>
      <c r="S60" s="18"/>
      <c r="T60" s="18"/>
      <c r="U60" s="4"/>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c r="AT60" s="942"/>
    </row>
    <row r="61" spans="1:46" ht="5" customHeight="1" x14ac:dyDescent="0.15">
      <c r="A61" s="4"/>
      <c r="B61" s="44"/>
      <c r="C61" s="18"/>
      <c r="D61" s="18"/>
      <c r="E61" s="18"/>
      <c r="F61" s="18"/>
      <c r="G61" s="18"/>
      <c r="H61" s="18"/>
      <c r="I61" s="18"/>
      <c r="J61" s="18"/>
      <c r="K61" s="18"/>
      <c r="L61" s="18"/>
      <c r="M61" s="18"/>
      <c r="N61" s="18"/>
      <c r="O61" s="18"/>
      <c r="P61" s="18"/>
      <c r="Q61" s="18"/>
      <c r="R61" s="18"/>
      <c r="S61" s="18"/>
      <c r="T61" s="18"/>
      <c r="U61" s="4"/>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c r="AT61" s="942"/>
    </row>
    <row r="62" spans="1:46" ht="14" x14ac:dyDescent="0.15">
      <c r="A62" s="4"/>
      <c r="B62" s="44"/>
      <c r="C62" s="595" t="s">
        <v>1098</v>
      </c>
      <c r="D62" s="598" t="s">
        <v>1182</v>
      </c>
      <c r="E62" s="606">
        <f>SUM(F62:Q62)</f>
        <v>0</v>
      </c>
      <c r="F62" s="748">
        <f>CTesorería!E145+'5b'!E136+'5b'!E201</f>
        <v>0</v>
      </c>
      <c r="G62" s="748">
        <f>CTesorería!F145+'5b'!F136+'5b'!F201</f>
        <v>0</v>
      </c>
      <c r="H62" s="748">
        <f>CTesorería!G145+'5b'!G136+'5b'!G201</f>
        <v>0</v>
      </c>
      <c r="I62" s="748">
        <f>CTesorería!H145+'5b'!H136+'5b'!H201</f>
        <v>0</v>
      </c>
      <c r="J62" s="748">
        <f>CTesorería!I145+'5b'!I136+'5b'!I201</f>
        <v>0</v>
      </c>
      <c r="K62" s="748">
        <f>CTesorería!J145+'5b'!J136+'5b'!J201</f>
        <v>0</v>
      </c>
      <c r="L62" s="748">
        <f>CTesorería!K145+'5b'!K136+'5b'!K201</f>
        <v>0</v>
      </c>
      <c r="M62" s="748">
        <f>CTesorería!L145+'5b'!L136+'5b'!L201</f>
        <v>0</v>
      </c>
      <c r="N62" s="748">
        <f>CTesorería!M145+'5b'!M136+'5b'!M201</f>
        <v>0</v>
      </c>
      <c r="O62" s="748">
        <f>CTesorería!N145+'5b'!N136+'5b'!N201</f>
        <v>0</v>
      </c>
      <c r="P62" s="748">
        <f>CTesorería!O145+'5b'!O136+'5b'!O201</f>
        <v>0</v>
      </c>
      <c r="Q62" s="748">
        <f>CTesorería!P145+'5b'!P136+'5b'!P201</f>
        <v>0</v>
      </c>
      <c r="R62" s="18"/>
      <c r="S62" s="18"/>
      <c r="T62" s="18"/>
      <c r="U62" s="4"/>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row>
    <row r="63" spans="1:46" ht="14" x14ac:dyDescent="0.15">
      <c r="A63" s="4"/>
      <c r="B63" s="44"/>
      <c r="C63" s="595" t="s">
        <v>523</v>
      </c>
      <c r="D63" s="598" t="s">
        <v>1192</v>
      </c>
      <c r="E63" s="606">
        <f>SUM(F63:Q63)</f>
        <v>0</v>
      </c>
      <c r="F63" s="748">
        <f>CTesorería!E119</f>
        <v>0</v>
      </c>
      <c r="G63" s="748">
        <f>CTesorería!F119</f>
        <v>0</v>
      </c>
      <c r="H63" s="748">
        <f>CTesorería!G119</f>
        <v>0</v>
      </c>
      <c r="I63" s="748">
        <f>CTesorería!H119</f>
        <v>0</v>
      </c>
      <c r="J63" s="748">
        <f>CTesorería!I119</f>
        <v>0</v>
      </c>
      <c r="K63" s="748">
        <f>CTesorería!J119</f>
        <v>0</v>
      </c>
      <c r="L63" s="748">
        <f>CTesorería!K119</f>
        <v>0</v>
      </c>
      <c r="M63" s="748">
        <f>CTesorería!L119</f>
        <v>0</v>
      </c>
      <c r="N63" s="748">
        <f>CTesorería!M119</f>
        <v>0</v>
      </c>
      <c r="O63" s="748">
        <f>CTesorería!N119</f>
        <v>0</v>
      </c>
      <c r="P63" s="748">
        <f>CTesorería!O119</f>
        <v>0</v>
      </c>
      <c r="Q63" s="748">
        <f>CTesorería!P119</f>
        <v>0</v>
      </c>
      <c r="R63" s="18"/>
      <c r="S63" s="18"/>
      <c r="T63" s="18"/>
      <c r="U63" s="4"/>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row>
    <row r="64" spans="1:46" ht="14" x14ac:dyDescent="0.15">
      <c r="A64" s="4"/>
      <c r="B64" s="44"/>
      <c r="C64" s="595" t="s">
        <v>1383</v>
      </c>
      <c r="D64" s="598"/>
      <c r="E64" s="606">
        <f>SUM(F64:Q64)</f>
        <v>0</v>
      </c>
      <c r="F64" s="748">
        <f>CTesorería!E143</f>
        <v>0</v>
      </c>
      <c r="G64" s="748">
        <f>CTesorería!F143</f>
        <v>0</v>
      </c>
      <c r="H64" s="748">
        <f>CTesorería!G143</f>
        <v>0</v>
      </c>
      <c r="I64" s="748">
        <f>CTesorería!H143</f>
        <v>0</v>
      </c>
      <c r="J64" s="748">
        <f>CTesorería!I143</f>
        <v>0</v>
      </c>
      <c r="K64" s="748">
        <f>CTesorería!J143</f>
        <v>0</v>
      </c>
      <c r="L64" s="748">
        <f>CTesorería!K143</f>
        <v>0</v>
      </c>
      <c r="M64" s="748">
        <f>CTesorería!L143</f>
        <v>0</v>
      </c>
      <c r="N64" s="748">
        <f>CTesorería!M143</f>
        <v>0</v>
      </c>
      <c r="O64" s="748">
        <f>CTesorería!N143</f>
        <v>0</v>
      </c>
      <c r="P64" s="748">
        <f>CTesorería!O143</f>
        <v>0</v>
      </c>
      <c r="Q64" s="748">
        <f>CTesorería!P143</f>
        <v>0</v>
      </c>
      <c r="R64" s="18"/>
      <c r="S64" s="18"/>
      <c r="T64" s="18"/>
      <c r="U64" s="4"/>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c r="AT64" s="942"/>
    </row>
    <row r="65" spans="1:46" ht="14" x14ac:dyDescent="0.15">
      <c r="A65" s="4"/>
      <c r="B65" s="44"/>
      <c r="C65" s="595" t="s">
        <v>1715</v>
      </c>
      <c r="D65" s="598"/>
      <c r="E65" s="606">
        <f>SUM(F65:Q65)</f>
        <v>3025</v>
      </c>
      <c r="F65" s="90">
        <f>CTesorería!E144+CTesorería!E142</f>
        <v>3025</v>
      </c>
      <c r="G65" s="748">
        <f>CTesorería!F144+CTesorería!F142</f>
        <v>0</v>
      </c>
      <c r="H65" s="748">
        <f>CTesorería!G144+CTesorería!G142</f>
        <v>0</v>
      </c>
      <c r="I65" s="748">
        <f>CTesorería!H144+CTesorería!H142</f>
        <v>0</v>
      </c>
      <c r="J65" s="748">
        <f>CTesorería!I144+CTesorería!I142</f>
        <v>0</v>
      </c>
      <c r="K65" s="748">
        <f>CTesorería!J144+CTesorería!J142</f>
        <v>0</v>
      </c>
      <c r="L65" s="748">
        <f>CTesorería!K144+CTesorería!K142</f>
        <v>0</v>
      </c>
      <c r="M65" s="748">
        <f>CTesorería!L144+CTesorería!L142</f>
        <v>0</v>
      </c>
      <c r="N65" s="748">
        <f>CTesorería!M144+CTesorería!M142</f>
        <v>0</v>
      </c>
      <c r="O65" s="748">
        <f>CTesorería!N144+CTesorería!N142</f>
        <v>0</v>
      </c>
      <c r="P65" s="748">
        <f>CTesorería!O144+CTesorería!O142</f>
        <v>0</v>
      </c>
      <c r="Q65" s="748">
        <f>CTesorería!P144+CTesorería!P142</f>
        <v>0</v>
      </c>
      <c r="R65" s="18"/>
      <c r="S65" s="18"/>
      <c r="T65" s="18"/>
      <c r="U65" s="4"/>
      <c r="V65" s="942"/>
      <c r="W65" s="942"/>
      <c r="X65" s="942"/>
      <c r="Y65" s="942"/>
      <c r="Z65" s="942"/>
      <c r="AA65" s="942"/>
      <c r="AB65" s="942"/>
      <c r="AC65" s="942"/>
      <c r="AD65" s="942"/>
      <c r="AE65" s="942"/>
      <c r="AF65" s="942"/>
      <c r="AG65" s="942"/>
      <c r="AH65" s="942"/>
      <c r="AI65" s="942"/>
      <c r="AJ65" s="942"/>
      <c r="AK65" s="942"/>
      <c r="AL65" s="942"/>
      <c r="AM65" s="942"/>
      <c r="AN65" s="942"/>
      <c r="AO65" s="942"/>
      <c r="AP65" s="942"/>
      <c r="AQ65" s="942"/>
      <c r="AR65" s="942"/>
      <c r="AS65" s="942"/>
      <c r="AT65" s="942"/>
    </row>
    <row r="66" spans="1:46" ht="14" x14ac:dyDescent="0.15">
      <c r="A66" s="4"/>
      <c r="B66" s="44"/>
      <c r="C66" s="595" t="s">
        <v>204</v>
      </c>
      <c r="D66" s="609"/>
      <c r="E66" s="606">
        <f>SUM(F66:Q66)</f>
        <v>0</v>
      </c>
      <c r="F66" s="748">
        <f>CTesorería!E141</f>
        <v>0</v>
      </c>
      <c r="G66" s="748">
        <f>CTesorería!F141</f>
        <v>0</v>
      </c>
      <c r="H66" s="748">
        <f>CTesorería!G141</f>
        <v>0</v>
      </c>
      <c r="I66" s="748">
        <f>CTesorería!H141</f>
        <v>0</v>
      </c>
      <c r="J66" s="748">
        <f>CTesorería!I141</f>
        <v>0</v>
      </c>
      <c r="K66" s="748">
        <f>CTesorería!J141</f>
        <v>0</v>
      </c>
      <c r="L66" s="748">
        <f>CTesorería!K141</f>
        <v>0</v>
      </c>
      <c r="M66" s="748">
        <f>CTesorería!L141</f>
        <v>0</v>
      </c>
      <c r="N66" s="748">
        <f>CTesorería!M141</f>
        <v>0</v>
      </c>
      <c r="O66" s="748">
        <f>CTesorería!N141</f>
        <v>0</v>
      </c>
      <c r="P66" s="748">
        <f>CTesorería!O141</f>
        <v>0</v>
      </c>
      <c r="Q66" s="748">
        <f>CTesorería!P141</f>
        <v>0</v>
      </c>
      <c r="R66" s="18"/>
      <c r="S66" s="18"/>
      <c r="T66" s="18"/>
      <c r="U66" s="4"/>
      <c r="V66" s="942"/>
      <c r="W66" s="942"/>
      <c r="X66" s="942"/>
      <c r="Y66" s="942"/>
      <c r="Z66" s="942"/>
      <c r="AA66" s="942"/>
      <c r="AB66" s="942"/>
      <c r="AC66" s="942"/>
      <c r="AD66" s="942"/>
      <c r="AE66" s="942"/>
      <c r="AF66" s="942"/>
      <c r="AG66" s="942"/>
      <c r="AH66" s="942"/>
      <c r="AI66" s="942"/>
      <c r="AJ66" s="942"/>
      <c r="AK66" s="942"/>
      <c r="AL66" s="942"/>
      <c r="AM66" s="942"/>
      <c r="AN66" s="942"/>
      <c r="AO66" s="942"/>
      <c r="AP66" s="942"/>
      <c r="AQ66" s="942"/>
      <c r="AR66" s="942"/>
      <c r="AS66" s="942"/>
      <c r="AT66" s="942"/>
    </row>
    <row r="67" spans="1:46" ht="14" x14ac:dyDescent="0.15">
      <c r="A67" s="4"/>
      <c r="B67" s="44"/>
      <c r="C67" s="595" t="s">
        <v>1100</v>
      </c>
      <c r="D67" s="609"/>
      <c r="E67" s="606">
        <f t="shared" ref="E67:E72" si="11">SUM(F67:Q67)</f>
        <v>0</v>
      </c>
      <c r="F67" s="748">
        <f>CTesorería!E120</f>
        <v>0</v>
      </c>
      <c r="G67" s="748">
        <f>CTesorería!F120</f>
        <v>0</v>
      </c>
      <c r="H67" s="748">
        <f>CTesorería!G120</f>
        <v>0</v>
      </c>
      <c r="I67" s="748">
        <f>CTesorería!H120</f>
        <v>0</v>
      </c>
      <c r="J67" s="748">
        <f>CTesorería!I120</f>
        <v>0</v>
      </c>
      <c r="K67" s="748">
        <f>CTesorería!J120</f>
        <v>0</v>
      </c>
      <c r="L67" s="748">
        <f>CTesorería!K120</f>
        <v>0</v>
      </c>
      <c r="M67" s="748">
        <f>CTesorería!L120</f>
        <v>0</v>
      </c>
      <c r="N67" s="748">
        <f>CTesorería!M120</f>
        <v>0</v>
      </c>
      <c r="O67" s="748">
        <f>CTesorería!N120</f>
        <v>0</v>
      </c>
      <c r="P67" s="748">
        <f>CTesorería!O120</f>
        <v>0</v>
      </c>
      <c r="Q67" s="748">
        <f>CTesorería!P120</f>
        <v>0</v>
      </c>
      <c r="R67" s="18"/>
      <c r="S67" s="18"/>
      <c r="T67" s="18"/>
      <c r="U67" s="4"/>
      <c r="V67" s="942"/>
      <c r="W67" s="942"/>
      <c r="X67" s="942"/>
      <c r="Y67" s="942"/>
      <c r="Z67" s="942"/>
      <c r="AA67" s="942"/>
      <c r="AB67" s="942"/>
      <c r="AC67" s="942"/>
      <c r="AD67" s="942"/>
      <c r="AE67" s="942"/>
      <c r="AF67" s="942"/>
      <c r="AG67" s="942"/>
      <c r="AH67" s="942"/>
      <c r="AI67" s="942"/>
      <c r="AJ67" s="942"/>
      <c r="AK67" s="942"/>
      <c r="AL67" s="942"/>
      <c r="AM67" s="942"/>
      <c r="AN67" s="942"/>
      <c r="AO67" s="942"/>
      <c r="AP67" s="942"/>
      <c r="AQ67" s="942"/>
      <c r="AR67" s="942"/>
      <c r="AS67" s="942"/>
      <c r="AT67" s="942"/>
    </row>
    <row r="68" spans="1:46" ht="14" x14ac:dyDescent="0.15">
      <c r="A68" s="4"/>
      <c r="B68" s="44"/>
      <c r="C68" s="595" t="s">
        <v>1101</v>
      </c>
      <c r="D68" s="757" t="s">
        <v>1269</v>
      </c>
      <c r="E68" s="606">
        <f t="shared" si="11"/>
        <v>6062.6999999999989</v>
      </c>
      <c r="F68" s="755">
        <f>IF($D68=CResult!$Q$53,CTesorería!E156,CTesorería!E157)</f>
        <v>0</v>
      </c>
      <c r="G68" s="748">
        <f>IF($D68=CResult!$Q$53,CTesorería!F156,CTesorería!F157)</f>
        <v>0</v>
      </c>
      <c r="H68" s="748">
        <f>IF($D68=CResult!$Q$53,CTesorería!G156,CTesorería!G157)</f>
        <v>0</v>
      </c>
      <c r="I68" s="748">
        <f>IF($D68=CResult!$Q$53,CTesorería!H156,CTesorería!H157)</f>
        <v>921.89999999999986</v>
      </c>
      <c r="J68" s="748">
        <f>IF($D68=CResult!$Q$53,CTesorería!I156,CTesorería!I157)</f>
        <v>0</v>
      </c>
      <c r="K68" s="748">
        <f>IF($D68=CResult!$Q$53,CTesorería!J156,CTesorería!J157)</f>
        <v>0</v>
      </c>
      <c r="L68" s="748">
        <f>IF($D68=CResult!$Q$53,CTesorería!K156,CTesorería!K157)</f>
        <v>4386.8999999999996</v>
      </c>
      <c r="M68" s="748">
        <f>IF($D68=CResult!$Q$53,CTesorería!L156,CTesorería!L157)</f>
        <v>0</v>
      </c>
      <c r="N68" s="748">
        <f>IF($D68=CResult!$Q$53,CTesorería!M156,CTesorería!M157)</f>
        <v>0</v>
      </c>
      <c r="O68" s="748">
        <f>IF($D68=CResult!$Q$53,CTesorería!N156,CTesorería!N157)</f>
        <v>753.90000000000009</v>
      </c>
      <c r="P68" s="748">
        <f>IF($D68=CResult!$Q$53,CTesorería!O156,CTesorería!O157)</f>
        <v>0</v>
      </c>
      <c r="Q68" s="748">
        <f>IF($D68=CResult!$Q$53,CTesorería!P156,CTesorería!P157)</f>
        <v>0</v>
      </c>
      <c r="R68" s="18"/>
      <c r="S68" s="18"/>
      <c r="T68" s="18"/>
      <c r="U68" s="4"/>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c r="AT68" s="942"/>
    </row>
    <row r="69" spans="1:46" ht="14" x14ac:dyDescent="0.15">
      <c r="A69" s="4"/>
      <c r="B69" s="44"/>
      <c r="C69" s="595" t="s">
        <v>1102</v>
      </c>
      <c r="D69" s="757" t="s">
        <v>1268</v>
      </c>
      <c r="E69" s="606">
        <f t="shared" si="11"/>
        <v>1720</v>
      </c>
      <c r="F69" s="755">
        <f>IF($D69=CResult!$Q$53,CTesorería!E150,CTesorería!E151)+'5b'!E223</f>
        <v>0</v>
      </c>
      <c r="G69" s="755">
        <f>IF($D69=CResult!$Q$53,CTesorería!F150,CTesorería!F151)+'5b'!F223</f>
        <v>170</v>
      </c>
      <c r="H69" s="755">
        <f>IF($D69=CResult!$Q$53,CTesorería!G150,CTesorería!G151)+'5b'!G223</f>
        <v>120</v>
      </c>
      <c r="I69" s="755">
        <f>IF($D69=CResult!$Q$53,CTesorería!H150,CTesorería!H151)+'5b'!H223</f>
        <v>145</v>
      </c>
      <c r="J69" s="755">
        <f>IF($D69=CResult!$Q$53,CTesorería!I150,CTesorería!I151)+'5b'!I223</f>
        <v>170</v>
      </c>
      <c r="K69" s="755">
        <f>IF($D69=CResult!$Q$53,CTesorería!J150,CTesorería!J151)+'5b'!J223</f>
        <v>220</v>
      </c>
      <c r="L69" s="755">
        <f>IF($D69=CResult!$Q$53,CTesorería!K150,CTesorería!K151)+'5b'!K223</f>
        <v>170</v>
      </c>
      <c r="M69" s="755">
        <f>IF($D69=CResult!$Q$53,CTesorería!L150,CTesorería!L151)+'5b'!L223</f>
        <v>145</v>
      </c>
      <c r="N69" s="755">
        <f>IF($D69=CResult!$Q$53,CTesorería!M150,CTesorería!M151)+'5b'!M223</f>
        <v>120</v>
      </c>
      <c r="O69" s="755">
        <f>IF($D69=CResult!$Q$53,CTesorería!N150,CTesorería!N151)+'5b'!N223</f>
        <v>120</v>
      </c>
      <c r="P69" s="755">
        <f>IF($D69=CResult!$Q$53,CTesorería!O150,CTesorería!O151)+'5b'!O223</f>
        <v>170</v>
      </c>
      <c r="Q69" s="755">
        <f>IF($D69=CResult!$Q$53,CTesorería!P150,CTesorería!P151)+'5b'!P223</f>
        <v>170</v>
      </c>
      <c r="R69" s="18"/>
      <c r="S69" s="18"/>
      <c r="T69" s="18"/>
      <c r="U69" s="4"/>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c r="AT69" s="942"/>
    </row>
    <row r="70" spans="1:46" ht="14" x14ac:dyDescent="0.15">
      <c r="A70" s="4"/>
      <c r="B70" s="44"/>
      <c r="C70" s="595" t="s">
        <v>1103</v>
      </c>
      <c r="D70" s="610"/>
      <c r="E70" s="606">
        <f t="shared" si="11"/>
        <v>0</v>
      </c>
      <c r="F70" s="748">
        <f>'5b'!E225</f>
        <v>0</v>
      </c>
      <c r="G70" s="748">
        <f>'5b'!F225</f>
        <v>0</v>
      </c>
      <c r="H70" s="748">
        <f>'5b'!G225</f>
        <v>0</v>
      </c>
      <c r="I70" s="748">
        <f>'5b'!H225</f>
        <v>0</v>
      </c>
      <c r="J70" s="748">
        <f>'5b'!I225</f>
        <v>0</v>
      </c>
      <c r="K70" s="748">
        <f>'5b'!J225</f>
        <v>0</v>
      </c>
      <c r="L70" s="748">
        <f>'5b'!K225</f>
        <v>0</v>
      </c>
      <c r="M70" s="748">
        <f>'5b'!L225</f>
        <v>0</v>
      </c>
      <c r="N70" s="748">
        <f>'5b'!M225</f>
        <v>0</v>
      </c>
      <c r="O70" s="748">
        <f>'5b'!N225</f>
        <v>0</v>
      </c>
      <c r="P70" s="748">
        <f>'5b'!O225</f>
        <v>0</v>
      </c>
      <c r="Q70" s="748">
        <f>'5b'!P225</f>
        <v>0</v>
      </c>
      <c r="R70" s="18"/>
      <c r="S70" s="18"/>
      <c r="T70" s="18"/>
      <c r="U70" s="4"/>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c r="AT70" s="942"/>
    </row>
    <row r="71" spans="1:46" ht="14" x14ac:dyDescent="0.15">
      <c r="A71" s="4"/>
      <c r="B71" s="44"/>
      <c r="C71" s="595" t="s">
        <v>1104</v>
      </c>
      <c r="D71" s="598"/>
      <c r="E71" s="606">
        <f t="shared" si="11"/>
        <v>0</v>
      </c>
      <c r="F71" s="748">
        <f>'5b'!E125</f>
        <v>0</v>
      </c>
      <c r="G71" s="748">
        <f>'5b'!F125</f>
        <v>0</v>
      </c>
      <c r="H71" s="748">
        <f>'5b'!G125</f>
        <v>0</v>
      </c>
      <c r="I71" s="748">
        <f>'5b'!H125</f>
        <v>0</v>
      </c>
      <c r="J71" s="748">
        <f>'5b'!I125</f>
        <v>0</v>
      </c>
      <c r="K71" s="748">
        <f>'5b'!J125</f>
        <v>0</v>
      </c>
      <c r="L71" s="748">
        <f>'5b'!K125</f>
        <v>0</v>
      </c>
      <c r="M71" s="748">
        <f>'5b'!L125</f>
        <v>0</v>
      </c>
      <c r="N71" s="748">
        <f>'5b'!M125</f>
        <v>0</v>
      </c>
      <c r="O71" s="748">
        <f>'5b'!N125</f>
        <v>0</v>
      </c>
      <c r="P71" s="748">
        <f>'5b'!O125</f>
        <v>0</v>
      </c>
      <c r="Q71" s="748">
        <f>'5b'!P125</f>
        <v>0</v>
      </c>
      <c r="R71" s="18"/>
      <c r="S71" s="18"/>
      <c r="T71" s="18"/>
      <c r="U71" s="4"/>
      <c r="V71" s="942"/>
      <c r="W71" s="942"/>
      <c r="X71" s="942"/>
      <c r="Y71" s="942"/>
      <c r="Z71" s="942"/>
      <c r="AA71" s="942"/>
      <c r="AB71" s="942"/>
      <c r="AC71" s="942"/>
      <c r="AD71" s="942"/>
      <c r="AE71" s="942"/>
      <c r="AF71" s="942"/>
      <c r="AG71" s="942"/>
      <c r="AH71" s="942"/>
      <c r="AI71" s="942"/>
      <c r="AJ71" s="942"/>
      <c r="AK71" s="942"/>
      <c r="AL71" s="942"/>
      <c r="AM71" s="942"/>
      <c r="AN71" s="942"/>
      <c r="AO71" s="942"/>
      <c r="AP71" s="942"/>
      <c r="AQ71" s="942"/>
      <c r="AR71" s="942"/>
      <c r="AS71" s="942"/>
      <c r="AT71" s="942"/>
    </row>
    <row r="72" spans="1:46" ht="14" x14ac:dyDescent="0.15">
      <c r="A72" s="4"/>
      <c r="B72" s="44"/>
      <c r="C72" s="1183" t="s">
        <v>1197</v>
      </c>
      <c r="D72" s="609"/>
      <c r="E72" s="606">
        <f t="shared" si="11"/>
        <v>0</v>
      </c>
      <c r="F72" s="1094">
        <f>'5b'!E226</f>
        <v>0</v>
      </c>
      <c r="G72" s="1094">
        <f>'5b'!F226</f>
        <v>0</v>
      </c>
      <c r="H72" s="1094">
        <f>'5b'!G226</f>
        <v>0</v>
      </c>
      <c r="I72" s="1094">
        <f>'5b'!H226</f>
        <v>0</v>
      </c>
      <c r="J72" s="1094">
        <f>'5b'!I226</f>
        <v>0</v>
      </c>
      <c r="K72" s="1094">
        <f>'5b'!J226</f>
        <v>0</v>
      </c>
      <c r="L72" s="1094">
        <f>'5b'!K226</f>
        <v>0</v>
      </c>
      <c r="M72" s="1094">
        <f>'5b'!L226</f>
        <v>0</v>
      </c>
      <c r="N72" s="1094">
        <f>'5b'!M226</f>
        <v>0</v>
      </c>
      <c r="O72" s="1094">
        <f>'5b'!N226</f>
        <v>0</v>
      </c>
      <c r="P72" s="1094">
        <f>'5b'!O226</f>
        <v>0</v>
      </c>
      <c r="Q72" s="1094">
        <f>'5b'!P226</f>
        <v>0</v>
      </c>
      <c r="R72" s="18"/>
      <c r="S72" s="18"/>
      <c r="T72" s="18"/>
      <c r="U72" s="4"/>
      <c r="V72" s="942"/>
      <c r="W72" s="942"/>
      <c r="X72" s="942"/>
      <c r="Y72" s="942"/>
      <c r="Z72" s="942"/>
      <c r="AA72" s="942"/>
      <c r="AB72" s="942"/>
      <c r="AC72" s="942"/>
      <c r="AD72" s="942"/>
      <c r="AE72" s="942"/>
      <c r="AF72" s="942"/>
      <c r="AG72" s="942"/>
      <c r="AH72" s="942"/>
      <c r="AI72" s="942"/>
      <c r="AJ72" s="942"/>
      <c r="AK72" s="942"/>
      <c r="AL72" s="942"/>
      <c r="AM72" s="942"/>
      <c r="AN72" s="942"/>
      <c r="AO72" s="942"/>
      <c r="AP72" s="942"/>
      <c r="AQ72" s="942"/>
      <c r="AR72" s="942"/>
      <c r="AS72" s="942"/>
      <c r="AT72" s="942"/>
    </row>
    <row r="73" spans="1:46" ht="16" x14ac:dyDescent="0.2">
      <c r="A73" s="4"/>
      <c r="B73" s="44"/>
      <c r="C73" s="2596" t="s">
        <v>1105</v>
      </c>
      <c r="D73" s="2597"/>
      <c r="E73" s="607">
        <f>SUM(F73:Q73)</f>
        <v>10807.699999999999</v>
      </c>
      <c r="F73" s="599">
        <f>SUM(F62:F72)</f>
        <v>3025</v>
      </c>
      <c r="G73" s="599">
        <f t="shared" ref="G73:Q73" si="12">SUM(G62:G72)</f>
        <v>170</v>
      </c>
      <c r="H73" s="599">
        <f t="shared" si="12"/>
        <v>120</v>
      </c>
      <c r="I73" s="599">
        <f t="shared" si="12"/>
        <v>1066.8999999999999</v>
      </c>
      <c r="J73" s="599">
        <f t="shared" si="12"/>
        <v>170</v>
      </c>
      <c r="K73" s="599">
        <f t="shared" si="12"/>
        <v>220</v>
      </c>
      <c r="L73" s="599">
        <f t="shared" si="12"/>
        <v>4556.8999999999996</v>
      </c>
      <c r="M73" s="599">
        <f t="shared" si="12"/>
        <v>145</v>
      </c>
      <c r="N73" s="599">
        <f t="shared" si="12"/>
        <v>120</v>
      </c>
      <c r="O73" s="599">
        <f t="shared" si="12"/>
        <v>873.90000000000009</v>
      </c>
      <c r="P73" s="599">
        <f t="shared" si="12"/>
        <v>170</v>
      </c>
      <c r="Q73" s="599">
        <f t="shared" si="12"/>
        <v>170</v>
      </c>
      <c r="R73" s="18"/>
      <c r="S73" s="18"/>
      <c r="T73" s="18"/>
      <c r="U73" s="4"/>
      <c r="V73" s="942"/>
      <c r="W73" s="942"/>
      <c r="X73" s="942"/>
      <c r="Y73" s="942"/>
      <c r="Z73" s="942"/>
      <c r="AA73" s="942"/>
      <c r="AB73" s="942"/>
      <c r="AC73" s="942"/>
      <c r="AD73" s="942"/>
      <c r="AE73" s="942"/>
      <c r="AF73" s="942"/>
      <c r="AG73" s="942"/>
      <c r="AH73" s="942"/>
      <c r="AI73" s="942"/>
      <c r="AJ73" s="942"/>
      <c r="AK73" s="942"/>
      <c r="AL73" s="942"/>
      <c r="AM73" s="942"/>
      <c r="AN73" s="942"/>
      <c r="AO73" s="942"/>
      <c r="AP73" s="942"/>
      <c r="AQ73" s="942"/>
      <c r="AR73" s="942"/>
      <c r="AS73" s="942"/>
      <c r="AT73" s="942"/>
    </row>
    <row r="74" spans="1:46" ht="5" customHeight="1" x14ac:dyDescent="0.15">
      <c r="A74" s="4"/>
      <c r="B74" s="44"/>
      <c r="C74" s="18"/>
      <c r="D74" s="18"/>
      <c r="E74" s="18"/>
      <c r="F74" s="18"/>
      <c r="G74" s="18"/>
      <c r="H74" s="18"/>
      <c r="I74" s="18"/>
      <c r="J74" s="18"/>
      <c r="K74" s="18"/>
      <c r="L74" s="18"/>
      <c r="M74" s="18"/>
      <c r="N74" s="18"/>
      <c r="O74" s="18"/>
      <c r="P74" s="18"/>
      <c r="Q74" s="18"/>
      <c r="R74" s="18"/>
      <c r="S74" s="18"/>
      <c r="T74" s="18"/>
      <c r="U74" s="4"/>
      <c r="V74" s="942"/>
      <c r="W74" s="942"/>
      <c r="X74" s="942"/>
      <c r="Y74" s="942"/>
      <c r="Z74" s="942"/>
      <c r="AA74" s="942"/>
      <c r="AB74" s="942"/>
      <c r="AC74" s="942"/>
      <c r="AD74" s="942"/>
      <c r="AE74" s="942"/>
      <c r="AF74" s="942"/>
      <c r="AG74" s="942"/>
      <c r="AH74" s="942"/>
      <c r="AI74" s="942"/>
      <c r="AJ74" s="942"/>
      <c r="AK74" s="942"/>
      <c r="AL74" s="942"/>
      <c r="AM74" s="942"/>
      <c r="AN74" s="942"/>
      <c r="AO74" s="942"/>
      <c r="AP74" s="942"/>
      <c r="AQ74" s="942"/>
      <c r="AR74" s="942"/>
      <c r="AS74" s="942"/>
      <c r="AT74" s="942"/>
    </row>
    <row r="75" spans="1:46" ht="16" x14ac:dyDescent="0.2">
      <c r="A75" s="4"/>
      <c r="B75" s="44"/>
      <c r="C75" s="2596" t="s">
        <v>1106</v>
      </c>
      <c r="D75" s="2597"/>
      <c r="E75" s="607">
        <f>SUM(F75:Q75)</f>
        <v>0</v>
      </c>
      <c r="F75" s="599">
        <f>CTesorería!$D$160</f>
        <v>0</v>
      </c>
      <c r="G75" s="18"/>
      <c r="H75" s="18"/>
      <c r="I75" s="18"/>
      <c r="J75" s="18"/>
      <c r="K75" s="18"/>
      <c r="L75" s="18"/>
      <c r="M75" s="18"/>
      <c r="N75" s="18"/>
      <c r="O75" s="18"/>
      <c r="P75" s="18"/>
      <c r="Q75" s="18"/>
      <c r="R75" s="18"/>
      <c r="S75" s="18"/>
      <c r="T75" s="18"/>
      <c r="U75" s="4"/>
      <c r="V75" s="942"/>
      <c r="W75" s="942"/>
      <c r="X75" s="942"/>
      <c r="Y75" s="942"/>
      <c r="Z75" s="942"/>
      <c r="AA75" s="942"/>
      <c r="AB75" s="942"/>
      <c r="AC75" s="942"/>
      <c r="AD75" s="942"/>
      <c r="AE75" s="942"/>
      <c r="AF75" s="942"/>
      <c r="AG75" s="942"/>
      <c r="AH75" s="942"/>
      <c r="AI75" s="942"/>
      <c r="AJ75" s="942"/>
      <c r="AK75" s="942"/>
      <c r="AL75" s="942"/>
      <c r="AM75" s="942"/>
      <c r="AN75" s="942"/>
      <c r="AO75" s="942"/>
      <c r="AP75" s="942"/>
      <c r="AQ75" s="942"/>
      <c r="AR75" s="942"/>
      <c r="AS75" s="942"/>
      <c r="AT75" s="942"/>
    </row>
    <row r="76" spans="1:46" ht="9.75" customHeight="1" x14ac:dyDescent="0.15">
      <c r="A76" s="4"/>
      <c r="B76" s="44"/>
      <c r="C76" s="18"/>
      <c r="D76" s="18"/>
      <c r="E76" s="18"/>
      <c r="F76" s="18"/>
      <c r="G76" s="18"/>
      <c r="H76" s="18"/>
      <c r="I76" s="18"/>
      <c r="J76" s="18"/>
      <c r="K76" s="18"/>
      <c r="L76" s="18"/>
      <c r="M76" s="18"/>
      <c r="N76" s="18"/>
      <c r="O76" s="18"/>
      <c r="P76" s="18"/>
      <c r="Q76" s="18"/>
      <c r="R76" s="18"/>
      <c r="S76" s="18"/>
      <c r="T76" s="18"/>
      <c r="U76" s="4"/>
      <c r="V76" s="942"/>
      <c r="W76" s="942"/>
      <c r="X76" s="942"/>
      <c r="Y76" s="942"/>
      <c r="Z76" s="942"/>
      <c r="AA76" s="942"/>
      <c r="AB76" s="942"/>
      <c r="AC76" s="942"/>
      <c r="AD76" s="942"/>
      <c r="AE76" s="942"/>
      <c r="AF76" s="942"/>
      <c r="AG76" s="942"/>
      <c r="AH76" s="942"/>
      <c r="AI76" s="942"/>
      <c r="AJ76" s="942"/>
      <c r="AK76" s="942"/>
      <c r="AL76" s="942"/>
      <c r="AM76" s="942"/>
      <c r="AN76" s="942"/>
      <c r="AO76" s="942"/>
      <c r="AP76" s="942"/>
      <c r="AQ76" s="942"/>
      <c r="AR76" s="942"/>
      <c r="AS76" s="942"/>
      <c r="AT76" s="942"/>
    </row>
    <row r="77" spans="1:46" ht="19" thickBot="1" x14ac:dyDescent="0.25">
      <c r="A77" s="4"/>
      <c r="B77" s="44"/>
      <c r="C77" s="2640" t="s">
        <v>1059</v>
      </c>
      <c r="D77" s="2641"/>
      <c r="E77" s="608">
        <f>SUM(F77:Q77)</f>
        <v>76526.399999999994</v>
      </c>
      <c r="F77" s="600">
        <f>+F73+F58+F75</f>
        <v>6678.5</v>
      </c>
      <c r="G77" s="600">
        <f t="shared" ref="G77:Q77" si="13">+G73+G58</f>
        <v>4995.2</v>
      </c>
      <c r="H77" s="600">
        <f t="shared" si="13"/>
        <v>5372.7</v>
      </c>
      <c r="I77" s="600">
        <f t="shared" si="13"/>
        <v>6969.5999999999995</v>
      </c>
      <c r="J77" s="600">
        <f t="shared" si="13"/>
        <v>7197.7</v>
      </c>
      <c r="K77" s="600">
        <f t="shared" si="13"/>
        <v>6647.7</v>
      </c>
      <c r="L77" s="600">
        <f t="shared" si="13"/>
        <v>10159.599999999999</v>
      </c>
      <c r="M77" s="600">
        <f t="shared" si="13"/>
        <v>5460.7</v>
      </c>
      <c r="N77" s="600">
        <f t="shared" si="13"/>
        <v>4897.7</v>
      </c>
      <c r="O77" s="600">
        <f t="shared" si="13"/>
        <v>6601.6</v>
      </c>
      <c r="P77" s="600">
        <f t="shared" si="13"/>
        <v>6247.7</v>
      </c>
      <c r="Q77" s="600">
        <f t="shared" si="13"/>
        <v>5297.7</v>
      </c>
      <c r="R77" s="18"/>
      <c r="S77" s="18"/>
      <c r="T77" s="18"/>
      <c r="U77" s="4"/>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c r="AT77" s="942"/>
    </row>
    <row r="78" spans="1:46" ht="15" customHeight="1" x14ac:dyDescent="0.15">
      <c r="A78" s="4"/>
      <c r="B78" s="44"/>
      <c r="C78" s="18"/>
      <c r="D78" s="18"/>
      <c r="E78" s="18"/>
      <c r="F78" s="18"/>
      <c r="G78" s="18"/>
      <c r="H78" s="18"/>
      <c r="I78" s="18"/>
      <c r="J78" s="18"/>
      <c r="K78" s="18"/>
      <c r="L78" s="18"/>
      <c r="M78" s="18"/>
      <c r="N78" s="18"/>
      <c r="O78" s="18"/>
      <c r="P78" s="18"/>
      <c r="Q78" s="18"/>
      <c r="R78" s="18"/>
      <c r="S78" s="18"/>
      <c r="T78" s="18"/>
      <c r="U78" s="4"/>
      <c r="V78" s="942"/>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c r="AT78" s="942"/>
    </row>
    <row r="79" spans="1:46" ht="15.75" customHeight="1" x14ac:dyDescent="0.2">
      <c r="A79" s="4"/>
      <c r="B79" s="44"/>
      <c r="C79" s="2616" t="s">
        <v>1244</v>
      </c>
      <c r="D79" s="2617"/>
      <c r="E79" s="2618"/>
      <c r="F79" s="238">
        <f>+F32-F77+F11</f>
        <v>54531.5</v>
      </c>
      <c r="G79" s="238">
        <f t="shared" ref="G79:Q79" si="14">+G32-G77</f>
        <v>-2575.1999999999998</v>
      </c>
      <c r="H79" s="238">
        <f t="shared" si="14"/>
        <v>4307.3</v>
      </c>
      <c r="I79" s="238">
        <f t="shared" si="14"/>
        <v>5130.4000000000005</v>
      </c>
      <c r="J79" s="238">
        <f t="shared" si="14"/>
        <v>4902.3</v>
      </c>
      <c r="K79" s="238">
        <f t="shared" si="14"/>
        <v>-597.69999999999982</v>
      </c>
      <c r="L79" s="238">
        <f t="shared" si="14"/>
        <v>-6529.5999999999985</v>
      </c>
      <c r="M79" s="238">
        <f t="shared" si="14"/>
        <v>-1830.6999999999998</v>
      </c>
      <c r="N79" s="238">
        <f t="shared" si="14"/>
        <v>-2477.6999999999998</v>
      </c>
      <c r="O79" s="238">
        <f t="shared" si="14"/>
        <v>3078.3999999999996</v>
      </c>
      <c r="P79" s="238">
        <f t="shared" si="14"/>
        <v>3432.3</v>
      </c>
      <c r="Q79" s="238">
        <f t="shared" si="14"/>
        <v>3172.3</v>
      </c>
      <c r="R79" s="18"/>
      <c r="S79" s="18"/>
      <c r="T79" s="18"/>
      <c r="U79" s="4"/>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c r="AT79" s="942"/>
    </row>
    <row r="80" spans="1:46" ht="5" customHeight="1" x14ac:dyDescent="0.15">
      <c r="A80" s="4"/>
      <c r="B80" s="44"/>
      <c r="C80" s="18"/>
      <c r="D80" s="18"/>
      <c r="E80" s="18"/>
      <c r="F80" s="18"/>
      <c r="G80" s="18"/>
      <c r="H80" s="18"/>
      <c r="I80" s="18"/>
      <c r="J80" s="18"/>
      <c r="K80" s="18"/>
      <c r="L80" s="18"/>
      <c r="M80" s="18"/>
      <c r="N80" s="18"/>
      <c r="O80" s="18"/>
      <c r="P80" s="18"/>
      <c r="Q80" s="18"/>
      <c r="R80" s="18"/>
      <c r="S80" s="18"/>
      <c r="T80" s="18"/>
      <c r="U80" s="4"/>
      <c r="V80" s="942"/>
      <c r="W80" s="942"/>
      <c r="X80" s="942"/>
      <c r="Y80" s="942"/>
      <c r="Z80" s="942"/>
      <c r="AA80" s="942"/>
      <c r="AB80" s="942"/>
      <c r="AC80" s="942"/>
      <c r="AD80" s="942"/>
      <c r="AE80" s="942"/>
      <c r="AF80" s="942"/>
      <c r="AG80" s="942"/>
      <c r="AH80" s="942"/>
      <c r="AI80" s="942"/>
      <c r="AJ80" s="942"/>
      <c r="AK80" s="942"/>
      <c r="AL80" s="942"/>
      <c r="AM80" s="942"/>
      <c r="AN80" s="942"/>
      <c r="AO80" s="942"/>
      <c r="AP80" s="942"/>
      <c r="AQ80" s="942"/>
      <c r="AR80" s="942"/>
      <c r="AS80" s="942"/>
      <c r="AT80" s="942"/>
    </row>
    <row r="81" spans="1:46" ht="15.75" customHeight="1" thickBot="1" x14ac:dyDescent="0.25">
      <c r="A81" s="4"/>
      <c r="B81" s="44"/>
      <c r="C81" s="2616" t="s">
        <v>1667</v>
      </c>
      <c r="D81" s="2617"/>
      <c r="E81" s="2618"/>
      <c r="F81" s="612">
        <f>+F79</f>
        <v>54531.5</v>
      </c>
      <c r="G81" s="612">
        <f>+F81+G79</f>
        <v>51956.3</v>
      </c>
      <c r="H81" s="612">
        <f t="shared" ref="H81:Q81" si="15">+G81+H79</f>
        <v>56263.600000000006</v>
      </c>
      <c r="I81" s="612">
        <f t="shared" si="15"/>
        <v>61394.000000000007</v>
      </c>
      <c r="J81" s="612">
        <f t="shared" si="15"/>
        <v>66296.3</v>
      </c>
      <c r="K81" s="612">
        <f t="shared" si="15"/>
        <v>65698.600000000006</v>
      </c>
      <c r="L81" s="612">
        <f t="shared" si="15"/>
        <v>59169.000000000007</v>
      </c>
      <c r="M81" s="612">
        <f t="shared" si="15"/>
        <v>57338.30000000001</v>
      </c>
      <c r="N81" s="612">
        <f t="shared" si="15"/>
        <v>54860.600000000013</v>
      </c>
      <c r="O81" s="612">
        <f t="shared" si="15"/>
        <v>57939.000000000015</v>
      </c>
      <c r="P81" s="612">
        <f t="shared" si="15"/>
        <v>61371.300000000017</v>
      </c>
      <c r="Q81" s="612">
        <f t="shared" si="15"/>
        <v>64543.60000000002</v>
      </c>
      <c r="R81" s="18"/>
      <c r="S81" s="18"/>
      <c r="T81" s="18"/>
      <c r="U81" s="4"/>
      <c r="V81" s="942"/>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c r="AT81" s="942"/>
    </row>
    <row r="82" spans="1:46" ht="27" customHeight="1" x14ac:dyDescent="0.15">
      <c r="A82" s="4"/>
      <c r="B82" s="44"/>
      <c r="C82" s="18"/>
      <c r="D82" s="18"/>
      <c r="E82" s="18"/>
      <c r="F82" s="18"/>
      <c r="G82" s="18"/>
      <c r="H82" s="18"/>
      <c r="I82" s="18"/>
      <c r="J82" s="18"/>
      <c r="K82" s="18"/>
      <c r="L82" s="18"/>
      <c r="M82" s="18"/>
      <c r="N82" s="18"/>
      <c r="O82" s="18"/>
      <c r="P82" s="18"/>
      <c r="Q82" s="18"/>
      <c r="R82" s="18"/>
      <c r="S82" s="18"/>
      <c r="T82" s="18"/>
      <c r="U82" s="4"/>
      <c r="V82" s="942"/>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c r="AT82" s="942"/>
    </row>
    <row r="83" spans="1:46" ht="19" thickBot="1" x14ac:dyDescent="0.2">
      <c r="A83" s="4"/>
      <c r="B83" s="44"/>
      <c r="C83" s="2635" t="s">
        <v>816</v>
      </c>
      <c r="D83" s="2636"/>
      <c r="E83" s="2636"/>
      <c r="F83" s="2623" t="s">
        <v>1723</v>
      </c>
      <c r="G83" s="2623"/>
      <c r="H83" s="2623"/>
      <c r="I83" s="747"/>
      <c r="J83" s="747"/>
      <c r="K83" s="747"/>
      <c r="L83" s="747"/>
      <c r="M83" s="747"/>
      <c r="N83" s="747"/>
      <c r="O83" s="747"/>
      <c r="P83" s="747"/>
      <c r="Q83" s="747"/>
      <c r="R83" s="18"/>
      <c r="S83" s="18"/>
      <c r="T83" s="18"/>
      <c r="U83" s="4"/>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c r="AT83" s="942"/>
    </row>
    <row r="84" spans="1:46" x14ac:dyDescent="0.15">
      <c r="A84" s="4"/>
      <c r="B84" s="44"/>
      <c r="C84" s="18"/>
      <c r="D84" s="18"/>
      <c r="E84" s="18"/>
      <c r="F84" s="18"/>
      <c r="G84" s="18"/>
      <c r="H84" s="18"/>
      <c r="I84" s="18"/>
      <c r="J84" s="18"/>
      <c r="K84" s="18"/>
      <c r="L84" s="18"/>
      <c r="M84" s="18"/>
      <c r="N84" s="18"/>
      <c r="O84" s="18"/>
      <c r="P84" s="18"/>
      <c r="Q84" s="18"/>
      <c r="R84" s="18"/>
      <c r="S84" s="18"/>
      <c r="T84" s="18"/>
      <c r="U84" s="4"/>
      <c r="V84" s="942"/>
      <c r="W84" s="942"/>
      <c r="X84" s="942"/>
      <c r="Y84" s="942"/>
      <c r="Z84" s="942"/>
      <c r="AA84" s="942"/>
      <c r="AB84" s="942"/>
      <c r="AC84" s="942"/>
      <c r="AD84" s="942"/>
      <c r="AE84" s="942"/>
      <c r="AF84" s="942"/>
      <c r="AG84" s="942"/>
      <c r="AH84" s="942"/>
      <c r="AI84" s="942"/>
      <c r="AJ84" s="942"/>
      <c r="AK84" s="942"/>
      <c r="AL84" s="942"/>
      <c r="AM84" s="942"/>
      <c r="AN84" s="942"/>
      <c r="AO84" s="942"/>
      <c r="AP84" s="942"/>
      <c r="AQ84" s="942"/>
      <c r="AR84" s="942"/>
      <c r="AS84" s="942"/>
      <c r="AT84" s="942"/>
    </row>
    <row r="85" spans="1:46" ht="16" x14ac:dyDescent="0.2">
      <c r="A85" s="4"/>
      <c r="B85" s="44"/>
      <c r="C85" s="2642" t="s">
        <v>166</v>
      </c>
      <c r="D85" s="2643"/>
      <c r="E85" s="2644"/>
      <c r="F85" s="744">
        <f>prestamos!$D$206</f>
        <v>0</v>
      </c>
      <c r="G85" s="744">
        <f>prestamos!E206</f>
        <v>0</v>
      </c>
      <c r="H85" s="744">
        <f>prestamos!F206</f>
        <v>0</v>
      </c>
      <c r="I85" s="744">
        <f>prestamos!G206</f>
        <v>0</v>
      </c>
      <c r="J85" s="744">
        <f>prestamos!H206</f>
        <v>0</v>
      </c>
      <c r="K85" s="744">
        <f>prestamos!I206</f>
        <v>0</v>
      </c>
      <c r="L85" s="744">
        <f>prestamos!J206</f>
        <v>0</v>
      </c>
      <c r="M85" s="744">
        <f>prestamos!K206</f>
        <v>0</v>
      </c>
      <c r="N85" s="744">
        <f>prestamos!L206</f>
        <v>0</v>
      </c>
      <c r="O85" s="744">
        <f>prestamos!M206</f>
        <v>0</v>
      </c>
      <c r="P85" s="744">
        <f>prestamos!N206</f>
        <v>0</v>
      </c>
      <c r="Q85" s="744">
        <f>prestamos!O206</f>
        <v>0</v>
      </c>
      <c r="R85" s="18"/>
      <c r="S85" s="18"/>
      <c r="T85" s="18"/>
      <c r="U85" s="4"/>
      <c r="V85" s="942"/>
      <c r="W85" s="942"/>
      <c r="X85" s="942"/>
      <c r="Y85" s="942"/>
      <c r="Z85" s="942"/>
      <c r="AA85" s="942"/>
      <c r="AB85" s="942"/>
      <c r="AC85" s="942"/>
      <c r="AD85" s="942"/>
      <c r="AE85" s="942"/>
      <c r="AF85" s="942"/>
      <c r="AG85" s="942"/>
      <c r="AH85" s="942"/>
      <c r="AI85" s="942"/>
      <c r="AJ85" s="942"/>
      <c r="AK85" s="942"/>
      <c r="AL85" s="942"/>
      <c r="AM85" s="942"/>
      <c r="AN85" s="942"/>
      <c r="AO85" s="942"/>
      <c r="AP85" s="942"/>
      <c r="AQ85" s="942"/>
      <c r="AR85" s="942"/>
      <c r="AS85" s="942"/>
      <c r="AT85" s="942"/>
    </row>
    <row r="86" spans="1:46" ht="5" customHeight="1" x14ac:dyDescent="0.15">
      <c r="A86" s="4"/>
      <c r="B86" s="44"/>
      <c r="C86" s="18"/>
      <c r="D86" s="18"/>
      <c r="E86" s="18"/>
      <c r="F86" s="18"/>
      <c r="G86" s="18"/>
      <c r="H86" s="18"/>
      <c r="I86" s="18"/>
      <c r="J86" s="18"/>
      <c r="K86" s="18"/>
      <c r="L86" s="18"/>
      <c r="M86" s="18"/>
      <c r="N86" s="18"/>
      <c r="O86" s="18"/>
      <c r="P86" s="18"/>
      <c r="Q86" s="18"/>
      <c r="R86" s="18"/>
      <c r="S86" s="18"/>
      <c r="T86" s="18"/>
      <c r="U86" s="4"/>
      <c r="V86" s="942"/>
      <c r="W86" s="942"/>
      <c r="X86" s="942"/>
      <c r="Y86" s="942"/>
      <c r="Z86" s="942"/>
      <c r="AA86" s="942"/>
      <c r="AB86" s="942"/>
      <c r="AC86" s="942"/>
      <c r="AD86" s="942"/>
      <c r="AE86" s="942"/>
      <c r="AF86" s="942"/>
      <c r="AG86" s="942"/>
      <c r="AH86" s="942"/>
      <c r="AI86" s="942"/>
      <c r="AJ86" s="942"/>
      <c r="AK86" s="942"/>
      <c r="AL86" s="942"/>
      <c r="AM86" s="942"/>
      <c r="AN86" s="942"/>
      <c r="AO86" s="942"/>
      <c r="AP86" s="942"/>
      <c r="AQ86" s="942"/>
      <c r="AR86" s="942"/>
      <c r="AS86" s="942"/>
      <c r="AT86" s="942"/>
    </row>
    <row r="87" spans="1:46" ht="16" x14ac:dyDescent="0.2">
      <c r="A87" s="4"/>
      <c r="B87" s="44"/>
      <c r="C87" s="2613" t="s">
        <v>167</v>
      </c>
      <c r="D87" s="2614"/>
      <c r="E87" s="2615"/>
      <c r="F87" s="745"/>
      <c r="G87" s="745"/>
      <c r="H87" s="745"/>
      <c r="I87" s="745"/>
      <c r="J87" s="745"/>
      <c r="K87" s="745"/>
      <c r="L87" s="745"/>
      <c r="M87" s="745"/>
      <c r="N87" s="745"/>
      <c r="O87" s="745"/>
      <c r="P87" s="745"/>
      <c r="Q87" s="745"/>
      <c r="R87" s="18"/>
      <c r="S87" s="18"/>
      <c r="T87" s="18"/>
      <c r="U87" s="4"/>
      <c r="V87" s="942"/>
      <c r="W87" s="942"/>
      <c r="X87" s="942"/>
      <c r="Y87" s="942"/>
      <c r="Z87" s="942"/>
      <c r="AA87" s="942"/>
      <c r="AB87" s="942"/>
      <c r="AC87" s="942"/>
      <c r="AD87" s="942"/>
      <c r="AE87" s="942"/>
      <c r="AF87" s="942"/>
      <c r="AG87" s="942"/>
      <c r="AH87" s="942"/>
      <c r="AI87" s="942"/>
      <c r="AJ87" s="942"/>
      <c r="AK87" s="942"/>
      <c r="AL87" s="942"/>
      <c r="AM87" s="942"/>
      <c r="AN87" s="942"/>
      <c r="AO87" s="942"/>
      <c r="AP87" s="942"/>
      <c r="AQ87" s="942"/>
      <c r="AR87" s="942"/>
      <c r="AS87" s="942"/>
      <c r="AT87" s="942"/>
    </row>
    <row r="88" spans="1:46" x14ac:dyDescent="0.15">
      <c r="A88" s="4"/>
      <c r="B88" s="44"/>
      <c r="C88" s="18"/>
      <c r="D88" s="18"/>
      <c r="E88" s="18"/>
      <c r="F88" s="1223">
        <f t="shared" ref="F88:Q88" si="16">IF(F87&gt;F85,$Y$1,0)</f>
        <v>0</v>
      </c>
      <c r="G88" s="1223">
        <f t="shared" si="16"/>
        <v>0</v>
      </c>
      <c r="H88" s="1223">
        <f t="shared" si="16"/>
        <v>0</v>
      </c>
      <c r="I88" s="1223">
        <f t="shared" si="16"/>
        <v>0</v>
      </c>
      <c r="J88" s="1223">
        <f t="shared" si="16"/>
        <v>0</v>
      </c>
      <c r="K88" s="1223">
        <f t="shared" si="16"/>
        <v>0</v>
      </c>
      <c r="L88" s="1223">
        <f t="shared" si="16"/>
        <v>0</v>
      </c>
      <c r="M88" s="1223">
        <f t="shared" si="16"/>
        <v>0</v>
      </c>
      <c r="N88" s="1223">
        <f t="shared" si="16"/>
        <v>0</v>
      </c>
      <c r="O88" s="1223">
        <f t="shared" si="16"/>
        <v>0</v>
      </c>
      <c r="P88" s="1223">
        <f t="shared" si="16"/>
        <v>0</v>
      </c>
      <c r="Q88" s="1223">
        <f t="shared" si="16"/>
        <v>0</v>
      </c>
      <c r="R88" s="18"/>
      <c r="S88" s="18"/>
      <c r="T88" s="18"/>
      <c r="U88" s="4"/>
      <c r="V88" s="942"/>
      <c r="W88" s="942"/>
      <c r="X88" s="942"/>
      <c r="Y88" s="942"/>
      <c r="Z88" s="942"/>
      <c r="AA88" s="942"/>
      <c r="AB88" s="942"/>
      <c r="AC88" s="942"/>
      <c r="AD88" s="942"/>
      <c r="AE88" s="942"/>
      <c r="AF88" s="942"/>
      <c r="AG88" s="942"/>
      <c r="AH88" s="942"/>
      <c r="AI88" s="942"/>
      <c r="AJ88" s="942"/>
      <c r="AK88" s="942"/>
      <c r="AL88" s="942"/>
      <c r="AM88" s="942"/>
      <c r="AN88" s="942"/>
      <c r="AO88" s="942"/>
      <c r="AP88" s="942"/>
      <c r="AQ88" s="942"/>
      <c r="AR88" s="942"/>
      <c r="AS88" s="942"/>
      <c r="AT88" s="942"/>
    </row>
    <row r="89" spans="1:46" ht="16" x14ac:dyDescent="0.2">
      <c r="A89" s="4"/>
      <c r="B89" s="44"/>
      <c r="C89" s="2637" t="s">
        <v>168</v>
      </c>
      <c r="D89" s="2638"/>
      <c r="E89" s="2639"/>
      <c r="F89" s="744">
        <f>+F87-F91</f>
        <v>0</v>
      </c>
      <c r="G89" s="744">
        <f>+G87+F89-G91</f>
        <v>0</v>
      </c>
      <c r="H89" s="744">
        <f t="shared" ref="H89:Q89" si="17">+H87+G89-H91</f>
        <v>0</v>
      </c>
      <c r="I89" s="744">
        <f t="shared" si="17"/>
        <v>0</v>
      </c>
      <c r="J89" s="744">
        <f t="shared" si="17"/>
        <v>0</v>
      </c>
      <c r="K89" s="744">
        <f t="shared" si="17"/>
        <v>0</v>
      </c>
      <c r="L89" s="744">
        <f t="shared" si="17"/>
        <v>0</v>
      </c>
      <c r="M89" s="744">
        <f t="shared" si="17"/>
        <v>0</v>
      </c>
      <c r="N89" s="744">
        <f t="shared" si="17"/>
        <v>0</v>
      </c>
      <c r="O89" s="744">
        <f t="shared" si="17"/>
        <v>0</v>
      </c>
      <c r="P89" s="744">
        <f t="shared" si="17"/>
        <v>0</v>
      </c>
      <c r="Q89" s="744">
        <f t="shared" si="17"/>
        <v>0</v>
      </c>
      <c r="R89" s="18"/>
      <c r="S89" s="18"/>
      <c r="T89" s="18"/>
      <c r="U89" s="4"/>
      <c r="V89" s="942"/>
      <c r="W89" s="942">
        <f>SUM(F89:Q89)</f>
        <v>0</v>
      </c>
      <c r="X89" s="942" t="s">
        <v>1665</v>
      </c>
      <c r="Y89" s="942"/>
      <c r="Z89" s="942"/>
      <c r="AA89" s="942"/>
      <c r="AB89" s="942"/>
      <c r="AC89" s="942"/>
      <c r="AD89" s="942"/>
      <c r="AE89" s="942"/>
      <c r="AF89" s="942"/>
      <c r="AG89" s="942"/>
      <c r="AH89" s="942"/>
      <c r="AI89" s="942"/>
      <c r="AJ89" s="942"/>
      <c r="AK89" s="942"/>
      <c r="AL89" s="942"/>
      <c r="AM89" s="942"/>
      <c r="AN89" s="942"/>
      <c r="AO89" s="942"/>
      <c r="AP89" s="942"/>
      <c r="AQ89" s="942"/>
      <c r="AR89" s="942"/>
      <c r="AS89" s="942"/>
      <c r="AT89" s="942"/>
    </row>
    <row r="90" spans="1:46" ht="5" customHeight="1" x14ac:dyDescent="0.15">
      <c r="A90" s="4"/>
      <c r="B90" s="44"/>
      <c r="C90" s="18"/>
      <c r="D90" s="18"/>
      <c r="E90" s="18"/>
      <c r="F90" s="18"/>
      <c r="G90" s="18"/>
      <c r="H90" s="18"/>
      <c r="I90" s="18"/>
      <c r="J90" s="18"/>
      <c r="K90" s="18"/>
      <c r="L90" s="18"/>
      <c r="M90" s="18"/>
      <c r="N90" s="18"/>
      <c r="O90" s="18"/>
      <c r="P90" s="18"/>
      <c r="Q90" s="18"/>
      <c r="R90" s="18"/>
      <c r="S90" s="18"/>
      <c r="T90" s="18"/>
      <c r="U90" s="4"/>
      <c r="V90" s="942"/>
      <c r="W90" s="942"/>
      <c r="X90" s="942"/>
      <c r="Y90" s="942"/>
      <c r="Z90" s="942"/>
      <c r="AA90" s="942"/>
      <c r="AB90" s="942"/>
      <c r="AC90" s="942"/>
      <c r="AD90" s="942"/>
      <c r="AE90" s="942"/>
      <c r="AF90" s="942"/>
      <c r="AG90" s="942"/>
      <c r="AH90" s="942"/>
      <c r="AI90" s="942"/>
      <c r="AJ90" s="942"/>
      <c r="AK90" s="942"/>
      <c r="AL90" s="942"/>
      <c r="AM90" s="942"/>
      <c r="AN90" s="942"/>
      <c r="AO90" s="942"/>
      <c r="AP90" s="942"/>
      <c r="AQ90" s="942"/>
      <c r="AR90" s="942"/>
      <c r="AS90" s="942"/>
      <c r="AT90" s="942"/>
    </row>
    <row r="91" spans="1:46" ht="16" x14ac:dyDescent="0.2">
      <c r="A91" s="4"/>
      <c r="B91" s="44"/>
      <c r="C91" s="2632" t="s">
        <v>1211</v>
      </c>
      <c r="D91" s="2633"/>
      <c r="E91" s="2634"/>
      <c r="F91" s="745"/>
      <c r="G91" s="745"/>
      <c r="H91" s="745"/>
      <c r="I91" s="745"/>
      <c r="J91" s="745"/>
      <c r="K91" s="745"/>
      <c r="L91" s="745"/>
      <c r="M91" s="745"/>
      <c r="N91" s="745"/>
      <c r="O91" s="745"/>
      <c r="P91" s="745"/>
      <c r="Q91" s="745"/>
      <c r="R91" s="18"/>
      <c r="S91" s="18"/>
      <c r="T91" s="18"/>
      <c r="U91" s="4"/>
      <c r="V91" s="942"/>
      <c r="W91" s="942"/>
      <c r="X91" s="942" t="s">
        <v>1666</v>
      </c>
      <c r="Y91" s="942"/>
      <c r="Z91" s="942"/>
      <c r="AA91" s="942"/>
      <c r="AB91" s="942"/>
      <c r="AC91" s="942"/>
      <c r="AD91" s="942"/>
      <c r="AE91" s="942"/>
      <c r="AF91" s="942"/>
      <c r="AG91" s="942"/>
      <c r="AH91" s="942"/>
      <c r="AI91" s="942"/>
      <c r="AJ91" s="942"/>
      <c r="AK91" s="942"/>
      <c r="AL91" s="942"/>
      <c r="AM91" s="942"/>
      <c r="AN91" s="942"/>
      <c r="AO91" s="942"/>
      <c r="AP91" s="942"/>
      <c r="AQ91" s="942"/>
      <c r="AR91" s="942"/>
      <c r="AS91" s="942"/>
      <c r="AT91" s="942"/>
    </row>
    <row r="92" spans="1:46" ht="9.75" customHeight="1" x14ac:dyDescent="0.15">
      <c r="A92" s="4"/>
      <c r="B92" s="44"/>
      <c r="C92" s="18"/>
      <c r="D92" s="18"/>
      <c r="E92" s="18"/>
      <c r="F92" s="18"/>
      <c r="G92" s="18"/>
      <c r="H92" s="18"/>
      <c r="I92" s="18"/>
      <c r="J92" s="18"/>
      <c r="K92" s="18"/>
      <c r="L92" s="18"/>
      <c r="M92" s="18"/>
      <c r="N92" s="18"/>
      <c r="O92" s="18"/>
      <c r="P92" s="18"/>
      <c r="Q92" s="18"/>
      <c r="R92" s="18"/>
      <c r="S92" s="18"/>
      <c r="T92" s="18"/>
      <c r="U92" s="4"/>
      <c r="V92" s="942"/>
      <c r="W92" s="942"/>
      <c r="X92" s="942"/>
      <c r="Y92" s="942"/>
      <c r="Z92" s="942"/>
      <c r="AA92" s="942"/>
      <c r="AB92" s="942"/>
      <c r="AC92" s="942"/>
      <c r="AD92" s="942"/>
      <c r="AE92" s="942"/>
      <c r="AF92" s="942"/>
      <c r="AG92" s="942"/>
      <c r="AH92" s="942"/>
      <c r="AI92" s="942"/>
      <c r="AJ92" s="942"/>
      <c r="AK92" s="942"/>
      <c r="AL92" s="942"/>
      <c r="AM92" s="942"/>
      <c r="AN92" s="942"/>
      <c r="AO92" s="942"/>
      <c r="AP92" s="942"/>
      <c r="AQ92" s="942"/>
      <c r="AR92" s="942"/>
      <c r="AS92" s="942"/>
      <c r="AT92" s="942"/>
    </row>
    <row r="93" spans="1:46" ht="17" thickBot="1" x14ac:dyDescent="0.25">
      <c r="A93" s="4"/>
      <c r="B93" s="44"/>
      <c r="C93" s="2621" t="s">
        <v>1112</v>
      </c>
      <c r="D93" s="2622"/>
      <c r="E93" s="2607"/>
      <c r="F93" s="612">
        <f>+F81+F89</f>
        <v>54531.5</v>
      </c>
      <c r="G93" s="612">
        <f>+G81+G89</f>
        <v>51956.3</v>
      </c>
      <c r="H93" s="612">
        <f t="shared" ref="H93:Q93" si="18">+H81+H89</f>
        <v>56263.600000000006</v>
      </c>
      <c r="I93" s="612">
        <f t="shared" si="18"/>
        <v>61394.000000000007</v>
      </c>
      <c r="J93" s="612">
        <f t="shared" si="18"/>
        <v>66296.3</v>
      </c>
      <c r="K93" s="612">
        <f t="shared" si="18"/>
        <v>65698.600000000006</v>
      </c>
      <c r="L93" s="612">
        <f t="shared" si="18"/>
        <v>59169.000000000007</v>
      </c>
      <c r="M93" s="612">
        <f t="shared" si="18"/>
        <v>57338.30000000001</v>
      </c>
      <c r="N93" s="612">
        <f t="shared" si="18"/>
        <v>54860.600000000013</v>
      </c>
      <c r="O93" s="612">
        <f t="shared" si="18"/>
        <v>57939.000000000015</v>
      </c>
      <c r="P93" s="612">
        <f t="shared" si="18"/>
        <v>61371.300000000017</v>
      </c>
      <c r="Q93" s="612">
        <f t="shared" si="18"/>
        <v>64543.60000000002</v>
      </c>
      <c r="R93" s="18"/>
      <c r="S93" s="18"/>
      <c r="T93" s="18"/>
      <c r="U93" s="4"/>
      <c r="V93" s="942"/>
      <c r="W93" s="942"/>
      <c r="X93" s="942"/>
      <c r="Y93" s="942"/>
      <c r="Z93" s="942"/>
      <c r="AA93" s="942"/>
      <c r="AB93" s="942"/>
      <c r="AC93" s="942"/>
      <c r="AD93" s="942"/>
      <c r="AE93" s="942"/>
      <c r="AF93" s="942"/>
      <c r="AG93" s="942"/>
      <c r="AH93" s="942"/>
      <c r="AI93" s="942"/>
      <c r="AJ93" s="942"/>
      <c r="AK93" s="942"/>
      <c r="AL93" s="942"/>
      <c r="AM93" s="942"/>
      <c r="AN93" s="942"/>
      <c r="AO93" s="942"/>
      <c r="AP93" s="942"/>
      <c r="AQ93" s="942"/>
      <c r="AR93" s="942"/>
      <c r="AS93" s="942"/>
      <c r="AT93" s="942"/>
    </row>
    <row r="94" spans="1:46" ht="8.25" customHeight="1" thickBot="1" x14ac:dyDescent="0.2">
      <c r="A94" s="4"/>
      <c r="B94" s="44"/>
      <c r="C94" s="18"/>
      <c r="D94" s="18"/>
      <c r="E94" s="18"/>
      <c r="F94" s="18"/>
      <c r="G94" s="18"/>
      <c r="H94" s="18"/>
      <c r="I94" s="18"/>
      <c r="J94" s="18"/>
      <c r="K94" s="18"/>
      <c r="L94" s="18"/>
      <c r="M94" s="18"/>
      <c r="N94" s="18"/>
      <c r="O94" s="18"/>
      <c r="P94" s="18"/>
      <c r="Q94" s="18"/>
      <c r="R94" s="18"/>
      <c r="S94" s="18"/>
      <c r="T94" s="18"/>
      <c r="U94" s="4"/>
      <c r="V94" s="942"/>
      <c r="W94" s="942"/>
      <c r="X94" s="942"/>
      <c r="Y94" s="942"/>
      <c r="Z94" s="942"/>
      <c r="AA94" s="942"/>
      <c r="AB94" s="942"/>
      <c r="AC94" s="942"/>
      <c r="AD94" s="942"/>
      <c r="AE94" s="942"/>
      <c r="AF94" s="942"/>
      <c r="AG94" s="942"/>
      <c r="AH94" s="942"/>
      <c r="AI94" s="942"/>
      <c r="AJ94" s="942"/>
      <c r="AK94" s="942"/>
      <c r="AL94" s="942"/>
      <c r="AM94" s="942"/>
      <c r="AN94" s="942"/>
      <c r="AO94" s="942"/>
      <c r="AP94" s="942"/>
      <c r="AQ94" s="942"/>
      <c r="AR94" s="942"/>
      <c r="AS94" s="942"/>
      <c r="AT94" s="942"/>
    </row>
    <row r="95" spans="1:46" ht="14" hidden="1" thickBot="1" x14ac:dyDescent="0.2">
      <c r="A95" s="4"/>
      <c r="B95" s="44"/>
      <c r="C95" s="18"/>
      <c r="D95" s="18"/>
      <c r="E95" s="18"/>
      <c r="F95" s="18"/>
      <c r="G95" s="18"/>
      <c r="H95" s="18"/>
      <c r="I95" s="18"/>
      <c r="J95" s="18"/>
      <c r="K95" s="18"/>
      <c r="L95" s="18"/>
      <c r="M95" s="18"/>
      <c r="N95" s="18"/>
      <c r="O95" s="18"/>
      <c r="P95" s="18"/>
      <c r="Q95" s="18"/>
      <c r="R95" s="18"/>
      <c r="S95" s="18"/>
      <c r="T95" s="18"/>
      <c r="U95" s="4"/>
      <c r="V95" s="942"/>
      <c r="W95" s="942"/>
      <c r="X95" s="942"/>
      <c r="Y95" s="942"/>
      <c r="Z95" s="942"/>
      <c r="AA95" s="942"/>
      <c r="AB95" s="942"/>
      <c r="AC95" s="942"/>
      <c r="AD95" s="942"/>
      <c r="AE95" s="942"/>
      <c r="AF95" s="942"/>
      <c r="AG95" s="942"/>
      <c r="AH95" s="942"/>
      <c r="AI95" s="942"/>
      <c r="AJ95" s="942"/>
      <c r="AK95" s="942"/>
      <c r="AL95" s="942"/>
      <c r="AM95" s="942"/>
      <c r="AN95" s="942"/>
      <c r="AO95" s="942"/>
      <c r="AP95" s="942"/>
      <c r="AQ95" s="942"/>
      <c r="AR95" s="942"/>
      <c r="AS95" s="942"/>
      <c r="AT95" s="942"/>
    </row>
    <row r="96" spans="1:46" ht="8.25" hidden="1" customHeight="1" x14ac:dyDescent="0.15">
      <c r="A96" s="4"/>
      <c r="B96" s="44"/>
      <c r="C96" s="18"/>
      <c r="D96" s="18"/>
      <c r="E96" s="18"/>
      <c r="F96" s="18"/>
      <c r="G96" s="18"/>
      <c r="H96" s="18"/>
      <c r="I96" s="18"/>
      <c r="J96" s="18"/>
      <c r="K96" s="18"/>
      <c r="L96" s="18"/>
      <c r="M96" s="18"/>
      <c r="N96" s="18"/>
      <c r="O96" s="18"/>
      <c r="P96" s="18"/>
      <c r="Q96" s="18"/>
      <c r="R96" s="18"/>
      <c r="S96" s="18"/>
      <c r="T96" s="18"/>
      <c r="U96" s="4"/>
      <c r="V96" s="942"/>
      <c r="W96" s="942"/>
      <c r="X96" s="942"/>
      <c r="Y96" s="942"/>
      <c r="Z96" s="942"/>
      <c r="AA96" s="942"/>
      <c r="AB96" s="942"/>
      <c r="AC96" s="942"/>
      <c r="AD96" s="942"/>
      <c r="AE96" s="942"/>
      <c r="AF96" s="942"/>
      <c r="AG96" s="942"/>
      <c r="AH96" s="942"/>
      <c r="AI96" s="942"/>
      <c r="AJ96" s="942"/>
      <c r="AK96" s="942"/>
      <c r="AL96" s="942"/>
      <c r="AM96" s="942"/>
      <c r="AN96" s="942"/>
      <c r="AO96" s="942"/>
      <c r="AP96" s="942"/>
      <c r="AQ96" s="942"/>
      <c r="AR96" s="942"/>
      <c r="AS96" s="942"/>
      <c r="AT96" s="942"/>
    </row>
    <row r="97" spans="1:46" ht="14" hidden="1" thickBot="1" x14ac:dyDescent="0.2">
      <c r="A97" s="4"/>
      <c r="B97" s="44"/>
      <c r="C97" s="18"/>
      <c r="D97" s="18"/>
      <c r="E97" s="18"/>
      <c r="F97" s="18"/>
      <c r="G97" s="18"/>
      <c r="H97" s="18"/>
      <c r="I97" s="18"/>
      <c r="J97" s="18"/>
      <c r="K97" s="18"/>
      <c r="L97" s="18"/>
      <c r="M97" s="18"/>
      <c r="N97" s="18"/>
      <c r="O97" s="18"/>
      <c r="P97" s="18"/>
      <c r="Q97" s="18"/>
      <c r="R97" s="18"/>
      <c r="S97" s="18"/>
      <c r="T97" s="18"/>
      <c r="U97" s="4"/>
      <c r="V97" s="942"/>
      <c r="W97" s="942"/>
      <c r="X97" s="942"/>
      <c r="Y97" s="942"/>
      <c r="Z97" s="942"/>
      <c r="AA97" s="942"/>
      <c r="AB97" s="942"/>
      <c r="AC97" s="942"/>
      <c r="AD97" s="942"/>
      <c r="AE97" s="942"/>
      <c r="AF97" s="942"/>
      <c r="AG97" s="942"/>
      <c r="AH97" s="942"/>
      <c r="AI97" s="942"/>
      <c r="AJ97" s="942"/>
      <c r="AK97" s="942"/>
      <c r="AL97" s="942"/>
      <c r="AM97" s="942"/>
      <c r="AN97" s="942"/>
      <c r="AO97" s="942"/>
      <c r="AP97" s="942"/>
      <c r="AQ97" s="942"/>
      <c r="AR97" s="942"/>
      <c r="AS97" s="942"/>
      <c r="AT97" s="942"/>
    </row>
    <row r="98" spans="1:46" ht="14" hidden="1" thickBot="1" x14ac:dyDescent="0.2">
      <c r="A98" s="4"/>
      <c r="B98" s="44"/>
      <c r="C98" s="18"/>
      <c r="D98" s="18"/>
      <c r="E98" s="18"/>
      <c r="F98" s="18"/>
      <c r="G98" s="18"/>
      <c r="H98" s="18"/>
      <c r="I98" s="18"/>
      <c r="J98" s="18"/>
      <c r="K98" s="18"/>
      <c r="L98" s="18"/>
      <c r="M98" s="18"/>
      <c r="N98" s="18"/>
      <c r="O98" s="18"/>
      <c r="P98" s="18"/>
      <c r="Q98" s="18"/>
      <c r="R98" s="18"/>
      <c r="S98" s="18"/>
      <c r="T98" s="18"/>
      <c r="U98" s="4"/>
      <c r="V98" s="942"/>
      <c r="W98" s="942"/>
      <c r="X98" s="942"/>
      <c r="Y98" s="942"/>
      <c r="Z98" s="942"/>
      <c r="AA98" s="942"/>
      <c r="AB98" s="942"/>
      <c r="AC98" s="942"/>
      <c r="AD98" s="942"/>
      <c r="AE98" s="942"/>
      <c r="AF98" s="942"/>
      <c r="AG98" s="942"/>
      <c r="AH98" s="942"/>
      <c r="AI98" s="942"/>
      <c r="AJ98" s="942"/>
      <c r="AK98" s="942"/>
      <c r="AL98" s="942"/>
      <c r="AM98" s="942"/>
      <c r="AN98" s="942"/>
      <c r="AO98" s="942"/>
      <c r="AP98" s="942"/>
      <c r="AQ98" s="942"/>
      <c r="AR98" s="942"/>
      <c r="AS98" s="942"/>
      <c r="AT98" s="942"/>
    </row>
    <row r="99" spans="1:46" ht="14" hidden="1" thickBot="1" x14ac:dyDescent="0.2">
      <c r="A99" s="4"/>
      <c r="B99" s="44"/>
      <c r="C99" s="18"/>
      <c r="D99" s="18"/>
      <c r="E99" s="18"/>
      <c r="F99" s="18"/>
      <c r="G99" s="18"/>
      <c r="H99" s="18"/>
      <c r="I99" s="18"/>
      <c r="J99" s="18"/>
      <c r="K99" s="18"/>
      <c r="L99" s="18"/>
      <c r="M99" s="18"/>
      <c r="N99" s="18"/>
      <c r="O99" s="18"/>
      <c r="P99" s="18"/>
      <c r="Q99" s="18"/>
      <c r="R99" s="18"/>
      <c r="S99" s="18"/>
      <c r="T99" s="18"/>
      <c r="U99" s="4"/>
      <c r="V99" s="942"/>
      <c r="W99" s="942"/>
      <c r="X99" s="942"/>
      <c r="Y99" s="942"/>
      <c r="Z99" s="942"/>
      <c r="AA99" s="942"/>
      <c r="AB99" s="942"/>
      <c r="AC99" s="942"/>
      <c r="AD99" s="942"/>
      <c r="AE99" s="942"/>
      <c r="AF99" s="942"/>
      <c r="AG99" s="942"/>
      <c r="AH99" s="942"/>
      <c r="AI99" s="942"/>
      <c r="AJ99" s="942"/>
      <c r="AK99" s="942"/>
      <c r="AL99" s="942"/>
      <c r="AM99" s="942"/>
      <c r="AN99" s="942"/>
      <c r="AO99" s="942"/>
      <c r="AP99" s="942"/>
      <c r="AQ99" s="942"/>
      <c r="AR99" s="942"/>
      <c r="AS99" s="942"/>
      <c r="AT99" s="942"/>
    </row>
    <row r="100" spans="1:46" ht="14" hidden="1" thickBot="1" x14ac:dyDescent="0.2">
      <c r="A100" s="4"/>
      <c r="B100" s="44"/>
      <c r="C100" s="18"/>
      <c r="D100" s="18"/>
      <c r="E100" s="18"/>
      <c r="F100" s="18"/>
      <c r="G100" s="18"/>
      <c r="H100" s="18"/>
      <c r="I100" s="18"/>
      <c r="J100" s="18"/>
      <c r="K100" s="18"/>
      <c r="L100" s="18"/>
      <c r="M100" s="18"/>
      <c r="N100" s="18"/>
      <c r="O100" s="18"/>
      <c r="P100" s="18"/>
      <c r="Q100" s="18"/>
      <c r="R100" s="18"/>
      <c r="S100" s="18"/>
      <c r="T100" s="18"/>
      <c r="U100" s="4"/>
      <c r="V100" s="942"/>
      <c r="W100" s="942"/>
      <c r="X100" s="942"/>
      <c r="Y100" s="942"/>
      <c r="Z100" s="942"/>
      <c r="AA100" s="942"/>
      <c r="AB100" s="942"/>
      <c r="AC100" s="942"/>
      <c r="AD100" s="942"/>
      <c r="AE100" s="942"/>
      <c r="AF100" s="942"/>
      <c r="AG100" s="942"/>
      <c r="AH100" s="942"/>
      <c r="AI100" s="942"/>
      <c r="AJ100" s="942"/>
      <c r="AK100" s="942"/>
      <c r="AL100" s="942"/>
      <c r="AM100" s="942"/>
      <c r="AN100" s="942"/>
      <c r="AO100" s="942"/>
      <c r="AP100" s="942"/>
      <c r="AQ100" s="942"/>
      <c r="AR100" s="942"/>
      <c r="AS100" s="942"/>
      <c r="AT100" s="942"/>
    </row>
    <row r="101" spans="1:46" ht="17" thickBot="1" x14ac:dyDescent="0.25">
      <c r="A101" s="4"/>
      <c r="B101" s="44"/>
      <c r="C101" s="44"/>
      <c r="D101" s="44"/>
      <c r="E101" s="44"/>
      <c r="F101" s="44"/>
      <c r="G101" s="208"/>
      <c r="H101" s="44"/>
      <c r="I101" s="44"/>
      <c r="J101" s="44"/>
      <c r="K101" s="44"/>
      <c r="L101" s="2626" t="s">
        <v>1538</v>
      </c>
      <c r="M101" s="2627"/>
      <c r="N101" s="44"/>
      <c r="O101" s="44"/>
      <c r="P101" s="44"/>
      <c r="Q101" s="44"/>
      <c r="R101" s="44"/>
      <c r="S101" s="44"/>
      <c r="T101" s="18"/>
      <c r="U101" s="4"/>
      <c r="V101" s="942"/>
      <c r="W101" s="942"/>
      <c r="X101" s="942"/>
      <c r="Y101" s="942"/>
      <c r="Z101" s="942"/>
      <c r="AA101" s="942"/>
      <c r="AB101" s="942"/>
      <c r="AC101" s="942"/>
      <c r="AD101" s="942"/>
      <c r="AE101" s="942"/>
      <c r="AF101" s="942"/>
      <c r="AG101" s="942"/>
      <c r="AH101" s="942"/>
      <c r="AI101" s="942"/>
      <c r="AJ101" s="942"/>
      <c r="AK101" s="942"/>
      <c r="AL101" s="942"/>
      <c r="AM101" s="942"/>
      <c r="AN101" s="942"/>
      <c r="AO101" s="942"/>
      <c r="AP101" s="942"/>
      <c r="AQ101" s="942"/>
      <c r="AR101" s="942"/>
      <c r="AS101" s="942"/>
      <c r="AT101" s="942"/>
    </row>
    <row r="102" spans="1:46" x14ac:dyDescent="0.15">
      <c r="A102" s="4"/>
      <c r="B102" s="4"/>
      <c r="C102" s="4"/>
      <c r="D102" s="4"/>
      <c r="E102" s="64"/>
      <c r="F102" s="64"/>
      <c r="G102" s="64"/>
      <c r="H102" s="64"/>
      <c r="I102" s="64"/>
      <c r="J102" s="64"/>
      <c r="K102" s="64"/>
      <c r="L102" s="64"/>
      <c r="M102" s="64"/>
      <c r="N102" s="64"/>
      <c r="O102" s="64"/>
      <c r="P102" s="64"/>
      <c r="Q102" s="64"/>
      <c r="R102" s="64"/>
      <c r="S102" s="64"/>
      <c r="T102" s="4"/>
      <c r="U102" s="4"/>
      <c r="V102" s="942"/>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c r="AT102" s="942"/>
    </row>
    <row r="103" spans="1:46" x14ac:dyDescent="0.15">
      <c r="A103" s="1"/>
      <c r="B103" s="1"/>
      <c r="C103" s="1"/>
      <c r="D103" s="1"/>
      <c r="E103" s="66"/>
      <c r="F103" s="66"/>
      <c r="G103" s="66"/>
      <c r="H103" s="66"/>
      <c r="I103" s="66"/>
      <c r="J103" s="66"/>
      <c r="K103" s="66"/>
      <c r="L103" s="66"/>
      <c r="M103" s="66"/>
      <c r="N103" s="66"/>
      <c r="O103" s="66"/>
      <c r="P103" s="66"/>
      <c r="Q103" s="66"/>
      <c r="R103" s="66"/>
      <c r="S103" s="66"/>
      <c r="T103" s="1"/>
      <c r="U103" s="1"/>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c r="AT103" s="942"/>
    </row>
    <row r="104" spans="1:46" x14ac:dyDescent="0.15">
      <c r="A104" s="1"/>
      <c r="B104" s="1"/>
      <c r="C104" s="1"/>
      <c r="D104" s="1"/>
      <c r="E104" s="66"/>
      <c r="F104" s="66"/>
      <c r="G104" s="66"/>
      <c r="H104" s="66"/>
      <c r="I104" s="66"/>
      <c r="J104" s="66"/>
      <c r="K104" s="66"/>
      <c r="L104" s="1"/>
      <c r="M104" s="1"/>
      <c r="N104" s="66"/>
      <c r="O104" s="66"/>
      <c r="P104" s="66"/>
      <c r="Q104" s="66"/>
      <c r="R104" s="66"/>
      <c r="S104" s="66"/>
      <c r="T104" s="1"/>
      <c r="U104" s="1"/>
      <c r="V104" s="942"/>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c r="AT104" s="942"/>
    </row>
    <row r="105" spans="1:46" x14ac:dyDescent="0.15">
      <c r="A105" s="1"/>
      <c r="B105" s="1"/>
      <c r="C105" s="1"/>
      <c r="D105" s="1"/>
      <c r="E105" s="1"/>
      <c r="F105" s="1"/>
      <c r="G105" s="28"/>
      <c r="H105" s="28"/>
      <c r="I105" s="28"/>
      <c r="J105" s="28"/>
      <c r="K105" s="28"/>
      <c r="L105" s="28"/>
      <c r="M105" s="28"/>
      <c r="N105" s="28"/>
      <c r="O105" s="28"/>
      <c r="P105" s="28"/>
      <c r="Q105" s="28"/>
      <c r="R105" s="28"/>
      <c r="S105" s="28"/>
      <c r="T105" s="1"/>
      <c r="U105" s="1"/>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c r="AT105" s="942"/>
    </row>
    <row r="106" spans="1:46" x14ac:dyDescent="0.15">
      <c r="A106" s="1"/>
      <c r="B106" s="1"/>
      <c r="C106" s="1"/>
      <c r="D106" s="1"/>
      <c r="E106" s="1"/>
      <c r="F106" s="1"/>
      <c r="G106" s="28"/>
      <c r="H106" s="28"/>
      <c r="I106" s="28"/>
      <c r="J106" s="28"/>
      <c r="K106" s="28"/>
      <c r="L106" s="28"/>
      <c r="M106" s="28"/>
      <c r="N106" s="28"/>
      <c r="O106" s="28"/>
      <c r="P106" s="28"/>
      <c r="Q106" s="28"/>
      <c r="R106" s="28"/>
      <c r="S106" s="28"/>
      <c r="T106" s="1"/>
      <c r="U106" s="1"/>
      <c r="V106" s="942"/>
      <c r="W106" s="942"/>
      <c r="X106" s="942"/>
      <c r="Y106" s="942"/>
      <c r="Z106" s="942"/>
      <c r="AA106" s="942"/>
      <c r="AB106" s="942"/>
      <c r="AC106" s="942"/>
      <c r="AD106" s="942"/>
      <c r="AE106" s="942"/>
      <c r="AF106" s="942"/>
      <c r="AG106" s="942"/>
      <c r="AH106" s="942"/>
      <c r="AI106" s="942"/>
      <c r="AJ106" s="942"/>
      <c r="AK106" s="942"/>
      <c r="AL106" s="942"/>
      <c r="AM106" s="942"/>
      <c r="AN106" s="942"/>
      <c r="AO106" s="942"/>
      <c r="AP106" s="942"/>
      <c r="AQ106" s="942"/>
      <c r="AR106" s="942"/>
      <c r="AS106" s="942"/>
      <c r="AT106" s="942"/>
    </row>
    <row r="107" spans="1:46" x14ac:dyDescent="0.15">
      <c r="A107" s="1"/>
      <c r="B107" s="1"/>
      <c r="C107" s="1"/>
      <c r="D107" s="1"/>
      <c r="E107" s="1"/>
      <c r="F107" s="1"/>
      <c r="G107" s="28"/>
      <c r="H107" s="28"/>
      <c r="I107" s="28"/>
      <c r="J107" s="28"/>
      <c r="K107" s="28"/>
      <c r="L107" s="28"/>
      <c r="M107" s="28"/>
      <c r="N107" s="28"/>
      <c r="O107" s="28"/>
      <c r="P107" s="28"/>
      <c r="Q107" s="28"/>
      <c r="R107" s="28"/>
      <c r="S107" s="28"/>
      <c r="T107" s="1"/>
      <c r="U107" s="1"/>
      <c r="V107" s="942"/>
      <c r="W107" s="942"/>
      <c r="X107" s="942"/>
      <c r="Y107" s="942"/>
      <c r="Z107" s="942"/>
      <c r="AA107" s="942"/>
      <c r="AB107" s="942"/>
      <c r="AC107" s="942"/>
      <c r="AD107" s="942"/>
      <c r="AE107" s="942"/>
      <c r="AF107" s="942"/>
      <c r="AG107" s="942"/>
      <c r="AH107" s="942"/>
      <c r="AI107" s="942"/>
      <c r="AJ107" s="942"/>
      <c r="AK107" s="942"/>
      <c r="AL107" s="942"/>
      <c r="AM107" s="942"/>
      <c r="AN107" s="942"/>
      <c r="AO107" s="942"/>
      <c r="AP107" s="942"/>
      <c r="AQ107" s="942"/>
      <c r="AR107" s="942"/>
      <c r="AS107" s="942"/>
      <c r="AT107" s="942"/>
    </row>
    <row r="108" spans="1:46" x14ac:dyDescent="0.15">
      <c r="A108" s="1"/>
      <c r="B108" s="1"/>
      <c r="C108" s="1"/>
      <c r="D108" s="1"/>
      <c r="E108" s="1"/>
      <c r="F108" s="1"/>
      <c r="G108" s="28"/>
      <c r="H108" s="28"/>
      <c r="I108" s="28"/>
      <c r="J108" s="28"/>
      <c r="K108" s="28"/>
      <c r="L108" s="28"/>
      <c r="M108" s="28"/>
      <c r="N108" s="28"/>
      <c r="O108" s="28"/>
      <c r="P108" s="28"/>
      <c r="Q108" s="28"/>
      <c r="R108" s="28"/>
      <c r="S108" s="28"/>
      <c r="T108" s="1"/>
      <c r="U108" s="1"/>
      <c r="V108" s="942"/>
      <c r="W108" s="942"/>
      <c r="X108" s="942"/>
      <c r="Y108" s="942"/>
      <c r="Z108" s="942"/>
      <c r="AA108" s="942"/>
      <c r="AB108" s="942"/>
      <c r="AC108" s="942"/>
      <c r="AD108" s="942"/>
      <c r="AE108" s="942"/>
      <c r="AF108" s="942"/>
      <c r="AG108" s="942"/>
      <c r="AH108" s="942"/>
      <c r="AI108" s="942"/>
      <c r="AJ108" s="942"/>
      <c r="AK108" s="942"/>
      <c r="AL108" s="942"/>
      <c r="AM108" s="942"/>
      <c r="AN108" s="942"/>
      <c r="AO108" s="942"/>
      <c r="AP108" s="942"/>
      <c r="AQ108" s="942"/>
      <c r="AR108" s="942"/>
      <c r="AS108" s="942"/>
      <c r="AT108" s="942"/>
    </row>
    <row r="109" spans="1:46" x14ac:dyDescent="0.15">
      <c r="A109" s="1"/>
      <c r="B109" s="1"/>
      <c r="C109" s="1"/>
      <c r="D109" s="1"/>
      <c r="E109" s="1"/>
      <c r="F109" s="1"/>
      <c r="G109" s="28"/>
      <c r="H109" s="28"/>
      <c r="I109" s="28"/>
      <c r="J109" s="28"/>
      <c r="K109" s="28"/>
      <c r="L109" s="28"/>
      <c r="M109" s="28"/>
      <c r="N109" s="28"/>
      <c r="O109" s="28"/>
      <c r="P109" s="28"/>
      <c r="Q109" s="28"/>
      <c r="R109" s="28"/>
      <c r="S109" s="28"/>
      <c r="T109" s="1"/>
      <c r="U109" s="1"/>
      <c r="V109" s="942"/>
      <c r="W109" s="942"/>
      <c r="X109" s="942"/>
      <c r="Y109" s="942"/>
      <c r="Z109" s="942"/>
      <c r="AA109" s="942"/>
      <c r="AB109" s="942"/>
      <c r="AC109" s="942"/>
      <c r="AD109" s="942"/>
      <c r="AE109" s="942"/>
      <c r="AF109" s="942"/>
      <c r="AG109" s="942"/>
      <c r="AH109" s="942"/>
      <c r="AI109" s="942"/>
      <c r="AJ109" s="942"/>
      <c r="AK109" s="942"/>
      <c r="AL109" s="942"/>
      <c r="AM109" s="942"/>
      <c r="AN109" s="942"/>
      <c r="AO109" s="942"/>
      <c r="AP109" s="942"/>
      <c r="AQ109" s="942"/>
      <c r="AR109" s="942"/>
      <c r="AS109" s="942"/>
      <c r="AT109" s="942"/>
    </row>
    <row r="110" spans="1:46" x14ac:dyDescent="0.15">
      <c r="A110" s="1"/>
      <c r="B110" s="1"/>
      <c r="C110" s="1"/>
      <c r="D110" s="1"/>
      <c r="E110" s="1"/>
      <c r="F110" s="1"/>
      <c r="G110" s="28"/>
      <c r="H110" s="28"/>
      <c r="I110" s="28"/>
      <c r="J110" s="28"/>
      <c r="K110" s="28"/>
      <c r="L110" s="28"/>
      <c r="M110" s="28"/>
      <c r="N110" s="28"/>
      <c r="O110" s="28"/>
      <c r="P110" s="28"/>
      <c r="Q110" s="28"/>
      <c r="R110" s="28"/>
      <c r="S110" s="28"/>
      <c r="T110" s="1"/>
      <c r="U110" s="1"/>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c r="AT110" s="942"/>
    </row>
    <row r="111" spans="1:46" x14ac:dyDescent="0.15">
      <c r="A111" s="1"/>
      <c r="B111" s="1"/>
      <c r="C111" s="1"/>
      <c r="D111" s="1"/>
      <c r="E111" s="1"/>
      <c r="F111" s="1"/>
      <c r="G111" s="28"/>
      <c r="H111" s="28"/>
      <c r="I111" s="28"/>
      <c r="J111" s="28"/>
      <c r="K111" s="28"/>
      <c r="L111" s="28"/>
      <c r="M111" s="28"/>
      <c r="N111" s="28"/>
      <c r="O111" s="28"/>
      <c r="P111" s="28"/>
      <c r="Q111" s="28"/>
      <c r="R111" s="28"/>
      <c r="S111" s="28"/>
      <c r="T111" s="1"/>
      <c r="U111" s="1"/>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c r="AT111" s="942"/>
    </row>
    <row r="112" spans="1:46" x14ac:dyDescent="0.15">
      <c r="A112" s="1"/>
      <c r="B112" s="1"/>
      <c r="C112" s="1"/>
      <c r="D112" s="1"/>
      <c r="E112" s="1"/>
      <c r="F112" s="1"/>
      <c r="G112" s="28"/>
      <c r="H112" s="28"/>
      <c r="I112" s="28"/>
      <c r="J112" s="28"/>
      <c r="K112" s="28"/>
      <c r="L112" s="28"/>
      <c r="M112" s="28"/>
      <c r="N112" s="28"/>
      <c r="O112" s="28"/>
      <c r="P112" s="28"/>
      <c r="Q112" s="28"/>
      <c r="R112" s="28"/>
      <c r="S112" s="28"/>
      <c r="T112" s="1"/>
      <c r="U112" s="1"/>
      <c r="V112" s="942"/>
      <c r="W112" s="942"/>
      <c r="X112" s="942"/>
      <c r="Y112" s="942"/>
      <c r="Z112" s="942"/>
      <c r="AA112" s="942"/>
      <c r="AB112" s="942"/>
      <c r="AC112" s="942"/>
      <c r="AD112" s="942"/>
      <c r="AE112" s="942"/>
      <c r="AF112" s="942"/>
      <c r="AG112" s="942"/>
      <c r="AH112" s="942"/>
      <c r="AI112" s="942"/>
      <c r="AJ112" s="942"/>
      <c r="AK112" s="942"/>
      <c r="AL112" s="942"/>
      <c r="AM112" s="942"/>
      <c r="AN112" s="942"/>
      <c r="AO112" s="942"/>
      <c r="AP112" s="942"/>
      <c r="AQ112" s="942"/>
      <c r="AR112" s="942"/>
      <c r="AS112" s="942"/>
      <c r="AT112" s="942"/>
    </row>
    <row r="113" spans="1:46" x14ac:dyDescent="0.15">
      <c r="A113" s="1"/>
      <c r="B113" s="1"/>
      <c r="C113" s="1"/>
      <c r="D113" s="1"/>
      <c r="E113" s="1"/>
      <c r="F113" s="1"/>
      <c r="G113" s="28"/>
      <c r="H113" s="28"/>
      <c r="I113" s="28"/>
      <c r="J113" s="28"/>
      <c r="K113" s="28"/>
      <c r="L113" s="28"/>
      <c r="M113" s="28"/>
      <c r="N113" s="28"/>
      <c r="O113" s="28"/>
      <c r="P113" s="28"/>
      <c r="Q113" s="28"/>
      <c r="R113" s="28"/>
      <c r="S113" s="28"/>
      <c r="T113" s="1"/>
      <c r="U113" s="1"/>
      <c r="V113" s="942"/>
      <c r="W113" s="942"/>
      <c r="X113" s="942"/>
      <c r="Y113" s="942"/>
      <c r="Z113" s="942"/>
      <c r="AA113" s="942"/>
      <c r="AB113" s="942"/>
      <c r="AC113" s="942"/>
      <c r="AD113" s="942"/>
      <c r="AE113" s="942"/>
      <c r="AF113" s="942"/>
      <c r="AG113" s="942"/>
      <c r="AH113" s="942"/>
      <c r="AI113" s="942"/>
      <c r="AJ113" s="942"/>
      <c r="AK113" s="942"/>
      <c r="AL113" s="942"/>
      <c r="AM113" s="942"/>
      <c r="AN113" s="942"/>
      <c r="AO113" s="942"/>
      <c r="AP113" s="942"/>
      <c r="AQ113" s="942"/>
      <c r="AR113" s="942"/>
      <c r="AS113" s="942"/>
      <c r="AT113" s="942"/>
    </row>
    <row r="114" spans="1:46" x14ac:dyDescent="0.15">
      <c r="A114" s="1"/>
      <c r="B114" s="1"/>
      <c r="C114" s="1"/>
      <c r="D114" s="1"/>
      <c r="E114" s="1"/>
      <c r="F114" s="1"/>
      <c r="G114" s="28"/>
      <c r="H114" s="28"/>
      <c r="I114" s="28"/>
      <c r="J114" s="28"/>
      <c r="K114" s="28"/>
      <c r="L114" s="28"/>
      <c r="M114" s="28"/>
      <c r="N114" s="28"/>
      <c r="O114" s="28"/>
      <c r="P114" s="28"/>
      <c r="Q114" s="28"/>
      <c r="R114" s="28"/>
      <c r="S114" s="28"/>
      <c r="T114" s="1"/>
      <c r="U114" s="1"/>
      <c r="V114" s="942"/>
      <c r="W114" s="942"/>
      <c r="X114" s="942"/>
      <c r="Y114" s="942"/>
      <c r="Z114" s="942"/>
      <c r="AA114" s="942"/>
      <c r="AB114" s="942"/>
      <c r="AC114" s="942"/>
      <c r="AD114" s="942"/>
      <c r="AE114" s="942"/>
      <c r="AF114" s="942"/>
      <c r="AG114" s="942"/>
      <c r="AH114" s="942"/>
      <c r="AI114" s="942"/>
      <c r="AJ114" s="942"/>
      <c r="AK114" s="942"/>
      <c r="AL114" s="942"/>
      <c r="AM114" s="942"/>
      <c r="AN114" s="942"/>
      <c r="AO114" s="942"/>
      <c r="AP114" s="942"/>
      <c r="AQ114" s="942"/>
      <c r="AR114" s="942"/>
      <c r="AS114" s="942"/>
      <c r="AT114" s="942"/>
    </row>
    <row r="115" spans="1:46" x14ac:dyDescent="0.15">
      <c r="A115" s="1"/>
      <c r="B115" s="1"/>
      <c r="C115" s="1"/>
      <c r="D115" s="1"/>
      <c r="E115" s="1"/>
      <c r="F115" s="1"/>
      <c r="G115" s="28"/>
      <c r="H115" s="28"/>
      <c r="I115" s="28"/>
      <c r="J115" s="28"/>
      <c r="K115" s="28"/>
      <c r="L115" s="28"/>
      <c r="M115" s="28"/>
      <c r="N115" s="28"/>
      <c r="O115" s="28"/>
      <c r="P115" s="28"/>
      <c r="Q115" s="28"/>
      <c r="R115" s="28"/>
      <c r="S115" s="28"/>
      <c r="T115" s="1"/>
      <c r="U115" s="1"/>
      <c r="V115" s="942"/>
      <c r="W115" s="942"/>
      <c r="X115" s="942"/>
      <c r="Y115" s="942"/>
      <c r="Z115" s="942"/>
      <c r="AA115" s="942"/>
      <c r="AB115" s="942"/>
      <c r="AC115" s="942"/>
      <c r="AD115" s="942"/>
      <c r="AE115" s="942"/>
      <c r="AF115" s="942"/>
      <c r="AG115" s="942"/>
      <c r="AH115" s="942"/>
      <c r="AI115" s="942"/>
      <c r="AJ115" s="942"/>
      <c r="AK115" s="942"/>
      <c r="AL115" s="942"/>
      <c r="AM115" s="942"/>
      <c r="AN115" s="942"/>
      <c r="AO115" s="942"/>
      <c r="AP115" s="942"/>
      <c r="AQ115" s="942"/>
      <c r="AR115" s="942"/>
      <c r="AS115" s="942"/>
      <c r="AT115" s="942"/>
    </row>
    <row r="116" spans="1:46" x14ac:dyDescent="0.15">
      <c r="A116" s="1"/>
      <c r="B116" s="1"/>
      <c r="C116" s="1"/>
      <c r="D116" s="1"/>
      <c r="E116" s="1"/>
      <c r="F116" s="1"/>
      <c r="G116" s="28"/>
      <c r="H116" s="28"/>
      <c r="I116" s="28"/>
      <c r="J116" s="28"/>
      <c r="K116" s="28"/>
      <c r="L116" s="28"/>
      <c r="M116" s="28"/>
      <c r="N116" s="28"/>
      <c r="O116" s="28"/>
      <c r="P116" s="28"/>
      <c r="Q116" s="28"/>
      <c r="R116" s="28"/>
      <c r="S116" s="28"/>
      <c r="T116" s="1"/>
      <c r="U116" s="1"/>
      <c r="V116" s="942"/>
      <c r="W116" s="942"/>
      <c r="X116" s="942"/>
      <c r="Y116" s="942"/>
      <c r="Z116" s="942"/>
      <c r="AA116" s="942"/>
      <c r="AB116" s="942"/>
      <c r="AC116" s="942"/>
      <c r="AD116" s="942"/>
      <c r="AE116" s="942"/>
      <c r="AF116" s="942"/>
      <c r="AG116" s="942"/>
      <c r="AH116" s="942"/>
      <c r="AI116" s="942"/>
      <c r="AJ116" s="942"/>
      <c r="AK116" s="942"/>
      <c r="AL116" s="942"/>
      <c r="AM116" s="942"/>
      <c r="AN116" s="942"/>
      <c r="AO116" s="942"/>
      <c r="AP116" s="942"/>
      <c r="AQ116" s="942"/>
      <c r="AR116" s="942"/>
      <c r="AS116" s="942"/>
      <c r="AT116" s="942"/>
    </row>
    <row r="117" spans="1:46" x14ac:dyDescent="0.15">
      <c r="A117" s="1"/>
      <c r="B117" s="1"/>
      <c r="C117" s="1"/>
      <c r="D117" s="1"/>
      <c r="E117" s="1"/>
      <c r="F117" s="1"/>
      <c r="G117" s="28"/>
      <c r="H117" s="28"/>
      <c r="I117" s="28"/>
      <c r="J117" s="28"/>
      <c r="K117" s="28"/>
      <c r="L117" s="28"/>
      <c r="M117" s="28"/>
      <c r="N117" s="28"/>
      <c r="O117" s="28"/>
      <c r="P117" s="28"/>
      <c r="Q117" s="28"/>
      <c r="R117" s="28"/>
      <c r="S117" s="28"/>
      <c r="T117" s="1"/>
      <c r="U117" s="1"/>
      <c r="V117" s="942"/>
      <c r="W117" s="942"/>
      <c r="X117" s="942"/>
      <c r="Y117" s="942"/>
      <c r="Z117" s="942"/>
      <c r="AA117" s="942"/>
      <c r="AB117" s="942"/>
      <c r="AC117" s="942"/>
      <c r="AD117" s="942"/>
      <c r="AE117" s="942"/>
      <c r="AF117" s="942"/>
      <c r="AG117" s="942"/>
      <c r="AH117" s="942"/>
      <c r="AI117" s="942"/>
      <c r="AJ117" s="942"/>
      <c r="AK117" s="942"/>
      <c r="AL117" s="942"/>
      <c r="AM117" s="942"/>
      <c r="AN117" s="942"/>
      <c r="AO117" s="942"/>
      <c r="AP117" s="942"/>
      <c r="AQ117" s="942"/>
      <c r="AR117" s="942"/>
      <c r="AS117" s="942"/>
      <c r="AT117" s="942"/>
    </row>
    <row r="118" spans="1:46" x14ac:dyDescent="0.15">
      <c r="A118" s="1"/>
      <c r="B118" s="1"/>
      <c r="C118" s="1"/>
      <c r="D118" s="1"/>
      <c r="E118" s="1"/>
      <c r="F118" s="1"/>
      <c r="G118" s="28"/>
      <c r="H118" s="28"/>
      <c r="I118" s="28"/>
      <c r="J118" s="28"/>
      <c r="K118" s="28"/>
      <c r="L118" s="28"/>
      <c r="M118" s="28"/>
      <c r="N118" s="28"/>
      <c r="O118" s="28"/>
      <c r="P118" s="28"/>
      <c r="Q118" s="28"/>
      <c r="R118" s="28"/>
      <c r="S118" s="28"/>
      <c r="T118" s="1"/>
      <c r="U118" s="1"/>
      <c r="V118" s="942"/>
      <c r="W118" s="942"/>
      <c r="X118" s="942"/>
      <c r="Y118" s="942"/>
      <c r="Z118" s="942"/>
      <c r="AA118" s="942"/>
      <c r="AB118" s="942"/>
      <c r="AC118" s="942"/>
      <c r="AD118" s="942"/>
      <c r="AE118" s="942"/>
      <c r="AF118" s="942"/>
      <c r="AG118" s="942"/>
      <c r="AH118" s="942"/>
      <c r="AI118" s="942"/>
      <c r="AJ118" s="942"/>
      <c r="AK118" s="942"/>
      <c r="AL118" s="942"/>
      <c r="AM118" s="942"/>
      <c r="AN118" s="942"/>
      <c r="AO118" s="942"/>
      <c r="AP118" s="942"/>
      <c r="AQ118" s="942"/>
      <c r="AR118" s="942"/>
      <c r="AS118" s="942"/>
      <c r="AT118" s="942"/>
    </row>
    <row r="119" spans="1:46" x14ac:dyDescent="0.15">
      <c r="A119" s="1"/>
      <c r="B119" s="1"/>
      <c r="C119" s="1"/>
      <c r="D119" s="1"/>
      <c r="E119" s="1"/>
      <c r="F119" s="1"/>
      <c r="G119" s="28"/>
      <c r="H119" s="28"/>
      <c r="I119" s="28"/>
      <c r="J119" s="28"/>
      <c r="K119" s="28"/>
      <c r="L119" s="28"/>
      <c r="M119" s="28"/>
      <c r="N119" s="28"/>
      <c r="O119" s="28"/>
      <c r="P119" s="28"/>
      <c r="Q119" s="28"/>
      <c r="R119" s="28"/>
      <c r="S119" s="28"/>
      <c r="T119" s="1"/>
      <c r="U119" s="1"/>
      <c r="V119" s="942"/>
      <c r="W119" s="942"/>
      <c r="X119" s="942"/>
      <c r="Y119" s="942"/>
      <c r="Z119" s="942"/>
      <c r="AA119" s="942"/>
      <c r="AB119" s="942"/>
      <c r="AC119" s="942"/>
      <c r="AD119" s="942"/>
      <c r="AE119" s="942"/>
      <c r="AF119" s="942"/>
      <c r="AG119" s="942"/>
      <c r="AH119" s="942"/>
      <c r="AI119" s="942"/>
      <c r="AJ119" s="942"/>
      <c r="AK119" s="942"/>
      <c r="AL119" s="942"/>
      <c r="AM119" s="942"/>
      <c r="AN119" s="942"/>
      <c r="AO119" s="942"/>
      <c r="AP119" s="942"/>
      <c r="AQ119" s="942"/>
      <c r="AR119" s="942"/>
      <c r="AS119" s="942"/>
      <c r="AT119" s="942"/>
    </row>
    <row r="120" spans="1:46" x14ac:dyDescent="0.15">
      <c r="A120" s="1"/>
      <c r="B120" s="1"/>
      <c r="C120" s="1"/>
      <c r="D120" s="1"/>
      <c r="E120" s="1"/>
      <c r="F120" s="1"/>
      <c r="G120" s="28"/>
      <c r="H120" s="28"/>
      <c r="I120" s="28"/>
      <c r="J120" s="28"/>
      <c r="K120" s="28"/>
      <c r="L120" s="28"/>
      <c r="M120" s="28"/>
      <c r="N120" s="28"/>
      <c r="O120" s="28"/>
      <c r="P120" s="28"/>
      <c r="Q120" s="28"/>
      <c r="R120" s="28"/>
      <c r="S120" s="28"/>
      <c r="T120" s="1"/>
      <c r="U120" s="1"/>
      <c r="V120" s="942"/>
      <c r="W120" s="942"/>
      <c r="X120" s="942"/>
      <c r="Y120" s="942"/>
      <c r="Z120" s="942"/>
      <c r="AA120" s="942"/>
      <c r="AB120" s="942"/>
      <c r="AC120" s="942"/>
      <c r="AD120" s="942"/>
      <c r="AE120" s="942"/>
      <c r="AF120" s="942"/>
      <c r="AG120" s="942"/>
      <c r="AH120" s="942"/>
      <c r="AI120" s="942"/>
      <c r="AJ120" s="942"/>
      <c r="AK120" s="942"/>
      <c r="AL120" s="942"/>
      <c r="AM120" s="942"/>
      <c r="AN120" s="942"/>
      <c r="AO120" s="942"/>
      <c r="AP120" s="942"/>
      <c r="AQ120" s="942"/>
      <c r="AR120" s="942"/>
      <c r="AS120" s="942"/>
      <c r="AT120" s="942"/>
    </row>
    <row r="121" spans="1:46" x14ac:dyDescent="0.15">
      <c r="A121" s="1"/>
      <c r="B121" s="1"/>
      <c r="C121" s="1"/>
      <c r="D121" s="1"/>
      <c r="E121" s="1"/>
      <c r="F121" s="1"/>
      <c r="G121" s="28"/>
      <c r="H121" s="28"/>
      <c r="I121" s="28"/>
      <c r="J121" s="28"/>
      <c r="K121" s="28"/>
      <c r="L121" s="28"/>
      <c r="M121" s="28"/>
      <c r="N121" s="28"/>
      <c r="O121" s="28"/>
      <c r="P121" s="28"/>
      <c r="Q121" s="28"/>
      <c r="R121" s="28"/>
      <c r="S121" s="28"/>
      <c r="T121" s="1"/>
      <c r="U121" s="1"/>
      <c r="V121" s="942"/>
      <c r="W121" s="942"/>
      <c r="X121" s="942"/>
      <c r="Y121" s="942"/>
      <c r="Z121" s="942"/>
      <c r="AA121" s="942"/>
      <c r="AB121" s="942"/>
      <c r="AC121" s="942"/>
      <c r="AD121" s="942"/>
      <c r="AE121" s="942"/>
      <c r="AF121" s="942"/>
      <c r="AG121" s="942"/>
      <c r="AH121" s="942"/>
      <c r="AI121" s="942"/>
      <c r="AJ121" s="942"/>
      <c r="AK121" s="942"/>
      <c r="AL121" s="942"/>
      <c r="AM121" s="942"/>
      <c r="AN121" s="942"/>
      <c r="AO121" s="942"/>
      <c r="AP121" s="942"/>
      <c r="AQ121" s="942"/>
      <c r="AR121" s="942"/>
      <c r="AS121" s="942"/>
      <c r="AT121" s="942"/>
    </row>
    <row r="122" spans="1:46" ht="57" customHeight="1" x14ac:dyDescent="0.15">
      <c r="A122" s="1"/>
      <c r="B122" s="1"/>
      <c r="C122" s="1"/>
      <c r="D122" s="1"/>
      <c r="E122" s="1"/>
      <c r="F122" s="1"/>
      <c r="G122" s="28"/>
      <c r="H122" s="28"/>
      <c r="I122" s="28"/>
      <c r="J122" s="28"/>
      <c r="K122" s="28"/>
      <c r="L122" s="28"/>
      <c r="M122" s="28"/>
      <c r="N122" s="28"/>
      <c r="O122" s="28"/>
      <c r="P122" s="28"/>
      <c r="Q122" s="28"/>
      <c r="R122" s="28"/>
      <c r="S122" s="28"/>
      <c r="T122" s="1"/>
      <c r="U122" s="1"/>
      <c r="V122" s="942"/>
      <c r="W122" s="942"/>
      <c r="X122" s="942"/>
      <c r="Y122" s="942"/>
      <c r="Z122" s="942"/>
      <c r="AA122" s="942"/>
      <c r="AB122" s="942"/>
      <c r="AC122" s="942"/>
      <c r="AD122" s="942"/>
      <c r="AE122" s="942"/>
      <c r="AF122" s="942"/>
      <c r="AG122" s="942"/>
      <c r="AH122" s="942"/>
      <c r="AI122" s="942"/>
      <c r="AJ122" s="942"/>
      <c r="AK122" s="942"/>
      <c r="AL122" s="942"/>
      <c r="AM122" s="942"/>
      <c r="AN122" s="942"/>
      <c r="AO122" s="942"/>
      <c r="AP122" s="942"/>
      <c r="AQ122" s="942"/>
      <c r="AR122" s="942"/>
      <c r="AS122" s="942"/>
      <c r="AT122" s="942"/>
    </row>
    <row r="123" spans="1:46" x14ac:dyDescent="0.15">
      <c r="A123" s="1"/>
      <c r="B123" s="1"/>
      <c r="C123" s="1"/>
      <c r="D123" s="1"/>
      <c r="E123" s="1"/>
      <c r="F123" s="1"/>
      <c r="G123" s="28"/>
      <c r="H123" s="28"/>
      <c r="I123" s="28"/>
      <c r="J123" s="28"/>
      <c r="K123" s="28"/>
      <c r="L123" s="28"/>
      <c r="M123" s="28"/>
      <c r="N123" s="28"/>
      <c r="O123" s="28"/>
      <c r="P123" s="28"/>
      <c r="Q123" s="28"/>
      <c r="R123" s="28"/>
      <c r="S123" s="28"/>
      <c r="T123" s="1"/>
      <c r="U123" s="1"/>
      <c r="V123" s="942"/>
      <c r="W123" s="942"/>
      <c r="X123" s="942"/>
      <c r="Y123" s="942"/>
      <c r="Z123" s="942"/>
      <c r="AA123" s="942"/>
      <c r="AB123" s="942"/>
      <c r="AC123" s="942"/>
      <c r="AD123" s="942"/>
      <c r="AE123" s="942"/>
      <c r="AF123" s="942"/>
      <c r="AG123" s="942"/>
      <c r="AH123" s="942"/>
      <c r="AI123" s="942"/>
      <c r="AJ123" s="942"/>
      <c r="AK123" s="942"/>
      <c r="AL123" s="942"/>
      <c r="AM123" s="942"/>
      <c r="AN123" s="942"/>
      <c r="AO123" s="942"/>
      <c r="AP123" s="942"/>
      <c r="AQ123" s="942"/>
      <c r="AR123" s="942"/>
      <c r="AS123" s="942"/>
      <c r="AT123" s="942"/>
    </row>
    <row r="124" spans="1:46" x14ac:dyDescent="0.15">
      <c r="A124" s="1"/>
      <c r="B124" s="1"/>
      <c r="C124" s="1"/>
      <c r="D124" s="1"/>
      <c r="E124" s="1"/>
      <c r="F124" s="1"/>
      <c r="G124" s="28"/>
      <c r="H124" s="28"/>
      <c r="I124" s="28"/>
      <c r="J124" s="28"/>
      <c r="K124" s="28"/>
      <c r="L124" s="28"/>
      <c r="M124" s="28"/>
      <c r="N124" s="28"/>
      <c r="O124" s="28"/>
      <c r="P124" s="28"/>
      <c r="Q124" s="28"/>
      <c r="R124" s="28"/>
      <c r="S124" s="28"/>
      <c r="T124" s="1"/>
      <c r="U124" s="1"/>
      <c r="V124" s="942"/>
      <c r="W124" s="942"/>
      <c r="X124" s="942"/>
      <c r="Y124" s="942"/>
      <c r="Z124" s="942"/>
      <c r="AA124" s="942"/>
      <c r="AB124" s="942"/>
      <c r="AC124" s="942"/>
      <c r="AD124" s="942"/>
      <c r="AE124" s="942"/>
      <c r="AF124" s="942"/>
      <c r="AG124" s="942"/>
      <c r="AH124" s="942"/>
      <c r="AI124" s="942"/>
      <c r="AJ124" s="942"/>
      <c r="AK124" s="942"/>
      <c r="AL124" s="942"/>
      <c r="AM124" s="942"/>
      <c r="AN124" s="942"/>
      <c r="AO124" s="942"/>
      <c r="AP124" s="942"/>
      <c r="AQ124" s="942"/>
      <c r="AR124" s="942"/>
      <c r="AS124" s="942"/>
      <c r="AT124" s="942"/>
    </row>
    <row r="125" spans="1:46" x14ac:dyDescent="0.15">
      <c r="A125" s="1"/>
      <c r="B125" s="1"/>
      <c r="C125" s="1"/>
      <c r="D125" s="1"/>
      <c r="E125" s="1"/>
      <c r="F125" s="1"/>
      <c r="G125" s="28"/>
      <c r="H125" s="28"/>
      <c r="I125" s="28"/>
      <c r="J125" s="28"/>
      <c r="K125" s="28"/>
      <c r="L125" s="28"/>
      <c r="M125" s="28"/>
      <c r="N125" s="28"/>
      <c r="O125" s="28"/>
      <c r="P125" s="28"/>
      <c r="Q125" s="28"/>
      <c r="R125" s="28"/>
      <c r="S125" s="28"/>
      <c r="T125" s="1"/>
      <c r="U125" s="1"/>
      <c r="V125" s="942"/>
      <c r="W125" s="942"/>
      <c r="X125" s="942"/>
      <c r="Y125" s="942"/>
      <c r="Z125" s="942"/>
      <c r="AA125" s="942"/>
      <c r="AB125" s="942"/>
      <c r="AC125" s="942"/>
      <c r="AD125" s="942"/>
      <c r="AE125" s="942"/>
      <c r="AF125" s="942"/>
      <c r="AG125" s="942"/>
      <c r="AH125" s="942"/>
      <c r="AI125" s="942"/>
      <c r="AJ125" s="942"/>
      <c r="AK125" s="942"/>
      <c r="AL125" s="942"/>
      <c r="AM125" s="942"/>
      <c r="AN125" s="942"/>
      <c r="AO125" s="942"/>
      <c r="AP125" s="942"/>
      <c r="AQ125" s="942"/>
      <c r="AR125" s="942"/>
      <c r="AS125" s="942"/>
      <c r="AT125" s="942"/>
    </row>
    <row r="126" spans="1:46" x14ac:dyDescent="0.15">
      <c r="A126" s="1"/>
      <c r="B126" s="1"/>
      <c r="C126" s="1"/>
      <c r="D126" s="1"/>
      <c r="E126" s="1"/>
      <c r="F126" s="1"/>
      <c r="G126" s="28"/>
      <c r="H126" s="28"/>
      <c r="I126" s="28"/>
      <c r="J126" s="28"/>
      <c r="K126" s="28"/>
      <c r="L126" s="28"/>
      <c r="M126" s="28"/>
      <c r="N126" s="28"/>
      <c r="O126" s="28"/>
      <c r="P126" s="28"/>
      <c r="Q126" s="28"/>
      <c r="R126" s="28"/>
      <c r="S126" s="28"/>
      <c r="T126" s="1"/>
      <c r="U126" s="1"/>
      <c r="V126" s="942"/>
      <c r="W126" s="942"/>
      <c r="X126" s="942"/>
      <c r="Y126" s="942"/>
      <c r="Z126" s="942"/>
      <c r="AA126" s="942"/>
      <c r="AB126" s="942"/>
      <c r="AC126" s="942"/>
      <c r="AD126" s="942"/>
      <c r="AE126" s="942"/>
      <c r="AF126" s="942"/>
      <c r="AG126" s="942"/>
      <c r="AH126" s="942"/>
      <c r="AI126" s="942"/>
      <c r="AJ126" s="942"/>
      <c r="AK126" s="942"/>
      <c r="AL126" s="942"/>
      <c r="AM126" s="942"/>
      <c r="AN126" s="942"/>
      <c r="AO126" s="942"/>
      <c r="AP126" s="942"/>
      <c r="AQ126" s="942"/>
      <c r="AR126" s="942"/>
      <c r="AS126" s="942"/>
      <c r="AT126" s="942"/>
    </row>
    <row r="127" spans="1:46" x14ac:dyDescent="0.15">
      <c r="A127" s="1"/>
      <c r="B127" s="1"/>
      <c r="C127" s="1"/>
      <c r="D127" s="1"/>
      <c r="E127" s="1"/>
      <c r="F127" s="1"/>
      <c r="G127" s="28"/>
      <c r="H127" s="28"/>
      <c r="I127" s="28"/>
      <c r="J127" s="28"/>
      <c r="K127" s="28"/>
      <c r="L127" s="28"/>
      <c r="M127" s="28"/>
      <c r="N127" s="28"/>
      <c r="O127" s="28"/>
      <c r="P127" s="28"/>
      <c r="Q127" s="28"/>
      <c r="R127" s="28"/>
      <c r="S127" s="28"/>
      <c r="T127" s="1"/>
      <c r="U127" s="1"/>
      <c r="V127" s="942"/>
      <c r="W127" s="942"/>
      <c r="X127" s="942"/>
      <c r="Y127" s="942"/>
      <c r="Z127" s="942"/>
      <c r="AA127" s="942"/>
      <c r="AB127" s="942"/>
      <c r="AC127" s="942"/>
      <c r="AD127" s="942"/>
      <c r="AE127" s="942"/>
      <c r="AF127" s="942"/>
      <c r="AG127" s="942"/>
      <c r="AH127" s="942"/>
      <c r="AI127" s="942"/>
      <c r="AJ127" s="942"/>
      <c r="AK127" s="942"/>
      <c r="AL127" s="942"/>
      <c r="AM127" s="942"/>
      <c r="AN127" s="942"/>
      <c r="AO127" s="942"/>
      <c r="AP127" s="942"/>
      <c r="AQ127" s="942"/>
      <c r="AR127" s="942"/>
      <c r="AS127" s="942"/>
      <c r="AT127" s="942"/>
    </row>
    <row r="128" spans="1:46" ht="14" thickBot="1" x14ac:dyDescent="0.2">
      <c r="A128" s="1"/>
      <c r="B128" s="1"/>
      <c r="C128" s="1"/>
      <c r="D128" s="1"/>
      <c r="E128" s="1"/>
      <c r="F128" s="1"/>
      <c r="G128" s="1"/>
      <c r="H128" s="1"/>
      <c r="I128" s="1"/>
      <c r="J128" s="1"/>
      <c r="K128" s="1"/>
      <c r="L128" s="1"/>
      <c r="M128" s="1"/>
      <c r="N128" s="1"/>
      <c r="O128" s="1"/>
      <c r="P128" s="1"/>
      <c r="Q128" s="28"/>
      <c r="R128" s="28"/>
      <c r="S128" s="28"/>
      <c r="T128" s="1"/>
      <c r="U128" s="1"/>
      <c r="V128" s="942"/>
      <c r="W128" s="942"/>
      <c r="X128" s="942"/>
      <c r="Y128" s="942"/>
      <c r="Z128" s="942"/>
      <c r="AA128" s="942"/>
      <c r="AB128" s="942"/>
      <c r="AC128" s="942"/>
      <c r="AD128" s="942"/>
      <c r="AE128" s="942"/>
      <c r="AF128" s="942"/>
      <c r="AG128" s="942"/>
      <c r="AH128" s="942"/>
      <c r="AI128" s="942"/>
      <c r="AJ128" s="942"/>
      <c r="AK128" s="942"/>
      <c r="AL128" s="942"/>
      <c r="AM128" s="942"/>
      <c r="AN128" s="942"/>
      <c r="AO128" s="942"/>
      <c r="AP128" s="942"/>
      <c r="AQ128" s="942"/>
      <c r="AR128" s="942"/>
      <c r="AS128" s="942"/>
      <c r="AT128" s="942"/>
    </row>
    <row r="129" spans="1:46" ht="24.75" customHeight="1" thickTop="1" thickBot="1" x14ac:dyDescent="0.3">
      <c r="A129" s="784"/>
      <c r="B129" s="2397" t="s">
        <v>1212</v>
      </c>
      <c r="C129" s="2397"/>
      <c r="D129" s="2397"/>
      <c r="E129" s="2397"/>
      <c r="F129" s="807"/>
      <c r="G129" s="807"/>
      <c r="H129" s="807"/>
      <c r="I129" s="807"/>
      <c r="J129" s="807"/>
      <c r="K129" s="788"/>
      <c r="L129" s="2383" t="s">
        <v>1538</v>
      </c>
      <c r="M129" s="2383"/>
      <c r="N129" s="788"/>
      <c r="O129" s="28"/>
      <c r="P129" s="1"/>
      <c r="Q129" s="28"/>
      <c r="R129" s="28"/>
      <c r="S129" s="28"/>
      <c r="T129" s="1"/>
      <c r="U129" s="1"/>
      <c r="V129" s="942"/>
      <c r="W129" s="942"/>
      <c r="X129" s="942"/>
      <c r="Y129" s="942"/>
      <c r="Z129" s="942"/>
      <c r="AA129" s="942"/>
      <c r="AB129" s="942"/>
      <c r="AC129" s="942"/>
      <c r="AD129" s="942"/>
      <c r="AE129" s="942"/>
      <c r="AF129" s="942"/>
      <c r="AG129" s="942"/>
      <c r="AH129" s="942"/>
      <c r="AI129" s="942"/>
      <c r="AJ129" s="942"/>
      <c r="AK129" s="942"/>
      <c r="AL129" s="942"/>
      <c r="AM129" s="942"/>
      <c r="AN129" s="942"/>
      <c r="AO129" s="942"/>
      <c r="AP129" s="942"/>
      <c r="AQ129" s="942"/>
      <c r="AR129" s="942"/>
      <c r="AS129" s="942"/>
      <c r="AT129" s="942"/>
    </row>
    <row r="130" spans="1:46" ht="14" thickTop="1" x14ac:dyDescent="0.15">
      <c r="A130" s="1"/>
      <c r="B130" s="532"/>
      <c r="C130" s="533"/>
      <c r="D130" s="533"/>
      <c r="E130" s="533"/>
      <c r="F130" s="533"/>
      <c r="G130" s="533"/>
      <c r="H130" s="533"/>
      <c r="I130" s="533"/>
      <c r="J130" s="533"/>
      <c r="K130" s="533"/>
      <c r="L130" s="533"/>
      <c r="M130" s="533"/>
      <c r="N130" s="534"/>
      <c r="O130" s="28"/>
      <c r="P130" s="1"/>
      <c r="Q130" s="28"/>
      <c r="R130" s="28"/>
      <c r="S130" s="28"/>
      <c r="T130" s="1"/>
      <c r="U130" s="1"/>
      <c r="V130" s="942"/>
      <c r="W130" s="942"/>
      <c r="X130" s="942"/>
      <c r="Y130" s="942"/>
      <c r="Z130" s="942"/>
      <c r="AA130" s="942"/>
      <c r="AB130" s="942"/>
      <c r="AC130" s="942"/>
      <c r="AD130" s="942"/>
      <c r="AE130" s="942"/>
      <c r="AF130" s="942"/>
      <c r="AG130" s="942"/>
      <c r="AH130" s="942"/>
      <c r="AI130" s="942"/>
      <c r="AJ130" s="942"/>
      <c r="AK130" s="942"/>
      <c r="AL130" s="942"/>
      <c r="AM130" s="942"/>
      <c r="AN130" s="942"/>
      <c r="AO130" s="942"/>
      <c r="AP130" s="942"/>
      <c r="AQ130" s="942"/>
      <c r="AR130" s="942"/>
      <c r="AS130" s="942"/>
      <c r="AT130" s="942"/>
    </row>
    <row r="131" spans="1:46" ht="18" x14ac:dyDescent="0.15">
      <c r="A131" s="1"/>
      <c r="B131" s="535"/>
      <c r="C131" s="811"/>
      <c r="D131" s="306"/>
      <c r="E131" s="306"/>
      <c r="F131" s="812"/>
      <c r="G131" s="404"/>
      <c r="H131" s="18"/>
      <c r="I131" s="18"/>
      <c r="J131" s="18"/>
      <c r="K131" s="18"/>
      <c r="L131" s="18"/>
      <c r="M131" s="18"/>
      <c r="N131" s="536"/>
      <c r="O131" s="28"/>
      <c r="P131" s="1"/>
      <c r="Q131" s="28"/>
      <c r="R131" s="28"/>
      <c r="S131" s="28"/>
      <c r="T131" s="1"/>
      <c r="U131" s="1"/>
      <c r="V131" s="942"/>
      <c r="W131" s="942"/>
      <c r="X131" s="942"/>
      <c r="Y131" s="942"/>
      <c r="Z131" s="942"/>
      <c r="AA131" s="942"/>
      <c r="AB131" s="942"/>
      <c r="AC131" s="942"/>
      <c r="AD131" s="942"/>
      <c r="AE131" s="942"/>
      <c r="AF131" s="942"/>
      <c r="AG131" s="942"/>
      <c r="AH131" s="942"/>
      <c r="AI131" s="942"/>
      <c r="AJ131" s="942"/>
      <c r="AK131" s="942"/>
      <c r="AL131" s="942"/>
      <c r="AM131" s="942"/>
      <c r="AN131" s="942"/>
      <c r="AO131" s="942"/>
      <c r="AP131" s="942"/>
      <c r="AQ131" s="942"/>
      <c r="AR131" s="942"/>
      <c r="AS131" s="942"/>
      <c r="AT131" s="942"/>
    </row>
    <row r="132" spans="1:46" ht="18" x14ac:dyDescent="0.15">
      <c r="A132" s="1"/>
      <c r="B132" s="535"/>
      <c r="C132" s="811"/>
      <c r="D132" s="306"/>
      <c r="E132" s="306"/>
      <c r="F132" s="812"/>
      <c r="G132" s="404"/>
      <c r="H132" s="18"/>
      <c r="I132" s="18"/>
      <c r="J132" s="18"/>
      <c r="K132" s="18"/>
      <c r="L132" s="18"/>
      <c r="M132" s="18"/>
      <c r="N132" s="536"/>
      <c r="O132" s="28"/>
      <c r="P132" s="1"/>
      <c r="Q132" s="28"/>
      <c r="R132" s="28"/>
      <c r="S132" s="28"/>
      <c r="T132" s="1"/>
      <c r="U132" s="1"/>
      <c r="V132" s="942"/>
      <c r="W132" s="942"/>
      <c r="X132" s="942"/>
      <c r="Y132" s="942"/>
      <c r="Z132" s="942"/>
      <c r="AA132" s="942"/>
      <c r="AB132" s="942"/>
      <c r="AC132" s="942"/>
      <c r="AD132" s="942"/>
      <c r="AE132" s="942"/>
      <c r="AF132" s="942"/>
      <c r="AG132" s="942"/>
      <c r="AH132" s="942"/>
      <c r="AI132" s="942"/>
      <c r="AJ132" s="942"/>
      <c r="AK132" s="942"/>
      <c r="AL132" s="942"/>
      <c r="AM132" s="942"/>
      <c r="AN132" s="942"/>
      <c r="AO132" s="942"/>
      <c r="AP132" s="942"/>
      <c r="AQ132" s="942"/>
      <c r="AR132" s="942"/>
      <c r="AS132" s="942"/>
      <c r="AT132" s="942"/>
    </row>
    <row r="133" spans="1:46" ht="18" x14ac:dyDescent="0.15">
      <c r="A133" s="1"/>
      <c r="B133" s="535"/>
      <c r="C133" s="811"/>
      <c r="D133" s="306"/>
      <c r="E133" s="306"/>
      <c r="F133" s="812"/>
      <c r="G133" s="404"/>
      <c r="H133" s="18"/>
      <c r="I133" s="18"/>
      <c r="J133" s="18"/>
      <c r="K133" s="18"/>
      <c r="L133" s="18"/>
      <c r="M133" s="18"/>
      <c r="N133" s="536"/>
      <c r="O133" s="28"/>
      <c r="P133" s="1"/>
      <c r="Q133" s="28"/>
      <c r="R133" s="28"/>
      <c r="S133" s="28"/>
      <c r="T133" s="1"/>
      <c r="U133" s="1"/>
      <c r="V133" s="942"/>
      <c r="W133" s="942"/>
      <c r="X133" s="942"/>
      <c r="Y133" s="942"/>
      <c r="Z133" s="942"/>
      <c r="AA133" s="942"/>
      <c r="AB133" s="942"/>
      <c r="AC133" s="942"/>
      <c r="AD133" s="942"/>
      <c r="AE133" s="942"/>
      <c r="AF133" s="942"/>
      <c r="AG133" s="942"/>
      <c r="AH133" s="942"/>
      <c r="AI133" s="942"/>
      <c r="AJ133" s="942"/>
      <c r="AK133" s="942"/>
      <c r="AL133" s="942"/>
      <c r="AM133" s="942"/>
      <c r="AN133" s="942"/>
      <c r="AO133" s="942"/>
      <c r="AP133" s="942"/>
      <c r="AQ133" s="942"/>
      <c r="AR133" s="942"/>
      <c r="AS133" s="942"/>
      <c r="AT133" s="942"/>
    </row>
    <row r="134" spans="1:46" ht="18" x14ac:dyDescent="0.15">
      <c r="A134" s="1"/>
      <c r="B134" s="535"/>
      <c r="C134" s="811"/>
      <c r="D134" s="306"/>
      <c r="E134" s="306"/>
      <c r="F134" s="812"/>
      <c r="G134" s="404"/>
      <c r="H134" s="18"/>
      <c r="I134" s="18"/>
      <c r="J134" s="18"/>
      <c r="K134" s="18"/>
      <c r="L134" s="18"/>
      <c r="M134" s="18"/>
      <c r="N134" s="536"/>
      <c r="O134" s="28"/>
      <c r="P134" s="1"/>
      <c r="Q134" s="28"/>
      <c r="R134" s="28"/>
      <c r="S134" s="28"/>
      <c r="T134" s="1"/>
      <c r="U134" s="1"/>
      <c r="V134" s="942"/>
      <c r="W134" s="942"/>
      <c r="X134" s="942"/>
      <c r="Y134" s="942"/>
      <c r="Z134" s="942"/>
      <c r="AA134" s="942"/>
      <c r="AB134" s="942"/>
      <c r="AC134" s="942"/>
      <c r="AD134" s="942"/>
      <c r="AE134" s="942"/>
      <c r="AF134" s="942"/>
      <c r="AG134" s="942"/>
      <c r="AH134" s="942"/>
      <c r="AI134" s="942"/>
      <c r="AJ134" s="942"/>
      <c r="AK134" s="942"/>
      <c r="AL134" s="942"/>
      <c r="AM134" s="942"/>
      <c r="AN134" s="942"/>
      <c r="AO134" s="942"/>
      <c r="AP134" s="942"/>
      <c r="AQ134" s="942"/>
      <c r="AR134" s="942"/>
      <c r="AS134" s="942"/>
      <c r="AT134" s="942"/>
    </row>
    <row r="135" spans="1:46" ht="18" x14ac:dyDescent="0.15">
      <c r="A135" s="1"/>
      <c r="B135" s="535"/>
      <c r="C135" s="811"/>
      <c r="D135" s="306"/>
      <c r="E135" s="306"/>
      <c r="F135" s="812"/>
      <c r="G135" s="404"/>
      <c r="H135" s="18"/>
      <c r="I135" s="18"/>
      <c r="J135" s="18"/>
      <c r="K135" s="18"/>
      <c r="L135" s="18"/>
      <c r="M135" s="18"/>
      <c r="N135" s="536"/>
      <c r="O135" s="28"/>
      <c r="P135" s="1"/>
      <c r="Q135" s="28"/>
      <c r="R135" s="28"/>
      <c r="S135" s="28"/>
      <c r="T135" s="1"/>
      <c r="U135" s="1"/>
      <c r="V135" s="942"/>
      <c r="W135" s="942"/>
      <c r="X135" s="942"/>
      <c r="Y135" s="942"/>
      <c r="Z135" s="942"/>
      <c r="AA135" s="942"/>
      <c r="AB135" s="942"/>
      <c r="AC135" s="942"/>
      <c r="AD135" s="942"/>
      <c r="AE135" s="942"/>
      <c r="AF135" s="942"/>
      <c r="AG135" s="942"/>
      <c r="AH135" s="942"/>
      <c r="AI135" s="942"/>
      <c r="AJ135" s="942"/>
      <c r="AK135" s="942"/>
      <c r="AL135" s="942"/>
      <c r="AM135" s="942"/>
      <c r="AN135" s="942"/>
      <c r="AO135" s="942"/>
      <c r="AP135" s="942"/>
      <c r="AQ135" s="942"/>
      <c r="AR135" s="942"/>
      <c r="AS135" s="942"/>
      <c r="AT135" s="942"/>
    </row>
    <row r="136" spans="1:46" ht="18" x14ac:dyDescent="0.15">
      <c r="A136" s="1"/>
      <c r="B136" s="535"/>
      <c r="C136" s="811"/>
      <c r="D136" s="306"/>
      <c r="E136" s="306"/>
      <c r="F136" s="812"/>
      <c r="G136" s="404"/>
      <c r="H136" s="18"/>
      <c r="I136" s="18"/>
      <c r="J136" s="18"/>
      <c r="K136" s="18"/>
      <c r="L136" s="18"/>
      <c r="M136" s="18"/>
      <c r="N136" s="536"/>
      <c r="O136" s="28"/>
      <c r="P136" s="1"/>
      <c r="Q136" s="28"/>
      <c r="R136" s="28"/>
      <c r="S136" s="28"/>
      <c r="T136" s="1"/>
      <c r="U136" s="1"/>
      <c r="V136" s="942"/>
      <c r="W136" s="942"/>
      <c r="X136" s="942"/>
      <c r="Y136" s="942"/>
      <c r="Z136" s="942"/>
      <c r="AA136" s="942"/>
      <c r="AB136" s="942"/>
      <c r="AC136" s="942"/>
      <c r="AD136" s="942"/>
      <c r="AE136" s="942"/>
      <c r="AF136" s="942"/>
      <c r="AG136" s="942"/>
      <c r="AH136" s="942"/>
      <c r="AI136" s="942"/>
      <c r="AJ136" s="942"/>
      <c r="AK136" s="942"/>
      <c r="AL136" s="942"/>
      <c r="AM136" s="942"/>
      <c r="AN136" s="942"/>
      <c r="AO136" s="942"/>
      <c r="AP136" s="942"/>
      <c r="AQ136" s="942"/>
      <c r="AR136" s="942"/>
      <c r="AS136" s="942"/>
      <c r="AT136" s="942"/>
    </row>
    <row r="137" spans="1:46" ht="53.25" customHeight="1" x14ac:dyDescent="0.15">
      <c r="A137" s="1"/>
      <c r="B137" s="535"/>
      <c r="C137" s="18"/>
      <c r="D137" s="813"/>
      <c r="E137" s="18"/>
      <c r="F137" s="18"/>
      <c r="G137" s="18"/>
      <c r="H137" s="18"/>
      <c r="I137" s="18"/>
      <c r="J137" s="18"/>
      <c r="K137" s="18"/>
      <c r="L137" s="18"/>
      <c r="M137" s="18"/>
      <c r="N137" s="536"/>
      <c r="O137" s="28"/>
      <c r="P137" s="1"/>
      <c r="Q137" s="28"/>
      <c r="R137" s="28"/>
      <c r="S137" s="28"/>
      <c r="T137" s="1"/>
      <c r="U137" s="1"/>
      <c r="V137" s="942"/>
      <c r="W137" s="942"/>
      <c r="X137" s="942"/>
      <c r="Y137" s="942"/>
      <c r="Z137" s="942"/>
      <c r="AA137" s="942"/>
      <c r="AB137" s="942"/>
      <c r="AC137" s="942"/>
      <c r="AD137" s="942"/>
      <c r="AE137" s="942"/>
      <c r="AF137" s="942"/>
      <c r="AG137" s="942"/>
      <c r="AH137" s="942"/>
      <c r="AI137" s="942"/>
      <c r="AJ137" s="942"/>
      <c r="AK137" s="942"/>
      <c r="AL137" s="942"/>
      <c r="AM137" s="942"/>
      <c r="AN137" s="942"/>
      <c r="AO137" s="942"/>
      <c r="AP137" s="942"/>
      <c r="AQ137" s="942"/>
      <c r="AR137" s="942"/>
      <c r="AS137" s="942"/>
      <c r="AT137" s="942"/>
    </row>
    <row r="138" spans="1:46" ht="21" customHeight="1" x14ac:dyDescent="0.15">
      <c r="A138" s="1"/>
      <c r="B138" s="535"/>
      <c r="C138" s="18"/>
      <c r="D138" s="813"/>
      <c r="E138" s="18"/>
      <c r="F138" s="18"/>
      <c r="G138" s="18"/>
      <c r="H138" s="18"/>
      <c r="I138" s="18"/>
      <c r="J138" s="18"/>
      <c r="K138" s="18"/>
      <c r="L138" s="18"/>
      <c r="M138" s="18"/>
      <c r="N138" s="536"/>
      <c r="O138" s="28"/>
      <c r="P138" s="1"/>
      <c r="Q138" s="28"/>
      <c r="R138" s="28"/>
      <c r="S138" s="28"/>
      <c r="T138" s="1"/>
      <c r="U138" s="1"/>
      <c r="V138" s="942"/>
      <c r="W138" s="942"/>
      <c r="X138" s="942"/>
      <c r="Y138" s="942"/>
      <c r="Z138" s="942"/>
      <c r="AA138" s="942"/>
      <c r="AB138" s="942"/>
      <c r="AC138" s="942"/>
      <c r="AD138" s="942"/>
      <c r="AE138" s="942"/>
      <c r="AF138" s="942"/>
      <c r="AG138" s="942"/>
      <c r="AH138" s="942"/>
      <c r="AI138" s="942"/>
      <c r="AJ138" s="942"/>
      <c r="AK138" s="942"/>
      <c r="AL138" s="942"/>
      <c r="AM138" s="942"/>
      <c r="AN138" s="942"/>
      <c r="AO138" s="942"/>
      <c r="AP138" s="942"/>
      <c r="AQ138" s="942"/>
      <c r="AR138" s="942"/>
      <c r="AS138" s="942"/>
      <c r="AT138" s="942"/>
    </row>
    <row r="139" spans="1:46" ht="15" customHeight="1" thickBot="1" x14ac:dyDescent="0.2">
      <c r="A139" s="1"/>
      <c r="B139" s="537"/>
      <c r="C139" s="538"/>
      <c r="D139" s="888"/>
      <c r="E139" s="538"/>
      <c r="F139" s="538"/>
      <c r="G139" s="538"/>
      <c r="H139" s="538"/>
      <c r="I139" s="538"/>
      <c r="J139" s="538"/>
      <c r="K139" s="538"/>
      <c r="L139" s="538"/>
      <c r="M139" s="538"/>
      <c r="N139" s="539"/>
      <c r="O139" s="28"/>
      <c r="P139" s="1"/>
      <c r="Q139" s="28"/>
      <c r="R139" s="28"/>
      <c r="S139" s="28"/>
      <c r="T139" s="1"/>
      <c r="U139" s="1"/>
      <c r="V139" s="942"/>
      <c r="W139" s="942"/>
      <c r="X139" s="942"/>
      <c r="Y139" s="942"/>
      <c r="Z139" s="942"/>
      <c r="AA139" s="942"/>
      <c r="AB139" s="942"/>
      <c r="AC139" s="942"/>
      <c r="AD139" s="942"/>
      <c r="AE139" s="942"/>
      <c r="AF139" s="942"/>
      <c r="AG139" s="942"/>
      <c r="AH139" s="942"/>
      <c r="AI139" s="942"/>
      <c r="AJ139" s="942"/>
      <c r="AK139" s="942"/>
      <c r="AL139" s="942"/>
      <c r="AM139" s="942"/>
      <c r="AN139" s="942"/>
      <c r="AO139" s="942"/>
      <c r="AP139" s="942"/>
      <c r="AQ139" s="942"/>
      <c r="AR139" s="942"/>
      <c r="AS139" s="942"/>
      <c r="AT139" s="942"/>
    </row>
    <row r="140" spans="1:46" ht="24" customHeight="1" thickTop="1" thickBot="1" x14ac:dyDescent="0.3">
      <c r="A140" s="784"/>
      <c r="B140" s="2397" t="s">
        <v>1216</v>
      </c>
      <c r="C140" s="2397"/>
      <c r="D140" s="2397"/>
      <c r="E140" s="2397"/>
      <c r="F140" s="807"/>
      <c r="G140" s="807"/>
      <c r="H140" s="807"/>
      <c r="I140" s="807"/>
      <c r="J140" s="807"/>
      <c r="K140" s="788"/>
      <c r="L140" s="2383" t="s">
        <v>1538</v>
      </c>
      <c r="M140" s="2383"/>
      <c r="N140" s="788"/>
      <c r="O140" s="28"/>
      <c r="P140" s="1"/>
      <c r="Q140" s="28"/>
      <c r="R140" s="28"/>
      <c r="S140" s="28"/>
      <c r="T140" s="1"/>
      <c r="U140" s="1"/>
      <c r="V140" s="942"/>
      <c r="W140" s="942"/>
      <c r="X140" s="942"/>
      <c r="Y140" s="942"/>
      <c r="Z140" s="942"/>
      <c r="AA140" s="942"/>
      <c r="AB140" s="942"/>
      <c r="AC140" s="942"/>
      <c r="AD140" s="942"/>
      <c r="AE140" s="942"/>
      <c r="AF140" s="942"/>
      <c r="AG140" s="942"/>
      <c r="AH140" s="942"/>
      <c r="AI140" s="942"/>
      <c r="AJ140" s="942"/>
      <c r="AK140" s="942"/>
      <c r="AL140" s="942"/>
      <c r="AM140" s="942"/>
      <c r="AN140" s="942"/>
      <c r="AO140" s="942"/>
      <c r="AP140" s="942"/>
      <c r="AQ140" s="942"/>
      <c r="AR140" s="942"/>
      <c r="AS140" s="942"/>
      <c r="AT140" s="942"/>
    </row>
    <row r="141" spans="1:46" ht="14" x14ac:dyDescent="0.15">
      <c r="A141" s="1"/>
      <c r="B141" s="535"/>
      <c r="C141" s="18"/>
      <c r="D141" s="813"/>
      <c r="E141" s="18"/>
      <c r="F141" s="18"/>
      <c r="G141" s="18"/>
      <c r="H141" s="18"/>
      <c r="I141" s="18"/>
      <c r="J141" s="18"/>
      <c r="K141" s="18"/>
      <c r="L141" s="18"/>
      <c r="M141" s="18"/>
      <c r="N141" s="18"/>
      <c r="O141" s="28"/>
      <c r="P141" s="1"/>
      <c r="Q141" s="28"/>
      <c r="R141" s="28"/>
      <c r="S141" s="28"/>
      <c r="T141" s="1"/>
      <c r="U141" s="1"/>
      <c r="V141" s="942"/>
      <c r="W141" s="942"/>
      <c r="X141" s="942"/>
      <c r="Y141" s="942"/>
      <c r="Z141" s="942"/>
      <c r="AA141" s="942"/>
      <c r="AB141" s="942"/>
      <c r="AC141" s="942"/>
      <c r="AD141" s="942"/>
      <c r="AE141" s="942"/>
      <c r="AF141" s="942"/>
      <c r="AG141" s="942"/>
      <c r="AH141" s="942"/>
      <c r="AI141" s="942"/>
      <c r="AJ141" s="942"/>
      <c r="AK141" s="942"/>
      <c r="AL141" s="942"/>
      <c r="AM141" s="942"/>
      <c r="AN141" s="942"/>
      <c r="AO141" s="942"/>
      <c r="AP141" s="942"/>
      <c r="AQ141" s="942"/>
      <c r="AR141" s="942"/>
      <c r="AS141" s="942"/>
      <c r="AT141" s="942"/>
    </row>
    <row r="142" spans="1:46" ht="14" x14ac:dyDescent="0.15">
      <c r="A142" s="1"/>
      <c r="B142" s="535"/>
      <c r="C142" s="18"/>
      <c r="D142" s="813"/>
      <c r="E142" s="18"/>
      <c r="F142" s="18"/>
      <c r="G142" s="18"/>
      <c r="H142" s="18"/>
      <c r="I142" s="18"/>
      <c r="J142" s="18"/>
      <c r="K142" s="18"/>
      <c r="L142" s="18"/>
      <c r="M142" s="18"/>
      <c r="N142" s="18"/>
      <c r="O142" s="28"/>
      <c r="P142" s="1"/>
      <c r="Q142" s="28"/>
      <c r="R142" s="28"/>
      <c r="S142" s="28"/>
      <c r="T142" s="1"/>
      <c r="U142" s="1"/>
      <c r="V142" s="942"/>
      <c r="W142" s="942"/>
      <c r="X142" s="942"/>
      <c r="Y142" s="942"/>
      <c r="Z142" s="942"/>
      <c r="AA142" s="942"/>
      <c r="AB142" s="942"/>
      <c r="AC142" s="942"/>
      <c r="AD142" s="942"/>
      <c r="AE142" s="942"/>
      <c r="AF142" s="942"/>
      <c r="AG142" s="942"/>
      <c r="AH142" s="942"/>
      <c r="AI142" s="942"/>
      <c r="AJ142" s="942"/>
      <c r="AK142" s="942"/>
      <c r="AL142" s="942"/>
      <c r="AM142" s="942"/>
      <c r="AN142" s="942"/>
      <c r="AO142" s="942"/>
      <c r="AP142" s="942"/>
      <c r="AQ142" s="942"/>
      <c r="AR142" s="942"/>
      <c r="AS142" s="942"/>
      <c r="AT142" s="942"/>
    </row>
    <row r="143" spans="1:46" ht="14" x14ac:dyDescent="0.15">
      <c r="A143" s="1"/>
      <c r="B143" s="535"/>
      <c r="C143" s="18"/>
      <c r="D143" s="813"/>
      <c r="E143" s="18"/>
      <c r="F143" s="18"/>
      <c r="G143" s="18"/>
      <c r="H143" s="18"/>
      <c r="I143" s="18"/>
      <c r="J143" s="18"/>
      <c r="K143" s="18"/>
      <c r="L143" s="18"/>
      <c r="M143" s="18"/>
      <c r="N143" s="18"/>
      <c r="O143" s="28"/>
      <c r="P143" s="1"/>
      <c r="Q143" s="28"/>
      <c r="R143" s="28"/>
      <c r="S143" s="28"/>
      <c r="T143" s="1"/>
      <c r="U143" s="1"/>
      <c r="V143" s="942"/>
      <c r="W143" s="942"/>
      <c r="X143" s="942"/>
      <c r="Y143" s="942"/>
      <c r="Z143" s="942"/>
      <c r="AA143" s="942"/>
      <c r="AB143" s="942"/>
      <c r="AC143" s="942"/>
      <c r="AD143" s="942"/>
      <c r="AE143" s="942"/>
      <c r="AF143" s="942"/>
      <c r="AG143" s="942"/>
      <c r="AH143" s="942"/>
      <c r="AI143" s="942"/>
      <c r="AJ143" s="942"/>
      <c r="AK143" s="942"/>
      <c r="AL143" s="942"/>
      <c r="AM143" s="942"/>
      <c r="AN143" s="942"/>
      <c r="AO143" s="942"/>
      <c r="AP143" s="942"/>
      <c r="AQ143" s="942"/>
      <c r="AR143" s="942"/>
      <c r="AS143" s="942"/>
      <c r="AT143" s="942"/>
    </row>
    <row r="144" spans="1:46" ht="14" x14ac:dyDescent="0.15">
      <c r="A144" s="1"/>
      <c r="B144" s="535"/>
      <c r="C144" s="18"/>
      <c r="D144" s="813"/>
      <c r="E144" s="18"/>
      <c r="F144" s="18"/>
      <c r="G144" s="18"/>
      <c r="H144" s="18"/>
      <c r="I144" s="18"/>
      <c r="J144" s="18"/>
      <c r="K144" s="18"/>
      <c r="L144" s="18"/>
      <c r="M144" s="18"/>
      <c r="N144" s="18"/>
      <c r="O144" s="28"/>
      <c r="P144" s="1"/>
      <c r="Q144" s="28"/>
      <c r="R144" s="28"/>
      <c r="S144" s="28"/>
      <c r="T144" s="1"/>
      <c r="U144" s="1"/>
      <c r="V144" s="942"/>
      <c r="W144" s="942"/>
      <c r="X144" s="942"/>
      <c r="Y144" s="942"/>
      <c r="Z144" s="942"/>
      <c r="AA144" s="942"/>
      <c r="AB144" s="942"/>
      <c r="AC144" s="942"/>
      <c r="AD144" s="942"/>
      <c r="AE144" s="942"/>
      <c r="AF144" s="942"/>
      <c r="AG144" s="942"/>
      <c r="AH144" s="942"/>
      <c r="AI144" s="942"/>
      <c r="AJ144" s="942"/>
      <c r="AK144" s="942"/>
      <c r="AL144" s="942"/>
      <c r="AM144" s="942"/>
      <c r="AN144" s="942"/>
      <c r="AO144" s="942"/>
      <c r="AP144" s="942"/>
      <c r="AQ144" s="942"/>
      <c r="AR144" s="942"/>
      <c r="AS144" s="942"/>
      <c r="AT144" s="942"/>
    </row>
    <row r="145" spans="1:46" ht="14" x14ac:dyDescent="0.15">
      <c r="A145" s="1"/>
      <c r="B145" s="535"/>
      <c r="C145" s="18"/>
      <c r="D145" s="813"/>
      <c r="E145" s="18"/>
      <c r="F145" s="18"/>
      <c r="G145" s="18"/>
      <c r="H145" s="18"/>
      <c r="I145" s="18"/>
      <c r="J145" s="18"/>
      <c r="K145" s="18"/>
      <c r="L145" s="18"/>
      <c r="M145" s="18"/>
      <c r="N145" s="18"/>
      <c r="O145" s="28"/>
      <c r="P145" s="1"/>
      <c r="Q145" s="28"/>
      <c r="R145" s="28"/>
      <c r="S145" s="28"/>
      <c r="T145" s="1"/>
      <c r="U145" s="1"/>
      <c r="V145" s="942"/>
      <c r="W145" s="942"/>
      <c r="X145" s="942"/>
      <c r="Y145" s="942"/>
      <c r="Z145" s="942"/>
      <c r="AA145" s="942"/>
      <c r="AB145" s="942"/>
      <c r="AC145" s="942"/>
      <c r="AD145" s="942"/>
      <c r="AE145" s="942"/>
      <c r="AF145" s="942"/>
      <c r="AG145" s="942"/>
      <c r="AH145" s="942"/>
      <c r="AI145" s="942"/>
      <c r="AJ145" s="942"/>
      <c r="AK145" s="942"/>
      <c r="AL145" s="942"/>
      <c r="AM145" s="942"/>
      <c r="AN145" s="942"/>
      <c r="AO145" s="942"/>
      <c r="AP145" s="942"/>
      <c r="AQ145" s="942"/>
      <c r="AR145" s="942"/>
      <c r="AS145" s="942"/>
      <c r="AT145" s="942"/>
    </row>
    <row r="146" spans="1:46" ht="14" x14ac:dyDescent="0.15">
      <c r="A146" s="1"/>
      <c r="B146" s="535"/>
      <c r="C146" s="18"/>
      <c r="D146" s="813"/>
      <c r="E146" s="18"/>
      <c r="F146" s="18"/>
      <c r="G146" s="18"/>
      <c r="H146" s="18"/>
      <c r="I146" s="18"/>
      <c r="J146" s="18"/>
      <c r="K146" s="18"/>
      <c r="L146" s="18"/>
      <c r="M146" s="18"/>
      <c r="N146" s="18"/>
      <c r="O146" s="28"/>
      <c r="P146" s="1"/>
      <c r="Q146" s="28"/>
      <c r="R146" s="28"/>
      <c r="S146" s="28"/>
      <c r="T146" s="1"/>
      <c r="U146" s="1"/>
      <c r="V146" s="942"/>
      <c r="W146" s="942"/>
      <c r="X146" s="942"/>
      <c r="Y146" s="942"/>
      <c r="Z146" s="942"/>
      <c r="AA146" s="942"/>
      <c r="AB146" s="942"/>
      <c r="AC146" s="942"/>
      <c r="AD146" s="942"/>
      <c r="AE146" s="942"/>
      <c r="AF146" s="942"/>
      <c r="AG146" s="942"/>
      <c r="AH146" s="942"/>
      <c r="AI146" s="942"/>
      <c r="AJ146" s="942"/>
      <c r="AK146" s="942"/>
      <c r="AL146" s="942"/>
      <c r="AM146" s="942"/>
      <c r="AN146" s="942"/>
      <c r="AO146" s="942"/>
      <c r="AP146" s="942"/>
      <c r="AQ146" s="942"/>
      <c r="AR146" s="942"/>
      <c r="AS146" s="942"/>
      <c r="AT146" s="942"/>
    </row>
    <row r="147" spans="1:46" ht="14" x14ac:dyDescent="0.15">
      <c r="A147" s="1"/>
      <c r="B147" s="535"/>
      <c r="C147" s="18"/>
      <c r="D147" s="813"/>
      <c r="E147" s="18"/>
      <c r="F147" s="18"/>
      <c r="G147" s="18"/>
      <c r="H147" s="18"/>
      <c r="I147" s="18"/>
      <c r="J147" s="18"/>
      <c r="K147" s="18"/>
      <c r="L147" s="18"/>
      <c r="M147" s="18"/>
      <c r="N147" s="18"/>
      <c r="O147" s="28"/>
      <c r="P147" s="1"/>
      <c r="Q147" s="28"/>
      <c r="R147" s="28"/>
      <c r="S147" s="28"/>
      <c r="T147" s="1"/>
      <c r="U147" s="1"/>
      <c r="V147" s="942"/>
      <c r="W147" s="942"/>
      <c r="X147" s="942"/>
      <c r="Y147" s="942"/>
      <c r="Z147" s="942"/>
      <c r="AA147" s="942"/>
      <c r="AB147" s="942"/>
      <c r="AC147" s="942"/>
      <c r="AD147" s="942"/>
      <c r="AE147" s="942"/>
      <c r="AF147" s="942"/>
      <c r="AG147" s="942"/>
      <c r="AH147" s="942"/>
      <c r="AI147" s="942"/>
      <c r="AJ147" s="942"/>
      <c r="AK147" s="942"/>
      <c r="AL147" s="942"/>
      <c r="AM147" s="942"/>
      <c r="AN147" s="942"/>
      <c r="AO147" s="942"/>
      <c r="AP147" s="942"/>
      <c r="AQ147" s="942"/>
      <c r="AR147" s="942"/>
      <c r="AS147" s="942"/>
      <c r="AT147" s="942"/>
    </row>
    <row r="148" spans="1:46" ht="14" x14ac:dyDescent="0.15">
      <c r="A148" s="1"/>
      <c r="B148" s="535"/>
      <c r="C148" s="18"/>
      <c r="D148" s="813"/>
      <c r="E148" s="18"/>
      <c r="F148" s="18"/>
      <c r="G148" s="18"/>
      <c r="H148" s="18"/>
      <c r="I148" s="18"/>
      <c r="J148" s="18"/>
      <c r="K148" s="18"/>
      <c r="L148" s="18"/>
      <c r="M148" s="18"/>
      <c r="N148" s="18"/>
      <c r="O148" s="28"/>
      <c r="P148" s="1"/>
      <c r="Q148" s="28"/>
      <c r="R148" s="28"/>
      <c r="S148" s="28"/>
      <c r="T148" s="1"/>
      <c r="U148" s="1"/>
      <c r="V148" s="942"/>
      <c r="W148" s="942"/>
      <c r="X148" s="942"/>
      <c r="Y148" s="942"/>
      <c r="Z148" s="942"/>
      <c r="AA148" s="942"/>
      <c r="AB148" s="942"/>
      <c r="AC148" s="942"/>
      <c r="AD148" s="942"/>
      <c r="AE148" s="942"/>
      <c r="AF148" s="942"/>
      <c r="AG148" s="942"/>
      <c r="AH148" s="942"/>
      <c r="AI148" s="942"/>
      <c r="AJ148" s="942"/>
      <c r="AK148" s="942"/>
      <c r="AL148" s="942"/>
      <c r="AM148" s="942"/>
      <c r="AN148" s="942"/>
      <c r="AO148" s="942"/>
      <c r="AP148" s="942"/>
      <c r="AQ148" s="942"/>
      <c r="AR148" s="942"/>
      <c r="AS148" s="942"/>
      <c r="AT148" s="942"/>
    </row>
    <row r="149" spans="1:46" ht="14" x14ac:dyDescent="0.15">
      <c r="A149" s="1"/>
      <c r="B149" s="535"/>
      <c r="C149" s="18"/>
      <c r="D149" s="813"/>
      <c r="E149" s="18"/>
      <c r="F149" s="18"/>
      <c r="G149" s="18"/>
      <c r="H149" s="18"/>
      <c r="I149" s="18"/>
      <c r="J149" s="18"/>
      <c r="K149" s="18"/>
      <c r="L149" s="18"/>
      <c r="M149" s="18"/>
      <c r="N149" s="18"/>
      <c r="O149" s="28"/>
      <c r="P149" s="1"/>
      <c r="Q149" s="28"/>
      <c r="R149" s="28"/>
      <c r="S149" s="28"/>
      <c r="T149" s="1"/>
      <c r="U149" s="1"/>
      <c r="V149" s="942"/>
      <c r="W149" s="942"/>
      <c r="X149" s="942"/>
      <c r="Y149" s="942"/>
      <c r="Z149" s="942"/>
      <c r="AA149" s="942"/>
      <c r="AB149" s="942"/>
      <c r="AC149" s="942"/>
      <c r="AD149" s="942"/>
      <c r="AE149" s="942"/>
      <c r="AF149" s="942"/>
      <c r="AG149" s="942"/>
      <c r="AH149" s="942"/>
      <c r="AI149" s="942"/>
      <c r="AJ149" s="942"/>
      <c r="AK149" s="942"/>
      <c r="AL149" s="942"/>
      <c r="AM149" s="942"/>
      <c r="AN149" s="942"/>
      <c r="AO149" s="942"/>
      <c r="AP149" s="942"/>
      <c r="AQ149" s="942"/>
      <c r="AR149" s="942"/>
      <c r="AS149" s="942"/>
      <c r="AT149" s="942"/>
    </row>
    <row r="150" spans="1:46" ht="14" x14ac:dyDescent="0.15">
      <c r="A150" s="1"/>
      <c r="B150" s="535"/>
      <c r="C150" s="18"/>
      <c r="D150" s="813"/>
      <c r="E150" s="18"/>
      <c r="F150" s="18"/>
      <c r="G150" s="18"/>
      <c r="H150" s="18"/>
      <c r="I150" s="18"/>
      <c r="J150" s="18"/>
      <c r="K150" s="18"/>
      <c r="L150" s="18"/>
      <c r="M150" s="18"/>
      <c r="N150" s="18"/>
      <c r="O150" s="28"/>
      <c r="P150" s="1"/>
      <c r="Q150" s="28"/>
      <c r="R150" s="28"/>
      <c r="S150" s="28"/>
      <c r="T150" s="1"/>
      <c r="U150" s="1"/>
      <c r="V150" s="942"/>
      <c r="W150" s="942"/>
      <c r="X150" s="942"/>
      <c r="Y150" s="942"/>
      <c r="Z150" s="942"/>
      <c r="AA150" s="942"/>
      <c r="AB150" s="942"/>
      <c r="AC150" s="942"/>
      <c r="AD150" s="942"/>
      <c r="AE150" s="942"/>
      <c r="AF150" s="942"/>
      <c r="AG150" s="942"/>
      <c r="AH150" s="942"/>
      <c r="AI150" s="942"/>
      <c r="AJ150" s="942"/>
      <c r="AK150" s="942"/>
      <c r="AL150" s="942"/>
      <c r="AM150" s="942"/>
      <c r="AN150" s="942"/>
      <c r="AO150" s="942"/>
      <c r="AP150" s="942"/>
      <c r="AQ150" s="942"/>
      <c r="AR150" s="942"/>
      <c r="AS150" s="942"/>
      <c r="AT150" s="942"/>
    </row>
    <row r="151" spans="1:46" ht="14" x14ac:dyDescent="0.15">
      <c r="A151" s="1"/>
      <c r="B151" s="535"/>
      <c r="C151" s="18"/>
      <c r="D151" s="813"/>
      <c r="E151" s="18"/>
      <c r="F151" s="18"/>
      <c r="G151" s="18"/>
      <c r="H151" s="18"/>
      <c r="I151" s="18"/>
      <c r="J151" s="18"/>
      <c r="K151" s="18"/>
      <c r="L151" s="18"/>
      <c r="M151" s="18"/>
      <c r="N151" s="18"/>
      <c r="O151" s="28"/>
      <c r="P151" s="1"/>
      <c r="Q151" s="28"/>
      <c r="R151" s="28"/>
      <c r="S151" s="28"/>
      <c r="T151" s="1"/>
      <c r="U151" s="1"/>
      <c r="V151" s="942"/>
      <c r="W151" s="942"/>
      <c r="X151" s="942"/>
      <c r="Y151" s="942"/>
      <c r="Z151" s="942"/>
      <c r="AA151" s="942"/>
      <c r="AB151" s="942"/>
      <c r="AC151" s="942"/>
      <c r="AD151" s="942"/>
      <c r="AE151" s="942"/>
      <c r="AF151" s="942"/>
      <c r="AG151" s="942"/>
      <c r="AH151" s="942"/>
      <c r="AI151" s="942"/>
      <c r="AJ151" s="942"/>
      <c r="AK151" s="942"/>
      <c r="AL151" s="942"/>
      <c r="AM151" s="942"/>
      <c r="AN151" s="942"/>
      <c r="AO151" s="942"/>
      <c r="AP151" s="942"/>
      <c r="AQ151" s="942"/>
      <c r="AR151" s="942"/>
      <c r="AS151" s="942"/>
      <c r="AT151" s="942"/>
    </row>
    <row r="152" spans="1:46" ht="14" x14ac:dyDescent="0.15">
      <c r="A152" s="1"/>
      <c r="B152" s="535"/>
      <c r="C152" s="18"/>
      <c r="D152" s="813"/>
      <c r="E152" s="18"/>
      <c r="F152" s="18"/>
      <c r="G152" s="18"/>
      <c r="H152" s="18"/>
      <c r="I152" s="18"/>
      <c r="J152" s="18"/>
      <c r="K152" s="18"/>
      <c r="L152" s="18"/>
      <c r="M152" s="18"/>
      <c r="N152" s="18"/>
      <c r="O152" s="28"/>
      <c r="P152" s="1"/>
      <c r="Q152" s="28"/>
      <c r="R152" s="28"/>
      <c r="S152" s="28"/>
      <c r="T152" s="1"/>
      <c r="U152" s="1"/>
      <c r="V152" s="942"/>
      <c r="W152" s="942"/>
      <c r="X152" s="942"/>
      <c r="Y152" s="942"/>
      <c r="Z152" s="942"/>
      <c r="AA152" s="942"/>
      <c r="AB152" s="942"/>
      <c r="AC152" s="942"/>
      <c r="AD152" s="942"/>
      <c r="AE152" s="942"/>
      <c r="AF152" s="942"/>
      <c r="AG152" s="942"/>
      <c r="AH152" s="942"/>
      <c r="AI152" s="942"/>
      <c r="AJ152" s="942"/>
      <c r="AK152" s="942"/>
      <c r="AL152" s="942"/>
      <c r="AM152" s="942"/>
      <c r="AN152" s="942"/>
      <c r="AO152" s="942"/>
      <c r="AP152" s="942"/>
      <c r="AQ152" s="942"/>
      <c r="AR152" s="942"/>
      <c r="AS152" s="942"/>
      <c r="AT152" s="942"/>
    </row>
    <row r="153" spans="1:46" ht="14" x14ac:dyDescent="0.15">
      <c r="A153" s="1"/>
      <c r="B153" s="535"/>
      <c r="C153" s="18"/>
      <c r="D153" s="813"/>
      <c r="E153" s="18"/>
      <c r="F153" s="18"/>
      <c r="G153" s="18"/>
      <c r="H153" s="18"/>
      <c r="I153" s="18"/>
      <c r="J153" s="18"/>
      <c r="K153" s="18"/>
      <c r="L153" s="18"/>
      <c r="M153" s="18"/>
      <c r="N153" s="18"/>
      <c r="O153" s="28"/>
      <c r="P153" s="1"/>
      <c r="Q153" s="28"/>
      <c r="R153" s="28"/>
      <c r="S153" s="28"/>
      <c r="T153" s="1"/>
      <c r="U153" s="1"/>
      <c r="V153" s="942"/>
      <c r="W153" s="942"/>
      <c r="X153" s="942"/>
      <c r="Y153" s="942"/>
      <c r="Z153" s="942"/>
      <c r="AA153" s="942"/>
      <c r="AB153" s="942"/>
      <c r="AC153" s="942"/>
      <c r="AD153" s="942"/>
      <c r="AE153" s="942"/>
      <c r="AF153" s="942"/>
      <c r="AG153" s="942"/>
      <c r="AH153" s="942"/>
      <c r="AI153" s="942"/>
      <c r="AJ153" s="942"/>
      <c r="AK153" s="942"/>
      <c r="AL153" s="942"/>
      <c r="AM153" s="942"/>
      <c r="AN153" s="942"/>
      <c r="AO153" s="942"/>
      <c r="AP153" s="942"/>
      <c r="AQ153" s="942"/>
      <c r="AR153" s="942"/>
      <c r="AS153" s="942"/>
      <c r="AT153" s="942"/>
    </row>
    <row r="154" spans="1:46" ht="14" x14ac:dyDescent="0.15">
      <c r="A154" s="1"/>
      <c r="B154" s="535"/>
      <c r="C154" s="18"/>
      <c r="D154" s="813"/>
      <c r="E154" s="18"/>
      <c r="F154" s="18"/>
      <c r="G154" s="18"/>
      <c r="H154" s="18"/>
      <c r="I154" s="18"/>
      <c r="J154" s="18"/>
      <c r="K154" s="18"/>
      <c r="L154" s="18"/>
      <c r="M154" s="18"/>
      <c r="N154" s="18"/>
      <c r="O154" s="28"/>
      <c r="P154" s="1"/>
      <c r="Q154" s="28"/>
      <c r="R154" s="28"/>
      <c r="S154" s="28"/>
      <c r="T154" s="1"/>
      <c r="U154" s="1"/>
      <c r="V154" s="942"/>
      <c r="W154" s="942"/>
      <c r="X154" s="942"/>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row>
    <row r="155" spans="1:46" ht="14" x14ac:dyDescent="0.15">
      <c r="A155" s="1"/>
      <c r="B155" s="535"/>
      <c r="C155" s="18"/>
      <c r="D155" s="813"/>
      <c r="E155" s="18"/>
      <c r="F155" s="18"/>
      <c r="G155" s="18"/>
      <c r="H155" s="18"/>
      <c r="I155" s="18"/>
      <c r="J155" s="18"/>
      <c r="K155" s="18"/>
      <c r="L155" s="18"/>
      <c r="M155" s="18"/>
      <c r="N155" s="18"/>
      <c r="O155" s="28"/>
      <c r="P155" s="1"/>
      <c r="Q155" s="28"/>
      <c r="R155" s="28"/>
      <c r="S155" s="28"/>
      <c r="T155" s="1"/>
      <c r="U155" s="1"/>
      <c r="V155" s="942"/>
      <c r="W155" s="942"/>
      <c r="X155" s="942"/>
      <c r="Y155" s="942"/>
      <c r="Z155" s="942"/>
      <c r="AA155" s="942"/>
      <c r="AB155" s="942"/>
      <c r="AC155" s="942"/>
      <c r="AD155" s="942"/>
      <c r="AE155" s="942"/>
      <c r="AF155" s="942"/>
      <c r="AG155" s="942"/>
      <c r="AH155" s="942"/>
      <c r="AI155" s="942"/>
      <c r="AJ155" s="942"/>
      <c r="AK155" s="942"/>
      <c r="AL155" s="942"/>
      <c r="AM155" s="942"/>
      <c r="AN155" s="942"/>
      <c r="AO155" s="942"/>
      <c r="AP155" s="942"/>
      <c r="AQ155" s="942"/>
      <c r="AR155" s="942"/>
      <c r="AS155" s="942"/>
      <c r="AT155" s="942"/>
    </row>
    <row r="156" spans="1:46" ht="14" x14ac:dyDescent="0.15">
      <c r="A156" s="1"/>
      <c r="B156" s="535"/>
      <c r="C156" s="18"/>
      <c r="D156" s="813"/>
      <c r="E156" s="18"/>
      <c r="F156" s="18"/>
      <c r="G156" s="18"/>
      <c r="H156" s="18"/>
      <c r="I156" s="18"/>
      <c r="J156" s="18"/>
      <c r="K156" s="18"/>
      <c r="L156" s="18"/>
      <c r="M156" s="18"/>
      <c r="N156" s="18"/>
      <c r="O156" s="28"/>
      <c r="P156" s="1"/>
      <c r="Q156" s="28"/>
      <c r="R156" s="28"/>
      <c r="S156" s="28"/>
      <c r="T156" s="1"/>
      <c r="U156" s="1"/>
      <c r="V156" s="942"/>
      <c r="W156" s="942"/>
      <c r="X156" s="942"/>
      <c r="Y156" s="942"/>
      <c r="Z156" s="942"/>
      <c r="AA156" s="942"/>
      <c r="AB156" s="942"/>
      <c r="AC156" s="942"/>
      <c r="AD156" s="942"/>
      <c r="AE156" s="942"/>
      <c r="AF156" s="942"/>
      <c r="AG156" s="942"/>
      <c r="AH156" s="942"/>
      <c r="AI156" s="942"/>
      <c r="AJ156" s="942"/>
      <c r="AK156" s="942"/>
      <c r="AL156" s="942"/>
      <c r="AM156" s="942"/>
      <c r="AN156" s="942"/>
      <c r="AO156" s="942"/>
      <c r="AP156" s="942"/>
      <c r="AQ156" s="942"/>
      <c r="AR156" s="942"/>
      <c r="AS156" s="942"/>
      <c r="AT156" s="942"/>
    </row>
    <row r="157" spans="1:46" ht="14" x14ac:dyDescent="0.15">
      <c r="A157" s="1"/>
      <c r="B157" s="535"/>
      <c r="C157" s="18"/>
      <c r="D157" s="813"/>
      <c r="E157" s="18"/>
      <c r="F157" s="18"/>
      <c r="G157" s="18"/>
      <c r="H157" s="18"/>
      <c r="I157" s="18"/>
      <c r="J157" s="18"/>
      <c r="K157" s="18"/>
      <c r="L157" s="18"/>
      <c r="M157" s="18"/>
      <c r="N157" s="18"/>
      <c r="O157" s="28"/>
      <c r="P157" s="1"/>
      <c r="Q157" s="28"/>
      <c r="R157" s="28"/>
      <c r="S157" s="28"/>
      <c r="T157" s="1"/>
      <c r="U157" s="1"/>
      <c r="V157" s="942"/>
      <c r="W157" s="942"/>
      <c r="X157" s="942"/>
      <c r="Y157" s="942"/>
      <c r="Z157" s="942"/>
      <c r="AA157" s="942"/>
      <c r="AB157" s="942"/>
      <c r="AC157" s="942"/>
      <c r="AD157" s="942"/>
      <c r="AE157" s="942"/>
      <c r="AF157" s="942"/>
      <c r="AG157" s="942"/>
      <c r="AH157" s="942"/>
      <c r="AI157" s="942"/>
      <c r="AJ157" s="942"/>
      <c r="AK157" s="942"/>
      <c r="AL157" s="942"/>
      <c r="AM157" s="942"/>
      <c r="AN157" s="942"/>
      <c r="AO157" s="942"/>
      <c r="AP157" s="942"/>
      <c r="AQ157" s="942"/>
      <c r="AR157" s="942"/>
      <c r="AS157" s="942"/>
      <c r="AT157" s="942"/>
    </row>
    <row r="158" spans="1:46" ht="41.25" customHeight="1" thickBot="1" x14ac:dyDescent="0.2">
      <c r="A158" s="1"/>
      <c r="B158" s="537"/>
      <c r="C158" s="538"/>
      <c r="D158" s="888"/>
      <c r="E158" s="538"/>
      <c r="F158" s="538"/>
      <c r="G158" s="538"/>
      <c r="H158" s="538"/>
      <c r="I158" s="538"/>
      <c r="J158" s="538"/>
      <c r="K158" s="538"/>
      <c r="L158" s="538"/>
      <c r="M158" s="538"/>
      <c r="N158" s="538"/>
      <c r="O158" s="28"/>
      <c r="P158" s="1"/>
      <c r="Q158" s="28"/>
      <c r="R158" s="28"/>
      <c r="S158" s="28"/>
      <c r="T158" s="1"/>
      <c r="U158" s="1"/>
      <c r="V158" s="942"/>
      <c r="W158" s="942"/>
      <c r="X158" s="942"/>
      <c r="Y158" s="942"/>
      <c r="Z158" s="942"/>
      <c r="AA158" s="942"/>
      <c r="AB158" s="942"/>
      <c r="AC158" s="942"/>
      <c r="AD158" s="942"/>
      <c r="AE158" s="942"/>
      <c r="AF158" s="942"/>
      <c r="AG158" s="942"/>
      <c r="AH158" s="942"/>
      <c r="AI158" s="942"/>
      <c r="AJ158" s="942"/>
      <c r="AK158" s="942"/>
      <c r="AL158" s="942"/>
      <c r="AM158" s="942"/>
      <c r="AN158" s="942"/>
      <c r="AO158" s="942"/>
      <c r="AP158" s="942"/>
      <c r="AQ158" s="942"/>
      <c r="AR158" s="942"/>
      <c r="AS158" s="942"/>
      <c r="AT158" s="942"/>
    </row>
    <row r="159" spans="1:46" ht="17" thickTop="1" x14ac:dyDescent="0.2">
      <c r="A159" s="1"/>
      <c r="B159" s="1"/>
      <c r="C159" s="1"/>
      <c r="D159" s="1"/>
      <c r="E159" s="1"/>
      <c r="F159" s="1"/>
      <c r="G159" s="1"/>
      <c r="H159" s="1"/>
      <c r="I159" s="1"/>
      <c r="J159" s="1"/>
      <c r="K159" s="1"/>
      <c r="L159" s="2383" t="s">
        <v>1538</v>
      </c>
      <c r="M159" s="2383"/>
      <c r="N159" s="1"/>
      <c r="O159" s="28"/>
      <c r="P159" s="1"/>
      <c r="Q159" s="28"/>
      <c r="R159" s="28"/>
      <c r="S159" s="28"/>
      <c r="T159" s="1"/>
      <c r="U159" s="1"/>
      <c r="V159" s="942"/>
      <c r="W159" s="942"/>
      <c r="X159" s="942"/>
      <c r="Y159" s="942"/>
      <c r="Z159" s="942"/>
      <c r="AA159" s="942"/>
      <c r="AB159" s="942"/>
      <c r="AC159" s="942"/>
      <c r="AD159" s="942"/>
      <c r="AE159" s="942"/>
      <c r="AF159" s="942"/>
      <c r="AG159" s="942"/>
      <c r="AH159" s="942"/>
      <c r="AI159" s="942"/>
      <c r="AJ159" s="942"/>
      <c r="AK159" s="942"/>
      <c r="AL159" s="942"/>
      <c r="AM159" s="942"/>
      <c r="AN159" s="942"/>
      <c r="AO159" s="942"/>
      <c r="AP159" s="942"/>
      <c r="AQ159" s="942"/>
      <c r="AR159" s="942"/>
      <c r="AS159" s="942"/>
      <c r="AT159" s="942"/>
    </row>
    <row r="160" spans="1:46" x14ac:dyDescent="0.15">
      <c r="A160" s="1"/>
      <c r="B160" s="1"/>
      <c r="C160" s="1"/>
      <c r="D160" s="1"/>
      <c r="E160" s="1"/>
      <c r="F160" s="1"/>
      <c r="G160" s="1"/>
      <c r="H160" s="1"/>
      <c r="I160" s="1"/>
      <c r="J160" s="1"/>
      <c r="K160" s="1"/>
      <c r="L160" s="1"/>
      <c r="M160" s="1"/>
      <c r="N160" s="1"/>
      <c r="O160" s="28"/>
      <c r="P160" s="1"/>
      <c r="Q160" s="28"/>
      <c r="R160" s="28"/>
      <c r="S160" s="28"/>
      <c r="T160" s="1"/>
      <c r="U160" s="1"/>
      <c r="V160" s="942"/>
      <c r="W160" s="942"/>
      <c r="X160" s="942"/>
      <c r="Y160" s="942"/>
      <c r="Z160" s="942"/>
      <c r="AA160" s="942"/>
      <c r="AB160" s="942"/>
      <c r="AC160" s="942"/>
      <c r="AD160" s="942"/>
      <c r="AE160" s="942"/>
      <c r="AF160" s="942"/>
      <c r="AG160" s="942"/>
      <c r="AH160" s="942"/>
      <c r="AI160" s="942"/>
      <c r="AJ160" s="942"/>
      <c r="AK160" s="942"/>
      <c r="AL160" s="942"/>
      <c r="AM160" s="942"/>
      <c r="AN160" s="942"/>
      <c r="AO160" s="942"/>
      <c r="AP160" s="942"/>
      <c r="AQ160" s="942"/>
      <c r="AR160" s="942"/>
      <c r="AS160" s="942"/>
      <c r="AT160" s="942"/>
    </row>
    <row r="161" spans="1:46" x14ac:dyDescent="0.15">
      <c r="A161" s="1"/>
      <c r="B161" s="1"/>
      <c r="C161" s="1"/>
      <c r="D161" s="1"/>
      <c r="E161" s="1"/>
      <c r="F161" s="1"/>
      <c r="G161" s="28"/>
      <c r="H161" s="28"/>
      <c r="I161" s="28"/>
      <c r="J161" s="28"/>
      <c r="K161" s="28"/>
      <c r="L161" s="28"/>
      <c r="M161" s="28"/>
      <c r="N161" s="28"/>
      <c r="O161" s="28"/>
      <c r="P161" s="28"/>
      <c r="Q161" s="28"/>
      <c r="R161" s="28"/>
      <c r="S161" s="28"/>
      <c r="T161" s="1"/>
      <c r="U161" s="1"/>
      <c r="V161" s="942"/>
      <c r="W161" s="942"/>
      <c r="X161" s="942"/>
      <c r="Y161" s="942"/>
      <c r="Z161" s="942"/>
      <c r="AA161" s="942"/>
      <c r="AB161" s="942"/>
      <c r="AC161" s="942"/>
      <c r="AD161" s="942"/>
      <c r="AE161" s="942"/>
      <c r="AF161" s="942"/>
      <c r="AG161" s="942"/>
      <c r="AH161" s="942"/>
      <c r="AI161" s="942"/>
      <c r="AJ161" s="942"/>
      <c r="AK161" s="942"/>
      <c r="AL161" s="942"/>
      <c r="AM161" s="942"/>
      <c r="AN161" s="942"/>
      <c r="AO161" s="942"/>
      <c r="AP161" s="942"/>
      <c r="AQ161" s="942"/>
      <c r="AR161" s="942"/>
      <c r="AS161" s="942"/>
      <c r="AT161" s="942"/>
    </row>
    <row r="162" spans="1:46" x14ac:dyDescent="0.15">
      <c r="A162" s="1"/>
      <c r="B162" s="1"/>
      <c r="C162" s="1"/>
      <c r="D162" s="1"/>
      <c r="E162" s="1"/>
      <c r="F162" s="1"/>
      <c r="G162" s="28"/>
      <c r="H162" s="28"/>
      <c r="I162" s="28"/>
      <c r="J162" s="28"/>
      <c r="K162" s="28"/>
      <c r="L162" s="28"/>
      <c r="M162" s="28"/>
      <c r="N162" s="28"/>
      <c r="O162" s="28"/>
      <c r="P162" s="28"/>
      <c r="Q162" s="28"/>
      <c r="R162" s="28"/>
      <c r="S162" s="28"/>
      <c r="T162" s="1"/>
      <c r="U162" s="1"/>
      <c r="V162" s="942"/>
      <c r="W162" s="942"/>
      <c r="X162" s="942"/>
      <c r="Y162" s="942"/>
      <c r="Z162" s="942"/>
      <c r="AA162" s="942"/>
      <c r="AB162" s="942"/>
      <c r="AC162" s="942"/>
      <c r="AD162" s="942"/>
      <c r="AE162" s="942"/>
      <c r="AF162" s="942"/>
      <c r="AG162" s="942"/>
      <c r="AH162" s="942"/>
      <c r="AI162" s="942"/>
      <c r="AJ162" s="942"/>
      <c r="AK162" s="942"/>
      <c r="AL162" s="942"/>
      <c r="AM162" s="942"/>
      <c r="AN162" s="942"/>
      <c r="AO162" s="942"/>
      <c r="AP162" s="942"/>
      <c r="AQ162" s="942"/>
      <c r="AR162" s="942"/>
      <c r="AS162" s="942"/>
      <c r="AT162" s="942"/>
    </row>
    <row r="163" spans="1:46" x14ac:dyDescent="0.15">
      <c r="A163" s="1"/>
      <c r="B163" s="1"/>
      <c r="C163" s="1"/>
      <c r="D163" s="1"/>
      <c r="E163" s="1"/>
      <c r="F163" s="1"/>
      <c r="G163" s="28"/>
      <c r="H163" s="28"/>
      <c r="I163" s="28"/>
      <c r="J163" s="28"/>
      <c r="K163" s="28"/>
      <c r="L163" s="28"/>
      <c r="M163" s="28"/>
      <c r="N163" s="28"/>
      <c r="O163" s="28"/>
      <c r="P163" s="28"/>
      <c r="Q163" s="28"/>
      <c r="R163" s="28"/>
      <c r="S163" s="28"/>
      <c r="T163" s="1"/>
      <c r="U163" s="1"/>
      <c r="V163" s="942"/>
      <c r="W163" s="942"/>
      <c r="X163" s="942"/>
      <c r="Y163" s="942"/>
      <c r="Z163" s="942"/>
      <c r="AA163" s="942"/>
      <c r="AB163" s="942"/>
      <c r="AC163" s="942"/>
      <c r="AD163" s="942"/>
      <c r="AE163" s="942"/>
      <c r="AF163" s="942"/>
      <c r="AG163" s="942"/>
      <c r="AH163" s="942"/>
      <c r="AI163" s="942"/>
      <c r="AJ163" s="942"/>
      <c r="AK163" s="942"/>
      <c r="AL163" s="942"/>
      <c r="AM163" s="942"/>
      <c r="AN163" s="942"/>
      <c r="AO163" s="942"/>
      <c r="AP163" s="942"/>
      <c r="AQ163" s="942"/>
      <c r="AR163" s="942"/>
      <c r="AS163" s="942"/>
      <c r="AT163" s="942"/>
    </row>
    <row r="164" spans="1:46" x14ac:dyDescent="0.15">
      <c r="A164" s="1"/>
      <c r="B164" s="1"/>
      <c r="C164" s="1"/>
      <c r="D164" s="1"/>
      <c r="E164" s="1"/>
      <c r="F164" s="1"/>
      <c r="G164" s="28"/>
      <c r="H164" s="28"/>
      <c r="I164" s="28"/>
      <c r="J164" s="28"/>
      <c r="K164" s="28"/>
      <c r="L164" s="28"/>
      <c r="M164" s="28"/>
      <c r="N164" s="28"/>
      <c r="O164" s="28"/>
      <c r="P164" s="28"/>
      <c r="Q164" s="28"/>
      <c r="R164" s="28"/>
      <c r="S164" s="28"/>
      <c r="T164" s="1"/>
      <c r="U164" s="1"/>
      <c r="V164" s="942"/>
      <c r="W164" s="942"/>
      <c r="X164" s="942"/>
      <c r="Y164" s="942"/>
      <c r="Z164" s="942"/>
      <c r="AA164" s="942"/>
      <c r="AB164" s="942"/>
      <c r="AC164" s="942"/>
      <c r="AD164" s="942"/>
      <c r="AE164" s="942"/>
      <c r="AF164" s="942"/>
      <c r="AG164" s="942"/>
      <c r="AH164" s="942"/>
      <c r="AI164" s="942"/>
      <c r="AJ164" s="942"/>
      <c r="AK164" s="942"/>
      <c r="AL164" s="942"/>
      <c r="AM164" s="942"/>
      <c r="AN164" s="942"/>
      <c r="AO164" s="942"/>
      <c r="AP164" s="942"/>
      <c r="AQ164" s="942"/>
      <c r="AR164" s="942"/>
      <c r="AS164" s="942"/>
      <c r="AT164" s="942"/>
    </row>
    <row r="165" spans="1:46" x14ac:dyDescent="0.15">
      <c r="A165" s="1"/>
      <c r="B165" s="1"/>
      <c r="C165" s="1"/>
      <c r="D165" s="1"/>
      <c r="E165" s="1"/>
      <c r="F165" s="1"/>
      <c r="G165" s="28"/>
      <c r="H165" s="28"/>
      <c r="I165" s="28"/>
      <c r="J165" s="28"/>
      <c r="K165" s="28"/>
      <c r="L165" s="28"/>
      <c r="M165" s="28"/>
      <c r="N165" s="28"/>
      <c r="O165" s="28"/>
      <c r="P165" s="28"/>
      <c r="Q165" s="28"/>
      <c r="R165" s="28"/>
      <c r="S165" s="28"/>
      <c r="T165" s="1"/>
      <c r="U165" s="1"/>
      <c r="V165" s="942"/>
      <c r="W165" s="942"/>
      <c r="X165" s="942"/>
      <c r="Y165" s="942"/>
      <c r="Z165" s="942"/>
      <c r="AA165" s="942"/>
      <c r="AB165" s="942"/>
      <c r="AC165" s="942"/>
      <c r="AD165" s="942"/>
      <c r="AE165" s="942"/>
      <c r="AF165" s="942"/>
      <c r="AG165" s="942"/>
      <c r="AH165" s="942"/>
      <c r="AI165" s="942"/>
      <c r="AJ165" s="942"/>
      <c r="AK165" s="942"/>
      <c r="AL165" s="942"/>
      <c r="AM165" s="942"/>
      <c r="AN165" s="942"/>
      <c r="AO165" s="942"/>
      <c r="AP165" s="942"/>
      <c r="AQ165" s="942"/>
      <c r="AR165" s="942"/>
      <c r="AS165" s="942"/>
      <c r="AT165" s="942"/>
    </row>
    <row r="166" spans="1:46" x14ac:dyDescent="0.15">
      <c r="A166" s="1"/>
      <c r="B166" s="1"/>
      <c r="C166" s="1"/>
      <c r="D166" s="1"/>
      <c r="E166" s="1"/>
      <c r="F166" s="1"/>
      <c r="G166" s="28"/>
      <c r="H166" s="28"/>
      <c r="I166" s="28"/>
      <c r="J166" s="28"/>
      <c r="K166" s="28"/>
      <c r="L166" s="28"/>
      <c r="M166" s="28"/>
      <c r="N166" s="28"/>
      <c r="O166" s="28"/>
      <c r="P166" s="28"/>
      <c r="Q166" s="28"/>
      <c r="R166" s="28"/>
      <c r="S166" s="28"/>
      <c r="T166" s="1"/>
      <c r="U166" s="1"/>
      <c r="V166" s="942"/>
      <c r="W166" s="942"/>
      <c r="X166" s="942"/>
      <c r="Y166" s="942"/>
      <c r="Z166" s="942"/>
      <c r="AA166" s="942"/>
      <c r="AB166" s="942"/>
      <c r="AC166" s="942"/>
      <c r="AD166" s="942"/>
      <c r="AE166" s="942"/>
      <c r="AF166" s="942"/>
      <c r="AG166" s="942"/>
      <c r="AH166" s="942"/>
      <c r="AI166" s="942"/>
      <c r="AJ166" s="942"/>
      <c r="AK166" s="942"/>
      <c r="AL166" s="942"/>
      <c r="AM166" s="942"/>
      <c r="AN166" s="942"/>
      <c r="AO166" s="942"/>
      <c r="AP166" s="942"/>
      <c r="AQ166" s="942"/>
      <c r="AR166" s="942"/>
      <c r="AS166" s="942"/>
      <c r="AT166" s="942"/>
    </row>
    <row r="167" spans="1:46" x14ac:dyDescent="0.15">
      <c r="A167" s="1"/>
      <c r="B167" s="1"/>
      <c r="C167" s="1"/>
      <c r="D167" s="1"/>
      <c r="E167" s="1"/>
      <c r="F167" s="1"/>
      <c r="G167" s="28"/>
      <c r="H167" s="28"/>
      <c r="I167" s="28"/>
      <c r="J167" s="28"/>
      <c r="K167" s="28"/>
      <c r="L167" s="28"/>
      <c r="M167" s="28"/>
      <c r="N167" s="28"/>
      <c r="O167" s="28"/>
      <c r="P167" s="28"/>
      <c r="Q167" s="28"/>
      <c r="R167" s="28"/>
      <c r="S167" s="28"/>
      <c r="T167" s="1"/>
      <c r="U167" s="1"/>
      <c r="V167" s="942"/>
      <c r="W167" s="942"/>
      <c r="X167" s="942"/>
      <c r="Y167" s="942"/>
      <c r="Z167" s="942"/>
      <c r="AA167" s="942"/>
      <c r="AB167" s="942"/>
      <c r="AC167" s="942"/>
      <c r="AD167" s="942"/>
      <c r="AE167" s="942"/>
      <c r="AF167" s="942"/>
      <c r="AG167" s="942"/>
      <c r="AH167" s="942"/>
      <c r="AI167" s="942"/>
      <c r="AJ167" s="942"/>
      <c r="AK167" s="942"/>
      <c r="AL167" s="942"/>
      <c r="AM167" s="942"/>
      <c r="AN167" s="942"/>
      <c r="AO167" s="942"/>
      <c r="AP167" s="942"/>
      <c r="AQ167" s="942"/>
      <c r="AR167" s="942"/>
      <c r="AS167" s="942"/>
      <c r="AT167" s="942"/>
    </row>
    <row r="168" spans="1:46" x14ac:dyDescent="0.15">
      <c r="A168" s="1"/>
      <c r="B168" s="1"/>
      <c r="C168" s="1"/>
      <c r="D168" s="1"/>
      <c r="E168" s="1"/>
      <c r="F168" s="1"/>
      <c r="G168" s="28"/>
      <c r="H168" s="28"/>
      <c r="I168" s="28"/>
      <c r="J168" s="28"/>
      <c r="K168" s="28"/>
      <c r="L168" s="28"/>
      <c r="M168" s="28"/>
      <c r="N168" s="28"/>
      <c r="O168" s="28"/>
      <c r="P168" s="28"/>
      <c r="Q168" s="28"/>
      <c r="R168" s="28"/>
      <c r="S168" s="28"/>
      <c r="T168" s="1"/>
      <c r="U168" s="1"/>
      <c r="V168" s="942"/>
      <c r="W168" s="942"/>
      <c r="X168" s="942"/>
      <c r="Y168" s="942"/>
      <c r="Z168" s="942"/>
      <c r="AA168" s="942"/>
      <c r="AB168" s="942"/>
      <c r="AC168" s="942"/>
      <c r="AD168" s="942"/>
      <c r="AE168" s="942"/>
      <c r="AF168" s="942"/>
      <c r="AG168" s="942"/>
      <c r="AH168" s="942"/>
      <c r="AI168" s="942"/>
      <c r="AJ168" s="942"/>
      <c r="AK168" s="942"/>
      <c r="AL168" s="942"/>
      <c r="AM168" s="942"/>
      <c r="AN168" s="942"/>
      <c r="AO168" s="942"/>
      <c r="AP168" s="942"/>
      <c r="AQ168" s="942"/>
      <c r="AR168" s="942"/>
      <c r="AS168" s="942"/>
      <c r="AT168" s="942"/>
    </row>
    <row r="169" spans="1:46" x14ac:dyDescent="0.15">
      <c r="A169" s="1"/>
      <c r="B169" s="1"/>
      <c r="C169" s="1"/>
      <c r="D169" s="1"/>
      <c r="E169" s="1"/>
      <c r="F169" s="1"/>
      <c r="G169" s="28"/>
      <c r="H169" s="28"/>
      <c r="I169" s="28"/>
      <c r="J169" s="28"/>
      <c r="K169" s="28"/>
      <c r="L169" s="28"/>
      <c r="M169" s="28"/>
      <c r="N169" s="28"/>
      <c r="O169" s="28"/>
      <c r="P169" s="28"/>
      <c r="Q169" s="28"/>
      <c r="R169" s="28"/>
      <c r="S169" s="28"/>
      <c r="T169" s="1"/>
      <c r="U169" s="1"/>
      <c r="V169" s="942"/>
      <c r="W169" s="942"/>
      <c r="X169" s="942"/>
      <c r="Y169" s="942"/>
      <c r="Z169" s="942"/>
      <c r="AA169" s="942"/>
      <c r="AB169" s="942"/>
      <c r="AC169" s="942"/>
      <c r="AD169" s="942"/>
      <c r="AE169" s="942"/>
      <c r="AF169" s="942"/>
      <c r="AG169" s="942"/>
      <c r="AH169" s="942"/>
      <c r="AI169" s="942"/>
      <c r="AJ169" s="942"/>
      <c r="AK169" s="942"/>
      <c r="AL169" s="942"/>
      <c r="AM169" s="942"/>
      <c r="AN169" s="942"/>
      <c r="AO169" s="942"/>
      <c r="AP169" s="942"/>
      <c r="AQ169" s="942"/>
      <c r="AR169" s="942"/>
      <c r="AS169" s="942"/>
      <c r="AT169" s="942"/>
    </row>
    <row r="170" spans="1:46" x14ac:dyDescent="0.15">
      <c r="A170" s="1"/>
      <c r="B170" s="1"/>
      <c r="C170" s="1"/>
      <c r="D170" s="1"/>
      <c r="E170" s="1"/>
      <c r="F170" s="1"/>
      <c r="G170" s="28"/>
      <c r="H170" s="28"/>
      <c r="I170" s="28"/>
      <c r="J170" s="28"/>
      <c r="K170" s="28"/>
      <c r="L170" s="28"/>
      <c r="M170" s="28"/>
      <c r="N170" s="28"/>
      <c r="O170" s="28"/>
      <c r="P170" s="28"/>
      <c r="Q170" s="28"/>
      <c r="R170" s="28"/>
      <c r="S170" s="28"/>
      <c r="T170" s="1"/>
      <c r="U170" s="1"/>
      <c r="V170" s="942"/>
      <c r="W170" s="942"/>
      <c r="X170" s="942"/>
      <c r="Y170" s="942"/>
      <c r="Z170" s="942"/>
      <c r="AA170" s="942"/>
      <c r="AB170" s="942"/>
      <c r="AC170" s="942"/>
      <c r="AD170" s="942"/>
      <c r="AE170" s="942"/>
      <c r="AF170" s="942"/>
      <c r="AG170" s="942"/>
      <c r="AH170" s="942"/>
      <c r="AI170" s="942"/>
      <c r="AJ170" s="942"/>
      <c r="AK170" s="942"/>
      <c r="AL170" s="942"/>
      <c r="AM170" s="942"/>
      <c r="AN170" s="942"/>
      <c r="AO170" s="942"/>
      <c r="AP170" s="942"/>
      <c r="AQ170" s="942"/>
      <c r="AR170" s="942"/>
      <c r="AS170" s="942"/>
      <c r="AT170" s="942"/>
    </row>
    <row r="171" spans="1:46" x14ac:dyDescent="0.15">
      <c r="A171" s="1"/>
      <c r="B171" s="1"/>
      <c r="C171" s="1"/>
      <c r="D171" s="1"/>
      <c r="E171" s="1"/>
      <c r="F171" s="1"/>
      <c r="G171" s="28"/>
      <c r="H171" s="28"/>
      <c r="I171" s="28"/>
      <c r="J171" s="28"/>
      <c r="K171" s="28"/>
      <c r="L171" s="28"/>
      <c r="M171" s="28"/>
      <c r="N171" s="28"/>
      <c r="O171" s="28"/>
      <c r="P171" s="28"/>
      <c r="Q171" s="28"/>
      <c r="R171" s="28"/>
      <c r="S171" s="28"/>
      <c r="T171" s="1"/>
      <c r="U171" s="1"/>
      <c r="V171" s="942"/>
      <c r="W171" s="942"/>
      <c r="X171" s="942"/>
      <c r="Y171" s="942"/>
      <c r="Z171" s="942"/>
      <c r="AA171" s="942"/>
      <c r="AB171" s="942"/>
      <c r="AC171" s="942"/>
      <c r="AD171" s="942"/>
      <c r="AE171" s="942"/>
      <c r="AF171" s="942"/>
      <c r="AG171" s="942"/>
      <c r="AH171" s="942"/>
      <c r="AI171" s="942"/>
      <c r="AJ171" s="942"/>
      <c r="AK171" s="942"/>
      <c r="AL171" s="942"/>
      <c r="AM171" s="942"/>
      <c r="AN171" s="942"/>
      <c r="AO171" s="942"/>
      <c r="AP171" s="942"/>
      <c r="AQ171" s="942"/>
      <c r="AR171" s="942"/>
      <c r="AS171" s="942"/>
      <c r="AT171" s="942"/>
    </row>
    <row r="172" spans="1:46" x14ac:dyDescent="0.15">
      <c r="A172" s="1"/>
      <c r="B172" s="1"/>
      <c r="C172" s="1"/>
      <c r="D172" s="1"/>
      <c r="E172" s="1"/>
      <c r="F172" s="1"/>
      <c r="G172" s="28"/>
      <c r="H172" s="28"/>
      <c r="I172" s="28"/>
      <c r="J172" s="28"/>
      <c r="K172" s="28"/>
      <c r="L172" s="28"/>
      <c r="M172" s="28"/>
      <c r="N172" s="28"/>
      <c r="O172" s="28"/>
      <c r="P172" s="28"/>
      <c r="Q172" s="28"/>
      <c r="R172" s="28"/>
      <c r="S172" s="28"/>
      <c r="T172" s="1"/>
      <c r="U172" s="1"/>
      <c r="V172" s="942"/>
      <c r="W172" s="942"/>
      <c r="X172" s="942"/>
      <c r="Y172" s="942"/>
      <c r="Z172" s="942"/>
      <c r="AA172" s="942"/>
      <c r="AB172" s="942"/>
      <c r="AC172" s="942"/>
      <c r="AD172" s="942"/>
      <c r="AE172" s="942"/>
      <c r="AF172" s="942"/>
      <c r="AG172" s="942"/>
      <c r="AH172" s="942"/>
      <c r="AI172" s="942"/>
      <c r="AJ172" s="942"/>
      <c r="AK172" s="942"/>
      <c r="AL172" s="942"/>
      <c r="AM172" s="942"/>
      <c r="AN172" s="942"/>
      <c r="AO172" s="942"/>
      <c r="AP172" s="942"/>
      <c r="AQ172" s="942"/>
      <c r="AR172" s="942"/>
      <c r="AS172" s="942"/>
      <c r="AT172" s="942"/>
    </row>
    <row r="173" spans="1:46" x14ac:dyDescent="0.15">
      <c r="A173" s="1"/>
      <c r="B173" s="1"/>
      <c r="C173" s="1"/>
      <c r="D173" s="1"/>
      <c r="E173" s="1"/>
      <c r="F173" s="1"/>
      <c r="G173" s="28"/>
      <c r="H173" s="28"/>
      <c r="I173" s="28"/>
      <c r="J173" s="28"/>
      <c r="K173" s="28"/>
      <c r="L173" s="28"/>
      <c r="M173" s="28"/>
      <c r="N173" s="28"/>
      <c r="O173" s="28"/>
      <c r="P173" s="28"/>
      <c r="Q173" s="28"/>
      <c r="R173" s="28"/>
      <c r="S173" s="28"/>
      <c r="T173" s="1"/>
      <c r="U173" s="1"/>
      <c r="V173" s="942"/>
      <c r="W173" s="942"/>
      <c r="X173" s="942"/>
      <c r="Y173" s="942"/>
      <c r="Z173" s="942"/>
      <c r="AA173" s="942"/>
      <c r="AB173" s="942"/>
      <c r="AC173" s="942"/>
      <c r="AD173" s="942"/>
      <c r="AE173" s="942"/>
      <c r="AF173" s="942"/>
      <c r="AG173" s="942"/>
      <c r="AH173" s="942"/>
      <c r="AI173" s="942"/>
      <c r="AJ173" s="942"/>
      <c r="AK173" s="942"/>
      <c r="AL173" s="942"/>
      <c r="AM173" s="942"/>
      <c r="AN173" s="942"/>
      <c r="AO173" s="942"/>
      <c r="AP173" s="942"/>
      <c r="AQ173" s="942"/>
      <c r="AR173" s="942"/>
      <c r="AS173" s="942"/>
      <c r="AT173" s="942"/>
    </row>
    <row r="174" spans="1:46" x14ac:dyDescent="0.15">
      <c r="A174" s="1"/>
      <c r="B174" s="1"/>
      <c r="C174" s="1"/>
      <c r="D174" s="1"/>
      <c r="E174" s="1"/>
      <c r="F174" s="1"/>
      <c r="G174" s="28"/>
      <c r="H174" s="28"/>
      <c r="I174" s="28"/>
      <c r="J174" s="28"/>
      <c r="K174" s="28"/>
      <c r="L174" s="28"/>
      <c r="M174" s="28"/>
      <c r="N174" s="28"/>
      <c r="O174" s="28"/>
      <c r="P174" s="28"/>
      <c r="Q174" s="28"/>
      <c r="R174" s="28"/>
      <c r="S174" s="28"/>
      <c r="T174" s="1"/>
      <c r="U174" s="1"/>
      <c r="V174" s="942"/>
      <c r="W174" s="942"/>
      <c r="X174" s="942"/>
      <c r="Y174" s="942"/>
      <c r="Z174" s="942"/>
      <c r="AA174" s="942"/>
      <c r="AB174" s="942"/>
      <c r="AC174" s="942"/>
      <c r="AD174" s="942"/>
      <c r="AE174" s="942"/>
      <c r="AF174" s="942"/>
      <c r="AG174" s="942"/>
      <c r="AH174" s="942"/>
      <c r="AI174" s="942"/>
      <c r="AJ174" s="942"/>
      <c r="AK174" s="942"/>
      <c r="AL174" s="942"/>
      <c r="AM174" s="942"/>
      <c r="AN174" s="942"/>
      <c r="AO174" s="942"/>
      <c r="AP174" s="942"/>
      <c r="AQ174" s="942"/>
      <c r="AR174" s="942"/>
      <c r="AS174" s="942"/>
      <c r="AT174" s="942"/>
    </row>
    <row r="175" spans="1:46" x14ac:dyDescent="0.15">
      <c r="A175" s="1"/>
      <c r="B175" s="1"/>
      <c r="C175" s="1"/>
      <c r="D175" s="1"/>
      <c r="E175" s="1"/>
      <c r="F175" s="1"/>
      <c r="G175" s="28"/>
      <c r="H175" s="28"/>
      <c r="I175" s="28"/>
      <c r="J175" s="28"/>
      <c r="K175" s="28"/>
      <c r="L175" s="28"/>
      <c r="M175" s="28"/>
      <c r="N175" s="28"/>
      <c r="O175" s="28"/>
      <c r="P175" s="28"/>
      <c r="Q175" s="28"/>
      <c r="R175" s="28"/>
      <c r="S175" s="28"/>
      <c r="T175" s="1"/>
      <c r="U175" s="1"/>
      <c r="V175" s="942"/>
      <c r="W175" s="942"/>
      <c r="X175" s="942"/>
      <c r="Y175" s="942"/>
      <c r="Z175" s="942"/>
      <c r="AA175" s="942"/>
      <c r="AB175" s="942"/>
      <c r="AC175" s="942"/>
      <c r="AD175" s="942"/>
      <c r="AE175" s="942"/>
      <c r="AF175" s="942"/>
      <c r="AG175" s="942"/>
      <c r="AH175" s="942"/>
      <c r="AI175" s="942"/>
      <c r="AJ175" s="942"/>
      <c r="AK175" s="942"/>
      <c r="AL175" s="942"/>
      <c r="AM175" s="942"/>
      <c r="AN175" s="942"/>
      <c r="AO175" s="942"/>
      <c r="AP175" s="942"/>
      <c r="AQ175" s="942"/>
      <c r="AR175" s="942"/>
      <c r="AS175" s="942"/>
      <c r="AT175" s="942"/>
    </row>
    <row r="176" spans="1:46" x14ac:dyDescent="0.15">
      <c r="A176" s="1"/>
      <c r="B176" s="1"/>
      <c r="C176" s="1"/>
      <c r="D176" s="1"/>
      <c r="E176" s="1"/>
      <c r="F176" s="1"/>
      <c r="G176" s="28"/>
      <c r="H176" s="28"/>
      <c r="I176" s="28"/>
      <c r="J176" s="28"/>
      <c r="K176" s="28"/>
      <c r="L176" s="28"/>
      <c r="M176" s="28"/>
      <c r="N176" s="28"/>
      <c r="O176" s="28"/>
      <c r="P176" s="28"/>
      <c r="Q176" s="28"/>
      <c r="R176" s="28"/>
      <c r="S176" s="28"/>
      <c r="T176" s="1"/>
      <c r="U176" s="1"/>
      <c r="V176" s="942"/>
      <c r="W176" s="942"/>
      <c r="X176" s="942"/>
      <c r="Y176" s="942"/>
      <c r="Z176" s="942"/>
      <c r="AA176" s="942"/>
      <c r="AB176" s="942"/>
      <c r="AC176" s="942"/>
      <c r="AD176" s="942"/>
      <c r="AE176" s="942"/>
      <c r="AF176" s="942"/>
      <c r="AG176" s="942"/>
      <c r="AH176" s="942"/>
      <c r="AI176" s="942"/>
      <c r="AJ176" s="942"/>
      <c r="AK176" s="942"/>
      <c r="AL176" s="942"/>
      <c r="AM176" s="942"/>
      <c r="AN176" s="942"/>
      <c r="AO176" s="942"/>
      <c r="AP176" s="942"/>
      <c r="AQ176" s="942"/>
      <c r="AR176" s="942"/>
      <c r="AS176" s="942"/>
      <c r="AT176" s="942"/>
    </row>
    <row r="177" spans="1:46" x14ac:dyDescent="0.15">
      <c r="A177" s="1"/>
      <c r="B177" s="1"/>
      <c r="C177" s="1"/>
      <c r="D177" s="1"/>
      <c r="E177" s="1"/>
      <c r="F177" s="1"/>
      <c r="G177" s="28"/>
      <c r="H177" s="28"/>
      <c r="I177" s="28"/>
      <c r="J177" s="28"/>
      <c r="K177" s="28"/>
      <c r="L177" s="28"/>
      <c r="M177" s="28"/>
      <c r="N177" s="28"/>
      <c r="O177" s="28"/>
      <c r="P177" s="28"/>
      <c r="Q177" s="28"/>
      <c r="R177" s="28"/>
      <c r="S177" s="28"/>
      <c r="T177" s="1"/>
      <c r="U177" s="1"/>
      <c r="V177" s="942"/>
      <c r="W177" s="942"/>
      <c r="X177" s="942"/>
      <c r="Y177" s="942"/>
      <c r="Z177" s="942"/>
      <c r="AA177" s="942"/>
      <c r="AB177" s="942"/>
      <c r="AC177" s="942"/>
      <c r="AD177" s="942"/>
      <c r="AE177" s="942"/>
      <c r="AF177" s="942"/>
      <c r="AG177" s="942"/>
      <c r="AH177" s="942"/>
      <c r="AI177" s="942"/>
      <c r="AJ177" s="942"/>
      <c r="AK177" s="942"/>
      <c r="AL177" s="942"/>
      <c r="AM177" s="942"/>
      <c r="AN177" s="942"/>
      <c r="AO177" s="942"/>
      <c r="AP177" s="942"/>
      <c r="AQ177" s="942"/>
      <c r="AR177" s="942"/>
      <c r="AS177" s="942"/>
      <c r="AT177" s="942"/>
    </row>
    <row r="178" spans="1:46" x14ac:dyDescent="0.15">
      <c r="A178" s="1"/>
      <c r="B178" s="1"/>
      <c r="C178" s="1"/>
      <c r="D178" s="1"/>
      <c r="E178" s="1"/>
      <c r="F178" s="1"/>
      <c r="G178" s="28"/>
      <c r="H178" s="28"/>
      <c r="I178" s="28"/>
      <c r="J178" s="28"/>
      <c r="K178" s="28"/>
      <c r="L178" s="28"/>
      <c r="M178" s="28"/>
      <c r="N178" s="28"/>
      <c r="O178" s="28"/>
      <c r="P178" s="28"/>
      <c r="Q178" s="28"/>
      <c r="R178" s="28"/>
      <c r="S178" s="28"/>
      <c r="T178" s="1"/>
      <c r="U178" s="1"/>
      <c r="V178" s="942"/>
      <c r="W178" s="942"/>
      <c r="X178" s="942"/>
      <c r="Y178" s="942"/>
      <c r="Z178" s="942"/>
      <c r="AA178" s="942"/>
      <c r="AB178" s="942"/>
      <c r="AC178" s="942"/>
      <c r="AD178" s="942"/>
      <c r="AE178" s="942"/>
      <c r="AF178" s="942"/>
      <c r="AG178" s="942"/>
      <c r="AH178" s="942"/>
      <c r="AI178" s="942"/>
      <c r="AJ178" s="942"/>
      <c r="AK178" s="942"/>
      <c r="AL178" s="942"/>
      <c r="AM178" s="942"/>
      <c r="AN178" s="942"/>
      <c r="AO178" s="942"/>
      <c r="AP178" s="942"/>
      <c r="AQ178" s="942"/>
      <c r="AR178" s="942"/>
      <c r="AS178" s="942"/>
      <c r="AT178" s="942"/>
    </row>
    <row r="179" spans="1:46" x14ac:dyDescent="0.15">
      <c r="A179" s="1"/>
      <c r="B179" s="1"/>
      <c r="C179" s="1"/>
      <c r="D179" s="1"/>
      <c r="E179" s="1"/>
      <c r="F179" s="1"/>
      <c r="G179" s="28"/>
      <c r="H179" s="28"/>
      <c r="I179" s="28"/>
      <c r="J179" s="28"/>
      <c r="K179" s="28"/>
      <c r="L179" s="28"/>
      <c r="M179" s="28"/>
      <c r="N179" s="28"/>
      <c r="O179" s="28"/>
      <c r="P179" s="28"/>
      <c r="Q179" s="28"/>
      <c r="R179" s="28"/>
      <c r="S179" s="28"/>
      <c r="T179" s="1"/>
      <c r="U179" s="1"/>
      <c r="V179" s="942"/>
      <c r="W179" s="942"/>
      <c r="X179" s="942"/>
      <c r="Y179" s="942"/>
      <c r="Z179" s="942"/>
      <c r="AA179" s="942"/>
      <c r="AB179" s="942"/>
      <c r="AC179" s="942"/>
      <c r="AD179" s="942"/>
      <c r="AE179" s="942"/>
      <c r="AF179" s="942"/>
      <c r="AG179" s="942"/>
      <c r="AH179" s="942"/>
      <c r="AI179" s="942"/>
      <c r="AJ179" s="942"/>
      <c r="AK179" s="942"/>
      <c r="AL179" s="942"/>
      <c r="AM179" s="942"/>
      <c r="AN179" s="942"/>
      <c r="AO179" s="942"/>
      <c r="AP179" s="942"/>
      <c r="AQ179" s="942"/>
      <c r="AR179" s="942"/>
      <c r="AS179" s="942"/>
      <c r="AT179" s="942"/>
    </row>
    <row r="180" spans="1:46" x14ac:dyDescent="0.15">
      <c r="A180" s="1"/>
      <c r="B180" s="1"/>
      <c r="C180" s="1"/>
      <c r="D180" s="1"/>
      <c r="E180" s="1"/>
      <c r="F180" s="1"/>
      <c r="G180" s="28"/>
      <c r="H180" s="28"/>
      <c r="I180" s="28"/>
      <c r="J180" s="28"/>
      <c r="K180" s="28"/>
      <c r="L180" s="28"/>
      <c r="M180" s="28"/>
      <c r="N180" s="28"/>
      <c r="O180" s="28"/>
      <c r="P180" s="28"/>
      <c r="Q180" s="28"/>
      <c r="R180" s="28"/>
      <c r="S180" s="28"/>
      <c r="T180" s="1"/>
      <c r="U180" s="1"/>
      <c r="V180" s="942"/>
      <c r="W180" s="942"/>
      <c r="X180" s="942"/>
      <c r="Y180" s="942"/>
      <c r="Z180" s="942"/>
      <c r="AA180" s="942"/>
      <c r="AB180" s="942"/>
      <c r="AC180" s="942"/>
      <c r="AD180" s="942"/>
      <c r="AE180" s="942"/>
      <c r="AF180" s="942"/>
      <c r="AG180" s="942"/>
      <c r="AH180" s="942"/>
      <c r="AI180" s="942"/>
      <c r="AJ180" s="942"/>
      <c r="AK180" s="942"/>
      <c r="AL180" s="942"/>
      <c r="AM180" s="942"/>
      <c r="AN180" s="942"/>
      <c r="AO180" s="942"/>
      <c r="AP180" s="942"/>
      <c r="AQ180" s="942"/>
      <c r="AR180" s="942"/>
      <c r="AS180" s="942"/>
      <c r="AT180" s="942"/>
    </row>
    <row r="181" spans="1:46" x14ac:dyDescent="0.15">
      <c r="A181" s="1"/>
      <c r="B181" s="1"/>
      <c r="C181" s="1"/>
      <c r="D181" s="1"/>
      <c r="E181" s="1"/>
      <c r="F181" s="1"/>
      <c r="G181" s="28"/>
      <c r="H181" s="28"/>
      <c r="I181" s="28"/>
      <c r="J181" s="28"/>
      <c r="K181" s="28"/>
      <c r="L181" s="28"/>
      <c r="M181" s="28"/>
      <c r="N181" s="28"/>
      <c r="O181" s="28"/>
      <c r="P181" s="28"/>
      <c r="Q181" s="28"/>
      <c r="R181" s="28"/>
      <c r="S181" s="28"/>
      <c r="T181" s="1"/>
      <c r="U181" s="1"/>
      <c r="V181" s="942"/>
      <c r="W181" s="942"/>
      <c r="X181" s="942"/>
      <c r="Y181" s="942"/>
      <c r="Z181" s="942"/>
      <c r="AA181" s="942"/>
      <c r="AB181" s="942"/>
      <c r="AC181" s="942"/>
      <c r="AD181" s="942"/>
      <c r="AE181" s="942"/>
      <c r="AF181" s="942"/>
      <c r="AG181" s="942"/>
      <c r="AH181" s="942"/>
      <c r="AI181" s="942"/>
      <c r="AJ181" s="942"/>
      <c r="AK181" s="942"/>
      <c r="AL181" s="942"/>
      <c r="AM181" s="942"/>
      <c r="AN181" s="942"/>
      <c r="AO181" s="942"/>
      <c r="AP181" s="942"/>
      <c r="AQ181" s="942"/>
      <c r="AR181" s="942"/>
      <c r="AS181" s="942"/>
      <c r="AT181" s="942"/>
    </row>
    <row r="182" spans="1:46" x14ac:dyDescent="0.15">
      <c r="A182" s="1"/>
      <c r="B182" s="1"/>
      <c r="C182" s="1"/>
      <c r="D182" s="1"/>
      <c r="E182" s="1"/>
      <c r="F182" s="1"/>
      <c r="G182" s="28"/>
      <c r="H182" s="28"/>
      <c r="I182" s="28"/>
      <c r="J182" s="28"/>
      <c r="K182" s="28"/>
      <c r="L182" s="28"/>
      <c r="M182" s="28"/>
      <c r="N182" s="28"/>
      <c r="O182" s="28"/>
      <c r="P182" s="28"/>
      <c r="Q182" s="28"/>
      <c r="R182" s="28"/>
      <c r="S182" s="28"/>
      <c r="T182" s="1"/>
      <c r="U182" s="1"/>
      <c r="V182" s="942"/>
      <c r="W182" s="942"/>
      <c r="X182" s="942"/>
      <c r="Y182" s="942"/>
      <c r="Z182" s="942"/>
      <c r="AA182" s="942"/>
      <c r="AB182" s="942"/>
      <c r="AC182" s="942"/>
      <c r="AD182" s="942"/>
      <c r="AE182" s="942"/>
      <c r="AF182" s="942"/>
      <c r="AG182" s="942"/>
      <c r="AH182" s="942"/>
      <c r="AI182" s="942"/>
      <c r="AJ182" s="942"/>
      <c r="AK182" s="942"/>
      <c r="AL182" s="942"/>
      <c r="AM182" s="942"/>
      <c r="AN182" s="942"/>
      <c r="AO182" s="942"/>
      <c r="AP182" s="942"/>
      <c r="AQ182" s="942"/>
      <c r="AR182" s="942"/>
      <c r="AS182" s="942"/>
      <c r="AT182" s="942"/>
    </row>
    <row r="183" spans="1:46" x14ac:dyDescent="0.15">
      <c r="A183" s="1"/>
      <c r="B183" s="1"/>
      <c r="C183" s="1"/>
      <c r="D183" s="1"/>
      <c r="E183" s="1"/>
      <c r="F183" s="1"/>
      <c r="G183" s="28"/>
      <c r="H183" s="28"/>
      <c r="I183" s="28"/>
      <c r="J183" s="28"/>
      <c r="K183" s="28"/>
      <c r="L183" s="28"/>
      <c r="M183" s="28"/>
      <c r="N183" s="28"/>
      <c r="O183" s="28"/>
      <c r="P183" s="28"/>
      <c r="Q183" s="28"/>
      <c r="R183" s="28"/>
      <c r="S183" s="28"/>
      <c r="T183" s="1"/>
      <c r="U183" s="1"/>
      <c r="V183" s="942"/>
      <c r="W183" s="942"/>
      <c r="X183" s="942"/>
      <c r="Y183" s="942"/>
      <c r="Z183" s="942"/>
      <c r="AA183" s="942"/>
      <c r="AB183" s="942"/>
      <c r="AC183" s="942"/>
      <c r="AD183" s="942"/>
      <c r="AE183" s="942"/>
      <c r="AF183" s="942"/>
      <c r="AG183" s="942"/>
      <c r="AH183" s="942"/>
      <c r="AI183" s="942"/>
      <c r="AJ183" s="942"/>
      <c r="AK183" s="942"/>
      <c r="AL183" s="942"/>
      <c r="AM183" s="942"/>
      <c r="AN183" s="942"/>
      <c r="AO183" s="942"/>
      <c r="AP183" s="942"/>
      <c r="AQ183" s="942"/>
      <c r="AR183" s="942"/>
      <c r="AS183" s="942"/>
      <c r="AT183" s="942"/>
    </row>
    <row r="184" spans="1:46" x14ac:dyDescent="0.15">
      <c r="A184" s="1"/>
      <c r="B184" s="1"/>
      <c r="C184" s="1"/>
      <c r="D184" s="1"/>
      <c r="E184" s="1"/>
      <c r="F184" s="1"/>
      <c r="G184" s="28"/>
      <c r="H184" s="28"/>
      <c r="I184" s="28"/>
      <c r="J184" s="28"/>
      <c r="K184" s="28"/>
      <c r="L184" s="28"/>
      <c r="M184" s="28"/>
      <c r="N184" s="28"/>
      <c r="O184" s="28"/>
      <c r="P184" s="28"/>
      <c r="Q184" s="28"/>
      <c r="R184" s="28"/>
      <c r="S184" s="28"/>
      <c r="T184" s="1"/>
      <c r="U184" s="1"/>
      <c r="V184" s="942"/>
      <c r="W184" s="942"/>
      <c r="X184" s="942"/>
      <c r="Y184" s="942"/>
      <c r="Z184" s="942"/>
      <c r="AA184" s="942"/>
      <c r="AB184" s="942"/>
      <c r="AC184" s="942"/>
      <c r="AD184" s="942"/>
      <c r="AE184" s="942"/>
      <c r="AF184" s="942"/>
      <c r="AG184" s="942"/>
      <c r="AH184" s="942"/>
      <c r="AI184" s="942"/>
      <c r="AJ184" s="942"/>
      <c r="AK184" s="942"/>
      <c r="AL184" s="942"/>
      <c r="AM184" s="942"/>
      <c r="AN184" s="942"/>
      <c r="AO184" s="942"/>
      <c r="AP184" s="942"/>
      <c r="AQ184" s="942"/>
      <c r="AR184" s="942"/>
      <c r="AS184" s="942"/>
      <c r="AT184" s="942"/>
    </row>
    <row r="185" spans="1:46" x14ac:dyDescent="0.15">
      <c r="A185" s="1"/>
      <c r="B185" s="1"/>
      <c r="C185" s="1"/>
      <c r="D185" s="1"/>
      <c r="E185" s="1"/>
      <c r="F185" s="1"/>
      <c r="G185" s="28"/>
      <c r="H185" s="28"/>
      <c r="I185" s="28"/>
      <c r="J185" s="28"/>
      <c r="K185" s="28"/>
      <c r="L185" s="28"/>
      <c r="M185" s="28"/>
      <c r="N185" s="28"/>
      <c r="O185" s="28"/>
      <c r="P185" s="28"/>
      <c r="Q185" s="28"/>
      <c r="R185" s="28"/>
      <c r="S185" s="28"/>
      <c r="T185" s="1"/>
      <c r="U185" s="1"/>
      <c r="V185" s="942"/>
      <c r="W185" s="942"/>
      <c r="X185" s="942"/>
      <c r="Y185" s="942"/>
      <c r="Z185" s="942"/>
      <c r="AA185" s="942"/>
      <c r="AB185" s="942"/>
      <c r="AC185" s="942"/>
      <c r="AD185" s="942"/>
      <c r="AE185" s="942"/>
      <c r="AF185" s="942"/>
      <c r="AG185" s="942"/>
      <c r="AH185" s="942"/>
      <c r="AI185" s="942"/>
      <c r="AJ185" s="942"/>
      <c r="AK185" s="942"/>
      <c r="AL185" s="942"/>
      <c r="AM185" s="942"/>
      <c r="AN185" s="942"/>
      <c r="AO185" s="942"/>
      <c r="AP185" s="942"/>
      <c r="AQ185" s="942"/>
      <c r="AR185" s="942"/>
      <c r="AS185" s="942"/>
      <c r="AT185" s="942"/>
    </row>
    <row r="186" spans="1:46" x14ac:dyDescent="0.15">
      <c r="A186" s="1"/>
      <c r="B186" s="1"/>
      <c r="C186" s="1"/>
      <c r="D186" s="1"/>
      <c r="E186" s="1"/>
      <c r="F186" s="1"/>
      <c r="G186" s="28"/>
      <c r="H186" s="28"/>
      <c r="I186" s="28"/>
      <c r="J186" s="28"/>
      <c r="K186" s="28"/>
      <c r="L186" s="28"/>
      <c r="M186" s="28"/>
      <c r="N186" s="28"/>
      <c r="O186" s="28"/>
      <c r="P186" s="28"/>
      <c r="Q186" s="28"/>
      <c r="R186" s="28"/>
      <c r="S186" s="28"/>
      <c r="T186" s="1"/>
      <c r="U186" s="1"/>
      <c r="V186" s="942"/>
      <c r="W186" s="942"/>
      <c r="X186" s="942"/>
      <c r="Y186" s="942"/>
      <c r="Z186" s="942"/>
      <c r="AA186" s="942"/>
      <c r="AB186" s="942"/>
      <c r="AC186" s="942"/>
      <c r="AD186" s="942"/>
      <c r="AE186" s="942"/>
      <c r="AF186" s="942"/>
      <c r="AG186" s="942"/>
      <c r="AH186" s="942"/>
      <c r="AI186" s="942"/>
      <c r="AJ186" s="942"/>
      <c r="AK186" s="942"/>
      <c r="AL186" s="942"/>
      <c r="AM186" s="942"/>
      <c r="AN186" s="942"/>
      <c r="AO186" s="942"/>
      <c r="AP186" s="942"/>
      <c r="AQ186" s="942"/>
      <c r="AR186" s="942"/>
      <c r="AS186" s="942"/>
      <c r="AT186" s="942"/>
    </row>
    <row r="187" spans="1:46" x14ac:dyDescent="0.15">
      <c r="A187" s="1"/>
      <c r="B187" s="1"/>
      <c r="C187" s="1"/>
      <c r="D187" s="1"/>
      <c r="E187" s="1"/>
      <c r="F187" s="1"/>
      <c r="G187" s="28"/>
      <c r="H187" s="28"/>
      <c r="I187" s="28"/>
      <c r="J187" s="28"/>
      <c r="K187" s="28"/>
      <c r="L187" s="28"/>
      <c r="M187" s="28"/>
      <c r="N187" s="28"/>
      <c r="O187" s="28"/>
      <c r="P187" s="28"/>
      <c r="Q187" s="28"/>
      <c r="R187" s="28"/>
      <c r="S187" s="28"/>
      <c r="T187" s="1"/>
      <c r="U187" s="1"/>
      <c r="V187" s="942"/>
      <c r="W187" s="942"/>
      <c r="X187" s="942"/>
      <c r="Y187" s="942"/>
      <c r="Z187" s="942"/>
      <c r="AA187" s="942"/>
      <c r="AB187" s="942"/>
      <c r="AC187" s="942"/>
      <c r="AD187" s="942"/>
      <c r="AE187" s="942"/>
      <c r="AF187" s="942"/>
      <c r="AG187" s="942"/>
      <c r="AH187" s="942"/>
      <c r="AI187" s="942"/>
      <c r="AJ187" s="942"/>
      <c r="AK187" s="942"/>
      <c r="AL187" s="942"/>
      <c r="AM187" s="942"/>
      <c r="AN187" s="942"/>
      <c r="AO187" s="942"/>
      <c r="AP187" s="942"/>
      <c r="AQ187" s="942"/>
      <c r="AR187" s="942"/>
      <c r="AS187" s="942"/>
      <c r="AT187" s="942"/>
    </row>
    <row r="188" spans="1:46" x14ac:dyDescent="0.15">
      <c r="A188" s="1"/>
      <c r="B188" s="1"/>
      <c r="C188" s="1"/>
      <c r="D188" s="1"/>
      <c r="E188" s="1"/>
      <c r="F188" s="1"/>
      <c r="G188" s="28"/>
      <c r="H188" s="28"/>
      <c r="I188" s="28"/>
      <c r="J188" s="28"/>
      <c r="K188" s="28"/>
      <c r="L188" s="28"/>
      <c r="M188" s="28"/>
      <c r="N188" s="28"/>
      <c r="O188" s="28"/>
      <c r="P188" s="28"/>
      <c r="Q188" s="28"/>
      <c r="R188" s="28"/>
      <c r="S188" s="28"/>
      <c r="T188" s="1"/>
      <c r="U188" s="1"/>
      <c r="V188" s="942"/>
      <c r="W188" s="942"/>
      <c r="X188" s="942"/>
      <c r="Y188" s="942"/>
      <c r="Z188" s="942"/>
      <c r="AA188" s="942"/>
      <c r="AB188" s="942"/>
      <c r="AC188" s="942"/>
      <c r="AD188" s="942"/>
      <c r="AE188" s="942"/>
      <c r="AF188" s="942"/>
      <c r="AG188" s="942"/>
      <c r="AH188" s="942"/>
      <c r="AI188" s="942"/>
      <c r="AJ188" s="942"/>
      <c r="AK188" s="942"/>
      <c r="AL188" s="942"/>
      <c r="AM188" s="942"/>
      <c r="AN188" s="942"/>
      <c r="AO188" s="942"/>
      <c r="AP188" s="942"/>
      <c r="AQ188" s="942"/>
      <c r="AR188" s="942"/>
      <c r="AS188" s="942"/>
      <c r="AT188" s="942"/>
    </row>
    <row r="189" spans="1:46" x14ac:dyDescent="0.15">
      <c r="A189" s="1"/>
      <c r="B189" s="1"/>
      <c r="C189" s="1"/>
      <c r="D189" s="1"/>
      <c r="E189" s="1"/>
      <c r="F189" s="1"/>
      <c r="G189" s="28"/>
      <c r="H189" s="28"/>
      <c r="I189" s="28"/>
      <c r="J189" s="28"/>
      <c r="K189" s="28"/>
      <c r="L189" s="28"/>
      <c r="M189" s="28"/>
      <c r="N189" s="28"/>
      <c r="O189" s="28"/>
      <c r="P189" s="28"/>
      <c r="Q189" s="28"/>
      <c r="R189" s="28"/>
      <c r="S189" s="28"/>
      <c r="T189" s="1"/>
      <c r="U189" s="1"/>
      <c r="V189" s="942"/>
      <c r="W189" s="942"/>
      <c r="X189" s="942"/>
      <c r="Y189" s="942"/>
      <c r="Z189" s="942"/>
      <c r="AA189" s="942"/>
      <c r="AB189" s="942"/>
      <c r="AC189" s="942"/>
      <c r="AD189" s="942"/>
      <c r="AE189" s="942"/>
      <c r="AF189" s="942"/>
      <c r="AG189" s="942"/>
      <c r="AH189" s="942"/>
      <c r="AI189" s="942"/>
      <c r="AJ189" s="942"/>
      <c r="AK189" s="942"/>
      <c r="AL189" s="942"/>
      <c r="AM189" s="942"/>
      <c r="AN189" s="942"/>
      <c r="AO189" s="942"/>
      <c r="AP189" s="942"/>
      <c r="AQ189" s="942"/>
      <c r="AR189" s="942"/>
      <c r="AS189" s="942"/>
      <c r="AT189" s="942"/>
    </row>
    <row r="190" spans="1:46" x14ac:dyDescent="0.15">
      <c r="A190" s="1"/>
      <c r="B190" s="1"/>
      <c r="C190" s="1"/>
      <c r="D190" s="1"/>
      <c r="E190" s="1"/>
      <c r="F190" s="1"/>
      <c r="G190" s="28"/>
      <c r="H190" s="28"/>
      <c r="I190" s="28"/>
      <c r="J190" s="28"/>
      <c r="K190" s="28"/>
      <c r="L190" s="28"/>
      <c r="M190" s="28"/>
      <c r="N190" s="28"/>
      <c r="O190" s="28"/>
      <c r="P190" s="28"/>
      <c r="Q190" s="28"/>
      <c r="R190" s="28"/>
      <c r="S190" s="28"/>
      <c r="T190" s="1"/>
      <c r="U190" s="1"/>
      <c r="V190" s="942"/>
      <c r="W190" s="942"/>
      <c r="X190" s="942"/>
      <c r="Y190" s="942"/>
      <c r="Z190" s="942"/>
      <c r="AA190" s="942"/>
      <c r="AB190" s="942"/>
      <c r="AC190" s="942"/>
      <c r="AD190" s="942"/>
      <c r="AE190" s="942"/>
      <c r="AF190" s="942"/>
      <c r="AG190" s="942"/>
      <c r="AH190" s="942"/>
      <c r="AI190" s="942"/>
      <c r="AJ190" s="942"/>
      <c r="AK190" s="942"/>
      <c r="AL190" s="942"/>
      <c r="AM190" s="942"/>
      <c r="AN190" s="942"/>
      <c r="AO190" s="942"/>
      <c r="AP190" s="942"/>
      <c r="AQ190" s="942"/>
      <c r="AR190" s="942"/>
      <c r="AS190" s="942"/>
      <c r="AT190" s="942"/>
    </row>
    <row r="191" spans="1:46" x14ac:dyDescent="0.15">
      <c r="A191" s="1"/>
      <c r="B191" s="1"/>
      <c r="C191" s="1"/>
      <c r="D191" s="1"/>
      <c r="E191" s="1"/>
      <c r="F191" s="1"/>
      <c r="G191" s="28"/>
      <c r="H191" s="28"/>
      <c r="I191" s="28"/>
      <c r="J191" s="28"/>
      <c r="K191" s="28"/>
      <c r="L191" s="28"/>
      <c r="M191" s="28"/>
      <c r="N191" s="28"/>
      <c r="O191" s="28"/>
      <c r="P191" s="28"/>
      <c r="Q191" s="28"/>
      <c r="R191" s="28"/>
      <c r="S191" s="28"/>
      <c r="T191" s="1"/>
      <c r="U191" s="1"/>
      <c r="V191" s="942"/>
      <c r="W191" s="942"/>
      <c r="X191" s="942"/>
      <c r="Y191" s="942"/>
      <c r="Z191" s="942"/>
      <c r="AA191" s="942"/>
      <c r="AB191" s="942"/>
      <c r="AC191" s="942"/>
      <c r="AD191" s="942"/>
      <c r="AE191" s="942"/>
      <c r="AF191" s="942"/>
      <c r="AG191" s="942"/>
      <c r="AH191" s="942"/>
      <c r="AI191" s="942"/>
      <c r="AJ191" s="942"/>
      <c r="AK191" s="942"/>
      <c r="AL191" s="942"/>
      <c r="AM191" s="942"/>
      <c r="AN191" s="942"/>
      <c r="AO191" s="942"/>
      <c r="AP191" s="942"/>
      <c r="AQ191" s="942"/>
      <c r="AR191" s="942"/>
      <c r="AS191" s="942"/>
      <c r="AT191" s="942"/>
    </row>
    <row r="192" spans="1:46" x14ac:dyDescent="0.15">
      <c r="A192" s="1"/>
      <c r="B192" s="1"/>
      <c r="C192" s="1"/>
      <c r="D192" s="1"/>
      <c r="E192" s="1"/>
      <c r="F192" s="1"/>
      <c r="G192" s="28"/>
      <c r="H192" s="28"/>
      <c r="I192" s="28"/>
      <c r="J192" s="28"/>
      <c r="K192" s="28"/>
      <c r="L192" s="28"/>
      <c r="M192" s="28"/>
      <c r="N192" s="28"/>
      <c r="O192" s="28"/>
      <c r="P192" s="28"/>
      <c r="Q192" s="28"/>
      <c r="R192" s="28"/>
      <c r="S192" s="28"/>
      <c r="T192" s="1"/>
      <c r="U192" s="1"/>
      <c r="V192" s="942"/>
      <c r="W192" s="942"/>
      <c r="X192" s="942"/>
      <c r="Y192" s="942"/>
      <c r="Z192" s="942"/>
      <c r="AA192" s="942"/>
      <c r="AB192" s="942"/>
      <c r="AC192" s="942"/>
      <c r="AD192" s="942"/>
      <c r="AE192" s="942"/>
      <c r="AF192" s="942"/>
      <c r="AG192" s="942"/>
      <c r="AH192" s="942"/>
      <c r="AI192" s="942"/>
      <c r="AJ192" s="942"/>
      <c r="AK192" s="942"/>
      <c r="AL192" s="942"/>
      <c r="AM192" s="942"/>
      <c r="AN192" s="942"/>
      <c r="AO192" s="942"/>
      <c r="AP192" s="942"/>
      <c r="AQ192" s="942"/>
      <c r="AR192" s="942"/>
      <c r="AS192" s="942"/>
      <c r="AT192" s="942"/>
    </row>
    <row r="193" spans="1:46" x14ac:dyDescent="0.15">
      <c r="A193" s="1"/>
      <c r="B193" s="1"/>
      <c r="C193" s="1"/>
      <c r="D193" s="1"/>
      <c r="E193" s="1"/>
      <c r="F193" s="1"/>
      <c r="G193" s="28"/>
      <c r="H193" s="28"/>
      <c r="I193" s="28"/>
      <c r="J193" s="28"/>
      <c r="K193" s="28"/>
      <c r="L193" s="28"/>
      <c r="M193" s="28"/>
      <c r="N193" s="28"/>
      <c r="O193" s="28"/>
      <c r="P193" s="28"/>
      <c r="Q193" s="28"/>
      <c r="R193" s="28"/>
      <c r="S193" s="28"/>
      <c r="T193" s="1"/>
      <c r="U193" s="1"/>
      <c r="V193" s="942"/>
      <c r="W193" s="942"/>
      <c r="X193" s="942"/>
      <c r="Y193" s="942"/>
      <c r="Z193" s="942"/>
      <c r="AA193" s="942"/>
      <c r="AB193" s="942"/>
      <c r="AC193" s="942"/>
      <c r="AD193" s="942"/>
      <c r="AE193" s="942"/>
      <c r="AF193" s="942"/>
      <c r="AG193" s="942"/>
      <c r="AH193" s="942"/>
      <c r="AI193" s="942"/>
      <c r="AJ193" s="942"/>
      <c r="AK193" s="942"/>
      <c r="AL193" s="942"/>
      <c r="AM193" s="942"/>
      <c r="AN193" s="942"/>
      <c r="AO193" s="942"/>
      <c r="AP193" s="942"/>
      <c r="AQ193" s="942"/>
      <c r="AR193" s="942"/>
      <c r="AS193" s="942"/>
      <c r="AT193" s="942"/>
    </row>
    <row r="194" spans="1:46"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row>
    <row r="195" spans="1:46"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row>
    <row r="196" spans="1:46"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row>
    <row r="197" spans="1:46"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row>
    <row r="198" spans="1:46"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row>
    <row r="199" spans="1:46"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row>
    <row r="200" spans="1:46"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row>
    <row r="201" spans="1:46"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row>
    <row r="202" spans="1:46"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row>
    <row r="203" spans="1:46"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row>
    <row r="204" spans="1:46"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row>
    <row r="205" spans="1:46"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row>
    <row r="206" spans="1:46"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row>
    <row r="207" spans="1:46"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row>
    <row r="208" spans="1:46"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row>
    <row r="209" spans="1:46"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row>
    <row r="210" spans="1:46"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row>
    <row r="211" spans="1:46"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row>
    <row r="212" spans="1:46"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row>
    <row r="213" spans="1:46"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row>
    <row r="214" spans="1:46"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row>
    <row r="215" spans="1:46"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row>
    <row r="216" spans="1:46"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row>
    <row r="217" spans="1:46"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row>
    <row r="218" spans="1:46"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row>
    <row r="219" spans="1:46"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row>
    <row r="220" spans="1:46"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row>
    <row r="221" spans="1:46"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row>
    <row r="222" spans="1:46"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row>
    <row r="223" spans="1:46"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row>
    <row r="224" spans="1:46"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row>
    <row r="225" spans="1:46"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row>
    <row r="226" spans="1:46"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row>
    <row r="227" spans="1:46"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row>
    <row r="228" spans="1:46"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row>
    <row r="229" spans="1:46"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row>
    <row r="230" spans="1:46"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row>
    <row r="231" spans="1:46"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row>
    <row r="232" spans="1:46"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row>
    <row r="233" spans="1:46"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row>
    <row r="234" spans="1:46"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row>
    <row r="235" spans="1:46"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row>
  </sheetData>
  <sheetProtection sheet="1" objects="1" scenarios="1"/>
  <mergeCells count="44">
    <mergeCell ref="F83:H83"/>
    <mergeCell ref="J2:K2"/>
    <mergeCell ref="L101:M101"/>
    <mergeCell ref="C6:D6"/>
    <mergeCell ref="E6:H6"/>
    <mergeCell ref="K6:N6"/>
    <mergeCell ref="M2:N2"/>
    <mergeCell ref="C91:E91"/>
    <mergeCell ref="C83:E83"/>
    <mergeCell ref="C89:E89"/>
    <mergeCell ref="C77:D77"/>
    <mergeCell ref="C85:E85"/>
    <mergeCell ref="C79:E79"/>
    <mergeCell ref="C32:D32"/>
    <mergeCell ref="C26:D26"/>
    <mergeCell ref="C29:D29"/>
    <mergeCell ref="L140:M140"/>
    <mergeCell ref="B129:E129"/>
    <mergeCell ref="L129:M129"/>
    <mergeCell ref="C93:E93"/>
    <mergeCell ref="L159:M159"/>
    <mergeCell ref="B140:E140"/>
    <mergeCell ref="C87:E87"/>
    <mergeCell ref="C81:E81"/>
    <mergeCell ref="C30:D30"/>
    <mergeCell ref="C28:D28"/>
    <mergeCell ref="C73:D73"/>
    <mergeCell ref="C58:D58"/>
    <mergeCell ref="H2:I2"/>
    <mergeCell ref="H3:I3"/>
    <mergeCell ref="C2:F2"/>
    <mergeCell ref="C75:D75"/>
    <mergeCell ref="C27:D27"/>
    <mergeCell ref="C9:D9"/>
    <mergeCell ref="C13:D13"/>
    <mergeCell ref="C60:D60"/>
    <mergeCell ref="C34:D34"/>
    <mergeCell ref="C22:D22"/>
    <mergeCell ref="C24:D24"/>
    <mergeCell ref="C11:D11"/>
    <mergeCell ref="C15:D15"/>
    <mergeCell ref="C20:D20"/>
    <mergeCell ref="C16:D16"/>
    <mergeCell ref="C25:D25"/>
  </mergeCells>
  <phoneticPr fontId="2" type="noConversion"/>
  <conditionalFormatting sqref="F81:Q81 F93:Q93">
    <cfRule type="cellIs" dxfId="29" priority="1" stopIfTrue="1" operator="lessThan">
      <formula>0</formula>
    </cfRule>
  </conditionalFormatting>
  <conditionalFormatting sqref="F3:F4">
    <cfRule type="cellIs" dxfId="28" priority="2" stopIfTrue="1" operator="lessThan">
      <formula>0</formula>
    </cfRule>
  </conditionalFormatting>
  <conditionalFormatting sqref="D4">
    <cfRule type="cellIs" dxfId="27" priority="3" stopIfTrue="1" operator="lessThan">
      <formula>0</formula>
    </cfRule>
  </conditionalFormatting>
  <conditionalFormatting sqref="H2:I2">
    <cfRule type="cellIs" dxfId="26" priority="4" stopIfTrue="1" operator="equal">
      <formula>$X$89</formula>
    </cfRule>
  </conditionalFormatting>
  <conditionalFormatting sqref="H3:I3">
    <cfRule type="cellIs" dxfId="25" priority="5" stopIfTrue="1" operator="equal">
      <formula>$X$91</formula>
    </cfRule>
  </conditionalFormatting>
  <conditionalFormatting sqref="F88:Q88">
    <cfRule type="cellIs" dxfId="24" priority="6" stopIfTrue="1" operator="equal">
      <formula>$Y$1</formula>
    </cfRule>
  </conditionalFormatting>
  <dataValidations count="2">
    <dataValidation type="list" allowBlank="1" showInputMessage="1" showErrorMessage="1" sqref="D68:D69 D56" xr:uid="{00000000-0002-0000-0E00-000000000000}">
      <formula1>liquidacionhacienda</formula1>
    </dataValidation>
    <dataValidation type="list" allowBlank="1" showInputMessage="1" showErrorMessage="1" sqref="D37:D55" xr:uid="{00000000-0002-0000-0E00-000001000000}">
      <formula1>plazopago</formula1>
    </dataValidation>
  </dataValidations>
  <hyperlinks>
    <hyperlink ref="M2" location="'4a'!A148" display="información importante" xr:uid="{00000000-0004-0000-0E00-000000000000}"/>
    <hyperlink ref="L129:M129" location="'4a'!A5" display="Volver arriba" xr:uid="{00000000-0004-0000-0E00-000001000000}"/>
    <hyperlink ref="L4" location="'4b'!A1" display="balances ►" xr:uid="{00000000-0004-0000-0E00-000002000000}"/>
    <hyperlink ref="H4" location="'2a'!A1" display="◄ ingresos" xr:uid="{00000000-0004-0000-0E00-000003000000}"/>
    <hyperlink ref="I4" location="'2b'!A1" display="◄ gastos" xr:uid="{00000000-0004-0000-0E00-000004000000}"/>
    <hyperlink ref="J4" location="'3a'!A1" display="◄inversion." xr:uid="{00000000-0004-0000-0E00-000005000000}"/>
    <hyperlink ref="K4" location="'3b'!A1" display="◄financiac." xr:uid="{00000000-0004-0000-0E00-000006000000}"/>
    <hyperlink ref="L140:M140" location="'4a'!A5" display="Volver arriba" xr:uid="{00000000-0004-0000-0E00-000007000000}"/>
    <hyperlink ref="L159:M159" location="'4a'!A5" display="Volver arriba" xr:uid="{00000000-0004-0000-0E00-000008000000}"/>
    <hyperlink ref="G4" location="'1'!A1" display="◄ inicio" xr:uid="{00000000-0004-0000-0E00-000009000000}"/>
    <hyperlink ref="F83:H83" location="'4a'!A167" display=" ¿Qué es y como funciona?" xr:uid="{00000000-0004-0000-0E00-00000A000000}"/>
    <hyperlink ref="J2:K2" location="'4a'!A119" display="Ajustar PÓLIZAS ▼" xr:uid="{00000000-0004-0000-0E00-00000B000000}"/>
    <hyperlink ref="L101:M101" location="'4a'!A5" display="Volver arriba" xr:uid="{00000000-0004-0000-0E00-00000C000000}"/>
    <hyperlink ref="M4" location="'5b'!A1" display="consolidar►" xr:uid="{00000000-0004-0000-0E00-00000D000000}"/>
    <hyperlink ref="N4" location="'4b'!A1" display="siguiente ►" xr:uid="{00000000-0004-0000-0E00-00000E000000}"/>
  </hyperlinks>
  <pageMargins left="0.75" right="0.75" top="1" bottom="1" header="0" footer="0"/>
  <drawing r:id="rId1"/>
  <legacyDrawing r:id="rId2"/>
  <extLst>
    <ext xmlns:mx="http://schemas.microsoft.com/office/mac/excel/2008/main" uri="http://schemas.microsoft.com/office/mac/excel/2008/main">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17"/>
  </sheetPr>
  <dimension ref="A1:AR263"/>
  <sheetViews>
    <sheetView showZeros="0" zoomScale="75" workbookViewId="0">
      <pane xSplit="3" ySplit="8" topLeftCell="D9" activePane="bottomRight" state="frozen"/>
      <selection pane="topRight" activeCell="D1" sqref="D1"/>
      <selection pane="bottomLeft" activeCell="A9" sqref="A9"/>
      <selection pane="bottomRight" activeCell="D5" sqref="D5"/>
    </sheetView>
  </sheetViews>
  <sheetFormatPr baseColWidth="10" defaultRowHeight="13" x14ac:dyDescent="0.15"/>
  <cols>
    <col min="1" max="1" width="0.83203125" customWidth="1"/>
    <col min="2" max="2" width="1" customWidth="1"/>
    <col min="3" max="3" width="34.33203125" customWidth="1"/>
    <col min="4" max="9" width="12.33203125" customWidth="1"/>
    <col min="10" max="10" width="12.6640625" customWidth="1"/>
    <col min="11" max="12" width="12.33203125" customWidth="1"/>
    <col min="13" max="13" width="12.83203125" customWidth="1"/>
    <col min="14" max="14" width="14.5" customWidth="1"/>
    <col min="15" max="15" width="13.5" customWidth="1"/>
    <col min="16" max="16" width="8.33203125" customWidth="1"/>
    <col min="17" max="17" width="5.33203125" customWidth="1"/>
    <col min="24" max="24" width="0" hidden="1" customWidth="1"/>
  </cols>
  <sheetData>
    <row r="1" spans="1:44" ht="5.25" customHeight="1" thickBot="1" x14ac:dyDescent="0.2">
      <c r="A1" s="4"/>
      <c r="B1" s="4"/>
      <c r="C1" s="4"/>
      <c r="D1" s="4"/>
      <c r="E1" s="4"/>
      <c r="F1" s="4"/>
      <c r="G1" s="4"/>
      <c r="H1" s="4"/>
      <c r="I1" s="4"/>
      <c r="J1" s="4"/>
      <c r="K1" s="4"/>
      <c r="L1" s="4"/>
      <c r="M1" s="4"/>
      <c r="N1" s="4"/>
      <c r="O1" s="4"/>
      <c r="P1" s="4"/>
      <c r="Q1" s="4"/>
      <c r="R1" s="4"/>
      <c r="S1" s="1"/>
      <c r="T1" s="1"/>
      <c r="U1" s="1"/>
      <c r="V1" s="1"/>
      <c r="W1" s="1"/>
      <c r="X1" s="1"/>
      <c r="Y1" s="1"/>
      <c r="Z1" s="1"/>
      <c r="AA1" s="1"/>
      <c r="AB1" s="1"/>
      <c r="AC1" s="1"/>
      <c r="AD1" s="1"/>
      <c r="AE1" s="1"/>
      <c r="AF1" s="1"/>
      <c r="AG1" s="1"/>
      <c r="AH1" s="1"/>
      <c r="AI1" s="1"/>
      <c r="AJ1" s="1"/>
      <c r="AK1" s="1"/>
      <c r="AL1" s="1"/>
      <c r="AM1" s="1"/>
      <c r="AN1" s="1"/>
      <c r="AO1" s="1"/>
      <c r="AP1" s="1"/>
      <c r="AQ1" s="1"/>
      <c r="AR1" s="1"/>
    </row>
    <row r="2" spans="1:44" ht="15" customHeight="1" thickBot="1" x14ac:dyDescent="0.2">
      <c r="A2" s="4"/>
      <c r="B2" s="4"/>
      <c r="C2" s="2647" t="s">
        <v>1645</v>
      </c>
      <c r="D2" s="2648"/>
      <c r="E2" s="4"/>
      <c r="F2" s="4"/>
      <c r="G2" s="4"/>
      <c r="H2" s="4"/>
      <c r="I2" s="4"/>
      <c r="J2" s="4"/>
      <c r="K2" s="4"/>
      <c r="L2" s="2333" t="s">
        <v>1228</v>
      </c>
      <c r="M2" s="2334"/>
      <c r="N2" s="2335"/>
      <c r="O2" s="4"/>
      <c r="P2" s="4"/>
      <c r="Q2" s="4"/>
      <c r="R2" s="4"/>
      <c r="S2" s="1"/>
      <c r="T2" s="1"/>
      <c r="U2" s="1"/>
      <c r="V2" s="1"/>
      <c r="W2" s="1"/>
      <c r="X2" s="1"/>
      <c r="Y2" s="1"/>
      <c r="Z2" s="1"/>
      <c r="AA2" s="1"/>
      <c r="AB2" s="1"/>
      <c r="AC2" s="1"/>
      <c r="AD2" s="1"/>
      <c r="AE2" s="1"/>
      <c r="AF2" s="1"/>
      <c r="AG2" s="1"/>
      <c r="AH2" s="1"/>
      <c r="AI2" s="1"/>
      <c r="AJ2" s="1"/>
      <c r="AK2" s="1"/>
      <c r="AL2" s="1"/>
      <c r="AM2" s="1"/>
      <c r="AN2" s="1"/>
      <c r="AO2" s="1"/>
      <c r="AP2" s="1"/>
      <c r="AQ2" s="1"/>
      <c r="AR2" s="1"/>
    </row>
    <row r="3" spans="1:44" ht="13.5" customHeight="1" thickBot="1" x14ac:dyDescent="0.2">
      <c r="A3" s="4"/>
      <c r="B3" s="4"/>
      <c r="C3" s="2649"/>
      <c r="D3" s="2650"/>
      <c r="E3" s="934" t="str">
        <f t="shared" ref="E3:O3" si="0">E14</f>
        <v>FEB</v>
      </c>
      <c r="F3" s="934" t="str">
        <f t="shared" si="0"/>
        <v>MAR</v>
      </c>
      <c r="G3" s="934" t="str">
        <f t="shared" si="0"/>
        <v>ABR</v>
      </c>
      <c r="H3" s="934" t="str">
        <f t="shared" si="0"/>
        <v>MAY</v>
      </c>
      <c r="I3" s="934" t="str">
        <f t="shared" si="0"/>
        <v>JUN</v>
      </c>
      <c r="J3" s="934" t="str">
        <f t="shared" si="0"/>
        <v>JUL</v>
      </c>
      <c r="K3" s="934" t="str">
        <f t="shared" si="0"/>
        <v>AGO</v>
      </c>
      <c r="L3" s="934" t="str">
        <f t="shared" si="0"/>
        <v>SEPT</v>
      </c>
      <c r="M3" s="934" t="str">
        <f t="shared" si="0"/>
        <v>OCT</v>
      </c>
      <c r="N3" s="934" t="str">
        <f t="shared" si="0"/>
        <v>NOV</v>
      </c>
      <c r="O3" s="934" t="str">
        <f t="shared" si="0"/>
        <v xml:space="preserve"> DIC</v>
      </c>
      <c r="P3" s="4"/>
      <c r="Q3" s="4"/>
      <c r="R3" s="4"/>
      <c r="S3" s="1"/>
      <c r="T3" s="1"/>
      <c r="U3" s="1"/>
      <c r="V3" s="1"/>
      <c r="W3" s="1"/>
      <c r="X3" s="1">
        <f>COUNTIF(D149:O149,"&lt;0")</f>
        <v>0</v>
      </c>
      <c r="Y3" s="1"/>
      <c r="Z3" s="1"/>
      <c r="AA3" s="1"/>
      <c r="AB3" s="1"/>
      <c r="AC3" s="1"/>
      <c r="AD3" s="1"/>
      <c r="AE3" s="1"/>
      <c r="AF3" s="1"/>
      <c r="AG3" s="1"/>
      <c r="AH3" s="1"/>
      <c r="AI3" s="1"/>
      <c r="AJ3" s="1"/>
      <c r="AK3" s="1"/>
      <c r="AL3" s="1"/>
      <c r="AM3" s="1"/>
      <c r="AN3" s="1"/>
      <c r="AO3" s="1"/>
      <c r="AP3" s="1"/>
      <c r="AQ3" s="1"/>
      <c r="AR3" s="1"/>
    </row>
    <row r="4" spans="1:44" ht="15" customHeight="1" x14ac:dyDescent="0.15">
      <c r="A4" s="4"/>
      <c r="B4" s="4"/>
      <c r="C4" s="941" t="s">
        <v>1509</v>
      </c>
      <c r="D4" s="1025">
        <f>IF(D263&gt;0,D263,0)</f>
        <v>58000</v>
      </c>
      <c r="E4" s="1025">
        <f t="shared" ref="E4:O4" si="1">IF(E263&gt;0,E263,0)</f>
        <v>58000.000000000015</v>
      </c>
      <c r="F4" s="1025">
        <f t="shared" si="1"/>
        <v>58000.000000000007</v>
      </c>
      <c r="G4" s="1025">
        <f t="shared" si="1"/>
        <v>58000</v>
      </c>
      <c r="H4" s="1025">
        <f t="shared" si="1"/>
        <v>58000</v>
      </c>
      <c r="I4" s="1025">
        <f t="shared" si="1"/>
        <v>58000</v>
      </c>
      <c r="J4" s="1025">
        <f t="shared" si="1"/>
        <v>58000</v>
      </c>
      <c r="K4" s="1025">
        <f t="shared" si="1"/>
        <v>58000.000000000015</v>
      </c>
      <c r="L4" s="1025">
        <f t="shared" si="1"/>
        <v>58000.000000000007</v>
      </c>
      <c r="M4" s="1025">
        <f t="shared" si="1"/>
        <v>58000.000000000015</v>
      </c>
      <c r="N4" s="1025">
        <f t="shared" si="1"/>
        <v>58000.000000000015</v>
      </c>
      <c r="O4" s="1026">
        <f t="shared" si="1"/>
        <v>58000.000000000015</v>
      </c>
      <c r="P4" s="4"/>
      <c r="Q4" s="4"/>
      <c r="R4" s="4"/>
      <c r="S4" s="1"/>
      <c r="T4" s="1"/>
      <c r="U4" s="1"/>
      <c r="V4" s="1"/>
      <c r="W4" s="1"/>
      <c r="X4" s="1" t="s">
        <v>1240</v>
      </c>
      <c r="Y4" s="1"/>
      <c r="Z4" s="1"/>
      <c r="AA4" s="1"/>
      <c r="AB4" s="1"/>
      <c r="AC4" s="1"/>
      <c r="AD4" s="1"/>
      <c r="AE4" s="1"/>
      <c r="AF4" s="1"/>
      <c r="AG4" s="1"/>
      <c r="AH4" s="1"/>
      <c r="AI4" s="1"/>
      <c r="AJ4" s="1"/>
      <c r="AK4" s="1"/>
      <c r="AL4" s="1"/>
      <c r="AM4" s="1"/>
      <c r="AN4" s="1"/>
      <c r="AO4" s="1"/>
      <c r="AP4" s="1"/>
      <c r="AQ4" s="1"/>
      <c r="AR4" s="1"/>
    </row>
    <row r="5" spans="1:44" ht="15" customHeight="1" x14ac:dyDescent="0.15">
      <c r="A5" s="4"/>
      <c r="B5" s="4"/>
      <c r="C5" s="941" t="s">
        <v>1345</v>
      </c>
      <c r="D5" s="1020">
        <f>IF(D263&lt;0,-D263,0)</f>
        <v>0</v>
      </c>
      <c r="E5" s="1020">
        <f t="shared" ref="E5:O5" si="2">IF(E263&lt;0,-E263,0)</f>
        <v>0</v>
      </c>
      <c r="F5" s="1020">
        <f t="shared" si="2"/>
        <v>0</v>
      </c>
      <c r="G5" s="1020">
        <f t="shared" si="2"/>
        <v>0</v>
      </c>
      <c r="H5" s="1020">
        <f t="shared" si="2"/>
        <v>0</v>
      </c>
      <c r="I5" s="1020">
        <f t="shared" si="2"/>
        <v>0</v>
      </c>
      <c r="J5" s="1020">
        <f t="shared" si="2"/>
        <v>0</v>
      </c>
      <c r="K5" s="1020">
        <f t="shared" si="2"/>
        <v>0</v>
      </c>
      <c r="L5" s="1020">
        <f t="shared" si="2"/>
        <v>0</v>
      </c>
      <c r="M5" s="1020">
        <f t="shared" si="2"/>
        <v>0</v>
      </c>
      <c r="N5" s="1020">
        <f>IF(N263&lt;0,-N263,0)</f>
        <v>0</v>
      </c>
      <c r="O5" s="1027">
        <f t="shared" si="2"/>
        <v>0</v>
      </c>
      <c r="P5" s="4"/>
      <c r="Q5" s="844"/>
      <c r="R5" s="4"/>
      <c r="S5" s="1"/>
      <c r="T5" s="1"/>
      <c r="U5" s="1"/>
      <c r="V5" s="1"/>
      <c r="W5" s="1"/>
      <c r="X5" s="1"/>
      <c r="Y5" s="1"/>
      <c r="Z5" s="1"/>
      <c r="AA5" s="1"/>
      <c r="AB5" s="1"/>
      <c r="AC5" s="1"/>
      <c r="AD5" s="1"/>
      <c r="AE5" s="1"/>
      <c r="AF5" s="1"/>
      <c r="AG5" s="1"/>
      <c r="AH5" s="1"/>
      <c r="AI5" s="1"/>
      <c r="AJ5" s="1"/>
      <c r="AK5" s="1"/>
      <c r="AL5" s="1"/>
      <c r="AM5" s="1"/>
      <c r="AN5" s="1"/>
      <c r="AO5" s="1"/>
      <c r="AP5" s="1"/>
      <c r="AQ5" s="1"/>
      <c r="AR5" s="1"/>
    </row>
    <row r="6" spans="1:44" ht="17.25" customHeight="1" thickBot="1" x14ac:dyDescent="0.2">
      <c r="A6" s="4"/>
      <c r="B6" s="4"/>
      <c r="C6" s="1021" t="s">
        <v>1510</v>
      </c>
      <c r="D6" s="1028">
        <v>58000</v>
      </c>
      <c r="E6" s="1028">
        <v>58000</v>
      </c>
      <c r="F6" s="1028">
        <v>58000</v>
      </c>
      <c r="G6" s="1028">
        <v>58000</v>
      </c>
      <c r="H6" s="1028">
        <v>58000</v>
      </c>
      <c r="I6" s="1028">
        <v>58000</v>
      </c>
      <c r="J6" s="1028">
        <v>58000</v>
      </c>
      <c r="K6" s="1028">
        <v>58000</v>
      </c>
      <c r="L6" s="1028">
        <v>58000</v>
      </c>
      <c r="M6" s="1028">
        <v>58000</v>
      </c>
      <c r="N6" s="1028">
        <v>58000</v>
      </c>
      <c r="O6" s="1028">
        <v>58000</v>
      </c>
      <c r="P6" s="4"/>
      <c r="Q6" s="4"/>
      <c r="R6" s="4"/>
      <c r="S6" s="1"/>
      <c r="T6" s="1"/>
      <c r="U6" s="1"/>
      <c r="V6" s="1"/>
      <c r="W6" s="1"/>
      <c r="X6" s="1"/>
      <c r="Y6" s="1"/>
      <c r="Z6" s="1"/>
      <c r="AA6" s="1"/>
      <c r="AB6" s="1"/>
      <c r="AC6" s="1"/>
      <c r="AD6" s="1"/>
      <c r="AE6" s="1"/>
      <c r="AF6" s="1"/>
      <c r="AG6" s="1"/>
      <c r="AH6" s="1"/>
      <c r="AI6" s="1"/>
      <c r="AJ6" s="1"/>
      <c r="AK6" s="1"/>
      <c r="AL6" s="1"/>
      <c r="AM6" s="1"/>
      <c r="AN6" s="1"/>
      <c r="AO6" s="1"/>
      <c r="AP6" s="1"/>
      <c r="AQ6" s="1"/>
      <c r="AR6" s="1"/>
    </row>
    <row r="7" spans="1:44" ht="6" customHeight="1" thickBot="1" x14ac:dyDescent="0.2">
      <c r="A7" s="4"/>
      <c r="B7" s="4"/>
      <c r="C7" s="4"/>
      <c r="D7" s="4"/>
      <c r="E7" s="4"/>
      <c r="F7" s="4"/>
      <c r="G7" s="4"/>
      <c r="H7" s="4"/>
      <c r="I7" s="4"/>
      <c r="J7" s="4"/>
      <c r="K7" s="4"/>
      <c r="L7" s="4"/>
      <c r="M7" s="4"/>
      <c r="N7" s="4"/>
      <c r="O7" s="4"/>
      <c r="P7" s="4"/>
      <c r="Q7" s="4"/>
      <c r="R7" s="4"/>
      <c r="S7" s="1"/>
      <c r="T7" s="1"/>
      <c r="U7" s="1"/>
      <c r="V7" s="1"/>
      <c r="W7" s="1"/>
      <c r="X7" s="1"/>
      <c r="Y7" s="1"/>
      <c r="Z7" s="1"/>
      <c r="AA7" s="1"/>
      <c r="AB7" s="1"/>
      <c r="AC7" s="1"/>
      <c r="AD7" s="1"/>
      <c r="AE7" s="1"/>
      <c r="AF7" s="1"/>
      <c r="AG7" s="1"/>
      <c r="AH7" s="1"/>
      <c r="AI7" s="1"/>
      <c r="AJ7" s="1"/>
      <c r="AK7" s="1"/>
      <c r="AL7" s="1"/>
      <c r="AM7" s="1"/>
      <c r="AN7" s="1"/>
      <c r="AO7" s="1"/>
      <c r="AP7" s="1"/>
      <c r="AQ7" s="1"/>
      <c r="AR7" s="1"/>
    </row>
    <row r="8" spans="1:44" ht="16.5" customHeight="1" thickBot="1" x14ac:dyDescent="0.25">
      <c r="A8" s="4"/>
      <c r="B8" s="4"/>
      <c r="C8" s="936"/>
      <c r="D8" s="4"/>
      <c r="E8" s="4"/>
      <c r="F8" s="4"/>
      <c r="G8" s="2024" t="s">
        <v>1238</v>
      </c>
      <c r="H8" s="2069" t="s">
        <v>1231</v>
      </c>
      <c r="I8" s="2059" t="s">
        <v>1232</v>
      </c>
      <c r="J8" s="2059" t="s">
        <v>578</v>
      </c>
      <c r="K8" s="2060" t="s">
        <v>1233</v>
      </c>
      <c r="L8" s="2061" t="s">
        <v>1234</v>
      </c>
      <c r="M8" s="2063" t="s">
        <v>1229</v>
      </c>
      <c r="N8" s="2064" t="s">
        <v>1419</v>
      </c>
      <c r="O8" s="2058" t="s">
        <v>1421</v>
      </c>
      <c r="P8" s="4"/>
      <c r="Q8" s="4"/>
      <c r="R8" s="4"/>
      <c r="S8" s="1"/>
      <c r="T8" s="1"/>
      <c r="U8" s="1"/>
      <c r="V8" s="1"/>
      <c r="W8" s="1"/>
      <c r="X8" s="1"/>
      <c r="Y8" s="1"/>
      <c r="Z8" s="1"/>
      <c r="AA8" s="1"/>
      <c r="AB8" s="1"/>
      <c r="AC8" s="1"/>
      <c r="AD8" s="1"/>
      <c r="AE8" s="1"/>
      <c r="AF8" s="1"/>
      <c r="AG8" s="1"/>
      <c r="AH8" s="1"/>
      <c r="AI8" s="1"/>
      <c r="AJ8" s="1"/>
      <c r="AK8" s="1"/>
      <c r="AL8" s="1"/>
      <c r="AM8" s="1"/>
      <c r="AN8" s="1"/>
      <c r="AO8" s="1"/>
      <c r="AP8" s="1"/>
      <c r="AQ8" s="1"/>
      <c r="AR8" s="1"/>
    </row>
    <row r="9" spans="1:44" ht="6.75" customHeight="1" thickBot="1" x14ac:dyDescent="0.2">
      <c r="A9" s="4"/>
      <c r="B9" s="4"/>
      <c r="C9" s="4"/>
      <c r="D9" s="4"/>
      <c r="E9" s="4"/>
      <c r="F9" s="4"/>
      <c r="G9" s="4"/>
      <c r="H9" s="4"/>
      <c r="I9" s="4"/>
      <c r="J9" s="4"/>
      <c r="K9" s="4"/>
      <c r="L9" s="4"/>
      <c r="M9" s="4"/>
      <c r="N9" s="4"/>
      <c r="O9" s="4"/>
      <c r="P9" s="4"/>
      <c r="Q9" s="4"/>
      <c r="R9" s="4"/>
      <c r="S9" s="1"/>
      <c r="T9" s="1"/>
      <c r="U9" s="1"/>
      <c r="V9" s="1"/>
      <c r="W9" s="1"/>
      <c r="X9" s="1"/>
      <c r="Y9" s="1"/>
      <c r="Z9" s="1"/>
      <c r="AA9" s="1"/>
      <c r="AB9" s="1"/>
      <c r="AC9" s="1"/>
      <c r="AD9" s="1"/>
      <c r="AE9" s="1"/>
      <c r="AF9" s="1"/>
      <c r="AG9" s="1"/>
      <c r="AH9" s="1"/>
      <c r="AI9" s="1"/>
      <c r="AJ9" s="1"/>
      <c r="AK9" s="1"/>
      <c r="AL9" s="1"/>
      <c r="AM9" s="1"/>
      <c r="AN9" s="1"/>
      <c r="AO9" s="1"/>
      <c r="AP9" s="1"/>
      <c r="AQ9" s="1"/>
      <c r="AR9" s="1"/>
    </row>
    <row r="10" spans="1:44" ht="27" customHeight="1" thickTop="1" thickBot="1" x14ac:dyDescent="0.2">
      <c r="A10" s="4"/>
      <c r="B10" s="4"/>
      <c r="C10" s="849" t="str">
        <f>'1'!$G$13</f>
        <v>CAED GESTION</v>
      </c>
      <c r="D10" s="2325" t="str">
        <f>'2c'!$D$7</f>
        <v>PLAN de NEGOCIO</v>
      </c>
      <c r="E10" s="2325"/>
      <c r="F10" s="2325"/>
      <c r="G10" s="2325"/>
      <c r="H10" s="2325"/>
      <c r="I10" s="778">
        <f>'1'!$E$15</f>
        <v>2023</v>
      </c>
      <c r="J10" s="1125" t="s">
        <v>1209</v>
      </c>
      <c r="K10" s="2628" t="s">
        <v>1685</v>
      </c>
      <c r="L10" s="2655"/>
      <c r="M10" s="2655"/>
      <c r="N10" s="2655"/>
      <c r="O10" s="2656"/>
      <c r="P10" s="4"/>
      <c r="Q10" s="4"/>
      <c r="R10" s="4"/>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ht="7.5" customHeight="1" x14ac:dyDescent="0.15">
      <c r="A11" s="4"/>
      <c r="B11" s="4"/>
      <c r="C11" s="4"/>
      <c r="D11" s="4"/>
      <c r="E11" s="4"/>
      <c r="F11" s="4"/>
      <c r="G11" s="4"/>
      <c r="H11" s="4"/>
      <c r="I11" s="4"/>
      <c r="J11" s="4"/>
      <c r="K11" s="4"/>
      <c r="L11" s="4"/>
      <c r="M11" s="4"/>
      <c r="N11" s="4"/>
      <c r="O11" s="4"/>
      <c r="P11" s="4"/>
      <c r="Q11" s="4"/>
      <c r="R11" s="4"/>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9.75" customHeight="1" thickBot="1" x14ac:dyDescent="0.2">
      <c r="A12" s="4"/>
      <c r="B12" s="103"/>
      <c r="C12" s="889"/>
      <c r="D12" s="889"/>
      <c r="E12" s="889"/>
      <c r="F12" s="889"/>
      <c r="G12" s="889"/>
      <c r="H12" s="889"/>
      <c r="I12" s="889"/>
      <c r="J12" s="889"/>
      <c r="K12" s="889"/>
      <c r="L12" s="889"/>
      <c r="M12" s="889"/>
      <c r="N12" s="889"/>
      <c r="O12" s="890"/>
      <c r="P12" s="890"/>
      <c r="Q12" s="18"/>
      <c r="R12" s="4"/>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29" thickTop="1" x14ac:dyDescent="0.3">
      <c r="A13" s="4"/>
      <c r="B13" s="103"/>
      <c r="C13" s="2652" t="s">
        <v>309</v>
      </c>
      <c r="D13" s="2653"/>
      <c r="E13" s="2653"/>
      <c r="F13" s="2653"/>
      <c r="G13" s="2653"/>
      <c r="H13" s="2653"/>
      <c r="I13" s="2653"/>
      <c r="J13" s="2653"/>
      <c r="K13" s="2653"/>
      <c r="L13" s="2653"/>
      <c r="M13" s="2653"/>
      <c r="N13" s="2653"/>
      <c r="O13" s="2653"/>
      <c r="P13" s="2654"/>
      <c r="Q13" s="18"/>
      <c r="R13" s="4"/>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16" x14ac:dyDescent="0.2">
      <c r="A14" s="4"/>
      <c r="B14" s="103"/>
      <c r="C14" s="742"/>
      <c r="D14" s="647" t="str">
        <f>'1'!E17</f>
        <v>ENE</v>
      </c>
      <c r="E14" s="647" t="str">
        <f>'1'!F17</f>
        <v>FEB</v>
      </c>
      <c r="F14" s="647" t="str">
        <f>'1'!G17</f>
        <v>MAR</v>
      </c>
      <c r="G14" s="647" t="str">
        <f>'1'!H17</f>
        <v>ABR</v>
      </c>
      <c r="H14" s="647" t="str">
        <f>'1'!I17</f>
        <v>MAY</v>
      </c>
      <c r="I14" s="647" t="str">
        <f>'1'!J17</f>
        <v>JUN</v>
      </c>
      <c r="J14" s="647" t="str">
        <f>'1'!K17</f>
        <v>JUL</v>
      </c>
      <c r="K14" s="647" t="str">
        <f>'1'!L17</f>
        <v>AGO</v>
      </c>
      <c r="L14" s="647" t="str">
        <f>'1'!M17</f>
        <v>SEPT</v>
      </c>
      <c r="M14" s="647" t="str">
        <f>'1'!N17</f>
        <v>OCT</v>
      </c>
      <c r="N14" s="647" t="str">
        <f>'1'!O17</f>
        <v>NOV</v>
      </c>
      <c r="O14" s="647" t="str">
        <f>'1'!P17</f>
        <v xml:space="preserve"> DIC</v>
      </c>
      <c r="P14" s="648"/>
      <c r="Q14" s="18"/>
      <c r="R14" s="4"/>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8.75" customHeight="1" thickBot="1" x14ac:dyDescent="0.2">
      <c r="A15" s="4"/>
      <c r="B15" s="103"/>
      <c r="C15" s="918" t="s">
        <v>310</v>
      </c>
      <c r="D15" s="901">
        <f t="shared" ref="D15:O15" si="3">+D16+D33+D40+D46+D53</f>
        <v>2500</v>
      </c>
      <c r="E15" s="901">
        <f t="shared" si="3"/>
        <v>2500</v>
      </c>
      <c r="F15" s="901">
        <f t="shared" si="3"/>
        <v>2500</v>
      </c>
      <c r="G15" s="901">
        <f t="shared" si="3"/>
        <v>2500</v>
      </c>
      <c r="H15" s="901">
        <f t="shared" si="3"/>
        <v>2500</v>
      </c>
      <c r="I15" s="901">
        <f t="shared" si="3"/>
        <v>2500</v>
      </c>
      <c r="J15" s="901">
        <f t="shared" si="3"/>
        <v>2500</v>
      </c>
      <c r="K15" s="901">
        <f t="shared" si="3"/>
        <v>2500</v>
      </c>
      <c r="L15" s="901">
        <f t="shared" si="3"/>
        <v>2500</v>
      </c>
      <c r="M15" s="901">
        <f t="shared" si="3"/>
        <v>2500</v>
      </c>
      <c r="N15" s="901">
        <f t="shared" si="3"/>
        <v>2500</v>
      </c>
      <c r="O15" s="901">
        <f t="shared" si="3"/>
        <v>2500</v>
      </c>
      <c r="P15" s="902">
        <f>+IF($O$73=0,0,O15/$O$73)</f>
        <v>1.9993026432380382E-2</v>
      </c>
      <c r="Q15" s="18"/>
      <c r="R15" s="4"/>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6" x14ac:dyDescent="0.2">
      <c r="A16" s="4"/>
      <c r="B16" s="103"/>
      <c r="C16" s="919" t="s">
        <v>311</v>
      </c>
      <c r="D16" s="897">
        <f>+D17+D19+D21+D23+D25+D27+D29+D30+D31+D32</f>
        <v>2500</v>
      </c>
      <c r="E16" s="898">
        <f t="shared" ref="E16:O16" si="4">+E17+E19+E21+E23+E25+E27+E29+E30+E31+E32</f>
        <v>2500</v>
      </c>
      <c r="F16" s="898">
        <f t="shared" si="4"/>
        <v>2500</v>
      </c>
      <c r="G16" s="898">
        <f>+G17+G19+G21+G23+G25+G27+G29+G30+G31+G32</f>
        <v>2500</v>
      </c>
      <c r="H16" s="898">
        <f t="shared" si="4"/>
        <v>2500</v>
      </c>
      <c r="I16" s="898">
        <f t="shared" si="4"/>
        <v>2500</v>
      </c>
      <c r="J16" s="898">
        <f t="shared" si="4"/>
        <v>2500</v>
      </c>
      <c r="K16" s="898">
        <f t="shared" si="4"/>
        <v>2500</v>
      </c>
      <c r="L16" s="898">
        <f t="shared" si="4"/>
        <v>2500</v>
      </c>
      <c r="M16" s="898">
        <f t="shared" si="4"/>
        <v>2500</v>
      </c>
      <c r="N16" s="898">
        <f t="shared" si="4"/>
        <v>2500</v>
      </c>
      <c r="O16" s="899">
        <f t="shared" si="4"/>
        <v>2500</v>
      </c>
      <c r="P16" s="900">
        <f>+IF($O$73=0,0,O16/$O$73)</f>
        <v>1.9993026432380382E-2</v>
      </c>
      <c r="Q16" s="18"/>
      <c r="R16" s="4"/>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4" x14ac:dyDescent="0.15">
      <c r="A17" s="4"/>
      <c r="B17" s="103"/>
      <c r="C17" s="672" t="str">
        <f>'3a'!E188</f>
        <v>Terrenos, edificios y locales</v>
      </c>
      <c r="D17" s="718">
        <f>'3a'!G188+D18</f>
        <v>0</v>
      </c>
      <c r="E17" s="719">
        <f t="shared" ref="E17:O17" si="5">+D17</f>
        <v>0</v>
      </c>
      <c r="F17" s="719">
        <f t="shared" si="5"/>
        <v>0</v>
      </c>
      <c r="G17" s="719">
        <f t="shared" si="5"/>
        <v>0</v>
      </c>
      <c r="H17" s="719">
        <f t="shared" si="5"/>
        <v>0</v>
      </c>
      <c r="I17" s="719">
        <f t="shared" si="5"/>
        <v>0</v>
      </c>
      <c r="J17" s="719">
        <f t="shared" si="5"/>
        <v>0</v>
      </c>
      <c r="K17" s="719">
        <f t="shared" si="5"/>
        <v>0</v>
      </c>
      <c r="L17" s="719">
        <f t="shared" si="5"/>
        <v>0</v>
      </c>
      <c r="M17" s="719">
        <f t="shared" si="5"/>
        <v>0</v>
      </c>
      <c r="N17" s="719">
        <f t="shared" si="5"/>
        <v>0</v>
      </c>
      <c r="O17" s="720">
        <f t="shared" si="5"/>
        <v>0</v>
      </c>
      <c r="P17" s="1199">
        <f>+IF($O$73=0,0,O17/$O$73)</f>
        <v>0</v>
      </c>
      <c r="Q17" s="18"/>
      <c r="R17" s="4"/>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14" hidden="1" x14ac:dyDescent="0.15">
      <c r="A18" s="4"/>
      <c r="B18" s="103"/>
      <c r="C18" s="1104" t="s">
        <v>958</v>
      </c>
      <c r="D18" s="718">
        <f>'5b'!E24</f>
        <v>0</v>
      </c>
      <c r="E18" s="719">
        <f>'5b'!F24</f>
        <v>0</v>
      </c>
      <c r="F18" s="719">
        <f>'5b'!G24</f>
        <v>0</v>
      </c>
      <c r="G18" s="719">
        <f>'5b'!H24</f>
        <v>0</v>
      </c>
      <c r="H18" s="719">
        <f>'5b'!I24</f>
        <v>0</v>
      </c>
      <c r="I18" s="719">
        <f>'5b'!J24</f>
        <v>0</v>
      </c>
      <c r="J18" s="719">
        <f>'5b'!K24</f>
        <v>0</v>
      </c>
      <c r="K18" s="719">
        <f>'5b'!L24</f>
        <v>0</v>
      </c>
      <c r="L18" s="719">
        <f>'5b'!M24</f>
        <v>0</v>
      </c>
      <c r="M18" s="719">
        <f>'5b'!N24</f>
        <v>0</v>
      </c>
      <c r="N18" s="719">
        <f>'5b'!O24</f>
        <v>0</v>
      </c>
      <c r="O18" s="720">
        <f>'5b'!P24</f>
        <v>0</v>
      </c>
      <c r="P18" s="1199">
        <f t="shared" ref="P18:P52" si="6">+IF($O$73=0,0,O18/$O$73)</f>
        <v>0</v>
      </c>
      <c r="Q18" s="18"/>
      <c r="R18" s="4"/>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4" x14ac:dyDescent="0.15">
      <c r="A19" s="4"/>
      <c r="B19" s="103"/>
      <c r="C19" s="672" t="str">
        <f>'3a'!E189</f>
        <v>Obras  e instalaciones</v>
      </c>
      <c r="D19" s="690">
        <f>'3a'!G189+D20</f>
        <v>0</v>
      </c>
      <c r="E19" s="691">
        <f>+D19</f>
        <v>0</v>
      </c>
      <c r="F19" s="691">
        <f t="shared" ref="F19:O19" si="7">+E19</f>
        <v>0</v>
      </c>
      <c r="G19" s="691">
        <f t="shared" si="7"/>
        <v>0</v>
      </c>
      <c r="H19" s="691">
        <f t="shared" si="7"/>
        <v>0</v>
      </c>
      <c r="I19" s="691">
        <f t="shared" si="7"/>
        <v>0</v>
      </c>
      <c r="J19" s="691">
        <f t="shared" si="7"/>
        <v>0</v>
      </c>
      <c r="K19" s="691">
        <f t="shared" si="7"/>
        <v>0</v>
      </c>
      <c r="L19" s="691">
        <f t="shared" si="7"/>
        <v>0</v>
      </c>
      <c r="M19" s="691">
        <f t="shared" si="7"/>
        <v>0</v>
      </c>
      <c r="N19" s="691">
        <f t="shared" si="7"/>
        <v>0</v>
      </c>
      <c r="O19" s="692">
        <f t="shared" si="7"/>
        <v>0</v>
      </c>
      <c r="P19" s="1200">
        <f t="shared" si="6"/>
        <v>0</v>
      </c>
      <c r="Q19" s="18"/>
      <c r="R19" s="4"/>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4" hidden="1" x14ac:dyDescent="0.15">
      <c r="A20" s="4"/>
      <c r="B20" s="103"/>
      <c r="C20" s="1104" t="s">
        <v>959</v>
      </c>
      <c r="D20" s="690">
        <f>'5b'!E27</f>
        <v>0</v>
      </c>
      <c r="E20" s="691">
        <f>'5b'!F27</f>
        <v>0</v>
      </c>
      <c r="F20" s="691">
        <f>'5b'!G27</f>
        <v>0</v>
      </c>
      <c r="G20" s="691">
        <f>'5b'!H27</f>
        <v>0</v>
      </c>
      <c r="H20" s="691">
        <f>'5b'!I27</f>
        <v>0</v>
      </c>
      <c r="I20" s="691">
        <f>'5b'!J27</f>
        <v>0</v>
      </c>
      <c r="J20" s="691">
        <f>'5b'!K27</f>
        <v>0</v>
      </c>
      <c r="K20" s="691">
        <f>'5b'!L27</f>
        <v>0</v>
      </c>
      <c r="L20" s="691">
        <f>'5b'!M27</f>
        <v>0</v>
      </c>
      <c r="M20" s="691">
        <f>'5b'!N27</f>
        <v>0</v>
      </c>
      <c r="N20" s="691">
        <f>'5b'!O27</f>
        <v>0</v>
      </c>
      <c r="O20" s="692">
        <f>'5b'!P27</f>
        <v>0</v>
      </c>
      <c r="P20" s="1200">
        <f t="shared" si="6"/>
        <v>0</v>
      </c>
      <c r="Q20" s="18"/>
      <c r="R20" s="4"/>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4" x14ac:dyDescent="0.15">
      <c r="A21" s="4"/>
      <c r="B21" s="103"/>
      <c r="C21" s="672" t="str">
        <f>'3a'!E190</f>
        <v xml:space="preserve">Maquinaria y Utillaje  </v>
      </c>
      <c r="D21" s="690">
        <f>'3a'!G190+D22</f>
        <v>0</v>
      </c>
      <c r="E21" s="691">
        <f t="shared" ref="E21:O21" si="8">+D21</f>
        <v>0</v>
      </c>
      <c r="F21" s="691">
        <f t="shared" si="8"/>
        <v>0</v>
      </c>
      <c r="G21" s="691">
        <f t="shared" si="8"/>
        <v>0</v>
      </c>
      <c r="H21" s="691">
        <f t="shared" si="8"/>
        <v>0</v>
      </c>
      <c r="I21" s="691">
        <f t="shared" si="8"/>
        <v>0</v>
      </c>
      <c r="J21" s="691">
        <f t="shared" si="8"/>
        <v>0</v>
      </c>
      <c r="K21" s="691">
        <f t="shared" si="8"/>
        <v>0</v>
      </c>
      <c r="L21" s="691">
        <f t="shared" si="8"/>
        <v>0</v>
      </c>
      <c r="M21" s="691">
        <f t="shared" si="8"/>
        <v>0</v>
      </c>
      <c r="N21" s="691">
        <f t="shared" si="8"/>
        <v>0</v>
      </c>
      <c r="O21" s="692">
        <f t="shared" si="8"/>
        <v>0</v>
      </c>
      <c r="P21" s="1200">
        <f t="shared" si="6"/>
        <v>0</v>
      </c>
      <c r="Q21" s="18"/>
      <c r="R21" s="4"/>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4" hidden="1" x14ac:dyDescent="0.15">
      <c r="A22" s="4"/>
      <c r="B22" s="103"/>
      <c r="C22" s="1104" t="s">
        <v>960</v>
      </c>
      <c r="D22" s="690">
        <f>'5b'!E30</f>
        <v>0</v>
      </c>
      <c r="E22" s="691">
        <f>'5b'!F30</f>
        <v>0</v>
      </c>
      <c r="F22" s="691">
        <f>'5b'!G30</f>
        <v>0</v>
      </c>
      <c r="G22" s="691">
        <f>'5b'!H30</f>
        <v>0</v>
      </c>
      <c r="H22" s="691">
        <f>'5b'!I30</f>
        <v>0</v>
      </c>
      <c r="I22" s="691">
        <f>'5b'!J30</f>
        <v>0</v>
      </c>
      <c r="J22" s="691">
        <f>'5b'!K30</f>
        <v>0</v>
      </c>
      <c r="K22" s="691">
        <f>'5b'!L30</f>
        <v>0</v>
      </c>
      <c r="L22" s="691">
        <f>'5b'!M30</f>
        <v>0</v>
      </c>
      <c r="M22" s="691">
        <f>'5b'!N30</f>
        <v>0</v>
      </c>
      <c r="N22" s="691">
        <f>'5b'!O30</f>
        <v>0</v>
      </c>
      <c r="O22" s="692">
        <f>'5b'!P30</f>
        <v>0</v>
      </c>
      <c r="P22" s="1200">
        <f t="shared" si="6"/>
        <v>0</v>
      </c>
      <c r="Q22" s="18"/>
      <c r="R22" s="4"/>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4" x14ac:dyDescent="0.15">
      <c r="A23" s="4"/>
      <c r="B23" s="103"/>
      <c r="C23" s="672" t="str">
        <f>'3a'!E191</f>
        <v>Vehículos y elementos transporte</v>
      </c>
      <c r="D23" s="690">
        <f>'3a'!G191+D24</f>
        <v>0</v>
      </c>
      <c r="E23" s="691">
        <f t="shared" ref="E23:O23" si="9">+D23</f>
        <v>0</v>
      </c>
      <c r="F23" s="691">
        <f t="shared" si="9"/>
        <v>0</v>
      </c>
      <c r="G23" s="691">
        <f t="shared" si="9"/>
        <v>0</v>
      </c>
      <c r="H23" s="691">
        <f t="shared" si="9"/>
        <v>0</v>
      </c>
      <c r="I23" s="691">
        <f t="shared" si="9"/>
        <v>0</v>
      </c>
      <c r="J23" s="691">
        <f t="shared" si="9"/>
        <v>0</v>
      </c>
      <c r="K23" s="691">
        <f t="shared" si="9"/>
        <v>0</v>
      </c>
      <c r="L23" s="691">
        <f t="shared" si="9"/>
        <v>0</v>
      </c>
      <c r="M23" s="691">
        <f t="shared" si="9"/>
        <v>0</v>
      </c>
      <c r="N23" s="691">
        <f t="shared" si="9"/>
        <v>0</v>
      </c>
      <c r="O23" s="692">
        <f t="shared" si="9"/>
        <v>0</v>
      </c>
      <c r="P23" s="1200">
        <f t="shared" si="6"/>
        <v>0</v>
      </c>
      <c r="Q23" s="18"/>
      <c r="R23" s="4"/>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4" hidden="1" x14ac:dyDescent="0.15">
      <c r="A24" s="4"/>
      <c r="B24" s="103"/>
      <c r="C24" s="1104" t="s">
        <v>963</v>
      </c>
      <c r="D24" s="690">
        <f>'5b'!E33</f>
        <v>0</v>
      </c>
      <c r="E24" s="691">
        <f>'5b'!F33</f>
        <v>0</v>
      </c>
      <c r="F24" s="691">
        <f>'5b'!G33</f>
        <v>0</v>
      </c>
      <c r="G24" s="691">
        <f>'5b'!H33</f>
        <v>0</v>
      </c>
      <c r="H24" s="691">
        <f>'5b'!I33</f>
        <v>0</v>
      </c>
      <c r="I24" s="691">
        <f>'5b'!J33</f>
        <v>0</v>
      </c>
      <c r="J24" s="691">
        <f>'5b'!K33</f>
        <v>0</v>
      </c>
      <c r="K24" s="691">
        <f>'5b'!L33</f>
        <v>0</v>
      </c>
      <c r="L24" s="691">
        <f>'5b'!M33</f>
        <v>0</v>
      </c>
      <c r="M24" s="691">
        <f>'5b'!N33</f>
        <v>0</v>
      </c>
      <c r="N24" s="691">
        <f>'5b'!O33</f>
        <v>0</v>
      </c>
      <c r="O24" s="692">
        <f>'5b'!P33</f>
        <v>0</v>
      </c>
      <c r="P24" s="1200">
        <f t="shared" si="6"/>
        <v>0</v>
      </c>
      <c r="Q24" s="18"/>
      <c r="R24" s="4"/>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4" x14ac:dyDescent="0.15">
      <c r="A25" s="4"/>
      <c r="B25" s="103"/>
      <c r="C25" s="672" t="str">
        <f>'3a'!E192</f>
        <v>Mobiliario y enseres</v>
      </c>
      <c r="D25" s="690">
        <f>'3a'!G192+D26</f>
        <v>0</v>
      </c>
      <c r="E25" s="691">
        <f t="shared" ref="E25:O25" si="10">+D25</f>
        <v>0</v>
      </c>
      <c r="F25" s="691">
        <f t="shared" si="10"/>
        <v>0</v>
      </c>
      <c r="G25" s="691">
        <f t="shared" si="10"/>
        <v>0</v>
      </c>
      <c r="H25" s="691">
        <f t="shared" si="10"/>
        <v>0</v>
      </c>
      <c r="I25" s="691">
        <f t="shared" si="10"/>
        <v>0</v>
      </c>
      <c r="J25" s="691">
        <f t="shared" si="10"/>
        <v>0</v>
      </c>
      <c r="K25" s="691">
        <f t="shared" si="10"/>
        <v>0</v>
      </c>
      <c r="L25" s="691">
        <f t="shared" si="10"/>
        <v>0</v>
      </c>
      <c r="M25" s="691">
        <f t="shared" si="10"/>
        <v>0</v>
      </c>
      <c r="N25" s="691">
        <f t="shared" si="10"/>
        <v>0</v>
      </c>
      <c r="O25" s="692">
        <f t="shared" si="10"/>
        <v>0</v>
      </c>
      <c r="P25" s="1200">
        <f t="shared" si="6"/>
        <v>0</v>
      </c>
      <c r="Q25" s="18"/>
      <c r="R25" s="4"/>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4" hidden="1" x14ac:dyDescent="0.15">
      <c r="A26" s="4"/>
      <c r="B26" s="103"/>
      <c r="C26" s="1104" t="s">
        <v>962</v>
      </c>
      <c r="D26" s="728">
        <f>'5b'!E36</f>
        <v>0</v>
      </c>
      <c r="E26" s="729">
        <f>'5b'!F36</f>
        <v>0</v>
      </c>
      <c r="F26" s="729">
        <f>'5b'!G36</f>
        <v>0</v>
      </c>
      <c r="G26" s="729">
        <f>'5b'!H36</f>
        <v>0</v>
      </c>
      <c r="H26" s="729">
        <f>'5b'!I36</f>
        <v>0</v>
      </c>
      <c r="I26" s="729">
        <f>'5b'!J36</f>
        <v>0</v>
      </c>
      <c r="J26" s="729">
        <f>'5b'!K36</f>
        <v>0</v>
      </c>
      <c r="K26" s="729">
        <f>'5b'!L36</f>
        <v>0</v>
      </c>
      <c r="L26" s="729">
        <f>'5b'!M36</f>
        <v>0</v>
      </c>
      <c r="M26" s="729">
        <f>'5b'!N36</f>
        <v>0</v>
      </c>
      <c r="N26" s="729">
        <f>'5b'!O36</f>
        <v>0</v>
      </c>
      <c r="O26" s="730">
        <f>'5b'!P36</f>
        <v>0</v>
      </c>
      <c r="P26" s="1201">
        <f t="shared" si="6"/>
        <v>0</v>
      </c>
      <c r="Q26" s="18"/>
      <c r="R26" s="4"/>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ht="14" x14ac:dyDescent="0.15">
      <c r="A27" s="4"/>
      <c r="B27" s="103"/>
      <c r="C27" s="1108" t="str">
        <f>'3a'!E193</f>
        <v>Equipos informáticos</v>
      </c>
      <c r="D27" s="690">
        <f>'3a'!G193+D28</f>
        <v>2500</v>
      </c>
      <c r="E27" s="691">
        <f t="shared" ref="E27:O27" si="11">+D27</f>
        <v>2500</v>
      </c>
      <c r="F27" s="691">
        <f t="shared" si="11"/>
        <v>2500</v>
      </c>
      <c r="G27" s="691">
        <f t="shared" si="11"/>
        <v>2500</v>
      </c>
      <c r="H27" s="691">
        <f t="shared" si="11"/>
        <v>2500</v>
      </c>
      <c r="I27" s="691">
        <f t="shared" si="11"/>
        <v>2500</v>
      </c>
      <c r="J27" s="691">
        <f t="shared" si="11"/>
        <v>2500</v>
      </c>
      <c r="K27" s="691">
        <f t="shared" si="11"/>
        <v>2500</v>
      </c>
      <c r="L27" s="691">
        <f t="shared" si="11"/>
        <v>2500</v>
      </c>
      <c r="M27" s="691">
        <f t="shared" si="11"/>
        <v>2500</v>
      </c>
      <c r="N27" s="691">
        <f t="shared" si="11"/>
        <v>2500</v>
      </c>
      <c r="O27" s="692">
        <f t="shared" si="11"/>
        <v>2500</v>
      </c>
      <c r="P27" s="1200">
        <f t="shared" si="6"/>
        <v>1.9993026432380382E-2</v>
      </c>
      <c r="Q27" s="18"/>
      <c r="R27" s="4"/>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ht="14" hidden="1" x14ac:dyDescent="0.15">
      <c r="A28" s="4"/>
      <c r="B28" s="103"/>
      <c r="C28" s="1194" t="s">
        <v>961</v>
      </c>
      <c r="D28" s="693">
        <f>'5b'!E39</f>
        <v>0</v>
      </c>
      <c r="E28" s="694">
        <f>'5b'!F39</f>
        <v>0</v>
      </c>
      <c r="F28" s="694">
        <f>'5b'!G39</f>
        <v>0</v>
      </c>
      <c r="G28" s="694">
        <f>'5b'!H39</f>
        <v>0</v>
      </c>
      <c r="H28" s="694">
        <f>'5b'!I39</f>
        <v>0</v>
      </c>
      <c r="I28" s="694">
        <f>'5b'!J39</f>
        <v>0</v>
      </c>
      <c r="J28" s="694">
        <f>'5b'!K39</f>
        <v>0</v>
      </c>
      <c r="K28" s="694">
        <f>'5b'!L39</f>
        <v>0</v>
      </c>
      <c r="L28" s="694">
        <f>'5b'!M39</f>
        <v>0</v>
      </c>
      <c r="M28" s="694">
        <f>'5b'!N39</f>
        <v>0</v>
      </c>
      <c r="N28" s="694">
        <f>'5b'!O39</f>
        <v>0</v>
      </c>
      <c r="O28" s="695">
        <f>'5b'!P39</f>
        <v>0</v>
      </c>
      <c r="P28" s="1202">
        <f t="shared" si="6"/>
        <v>0</v>
      </c>
      <c r="Q28" s="18"/>
      <c r="R28" s="4"/>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14" hidden="1" x14ac:dyDescent="0.15">
      <c r="A29" s="4"/>
      <c r="B29" s="103"/>
      <c r="C29" s="666"/>
      <c r="D29" s="696"/>
      <c r="E29" s="697"/>
      <c r="F29" s="697"/>
      <c r="G29" s="697"/>
      <c r="H29" s="697"/>
      <c r="I29" s="697"/>
      <c r="J29" s="697"/>
      <c r="K29" s="697"/>
      <c r="L29" s="697"/>
      <c r="M29" s="697"/>
      <c r="N29" s="697"/>
      <c r="O29" s="698"/>
      <c r="P29" s="652">
        <f t="shared" si="6"/>
        <v>0</v>
      </c>
      <c r="Q29" s="18"/>
      <c r="R29" s="4"/>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4" hidden="1" x14ac:dyDescent="0.15">
      <c r="A30" s="4"/>
      <c r="B30" s="103"/>
      <c r="C30" s="666"/>
      <c r="D30" s="699"/>
      <c r="E30" s="700"/>
      <c r="F30" s="700"/>
      <c r="G30" s="700"/>
      <c r="H30" s="700"/>
      <c r="I30" s="700"/>
      <c r="J30" s="700"/>
      <c r="K30" s="700"/>
      <c r="L30" s="700"/>
      <c r="M30" s="700"/>
      <c r="N30" s="700"/>
      <c r="O30" s="698"/>
      <c r="P30" s="650">
        <f t="shared" si="6"/>
        <v>0</v>
      </c>
      <c r="Q30" s="18"/>
      <c r="R30" s="4"/>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ht="14" hidden="1" x14ac:dyDescent="0.15">
      <c r="A31" s="4"/>
      <c r="B31" s="103"/>
      <c r="C31" s="666"/>
      <c r="D31" s="699"/>
      <c r="E31" s="700"/>
      <c r="F31" s="700"/>
      <c r="G31" s="700"/>
      <c r="H31" s="700"/>
      <c r="I31" s="700"/>
      <c r="J31" s="700"/>
      <c r="K31" s="700"/>
      <c r="L31" s="700"/>
      <c r="M31" s="700"/>
      <c r="N31" s="700"/>
      <c r="O31" s="698"/>
      <c r="P31" s="650">
        <f t="shared" si="6"/>
        <v>0</v>
      </c>
      <c r="Q31" s="18"/>
      <c r="R31" s="4"/>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ht="14" hidden="1" x14ac:dyDescent="0.15">
      <c r="A32" s="4"/>
      <c r="B32" s="103"/>
      <c r="C32" s="673"/>
      <c r="D32" s="701"/>
      <c r="E32" s="702"/>
      <c r="F32" s="702"/>
      <c r="G32" s="702"/>
      <c r="H32" s="702"/>
      <c r="I32" s="702"/>
      <c r="J32" s="702"/>
      <c r="K32" s="702"/>
      <c r="L32" s="702"/>
      <c r="M32" s="702"/>
      <c r="N32" s="702"/>
      <c r="O32" s="703"/>
      <c r="P32" s="651">
        <f t="shared" si="6"/>
        <v>0</v>
      </c>
      <c r="Q32" s="18"/>
      <c r="R32" s="4"/>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ht="16" x14ac:dyDescent="0.2">
      <c r="A33" s="4"/>
      <c r="B33" s="103"/>
      <c r="C33" s="920" t="s">
        <v>312</v>
      </c>
      <c r="D33" s="903">
        <f>+D34+D36+D38+D39</f>
        <v>0</v>
      </c>
      <c r="E33" s="904">
        <f t="shared" ref="E33:O33" si="12">+E34+E36+E38+E39</f>
        <v>0</v>
      </c>
      <c r="F33" s="904">
        <f t="shared" si="12"/>
        <v>0</v>
      </c>
      <c r="G33" s="904">
        <f t="shared" si="12"/>
        <v>0</v>
      </c>
      <c r="H33" s="904">
        <f t="shared" si="12"/>
        <v>0</v>
      </c>
      <c r="I33" s="904">
        <f t="shared" si="12"/>
        <v>0</v>
      </c>
      <c r="J33" s="904">
        <f t="shared" si="12"/>
        <v>0</v>
      </c>
      <c r="K33" s="904">
        <f t="shared" si="12"/>
        <v>0</v>
      </c>
      <c r="L33" s="904">
        <f t="shared" si="12"/>
        <v>0</v>
      </c>
      <c r="M33" s="904">
        <f t="shared" si="12"/>
        <v>0</v>
      </c>
      <c r="N33" s="904">
        <f t="shared" si="12"/>
        <v>0</v>
      </c>
      <c r="O33" s="905">
        <f t="shared" si="12"/>
        <v>0</v>
      </c>
      <c r="P33" s="896">
        <f t="shared" si="6"/>
        <v>0</v>
      </c>
      <c r="Q33" s="18"/>
      <c r="R33" s="4"/>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14" x14ac:dyDescent="0.15">
      <c r="A34" s="4"/>
      <c r="B34" s="103"/>
      <c r="C34" s="672" t="s">
        <v>130</v>
      </c>
      <c r="D34" s="718">
        <f>Pagoinversiones!$F$277+D35</f>
        <v>0</v>
      </c>
      <c r="E34" s="719">
        <f t="shared" ref="E34:O34" si="13">+D34</f>
        <v>0</v>
      </c>
      <c r="F34" s="719">
        <f t="shared" si="13"/>
        <v>0</v>
      </c>
      <c r="G34" s="719">
        <f t="shared" si="13"/>
        <v>0</v>
      </c>
      <c r="H34" s="719">
        <f t="shared" si="13"/>
        <v>0</v>
      </c>
      <c r="I34" s="719">
        <f t="shared" si="13"/>
        <v>0</v>
      </c>
      <c r="J34" s="719">
        <f t="shared" si="13"/>
        <v>0</v>
      </c>
      <c r="K34" s="719">
        <f t="shared" si="13"/>
        <v>0</v>
      </c>
      <c r="L34" s="719">
        <f t="shared" si="13"/>
        <v>0</v>
      </c>
      <c r="M34" s="719">
        <f t="shared" si="13"/>
        <v>0</v>
      </c>
      <c r="N34" s="719">
        <f t="shared" si="13"/>
        <v>0</v>
      </c>
      <c r="O34" s="720">
        <f t="shared" si="13"/>
        <v>0</v>
      </c>
      <c r="P34" s="652">
        <f t="shared" si="6"/>
        <v>0</v>
      </c>
      <c r="Q34" s="18"/>
      <c r="R34" s="4"/>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14" hidden="1" x14ac:dyDescent="0.15">
      <c r="A35" s="4"/>
      <c r="B35" s="103"/>
      <c r="C35" s="1104" t="s">
        <v>964</v>
      </c>
      <c r="D35" s="1105">
        <f>'5b'!E43</f>
        <v>0</v>
      </c>
      <c r="E35" s="1106">
        <f>'5b'!F43</f>
        <v>0</v>
      </c>
      <c r="F35" s="1106">
        <f>'5b'!G43</f>
        <v>0</v>
      </c>
      <c r="G35" s="1106">
        <f>'5b'!H43</f>
        <v>0</v>
      </c>
      <c r="H35" s="1106">
        <f>'5b'!I43</f>
        <v>0</v>
      </c>
      <c r="I35" s="1106">
        <f>'5b'!J43</f>
        <v>0</v>
      </c>
      <c r="J35" s="1106">
        <f>'5b'!K43</f>
        <v>0</v>
      </c>
      <c r="K35" s="1106">
        <f>'5b'!L43</f>
        <v>0</v>
      </c>
      <c r="L35" s="1106">
        <f>'5b'!M43</f>
        <v>0</v>
      </c>
      <c r="M35" s="1106">
        <f>'5b'!N43</f>
        <v>0</v>
      </c>
      <c r="N35" s="1106">
        <f>'5b'!O43</f>
        <v>0</v>
      </c>
      <c r="O35" s="1107">
        <f>'5b'!P43</f>
        <v>0</v>
      </c>
      <c r="P35" s="738">
        <f t="shared" si="6"/>
        <v>0</v>
      </c>
      <c r="Q35" s="18"/>
      <c r="R35" s="4"/>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14" x14ac:dyDescent="0.15">
      <c r="A36" s="4"/>
      <c r="B36" s="103"/>
      <c r="C36" s="672" t="s">
        <v>334</v>
      </c>
      <c r="D36" s="690">
        <f>'3a'!$G$194+D37</f>
        <v>0</v>
      </c>
      <c r="E36" s="691">
        <f t="shared" ref="E36:O36" si="14">+D36</f>
        <v>0</v>
      </c>
      <c r="F36" s="691">
        <f t="shared" si="14"/>
        <v>0</v>
      </c>
      <c r="G36" s="691">
        <f t="shared" si="14"/>
        <v>0</v>
      </c>
      <c r="H36" s="691">
        <f t="shared" si="14"/>
        <v>0</v>
      </c>
      <c r="I36" s="691">
        <f t="shared" si="14"/>
        <v>0</v>
      </c>
      <c r="J36" s="691">
        <f t="shared" si="14"/>
        <v>0</v>
      </c>
      <c r="K36" s="691">
        <f t="shared" si="14"/>
        <v>0</v>
      </c>
      <c r="L36" s="691">
        <f t="shared" si="14"/>
        <v>0</v>
      </c>
      <c r="M36" s="691">
        <f t="shared" si="14"/>
        <v>0</v>
      </c>
      <c r="N36" s="691">
        <f t="shared" si="14"/>
        <v>0</v>
      </c>
      <c r="O36" s="692">
        <f t="shared" si="14"/>
        <v>0</v>
      </c>
      <c r="P36" s="1200">
        <f t="shared" si="6"/>
        <v>0</v>
      </c>
      <c r="Q36" s="18"/>
      <c r="R36" s="4"/>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14" hidden="1" x14ac:dyDescent="0.15">
      <c r="A37" s="4"/>
      <c r="B37" s="103"/>
      <c r="C37" s="1194" t="s">
        <v>965</v>
      </c>
      <c r="D37" s="693">
        <f>'5b'!E46</f>
        <v>0</v>
      </c>
      <c r="E37" s="694">
        <f>'5b'!F46</f>
        <v>0</v>
      </c>
      <c r="F37" s="694">
        <f>'5b'!G46</f>
        <v>0</v>
      </c>
      <c r="G37" s="694">
        <f>'5b'!H46</f>
        <v>0</v>
      </c>
      <c r="H37" s="694">
        <f>'5b'!I46</f>
        <v>0</v>
      </c>
      <c r="I37" s="694">
        <f>'5b'!J46</f>
        <v>0</v>
      </c>
      <c r="J37" s="694">
        <f>'5b'!K46</f>
        <v>0</v>
      </c>
      <c r="K37" s="694">
        <f>'5b'!L46</f>
        <v>0</v>
      </c>
      <c r="L37" s="694">
        <f>'5b'!M46</f>
        <v>0</v>
      </c>
      <c r="M37" s="694">
        <f>'5b'!N46</f>
        <v>0</v>
      </c>
      <c r="N37" s="694">
        <f>'5b'!O46</f>
        <v>0</v>
      </c>
      <c r="O37" s="695">
        <f>'5b'!P46</f>
        <v>0</v>
      </c>
      <c r="P37" s="1202">
        <f t="shared" si="6"/>
        <v>0</v>
      </c>
      <c r="Q37" s="18"/>
      <c r="R37" s="4"/>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4" hidden="1" x14ac:dyDescent="0.15">
      <c r="A38" s="4"/>
      <c r="B38" s="103"/>
      <c r="C38" s="649"/>
      <c r="D38" s="696"/>
      <c r="E38" s="697"/>
      <c r="F38" s="697"/>
      <c r="G38" s="697"/>
      <c r="H38" s="697"/>
      <c r="I38" s="697"/>
      <c r="J38" s="697"/>
      <c r="K38" s="697"/>
      <c r="L38" s="697"/>
      <c r="M38" s="697"/>
      <c r="N38" s="697"/>
      <c r="O38" s="698"/>
      <c r="P38" s="650">
        <f t="shared" si="6"/>
        <v>0</v>
      </c>
      <c r="Q38" s="18"/>
      <c r="R38" s="4"/>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14" hidden="1" x14ac:dyDescent="0.15">
      <c r="A39" s="4"/>
      <c r="B39" s="103"/>
      <c r="C39" s="649"/>
      <c r="D39" s="696"/>
      <c r="E39" s="697"/>
      <c r="F39" s="697"/>
      <c r="G39" s="697"/>
      <c r="H39" s="697"/>
      <c r="I39" s="697"/>
      <c r="J39" s="697"/>
      <c r="K39" s="697"/>
      <c r="L39" s="697"/>
      <c r="M39" s="697"/>
      <c r="N39" s="697"/>
      <c r="O39" s="698"/>
      <c r="P39" s="650">
        <f t="shared" si="6"/>
        <v>0</v>
      </c>
      <c r="Q39" s="18"/>
      <c r="R39" s="4"/>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16" x14ac:dyDescent="0.2">
      <c r="A40" s="4"/>
      <c r="B40" s="103"/>
      <c r="C40" s="920" t="s">
        <v>339</v>
      </c>
      <c r="D40" s="903">
        <f>SUM(D41:D45)</f>
        <v>0</v>
      </c>
      <c r="E40" s="904">
        <f t="shared" ref="E40:O40" si="15">SUM(E41:E45)</f>
        <v>0</v>
      </c>
      <c r="F40" s="904">
        <f t="shared" si="15"/>
        <v>0</v>
      </c>
      <c r="G40" s="904">
        <f t="shared" si="15"/>
        <v>0</v>
      </c>
      <c r="H40" s="904">
        <f t="shared" si="15"/>
        <v>0</v>
      </c>
      <c r="I40" s="904">
        <f t="shared" si="15"/>
        <v>0</v>
      </c>
      <c r="J40" s="904">
        <f t="shared" si="15"/>
        <v>0</v>
      </c>
      <c r="K40" s="904">
        <f t="shared" si="15"/>
        <v>0</v>
      </c>
      <c r="L40" s="904">
        <f t="shared" si="15"/>
        <v>0</v>
      </c>
      <c r="M40" s="904">
        <f t="shared" si="15"/>
        <v>0</v>
      </c>
      <c r="N40" s="904">
        <f t="shared" si="15"/>
        <v>0</v>
      </c>
      <c r="O40" s="905">
        <f t="shared" si="15"/>
        <v>0</v>
      </c>
      <c r="P40" s="896">
        <f t="shared" si="6"/>
        <v>0</v>
      </c>
      <c r="Q40" s="18"/>
      <c r="R40" s="4"/>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14" x14ac:dyDescent="0.15">
      <c r="A41" s="4"/>
      <c r="B41" s="103"/>
      <c r="C41" s="1109" t="s">
        <v>339</v>
      </c>
      <c r="D41" s="1110">
        <f>'3a'!$F$76</f>
        <v>0</v>
      </c>
      <c r="E41" s="1111">
        <f t="shared" ref="E41:O41" si="16">+D41</f>
        <v>0</v>
      </c>
      <c r="F41" s="1111">
        <f t="shared" si="16"/>
        <v>0</v>
      </c>
      <c r="G41" s="1111">
        <f t="shared" si="16"/>
        <v>0</v>
      </c>
      <c r="H41" s="1111">
        <f t="shared" si="16"/>
        <v>0</v>
      </c>
      <c r="I41" s="1111">
        <f t="shared" si="16"/>
        <v>0</v>
      </c>
      <c r="J41" s="1111">
        <f t="shared" si="16"/>
        <v>0</v>
      </c>
      <c r="K41" s="1111">
        <f t="shared" si="16"/>
        <v>0</v>
      </c>
      <c r="L41" s="1111">
        <f t="shared" si="16"/>
        <v>0</v>
      </c>
      <c r="M41" s="1111">
        <f t="shared" si="16"/>
        <v>0</v>
      </c>
      <c r="N41" s="1111">
        <f t="shared" si="16"/>
        <v>0</v>
      </c>
      <c r="O41" s="1112">
        <f t="shared" si="16"/>
        <v>0</v>
      </c>
      <c r="P41" s="1203">
        <f t="shared" si="6"/>
        <v>0</v>
      </c>
      <c r="Q41" s="18"/>
      <c r="R41" s="4"/>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14" hidden="1" x14ac:dyDescent="0.15">
      <c r="A42" s="4"/>
      <c r="B42" s="103"/>
      <c r="C42" s="1194" t="s">
        <v>966</v>
      </c>
      <c r="D42" s="693">
        <f>'5b'!E50</f>
        <v>0</v>
      </c>
      <c r="E42" s="694">
        <f>'5b'!F50</f>
        <v>0</v>
      </c>
      <c r="F42" s="694">
        <f>'5b'!G50</f>
        <v>0</v>
      </c>
      <c r="G42" s="694">
        <f>'5b'!H50</f>
        <v>0</v>
      </c>
      <c r="H42" s="694">
        <f>'5b'!I50</f>
        <v>0</v>
      </c>
      <c r="I42" s="694">
        <f>'5b'!J50</f>
        <v>0</v>
      </c>
      <c r="J42" s="694">
        <f>'5b'!K50</f>
        <v>0</v>
      </c>
      <c r="K42" s="694">
        <f>'5b'!L50</f>
        <v>0</v>
      </c>
      <c r="L42" s="694">
        <f>'5b'!M50</f>
        <v>0</v>
      </c>
      <c r="M42" s="694">
        <f>'5b'!N50</f>
        <v>0</v>
      </c>
      <c r="N42" s="694">
        <f>'5b'!O50</f>
        <v>0</v>
      </c>
      <c r="O42" s="695">
        <f>'5b'!P50</f>
        <v>0</v>
      </c>
      <c r="P42" s="1202">
        <f t="shared" si="6"/>
        <v>0</v>
      </c>
      <c r="Q42" s="18"/>
      <c r="R42" s="4"/>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14" hidden="1" x14ac:dyDescent="0.15">
      <c r="A43" s="4"/>
      <c r="B43" s="103"/>
      <c r="C43" s="649"/>
      <c r="D43" s="696"/>
      <c r="E43" s="697"/>
      <c r="F43" s="697"/>
      <c r="G43" s="697"/>
      <c r="H43" s="697"/>
      <c r="I43" s="697"/>
      <c r="J43" s="697"/>
      <c r="K43" s="697"/>
      <c r="L43" s="697"/>
      <c r="M43" s="697"/>
      <c r="N43" s="697"/>
      <c r="O43" s="698"/>
      <c r="P43" s="650">
        <f t="shared" si="6"/>
        <v>0</v>
      </c>
      <c r="Q43" s="18"/>
      <c r="R43" s="4"/>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14" hidden="1" x14ac:dyDescent="0.15">
      <c r="A44" s="4"/>
      <c r="B44" s="103"/>
      <c r="C44" s="649"/>
      <c r="D44" s="699"/>
      <c r="E44" s="700"/>
      <c r="F44" s="700"/>
      <c r="G44" s="700"/>
      <c r="H44" s="700"/>
      <c r="I44" s="700"/>
      <c r="J44" s="700"/>
      <c r="K44" s="700"/>
      <c r="L44" s="700"/>
      <c r="M44" s="700"/>
      <c r="N44" s="700"/>
      <c r="O44" s="698"/>
      <c r="P44" s="650">
        <f t="shared" si="6"/>
        <v>0</v>
      </c>
      <c r="Q44" s="18"/>
      <c r="R44" s="4"/>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14" hidden="1" x14ac:dyDescent="0.15">
      <c r="A45" s="4"/>
      <c r="B45" s="103"/>
      <c r="C45" s="653"/>
      <c r="D45" s="704"/>
      <c r="E45" s="705"/>
      <c r="F45" s="705"/>
      <c r="G45" s="705"/>
      <c r="H45" s="705"/>
      <c r="I45" s="705"/>
      <c r="J45" s="705"/>
      <c r="K45" s="705"/>
      <c r="L45" s="705"/>
      <c r="M45" s="705"/>
      <c r="N45" s="705"/>
      <c r="O45" s="706"/>
      <c r="P45" s="654">
        <f t="shared" si="6"/>
        <v>0</v>
      </c>
      <c r="Q45" s="895"/>
      <c r="R45" s="4"/>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16" x14ac:dyDescent="0.2">
      <c r="A46" s="4"/>
      <c r="B46" s="103"/>
      <c r="C46" s="920" t="s">
        <v>314</v>
      </c>
      <c r="D46" s="903">
        <f>SUM(D47:D52)</f>
        <v>0</v>
      </c>
      <c r="E46" s="904">
        <f t="shared" ref="E46:O46" si="17">SUM(E47:E52)</f>
        <v>0</v>
      </c>
      <c r="F46" s="904">
        <f t="shared" si="17"/>
        <v>0</v>
      </c>
      <c r="G46" s="904">
        <f t="shared" si="17"/>
        <v>0</v>
      </c>
      <c r="H46" s="904">
        <f t="shared" si="17"/>
        <v>0</v>
      </c>
      <c r="I46" s="904">
        <f t="shared" si="17"/>
        <v>0</v>
      </c>
      <c r="J46" s="904">
        <f t="shared" si="17"/>
        <v>0</v>
      </c>
      <c r="K46" s="904">
        <f t="shared" si="17"/>
        <v>0</v>
      </c>
      <c r="L46" s="904">
        <f t="shared" si="17"/>
        <v>0</v>
      </c>
      <c r="M46" s="904">
        <f t="shared" si="17"/>
        <v>0</v>
      </c>
      <c r="N46" s="904">
        <f t="shared" si="17"/>
        <v>0</v>
      </c>
      <c r="O46" s="905">
        <f t="shared" si="17"/>
        <v>0</v>
      </c>
      <c r="P46" s="896">
        <f t="shared" si="6"/>
        <v>0</v>
      </c>
      <c r="Q46" s="895"/>
      <c r="R46" s="4"/>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15" customHeight="1" x14ac:dyDescent="0.15">
      <c r="A47" s="4"/>
      <c r="B47" s="103"/>
      <c r="C47" s="1109" t="str">
        <f>'3a'!$E$185</f>
        <v xml:space="preserve">gastos establecimiento </v>
      </c>
      <c r="D47" s="1110">
        <f>'3a'!$G$185</f>
        <v>0</v>
      </c>
      <c r="E47" s="1111">
        <f>+D47</f>
        <v>0</v>
      </c>
      <c r="F47" s="1111">
        <f t="shared" ref="F47:O47" si="18">+E47</f>
        <v>0</v>
      </c>
      <c r="G47" s="1111">
        <f t="shared" si="18"/>
        <v>0</v>
      </c>
      <c r="H47" s="1111">
        <f t="shared" si="18"/>
        <v>0</v>
      </c>
      <c r="I47" s="1111">
        <f t="shared" si="18"/>
        <v>0</v>
      </c>
      <c r="J47" s="1111">
        <f t="shared" si="18"/>
        <v>0</v>
      </c>
      <c r="K47" s="1111">
        <f t="shared" si="18"/>
        <v>0</v>
      </c>
      <c r="L47" s="1111">
        <f t="shared" si="18"/>
        <v>0</v>
      </c>
      <c r="M47" s="1111">
        <f t="shared" si="18"/>
        <v>0</v>
      </c>
      <c r="N47" s="1111">
        <f t="shared" si="18"/>
        <v>0</v>
      </c>
      <c r="O47" s="1112">
        <f t="shared" si="18"/>
        <v>0</v>
      </c>
      <c r="P47" s="1203">
        <f t="shared" si="6"/>
        <v>0</v>
      </c>
      <c r="Q47" s="895"/>
      <c r="R47" s="4"/>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14" hidden="1" x14ac:dyDescent="0.15">
      <c r="A48" s="4"/>
      <c r="B48" s="103"/>
      <c r="C48" s="1194" t="s">
        <v>966</v>
      </c>
      <c r="D48" s="693">
        <f>'5b'!E54</f>
        <v>0</v>
      </c>
      <c r="E48" s="694">
        <f>'5b'!F54</f>
        <v>0</v>
      </c>
      <c r="F48" s="694">
        <f>'5b'!G54</f>
        <v>0</v>
      </c>
      <c r="G48" s="694">
        <f>'5b'!H54</f>
        <v>0</v>
      </c>
      <c r="H48" s="694">
        <f>'5b'!I54</f>
        <v>0</v>
      </c>
      <c r="I48" s="694">
        <f>'5b'!J54</f>
        <v>0</v>
      </c>
      <c r="J48" s="694">
        <f>'5b'!K54</f>
        <v>0</v>
      </c>
      <c r="K48" s="694">
        <f>'5b'!L54</f>
        <v>0</v>
      </c>
      <c r="L48" s="694">
        <f>'5b'!M54</f>
        <v>0</v>
      </c>
      <c r="M48" s="694">
        <f>'5b'!N54</f>
        <v>0</v>
      </c>
      <c r="N48" s="694">
        <f>'5b'!O54</f>
        <v>0</v>
      </c>
      <c r="O48" s="695">
        <f>'5b'!P54</f>
        <v>0</v>
      </c>
      <c r="P48" s="1202">
        <f t="shared" si="6"/>
        <v>0</v>
      </c>
      <c r="Q48" s="895"/>
      <c r="R48" s="4"/>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14" hidden="1" x14ac:dyDescent="0.15">
      <c r="A49" s="4"/>
      <c r="B49" s="103"/>
      <c r="C49" s="649"/>
      <c r="D49" s="699"/>
      <c r="E49" s="700"/>
      <c r="F49" s="700"/>
      <c r="G49" s="700"/>
      <c r="H49" s="700"/>
      <c r="I49" s="700"/>
      <c r="J49" s="700"/>
      <c r="K49" s="700"/>
      <c r="L49" s="700"/>
      <c r="M49" s="700"/>
      <c r="N49" s="700"/>
      <c r="O49" s="698"/>
      <c r="P49" s="654">
        <f t="shared" si="6"/>
        <v>0</v>
      </c>
      <c r="Q49" s="895"/>
      <c r="R49" s="4"/>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14" hidden="1" x14ac:dyDescent="0.15">
      <c r="A50" s="4"/>
      <c r="B50" s="103"/>
      <c r="C50" s="649"/>
      <c r="D50" s="699"/>
      <c r="E50" s="700"/>
      <c r="F50" s="700"/>
      <c r="G50" s="700"/>
      <c r="H50" s="700"/>
      <c r="I50" s="700"/>
      <c r="J50" s="700"/>
      <c r="K50" s="700"/>
      <c r="L50" s="700"/>
      <c r="M50" s="700"/>
      <c r="N50" s="700"/>
      <c r="O50" s="698"/>
      <c r="P50" s="654">
        <f t="shared" si="6"/>
        <v>0</v>
      </c>
      <c r="Q50" s="895"/>
      <c r="R50" s="4"/>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14" hidden="1" x14ac:dyDescent="0.15">
      <c r="A51" s="4"/>
      <c r="B51" s="103"/>
      <c r="C51" s="649"/>
      <c r="D51" s="699"/>
      <c r="E51" s="700"/>
      <c r="F51" s="700"/>
      <c r="G51" s="700"/>
      <c r="H51" s="700"/>
      <c r="I51" s="700"/>
      <c r="J51" s="700"/>
      <c r="K51" s="700"/>
      <c r="L51" s="700"/>
      <c r="M51" s="700"/>
      <c r="N51" s="700"/>
      <c r="O51" s="698"/>
      <c r="P51" s="654">
        <f t="shared" si="6"/>
        <v>0</v>
      </c>
      <c r="Q51" s="895"/>
      <c r="R51" s="4"/>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ht="14" hidden="1" x14ac:dyDescent="0.15">
      <c r="A52" s="4"/>
      <c r="B52" s="103"/>
      <c r="C52" s="665"/>
      <c r="D52" s="701"/>
      <c r="E52" s="700"/>
      <c r="F52" s="700"/>
      <c r="G52" s="700"/>
      <c r="H52" s="700"/>
      <c r="I52" s="700"/>
      <c r="J52" s="700"/>
      <c r="K52" s="700"/>
      <c r="L52" s="700"/>
      <c r="M52" s="700"/>
      <c r="N52" s="700"/>
      <c r="O52" s="698"/>
      <c r="P52" s="654">
        <f t="shared" si="6"/>
        <v>0</v>
      </c>
      <c r="Q52" s="895"/>
      <c r="R52" s="4"/>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ht="15" thickBot="1" x14ac:dyDescent="0.2">
      <c r="A53" s="4"/>
      <c r="B53" s="103"/>
      <c r="C53" s="921" t="s">
        <v>1576</v>
      </c>
      <c r="D53" s="660">
        <f>-pr!$F$57</f>
        <v>0</v>
      </c>
      <c r="E53" s="661">
        <f>-pr!$F$57+D53</f>
        <v>0</v>
      </c>
      <c r="F53" s="661">
        <f>-pr!$F$57+E53</f>
        <v>0</v>
      </c>
      <c r="G53" s="661">
        <f>-pr!$F$57+F53</f>
        <v>0</v>
      </c>
      <c r="H53" s="661">
        <f>-pr!$F$57+G53</f>
        <v>0</v>
      </c>
      <c r="I53" s="661">
        <f>-pr!$F$57+H53</f>
        <v>0</v>
      </c>
      <c r="J53" s="661">
        <f>-pr!$F$57+I53</f>
        <v>0</v>
      </c>
      <c r="K53" s="661">
        <f>-pr!$F$57+J53</f>
        <v>0</v>
      </c>
      <c r="L53" s="661">
        <f>-pr!$F$57+K53</f>
        <v>0</v>
      </c>
      <c r="M53" s="661">
        <f>-pr!$F$57+L53</f>
        <v>0</v>
      </c>
      <c r="N53" s="661">
        <f>-pr!$F$57+M53</f>
        <v>0</v>
      </c>
      <c r="O53" s="662">
        <f>-pr!$F$57+N53</f>
        <v>0</v>
      </c>
      <c r="P53" s="1017">
        <f>+IF($O$73=0,0,O53/$O$73)</f>
        <v>0</v>
      </c>
      <c r="Q53" s="895"/>
      <c r="R53" s="4"/>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ht="18.75" customHeight="1" thickTop="1" thickBot="1" x14ac:dyDescent="0.2">
      <c r="A54" s="4"/>
      <c r="B54" s="103"/>
      <c r="C54" s="922" t="s">
        <v>315</v>
      </c>
      <c r="D54" s="906">
        <f t="shared" ref="D54:O54" si="19">+D55+D56+D70</f>
        <v>113134.2</v>
      </c>
      <c r="E54" s="906">
        <f t="shared" si="19"/>
        <v>110426.70000000001</v>
      </c>
      <c r="F54" s="906">
        <f t="shared" si="19"/>
        <v>114263.6</v>
      </c>
      <c r="G54" s="906">
        <f t="shared" si="19"/>
        <v>119394</v>
      </c>
      <c r="H54" s="906">
        <f t="shared" si="19"/>
        <v>124296.3</v>
      </c>
      <c r="I54" s="906">
        <f t="shared" si="19"/>
        <v>123698.6</v>
      </c>
      <c r="J54" s="906">
        <f t="shared" si="19"/>
        <v>117169</v>
      </c>
      <c r="K54" s="906">
        <f t="shared" si="19"/>
        <v>115338.30000000002</v>
      </c>
      <c r="L54" s="906">
        <f t="shared" si="19"/>
        <v>112860.6</v>
      </c>
      <c r="M54" s="906">
        <f t="shared" si="19"/>
        <v>115939.00000000001</v>
      </c>
      <c r="N54" s="906">
        <f t="shared" si="19"/>
        <v>119371.30000000002</v>
      </c>
      <c r="O54" s="906">
        <f t="shared" si="19"/>
        <v>122543.60000000002</v>
      </c>
      <c r="P54" s="907">
        <f>+IF($O$73=0,0,O54/$O$73)</f>
        <v>0.98000697356761957</v>
      </c>
      <c r="Q54" s="895"/>
      <c r="R54" s="4"/>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ht="16" x14ac:dyDescent="0.2">
      <c r="A55" s="4"/>
      <c r="B55" s="103"/>
      <c r="C55" s="923" t="s">
        <v>316</v>
      </c>
      <c r="D55" s="1018">
        <f>CResult!C17</f>
        <v>0</v>
      </c>
      <c r="E55" s="1019">
        <f>CResult!D17</f>
        <v>0</v>
      </c>
      <c r="F55" s="1019">
        <f>CResult!E17</f>
        <v>0</v>
      </c>
      <c r="G55" s="1014">
        <f>CResult!F17</f>
        <v>0</v>
      </c>
      <c r="H55" s="1014">
        <f>CResult!G17</f>
        <v>0</v>
      </c>
      <c r="I55" s="1014">
        <f>CResult!H17</f>
        <v>0</v>
      </c>
      <c r="J55" s="1014">
        <f>CResult!I17</f>
        <v>0</v>
      </c>
      <c r="K55" s="1014">
        <f>CResult!J17</f>
        <v>0</v>
      </c>
      <c r="L55" s="1014">
        <f>CResult!K17</f>
        <v>0</v>
      </c>
      <c r="M55" s="1014">
        <f>CResult!L17</f>
        <v>0</v>
      </c>
      <c r="N55" s="1014">
        <f>CResult!M17</f>
        <v>0</v>
      </c>
      <c r="O55" s="1015">
        <f>CResult!N17</f>
        <v>0</v>
      </c>
      <c r="P55" s="1016">
        <f>+IF($O$73=0,0,O55/$O$73)</f>
        <v>0</v>
      </c>
      <c r="Q55" s="895"/>
      <c r="R55" s="4"/>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ht="16" x14ac:dyDescent="0.2">
      <c r="A56" s="4"/>
      <c r="B56" s="103"/>
      <c r="C56" s="1013" t="s">
        <v>317</v>
      </c>
      <c r="D56" s="908">
        <f t="shared" ref="D56:O56" si="20">+D57+D63</f>
        <v>58602.7</v>
      </c>
      <c r="E56" s="909">
        <f t="shared" si="20"/>
        <v>58470.400000000001</v>
      </c>
      <c r="F56" s="909">
        <f t="shared" si="20"/>
        <v>58000</v>
      </c>
      <c r="G56" s="909">
        <f t="shared" si="20"/>
        <v>58000</v>
      </c>
      <c r="H56" s="909">
        <f t="shared" si="20"/>
        <v>58000</v>
      </c>
      <c r="I56" s="909">
        <f t="shared" si="20"/>
        <v>58000</v>
      </c>
      <c r="J56" s="909">
        <f t="shared" si="20"/>
        <v>58000</v>
      </c>
      <c r="K56" s="909">
        <f t="shared" si="20"/>
        <v>58000</v>
      </c>
      <c r="L56" s="909">
        <f t="shared" si="20"/>
        <v>58000</v>
      </c>
      <c r="M56" s="909">
        <f t="shared" si="20"/>
        <v>58000</v>
      </c>
      <c r="N56" s="909">
        <f t="shared" si="20"/>
        <v>58000</v>
      </c>
      <c r="O56" s="910">
        <f t="shared" si="20"/>
        <v>58000</v>
      </c>
      <c r="P56" s="911">
        <f t="shared" ref="P56:P71" si="21">+IF($O$73=0,0,O56/$O$73)</f>
        <v>0.46383821323122487</v>
      </c>
      <c r="Q56" s="895"/>
      <c r="R56" s="4"/>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ht="14" x14ac:dyDescent="0.15">
      <c r="A57" s="4"/>
      <c r="B57" s="103"/>
      <c r="C57" s="924" t="s">
        <v>318</v>
      </c>
      <c r="D57" s="707">
        <f>SUM(D58:D62)</f>
        <v>0</v>
      </c>
      <c r="E57" s="708">
        <f t="shared" ref="E57:O57" si="22">SUM(E58:E62)</f>
        <v>0</v>
      </c>
      <c r="F57" s="708">
        <f t="shared" si="22"/>
        <v>0</v>
      </c>
      <c r="G57" s="708">
        <f>SUM(G58:G62)</f>
        <v>0</v>
      </c>
      <c r="H57" s="708">
        <f t="shared" si="22"/>
        <v>0</v>
      </c>
      <c r="I57" s="708">
        <f t="shared" si="22"/>
        <v>0</v>
      </c>
      <c r="J57" s="708">
        <f t="shared" si="22"/>
        <v>0</v>
      </c>
      <c r="K57" s="708">
        <f t="shared" si="22"/>
        <v>0</v>
      </c>
      <c r="L57" s="708">
        <f t="shared" si="22"/>
        <v>0</v>
      </c>
      <c r="M57" s="708">
        <f t="shared" si="22"/>
        <v>0</v>
      </c>
      <c r="N57" s="708">
        <f t="shared" si="22"/>
        <v>0</v>
      </c>
      <c r="O57" s="678">
        <f t="shared" si="22"/>
        <v>0</v>
      </c>
      <c r="P57" s="679">
        <f t="shared" si="21"/>
        <v>0</v>
      </c>
      <c r="Q57" s="895"/>
      <c r="R57" s="4"/>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ht="14" x14ac:dyDescent="0.15">
      <c r="A58" s="4"/>
      <c r="B58" s="103"/>
      <c r="C58" s="672" t="s">
        <v>319</v>
      </c>
      <c r="D58" s="690">
        <f>CTesorería!E32</f>
        <v>0</v>
      </c>
      <c r="E58" s="691">
        <f>CTesorería!F32</f>
        <v>0</v>
      </c>
      <c r="F58" s="691">
        <f>CTesorería!G32</f>
        <v>0</v>
      </c>
      <c r="G58" s="691">
        <f>CTesorería!H32</f>
        <v>0</v>
      </c>
      <c r="H58" s="691">
        <f>CTesorería!I32</f>
        <v>0</v>
      </c>
      <c r="I58" s="691">
        <f>CTesorería!J32</f>
        <v>0</v>
      </c>
      <c r="J58" s="691">
        <f>CTesorería!K32</f>
        <v>0</v>
      </c>
      <c r="K58" s="691">
        <f>CTesorería!L32</f>
        <v>0</v>
      </c>
      <c r="L58" s="691">
        <f>CTesorería!M32</f>
        <v>0</v>
      </c>
      <c r="M58" s="691">
        <f>CTesorería!N32</f>
        <v>0</v>
      </c>
      <c r="N58" s="691">
        <f>CTesorería!O32</f>
        <v>0</v>
      </c>
      <c r="O58" s="692">
        <f>CTesorería!P32</f>
        <v>0</v>
      </c>
      <c r="P58" s="652">
        <f t="shared" si="21"/>
        <v>0</v>
      </c>
      <c r="Q58" s="895"/>
      <c r="R58" s="4"/>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ht="14" hidden="1" x14ac:dyDescent="0.15">
      <c r="A59" s="4"/>
      <c r="B59" s="103"/>
      <c r="C59" s="672" t="s">
        <v>1650</v>
      </c>
      <c r="D59" s="690">
        <f>CTesorería!E30</f>
        <v>0</v>
      </c>
      <c r="E59" s="691">
        <f>CTesorería!F30</f>
        <v>0</v>
      </c>
      <c r="F59" s="691">
        <f>CTesorería!G30</f>
        <v>0</v>
      </c>
      <c r="G59" s="691">
        <f>CTesorería!H30</f>
        <v>0</v>
      </c>
      <c r="H59" s="691">
        <f>CTesorería!I30</f>
        <v>0</v>
      </c>
      <c r="I59" s="691">
        <f>CTesorería!J30</f>
        <v>0</v>
      </c>
      <c r="J59" s="691">
        <f>CTesorería!K30</f>
        <v>0</v>
      </c>
      <c r="K59" s="691">
        <f>CTesorería!L30</f>
        <v>0</v>
      </c>
      <c r="L59" s="691">
        <f>CTesorería!M30</f>
        <v>0</v>
      </c>
      <c r="M59" s="691">
        <f>CTesorería!N30</f>
        <v>0</v>
      </c>
      <c r="N59" s="691">
        <f>CTesorería!O30</f>
        <v>0</v>
      </c>
      <c r="O59" s="692">
        <f>CTesorería!P30</f>
        <v>0</v>
      </c>
      <c r="P59" s="652"/>
      <c r="Q59" s="895"/>
      <c r="R59" s="4"/>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ht="14" x14ac:dyDescent="0.15">
      <c r="A60" s="4"/>
      <c r="B60" s="103"/>
      <c r="C60" s="674" t="s">
        <v>1655</v>
      </c>
      <c r="D60" s="1650">
        <f>-CTesorería!E27</f>
        <v>0</v>
      </c>
      <c r="E60" s="1651">
        <f>-CTesorería!F27+D60</f>
        <v>0</v>
      </c>
      <c r="F60" s="1651">
        <f>-CTesorería!G27+E60</f>
        <v>0</v>
      </c>
      <c r="G60" s="1651">
        <f>-CTesorería!H27+F60</f>
        <v>0</v>
      </c>
      <c r="H60" s="1651">
        <f>-CTesorería!I27+G60</f>
        <v>0</v>
      </c>
      <c r="I60" s="1651">
        <f>-CTesorería!J27+H60</f>
        <v>0</v>
      </c>
      <c r="J60" s="1651">
        <f>-CTesorería!K27+I60</f>
        <v>0</v>
      </c>
      <c r="K60" s="1651">
        <f>-CTesorería!L27+J60</f>
        <v>0</v>
      </c>
      <c r="L60" s="1651">
        <f>-CTesorería!M27+K60</f>
        <v>0</v>
      </c>
      <c r="M60" s="1651">
        <f>-CTesorería!N27+L60</f>
        <v>0</v>
      </c>
      <c r="N60" s="1651">
        <f>-CTesorería!O27+M60</f>
        <v>0</v>
      </c>
      <c r="O60" s="1652">
        <f>-CTesorería!P27+N60</f>
        <v>0</v>
      </c>
      <c r="P60" s="1202">
        <f t="shared" si="21"/>
        <v>0</v>
      </c>
      <c r="Q60" s="895"/>
      <c r="R60" s="4"/>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14" hidden="1" x14ac:dyDescent="0.15">
      <c r="A61" s="4"/>
      <c r="B61" s="103"/>
      <c r="C61" s="649"/>
      <c r="D61" s="721"/>
      <c r="E61" s="722"/>
      <c r="F61" s="722"/>
      <c r="G61" s="722"/>
      <c r="H61" s="722"/>
      <c r="I61" s="722"/>
      <c r="J61" s="722"/>
      <c r="K61" s="722"/>
      <c r="L61" s="722"/>
      <c r="M61" s="722"/>
      <c r="N61" s="722"/>
      <c r="O61" s="703"/>
      <c r="P61" s="1195">
        <f t="shared" si="21"/>
        <v>0</v>
      </c>
      <c r="Q61" s="895"/>
      <c r="R61" s="4"/>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14" hidden="1" x14ac:dyDescent="0.15">
      <c r="A62" s="4"/>
      <c r="B62" s="103"/>
      <c r="C62" s="741"/>
      <c r="D62" s="701"/>
      <c r="E62" s="702"/>
      <c r="F62" s="702"/>
      <c r="G62" s="702"/>
      <c r="H62" s="702"/>
      <c r="I62" s="702"/>
      <c r="J62" s="702"/>
      <c r="K62" s="702"/>
      <c r="L62" s="702"/>
      <c r="M62" s="702"/>
      <c r="N62" s="702"/>
      <c r="O62" s="739"/>
      <c r="P62" s="1196">
        <f t="shared" si="21"/>
        <v>0</v>
      </c>
      <c r="Q62" s="895"/>
      <c r="R62" s="4"/>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ht="14" x14ac:dyDescent="0.15">
      <c r="A63" s="4"/>
      <c r="B63" s="103"/>
      <c r="C63" s="933" t="s">
        <v>250</v>
      </c>
      <c r="D63" s="707">
        <f>SUM(D64:D69)</f>
        <v>58602.7</v>
      </c>
      <c r="E63" s="708">
        <f t="shared" ref="E63:N63" si="23">SUM(E64:E69)</f>
        <v>58470.400000000001</v>
      </c>
      <c r="F63" s="708">
        <f t="shared" si="23"/>
        <v>58000</v>
      </c>
      <c r="G63" s="708">
        <f t="shared" si="23"/>
        <v>58000</v>
      </c>
      <c r="H63" s="708">
        <f t="shared" si="23"/>
        <v>58000</v>
      </c>
      <c r="I63" s="708">
        <f t="shared" si="23"/>
        <v>58000</v>
      </c>
      <c r="J63" s="708">
        <f t="shared" si="23"/>
        <v>58000</v>
      </c>
      <c r="K63" s="708">
        <f t="shared" si="23"/>
        <v>58000</v>
      </c>
      <c r="L63" s="708">
        <f t="shared" si="23"/>
        <v>58000</v>
      </c>
      <c r="M63" s="708">
        <f t="shared" si="23"/>
        <v>58000</v>
      </c>
      <c r="N63" s="708">
        <f t="shared" si="23"/>
        <v>58000</v>
      </c>
      <c r="O63" s="683">
        <f>SUM(O64:O69)</f>
        <v>58000</v>
      </c>
      <c r="P63" s="684">
        <f t="shared" si="21"/>
        <v>0.46383821323122487</v>
      </c>
      <c r="Q63" s="895"/>
      <c r="R63" s="4"/>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ht="14" x14ac:dyDescent="0.15">
      <c r="A64" s="4"/>
      <c r="B64" s="103"/>
      <c r="C64" s="1204" t="s">
        <v>197</v>
      </c>
      <c r="D64" s="1205">
        <f>IF(SB!G$82&lt;0,-SB!G$82,0)</f>
        <v>602.70000000000005</v>
      </c>
      <c r="E64" s="1206">
        <f>IF(SB!H$82&lt;0,-SB!H$82,0)</f>
        <v>470.40000000000003</v>
      </c>
      <c r="F64" s="1206">
        <f>IF(SB!I$82&lt;0,-SB!I$82,0)</f>
        <v>0</v>
      </c>
      <c r="G64" s="1206">
        <f>IF(SB!J$82&lt;0,-SB!J$82,0)</f>
        <v>0</v>
      </c>
      <c r="H64" s="1206">
        <f>IF(SB!K$82&lt;0,-SB!K$82,0)</f>
        <v>0</v>
      </c>
      <c r="I64" s="1206">
        <f>IF(SB!L$82&lt;0,-SB!L$82,0)</f>
        <v>0</v>
      </c>
      <c r="J64" s="1206">
        <f>IF(SB!M$82&lt;0,-SB!M$82,0)</f>
        <v>0</v>
      </c>
      <c r="K64" s="1206">
        <f>IF(SB!N$82&lt;0,-SB!N$82,0)</f>
        <v>0</v>
      </c>
      <c r="L64" s="1206">
        <f>IF(SB!O$82&lt;0,-SB!O$82,0)</f>
        <v>0</v>
      </c>
      <c r="M64" s="1206">
        <f>IF(SB!P$82&lt;0,-SB!P$82,0)</f>
        <v>0</v>
      </c>
      <c r="N64" s="1206">
        <f>IF(SB!Q$82&lt;0,-SB!Q$82,0)</f>
        <v>0</v>
      </c>
      <c r="O64" s="1207">
        <f>IF(SB!R$82&lt;0,-SB!R$82,0)</f>
        <v>0</v>
      </c>
      <c r="P64" s="1208">
        <f t="shared" si="21"/>
        <v>0</v>
      </c>
      <c r="Q64" s="895"/>
      <c r="R64" s="4"/>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ht="14" hidden="1" x14ac:dyDescent="0.15">
      <c r="A65" s="4"/>
      <c r="B65" s="103"/>
      <c r="C65" s="1168" t="s">
        <v>1170</v>
      </c>
      <c r="D65" s="693">
        <f>'5b'!E98</f>
        <v>0</v>
      </c>
      <c r="E65" s="694">
        <f>'5b'!F98</f>
        <v>0</v>
      </c>
      <c r="F65" s="694">
        <f>'5b'!G98</f>
        <v>0</v>
      </c>
      <c r="G65" s="694">
        <f>'5b'!H98</f>
        <v>0</v>
      </c>
      <c r="H65" s="694">
        <f>'5b'!I98</f>
        <v>0</v>
      </c>
      <c r="I65" s="694">
        <f>'5b'!J98</f>
        <v>0</v>
      </c>
      <c r="J65" s="694">
        <f>'5b'!K98</f>
        <v>0</v>
      </c>
      <c r="K65" s="694">
        <f>'5b'!L98</f>
        <v>0</v>
      </c>
      <c r="L65" s="694">
        <f>'5b'!M98</f>
        <v>0</v>
      </c>
      <c r="M65" s="694">
        <f>'5b'!N98</f>
        <v>0</v>
      </c>
      <c r="N65" s="694">
        <f>'5b'!O98</f>
        <v>0</v>
      </c>
      <c r="O65" s="695">
        <f>'5b'!P98</f>
        <v>0</v>
      </c>
      <c r="P65" s="675">
        <f t="shared" si="21"/>
        <v>0</v>
      </c>
      <c r="Q65" s="895"/>
      <c r="R65" s="4"/>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ht="14" hidden="1" x14ac:dyDescent="0.15">
      <c r="A66" s="4"/>
      <c r="B66" s="103"/>
      <c r="C66" s="649"/>
      <c r="D66" s="699"/>
      <c r="E66" s="700"/>
      <c r="F66" s="700"/>
      <c r="G66" s="700"/>
      <c r="H66" s="700"/>
      <c r="I66" s="700"/>
      <c r="J66" s="700"/>
      <c r="K66" s="700"/>
      <c r="L66" s="700"/>
      <c r="M66" s="700"/>
      <c r="N66" s="700"/>
      <c r="O66" s="698"/>
      <c r="P66" s="654">
        <f t="shared" si="21"/>
        <v>0</v>
      </c>
      <c r="Q66" s="895"/>
      <c r="R66" s="4"/>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14" hidden="1" x14ac:dyDescent="0.15">
      <c r="A67" s="4"/>
      <c r="B67" s="103"/>
      <c r="C67" s="649"/>
      <c r="D67" s="699"/>
      <c r="E67" s="700"/>
      <c r="F67" s="700"/>
      <c r="G67" s="700"/>
      <c r="H67" s="700"/>
      <c r="I67" s="700"/>
      <c r="J67" s="700"/>
      <c r="K67" s="700"/>
      <c r="L67" s="700"/>
      <c r="M67" s="700"/>
      <c r="N67" s="700"/>
      <c r="O67" s="698"/>
      <c r="P67" s="654">
        <f t="shared" si="21"/>
        <v>0</v>
      </c>
      <c r="Q67" s="895"/>
      <c r="R67" s="4"/>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ht="14" hidden="1" x14ac:dyDescent="0.15">
      <c r="A68" s="4"/>
      <c r="B68" s="103"/>
      <c r="C68" s="649"/>
      <c r="D68" s="699"/>
      <c r="E68" s="700"/>
      <c r="F68" s="700"/>
      <c r="G68" s="700"/>
      <c r="H68" s="700"/>
      <c r="I68" s="700"/>
      <c r="J68" s="700"/>
      <c r="K68" s="700"/>
      <c r="L68" s="700"/>
      <c r="M68" s="700"/>
      <c r="N68" s="700"/>
      <c r="O68" s="698"/>
      <c r="P68" s="654">
        <f t="shared" si="21"/>
        <v>0</v>
      </c>
      <c r="Q68" s="895"/>
      <c r="R68" s="4"/>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14" hidden="1" x14ac:dyDescent="0.15">
      <c r="A69" s="4"/>
      <c r="B69" s="103"/>
      <c r="C69" s="1022" t="s">
        <v>1511</v>
      </c>
      <c r="D69" s="693">
        <f t="shared" ref="D69:O69" si="24">D6</f>
        <v>58000</v>
      </c>
      <c r="E69" s="694">
        <f t="shared" si="24"/>
        <v>58000</v>
      </c>
      <c r="F69" s="694">
        <f t="shared" si="24"/>
        <v>58000</v>
      </c>
      <c r="G69" s="694">
        <f t="shared" si="24"/>
        <v>58000</v>
      </c>
      <c r="H69" s="694">
        <f t="shared" si="24"/>
        <v>58000</v>
      </c>
      <c r="I69" s="694">
        <f t="shared" si="24"/>
        <v>58000</v>
      </c>
      <c r="J69" s="694">
        <f t="shared" si="24"/>
        <v>58000</v>
      </c>
      <c r="K69" s="694">
        <f t="shared" si="24"/>
        <v>58000</v>
      </c>
      <c r="L69" s="694">
        <f t="shared" si="24"/>
        <v>58000</v>
      </c>
      <c r="M69" s="694">
        <f t="shared" si="24"/>
        <v>58000</v>
      </c>
      <c r="N69" s="694">
        <f t="shared" si="24"/>
        <v>58000</v>
      </c>
      <c r="O69" s="1023">
        <f t="shared" si="24"/>
        <v>58000</v>
      </c>
      <c r="P69" s="654">
        <f t="shared" si="21"/>
        <v>0.46383821323122487</v>
      </c>
      <c r="Q69" s="895"/>
      <c r="R69" s="4"/>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ht="16" x14ac:dyDescent="0.2">
      <c r="A70" s="4"/>
      <c r="B70" s="103"/>
      <c r="C70" s="925" t="s">
        <v>1381</v>
      </c>
      <c r="D70" s="914">
        <f>'4a'!F93</f>
        <v>54531.5</v>
      </c>
      <c r="E70" s="915">
        <f>'4a'!G93</f>
        <v>51956.3</v>
      </c>
      <c r="F70" s="915">
        <f>'4a'!H93</f>
        <v>56263.600000000006</v>
      </c>
      <c r="G70" s="915">
        <f>'4a'!I93</f>
        <v>61394.000000000007</v>
      </c>
      <c r="H70" s="915">
        <f>'4a'!J93</f>
        <v>66296.3</v>
      </c>
      <c r="I70" s="915">
        <f>'4a'!K93</f>
        <v>65698.600000000006</v>
      </c>
      <c r="J70" s="915">
        <f>'4a'!L93</f>
        <v>59169.000000000007</v>
      </c>
      <c r="K70" s="915">
        <f>'4a'!M93</f>
        <v>57338.30000000001</v>
      </c>
      <c r="L70" s="915">
        <f>'4a'!N93</f>
        <v>54860.600000000013</v>
      </c>
      <c r="M70" s="915">
        <f>'4a'!O93</f>
        <v>57939.000000000015</v>
      </c>
      <c r="N70" s="915">
        <f>'4a'!P93</f>
        <v>61371.300000000017</v>
      </c>
      <c r="O70" s="916">
        <f>'4a'!Q93</f>
        <v>64543.60000000002</v>
      </c>
      <c r="P70" s="917">
        <f t="shared" si="21"/>
        <v>0.51616876033639469</v>
      </c>
      <c r="Q70" s="895"/>
      <c r="R70" s="4"/>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7" thickBot="1" x14ac:dyDescent="0.25">
      <c r="A71" s="4"/>
      <c r="B71" s="103"/>
      <c r="C71" s="926" t="s">
        <v>320</v>
      </c>
      <c r="D71" s="912">
        <f>IF(pr!F73&gt;0,0,-pr!F73)</f>
        <v>3720</v>
      </c>
      <c r="E71" s="912">
        <f>IF(pr!G73&gt;0,0,-pr!G73)</f>
        <v>5677.5</v>
      </c>
      <c r="F71" s="912">
        <f>IF(pr!H73&gt;0,0,-pr!H73)</f>
        <v>3641.25</v>
      </c>
      <c r="G71" s="912">
        <f>IF(pr!I73&gt;0,0,-pr!I73)</f>
        <v>611.25</v>
      </c>
      <c r="H71" s="912">
        <f>IF(pr!J73&gt;0,0,-pr!J73)</f>
        <v>0</v>
      </c>
      <c r="I71" s="912">
        <f>IF(pr!K73&gt;0,0,-pr!K73)</f>
        <v>0</v>
      </c>
      <c r="J71" s="912">
        <f>IF(pr!L73&gt;0,0,-pr!L73)</f>
        <v>1252.5</v>
      </c>
      <c r="K71" s="912">
        <f>IF(pr!M73&gt;0,0,-pr!M73)</f>
        <v>2460</v>
      </c>
      <c r="L71" s="912">
        <f>IF(pr!N73&gt;0,0,-pr!N73)</f>
        <v>4417.5</v>
      </c>
      <c r="M71" s="912">
        <f>IF(pr!O73&gt;0,0,-pr!O73)</f>
        <v>2887.5</v>
      </c>
      <c r="N71" s="912">
        <f>IF(pr!P73&gt;0,0,-pr!P73)</f>
        <v>1357.5</v>
      </c>
      <c r="O71" s="912">
        <f>IF(pr!Q73&gt;0,0,-pr!Q73)</f>
        <v>0</v>
      </c>
      <c r="P71" s="913">
        <f t="shared" si="21"/>
        <v>0</v>
      </c>
      <c r="Q71" s="895"/>
      <c r="R71" s="4"/>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9.75" customHeight="1" x14ac:dyDescent="0.15">
      <c r="A72" s="4"/>
      <c r="B72" s="103"/>
      <c r="C72" s="892"/>
      <c r="D72" s="893"/>
      <c r="E72" s="893"/>
      <c r="F72" s="893"/>
      <c r="G72" s="893"/>
      <c r="H72" s="893"/>
      <c r="I72" s="893"/>
      <c r="J72" s="893"/>
      <c r="K72" s="893"/>
      <c r="L72" s="893"/>
      <c r="M72" s="893"/>
      <c r="N72" s="893"/>
      <c r="O72" s="894"/>
      <c r="P72" s="894"/>
      <c r="Q72" s="18"/>
      <c r="R72" s="4"/>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18" x14ac:dyDescent="0.2">
      <c r="A73" s="4"/>
      <c r="B73" s="103"/>
      <c r="C73" s="655" t="s">
        <v>321</v>
      </c>
      <c r="D73" s="656">
        <f t="shared" ref="D73:O73" si="25">+D71+D54+D15</f>
        <v>119354.2</v>
      </c>
      <c r="E73" s="656">
        <f t="shared" si="25"/>
        <v>118604.20000000001</v>
      </c>
      <c r="F73" s="656">
        <f t="shared" si="25"/>
        <v>120404.85</v>
      </c>
      <c r="G73" s="656">
        <f t="shared" si="25"/>
        <v>122505.25</v>
      </c>
      <c r="H73" s="656">
        <f t="shared" si="25"/>
        <v>126796.3</v>
      </c>
      <c r="I73" s="656">
        <f t="shared" si="25"/>
        <v>126198.6</v>
      </c>
      <c r="J73" s="656">
        <f t="shared" si="25"/>
        <v>120921.5</v>
      </c>
      <c r="K73" s="656">
        <f t="shared" si="25"/>
        <v>120298.30000000002</v>
      </c>
      <c r="L73" s="656">
        <f t="shared" si="25"/>
        <v>119778.1</v>
      </c>
      <c r="M73" s="656">
        <f t="shared" si="25"/>
        <v>121326.50000000001</v>
      </c>
      <c r="N73" s="656">
        <f t="shared" si="25"/>
        <v>123228.80000000002</v>
      </c>
      <c r="O73" s="657">
        <f t="shared" si="25"/>
        <v>125043.60000000002</v>
      </c>
      <c r="P73" s="689"/>
      <c r="Q73" s="18"/>
      <c r="R73" s="4"/>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5" customHeight="1" thickBot="1" x14ac:dyDescent="0.2">
      <c r="A74" s="4"/>
      <c r="B74" s="18"/>
      <c r="C74" s="18"/>
      <c r="D74" s="18"/>
      <c r="E74" s="18"/>
      <c r="F74" s="18"/>
      <c r="G74" s="18"/>
      <c r="H74" s="18"/>
      <c r="I74" s="18"/>
      <c r="J74" s="18"/>
      <c r="K74" s="18"/>
      <c r="L74" s="18"/>
      <c r="M74" s="18"/>
      <c r="N74" s="18"/>
      <c r="O74" s="18"/>
      <c r="P74" s="18"/>
      <c r="Q74" s="18"/>
      <c r="R74" s="4"/>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29" thickTop="1" x14ac:dyDescent="0.3">
      <c r="A75" s="4"/>
      <c r="B75" s="18"/>
      <c r="C75" s="2652" t="s">
        <v>322</v>
      </c>
      <c r="D75" s="2653"/>
      <c r="E75" s="2653"/>
      <c r="F75" s="2653"/>
      <c r="G75" s="2653"/>
      <c r="H75" s="2653"/>
      <c r="I75" s="2653"/>
      <c r="J75" s="2653"/>
      <c r="K75" s="2653"/>
      <c r="L75" s="2653"/>
      <c r="M75" s="2653"/>
      <c r="N75" s="2653"/>
      <c r="O75" s="2653"/>
      <c r="P75" s="2654"/>
      <c r="Q75" s="18"/>
      <c r="R75" s="4"/>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ht="16" x14ac:dyDescent="0.2">
      <c r="A76" s="4"/>
      <c r="B76" s="18"/>
      <c r="C76" s="658"/>
      <c r="D76" s="647" t="str">
        <f t="shared" ref="D76:O76" si="26">D14</f>
        <v>ENE</v>
      </c>
      <c r="E76" s="647" t="str">
        <f t="shared" si="26"/>
        <v>FEB</v>
      </c>
      <c r="F76" s="647" t="str">
        <f t="shared" si="26"/>
        <v>MAR</v>
      </c>
      <c r="G76" s="647" t="str">
        <f t="shared" si="26"/>
        <v>ABR</v>
      </c>
      <c r="H76" s="647" t="str">
        <f t="shared" si="26"/>
        <v>MAY</v>
      </c>
      <c r="I76" s="647" t="str">
        <f t="shared" si="26"/>
        <v>JUN</v>
      </c>
      <c r="J76" s="647" t="str">
        <f t="shared" si="26"/>
        <v>JUL</v>
      </c>
      <c r="K76" s="647" t="str">
        <f t="shared" si="26"/>
        <v>AGO</v>
      </c>
      <c r="L76" s="647" t="str">
        <f t="shared" si="26"/>
        <v>SEPT</v>
      </c>
      <c r="M76" s="647" t="str">
        <f t="shared" si="26"/>
        <v>OCT</v>
      </c>
      <c r="N76" s="647" t="str">
        <f t="shared" si="26"/>
        <v>NOV</v>
      </c>
      <c r="O76" s="647" t="str">
        <f t="shared" si="26"/>
        <v xml:space="preserve"> DIC</v>
      </c>
      <c r="P76" s="659"/>
      <c r="Q76" s="18"/>
      <c r="R76" s="4"/>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19" thickBot="1" x14ac:dyDescent="0.2">
      <c r="A77" s="4"/>
      <c r="B77" s="18"/>
      <c r="C77" s="918" t="s">
        <v>323</v>
      </c>
      <c r="D77" s="901">
        <f t="shared" ref="D77:O77" si="27">+D78+D84+D90</f>
        <v>60000</v>
      </c>
      <c r="E77" s="901">
        <f t="shared" si="27"/>
        <v>60000</v>
      </c>
      <c r="F77" s="901">
        <f t="shared" si="27"/>
        <v>60000</v>
      </c>
      <c r="G77" s="901">
        <f t="shared" si="27"/>
        <v>60000</v>
      </c>
      <c r="H77" s="901">
        <f t="shared" si="27"/>
        <v>61406.25</v>
      </c>
      <c r="I77" s="901">
        <f t="shared" si="27"/>
        <v>60686.25</v>
      </c>
      <c r="J77" s="901">
        <f t="shared" si="27"/>
        <v>60000</v>
      </c>
      <c r="K77" s="901">
        <f t="shared" si="27"/>
        <v>60000</v>
      </c>
      <c r="L77" s="901">
        <f t="shared" si="27"/>
        <v>60000</v>
      </c>
      <c r="M77" s="901">
        <f t="shared" si="27"/>
        <v>60000</v>
      </c>
      <c r="N77" s="901">
        <f t="shared" si="27"/>
        <v>60000</v>
      </c>
      <c r="O77" s="901">
        <f t="shared" si="27"/>
        <v>60435</v>
      </c>
      <c r="P77" s="902">
        <f t="shared" ref="P77:P133" si="28">+IF($O$147=0,0,O77/$O$147)</f>
        <v>0.90142832425466402</v>
      </c>
      <c r="Q77" s="18"/>
      <c r="R77" s="4"/>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17" thickBot="1" x14ac:dyDescent="0.25">
      <c r="A78" s="4"/>
      <c r="B78" s="18"/>
      <c r="C78" s="923" t="s">
        <v>324</v>
      </c>
      <c r="D78" s="914">
        <f t="shared" ref="D78:O78" si="29">SUM(D79:D83)</f>
        <v>60000</v>
      </c>
      <c r="E78" s="915">
        <f t="shared" si="29"/>
        <v>60000</v>
      </c>
      <c r="F78" s="915">
        <f t="shared" si="29"/>
        <v>60000</v>
      </c>
      <c r="G78" s="915">
        <f t="shared" si="29"/>
        <v>60000</v>
      </c>
      <c r="H78" s="915">
        <f t="shared" si="29"/>
        <v>60000</v>
      </c>
      <c r="I78" s="915">
        <f t="shared" si="29"/>
        <v>60000</v>
      </c>
      <c r="J78" s="915">
        <f t="shared" si="29"/>
        <v>60000</v>
      </c>
      <c r="K78" s="915">
        <f t="shared" si="29"/>
        <v>60000</v>
      </c>
      <c r="L78" s="915">
        <f t="shared" si="29"/>
        <v>60000</v>
      </c>
      <c r="M78" s="915">
        <f t="shared" si="29"/>
        <v>60000</v>
      </c>
      <c r="N78" s="915">
        <f t="shared" si="29"/>
        <v>60000</v>
      </c>
      <c r="O78" s="916">
        <f t="shared" si="29"/>
        <v>60000</v>
      </c>
      <c r="P78" s="917">
        <f t="shared" si="28"/>
        <v>0.89494000918805072</v>
      </c>
      <c r="Q78" s="18"/>
      <c r="R78" s="4"/>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ht="15" hidden="1" thickBot="1" x14ac:dyDescent="0.2">
      <c r="A79" s="4"/>
      <c r="B79" s="18"/>
      <c r="C79" s="1109" t="s">
        <v>324</v>
      </c>
      <c r="D79" s="1110">
        <f>'3b'!$F$24</f>
        <v>60000</v>
      </c>
      <c r="E79" s="1111">
        <f t="shared" ref="E79:O79" si="30">+D79</f>
        <v>60000</v>
      </c>
      <c r="F79" s="1111">
        <f t="shared" si="30"/>
        <v>60000</v>
      </c>
      <c r="G79" s="1111">
        <f t="shared" si="30"/>
        <v>60000</v>
      </c>
      <c r="H79" s="1111">
        <f t="shared" si="30"/>
        <v>60000</v>
      </c>
      <c r="I79" s="1111">
        <f t="shared" si="30"/>
        <v>60000</v>
      </c>
      <c r="J79" s="1111">
        <f t="shared" si="30"/>
        <v>60000</v>
      </c>
      <c r="K79" s="1111">
        <f t="shared" si="30"/>
        <v>60000</v>
      </c>
      <c r="L79" s="1111">
        <f t="shared" si="30"/>
        <v>60000</v>
      </c>
      <c r="M79" s="1111">
        <f t="shared" si="30"/>
        <v>60000</v>
      </c>
      <c r="N79" s="1111">
        <f t="shared" si="30"/>
        <v>60000</v>
      </c>
      <c r="O79" s="1112">
        <f t="shared" si="30"/>
        <v>60000</v>
      </c>
      <c r="P79" s="1209">
        <f t="shared" si="28"/>
        <v>0.89494000918805072</v>
      </c>
      <c r="Q79" s="18"/>
      <c r="R79" s="4"/>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ht="15" hidden="1" thickBot="1" x14ac:dyDescent="0.2">
      <c r="A80" s="4"/>
      <c r="B80" s="18"/>
      <c r="C80" s="1113" t="s">
        <v>1065</v>
      </c>
      <c r="D80" s="690">
        <f>'5b'!E92</f>
        <v>0</v>
      </c>
      <c r="E80" s="691">
        <f>'5b'!F92+D80</f>
        <v>0</v>
      </c>
      <c r="F80" s="691">
        <f>'5b'!G92+E80</f>
        <v>0</v>
      </c>
      <c r="G80" s="691">
        <f>'5b'!H92+F80</f>
        <v>0</v>
      </c>
      <c r="H80" s="691">
        <f>'5b'!I92+G80</f>
        <v>0</v>
      </c>
      <c r="I80" s="691">
        <f>'5b'!J92+H80</f>
        <v>0</v>
      </c>
      <c r="J80" s="691">
        <f>'5b'!K92+I80</f>
        <v>0</v>
      </c>
      <c r="K80" s="691">
        <f>'5b'!L92+J80</f>
        <v>0</v>
      </c>
      <c r="L80" s="691">
        <f>'5b'!M92+K80</f>
        <v>0</v>
      </c>
      <c r="M80" s="691">
        <f>'5b'!N92+L80</f>
        <v>0</v>
      </c>
      <c r="N80" s="691">
        <f>'5b'!O92+M80</f>
        <v>0</v>
      </c>
      <c r="O80" s="691">
        <f>'5b'!P92+N80</f>
        <v>0</v>
      </c>
      <c r="P80" s="663">
        <f t="shared" si="28"/>
        <v>0</v>
      </c>
      <c r="Q80" s="18"/>
      <c r="R80" s="4"/>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ht="15" hidden="1" thickBot="1" x14ac:dyDescent="0.2">
      <c r="A81" s="4"/>
      <c r="B81" s="18"/>
      <c r="C81" s="1168" t="s">
        <v>1174</v>
      </c>
      <c r="D81" s="693">
        <f>'5b'!E111</f>
        <v>0</v>
      </c>
      <c r="E81" s="694">
        <f>'5b'!F111</f>
        <v>0</v>
      </c>
      <c r="F81" s="694">
        <f>'5b'!G111</f>
        <v>0</v>
      </c>
      <c r="G81" s="694">
        <f>'5b'!H111</f>
        <v>0</v>
      </c>
      <c r="H81" s="694">
        <f>'5b'!I111</f>
        <v>0</v>
      </c>
      <c r="I81" s="694">
        <f>'5b'!J111</f>
        <v>0</v>
      </c>
      <c r="J81" s="694">
        <f>'5b'!K111</f>
        <v>0</v>
      </c>
      <c r="K81" s="694">
        <f>'5b'!L111</f>
        <v>0</v>
      </c>
      <c r="L81" s="694">
        <f>'5b'!M111</f>
        <v>0</v>
      </c>
      <c r="M81" s="694">
        <f>'5b'!N111</f>
        <v>0</v>
      </c>
      <c r="N81" s="694">
        <f>'5b'!O111</f>
        <v>0</v>
      </c>
      <c r="O81" s="695">
        <f>'5b'!P111</f>
        <v>0</v>
      </c>
      <c r="P81" s="1196">
        <f t="shared" si="28"/>
        <v>0</v>
      </c>
      <c r="Q81" s="18"/>
      <c r="R81" s="4"/>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15" hidden="1" thickBot="1" x14ac:dyDescent="0.2">
      <c r="A82" s="4"/>
      <c r="B82" s="18"/>
      <c r="C82" s="649"/>
      <c r="D82" s="696"/>
      <c r="E82" s="697"/>
      <c r="F82" s="697"/>
      <c r="G82" s="697"/>
      <c r="H82" s="697"/>
      <c r="I82" s="697"/>
      <c r="J82" s="697"/>
      <c r="K82" s="697"/>
      <c r="L82" s="697"/>
      <c r="M82" s="697"/>
      <c r="N82" s="697"/>
      <c r="O82" s="698"/>
      <c r="P82" s="664">
        <f t="shared" si="28"/>
        <v>0</v>
      </c>
      <c r="Q82" s="18"/>
      <c r="R82" s="4"/>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15" hidden="1" thickBot="1" x14ac:dyDescent="0.2">
      <c r="A83" s="4"/>
      <c r="B83" s="18"/>
      <c r="C83" s="649"/>
      <c r="D83" s="709"/>
      <c r="E83" s="710"/>
      <c r="F83" s="710"/>
      <c r="G83" s="710"/>
      <c r="H83" s="710"/>
      <c r="I83" s="710"/>
      <c r="J83" s="710"/>
      <c r="K83" s="710"/>
      <c r="L83" s="710"/>
      <c r="M83" s="710"/>
      <c r="N83" s="710"/>
      <c r="O83" s="711"/>
      <c r="P83" s="1196">
        <f t="shared" si="28"/>
        <v>0</v>
      </c>
      <c r="Q83" s="18"/>
      <c r="R83" s="4"/>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17" thickBot="1" x14ac:dyDescent="0.25">
      <c r="A84" s="4"/>
      <c r="B84" s="18"/>
      <c r="C84" s="923" t="s">
        <v>1502</v>
      </c>
      <c r="D84" s="914">
        <f t="shared" ref="D84:N84" si="31">SUM(D85:D89)</f>
        <v>0</v>
      </c>
      <c r="E84" s="915">
        <f t="shared" si="31"/>
        <v>0</v>
      </c>
      <c r="F84" s="915">
        <f t="shared" si="31"/>
        <v>0</v>
      </c>
      <c r="G84" s="915">
        <f t="shared" si="31"/>
        <v>0</v>
      </c>
      <c r="H84" s="915">
        <f t="shared" si="31"/>
        <v>0</v>
      </c>
      <c r="I84" s="915">
        <f t="shared" si="31"/>
        <v>0</v>
      </c>
      <c r="J84" s="915">
        <f t="shared" si="31"/>
        <v>0</v>
      </c>
      <c r="K84" s="915">
        <f t="shared" si="31"/>
        <v>0</v>
      </c>
      <c r="L84" s="915">
        <f t="shared" si="31"/>
        <v>0</v>
      </c>
      <c r="M84" s="915">
        <f t="shared" si="31"/>
        <v>0</v>
      </c>
      <c r="N84" s="915">
        <f t="shared" si="31"/>
        <v>0</v>
      </c>
      <c r="O84" s="916">
        <f>SUM(O85:O89)</f>
        <v>0</v>
      </c>
      <c r="P84" s="917">
        <f t="shared" si="28"/>
        <v>0</v>
      </c>
      <c r="Q84" s="18"/>
      <c r="R84" s="4"/>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ht="15" hidden="1" thickBot="1" x14ac:dyDescent="0.2">
      <c r="A85" s="4"/>
      <c r="B85" s="18"/>
      <c r="C85" s="1169" t="s">
        <v>1175</v>
      </c>
      <c r="D85" s="693">
        <f>'5b'!E114</f>
        <v>0</v>
      </c>
      <c r="E85" s="694">
        <f>'5b'!F114</f>
        <v>0</v>
      </c>
      <c r="F85" s="694">
        <f>'5b'!G114</f>
        <v>0</v>
      </c>
      <c r="G85" s="694">
        <f>'5b'!H114</f>
        <v>0</v>
      </c>
      <c r="H85" s="694">
        <f>'5b'!I114</f>
        <v>0</v>
      </c>
      <c r="I85" s="694">
        <f>'5b'!J114</f>
        <v>0</v>
      </c>
      <c r="J85" s="694">
        <f>'5b'!K114</f>
        <v>0</v>
      </c>
      <c r="K85" s="694">
        <f>'5b'!L114</f>
        <v>0</v>
      </c>
      <c r="L85" s="694">
        <f>'5b'!M114</f>
        <v>0</v>
      </c>
      <c r="M85" s="694">
        <f>'5b'!N114</f>
        <v>0</v>
      </c>
      <c r="N85" s="694">
        <f>'5b'!O114</f>
        <v>0</v>
      </c>
      <c r="O85" s="695">
        <f>'5b'!P114</f>
        <v>0</v>
      </c>
      <c r="P85" s="664">
        <f t="shared" si="28"/>
        <v>0</v>
      </c>
      <c r="Q85" s="18"/>
      <c r="R85" s="4"/>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ht="15" hidden="1" thickBot="1" x14ac:dyDescent="0.2">
      <c r="A86" s="4"/>
      <c r="B86" s="18"/>
      <c r="C86" s="649"/>
      <c r="D86" s="699"/>
      <c r="E86" s="700"/>
      <c r="F86" s="700"/>
      <c r="G86" s="700"/>
      <c r="H86" s="700"/>
      <c r="I86" s="700"/>
      <c r="J86" s="700"/>
      <c r="K86" s="700"/>
      <c r="L86" s="700"/>
      <c r="M86" s="700"/>
      <c r="N86" s="700"/>
      <c r="O86" s="714"/>
      <c r="P86" s="663">
        <f t="shared" si="28"/>
        <v>0</v>
      </c>
      <c r="Q86" s="18"/>
      <c r="R86" s="4"/>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ht="15" hidden="1" thickBot="1" x14ac:dyDescent="0.2">
      <c r="A87" s="4"/>
      <c r="B87" s="18"/>
      <c r="C87" s="649"/>
      <c r="D87" s="712"/>
      <c r="E87" s="713"/>
      <c r="F87" s="713"/>
      <c r="G87" s="713"/>
      <c r="H87" s="713"/>
      <c r="I87" s="713"/>
      <c r="J87" s="713"/>
      <c r="K87" s="713"/>
      <c r="L87" s="713"/>
      <c r="M87" s="713"/>
      <c r="N87" s="713"/>
      <c r="O87" s="714"/>
      <c r="P87" s="663">
        <f t="shared" si="28"/>
        <v>0</v>
      </c>
      <c r="Q87" s="18"/>
      <c r="R87" s="4"/>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ht="15" hidden="1" thickBot="1" x14ac:dyDescent="0.2">
      <c r="A88" s="4"/>
      <c r="B88" s="18"/>
      <c r="C88" s="649"/>
      <c r="D88" s="712"/>
      <c r="E88" s="713"/>
      <c r="F88" s="713"/>
      <c r="G88" s="713"/>
      <c r="H88" s="713"/>
      <c r="I88" s="713"/>
      <c r="J88" s="713"/>
      <c r="K88" s="713"/>
      <c r="L88" s="713"/>
      <c r="M88" s="713"/>
      <c r="N88" s="713"/>
      <c r="O88" s="714"/>
      <c r="P88" s="663">
        <f t="shared" si="28"/>
        <v>0</v>
      </c>
      <c r="Q88" s="18"/>
      <c r="R88" s="4"/>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ht="15" hidden="1" thickBot="1" x14ac:dyDescent="0.2">
      <c r="A89" s="4"/>
      <c r="B89" s="18"/>
      <c r="C89" s="649"/>
      <c r="D89" s="715"/>
      <c r="E89" s="716"/>
      <c r="F89" s="716"/>
      <c r="G89" s="716"/>
      <c r="H89" s="716"/>
      <c r="I89" s="716"/>
      <c r="J89" s="716"/>
      <c r="K89" s="716"/>
      <c r="L89" s="716"/>
      <c r="M89" s="716"/>
      <c r="N89" s="716"/>
      <c r="O89" s="717"/>
      <c r="P89" s="663">
        <f t="shared" si="28"/>
        <v>0</v>
      </c>
      <c r="Q89" s="18"/>
      <c r="R89" s="4"/>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ht="17" thickBot="1" x14ac:dyDescent="0.25">
      <c r="A90" s="4"/>
      <c r="B90" s="18"/>
      <c r="C90" s="923" t="s">
        <v>137</v>
      </c>
      <c r="D90" s="914">
        <f>SUM(D91:D94)</f>
        <v>0</v>
      </c>
      <c r="E90" s="915">
        <f t="shared" ref="E90:O90" si="32">SUM(E91:E94)</f>
        <v>0</v>
      </c>
      <c r="F90" s="915">
        <f t="shared" si="32"/>
        <v>0</v>
      </c>
      <c r="G90" s="915">
        <f t="shared" si="32"/>
        <v>0</v>
      </c>
      <c r="H90" s="915">
        <f t="shared" si="32"/>
        <v>1406.25</v>
      </c>
      <c r="I90" s="915">
        <f t="shared" si="32"/>
        <v>686.25</v>
      </c>
      <c r="J90" s="915">
        <f t="shared" si="32"/>
        <v>0</v>
      </c>
      <c r="K90" s="915">
        <f t="shared" si="32"/>
        <v>0</v>
      </c>
      <c r="L90" s="915">
        <f t="shared" si="32"/>
        <v>0</v>
      </c>
      <c r="M90" s="915">
        <f t="shared" si="32"/>
        <v>0</v>
      </c>
      <c r="N90" s="915">
        <f t="shared" si="32"/>
        <v>0</v>
      </c>
      <c r="O90" s="916">
        <f t="shared" si="32"/>
        <v>435</v>
      </c>
      <c r="P90" s="917">
        <f t="shared" si="28"/>
        <v>6.4883150666133673E-3</v>
      </c>
      <c r="Q90" s="18"/>
      <c r="R90" s="4"/>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ht="15" hidden="1" thickBot="1" x14ac:dyDescent="0.2">
      <c r="A91" s="4"/>
      <c r="B91" s="18"/>
      <c r="C91" s="1109" t="s">
        <v>1181</v>
      </c>
      <c r="D91" s="1170">
        <f>IF(pr!F73&lt;0,0,pr!F73)</f>
        <v>0</v>
      </c>
      <c r="E91" s="1171">
        <f>IF(pr!G73&lt;0,0,pr!G73)</f>
        <v>0</v>
      </c>
      <c r="F91" s="1171">
        <f>IF(pr!H73&lt;0,0,pr!H73)</f>
        <v>0</v>
      </c>
      <c r="G91" s="1171">
        <f>IF(pr!I73&lt;0,0,pr!I73)</f>
        <v>0</v>
      </c>
      <c r="H91" s="1171">
        <f>IF(pr!J73&lt;0,0,pr!J73)</f>
        <v>1406.25</v>
      </c>
      <c r="I91" s="1171">
        <f>IF(pr!K73&lt;0,0,pr!K73)</f>
        <v>686.25</v>
      </c>
      <c r="J91" s="1171">
        <f>IF(pr!L73&lt;0,0,pr!L73)</f>
        <v>0</v>
      </c>
      <c r="K91" s="1171">
        <f>IF(pr!M73&lt;0,0,pr!M73)</f>
        <v>0</v>
      </c>
      <c r="L91" s="1171">
        <f>IF(pr!N73&lt;0,0,pr!N73)</f>
        <v>0</v>
      </c>
      <c r="M91" s="1171">
        <f>IF(pr!O73&lt;0,0,pr!O73)</f>
        <v>0</v>
      </c>
      <c r="N91" s="1171">
        <f>IF(pr!P73&lt;0,0,pr!P73)</f>
        <v>0</v>
      </c>
      <c r="O91" s="1172">
        <f>IF(pr!Q73&lt;0,0,pr!Q73)</f>
        <v>435</v>
      </c>
      <c r="P91" s="1197">
        <f t="shared" si="28"/>
        <v>6.4883150666133673E-3</v>
      </c>
      <c r="Q91" s="18"/>
      <c r="R91" s="4"/>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ht="15" hidden="1" thickBot="1" x14ac:dyDescent="0.2">
      <c r="A92" s="4"/>
      <c r="B92" s="18"/>
      <c r="C92" s="1113" t="str">
        <f>'5b'!$D$119</f>
        <v>anteriores</v>
      </c>
      <c r="D92" s="1173">
        <f>'5b'!E119</f>
        <v>0</v>
      </c>
      <c r="E92" s="1174">
        <f>'5b'!F119</f>
        <v>0</v>
      </c>
      <c r="F92" s="1174">
        <f>'5b'!G119</f>
        <v>0</v>
      </c>
      <c r="G92" s="1174">
        <f>'5b'!H119</f>
        <v>0</v>
      </c>
      <c r="H92" s="1174">
        <f>'5b'!I119</f>
        <v>0</v>
      </c>
      <c r="I92" s="1174">
        <f>'5b'!J119</f>
        <v>0</v>
      </c>
      <c r="J92" s="1174">
        <f>'5b'!K119</f>
        <v>0</v>
      </c>
      <c r="K92" s="1174">
        <f>'5b'!L119</f>
        <v>0</v>
      </c>
      <c r="L92" s="1174">
        <f>'5b'!M119</f>
        <v>0</v>
      </c>
      <c r="M92" s="1174">
        <f>'5b'!N119</f>
        <v>0</v>
      </c>
      <c r="N92" s="1174">
        <f>'5b'!O119</f>
        <v>0</v>
      </c>
      <c r="O92" s="1175">
        <f>'5b'!P119</f>
        <v>0</v>
      </c>
      <c r="P92" s="663">
        <f t="shared" si="28"/>
        <v>0</v>
      </c>
      <c r="Q92" s="18"/>
      <c r="R92" s="4"/>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ht="15" hidden="1" thickBot="1" x14ac:dyDescent="0.2">
      <c r="A93" s="4"/>
      <c r="B93" s="18"/>
      <c r="C93" s="1168" t="s">
        <v>1177</v>
      </c>
      <c r="D93" s="734">
        <f>-'5b'!E125</f>
        <v>0</v>
      </c>
      <c r="E93" s="735">
        <f>-'5b'!F125+D93</f>
        <v>0</v>
      </c>
      <c r="F93" s="735">
        <f>-'5b'!G125+E93</f>
        <v>0</v>
      </c>
      <c r="G93" s="735">
        <f>-'5b'!H125+F93</f>
        <v>0</v>
      </c>
      <c r="H93" s="735">
        <f>-'5b'!I125+G93</f>
        <v>0</v>
      </c>
      <c r="I93" s="735">
        <f>-'5b'!J125+H93</f>
        <v>0</v>
      </c>
      <c r="J93" s="735">
        <f>-'5b'!K125+I93</f>
        <v>0</v>
      </c>
      <c r="K93" s="735">
        <f>-'5b'!L125+J93</f>
        <v>0</v>
      </c>
      <c r="L93" s="735">
        <f>-'5b'!M125+K93</f>
        <v>0</v>
      </c>
      <c r="M93" s="735">
        <f>-'5b'!N125+L93</f>
        <v>0</v>
      </c>
      <c r="N93" s="735">
        <f>-'5b'!O125+M93</f>
        <v>0</v>
      </c>
      <c r="O93" s="736">
        <f>-'5b'!P125+N93</f>
        <v>0</v>
      </c>
      <c r="P93" s="1196">
        <f t="shared" si="28"/>
        <v>0</v>
      </c>
      <c r="Q93" s="18"/>
      <c r="R93" s="4"/>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ht="15" hidden="1" thickBot="1" x14ac:dyDescent="0.2">
      <c r="A94" s="4"/>
      <c r="B94" s="18"/>
      <c r="C94" s="665"/>
      <c r="D94" s="725"/>
      <c r="E94" s="726"/>
      <c r="F94" s="726"/>
      <c r="G94" s="726"/>
      <c r="H94" s="726"/>
      <c r="I94" s="726"/>
      <c r="J94" s="726"/>
      <c r="K94" s="726"/>
      <c r="L94" s="726"/>
      <c r="M94" s="726"/>
      <c r="N94" s="726"/>
      <c r="O94" s="743"/>
      <c r="P94" s="1210">
        <f t="shared" si="28"/>
        <v>0</v>
      </c>
      <c r="Q94" s="18"/>
      <c r="R94" s="4"/>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ht="20" thickTop="1" thickBot="1" x14ac:dyDescent="0.2">
      <c r="A95" s="4"/>
      <c r="B95" s="18"/>
      <c r="C95" s="922" t="s">
        <v>325</v>
      </c>
      <c r="D95" s="906">
        <f>+D96+D111</f>
        <v>1354.2</v>
      </c>
      <c r="E95" s="906">
        <f>+E96+E111</f>
        <v>604.20000000000005</v>
      </c>
      <c r="F95" s="906">
        <f>+F96+F111</f>
        <v>2404.8499999999995</v>
      </c>
      <c r="G95" s="906">
        <f t="shared" ref="G95:O95" si="33">+G96+G111</f>
        <v>4505.25</v>
      </c>
      <c r="H95" s="906">
        <f t="shared" si="33"/>
        <v>7390.05</v>
      </c>
      <c r="I95" s="906">
        <f t="shared" si="33"/>
        <v>7512.3499999999995</v>
      </c>
      <c r="J95" s="906">
        <f t="shared" si="33"/>
        <v>2921.5</v>
      </c>
      <c r="K95" s="906">
        <f t="shared" si="33"/>
        <v>2298.3000000000002</v>
      </c>
      <c r="L95" s="906">
        <f t="shared" si="33"/>
        <v>1778.1000000000001</v>
      </c>
      <c r="M95" s="906">
        <f t="shared" si="33"/>
        <v>3326.5</v>
      </c>
      <c r="N95" s="906">
        <f t="shared" si="33"/>
        <v>5228.7999999999993</v>
      </c>
      <c r="O95" s="906">
        <f t="shared" si="33"/>
        <v>6608.5999999999995</v>
      </c>
      <c r="P95" s="907">
        <f t="shared" si="28"/>
        <v>9.857167574533586E-2</v>
      </c>
      <c r="Q95" s="18"/>
      <c r="R95" s="4"/>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ht="16" x14ac:dyDescent="0.2">
      <c r="A96" s="4"/>
      <c r="B96" s="18"/>
      <c r="C96" s="931" t="s">
        <v>326</v>
      </c>
      <c r="D96" s="903">
        <f>+D97+D105</f>
        <v>0</v>
      </c>
      <c r="E96" s="904">
        <f t="shared" ref="E96:N96" si="34">+E97+E105</f>
        <v>0</v>
      </c>
      <c r="F96" s="904">
        <f t="shared" si="34"/>
        <v>0</v>
      </c>
      <c r="G96" s="904">
        <f t="shared" si="34"/>
        <v>0</v>
      </c>
      <c r="H96" s="904">
        <f t="shared" si="34"/>
        <v>0</v>
      </c>
      <c r="I96" s="904">
        <f t="shared" si="34"/>
        <v>0</v>
      </c>
      <c r="J96" s="904">
        <f t="shared" si="34"/>
        <v>0</v>
      </c>
      <c r="K96" s="904">
        <f t="shared" si="34"/>
        <v>0</v>
      </c>
      <c r="L96" s="904">
        <f t="shared" si="34"/>
        <v>0</v>
      </c>
      <c r="M96" s="904">
        <f t="shared" si="34"/>
        <v>0</v>
      </c>
      <c r="N96" s="904">
        <f t="shared" si="34"/>
        <v>0</v>
      </c>
      <c r="O96" s="905">
        <f>+O97+O105</f>
        <v>0</v>
      </c>
      <c r="P96" s="896">
        <f t="shared" si="28"/>
        <v>0</v>
      </c>
      <c r="Q96" s="18"/>
      <c r="R96" s="4"/>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ht="14" x14ac:dyDescent="0.15">
      <c r="A97" s="4"/>
      <c r="B97" s="18"/>
      <c r="C97" s="924" t="s">
        <v>176</v>
      </c>
      <c r="D97" s="929">
        <f>SUM(D98:D104)</f>
        <v>0</v>
      </c>
      <c r="E97" s="930">
        <f t="shared" ref="E97:N97" si="35">SUM(E98:E104)</f>
        <v>0</v>
      </c>
      <c r="F97" s="930">
        <f t="shared" si="35"/>
        <v>0</v>
      </c>
      <c r="G97" s="930">
        <f t="shared" si="35"/>
        <v>0</v>
      </c>
      <c r="H97" s="930">
        <f t="shared" si="35"/>
        <v>0</v>
      </c>
      <c r="I97" s="930">
        <f t="shared" si="35"/>
        <v>0</v>
      </c>
      <c r="J97" s="930">
        <f t="shared" si="35"/>
        <v>0</v>
      </c>
      <c r="K97" s="930">
        <f t="shared" si="35"/>
        <v>0</v>
      </c>
      <c r="L97" s="930">
        <f t="shared" si="35"/>
        <v>0</v>
      </c>
      <c r="M97" s="930">
        <f t="shared" si="35"/>
        <v>0</v>
      </c>
      <c r="N97" s="930">
        <f t="shared" si="35"/>
        <v>0</v>
      </c>
      <c r="O97" s="678">
        <f>SUM(O98:O104)</f>
        <v>0</v>
      </c>
      <c r="P97" s="679">
        <f t="shared" si="28"/>
        <v>0</v>
      </c>
      <c r="Q97" s="18"/>
      <c r="R97" s="4"/>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ht="14" x14ac:dyDescent="0.15">
      <c r="A98" s="4"/>
      <c r="B98" s="18"/>
      <c r="C98" s="1204" t="s">
        <v>1242</v>
      </c>
      <c r="D98" s="1205">
        <f>prestamos!D154</f>
        <v>0</v>
      </c>
      <c r="E98" s="1206">
        <f>prestamos!E154</f>
        <v>0</v>
      </c>
      <c r="F98" s="1206">
        <f>prestamos!F154</f>
        <v>0</v>
      </c>
      <c r="G98" s="1206">
        <f>prestamos!G154</f>
        <v>0</v>
      </c>
      <c r="H98" s="1206">
        <f>prestamos!H154</f>
        <v>0</v>
      </c>
      <c r="I98" s="1206">
        <f>prestamos!I154</f>
        <v>0</v>
      </c>
      <c r="J98" s="1206">
        <f>prestamos!J154</f>
        <v>0</v>
      </c>
      <c r="K98" s="1206">
        <f>prestamos!K154</f>
        <v>0</v>
      </c>
      <c r="L98" s="1206">
        <f>prestamos!L154</f>
        <v>0</v>
      </c>
      <c r="M98" s="1206">
        <f>prestamos!M154</f>
        <v>0</v>
      </c>
      <c r="N98" s="1206">
        <f>prestamos!N154</f>
        <v>0</v>
      </c>
      <c r="O98" s="1207">
        <f>prestamos!O154</f>
        <v>0</v>
      </c>
      <c r="P98" s="1195">
        <f t="shared" si="28"/>
        <v>0</v>
      </c>
      <c r="Q98" s="18"/>
      <c r="R98" s="4"/>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ht="14" hidden="1" x14ac:dyDescent="0.15">
      <c r="A99" s="4"/>
      <c r="B99" s="18"/>
      <c r="C99" s="1113" t="str">
        <f>'5b'!$D$119</f>
        <v>anteriores</v>
      </c>
      <c r="D99" s="690">
        <f>'5b'!E154</f>
        <v>0</v>
      </c>
      <c r="E99" s="691">
        <f>'5b'!F154</f>
        <v>0</v>
      </c>
      <c r="F99" s="691">
        <f>'5b'!G154</f>
        <v>0</v>
      </c>
      <c r="G99" s="691">
        <f>'5b'!H154</f>
        <v>0</v>
      </c>
      <c r="H99" s="691">
        <f>'5b'!I154</f>
        <v>0</v>
      </c>
      <c r="I99" s="691">
        <f>'5b'!J154</f>
        <v>0</v>
      </c>
      <c r="J99" s="691">
        <f>'5b'!K154</f>
        <v>0</v>
      </c>
      <c r="K99" s="691">
        <f>'5b'!L154</f>
        <v>0</v>
      </c>
      <c r="L99" s="691">
        <f>'5b'!M154</f>
        <v>0</v>
      </c>
      <c r="M99" s="691">
        <f>'5b'!N154</f>
        <v>0</v>
      </c>
      <c r="N99" s="691">
        <f>'5b'!O154</f>
        <v>0</v>
      </c>
      <c r="O99" s="692">
        <f>'5b'!P154</f>
        <v>0</v>
      </c>
      <c r="P99" s="663">
        <f t="shared" si="28"/>
        <v>0</v>
      </c>
      <c r="Q99" s="18"/>
      <c r="R99" s="4"/>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ht="14" x14ac:dyDescent="0.15">
      <c r="A100" s="4"/>
      <c r="B100" s="18"/>
      <c r="C100" s="674" t="s">
        <v>181</v>
      </c>
      <c r="D100" s="693">
        <f>'4a'!F28</f>
        <v>0</v>
      </c>
      <c r="E100" s="694">
        <f>'4a'!G28+D100</f>
        <v>0</v>
      </c>
      <c r="F100" s="694">
        <f>'4a'!H28+E100</f>
        <v>0</v>
      </c>
      <c r="G100" s="694">
        <f>'4a'!I28+F100</f>
        <v>0</v>
      </c>
      <c r="H100" s="694">
        <f>'4a'!J28+G100</f>
        <v>0</v>
      </c>
      <c r="I100" s="694">
        <f>'4a'!K28+H100</f>
        <v>0</v>
      </c>
      <c r="J100" s="694">
        <f>'4a'!L28+I100</f>
        <v>0</v>
      </c>
      <c r="K100" s="694">
        <f>'4a'!M28+J100</f>
        <v>0</v>
      </c>
      <c r="L100" s="694">
        <f>'4a'!N28+K100</f>
        <v>0</v>
      </c>
      <c r="M100" s="694">
        <f>'4a'!O28+L100</f>
        <v>0</v>
      </c>
      <c r="N100" s="694">
        <f>'4a'!P28+M100</f>
        <v>0</v>
      </c>
      <c r="O100" s="695">
        <f>'4a'!Q28+N100</f>
        <v>0</v>
      </c>
      <c r="P100" s="1211">
        <f t="shared" si="28"/>
        <v>0</v>
      </c>
      <c r="Q100" s="18"/>
      <c r="R100" s="4"/>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ht="14" hidden="1" x14ac:dyDescent="0.15">
      <c r="A101" s="4"/>
      <c r="B101" s="18"/>
      <c r="C101" s="649"/>
      <c r="D101" s="696"/>
      <c r="E101" s="697"/>
      <c r="F101" s="697"/>
      <c r="G101" s="697"/>
      <c r="H101" s="697"/>
      <c r="I101" s="697"/>
      <c r="J101" s="697"/>
      <c r="K101" s="697"/>
      <c r="L101" s="697"/>
      <c r="M101" s="697"/>
      <c r="N101" s="697"/>
      <c r="O101" s="698"/>
      <c r="P101" s="664">
        <f t="shared" si="28"/>
        <v>0</v>
      </c>
      <c r="Q101" s="18"/>
      <c r="R101" s="4"/>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ht="14" hidden="1" x14ac:dyDescent="0.15">
      <c r="A102" s="4"/>
      <c r="B102" s="18"/>
      <c r="C102" s="649"/>
      <c r="D102" s="696"/>
      <c r="E102" s="697"/>
      <c r="F102" s="697"/>
      <c r="G102" s="697"/>
      <c r="H102" s="697"/>
      <c r="I102" s="697"/>
      <c r="J102" s="697"/>
      <c r="K102" s="697"/>
      <c r="L102" s="697"/>
      <c r="M102" s="697"/>
      <c r="N102" s="697"/>
      <c r="O102" s="698"/>
      <c r="P102" s="663">
        <f t="shared" si="28"/>
        <v>0</v>
      </c>
      <c r="Q102" s="18"/>
      <c r="R102" s="4"/>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ht="14" hidden="1" x14ac:dyDescent="0.15">
      <c r="A103" s="4"/>
      <c r="B103" s="18"/>
      <c r="C103" s="649"/>
      <c r="D103" s="696"/>
      <c r="E103" s="697"/>
      <c r="F103" s="697"/>
      <c r="G103" s="697"/>
      <c r="H103" s="697"/>
      <c r="I103" s="697"/>
      <c r="J103" s="697"/>
      <c r="K103" s="697"/>
      <c r="L103" s="697"/>
      <c r="M103" s="697"/>
      <c r="N103" s="697"/>
      <c r="O103" s="698"/>
      <c r="P103" s="663">
        <f t="shared" si="28"/>
        <v>0</v>
      </c>
      <c r="Q103" s="18"/>
      <c r="R103" s="4"/>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ht="14" hidden="1" x14ac:dyDescent="0.15">
      <c r="A104" s="4"/>
      <c r="B104" s="18"/>
      <c r="C104" s="665"/>
      <c r="D104" s="721"/>
      <c r="E104" s="722"/>
      <c r="F104" s="722"/>
      <c r="G104" s="722"/>
      <c r="H104" s="722"/>
      <c r="I104" s="722"/>
      <c r="J104" s="722"/>
      <c r="K104" s="722"/>
      <c r="L104" s="722"/>
      <c r="M104" s="722"/>
      <c r="N104" s="722"/>
      <c r="O104" s="703"/>
      <c r="P104" s="1196">
        <f t="shared" si="28"/>
        <v>0</v>
      </c>
      <c r="Q104" s="18"/>
      <c r="R104" s="4"/>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ht="14" x14ac:dyDescent="0.15">
      <c r="A105" s="4"/>
      <c r="B105" s="18"/>
      <c r="C105" s="927" t="s">
        <v>178</v>
      </c>
      <c r="D105" s="676">
        <f>SUM(D106:D110)</f>
        <v>0</v>
      </c>
      <c r="E105" s="677">
        <f t="shared" ref="E105:N105" si="36">SUM(E106:E110)</f>
        <v>0</v>
      </c>
      <c r="F105" s="677">
        <f t="shared" si="36"/>
        <v>0</v>
      </c>
      <c r="G105" s="677">
        <f t="shared" si="36"/>
        <v>0</v>
      </c>
      <c r="H105" s="677">
        <f t="shared" si="36"/>
        <v>0</v>
      </c>
      <c r="I105" s="677">
        <f t="shared" si="36"/>
        <v>0</v>
      </c>
      <c r="J105" s="677">
        <f t="shared" si="36"/>
        <v>0</v>
      </c>
      <c r="K105" s="677">
        <f t="shared" si="36"/>
        <v>0</v>
      </c>
      <c r="L105" s="677">
        <f t="shared" si="36"/>
        <v>0</v>
      </c>
      <c r="M105" s="677">
        <f t="shared" si="36"/>
        <v>0</v>
      </c>
      <c r="N105" s="677">
        <f t="shared" si="36"/>
        <v>0</v>
      </c>
      <c r="O105" s="683">
        <f>SUM(O106:O110)</f>
        <v>0</v>
      </c>
      <c r="P105" s="684">
        <f t="shared" si="28"/>
        <v>0</v>
      </c>
      <c r="Q105" s="18"/>
      <c r="R105" s="4"/>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ht="14" x14ac:dyDescent="0.15">
      <c r="A106" s="4"/>
      <c r="B106" s="18"/>
      <c r="C106" s="1204" t="s">
        <v>179</v>
      </c>
      <c r="D106" s="1205">
        <f>Pagoinversiones!D105</f>
        <v>0</v>
      </c>
      <c r="E106" s="1206">
        <f>Pagoinversiones!E105</f>
        <v>0</v>
      </c>
      <c r="F106" s="1206">
        <f>Pagoinversiones!F105</f>
        <v>0</v>
      </c>
      <c r="G106" s="1206">
        <f>Pagoinversiones!G105</f>
        <v>0</v>
      </c>
      <c r="H106" s="1206">
        <f>Pagoinversiones!H105</f>
        <v>0</v>
      </c>
      <c r="I106" s="1206">
        <f>Pagoinversiones!I105</f>
        <v>0</v>
      </c>
      <c r="J106" s="1206">
        <f>Pagoinversiones!J105</f>
        <v>0</v>
      </c>
      <c r="K106" s="1206">
        <f>Pagoinversiones!K105</f>
        <v>0</v>
      </c>
      <c r="L106" s="1206">
        <f>Pagoinversiones!L105</f>
        <v>0</v>
      </c>
      <c r="M106" s="1206">
        <f>Pagoinversiones!M105</f>
        <v>0</v>
      </c>
      <c r="N106" s="1206">
        <f>Pagoinversiones!N105</f>
        <v>0</v>
      </c>
      <c r="O106" s="1207">
        <f>Pagoinversiones!O105</f>
        <v>0</v>
      </c>
      <c r="P106" s="1198">
        <f t="shared" si="28"/>
        <v>0</v>
      </c>
      <c r="Q106" s="18"/>
      <c r="R106" s="4"/>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ht="14" hidden="1" x14ac:dyDescent="0.15">
      <c r="A107" s="4"/>
      <c r="B107" s="18"/>
      <c r="C107" s="1168" t="str">
        <f>'5b'!$D$119</f>
        <v>anteriores</v>
      </c>
      <c r="D107" s="693">
        <f>'5b'!E175</f>
        <v>0</v>
      </c>
      <c r="E107" s="694">
        <f>'5b'!F175</f>
        <v>0</v>
      </c>
      <c r="F107" s="694">
        <f>'5b'!G175</f>
        <v>0</v>
      </c>
      <c r="G107" s="694">
        <f>'5b'!H175</f>
        <v>0</v>
      </c>
      <c r="H107" s="694">
        <f>'5b'!I175</f>
        <v>0</v>
      </c>
      <c r="I107" s="694">
        <f>'5b'!J175</f>
        <v>0</v>
      </c>
      <c r="J107" s="694">
        <f>'5b'!K175</f>
        <v>0</v>
      </c>
      <c r="K107" s="694">
        <f>'5b'!L175</f>
        <v>0</v>
      </c>
      <c r="L107" s="694">
        <f>'5b'!M175</f>
        <v>0</v>
      </c>
      <c r="M107" s="694">
        <f>'5b'!N175</f>
        <v>0</v>
      </c>
      <c r="N107" s="694">
        <f>'5b'!O175</f>
        <v>0</v>
      </c>
      <c r="O107" s="695">
        <f>'5b'!P175</f>
        <v>0</v>
      </c>
      <c r="P107" s="1196">
        <f t="shared" si="28"/>
        <v>0</v>
      </c>
      <c r="Q107" s="18"/>
      <c r="R107" s="4"/>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ht="14" hidden="1" x14ac:dyDescent="0.15">
      <c r="A108" s="4"/>
      <c r="B108" s="18"/>
      <c r="C108" s="723"/>
      <c r="D108" s="696"/>
      <c r="E108" s="697"/>
      <c r="F108" s="697"/>
      <c r="G108" s="697"/>
      <c r="H108" s="697"/>
      <c r="I108" s="697"/>
      <c r="J108" s="697"/>
      <c r="K108" s="697"/>
      <c r="L108" s="697"/>
      <c r="M108" s="697"/>
      <c r="N108" s="697"/>
      <c r="O108" s="698"/>
      <c r="P108" s="664">
        <f t="shared" si="28"/>
        <v>0</v>
      </c>
      <c r="Q108" s="18"/>
      <c r="R108" s="4"/>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ht="14" hidden="1" x14ac:dyDescent="0.15">
      <c r="A109" s="4"/>
      <c r="B109" s="18"/>
      <c r="C109" s="723"/>
      <c r="D109" s="696"/>
      <c r="E109" s="697"/>
      <c r="F109" s="697"/>
      <c r="G109" s="697"/>
      <c r="H109" s="697"/>
      <c r="I109" s="697"/>
      <c r="J109" s="697"/>
      <c r="K109" s="697"/>
      <c r="L109" s="697"/>
      <c r="M109" s="697"/>
      <c r="N109" s="697"/>
      <c r="O109" s="698"/>
      <c r="P109" s="663">
        <f t="shared" si="28"/>
        <v>0</v>
      </c>
      <c r="Q109" s="18"/>
      <c r="R109" s="4"/>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ht="14" hidden="1" x14ac:dyDescent="0.15">
      <c r="A110" s="4"/>
      <c r="B110" s="18"/>
      <c r="C110" s="723"/>
      <c r="D110" s="709"/>
      <c r="E110" s="710"/>
      <c r="F110" s="710"/>
      <c r="G110" s="710"/>
      <c r="H110" s="710"/>
      <c r="I110" s="710"/>
      <c r="J110" s="710"/>
      <c r="K110" s="710"/>
      <c r="L110" s="710"/>
      <c r="M110" s="710"/>
      <c r="N110" s="710"/>
      <c r="O110" s="711"/>
      <c r="P110" s="1196">
        <f t="shared" si="28"/>
        <v>0</v>
      </c>
      <c r="Q110" s="18"/>
      <c r="R110" s="4"/>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ht="16" x14ac:dyDescent="0.2">
      <c r="A111" s="4"/>
      <c r="B111" s="18"/>
      <c r="C111" s="931" t="s">
        <v>328</v>
      </c>
      <c r="D111" s="932">
        <f>+D112+D124+D134</f>
        <v>1354.2</v>
      </c>
      <c r="E111" s="932">
        <f>+E112+E124+E134</f>
        <v>604.20000000000005</v>
      </c>
      <c r="F111" s="932">
        <f>+F112+F124+F134</f>
        <v>2404.8499999999995</v>
      </c>
      <c r="G111" s="932">
        <f t="shared" ref="G111:O111" si="37">+G112+G124+G134</f>
        <v>4505.25</v>
      </c>
      <c r="H111" s="932">
        <f t="shared" si="37"/>
        <v>7390.05</v>
      </c>
      <c r="I111" s="932">
        <f t="shared" si="37"/>
        <v>7512.3499999999995</v>
      </c>
      <c r="J111" s="932">
        <f t="shared" si="37"/>
        <v>2921.5</v>
      </c>
      <c r="K111" s="932">
        <f t="shared" si="37"/>
        <v>2298.3000000000002</v>
      </c>
      <c r="L111" s="932">
        <f t="shared" si="37"/>
        <v>1778.1000000000001</v>
      </c>
      <c r="M111" s="932">
        <f t="shared" si="37"/>
        <v>3326.5</v>
      </c>
      <c r="N111" s="932">
        <f t="shared" si="37"/>
        <v>5228.7999999999993</v>
      </c>
      <c r="O111" s="932">
        <f t="shared" si="37"/>
        <v>6608.5999999999995</v>
      </c>
      <c r="P111" s="896">
        <f t="shared" si="28"/>
        <v>9.857167574533586E-2</v>
      </c>
      <c r="Q111" s="18"/>
      <c r="R111" s="4"/>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ht="14" x14ac:dyDescent="0.15">
      <c r="A112" s="4"/>
      <c r="B112" s="18"/>
      <c r="C112" s="924" t="s">
        <v>1416</v>
      </c>
      <c r="D112" s="929">
        <f>SUM(D113:D123)</f>
        <v>1234.2</v>
      </c>
      <c r="E112" s="930">
        <f t="shared" ref="E112:N112" si="38">SUM(E113:E123)</f>
        <v>1536.7</v>
      </c>
      <c r="F112" s="930">
        <f t="shared" si="38"/>
        <v>1536.7</v>
      </c>
      <c r="G112" s="930">
        <f t="shared" si="38"/>
        <v>1536.7</v>
      </c>
      <c r="H112" s="930">
        <f t="shared" si="38"/>
        <v>1536.7</v>
      </c>
      <c r="I112" s="930">
        <f t="shared" si="38"/>
        <v>1536.7</v>
      </c>
      <c r="J112" s="930">
        <f t="shared" si="38"/>
        <v>1899.7</v>
      </c>
      <c r="K112" s="930">
        <f t="shared" si="38"/>
        <v>1536.7</v>
      </c>
      <c r="L112" s="930">
        <f t="shared" si="38"/>
        <v>1536.7</v>
      </c>
      <c r="M112" s="930">
        <f t="shared" si="38"/>
        <v>1536.7</v>
      </c>
      <c r="N112" s="930">
        <f t="shared" si="38"/>
        <v>1536.7</v>
      </c>
      <c r="O112" s="678">
        <f>SUM(O113:O123)</f>
        <v>1536.7</v>
      </c>
      <c r="P112" s="679">
        <f t="shared" si="28"/>
        <v>2.2920905201987959E-2</v>
      </c>
      <c r="Q112" s="18"/>
      <c r="R112" s="4"/>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ht="14" x14ac:dyDescent="0.15">
      <c r="A113" s="4"/>
      <c r="B113" s="18"/>
      <c r="C113" s="1204" t="s">
        <v>1647</v>
      </c>
      <c r="D113" s="1205">
        <f>CTesorería!E134</f>
        <v>1234.2</v>
      </c>
      <c r="E113" s="1206">
        <f>CTesorería!F134</f>
        <v>1536.7</v>
      </c>
      <c r="F113" s="1206">
        <f>CTesorería!G134</f>
        <v>1536.7</v>
      </c>
      <c r="G113" s="1206">
        <f>CTesorería!H134</f>
        <v>1536.7</v>
      </c>
      <c r="H113" s="1206">
        <f>CTesorería!I134</f>
        <v>1536.7</v>
      </c>
      <c r="I113" s="1206">
        <f>CTesorería!J134</f>
        <v>1536.7</v>
      </c>
      <c r="J113" s="1206">
        <f>CTesorería!K134</f>
        <v>1899.7</v>
      </c>
      <c r="K113" s="1206">
        <f>CTesorería!L134</f>
        <v>1536.7</v>
      </c>
      <c r="L113" s="1206">
        <f>CTesorería!M134</f>
        <v>1536.7</v>
      </c>
      <c r="M113" s="1206">
        <f>CTesorería!N134</f>
        <v>1536.7</v>
      </c>
      <c r="N113" s="1206">
        <f>CTesorería!O134</f>
        <v>1536.7</v>
      </c>
      <c r="O113" s="1207">
        <f>CTesorería!P134</f>
        <v>1536.7</v>
      </c>
      <c r="P113" s="1212">
        <f t="shared" si="28"/>
        <v>2.2920905201987959E-2</v>
      </c>
      <c r="Q113" s="18"/>
      <c r="R113" s="4"/>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ht="14" hidden="1" x14ac:dyDescent="0.15">
      <c r="A114" s="4"/>
      <c r="B114" s="18"/>
      <c r="C114" s="1113" t="str">
        <f>'5b'!$D$119</f>
        <v>anteriores</v>
      </c>
      <c r="D114" s="690">
        <f>'5b'!E195</f>
        <v>0</v>
      </c>
      <c r="E114" s="691">
        <f>'5b'!F195</f>
        <v>0</v>
      </c>
      <c r="F114" s="691">
        <f>'5b'!G195</f>
        <v>0</v>
      </c>
      <c r="G114" s="691">
        <f>'5b'!H195</f>
        <v>0</v>
      </c>
      <c r="H114" s="691">
        <f>'5b'!I195</f>
        <v>0</v>
      </c>
      <c r="I114" s="691">
        <f>'5b'!J195</f>
        <v>0</v>
      </c>
      <c r="J114" s="691">
        <f>'5b'!K195</f>
        <v>0</v>
      </c>
      <c r="K114" s="691">
        <f>'5b'!L195</f>
        <v>0</v>
      </c>
      <c r="L114" s="691">
        <f>'5b'!M195</f>
        <v>0</v>
      </c>
      <c r="M114" s="691">
        <f>'5b'!N195</f>
        <v>0</v>
      </c>
      <c r="N114" s="691">
        <f>'5b'!O195</f>
        <v>0</v>
      </c>
      <c r="O114" s="692">
        <f>'5b'!P195</f>
        <v>0</v>
      </c>
      <c r="P114" s="650">
        <f t="shared" si="28"/>
        <v>0</v>
      </c>
      <c r="Q114" s="18"/>
      <c r="R114" s="4"/>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ht="14" x14ac:dyDescent="0.15">
      <c r="A115" s="4"/>
      <c r="B115" s="18"/>
      <c r="C115" s="1193" t="s">
        <v>1099</v>
      </c>
      <c r="D115" s="690">
        <f>Pagoinversiones!J170</f>
        <v>0</v>
      </c>
      <c r="E115" s="691">
        <f>Pagoinversiones!K170</f>
        <v>0</v>
      </c>
      <c r="F115" s="691">
        <f>Pagoinversiones!L170</f>
        <v>0</v>
      </c>
      <c r="G115" s="691">
        <f>Pagoinversiones!M170</f>
        <v>0</v>
      </c>
      <c r="H115" s="691">
        <f>Pagoinversiones!N170</f>
        <v>0</v>
      </c>
      <c r="I115" s="691">
        <f>Pagoinversiones!O170</f>
        <v>0</v>
      </c>
      <c r="J115" s="691">
        <f>Pagoinversiones!P170</f>
        <v>0</v>
      </c>
      <c r="K115" s="691">
        <f>Pagoinversiones!Q170</f>
        <v>0</v>
      </c>
      <c r="L115" s="691">
        <f>Pagoinversiones!R170</f>
        <v>0</v>
      </c>
      <c r="M115" s="691">
        <f>Pagoinversiones!S170</f>
        <v>0</v>
      </c>
      <c r="N115" s="691">
        <f>Pagoinversiones!T170</f>
        <v>0</v>
      </c>
      <c r="O115" s="692">
        <f>Pagoinversiones!U170</f>
        <v>0</v>
      </c>
      <c r="P115" s="650">
        <f t="shared" si="28"/>
        <v>0</v>
      </c>
      <c r="Q115" s="18"/>
      <c r="R115" s="4"/>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ht="14" x14ac:dyDescent="0.15">
      <c r="A116" s="4"/>
      <c r="B116" s="18"/>
      <c r="C116" s="1193" t="str">
        <f>Pagoinversiones!$B$171</f>
        <v>Stock Inicial</v>
      </c>
      <c r="D116" s="690">
        <f>Pagoinversiones!J171</f>
        <v>0</v>
      </c>
      <c r="E116" s="691">
        <f>Pagoinversiones!K171</f>
        <v>0</v>
      </c>
      <c r="F116" s="691">
        <f>Pagoinversiones!L171</f>
        <v>0</v>
      </c>
      <c r="G116" s="691">
        <f>Pagoinversiones!M171</f>
        <v>0</v>
      </c>
      <c r="H116" s="691">
        <f>Pagoinversiones!N171</f>
        <v>0</v>
      </c>
      <c r="I116" s="691">
        <f>Pagoinversiones!O171</f>
        <v>0</v>
      </c>
      <c r="J116" s="691">
        <f t="shared" ref="J116:O116" si="39">+I116</f>
        <v>0</v>
      </c>
      <c r="K116" s="691">
        <f t="shared" si="39"/>
        <v>0</v>
      </c>
      <c r="L116" s="691">
        <f t="shared" si="39"/>
        <v>0</v>
      </c>
      <c r="M116" s="691">
        <f t="shared" si="39"/>
        <v>0</v>
      </c>
      <c r="N116" s="691">
        <f t="shared" si="39"/>
        <v>0</v>
      </c>
      <c r="O116" s="692">
        <f t="shared" si="39"/>
        <v>0</v>
      </c>
      <c r="P116" s="650">
        <f t="shared" si="28"/>
        <v>0</v>
      </c>
      <c r="Q116" s="18"/>
      <c r="R116" s="4"/>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ht="14" x14ac:dyDescent="0.15">
      <c r="A117" s="4"/>
      <c r="B117" s="18"/>
      <c r="C117" s="1193" t="str">
        <f>'3a'!$E$20</f>
        <v>gastos amortizables</v>
      </c>
      <c r="D117" s="690">
        <f>Pagoinversiones!J172</f>
        <v>0</v>
      </c>
      <c r="E117" s="691">
        <f>Pagoinversiones!K172</f>
        <v>0</v>
      </c>
      <c r="F117" s="691">
        <f>Pagoinversiones!L172</f>
        <v>0</v>
      </c>
      <c r="G117" s="691">
        <f>Pagoinversiones!M172</f>
        <v>0</v>
      </c>
      <c r="H117" s="691">
        <f>Pagoinversiones!N172</f>
        <v>0</v>
      </c>
      <c r="I117" s="691">
        <f>Pagoinversiones!O172</f>
        <v>0</v>
      </c>
      <c r="J117" s="691">
        <f t="shared" ref="J117:O118" si="40">+I117</f>
        <v>0</v>
      </c>
      <c r="K117" s="691">
        <f t="shared" si="40"/>
        <v>0</v>
      </c>
      <c r="L117" s="691">
        <f t="shared" si="40"/>
        <v>0</v>
      </c>
      <c r="M117" s="691">
        <f t="shared" si="40"/>
        <v>0</v>
      </c>
      <c r="N117" s="691">
        <f t="shared" si="40"/>
        <v>0</v>
      </c>
      <c r="O117" s="692">
        <f t="shared" si="40"/>
        <v>0</v>
      </c>
      <c r="P117" s="650">
        <f t="shared" si="28"/>
        <v>0</v>
      </c>
      <c r="Q117" s="18"/>
      <c r="R117" s="4"/>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ht="14" x14ac:dyDescent="0.15">
      <c r="A118" s="4"/>
      <c r="B118" s="18"/>
      <c r="C118" s="674" t="str">
        <f>'3a'!$E$75</f>
        <v>inmovilizado financiero</v>
      </c>
      <c r="D118" s="693">
        <f>Pagoinversiones!J173</f>
        <v>0</v>
      </c>
      <c r="E118" s="694">
        <f>Pagoinversiones!K173</f>
        <v>0</v>
      </c>
      <c r="F118" s="694">
        <f>Pagoinversiones!L173</f>
        <v>0</v>
      </c>
      <c r="G118" s="694">
        <f>Pagoinversiones!M173</f>
        <v>0</v>
      </c>
      <c r="H118" s="694">
        <f>Pagoinversiones!N173</f>
        <v>0</v>
      </c>
      <c r="I118" s="694">
        <f>Pagoinversiones!O173</f>
        <v>0</v>
      </c>
      <c r="J118" s="694">
        <f t="shared" si="40"/>
        <v>0</v>
      </c>
      <c r="K118" s="694">
        <f t="shared" si="40"/>
        <v>0</v>
      </c>
      <c r="L118" s="694">
        <f t="shared" si="40"/>
        <v>0</v>
      </c>
      <c r="M118" s="694">
        <f t="shared" si="40"/>
        <v>0</v>
      </c>
      <c r="N118" s="694">
        <f t="shared" si="40"/>
        <v>0</v>
      </c>
      <c r="O118" s="695">
        <f t="shared" si="40"/>
        <v>0</v>
      </c>
      <c r="P118" s="740">
        <f t="shared" si="28"/>
        <v>0</v>
      </c>
      <c r="Q118" s="18"/>
      <c r="R118" s="4"/>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ht="14" hidden="1" x14ac:dyDescent="0.15">
      <c r="A119" s="4"/>
      <c r="B119" s="18"/>
      <c r="C119" s="649"/>
      <c r="D119" s="712"/>
      <c r="E119" s="713"/>
      <c r="F119" s="713"/>
      <c r="G119" s="713"/>
      <c r="H119" s="713"/>
      <c r="I119" s="713"/>
      <c r="J119" s="713"/>
      <c r="K119" s="713"/>
      <c r="L119" s="713"/>
      <c r="M119" s="713"/>
      <c r="N119" s="713"/>
      <c r="O119" s="724"/>
      <c r="P119" s="652">
        <f t="shared" si="28"/>
        <v>0</v>
      </c>
      <c r="Q119" s="18"/>
      <c r="R119" s="4"/>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ht="14" hidden="1" x14ac:dyDescent="0.15">
      <c r="A120" s="4"/>
      <c r="B120" s="18"/>
      <c r="C120" s="649"/>
      <c r="D120" s="712"/>
      <c r="E120" s="713"/>
      <c r="F120" s="713"/>
      <c r="G120" s="713"/>
      <c r="H120" s="713"/>
      <c r="I120" s="713"/>
      <c r="J120" s="713"/>
      <c r="K120" s="713"/>
      <c r="L120" s="713"/>
      <c r="M120" s="713"/>
      <c r="N120" s="713"/>
      <c r="O120" s="724"/>
      <c r="P120" s="650">
        <f t="shared" si="28"/>
        <v>0</v>
      </c>
      <c r="Q120" s="18"/>
      <c r="R120" s="4"/>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ht="14" hidden="1" x14ac:dyDescent="0.15">
      <c r="A121" s="4"/>
      <c r="B121" s="18"/>
      <c r="C121" s="649"/>
      <c r="D121" s="712"/>
      <c r="E121" s="713"/>
      <c r="F121" s="713"/>
      <c r="G121" s="713"/>
      <c r="H121" s="713"/>
      <c r="I121" s="713"/>
      <c r="J121" s="713"/>
      <c r="K121" s="713"/>
      <c r="L121" s="713"/>
      <c r="M121" s="713"/>
      <c r="N121" s="713"/>
      <c r="O121" s="724"/>
      <c r="P121" s="650">
        <f t="shared" si="28"/>
        <v>0</v>
      </c>
      <c r="Q121" s="18"/>
      <c r="R121" s="4"/>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ht="14" hidden="1" x14ac:dyDescent="0.15">
      <c r="A122" s="4"/>
      <c r="B122" s="18"/>
      <c r="C122" s="649"/>
      <c r="D122" s="712"/>
      <c r="E122" s="713"/>
      <c r="F122" s="713"/>
      <c r="G122" s="713"/>
      <c r="H122" s="713"/>
      <c r="I122" s="713"/>
      <c r="J122" s="713"/>
      <c r="K122" s="713"/>
      <c r="L122" s="713"/>
      <c r="M122" s="713"/>
      <c r="N122" s="713"/>
      <c r="O122" s="724"/>
      <c r="P122" s="650">
        <f t="shared" si="28"/>
        <v>0</v>
      </c>
      <c r="Q122" s="18"/>
      <c r="R122" s="4"/>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ht="14" hidden="1" x14ac:dyDescent="0.15">
      <c r="A123" s="4"/>
      <c r="B123" s="18"/>
      <c r="C123" s="665"/>
      <c r="D123" s="725"/>
      <c r="E123" s="726"/>
      <c r="F123" s="726"/>
      <c r="G123" s="726"/>
      <c r="H123" s="726"/>
      <c r="I123" s="726"/>
      <c r="J123" s="726"/>
      <c r="K123" s="726"/>
      <c r="L123" s="726"/>
      <c r="M123" s="726"/>
      <c r="N123" s="726"/>
      <c r="O123" s="727"/>
      <c r="P123" s="650">
        <f t="shared" si="28"/>
        <v>0</v>
      </c>
      <c r="Q123" s="18"/>
      <c r="R123" s="4"/>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ht="14" x14ac:dyDescent="0.15">
      <c r="A124" s="4"/>
      <c r="B124" s="18"/>
      <c r="C124" s="928" t="s">
        <v>978</v>
      </c>
      <c r="D124" s="680">
        <f>SUM(D125:D133)</f>
        <v>0</v>
      </c>
      <c r="E124" s="681">
        <f t="shared" ref="E124:N124" si="41">SUM(E125:E133)</f>
        <v>0</v>
      </c>
      <c r="F124" s="681">
        <f t="shared" si="41"/>
        <v>0</v>
      </c>
      <c r="G124" s="681">
        <f t="shared" si="41"/>
        <v>0</v>
      </c>
      <c r="H124" s="681">
        <f t="shared" si="41"/>
        <v>0</v>
      </c>
      <c r="I124" s="681">
        <f t="shared" si="41"/>
        <v>0</v>
      </c>
      <c r="J124" s="681">
        <f t="shared" si="41"/>
        <v>0</v>
      </c>
      <c r="K124" s="681">
        <f t="shared" si="41"/>
        <v>0</v>
      </c>
      <c r="L124" s="681">
        <f t="shared" si="41"/>
        <v>0</v>
      </c>
      <c r="M124" s="681">
        <f t="shared" si="41"/>
        <v>0</v>
      </c>
      <c r="N124" s="681">
        <f t="shared" si="41"/>
        <v>0</v>
      </c>
      <c r="O124" s="682">
        <f>SUM(O125:O133)</f>
        <v>0</v>
      </c>
      <c r="P124" s="679">
        <f t="shared" si="28"/>
        <v>0</v>
      </c>
      <c r="Q124" s="18"/>
      <c r="R124" s="4"/>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ht="14" hidden="1" x14ac:dyDescent="0.15">
      <c r="A125" s="4"/>
      <c r="B125" s="18"/>
      <c r="C125" s="1204" t="s">
        <v>1241</v>
      </c>
      <c r="D125" s="1205">
        <f>prestamos!D102</f>
        <v>0</v>
      </c>
      <c r="E125" s="1206">
        <f>prestamos!E102</f>
        <v>0</v>
      </c>
      <c r="F125" s="1206">
        <f>prestamos!F102</f>
        <v>0</v>
      </c>
      <c r="G125" s="1206">
        <f>prestamos!G102</f>
        <v>0</v>
      </c>
      <c r="H125" s="1206">
        <f>prestamos!H102</f>
        <v>0</v>
      </c>
      <c r="I125" s="1206">
        <f>prestamos!I102</f>
        <v>0</v>
      </c>
      <c r="J125" s="1206">
        <f>prestamos!J102</f>
        <v>0</v>
      </c>
      <c r="K125" s="1206">
        <f>prestamos!K102</f>
        <v>0</v>
      </c>
      <c r="L125" s="1206">
        <f>prestamos!L102</f>
        <v>0</v>
      </c>
      <c r="M125" s="1206">
        <f>prestamos!M102</f>
        <v>0</v>
      </c>
      <c r="N125" s="1206">
        <f>prestamos!N102</f>
        <v>0</v>
      </c>
      <c r="O125" s="1207">
        <f>prestamos!O102</f>
        <v>0</v>
      </c>
      <c r="P125" s="1212">
        <f t="shared" si="28"/>
        <v>0</v>
      </c>
      <c r="Q125" s="18"/>
      <c r="R125" s="4"/>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ht="14" hidden="1" x14ac:dyDescent="0.15">
      <c r="A126" s="4"/>
      <c r="B126" s="18"/>
      <c r="C126" s="1113" t="str">
        <f>'5b'!$D$119</f>
        <v>anteriores</v>
      </c>
      <c r="D126" s="690">
        <f>'5b'!E216</f>
        <v>0</v>
      </c>
      <c r="E126" s="691">
        <f>'5b'!F216</f>
        <v>0</v>
      </c>
      <c r="F126" s="691">
        <f>'5b'!G216</f>
        <v>0</v>
      </c>
      <c r="G126" s="691">
        <f>'5b'!H216</f>
        <v>0</v>
      </c>
      <c r="H126" s="691">
        <f>'5b'!I216</f>
        <v>0</v>
      </c>
      <c r="I126" s="691">
        <f>'5b'!J216</f>
        <v>0</v>
      </c>
      <c r="J126" s="691">
        <f>'5b'!K216</f>
        <v>0</v>
      </c>
      <c r="K126" s="691">
        <f>'5b'!L216</f>
        <v>0</v>
      </c>
      <c r="L126" s="691">
        <f>'5b'!M216</f>
        <v>0</v>
      </c>
      <c r="M126" s="691">
        <f>'5b'!N216</f>
        <v>0</v>
      </c>
      <c r="N126" s="691">
        <f>'5b'!O216</f>
        <v>0</v>
      </c>
      <c r="O126" s="692">
        <f>'5b'!P216</f>
        <v>0</v>
      </c>
      <c r="P126" s="650">
        <f t="shared" si="28"/>
        <v>0</v>
      </c>
      <c r="Q126" s="18"/>
      <c r="R126" s="4"/>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ht="14" hidden="1" x14ac:dyDescent="0.15">
      <c r="A127" s="4"/>
      <c r="B127" s="18"/>
      <c r="C127" s="674" t="s">
        <v>180</v>
      </c>
      <c r="D127" s="693">
        <f>prestamos!D210</f>
        <v>0</v>
      </c>
      <c r="E127" s="694">
        <f>prestamos!E210</f>
        <v>0</v>
      </c>
      <c r="F127" s="694">
        <f>prestamos!F210</f>
        <v>0</v>
      </c>
      <c r="G127" s="694">
        <f>prestamos!G210</f>
        <v>0</v>
      </c>
      <c r="H127" s="694">
        <f>prestamos!H210</f>
        <v>0</v>
      </c>
      <c r="I127" s="694">
        <f>prestamos!I210</f>
        <v>0</v>
      </c>
      <c r="J127" s="694">
        <f>prestamos!J210</f>
        <v>0</v>
      </c>
      <c r="K127" s="694">
        <f>prestamos!K210</f>
        <v>0</v>
      </c>
      <c r="L127" s="694">
        <f>prestamos!L210</f>
        <v>0</v>
      </c>
      <c r="M127" s="694">
        <f>prestamos!M210</f>
        <v>0</v>
      </c>
      <c r="N127" s="694">
        <f>prestamos!N210</f>
        <v>0</v>
      </c>
      <c r="O127" s="695">
        <f>prestamos!O210</f>
        <v>0</v>
      </c>
      <c r="P127" s="740">
        <f t="shared" si="28"/>
        <v>0</v>
      </c>
      <c r="Q127" s="18"/>
      <c r="R127" s="4"/>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ht="14" hidden="1" x14ac:dyDescent="0.15">
      <c r="A128" s="4"/>
      <c r="B128" s="18"/>
      <c r="C128" s="649"/>
      <c r="D128" s="712"/>
      <c r="E128" s="713"/>
      <c r="F128" s="713"/>
      <c r="G128" s="713"/>
      <c r="H128" s="713"/>
      <c r="I128" s="713"/>
      <c r="J128" s="713"/>
      <c r="K128" s="713"/>
      <c r="L128" s="713"/>
      <c r="M128" s="713"/>
      <c r="N128" s="713"/>
      <c r="O128" s="724"/>
      <c r="P128" s="652">
        <f t="shared" si="28"/>
        <v>0</v>
      </c>
      <c r="Q128" s="18"/>
      <c r="R128" s="4"/>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ht="14" hidden="1" x14ac:dyDescent="0.15">
      <c r="A129" s="4"/>
      <c r="B129" s="18"/>
      <c r="C129" s="649"/>
      <c r="D129" s="712"/>
      <c r="E129" s="713"/>
      <c r="F129" s="713"/>
      <c r="G129" s="713"/>
      <c r="H129" s="713"/>
      <c r="I129" s="713"/>
      <c r="J129" s="713"/>
      <c r="K129" s="713"/>
      <c r="L129" s="713"/>
      <c r="M129" s="713"/>
      <c r="N129" s="713"/>
      <c r="O129" s="724"/>
      <c r="P129" s="650">
        <f t="shared" si="28"/>
        <v>0</v>
      </c>
      <c r="Q129" s="18"/>
      <c r="R129" s="4"/>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ht="14" hidden="1" x14ac:dyDescent="0.15">
      <c r="A130" s="4"/>
      <c r="B130" s="18"/>
      <c r="C130" s="649"/>
      <c r="D130" s="699"/>
      <c r="E130" s="700"/>
      <c r="F130" s="700"/>
      <c r="G130" s="700"/>
      <c r="H130" s="700"/>
      <c r="I130" s="700"/>
      <c r="J130" s="700"/>
      <c r="K130" s="700"/>
      <c r="L130" s="700"/>
      <c r="M130" s="700"/>
      <c r="N130" s="700"/>
      <c r="O130" s="724"/>
      <c r="P130" s="650">
        <f t="shared" si="28"/>
        <v>0</v>
      </c>
      <c r="Q130" s="18"/>
      <c r="R130" s="4"/>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ht="14" hidden="1" x14ac:dyDescent="0.15">
      <c r="A131" s="4"/>
      <c r="B131" s="18"/>
      <c r="C131" s="649"/>
      <c r="D131" s="712"/>
      <c r="E131" s="713"/>
      <c r="F131" s="713"/>
      <c r="G131" s="713"/>
      <c r="H131" s="713"/>
      <c r="I131" s="713"/>
      <c r="J131" s="713"/>
      <c r="K131" s="713"/>
      <c r="L131" s="713"/>
      <c r="M131" s="713"/>
      <c r="N131" s="713"/>
      <c r="O131" s="724"/>
      <c r="P131" s="650">
        <f t="shared" si="28"/>
        <v>0</v>
      </c>
      <c r="Q131" s="18"/>
      <c r="R131" s="4"/>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ht="14" hidden="1" x14ac:dyDescent="0.15">
      <c r="A132" s="4"/>
      <c r="B132" s="18"/>
      <c r="C132" s="649"/>
      <c r="D132" s="712"/>
      <c r="E132" s="713"/>
      <c r="F132" s="713"/>
      <c r="G132" s="713"/>
      <c r="H132" s="713"/>
      <c r="I132" s="713"/>
      <c r="J132" s="713"/>
      <c r="K132" s="713"/>
      <c r="L132" s="713"/>
      <c r="M132" s="713"/>
      <c r="N132" s="713"/>
      <c r="O132" s="724"/>
      <c r="P132" s="650">
        <f t="shared" si="28"/>
        <v>0</v>
      </c>
      <c r="Q132" s="18"/>
      <c r="R132" s="4"/>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ht="14" hidden="1" x14ac:dyDescent="0.15">
      <c r="A133" s="4"/>
      <c r="B133" s="18"/>
      <c r="C133" s="649"/>
      <c r="D133" s="712"/>
      <c r="E133" s="713"/>
      <c r="F133" s="713"/>
      <c r="G133" s="713"/>
      <c r="H133" s="713"/>
      <c r="I133" s="713"/>
      <c r="J133" s="713"/>
      <c r="K133" s="713"/>
      <c r="L133" s="713"/>
      <c r="M133" s="713"/>
      <c r="N133" s="713"/>
      <c r="O133" s="724"/>
      <c r="P133" s="650">
        <f t="shared" si="28"/>
        <v>0</v>
      </c>
      <c r="Q133" s="18"/>
      <c r="R133" s="4"/>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ht="14" x14ac:dyDescent="0.15">
      <c r="A134" s="4"/>
      <c r="B134" s="18"/>
      <c r="C134" s="928" t="s">
        <v>327</v>
      </c>
      <c r="D134" s="680">
        <f>SUM(D135:D145)</f>
        <v>120</v>
      </c>
      <c r="E134" s="681">
        <f>SUM(E135:E145)</f>
        <v>-932.5</v>
      </c>
      <c r="F134" s="681">
        <f>SUM(F135:F145)</f>
        <v>868.14999999999964</v>
      </c>
      <c r="G134" s="681">
        <f t="shared" ref="G134:O134" si="42">SUM(G135:G145)</f>
        <v>2968.55</v>
      </c>
      <c r="H134" s="681">
        <f t="shared" si="42"/>
        <v>5853.35</v>
      </c>
      <c r="I134" s="681">
        <f t="shared" si="42"/>
        <v>5975.65</v>
      </c>
      <c r="J134" s="681">
        <f t="shared" si="42"/>
        <v>1021.8000000000002</v>
      </c>
      <c r="K134" s="681">
        <f t="shared" si="42"/>
        <v>761.60000000000014</v>
      </c>
      <c r="L134" s="681">
        <f t="shared" si="42"/>
        <v>241.40000000000009</v>
      </c>
      <c r="M134" s="681">
        <f t="shared" si="42"/>
        <v>1789.7999999999997</v>
      </c>
      <c r="N134" s="681">
        <f t="shared" si="42"/>
        <v>3692.0999999999995</v>
      </c>
      <c r="O134" s="682">
        <f t="shared" si="42"/>
        <v>5071.8999999999996</v>
      </c>
      <c r="P134" s="684">
        <f t="shared" ref="P134:P145" si="43">+IF($O$147=0,0,O134/$O$147)</f>
        <v>7.5650770543347901E-2</v>
      </c>
      <c r="Q134" s="18"/>
      <c r="R134" s="4"/>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ht="14" x14ac:dyDescent="0.15">
      <c r="A135" s="4"/>
      <c r="B135" s="18"/>
      <c r="C135" s="1204" t="s">
        <v>188</v>
      </c>
      <c r="D135" s="1205">
        <f>CTesorería!E135</f>
        <v>0</v>
      </c>
      <c r="E135" s="1206">
        <f>CTesorería!F135</f>
        <v>0</v>
      </c>
      <c r="F135" s="1206">
        <f>CTesorería!G135</f>
        <v>0</v>
      </c>
      <c r="G135" s="1206">
        <f>CTesorería!H135</f>
        <v>0</v>
      </c>
      <c r="H135" s="1206">
        <f>CTesorería!I135</f>
        <v>0</v>
      </c>
      <c r="I135" s="1206">
        <f>CTesorería!J135</f>
        <v>0</v>
      </c>
      <c r="J135" s="1206">
        <f>CTesorería!K135</f>
        <v>0</v>
      </c>
      <c r="K135" s="1206">
        <f>CTesorería!L135</f>
        <v>0</v>
      </c>
      <c r="L135" s="1206">
        <f>CTesorería!M135</f>
        <v>0</v>
      </c>
      <c r="M135" s="1206">
        <f>CTesorería!N135</f>
        <v>0</v>
      </c>
      <c r="N135" s="1206">
        <f>CTesorería!O135</f>
        <v>0</v>
      </c>
      <c r="O135" s="1207">
        <f>CTesorería!P135</f>
        <v>0</v>
      </c>
      <c r="P135" s="1212">
        <f t="shared" si="43"/>
        <v>0</v>
      </c>
      <c r="Q135" s="18"/>
      <c r="R135" s="4"/>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ht="14" hidden="1" x14ac:dyDescent="0.15">
      <c r="A136" s="4"/>
      <c r="B136" s="18"/>
      <c r="C136" s="1113" t="str">
        <f>'5b'!$D$119</f>
        <v>anteriores</v>
      </c>
      <c r="D136" s="690">
        <f>'5b'!E232</f>
        <v>0</v>
      </c>
      <c r="E136" s="691">
        <f>'5b'!F232</f>
        <v>0</v>
      </c>
      <c r="F136" s="691">
        <f>'5b'!G232</f>
        <v>0</v>
      </c>
      <c r="G136" s="691">
        <f>'5b'!H232</f>
        <v>0</v>
      </c>
      <c r="H136" s="691">
        <f>'5b'!I232</f>
        <v>0</v>
      </c>
      <c r="I136" s="691">
        <f>'5b'!J232</f>
        <v>0</v>
      </c>
      <c r="J136" s="691">
        <f>'5b'!K232</f>
        <v>0</v>
      </c>
      <c r="K136" s="691">
        <f>'5b'!L232</f>
        <v>0</v>
      </c>
      <c r="L136" s="691">
        <f>'5b'!M232</f>
        <v>0</v>
      </c>
      <c r="M136" s="691">
        <f>'5b'!N232</f>
        <v>0</v>
      </c>
      <c r="N136" s="691">
        <f>'5b'!O232</f>
        <v>0</v>
      </c>
      <c r="O136" s="692">
        <f>'5b'!P232</f>
        <v>0</v>
      </c>
      <c r="P136" s="650">
        <f t="shared" si="43"/>
        <v>0</v>
      </c>
      <c r="Q136" s="18"/>
      <c r="R136" s="4"/>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ht="14" x14ac:dyDescent="0.15">
      <c r="A137" s="4"/>
      <c r="B137" s="18"/>
      <c r="C137" s="1193" t="s">
        <v>194</v>
      </c>
      <c r="D137" s="690">
        <f>IF('4a'!$D$69=CResult!$Q$54,SB!G463,SB!G462)</f>
        <v>170</v>
      </c>
      <c r="E137" s="691">
        <f>IF('4a'!$D$69=CResult!$Q$54,SB!H463,SB!H462)</f>
        <v>120</v>
      </c>
      <c r="F137" s="691">
        <f>IF('4a'!$D$69=CResult!$Q$54,SB!I463,SB!I462)</f>
        <v>145</v>
      </c>
      <c r="G137" s="691">
        <f>IF('4a'!$D$69=CResult!$Q$54,SB!J463,SB!J462)</f>
        <v>170</v>
      </c>
      <c r="H137" s="691">
        <f>IF('4a'!$D$69=CResult!$Q$54,SB!K463,SB!K462)</f>
        <v>220</v>
      </c>
      <c r="I137" s="691">
        <f>IF('4a'!$D$69=CResult!$Q$54,SB!L463,SB!L462)</f>
        <v>170</v>
      </c>
      <c r="J137" s="691">
        <f>IF('4a'!$D$69=CResult!$Q$54,SB!M463,SB!M462)</f>
        <v>145</v>
      </c>
      <c r="K137" s="691">
        <f>IF('4a'!$D$69=CResult!$Q$54,SB!N463,SB!N462)</f>
        <v>120</v>
      </c>
      <c r="L137" s="691">
        <f>IF('4a'!$D$69=CResult!$Q$54,SB!O463,SB!O462)</f>
        <v>120</v>
      </c>
      <c r="M137" s="691">
        <f>IF('4a'!$D$69=CResult!$Q$54,SB!P463,SB!P462)</f>
        <v>170</v>
      </c>
      <c r="N137" s="691">
        <f>IF('4a'!$D$69=CResult!$Q$54,SB!Q463,SB!Q462)</f>
        <v>170</v>
      </c>
      <c r="O137" s="692">
        <f>IF('4a'!$D$69=CResult!$Q$54,SB!R463,SB!R462)</f>
        <v>120</v>
      </c>
      <c r="P137" s="650">
        <f t="shared" si="43"/>
        <v>1.7898800183761014E-3</v>
      </c>
      <c r="Q137" s="18"/>
      <c r="R137" s="227"/>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ht="14" hidden="1" x14ac:dyDescent="0.15">
      <c r="A138" s="4"/>
      <c r="B138" s="18"/>
      <c r="C138" s="1113" t="str">
        <f>'5b'!$D$119</f>
        <v>anteriores</v>
      </c>
      <c r="D138" s="690">
        <f>'5b'!E236</f>
        <v>0</v>
      </c>
      <c r="E138" s="691">
        <f>'5b'!F236</f>
        <v>0</v>
      </c>
      <c r="F138" s="691">
        <f>'5b'!G236</f>
        <v>0</v>
      </c>
      <c r="G138" s="691">
        <f>'5b'!H236</f>
        <v>0</v>
      </c>
      <c r="H138" s="691">
        <f>'5b'!I236</f>
        <v>0</v>
      </c>
      <c r="I138" s="691">
        <f>'5b'!J236</f>
        <v>0</v>
      </c>
      <c r="J138" s="691">
        <f>'5b'!K236</f>
        <v>0</v>
      </c>
      <c r="K138" s="691">
        <f>'5b'!L236</f>
        <v>0</v>
      </c>
      <c r="L138" s="691">
        <f>'5b'!M236</f>
        <v>0</v>
      </c>
      <c r="M138" s="691">
        <f>'5b'!N236</f>
        <v>0</v>
      </c>
      <c r="N138" s="691">
        <f>'5b'!O236</f>
        <v>0</v>
      </c>
      <c r="O138" s="692">
        <f>'5b'!P236</f>
        <v>0</v>
      </c>
      <c r="P138" s="650">
        <f t="shared" si="43"/>
        <v>0</v>
      </c>
      <c r="Q138" s="18"/>
      <c r="R138" s="227"/>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ht="14" x14ac:dyDescent="0.15">
      <c r="A139" s="4"/>
      <c r="B139" s="18"/>
      <c r="C139" s="1193" t="s">
        <v>195</v>
      </c>
      <c r="D139" s="690">
        <f>IF('4a'!$D$56=CResult!$Q$54,SB!G474,SB!G473)</f>
        <v>1190</v>
      </c>
      <c r="E139" s="691">
        <f>IF('4a'!$D$56=CResult!$Q$54,SB!H474,SB!H473)</f>
        <v>840</v>
      </c>
      <c r="F139" s="691">
        <f>IF('4a'!$D$56=CResult!$Q$54,SB!I474,SB!I473)</f>
        <v>1015</v>
      </c>
      <c r="G139" s="691">
        <f>IF('4a'!$D$56=CResult!$Q$54,SB!J474,SB!J473)</f>
        <v>1190</v>
      </c>
      <c r="H139" s="691">
        <f>IF('4a'!$D$56=CResult!$Q$54,SB!K474,SB!K473)</f>
        <v>1540</v>
      </c>
      <c r="I139" s="691">
        <f>IF('4a'!$D$56=CResult!$Q$54,SB!L474,SB!L473)</f>
        <v>1190</v>
      </c>
      <c r="J139" s="691">
        <f>IF('4a'!$D$56=CResult!$Q$54,SB!M474,SB!M473)</f>
        <v>1015</v>
      </c>
      <c r="K139" s="691">
        <f>IF('4a'!$D$56=CResult!$Q$54,SB!N474,SB!N473)</f>
        <v>840</v>
      </c>
      <c r="L139" s="691">
        <f>IF('4a'!$D$56=CResult!$Q$54,SB!O474,SB!O473)</f>
        <v>840</v>
      </c>
      <c r="M139" s="691">
        <f>IF('4a'!$D$56=CResult!$Q$54,SB!P474,SB!P473)</f>
        <v>1190</v>
      </c>
      <c r="N139" s="691">
        <f>IF('4a'!$D$56=CResult!$Q$54,SB!Q474,SB!Q473)</f>
        <v>1190</v>
      </c>
      <c r="O139" s="692">
        <f>IF('4a'!$D$56=CResult!$Q$54,SB!R474,SB!R473)</f>
        <v>840</v>
      </c>
      <c r="P139" s="650">
        <f t="shared" si="43"/>
        <v>1.252916012863271E-2</v>
      </c>
      <c r="Q139" s="18"/>
      <c r="R139" s="4"/>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ht="14" hidden="1" x14ac:dyDescent="0.15">
      <c r="A140" s="4"/>
      <c r="B140" s="18"/>
      <c r="C140" s="1113" t="str">
        <f>'5b'!$D$119</f>
        <v>anteriores</v>
      </c>
      <c r="D140" s="690">
        <f>'5b'!E240</f>
        <v>0</v>
      </c>
      <c r="E140" s="691">
        <f>'5b'!F240</f>
        <v>0</v>
      </c>
      <c r="F140" s="691">
        <f>'5b'!G240</f>
        <v>0</v>
      </c>
      <c r="G140" s="691">
        <f>'5b'!H240</f>
        <v>0</v>
      </c>
      <c r="H140" s="691">
        <f>'5b'!I240</f>
        <v>0</v>
      </c>
      <c r="I140" s="691">
        <f>'5b'!J240</f>
        <v>0</v>
      </c>
      <c r="J140" s="691">
        <f>'5b'!K240</f>
        <v>0</v>
      </c>
      <c r="K140" s="691">
        <f>'5b'!L240</f>
        <v>0</v>
      </c>
      <c r="L140" s="691">
        <f>'5b'!M240</f>
        <v>0</v>
      </c>
      <c r="M140" s="691">
        <f>'5b'!N240</f>
        <v>0</v>
      </c>
      <c r="N140" s="691">
        <f>'5b'!O240</f>
        <v>0</v>
      </c>
      <c r="O140" s="692">
        <f>'5b'!P240</f>
        <v>0</v>
      </c>
      <c r="P140" s="650">
        <f t="shared" si="43"/>
        <v>0</v>
      </c>
      <c r="Q140" s="18"/>
      <c r="R140" s="4"/>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ht="14" x14ac:dyDescent="0.15">
      <c r="A141" s="4"/>
      <c r="B141" s="18"/>
      <c r="C141" s="1193" t="s">
        <v>196</v>
      </c>
      <c r="D141" s="690">
        <f>IF(SB!G$82&gt;0,SB!G$82,0)</f>
        <v>0</v>
      </c>
      <c r="E141" s="691">
        <f>IF(SB!H$82&gt;0,SB!H$82,0)</f>
        <v>0</v>
      </c>
      <c r="F141" s="691">
        <f>IF(SB!I$82&gt;0,SB!I$82,0)</f>
        <v>921.89999999999986</v>
      </c>
      <c r="G141" s="691">
        <f>IF(SB!J$82&gt;0,SB!J$82,0)</f>
        <v>1812.3</v>
      </c>
      <c r="H141" s="691">
        <f>IF(SB!K$82&gt;0,SB!K$82,0)</f>
        <v>3624.6</v>
      </c>
      <c r="I141" s="691">
        <f>IF(SB!L$82&gt;0,SB!L$82,0)</f>
        <v>4386.8999999999996</v>
      </c>
      <c r="J141" s="691">
        <f>IF(SB!M$82&gt;0,SB!M$82,0)</f>
        <v>279.30000000000018</v>
      </c>
      <c r="K141" s="691">
        <f>IF(SB!N$82&gt;0,SB!N$82,0)</f>
        <v>621.60000000000014</v>
      </c>
      <c r="L141" s="691">
        <f>IF(SB!O$82&gt;0,SB!O$82,0)</f>
        <v>753.90000000000009</v>
      </c>
      <c r="M141" s="691">
        <f>IF(SB!P$82&gt;0,SB!P$82,0)</f>
        <v>1392.2999999999997</v>
      </c>
      <c r="N141" s="691">
        <f>IF(SB!Q$82&gt;0,SB!Q$82,0)</f>
        <v>2784.5999999999995</v>
      </c>
      <c r="O141" s="692">
        <f>IF(SB!R$82&gt;0,SB!R$82,0)</f>
        <v>3966.8999999999996</v>
      </c>
      <c r="P141" s="650">
        <f t="shared" si="43"/>
        <v>5.9168958707467967E-2</v>
      </c>
      <c r="Q141" s="18"/>
      <c r="R141" s="4"/>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ht="14" x14ac:dyDescent="0.15">
      <c r="A142" s="4"/>
      <c r="B142" s="18"/>
      <c r="C142" s="1882" t="s">
        <v>202</v>
      </c>
      <c r="D142" s="693">
        <f>+-pr!F71</f>
        <v>-1240</v>
      </c>
      <c r="E142" s="694">
        <f>+-pr!G71+D142</f>
        <v>-1892.5</v>
      </c>
      <c r="F142" s="694">
        <f>+-pr!H71+E142</f>
        <v>-1213.75</v>
      </c>
      <c r="G142" s="694">
        <f>+-pr!I71+F142</f>
        <v>-203.75</v>
      </c>
      <c r="H142" s="694">
        <f>+-pr!J71+G142</f>
        <v>468.75</v>
      </c>
      <c r="I142" s="694">
        <f>+-pr!K71+H142</f>
        <v>228.75</v>
      </c>
      <c r="J142" s="694">
        <f>+-pr!L71+I142</f>
        <v>-417.5</v>
      </c>
      <c r="K142" s="694">
        <f>+-pr!M71+J142</f>
        <v>-820</v>
      </c>
      <c r="L142" s="694">
        <f>+-pr!N71+K142</f>
        <v>-1472.5</v>
      </c>
      <c r="M142" s="694">
        <f>+-pr!O71+L142</f>
        <v>-962.5</v>
      </c>
      <c r="N142" s="694">
        <f>+-pr!P71+M142</f>
        <v>-452.5</v>
      </c>
      <c r="O142" s="695">
        <f>+-pr!Q71+N142</f>
        <v>145</v>
      </c>
      <c r="P142" s="740">
        <f t="shared" si="43"/>
        <v>2.1627716888711224E-3</v>
      </c>
      <c r="Q142" s="18"/>
      <c r="R142" s="4"/>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ht="14" hidden="1" x14ac:dyDescent="0.15">
      <c r="A143" s="4"/>
      <c r="B143" s="18"/>
      <c r="C143" s="1881" t="str">
        <f>'5b'!$D$119</f>
        <v>anteriores</v>
      </c>
      <c r="D143" s="718">
        <f>'5b'!E244</f>
        <v>0</v>
      </c>
      <c r="E143" s="719">
        <f>'5b'!F244</f>
        <v>0</v>
      </c>
      <c r="F143" s="719">
        <f>'5b'!G244</f>
        <v>0</v>
      </c>
      <c r="G143" s="719">
        <f>'5b'!H244</f>
        <v>0</v>
      </c>
      <c r="H143" s="719">
        <f>'5b'!I244</f>
        <v>0</v>
      </c>
      <c r="I143" s="719">
        <f>'5b'!J244</f>
        <v>0</v>
      </c>
      <c r="J143" s="719">
        <f>'5b'!K244</f>
        <v>0</v>
      </c>
      <c r="K143" s="719">
        <f>'5b'!L244</f>
        <v>0</v>
      </c>
      <c r="L143" s="719">
        <f>'5b'!M244</f>
        <v>0</v>
      </c>
      <c r="M143" s="719">
        <f>'5b'!N244</f>
        <v>0</v>
      </c>
      <c r="N143" s="719">
        <f>'5b'!O244</f>
        <v>0</v>
      </c>
      <c r="O143" s="720">
        <f>'5b'!P244</f>
        <v>0</v>
      </c>
      <c r="P143" s="652">
        <f t="shared" si="43"/>
        <v>0</v>
      </c>
      <c r="Q143" s="18"/>
      <c r="R143" s="4"/>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ht="14" hidden="1" x14ac:dyDescent="0.15">
      <c r="A144" s="4"/>
      <c r="B144" s="18"/>
      <c r="C144" s="1194" t="s">
        <v>1198</v>
      </c>
      <c r="D144" s="693">
        <f>'5b'!E248</f>
        <v>0</v>
      </c>
      <c r="E144" s="694">
        <f>'5b'!F248</f>
        <v>0</v>
      </c>
      <c r="F144" s="694">
        <f>'5b'!G248</f>
        <v>0</v>
      </c>
      <c r="G144" s="694">
        <f>'5b'!H248</f>
        <v>0</v>
      </c>
      <c r="H144" s="694">
        <f>'5b'!I248</f>
        <v>0</v>
      </c>
      <c r="I144" s="694">
        <f>'5b'!J248</f>
        <v>0</v>
      </c>
      <c r="J144" s="694">
        <f>'5b'!K248</f>
        <v>0</v>
      </c>
      <c r="K144" s="694">
        <f>'5b'!L248</f>
        <v>0</v>
      </c>
      <c r="L144" s="694">
        <f>'5b'!M248</f>
        <v>0</v>
      </c>
      <c r="M144" s="694">
        <f>'5b'!N248</f>
        <v>0</v>
      </c>
      <c r="N144" s="694">
        <f>'5b'!O248</f>
        <v>0</v>
      </c>
      <c r="O144" s="695">
        <f>'5b'!P248</f>
        <v>0</v>
      </c>
      <c r="P144" s="740">
        <f t="shared" si="43"/>
        <v>0</v>
      </c>
      <c r="Q144" s="18"/>
      <c r="R144" s="4"/>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ht="15" hidden="1" thickBot="1" x14ac:dyDescent="0.2">
      <c r="A145" s="4"/>
      <c r="B145" s="18"/>
      <c r="C145" s="1188"/>
      <c r="D145" s="1189"/>
      <c r="E145" s="1190"/>
      <c r="F145" s="1190"/>
      <c r="G145" s="1190"/>
      <c r="H145" s="1190"/>
      <c r="I145" s="1190"/>
      <c r="J145" s="1190"/>
      <c r="K145" s="1190"/>
      <c r="L145" s="1190"/>
      <c r="M145" s="1190"/>
      <c r="N145" s="1190"/>
      <c r="O145" s="1191"/>
      <c r="P145" s="1192">
        <f t="shared" si="43"/>
        <v>0</v>
      </c>
      <c r="Q145" s="18"/>
      <c r="R145" s="4"/>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ht="5" customHeight="1" x14ac:dyDescent="0.15">
      <c r="A146" s="4"/>
      <c r="B146" s="18"/>
      <c r="C146" s="892"/>
      <c r="D146" s="893"/>
      <c r="E146" s="893"/>
      <c r="F146" s="893"/>
      <c r="G146" s="893"/>
      <c r="H146" s="893"/>
      <c r="I146" s="893"/>
      <c r="J146" s="893"/>
      <c r="K146" s="893"/>
      <c r="L146" s="893"/>
      <c r="M146" s="893"/>
      <c r="N146" s="893"/>
      <c r="O146" s="894"/>
      <c r="P146" s="894"/>
      <c r="Q146" s="18"/>
      <c r="R146" s="4"/>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ht="18" customHeight="1" x14ac:dyDescent="0.2">
      <c r="A147" s="4"/>
      <c r="B147" s="18"/>
      <c r="C147" s="655" t="s">
        <v>329</v>
      </c>
      <c r="D147" s="656">
        <f>+D95+D77</f>
        <v>61354.2</v>
      </c>
      <c r="E147" s="656">
        <f>+E95+E77</f>
        <v>60604.2</v>
      </c>
      <c r="F147" s="656">
        <f>+F95+F77</f>
        <v>62404.85</v>
      </c>
      <c r="G147" s="656">
        <f t="shared" ref="G147:O147" si="44">+G95+G77</f>
        <v>64505.25</v>
      </c>
      <c r="H147" s="656">
        <f t="shared" si="44"/>
        <v>68796.3</v>
      </c>
      <c r="I147" s="656">
        <f t="shared" si="44"/>
        <v>68198.600000000006</v>
      </c>
      <c r="J147" s="656">
        <f t="shared" si="44"/>
        <v>62921.5</v>
      </c>
      <c r="K147" s="656">
        <f t="shared" si="44"/>
        <v>62298.3</v>
      </c>
      <c r="L147" s="656">
        <f t="shared" si="44"/>
        <v>61778.1</v>
      </c>
      <c r="M147" s="656">
        <f t="shared" si="44"/>
        <v>63326.5</v>
      </c>
      <c r="N147" s="656">
        <f t="shared" si="44"/>
        <v>65228.800000000003</v>
      </c>
      <c r="O147" s="657">
        <f t="shared" si="44"/>
        <v>67043.600000000006</v>
      </c>
      <c r="P147" s="689"/>
      <c r="Q147" s="18"/>
      <c r="R147" s="4"/>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ht="19" thickBot="1" x14ac:dyDescent="0.2">
      <c r="A148" s="4"/>
      <c r="B148" s="891"/>
      <c r="C148" s="891"/>
      <c r="D148" s="891"/>
      <c r="E148" s="891"/>
      <c r="F148" s="891"/>
      <c r="G148" s="891"/>
      <c r="H148" s="891"/>
      <c r="I148" s="891"/>
      <c r="J148" s="891"/>
      <c r="K148" s="891"/>
      <c r="L148" s="891"/>
      <c r="M148" s="891"/>
      <c r="N148" s="891"/>
      <c r="O148" s="891"/>
      <c r="P148" s="891"/>
      <c r="Q148" s="891"/>
      <c r="R148" s="4"/>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ht="18" customHeight="1" thickBot="1" x14ac:dyDescent="0.25">
      <c r="A149" s="4"/>
      <c r="B149" s="891"/>
      <c r="C149" s="939" t="s">
        <v>1239</v>
      </c>
      <c r="D149" s="940">
        <f t="shared" ref="D149:O149" si="45">+D54-D111</f>
        <v>111780</v>
      </c>
      <c r="E149" s="940">
        <f t="shared" si="45"/>
        <v>109822.50000000001</v>
      </c>
      <c r="F149" s="940">
        <f t="shared" si="45"/>
        <v>111858.75</v>
      </c>
      <c r="G149" s="940">
        <f t="shared" si="45"/>
        <v>114888.75</v>
      </c>
      <c r="H149" s="940">
        <f t="shared" si="45"/>
        <v>116906.25</v>
      </c>
      <c r="I149" s="940">
        <f t="shared" si="45"/>
        <v>116186.25</v>
      </c>
      <c r="J149" s="940">
        <f t="shared" si="45"/>
        <v>114247.5</v>
      </c>
      <c r="K149" s="940">
        <f t="shared" si="45"/>
        <v>113040.00000000001</v>
      </c>
      <c r="L149" s="940">
        <f t="shared" si="45"/>
        <v>111082.5</v>
      </c>
      <c r="M149" s="940">
        <f t="shared" si="45"/>
        <v>112612.50000000001</v>
      </c>
      <c r="N149" s="940">
        <f t="shared" si="45"/>
        <v>114142.50000000001</v>
      </c>
      <c r="O149" s="940">
        <f t="shared" si="45"/>
        <v>115935.00000000001</v>
      </c>
      <c r="P149" s="891"/>
      <c r="Q149" s="891"/>
      <c r="R149" s="4"/>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ht="18" x14ac:dyDescent="0.15">
      <c r="A150" s="4"/>
      <c r="B150" s="891"/>
      <c r="C150" s="891"/>
      <c r="D150" s="891"/>
      <c r="E150" s="891"/>
      <c r="F150" s="891"/>
      <c r="G150" s="891"/>
      <c r="H150" s="891"/>
      <c r="I150" s="891"/>
      <c r="J150" s="891"/>
      <c r="K150" s="891"/>
      <c r="L150" s="891"/>
      <c r="M150" s="891"/>
      <c r="N150" s="891"/>
      <c r="O150" s="891"/>
      <c r="P150" s="891"/>
      <c r="Q150" s="891"/>
      <c r="R150" s="4"/>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ht="20.25" customHeight="1" x14ac:dyDescent="0.15">
      <c r="A151" s="4"/>
      <c r="B151" s="891"/>
      <c r="C151" s="891"/>
      <c r="D151" s="2651">
        <f>IF(X3&gt;0,X4,0)</f>
        <v>0</v>
      </c>
      <c r="E151" s="2651"/>
      <c r="F151" s="2651"/>
      <c r="G151" s="2651"/>
      <c r="H151" s="2651"/>
      <c r="I151" s="2651"/>
      <c r="J151" s="2651"/>
      <c r="K151" s="891"/>
      <c r="L151" s="891"/>
      <c r="M151" s="891"/>
      <c r="N151" s="891"/>
      <c r="O151" s="891"/>
      <c r="P151" s="891"/>
      <c r="Q151" s="891"/>
      <c r="R151" s="4"/>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ht="18" x14ac:dyDescent="0.15">
      <c r="A152" s="4"/>
      <c r="B152" s="891"/>
      <c r="C152" s="891"/>
      <c r="D152" s="891"/>
      <c r="E152" s="891"/>
      <c r="F152" s="891"/>
      <c r="G152" s="891"/>
      <c r="H152" s="891"/>
      <c r="I152" s="891"/>
      <c r="J152" s="891"/>
      <c r="K152" s="891"/>
      <c r="L152" s="891"/>
      <c r="M152" s="891"/>
      <c r="N152" s="891"/>
      <c r="O152" s="891"/>
      <c r="P152" s="891"/>
      <c r="Q152" s="891"/>
      <c r="R152" s="4"/>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15">
      <c r="A153" s="4"/>
      <c r="B153" s="4"/>
      <c r="C153" s="4"/>
      <c r="D153" s="4"/>
      <c r="E153" s="4"/>
      <c r="F153" s="4"/>
      <c r="G153" s="4"/>
      <c r="H153" s="4"/>
      <c r="I153" s="4"/>
      <c r="J153" s="4"/>
      <c r="K153" s="4"/>
      <c r="L153" s="4"/>
      <c r="M153" s="4"/>
      <c r="N153" s="4"/>
      <c r="O153" s="4"/>
      <c r="P153" s="4"/>
      <c r="Q153" s="4"/>
      <c r="R153" s="4"/>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15">
      <c r="A154" s="4"/>
      <c r="B154" s="4"/>
      <c r="C154" s="4"/>
      <c r="D154" s="4"/>
      <c r="E154" s="4"/>
      <c r="F154" s="4"/>
      <c r="G154" s="4"/>
      <c r="H154" s="4"/>
      <c r="I154" s="4"/>
      <c r="J154" s="4"/>
      <c r="K154" s="4"/>
      <c r="L154" s="4"/>
      <c r="M154" s="4"/>
      <c r="N154" s="4"/>
      <c r="O154" s="4"/>
      <c r="P154" s="4"/>
      <c r="Q154" s="4"/>
      <c r="R154" s="4"/>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ht="14" thickBo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ht="25" thickTop="1" thickBot="1" x14ac:dyDescent="0.3">
      <c r="A171" s="784"/>
      <c r="B171" s="2397" t="s">
        <v>1212</v>
      </c>
      <c r="C171" s="2397"/>
      <c r="D171" s="806"/>
      <c r="E171" s="806"/>
      <c r="F171" s="807"/>
      <c r="G171" s="807"/>
      <c r="H171" s="807"/>
      <c r="I171" s="807"/>
      <c r="J171" s="807"/>
      <c r="K171" s="788"/>
      <c r="L171" s="2383" t="s">
        <v>1538</v>
      </c>
      <c r="M171" s="2383"/>
      <c r="N171" s="788"/>
      <c r="O171" s="788"/>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ht="14" thickTop="1" x14ac:dyDescent="0.15">
      <c r="A172" s="1"/>
      <c r="B172" s="532"/>
      <c r="C172" s="533"/>
      <c r="D172" s="533"/>
      <c r="E172" s="533"/>
      <c r="F172" s="533"/>
      <c r="G172" s="533"/>
      <c r="H172" s="533"/>
      <c r="I172" s="533"/>
      <c r="J172" s="533"/>
      <c r="K172" s="533"/>
      <c r="L172" s="533"/>
      <c r="M172" s="533"/>
      <c r="N172" s="533"/>
      <c r="O172" s="534"/>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ht="18" x14ac:dyDescent="0.15">
      <c r="A173" s="1"/>
      <c r="B173" s="535"/>
      <c r="C173" s="811"/>
      <c r="D173" s="306"/>
      <c r="E173" s="306"/>
      <c r="F173" s="812"/>
      <c r="G173" s="404"/>
      <c r="H173" s="18"/>
      <c r="I173" s="18"/>
      <c r="J173" s="18"/>
      <c r="K173" s="18"/>
      <c r="L173" s="18"/>
      <c r="M173" s="18"/>
      <c r="N173" s="18"/>
      <c r="O173" s="536"/>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ht="18" x14ac:dyDescent="0.15">
      <c r="A174" s="1"/>
      <c r="B174" s="535"/>
      <c r="C174" s="811"/>
      <c r="D174" s="306"/>
      <c r="E174" s="306"/>
      <c r="F174" s="812"/>
      <c r="G174" s="404"/>
      <c r="H174" s="18"/>
      <c r="I174" s="18"/>
      <c r="J174" s="18"/>
      <c r="K174" s="18"/>
      <c r="L174" s="18"/>
      <c r="M174" s="18"/>
      <c r="N174" s="18"/>
      <c r="O174" s="536"/>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ht="18" x14ac:dyDescent="0.15">
      <c r="A175" s="1"/>
      <c r="B175" s="535"/>
      <c r="C175" s="811"/>
      <c r="D175" s="306"/>
      <c r="E175" s="306"/>
      <c r="F175" s="812"/>
      <c r="G175" s="404"/>
      <c r="H175" s="18"/>
      <c r="I175" s="18"/>
      <c r="J175" s="18"/>
      <c r="K175" s="18"/>
      <c r="L175" s="18"/>
      <c r="M175" s="18"/>
      <c r="N175" s="18"/>
      <c r="O175" s="536"/>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ht="18" x14ac:dyDescent="0.15">
      <c r="A176" s="1"/>
      <c r="B176" s="535"/>
      <c r="C176" s="811"/>
      <c r="D176" s="306"/>
      <c r="E176" s="306"/>
      <c r="F176" s="812"/>
      <c r="G176" s="404"/>
      <c r="H176" s="18"/>
      <c r="I176" s="18"/>
      <c r="J176" s="18"/>
      <c r="K176" s="18"/>
      <c r="L176" s="18"/>
      <c r="M176" s="18"/>
      <c r="N176" s="18"/>
      <c r="O176" s="536"/>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ht="18" x14ac:dyDescent="0.15">
      <c r="A177" s="1"/>
      <c r="B177" s="535"/>
      <c r="C177" s="811"/>
      <c r="D177" s="306"/>
      <c r="E177" s="306"/>
      <c r="F177" s="812"/>
      <c r="G177" s="404"/>
      <c r="H177" s="18"/>
      <c r="I177" s="18"/>
      <c r="J177" s="18"/>
      <c r="K177" s="18"/>
      <c r="L177" s="18"/>
      <c r="M177" s="18"/>
      <c r="N177" s="18"/>
      <c r="O177" s="536"/>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ht="18" x14ac:dyDescent="0.15">
      <c r="A178" s="1"/>
      <c r="B178" s="535"/>
      <c r="C178" s="811"/>
      <c r="D178" s="306"/>
      <c r="E178" s="306"/>
      <c r="F178" s="812"/>
      <c r="G178" s="404"/>
      <c r="H178" s="18"/>
      <c r="I178" s="18"/>
      <c r="J178" s="18"/>
      <c r="K178" s="18"/>
      <c r="L178" s="18"/>
      <c r="M178" s="18"/>
      <c r="N178" s="18"/>
      <c r="O178" s="536"/>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ht="18" x14ac:dyDescent="0.15">
      <c r="A179" s="1"/>
      <c r="B179" s="535"/>
      <c r="C179" s="811"/>
      <c r="D179" s="306"/>
      <c r="E179" s="306"/>
      <c r="F179" s="812"/>
      <c r="G179" s="404"/>
      <c r="H179" s="18"/>
      <c r="I179" s="18"/>
      <c r="J179" s="18"/>
      <c r="K179" s="18"/>
      <c r="L179" s="18"/>
      <c r="M179" s="18"/>
      <c r="N179" s="18"/>
      <c r="O179" s="536"/>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ht="18" x14ac:dyDescent="0.15">
      <c r="A180" s="1"/>
      <c r="B180" s="535"/>
      <c r="C180" s="811"/>
      <c r="D180" s="306"/>
      <c r="E180" s="306"/>
      <c r="F180" s="812"/>
      <c r="G180" s="404"/>
      <c r="H180" s="18"/>
      <c r="I180" s="18"/>
      <c r="J180" s="18"/>
      <c r="K180" s="18"/>
      <c r="L180" s="18"/>
      <c r="M180" s="18"/>
      <c r="N180" s="18"/>
      <c r="O180" s="536"/>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ht="18" x14ac:dyDescent="0.15">
      <c r="A181" s="1"/>
      <c r="B181" s="535"/>
      <c r="C181" s="811"/>
      <c r="D181" s="306"/>
      <c r="E181" s="306"/>
      <c r="F181" s="812"/>
      <c r="G181" s="404"/>
      <c r="H181" s="18"/>
      <c r="I181" s="18"/>
      <c r="J181" s="18"/>
      <c r="K181" s="18"/>
      <c r="L181" s="18"/>
      <c r="M181" s="18"/>
      <c r="N181" s="18"/>
      <c r="O181" s="536"/>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ht="18" x14ac:dyDescent="0.15">
      <c r="A182" s="1"/>
      <c r="B182" s="535"/>
      <c r="C182" s="811"/>
      <c r="D182" s="306"/>
      <c r="E182" s="306"/>
      <c r="F182" s="812"/>
      <c r="G182" s="404"/>
      <c r="H182" s="18"/>
      <c r="I182" s="18"/>
      <c r="J182" s="18"/>
      <c r="K182" s="18"/>
      <c r="L182" s="18"/>
      <c r="M182" s="18"/>
      <c r="N182" s="18"/>
      <c r="O182" s="536"/>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ht="18" x14ac:dyDescent="0.15">
      <c r="A183" s="1"/>
      <c r="B183" s="535"/>
      <c r="C183" s="811"/>
      <c r="D183" s="306"/>
      <c r="E183" s="306"/>
      <c r="F183" s="812"/>
      <c r="G183" s="404"/>
      <c r="H183" s="18"/>
      <c r="I183" s="18"/>
      <c r="J183" s="18"/>
      <c r="K183" s="18"/>
      <c r="L183" s="18"/>
      <c r="M183" s="18"/>
      <c r="N183" s="18"/>
      <c r="O183" s="536"/>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ht="18" x14ac:dyDescent="0.15">
      <c r="A184" s="1"/>
      <c r="B184" s="535"/>
      <c r="C184" s="811"/>
      <c r="D184" s="306"/>
      <c r="E184" s="306"/>
      <c r="F184" s="812"/>
      <c r="G184" s="404"/>
      <c r="H184" s="18"/>
      <c r="I184" s="18"/>
      <c r="J184" s="18"/>
      <c r="K184" s="18"/>
      <c r="L184" s="18"/>
      <c r="M184" s="18"/>
      <c r="N184" s="18"/>
      <c r="O184" s="536"/>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ht="18" x14ac:dyDescent="0.15">
      <c r="A185" s="1"/>
      <c r="B185" s="535"/>
      <c r="C185" s="811"/>
      <c r="D185" s="306"/>
      <c r="E185" s="306"/>
      <c r="F185" s="812"/>
      <c r="G185" s="404"/>
      <c r="H185" s="18"/>
      <c r="I185" s="18"/>
      <c r="J185" s="18"/>
      <c r="K185" s="18"/>
      <c r="L185" s="18"/>
      <c r="M185" s="18"/>
      <c r="N185" s="18"/>
      <c r="O185" s="536"/>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ht="18" x14ac:dyDescent="0.15">
      <c r="A186" s="1"/>
      <c r="B186" s="535"/>
      <c r="C186" s="811"/>
      <c r="D186" s="306"/>
      <c r="E186" s="306"/>
      <c r="F186" s="812"/>
      <c r="G186" s="404"/>
      <c r="H186" s="18"/>
      <c r="I186" s="18"/>
      <c r="J186" s="18"/>
      <c r="K186" s="18"/>
      <c r="L186" s="18"/>
      <c r="M186" s="18"/>
      <c r="N186" s="18"/>
      <c r="O186" s="536"/>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ht="18" x14ac:dyDescent="0.15">
      <c r="A187" s="1"/>
      <c r="B187" s="535"/>
      <c r="C187" s="811"/>
      <c r="D187" s="306"/>
      <c r="E187" s="306"/>
      <c r="F187" s="812"/>
      <c r="G187" s="404"/>
      <c r="H187" s="18"/>
      <c r="I187" s="18"/>
      <c r="J187" s="18"/>
      <c r="K187" s="18"/>
      <c r="L187" s="18"/>
      <c r="M187" s="18"/>
      <c r="N187" s="18"/>
      <c r="O187" s="536"/>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ht="14" x14ac:dyDescent="0.15">
      <c r="A188" s="1"/>
      <c r="B188" s="535"/>
      <c r="C188" s="18"/>
      <c r="D188" s="813"/>
      <c r="E188" s="18"/>
      <c r="F188" s="18"/>
      <c r="G188" s="18"/>
      <c r="H188" s="18"/>
      <c r="I188" s="18"/>
      <c r="J188" s="18"/>
      <c r="K188" s="18"/>
      <c r="L188" s="18"/>
      <c r="M188" s="18"/>
      <c r="N188" s="18"/>
      <c r="O188" s="536"/>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ht="14" x14ac:dyDescent="0.15">
      <c r="A189" s="1"/>
      <c r="B189" s="535"/>
      <c r="C189" s="18"/>
      <c r="D189" s="813"/>
      <c r="E189" s="18"/>
      <c r="F189" s="18"/>
      <c r="G189" s="18"/>
      <c r="H189" s="18"/>
      <c r="I189" s="18"/>
      <c r="J189" s="18"/>
      <c r="K189" s="18"/>
      <c r="L189" s="18"/>
      <c r="M189" s="18"/>
      <c r="N189" s="18"/>
      <c r="O189" s="536"/>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ht="14" x14ac:dyDescent="0.15">
      <c r="A190" s="1"/>
      <c r="B190" s="535"/>
      <c r="C190" s="18"/>
      <c r="D190" s="813"/>
      <c r="E190" s="18"/>
      <c r="F190" s="18"/>
      <c r="G190" s="18"/>
      <c r="H190" s="18"/>
      <c r="I190" s="18"/>
      <c r="J190" s="18"/>
      <c r="K190" s="18"/>
      <c r="L190" s="18"/>
      <c r="M190" s="18"/>
      <c r="N190" s="18"/>
      <c r="O190" s="536"/>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ht="14" x14ac:dyDescent="0.15">
      <c r="A191" s="1"/>
      <c r="B191" s="535"/>
      <c r="C191" s="18"/>
      <c r="D191" s="813"/>
      <c r="E191" s="18"/>
      <c r="F191" s="18"/>
      <c r="G191" s="18"/>
      <c r="H191" s="18"/>
      <c r="I191" s="18"/>
      <c r="J191" s="18"/>
      <c r="K191" s="18"/>
      <c r="L191" s="18"/>
      <c r="M191" s="18"/>
      <c r="N191" s="18"/>
      <c r="O191" s="536"/>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ht="14" x14ac:dyDescent="0.15">
      <c r="A192" s="1"/>
      <c r="B192" s="535"/>
      <c r="C192" s="18"/>
      <c r="D192" s="813"/>
      <c r="E192" s="18"/>
      <c r="F192" s="18"/>
      <c r="G192" s="18"/>
      <c r="H192" s="18"/>
      <c r="I192" s="18"/>
      <c r="J192" s="18"/>
      <c r="K192" s="18"/>
      <c r="L192" s="18"/>
      <c r="M192" s="18"/>
      <c r="N192" s="18"/>
      <c r="O192" s="536"/>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ht="14" x14ac:dyDescent="0.15">
      <c r="A193" s="1"/>
      <c r="B193" s="535"/>
      <c r="C193" s="18"/>
      <c r="D193" s="813"/>
      <c r="E193" s="18"/>
      <c r="F193" s="18"/>
      <c r="G193" s="18"/>
      <c r="H193" s="18"/>
      <c r="I193" s="18"/>
      <c r="J193" s="18"/>
      <c r="K193" s="18"/>
      <c r="L193" s="18"/>
      <c r="M193" s="18"/>
      <c r="N193" s="18"/>
      <c r="O193" s="536"/>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ht="14" x14ac:dyDescent="0.15">
      <c r="A194" s="1"/>
      <c r="B194" s="535"/>
      <c r="C194" s="18"/>
      <c r="D194" s="813"/>
      <c r="E194" s="18"/>
      <c r="F194" s="18"/>
      <c r="G194" s="18"/>
      <c r="H194" s="18"/>
      <c r="I194" s="18"/>
      <c r="J194" s="18"/>
      <c r="K194" s="18"/>
      <c r="L194" s="18"/>
      <c r="M194" s="18"/>
      <c r="N194" s="18"/>
      <c r="O194" s="536"/>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ht="15" thickBot="1" x14ac:dyDescent="0.2">
      <c r="A195" s="1"/>
      <c r="B195" s="537"/>
      <c r="C195" s="538"/>
      <c r="D195" s="888"/>
      <c r="E195" s="538"/>
      <c r="F195" s="538"/>
      <c r="G195" s="538"/>
      <c r="H195" s="538"/>
      <c r="I195" s="538"/>
      <c r="J195" s="538"/>
      <c r="K195" s="538"/>
      <c r="L195" s="538"/>
      <c r="M195" s="538"/>
      <c r="N195" s="538"/>
      <c r="O195" s="539"/>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51" spans="4:6" x14ac:dyDescent="0.15">
      <c r="F251" s="589"/>
    </row>
    <row r="255" spans="4:6" x14ac:dyDescent="0.15">
      <c r="D255" s="78">
        <f>+D73-D147</f>
        <v>58000</v>
      </c>
    </row>
    <row r="261" spans="3:15" x14ac:dyDescent="0.15">
      <c r="D261" s="78"/>
      <c r="E261" s="78"/>
    </row>
    <row r="263" spans="3:15" x14ac:dyDescent="0.15">
      <c r="C263" t="s">
        <v>1512</v>
      </c>
      <c r="D263" s="1024">
        <f>+D73-D147</f>
        <v>58000</v>
      </c>
      <c r="E263" s="1024">
        <f>+E73-E147</f>
        <v>58000.000000000015</v>
      </c>
      <c r="F263" s="1024">
        <f t="shared" ref="F263:O263" si="46">+F73-F147</f>
        <v>58000.000000000007</v>
      </c>
      <c r="G263" s="1024">
        <f t="shared" si="46"/>
        <v>58000</v>
      </c>
      <c r="H263" s="1024">
        <f t="shared" si="46"/>
        <v>58000</v>
      </c>
      <c r="I263" s="1024">
        <f t="shared" si="46"/>
        <v>58000</v>
      </c>
      <c r="J263" s="1024">
        <f t="shared" si="46"/>
        <v>58000</v>
      </c>
      <c r="K263" s="1024">
        <f t="shared" si="46"/>
        <v>58000.000000000015</v>
      </c>
      <c r="L263" s="1024">
        <f t="shared" si="46"/>
        <v>58000.000000000007</v>
      </c>
      <c r="M263" s="1024">
        <f t="shared" si="46"/>
        <v>58000.000000000015</v>
      </c>
      <c r="N263" s="1024">
        <f t="shared" si="46"/>
        <v>58000.000000000015</v>
      </c>
      <c r="O263" s="1024">
        <f t="shared" si="46"/>
        <v>58000.000000000015</v>
      </c>
    </row>
  </sheetData>
  <sheetProtection sheet="1" objects="1" scenarios="1"/>
  <mergeCells count="9">
    <mergeCell ref="L171:M171"/>
    <mergeCell ref="B171:C171"/>
    <mergeCell ref="C2:D3"/>
    <mergeCell ref="D151:J151"/>
    <mergeCell ref="C13:P13"/>
    <mergeCell ref="C75:P75"/>
    <mergeCell ref="D10:H10"/>
    <mergeCell ref="K10:O10"/>
    <mergeCell ref="L2:N2"/>
  </mergeCells>
  <phoneticPr fontId="2" type="noConversion"/>
  <conditionalFormatting sqref="D149:O149">
    <cfRule type="cellIs" dxfId="23" priority="1" stopIfTrue="1" operator="lessThan">
      <formula>0</formula>
    </cfRule>
  </conditionalFormatting>
  <conditionalFormatting sqref="D151:J151">
    <cfRule type="cellIs" dxfId="22" priority="2" stopIfTrue="1" operator="equal">
      <formula>$X$4</formula>
    </cfRule>
  </conditionalFormatting>
  <conditionalFormatting sqref="D4:O5">
    <cfRule type="cellIs" dxfId="21" priority="3" stopIfTrue="1" operator="greaterThan">
      <formula>1</formula>
    </cfRule>
  </conditionalFormatting>
  <hyperlinks>
    <hyperlink ref="L2" location="P2a!A134" display="información importante" xr:uid="{00000000-0004-0000-0F00-000000000000}"/>
    <hyperlink ref="H8" location="'2a'!A1" display="◄ingresos" xr:uid="{00000000-0004-0000-0F00-000001000000}"/>
    <hyperlink ref="I8" location="'2b'!A1" display="◄gastos" xr:uid="{00000000-0004-0000-0F00-000002000000}"/>
    <hyperlink ref="G8" location="'1'!A1" display="◄ inicio" xr:uid="{00000000-0004-0000-0F00-000003000000}"/>
    <hyperlink ref="K8" location="'3a'!A1" display="◄inversion" xr:uid="{00000000-0004-0000-0F00-000004000000}"/>
    <hyperlink ref="L8" location="'3b'!A1" display="◄ financ." xr:uid="{00000000-0004-0000-0F00-000005000000}"/>
    <hyperlink ref="M8" location="'4a'!A1" display="◄ tesorería" xr:uid="{00000000-0004-0000-0F00-000006000000}"/>
    <hyperlink ref="J8" location="'2c'!A1" display="◄ rr.hh." xr:uid="{00000000-0004-0000-0F00-000007000000}"/>
    <hyperlink ref="L171:M171" location="'4b'!A9" display="Volver arriba" xr:uid="{00000000-0004-0000-0F00-000008000000}"/>
    <hyperlink ref="N8" location="'5b'!A1" display="consolidar►" xr:uid="{00000000-0004-0000-0F00-000009000000}"/>
    <hyperlink ref="O8" location="'5'!A1" display="siguiente ►" xr:uid="{00000000-0004-0000-0F00-00000A000000}"/>
    <hyperlink ref="L2:N2" location="'4b'!A196" display="información importante" xr:uid="{00000000-0004-0000-0F00-00000B000000}"/>
  </hyperlinks>
  <pageMargins left="0.75" right="0.75" top="1" bottom="1" header="0" footer="0"/>
  <drawing r:id="rId1"/>
  <legacyDrawing r:id="rId2"/>
  <extLst>
    <ext xmlns:mx="http://schemas.microsoft.com/office/mac/excel/2008/main" uri="http://schemas.microsoft.com/office/mac/excel/2008/main">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62"/>
  </sheetPr>
  <dimension ref="A1:AS113"/>
  <sheetViews>
    <sheetView zoomScale="75" workbookViewId="0">
      <pane ySplit="2" topLeftCell="A3" activePane="bottomLeft" state="frozen"/>
      <selection pane="bottomLeft" activeCell="A3" sqref="A3"/>
    </sheetView>
  </sheetViews>
  <sheetFormatPr baseColWidth="10" defaultRowHeight="13" x14ac:dyDescent="0.15"/>
  <cols>
    <col min="1" max="1" width="5.5" customWidth="1"/>
    <col min="2" max="2" width="5" customWidth="1"/>
    <col min="3" max="3" width="30.5" customWidth="1"/>
    <col min="4" max="4" width="12.5" customWidth="1"/>
    <col min="5" max="5" width="10.5" customWidth="1"/>
    <col min="6" max="6" width="11.33203125" customWidth="1"/>
    <col min="7" max="7" width="11.6640625" customWidth="1"/>
    <col min="8" max="8" width="7.33203125" customWidth="1"/>
    <col min="9" max="9" width="8.1640625" customWidth="1"/>
    <col min="10" max="14" width="11.6640625" customWidth="1"/>
    <col min="15" max="15" width="12.83203125" customWidth="1"/>
  </cols>
  <sheetData>
    <row r="1" spans="1:45" ht="24.75" customHeight="1" thickBot="1" x14ac:dyDescent="0.2">
      <c r="A1" s="4"/>
      <c r="B1" s="4"/>
      <c r="C1" s="4"/>
      <c r="D1" s="4"/>
      <c r="E1" s="4"/>
      <c r="F1" s="4"/>
      <c r="G1" s="4"/>
      <c r="H1" s="4"/>
      <c r="I1" s="4"/>
      <c r="J1" s="4"/>
      <c r="K1" s="4"/>
      <c r="L1" s="4"/>
      <c r="M1" s="4"/>
      <c r="N1" s="4"/>
      <c r="O1" s="4"/>
      <c r="P1" s="4"/>
      <c r="Q1" s="942"/>
      <c r="R1" s="942"/>
      <c r="S1" s="942"/>
      <c r="T1" s="942"/>
      <c r="U1" s="942"/>
      <c r="V1" s="942"/>
      <c r="W1" s="942"/>
      <c r="X1" s="942"/>
      <c r="Y1" s="942"/>
      <c r="Z1" s="942"/>
      <c r="AA1" s="942"/>
      <c r="AB1" s="942"/>
      <c r="AC1" s="942"/>
      <c r="AD1" s="942"/>
      <c r="AE1" s="942"/>
      <c r="AF1" s="942"/>
      <c r="AG1" s="942"/>
      <c r="AH1" s="942"/>
      <c r="AI1" s="942"/>
      <c r="AJ1" s="942"/>
      <c r="AK1" s="942"/>
      <c r="AL1" s="942"/>
      <c r="AM1" s="942"/>
      <c r="AN1" s="942"/>
      <c r="AO1" s="942"/>
      <c r="AP1" s="942"/>
      <c r="AQ1" s="942"/>
      <c r="AR1" s="942"/>
      <c r="AS1" s="942"/>
    </row>
    <row r="2" spans="1:45" ht="30" customHeight="1" thickTop="1" thickBot="1" x14ac:dyDescent="0.2">
      <c r="A2" s="4"/>
      <c r="B2" s="2330" t="str">
        <f>'2'!$B$2</f>
        <v>CAED GESTION</v>
      </c>
      <c r="C2" s="2331"/>
      <c r="D2" s="2325" t="str">
        <f>'1'!$E$2</f>
        <v>PLAN de NEGOCIO</v>
      </c>
      <c r="E2" s="2325"/>
      <c r="F2" s="2325"/>
      <c r="G2" s="2325"/>
      <c r="H2" s="2325"/>
      <c r="I2" s="1103" t="s">
        <v>1516</v>
      </c>
      <c r="J2" s="2657" t="s">
        <v>1427</v>
      </c>
      <c r="K2" s="2657"/>
      <c r="L2" s="2657"/>
      <c r="M2" s="2657"/>
      <c r="N2" s="2657"/>
      <c r="O2" s="2658"/>
      <c r="P2" s="4"/>
      <c r="Q2" s="942"/>
      <c r="R2" s="942"/>
      <c r="S2" s="942"/>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row>
    <row r="3" spans="1:45" ht="15" customHeight="1" thickTop="1" x14ac:dyDescent="0.15">
      <c r="A3" s="4"/>
      <c r="B3" s="4"/>
      <c r="C3" s="4"/>
      <c r="D3" s="4"/>
      <c r="E3" s="4"/>
      <c r="F3" s="4"/>
      <c r="G3" s="4"/>
      <c r="H3" s="4"/>
      <c r="I3" s="4"/>
      <c r="J3" s="4"/>
      <c r="K3" s="4"/>
      <c r="L3" s="4"/>
      <c r="M3" s="4"/>
      <c r="N3" s="4"/>
      <c r="O3" s="4"/>
      <c r="P3" s="4"/>
      <c r="Q3" s="942"/>
      <c r="R3" s="942"/>
      <c r="S3" s="942"/>
      <c r="T3" s="942"/>
      <c r="U3" s="942"/>
      <c r="V3" s="942"/>
      <c r="W3" s="942"/>
      <c r="X3" s="942"/>
      <c r="Y3" s="942"/>
      <c r="Z3" s="942"/>
      <c r="AA3" s="942"/>
      <c r="AB3" s="942"/>
      <c r="AC3" s="942"/>
      <c r="AD3" s="942"/>
      <c r="AE3" s="942"/>
      <c r="AF3" s="942"/>
      <c r="AG3" s="942"/>
      <c r="AH3" s="942"/>
      <c r="AI3" s="942"/>
      <c r="AJ3" s="942"/>
      <c r="AK3" s="942"/>
      <c r="AL3" s="942"/>
      <c r="AM3" s="942"/>
      <c r="AN3" s="942"/>
      <c r="AO3" s="942"/>
      <c r="AP3" s="942"/>
      <c r="AQ3" s="942"/>
      <c r="AR3" s="942"/>
      <c r="AS3" s="942"/>
    </row>
    <row r="4" spans="1:45" ht="14.25" customHeight="1" x14ac:dyDescent="0.2">
      <c r="A4" s="4"/>
      <c r="B4" s="2350"/>
      <c r="C4" s="2351"/>
      <c r="D4" s="2351"/>
      <c r="E4" s="2351"/>
      <c r="F4" s="2351"/>
      <c r="G4" s="2351"/>
      <c r="H4" s="2351"/>
      <c r="I4" s="2351"/>
      <c r="J4" s="2351"/>
      <c r="K4" s="2351"/>
      <c r="L4" s="2351"/>
      <c r="M4" s="2351"/>
      <c r="N4" s="2351"/>
      <c r="O4" s="2352"/>
      <c r="P4" s="4"/>
      <c r="Q4" s="942"/>
      <c r="R4" s="942"/>
      <c r="S4" s="942"/>
      <c r="T4" s="942"/>
      <c r="U4" s="942"/>
      <c r="V4" s="942"/>
      <c r="W4" s="942"/>
      <c r="X4" s="942"/>
      <c r="Y4" s="942"/>
      <c r="Z4" s="942"/>
      <c r="AA4" s="942"/>
      <c r="AB4" s="942"/>
      <c r="AC4" s="942"/>
      <c r="AD4" s="942"/>
      <c r="AE4" s="942"/>
      <c r="AF4" s="942"/>
      <c r="AG4" s="942"/>
      <c r="AH4" s="942"/>
      <c r="AI4" s="942"/>
      <c r="AJ4" s="942"/>
      <c r="AK4" s="942"/>
      <c r="AL4" s="942"/>
      <c r="AM4" s="942"/>
      <c r="AN4" s="942"/>
      <c r="AO4" s="942"/>
      <c r="AP4" s="942"/>
      <c r="AQ4" s="942"/>
      <c r="AR4" s="942"/>
      <c r="AS4" s="942"/>
    </row>
    <row r="5" spans="1:45" ht="18" x14ac:dyDescent="0.2">
      <c r="A5" s="4"/>
      <c r="B5" s="767"/>
      <c r="C5" s="760"/>
      <c r="D5" s="760"/>
      <c r="E5" s="760"/>
      <c r="F5" s="760"/>
      <c r="G5" s="760"/>
      <c r="H5" s="760"/>
      <c r="I5" s="760"/>
      <c r="J5" s="760"/>
      <c r="K5" s="760"/>
      <c r="L5" s="760"/>
      <c r="M5" s="760"/>
      <c r="N5" s="760"/>
      <c r="O5" s="768"/>
      <c r="P5" s="4"/>
      <c r="Q5" s="942"/>
      <c r="R5" s="942"/>
      <c r="S5" s="942"/>
      <c r="T5" s="942"/>
      <c r="U5" s="942"/>
      <c r="V5" s="942"/>
      <c r="W5" s="942"/>
      <c r="X5" s="942"/>
      <c r="Y5" s="942"/>
      <c r="Z5" s="942"/>
      <c r="AA5" s="942"/>
      <c r="AB5" s="942"/>
      <c r="AC5" s="942"/>
      <c r="AD5" s="942"/>
      <c r="AE5" s="942"/>
      <c r="AF5" s="942"/>
      <c r="AG5" s="942"/>
      <c r="AH5" s="942"/>
      <c r="AI5" s="942"/>
      <c r="AJ5" s="942"/>
      <c r="AK5" s="942"/>
      <c r="AL5" s="942"/>
      <c r="AM5" s="942"/>
      <c r="AN5" s="942"/>
      <c r="AO5" s="942"/>
      <c r="AP5" s="942"/>
      <c r="AQ5" s="942"/>
      <c r="AR5" s="942"/>
      <c r="AS5" s="942"/>
    </row>
    <row r="6" spans="1:45" ht="45" customHeight="1" x14ac:dyDescent="0.2">
      <c r="A6" s="4"/>
      <c r="B6" s="2343"/>
      <c r="C6" s="2344"/>
      <c r="D6" s="2344"/>
      <c r="E6" s="2344"/>
      <c r="F6" s="2344"/>
      <c r="G6" s="2344"/>
      <c r="H6" s="2344"/>
      <c r="I6" s="2344"/>
      <c r="J6" s="2344"/>
      <c r="K6" s="2344"/>
      <c r="L6" s="2344"/>
      <c r="M6" s="2344"/>
      <c r="N6" s="2344"/>
      <c r="O6" s="2345"/>
      <c r="P6" s="4"/>
      <c r="Q6" s="942"/>
      <c r="R6" s="942"/>
      <c r="S6" s="942"/>
      <c r="T6" s="942"/>
      <c r="U6" s="942"/>
      <c r="V6" s="942"/>
      <c r="W6" s="942"/>
      <c r="X6" s="942"/>
      <c r="Y6" s="942"/>
      <c r="Z6" s="942"/>
      <c r="AA6" s="942"/>
      <c r="AB6" s="942"/>
      <c r="AC6" s="942"/>
      <c r="AD6" s="942"/>
      <c r="AE6" s="942"/>
      <c r="AF6" s="942"/>
      <c r="AG6" s="942"/>
      <c r="AH6" s="942"/>
      <c r="AI6" s="942"/>
      <c r="AJ6" s="942"/>
      <c r="AK6" s="942"/>
      <c r="AL6" s="942"/>
      <c r="AM6" s="942"/>
      <c r="AN6" s="942"/>
      <c r="AO6" s="942"/>
      <c r="AP6" s="942"/>
      <c r="AQ6" s="942"/>
      <c r="AR6" s="942"/>
      <c r="AS6" s="942"/>
    </row>
    <row r="7" spans="1:45" ht="24.75" customHeight="1" x14ac:dyDescent="0.2">
      <c r="A7" s="4"/>
      <c r="B7" s="767"/>
      <c r="C7" s="760"/>
      <c r="D7" s="760"/>
      <c r="E7" s="760"/>
      <c r="F7" s="760"/>
      <c r="G7" s="760"/>
      <c r="H7" s="760"/>
      <c r="I7" s="760"/>
      <c r="J7" s="760"/>
      <c r="K7" s="760"/>
      <c r="L7" s="760"/>
      <c r="M7" s="760"/>
      <c r="N7" s="760"/>
      <c r="O7" s="768"/>
      <c r="P7" s="4"/>
      <c r="Q7" s="942"/>
      <c r="R7" s="942"/>
      <c r="S7" s="942"/>
      <c r="T7" s="942"/>
      <c r="U7" s="942"/>
      <c r="V7" s="942"/>
      <c r="W7" s="942"/>
      <c r="X7" s="942"/>
      <c r="Y7" s="942"/>
      <c r="Z7" s="942"/>
      <c r="AA7" s="942"/>
      <c r="AB7" s="942"/>
      <c r="AC7" s="942"/>
      <c r="AD7" s="942"/>
      <c r="AE7" s="942"/>
      <c r="AF7" s="942"/>
      <c r="AG7" s="942"/>
      <c r="AH7" s="942"/>
      <c r="AI7" s="942"/>
      <c r="AJ7" s="942"/>
      <c r="AK7" s="942"/>
      <c r="AL7" s="942"/>
      <c r="AM7" s="942"/>
      <c r="AN7" s="942"/>
      <c r="AO7" s="942"/>
      <c r="AP7" s="942"/>
      <c r="AQ7" s="942"/>
      <c r="AR7" s="942"/>
      <c r="AS7" s="942"/>
    </row>
    <row r="8" spans="1:45" ht="18" x14ac:dyDescent="0.2">
      <c r="A8" s="4"/>
      <c r="B8" s="841"/>
      <c r="C8" s="840" t="s">
        <v>1140</v>
      </c>
      <c r="D8" s="760"/>
      <c r="E8" s="760"/>
      <c r="F8" s="760"/>
      <c r="G8" s="760"/>
      <c r="H8" s="760"/>
      <c r="I8" s="760"/>
      <c r="J8" s="760"/>
      <c r="K8" s="760"/>
      <c r="L8" s="760"/>
      <c r="M8" s="760"/>
      <c r="N8" s="760"/>
      <c r="O8" s="768"/>
      <c r="P8" s="4"/>
      <c r="Q8" s="942"/>
      <c r="R8" s="942"/>
      <c r="S8" s="942"/>
      <c r="T8" s="942"/>
      <c r="U8" s="942"/>
      <c r="V8" s="942"/>
      <c r="W8" s="942"/>
      <c r="X8" s="942"/>
      <c r="Y8" s="942"/>
      <c r="Z8" s="942"/>
      <c r="AA8" s="942"/>
      <c r="AB8" s="942"/>
      <c r="AC8" s="942"/>
      <c r="AD8" s="942"/>
      <c r="AE8" s="942"/>
      <c r="AF8" s="942"/>
      <c r="AG8" s="942"/>
      <c r="AH8" s="942"/>
      <c r="AI8" s="942"/>
      <c r="AJ8" s="942"/>
      <c r="AK8" s="942"/>
      <c r="AL8" s="942"/>
      <c r="AM8" s="942"/>
      <c r="AN8" s="942"/>
      <c r="AO8" s="942"/>
      <c r="AP8" s="942"/>
      <c r="AQ8" s="942"/>
      <c r="AR8" s="942"/>
      <c r="AS8" s="942"/>
    </row>
    <row r="9" spans="1:45" ht="24.75" customHeight="1" x14ac:dyDescent="0.2">
      <c r="A9" s="4"/>
      <c r="B9" s="767"/>
      <c r="C9" s="760"/>
      <c r="D9" s="760"/>
      <c r="E9" s="760"/>
      <c r="F9" s="760"/>
      <c r="G9" s="760"/>
      <c r="H9" s="760"/>
      <c r="I9" s="760"/>
      <c r="J9" s="760"/>
      <c r="K9" s="760"/>
      <c r="L9" s="760"/>
      <c r="M9" s="732"/>
      <c r="N9" s="732"/>
      <c r="O9" s="768"/>
      <c r="P9" s="4"/>
      <c r="Q9" s="942"/>
      <c r="R9" s="942"/>
      <c r="S9" s="942"/>
      <c r="T9" s="942"/>
      <c r="U9" s="942"/>
      <c r="V9" s="942"/>
      <c r="W9" s="942"/>
      <c r="X9" s="942"/>
      <c r="Y9" s="942"/>
      <c r="Z9" s="942"/>
      <c r="AA9" s="942"/>
      <c r="AB9" s="942"/>
      <c r="AC9" s="942"/>
      <c r="AD9" s="942"/>
      <c r="AE9" s="942"/>
      <c r="AF9" s="942"/>
      <c r="AG9" s="942"/>
      <c r="AH9" s="942"/>
      <c r="AI9" s="942"/>
      <c r="AJ9" s="942"/>
      <c r="AK9" s="942"/>
      <c r="AL9" s="942"/>
      <c r="AM9" s="942"/>
      <c r="AN9" s="942"/>
      <c r="AO9" s="942"/>
      <c r="AP9" s="942"/>
      <c r="AQ9" s="942"/>
      <c r="AR9" s="942"/>
      <c r="AS9" s="942"/>
    </row>
    <row r="10" spans="1:45" ht="20" x14ac:dyDescent="0.2">
      <c r="A10" s="4"/>
      <c r="B10" s="770"/>
      <c r="C10" s="759" t="s">
        <v>1669</v>
      </c>
      <c r="D10" s="296" t="s">
        <v>1513</v>
      </c>
      <c r="E10" s="297"/>
      <c r="F10" s="297"/>
      <c r="G10" s="297"/>
      <c r="H10" s="297"/>
      <c r="I10" s="297"/>
      <c r="J10" s="297"/>
      <c r="K10" s="297"/>
      <c r="L10" s="297"/>
      <c r="M10" s="2347" t="s">
        <v>609</v>
      </c>
      <c r="N10" s="2347"/>
      <c r="O10" s="771"/>
      <c r="P10" s="4"/>
      <c r="Q10" s="942"/>
      <c r="R10" s="942"/>
      <c r="S10" s="942"/>
      <c r="T10" s="942"/>
      <c r="U10" s="942"/>
      <c r="V10" s="942"/>
      <c r="W10" s="942"/>
      <c r="X10" s="942"/>
      <c r="Y10" s="942"/>
      <c r="Z10" s="942"/>
      <c r="AA10" s="942"/>
      <c r="AB10" s="942"/>
      <c r="AC10" s="942"/>
      <c r="AD10" s="942"/>
      <c r="AE10" s="942"/>
      <c r="AF10" s="942"/>
      <c r="AG10" s="942"/>
      <c r="AH10" s="942"/>
      <c r="AI10" s="942"/>
      <c r="AJ10" s="942"/>
      <c r="AK10" s="942"/>
      <c r="AL10" s="942"/>
      <c r="AM10" s="942"/>
      <c r="AN10" s="942"/>
      <c r="AO10" s="942"/>
      <c r="AP10" s="942"/>
      <c r="AQ10" s="942"/>
      <c r="AR10" s="942"/>
      <c r="AS10" s="942"/>
    </row>
    <row r="11" spans="1:45" ht="6.75" customHeight="1" x14ac:dyDescent="0.2">
      <c r="A11" s="4"/>
      <c r="B11" s="770"/>
      <c r="C11" s="18"/>
      <c r="D11" s="18"/>
      <c r="E11" s="18"/>
      <c r="F11" s="18"/>
      <c r="G11" s="18"/>
      <c r="H11" s="18"/>
      <c r="I11" s="18"/>
      <c r="J11" s="18"/>
      <c r="K11" s="18"/>
      <c r="L11" s="18"/>
      <c r="M11" s="842"/>
      <c r="N11" s="842"/>
      <c r="O11" s="771"/>
      <c r="P11" s="4"/>
      <c r="Q11" s="942"/>
      <c r="R11" s="942"/>
      <c r="S11" s="942"/>
      <c r="T11" s="942"/>
      <c r="U11" s="942"/>
      <c r="V11" s="942"/>
      <c r="W11" s="942"/>
      <c r="X11" s="942"/>
      <c r="Y11" s="942"/>
      <c r="Z11" s="942"/>
      <c r="AA11" s="942"/>
      <c r="AB11" s="942"/>
      <c r="AC11" s="942"/>
      <c r="AD11" s="942"/>
      <c r="AE11" s="942"/>
      <c r="AF11" s="942"/>
      <c r="AG11" s="942"/>
      <c r="AH11" s="942"/>
      <c r="AI11" s="942"/>
      <c r="AJ11" s="942"/>
      <c r="AK11" s="942"/>
      <c r="AL11" s="942"/>
      <c r="AM11" s="942"/>
      <c r="AN11" s="942"/>
      <c r="AO11" s="942"/>
      <c r="AP11" s="942"/>
      <c r="AQ11" s="942"/>
      <c r="AR11" s="942"/>
      <c r="AS11" s="942"/>
    </row>
    <row r="12" spans="1:45" ht="16" x14ac:dyDescent="0.2">
      <c r="A12" s="4"/>
      <c r="B12" s="770"/>
      <c r="C12" s="88" t="s">
        <v>1390</v>
      </c>
      <c r="D12" s="88"/>
      <c r="E12" s="88"/>
      <c r="F12" s="88"/>
      <c r="G12" s="88"/>
      <c r="H12" s="88"/>
      <c r="I12" s="88"/>
      <c r="J12" s="18"/>
      <c r="K12" s="18"/>
      <c r="L12" s="88"/>
      <c r="M12" s="842"/>
      <c r="N12" s="842"/>
      <c r="O12" s="771"/>
      <c r="P12" s="4"/>
      <c r="Q12" s="942"/>
      <c r="R12" s="942"/>
      <c r="S12" s="942"/>
      <c r="T12" s="942"/>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row>
    <row r="13" spans="1:45" ht="16" x14ac:dyDescent="0.2">
      <c r="A13" s="4"/>
      <c r="B13" s="770"/>
      <c r="C13" s="88"/>
      <c r="D13" s="18"/>
      <c r="E13" s="18"/>
      <c r="F13" s="18"/>
      <c r="G13" s="18"/>
      <c r="H13" s="18"/>
      <c r="I13" s="18"/>
      <c r="J13" s="18"/>
      <c r="K13" s="18"/>
      <c r="L13" s="18"/>
      <c r="M13" s="842"/>
      <c r="N13" s="842"/>
      <c r="O13" s="771"/>
      <c r="P13" s="4"/>
      <c r="Q13" s="942"/>
      <c r="R13" s="942"/>
      <c r="S13" s="942"/>
      <c r="T13" s="942"/>
      <c r="U13" s="942"/>
      <c r="V13" s="942"/>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row>
    <row r="14" spans="1:45" ht="15" customHeight="1" x14ac:dyDescent="0.2">
      <c r="A14" s="4"/>
      <c r="B14" s="770"/>
      <c r="C14" s="18"/>
      <c r="D14" s="18"/>
      <c r="E14" s="18"/>
      <c r="F14" s="18"/>
      <c r="G14" s="18"/>
      <c r="H14" s="18"/>
      <c r="I14" s="18"/>
      <c r="J14" s="18"/>
      <c r="K14" s="18"/>
      <c r="L14" s="18"/>
      <c r="M14" s="842"/>
      <c r="N14" s="842"/>
      <c r="O14" s="771"/>
      <c r="P14" s="4"/>
      <c r="Q14" s="942"/>
      <c r="R14" s="942"/>
      <c r="S14" s="942"/>
      <c r="T14" s="942"/>
      <c r="U14" s="942"/>
      <c r="V14" s="942"/>
      <c r="W14" s="942"/>
      <c r="X14" s="942"/>
      <c r="Y14" s="942"/>
      <c r="Z14" s="942"/>
      <c r="AA14" s="942"/>
      <c r="AB14" s="942"/>
      <c r="AC14" s="942"/>
      <c r="AD14" s="942"/>
      <c r="AE14" s="942"/>
      <c r="AF14" s="942"/>
      <c r="AG14" s="942"/>
      <c r="AH14" s="942"/>
      <c r="AI14" s="942"/>
      <c r="AJ14" s="942"/>
      <c r="AK14" s="942"/>
      <c r="AL14" s="942"/>
      <c r="AM14" s="942"/>
      <c r="AN14" s="942"/>
      <c r="AO14" s="942"/>
      <c r="AP14" s="942"/>
      <c r="AQ14" s="942"/>
      <c r="AR14" s="942"/>
      <c r="AS14" s="942"/>
    </row>
    <row r="15" spans="1:45" ht="20" x14ac:dyDescent="0.2">
      <c r="A15" s="4"/>
      <c r="B15" s="770"/>
      <c r="C15" s="759" t="s">
        <v>1670</v>
      </c>
      <c r="D15" s="296" t="s">
        <v>1391</v>
      </c>
      <c r="E15" s="297"/>
      <c r="F15" s="297"/>
      <c r="G15" s="297"/>
      <c r="H15" s="297"/>
      <c r="I15" s="297"/>
      <c r="J15" s="297"/>
      <c r="K15" s="297"/>
      <c r="L15" s="297"/>
      <c r="M15" s="2347" t="s">
        <v>610</v>
      </c>
      <c r="N15" s="2347"/>
      <c r="O15" s="771"/>
      <c r="P15" s="4"/>
      <c r="Q15" s="942"/>
      <c r="R15" s="942"/>
      <c r="S15" s="942"/>
      <c r="T15" s="942"/>
      <c r="U15" s="942"/>
      <c r="V15" s="942"/>
      <c r="W15" s="942"/>
      <c r="X15" s="942"/>
      <c r="Y15" s="942"/>
      <c r="Z15" s="942"/>
      <c r="AA15" s="942"/>
      <c r="AB15" s="942"/>
      <c r="AC15" s="942"/>
      <c r="AD15" s="942"/>
      <c r="AE15" s="942"/>
      <c r="AF15" s="942"/>
      <c r="AG15" s="942"/>
      <c r="AH15" s="942"/>
      <c r="AI15" s="942"/>
      <c r="AJ15" s="942"/>
      <c r="AK15" s="942"/>
      <c r="AL15" s="942"/>
      <c r="AM15" s="942"/>
      <c r="AN15" s="942"/>
      <c r="AO15" s="942"/>
      <c r="AP15" s="942"/>
      <c r="AQ15" s="942"/>
      <c r="AR15" s="942"/>
      <c r="AS15" s="942"/>
    </row>
    <row r="16" spans="1:45" ht="7.5" customHeight="1" x14ac:dyDescent="0.15">
      <c r="A16" s="4"/>
      <c r="B16" s="770"/>
      <c r="C16" s="18"/>
      <c r="D16" s="18"/>
      <c r="E16" s="18"/>
      <c r="F16" s="18"/>
      <c r="G16" s="18"/>
      <c r="H16" s="18"/>
      <c r="I16" s="18"/>
      <c r="J16" s="18"/>
      <c r="K16" s="18"/>
      <c r="L16" s="18"/>
      <c r="M16" s="775"/>
      <c r="N16" s="775"/>
      <c r="O16" s="771"/>
      <c r="P16" s="4"/>
      <c r="Q16" s="942"/>
      <c r="R16" s="942"/>
      <c r="S16" s="942"/>
      <c r="T16" s="942"/>
      <c r="U16" s="942"/>
      <c r="V16" s="942"/>
      <c r="W16" s="942"/>
      <c r="X16" s="942"/>
      <c r="Y16" s="942"/>
      <c r="Z16" s="942"/>
      <c r="AA16" s="942"/>
      <c r="AB16" s="942"/>
      <c r="AC16" s="942"/>
      <c r="AD16" s="942"/>
      <c r="AE16" s="942"/>
      <c r="AF16" s="942"/>
      <c r="AG16" s="942"/>
      <c r="AH16" s="942"/>
      <c r="AI16" s="942"/>
      <c r="AJ16" s="942"/>
      <c r="AK16" s="942"/>
      <c r="AL16" s="942"/>
      <c r="AM16" s="942"/>
      <c r="AN16" s="942"/>
      <c r="AO16" s="942"/>
      <c r="AP16" s="942"/>
      <c r="AQ16" s="942"/>
      <c r="AR16" s="942"/>
      <c r="AS16" s="942"/>
    </row>
    <row r="17" spans="1:45" ht="16" x14ac:dyDescent="0.2">
      <c r="A17" s="4"/>
      <c r="B17" s="770"/>
      <c r="C17" s="88" t="s">
        <v>612</v>
      </c>
      <c r="D17" s="88"/>
      <c r="E17" s="88"/>
      <c r="F17" s="88"/>
      <c r="G17" s="88"/>
      <c r="H17" s="88"/>
      <c r="I17" s="88"/>
      <c r="J17" s="18"/>
      <c r="K17" s="18"/>
      <c r="L17" s="88"/>
      <c r="M17" s="776"/>
      <c r="N17" s="776"/>
      <c r="O17" s="771"/>
      <c r="P17" s="4"/>
      <c r="Q17" s="942"/>
      <c r="R17" s="942"/>
      <c r="S17" s="942"/>
      <c r="T17" s="942"/>
      <c r="U17" s="942"/>
      <c r="V17" s="942"/>
      <c r="W17" s="942"/>
      <c r="X17" s="942"/>
      <c r="Y17" s="942"/>
      <c r="Z17" s="942"/>
      <c r="AA17" s="942"/>
      <c r="AB17" s="942"/>
      <c r="AC17" s="942"/>
      <c r="AD17" s="942"/>
      <c r="AE17" s="942"/>
      <c r="AF17" s="942"/>
      <c r="AG17" s="942"/>
      <c r="AH17" s="942"/>
      <c r="AI17" s="942"/>
      <c r="AJ17" s="942"/>
      <c r="AK17" s="942"/>
      <c r="AL17" s="942"/>
      <c r="AM17" s="942"/>
      <c r="AN17" s="942"/>
      <c r="AO17" s="942"/>
      <c r="AP17" s="942"/>
      <c r="AQ17" s="942"/>
      <c r="AR17" s="942"/>
      <c r="AS17" s="942"/>
    </row>
    <row r="18" spans="1:45" ht="16" x14ac:dyDescent="0.2">
      <c r="A18" s="4"/>
      <c r="B18" s="770"/>
      <c r="C18" s="63" t="s">
        <v>737</v>
      </c>
      <c r="D18" s="88"/>
      <c r="E18" s="88"/>
      <c r="F18" s="88"/>
      <c r="G18" s="88"/>
      <c r="H18" s="88"/>
      <c r="I18" s="88"/>
      <c r="J18" s="18"/>
      <c r="K18" s="18"/>
      <c r="L18" s="88"/>
      <c r="M18" s="776"/>
      <c r="N18" s="776"/>
      <c r="O18" s="771"/>
      <c r="P18" s="4"/>
      <c r="Q18" s="942"/>
      <c r="R18" s="942"/>
      <c r="S18" s="942"/>
      <c r="T18" s="942"/>
      <c r="U18" s="942"/>
      <c r="V18" s="942"/>
      <c r="W18" s="942"/>
      <c r="X18" s="942"/>
      <c r="Y18" s="942"/>
      <c r="Z18" s="942"/>
      <c r="AA18" s="942"/>
      <c r="AB18" s="942"/>
      <c r="AC18" s="942"/>
      <c r="AD18" s="942"/>
      <c r="AE18" s="942"/>
      <c r="AF18" s="942"/>
      <c r="AG18" s="942"/>
      <c r="AH18" s="942"/>
      <c r="AI18" s="942"/>
      <c r="AJ18" s="942"/>
      <c r="AK18" s="942"/>
      <c r="AL18" s="942"/>
      <c r="AM18" s="942"/>
      <c r="AN18" s="942"/>
      <c r="AO18" s="942"/>
      <c r="AP18" s="942"/>
      <c r="AQ18" s="942"/>
      <c r="AR18" s="942"/>
      <c r="AS18" s="942"/>
    </row>
    <row r="19" spans="1:45" ht="18.75" customHeight="1" x14ac:dyDescent="0.2">
      <c r="A19" s="4"/>
      <c r="B19" s="770"/>
      <c r="C19" s="63"/>
      <c r="D19" s="88"/>
      <c r="E19" s="88"/>
      <c r="F19" s="88"/>
      <c r="G19" s="88"/>
      <c r="H19" s="88"/>
      <c r="I19" s="88"/>
      <c r="J19" s="18"/>
      <c r="K19" s="18"/>
      <c r="L19" s="88"/>
      <c r="M19" s="776"/>
      <c r="N19" s="776"/>
      <c r="O19" s="771"/>
      <c r="P19" s="4"/>
      <c r="Q19" s="942"/>
      <c r="R19" s="942"/>
      <c r="S19" s="942"/>
      <c r="T19" s="942"/>
      <c r="U19" s="942"/>
      <c r="V19" s="942"/>
      <c r="W19" s="942"/>
      <c r="X19" s="942"/>
      <c r="Y19" s="942"/>
      <c r="Z19" s="942"/>
      <c r="AA19" s="942"/>
      <c r="AB19" s="942"/>
      <c r="AC19" s="942"/>
      <c r="AD19" s="942"/>
      <c r="AE19" s="942"/>
      <c r="AF19" s="942"/>
      <c r="AG19" s="942"/>
      <c r="AH19" s="942"/>
      <c r="AI19" s="942"/>
      <c r="AJ19" s="942"/>
      <c r="AK19" s="942"/>
      <c r="AL19" s="942"/>
      <c r="AM19" s="942"/>
      <c r="AN19" s="942"/>
      <c r="AO19" s="942"/>
      <c r="AP19" s="942"/>
      <c r="AQ19" s="942"/>
      <c r="AR19" s="942"/>
      <c r="AS19" s="942"/>
    </row>
    <row r="20" spans="1:45" ht="16" x14ac:dyDescent="0.2">
      <c r="A20" s="4"/>
      <c r="B20" s="770"/>
      <c r="C20" s="63"/>
      <c r="D20" s="88"/>
      <c r="E20" s="88"/>
      <c r="F20" s="88"/>
      <c r="G20" s="88"/>
      <c r="H20" s="88"/>
      <c r="I20" s="88"/>
      <c r="J20" s="18"/>
      <c r="K20" s="18"/>
      <c r="L20" s="88"/>
      <c r="M20" s="776"/>
      <c r="N20" s="776"/>
      <c r="O20" s="771"/>
      <c r="P20" s="4"/>
      <c r="Q20" s="942"/>
      <c r="R20" s="942"/>
      <c r="S20" s="942"/>
      <c r="T20" s="942"/>
      <c r="U20" s="942"/>
      <c r="V20" s="942"/>
      <c r="W20" s="942"/>
      <c r="X20" s="942"/>
      <c r="Y20" s="942"/>
      <c r="Z20" s="942"/>
      <c r="AA20" s="942"/>
      <c r="AB20" s="942"/>
      <c r="AC20" s="942"/>
      <c r="AD20" s="942"/>
      <c r="AE20" s="942"/>
      <c r="AF20" s="942"/>
      <c r="AG20" s="942"/>
      <c r="AH20" s="942"/>
      <c r="AI20" s="942"/>
      <c r="AJ20" s="942"/>
      <c r="AK20" s="942"/>
      <c r="AL20" s="942"/>
      <c r="AM20" s="942"/>
      <c r="AN20" s="942"/>
      <c r="AO20" s="942"/>
      <c r="AP20" s="942"/>
      <c r="AQ20" s="942"/>
      <c r="AR20" s="942"/>
      <c r="AS20" s="942"/>
    </row>
    <row r="21" spans="1:45" ht="18" x14ac:dyDescent="0.2">
      <c r="A21" s="4"/>
      <c r="B21" s="769"/>
      <c r="C21" s="766" t="s">
        <v>1675</v>
      </c>
      <c r="D21" s="18"/>
      <c r="E21" s="18"/>
      <c r="F21" s="18"/>
      <c r="G21" s="18"/>
      <c r="H21" s="18"/>
      <c r="I21" s="18"/>
      <c r="J21" s="18"/>
      <c r="K21" s="18"/>
      <c r="L21" s="18"/>
      <c r="M21" s="18"/>
      <c r="N21" s="18"/>
      <c r="O21" s="771"/>
      <c r="P21" s="4"/>
      <c r="Q21" s="942"/>
      <c r="R21" s="942"/>
      <c r="S21" s="942"/>
      <c r="T21" s="942"/>
      <c r="U21" s="942"/>
      <c r="V21" s="942"/>
      <c r="W21" s="942"/>
      <c r="X21" s="942"/>
      <c r="Y21" s="942"/>
      <c r="Z21" s="942"/>
      <c r="AA21" s="942"/>
      <c r="AB21" s="942"/>
      <c r="AC21" s="942"/>
      <c r="AD21" s="942"/>
      <c r="AE21" s="942"/>
      <c r="AF21" s="942"/>
      <c r="AG21" s="942"/>
      <c r="AH21" s="942"/>
      <c r="AI21" s="942"/>
      <c r="AJ21" s="942"/>
      <c r="AK21" s="942"/>
      <c r="AL21" s="942"/>
      <c r="AM21" s="942"/>
      <c r="AN21" s="942"/>
      <c r="AO21" s="942"/>
      <c r="AP21" s="942"/>
      <c r="AQ21" s="942"/>
      <c r="AR21" s="942"/>
      <c r="AS21" s="942"/>
    </row>
    <row r="22" spans="1:45" ht="21.75" customHeight="1" x14ac:dyDescent="0.15">
      <c r="A22" s="4"/>
      <c r="B22" s="770"/>
      <c r="C22" s="18"/>
      <c r="D22" s="18"/>
      <c r="E22" s="18"/>
      <c r="F22" s="18"/>
      <c r="G22" s="18"/>
      <c r="H22" s="18"/>
      <c r="I22" s="18"/>
      <c r="J22" s="18"/>
      <c r="K22" s="18"/>
      <c r="L22" s="18"/>
      <c r="M22" s="18"/>
      <c r="N22" s="18"/>
      <c r="O22" s="771"/>
      <c r="P22" s="4"/>
      <c r="Q22" s="942"/>
      <c r="R22" s="942"/>
      <c r="S22" s="942"/>
      <c r="T22" s="942"/>
      <c r="U22" s="942"/>
      <c r="V22" s="942"/>
      <c r="W22" s="942"/>
      <c r="X22" s="942"/>
      <c r="Y22" s="942"/>
      <c r="Z22" s="942"/>
      <c r="AA22" s="942"/>
      <c r="AB22" s="942"/>
      <c r="AC22" s="942"/>
      <c r="AD22" s="942"/>
      <c r="AE22" s="942"/>
      <c r="AF22" s="942"/>
      <c r="AG22" s="942"/>
      <c r="AH22" s="942"/>
      <c r="AI22" s="942"/>
      <c r="AJ22" s="942"/>
      <c r="AK22" s="942"/>
      <c r="AL22" s="942"/>
      <c r="AM22" s="942"/>
      <c r="AN22" s="942"/>
      <c r="AO22" s="942"/>
      <c r="AP22" s="942"/>
      <c r="AQ22" s="942"/>
      <c r="AR22" s="942"/>
      <c r="AS22" s="942"/>
    </row>
    <row r="23" spans="1:45" ht="16.5" customHeight="1" x14ac:dyDescent="0.2">
      <c r="A23" s="4"/>
      <c r="B23" s="770"/>
      <c r="C23" s="884" t="s">
        <v>611</v>
      </c>
      <c r="D23" s="18"/>
      <c r="E23" s="18"/>
      <c r="F23" s="18"/>
      <c r="G23" s="18"/>
      <c r="H23" s="18"/>
      <c r="I23" s="18"/>
      <c r="J23" s="18"/>
      <c r="K23" s="18"/>
      <c r="L23" s="18"/>
      <c r="M23" s="18"/>
      <c r="N23" s="18"/>
      <c r="O23" s="771"/>
      <c r="P23" s="4"/>
      <c r="Q23" s="942"/>
      <c r="R23" s="942"/>
      <c r="S23" s="942"/>
      <c r="T23" s="942"/>
      <c r="U23" s="942"/>
      <c r="V23" s="942"/>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2"/>
      <c r="AS23" s="942"/>
    </row>
    <row r="24" spans="1:45" ht="16" x14ac:dyDescent="0.2">
      <c r="A24" s="4"/>
      <c r="B24" s="770"/>
      <c r="C24" s="884"/>
      <c r="D24" s="18"/>
      <c r="E24" s="18"/>
      <c r="F24" s="18"/>
      <c r="G24" s="18"/>
      <c r="H24" s="18"/>
      <c r="I24" s="18"/>
      <c r="J24" s="18"/>
      <c r="K24" s="18"/>
      <c r="L24" s="18"/>
      <c r="M24" s="18"/>
      <c r="N24" s="18"/>
      <c r="O24" s="771"/>
      <c r="P24" s="4"/>
      <c r="Q24" s="942"/>
      <c r="R24" s="942"/>
      <c r="S24" s="942"/>
      <c r="T24" s="942"/>
      <c r="U24" s="942"/>
      <c r="V24" s="942"/>
      <c r="W24" s="942"/>
      <c r="X24" s="942"/>
      <c r="Y24" s="942"/>
      <c r="Z24" s="942"/>
      <c r="AA24" s="942"/>
      <c r="AB24" s="942"/>
      <c r="AC24" s="942"/>
      <c r="AD24" s="942"/>
      <c r="AE24" s="942"/>
      <c r="AF24" s="942"/>
      <c r="AG24" s="942"/>
      <c r="AH24" s="942"/>
      <c r="AI24" s="942"/>
      <c r="AJ24" s="942"/>
      <c r="AK24" s="942"/>
      <c r="AL24" s="942"/>
      <c r="AM24" s="942"/>
      <c r="AN24" s="942"/>
      <c r="AO24" s="942"/>
      <c r="AP24" s="942"/>
      <c r="AQ24" s="942"/>
      <c r="AR24" s="942"/>
      <c r="AS24" s="942"/>
    </row>
    <row r="25" spans="1:45" x14ac:dyDescent="0.15">
      <c r="A25" s="4"/>
      <c r="B25" s="772"/>
      <c r="C25" s="457"/>
      <c r="D25" s="457"/>
      <c r="E25" s="457"/>
      <c r="F25" s="457"/>
      <c r="G25" s="457"/>
      <c r="H25" s="457"/>
      <c r="I25" s="457"/>
      <c r="J25" s="457"/>
      <c r="K25" s="457"/>
      <c r="L25" s="457"/>
      <c r="M25" s="457"/>
      <c r="N25" s="457"/>
      <c r="O25" s="773"/>
      <c r="P25" s="4"/>
      <c r="Q25" s="942"/>
      <c r="R25" s="942"/>
      <c r="S25" s="942"/>
      <c r="T25" s="942"/>
      <c r="U25" s="942"/>
      <c r="V25" s="942"/>
      <c r="W25" s="942"/>
      <c r="X25" s="942"/>
      <c r="Y25" s="942"/>
      <c r="Z25" s="942"/>
      <c r="AA25" s="942"/>
      <c r="AB25" s="942"/>
      <c r="AC25" s="942"/>
      <c r="AD25" s="942"/>
      <c r="AE25" s="942"/>
      <c r="AF25" s="942"/>
      <c r="AG25" s="942"/>
      <c r="AH25" s="942"/>
      <c r="AI25" s="942"/>
      <c r="AJ25" s="942"/>
      <c r="AK25" s="942"/>
      <c r="AL25" s="942"/>
      <c r="AM25" s="942"/>
      <c r="AN25" s="942"/>
      <c r="AO25" s="942"/>
      <c r="AP25" s="942"/>
      <c r="AQ25" s="942"/>
      <c r="AR25" s="942"/>
      <c r="AS25" s="942"/>
    </row>
    <row r="26" spans="1:45" ht="17" thickBot="1" x14ac:dyDescent="0.25">
      <c r="A26" s="4"/>
      <c r="B26" s="4"/>
      <c r="C26" s="4"/>
      <c r="D26" s="4"/>
      <c r="E26" s="4"/>
      <c r="F26" s="4"/>
      <c r="G26" s="4"/>
      <c r="H26" s="4"/>
      <c r="I26" s="4"/>
      <c r="J26" s="4"/>
      <c r="K26" s="4"/>
      <c r="L26" s="2036"/>
      <c r="M26" s="2036"/>
      <c r="N26" s="2036"/>
      <c r="O26" s="4"/>
      <c r="P26" s="4"/>
      <c r="Q26" s="942"/>
      <c r="R26" s="942"/>
      <c r="S26" s="942"/>
      <c r="T26" s="942"/>
      <c r="U26" s="942"/>
      <c r="V26" s="942"/>
      <c r="W26" s="942"/>
      <c r="X26" s="942"/>
      <c r="Y26" s="942"/>
      <c r="Z26" s="942"/>
      <c r="AA26" s="942"/>
      <c r="AB26" s="942"/>
      <c r="AC26" s="942"/>
      <c r="AD26" s="942"/>
      <c r="AE26" s="942"/>
      <c r="AF26" s="942"/>
      <c r="AG26" s="942"/>
      <c r="AH26" s="942"/>
      <c r="AI26" s="942"/>
      <c r="AJ26" s="942"/>
      <c r="AK26" s="942"/>
      <c r="AL26" s="942"/>
      <c r="AM26" s="942"/>
      <c r="AN26" s="942"/>
      <c r="AO26" s="942"/>
      <c r="AP26" s="942"/>
      <c r="AQ26" s="942"/>
      <c r="AR26" s="942"/>
      <c r="AS26" s="942"/>
    </row>
    <row r="27" spans="1:45" ht="17" thickBot="1" x14ac:dyDescent="0.2">
      <c r="A27" s="4"/>
      <c r="B27" s="4"/>
      <c r="C27" s="4"/>
      <c r="D27" s="4"/>
      <c r="E27" s="4"/>
      <c r="F27" s="4"/>
      <c r="G27" s="4"/>
      <c r="H27" s="4"/>
      <c r="I27" s="4"/>
      <c r="J27" s="4"/>
      <c r="K27" s="4"/>
      <c r="L27" s="2320" t="s">
        <v>1684</v>
      </c>
      <c r="M27" s="2346"/>
      <c r="N27" s="2321"/>
      <c r="O27" s="4"/>
      <c r="P27" s="4"/>
      <c r="Q27" s="942"/>
      <c r="R27" s="942"/>
      <c r="S27" s="942"/>
      <c r="T27" s="942"/>
      <c r="U27" s="942"/>
      <c r="V27" s="942"/>
      <c r="W27" s="942"/>
      <c r="X27" s="942"/>
      <c r="Y27" s="942"/>
      <c r="Z27" s="942"/>
      <c r="AA27" s="942"/>
      <c r="AB27" s="942"/>
      <c r="AC27" s="942"/>
      <c r="AD27" s="942"/>
      <c r="AE27" s="942"/>
      <c r="AF27" s="942"/>
      <c r="AG27" s="942"/>
      <c r="AH27" s="942"/>
      <c r="AI27" s="942"/>
      <c r="AJ27" s="942"/>
      <c r="AK27" s="942"/>
      <c r="AL27" s="942"/>
      <c r="AM27" s="942"/>
      <c r="AN27" s="942"/>
      <c r="AO27" s="942"/>
      <c r="AP27" s="942"/>
      <c r="AQ27" s="942"/>
      <c r="AR27" s="942"/>
      <c r="AS27" s="942"/>
    </row>
    <row r="28" spans="1:45" ht="5" customHeight="1" thickBot="1" x14ac:dyDescent="0.25">
      <c r="A28" s="4"/>
      <c r="B28" s="4"/>
      <c r="C28" s="4"/>
      <c r="D28" s="4"/>
      <c r="E28" s="4"/>
      <c r="F28" s="4"/>
      <c r="G28" s="4"/>
      <c r="H28" s="4"/>
      <c r="I28" s="4"/>
      <c r="J28" s="4"/>
      <c r="K28" s="4"/>
      <c r="L28" s="2036"/>
      <c r="M28" s="2036"/>
      <c r="N28" s="2036"/>
      <c r="O28" s="4"/>
      <c r="P28" s="4"/>
      <c r="Q28" s="942"/>
      <c r="R28" s="942"/>
      <c r="S28" s="942"/>
      <c r="T28" s="942"/>
      <c r="U28" s="942"/>
      <c r="V28" s="942"/>
      <c r="W28" s="942"/>
      <c r="X28" s="942"/>
      <c r="Y28" s="942"/>
      <c r="Z28" s="942"/>
      <c r="AA28" s="942"/>
      <c r="AB28" s="942"/>
      <c r="AC28" s="942"/>
      <c r="AD28" s="942"/>
      <c r="AE28" s="942"/>
      <c r="AF28" s="942"/>
      <c r="AG28" s="942"/>
      <c r="AH28" s="942"/>
      <c r="AI28" s="942"/>
      <c r="AJ28" s="942"/>
      <c r="AK28" s="942"/>
      <c r="AL28" s="942"/>
      <c r="AM28" s="942"/>
      <c r="AN28" s="942"/>
      <c r="AO28" s="942"/>
      <c r="AP28" s="942"/>
      <c r="AQ28" s="942"/>
      <c r="AR28" s="942"/>
      <c r="AS28" s="942"/>
    </row>
    <row r="29" spans="1:45" ht="17" thickBot="1" x14ac:dyDescent="0.2">
      <c r="A29" s="4"/>
      <c r="B29" s="4"/>
      <c r="C29" s="4"/>
      <c r="D29" s="4"/>
      <c r="E29" s="4"/>
      <c r="F29" s="4"/>
      <c r="G29" s="4"/>
      <c r="H29" s="4"/>
      <c r="I29" s="4"/>
      <c r="J29" s="4"/>
      <c r="K29" s="4"/>
      <c r="L29" s="2353" t="s">
        <v>1681</v>
      </c>
      <c r="M29" s="2354"/>
      <c r="N29" s="2355"/>
      <c r="O29" s="4"/>
      <c r="P29" s="4"/>
      <c r="Q29" s="942"/>
      <c r="R29" s="942"/>
      <c r="S29" s="942"/>
      <c r="T29" s="942"/>
      <c r="U29" s="942"/>
      <c r="V29" s="942"/>
      <c r="W29" s="942"/>
      <c r="X29" s="942"/>
      <c r="Y29" s="942"/>
      <c r="Z29" s="942"/>
      <c r="AA29" s="942"/>
      <c r="AB29" s="942"/>
      <c r="AC29" s="942"/>
      <c r="AD29" s="942"/>
      <c r="AE29" s="942"/>
      <c r="AF29" s="942"/>
      <c r="AG29" s="942"/>
      <c r="AH29" s="942"/>
      <c r="AI29" s="942"/>
      <c r="AJ29" s="942"/>
      <c r="AK29" s="942"/>
      <c r="AL29" s="942"/>
      <c r="AM29" s="942"/>
      <c r="AN29" s="942"/>
      <c r="AO29" s="942"/>
      <c r="AP29" s="942"/>
      <c r="AQ29" s="942"/>
      <c r="AR29" s="942"/>
      <c r="AS29" s="942"/>
    </row>
    <row r="30" spans="1:45" ht="5" customHeight="1" thickBot="1" x14ac:dyDescent="0.25">
      <c r="A30" s="4"/>
      <c r="B30" s="4"/>
      <c r="C30" s="4"/>
      <c r="D30" s="4"/>
      <c r="E30" s="4"/>
      <c r="F30" s="4"/>
      <c r="G30" s="4"/>
      <c r="H30" s="4"/>
      <c r="I30" s="4"/>
      <c r="J30" s="4"/>
      <c r="K30" s="4"/>
      <c r="L30" s="2036"/>
      <c r="M30" s="2036"/>
      <c r="N30" s="2036"/>
      <c r="O30" s="4"/>
      <c r="P30" s="4"/>
      <c r="Q30" s="942"/>
      <c r="R30" s="942"/>
      <c r="S30" s="942"/>
      <c r="T30" s="942"/>
      <c r="U30" s="942"/>
      <c r="V30" s="942"/>
      <c r="W30" s="942"/>
      <c r="X30" s="942"/>
      <c r="Y30" s="942"/>
      <c r="Z30" s="942"/>
      <c r="AA30" s="942"/>
      <c r="AB30" s="942"/>
      <c r="AC30" s="942"/>
      <c r="AD30" s="942"/>
      <c r="AE30" s="942"/>
      <c r="AF30" s="942"/>
      <c r="AG30" s="942"/>
      <c r="AH30" s="942"/>
      <c r="AI30" s="942"/>
      <c r="AJ30" s="942"/>
      <c r="AK30" s="942"/>
      <c r="AL30" s="942"/>
      <c r="AM30" s="942"/>
      <c r="AN30" s="942"/>
      <c r="AO30" s="942"/>
      <c r="AP30" s="942"/>
      <c r="AQ30" s="942"/>
      <c r="AR30" s="942"/>
      <c r="AS30" s="942"/>
    </row>
    <row r="31" spans="1:45" ht="17" thickBot="1" x14ac:dyDescent="0.2">
      <c r="A31" s="4"/>
      <c r="B31" s="4"/>
      <c r="C31" s="4"/>
      <c r="D31" s="4"/>
      <c r="E31" s="4"/>
      <c r="F31" s="4"/>
      <c r="G31" s="4"/>
      <c r="H31" s="4"/>
      <c r="I31" s="4"/>
      <c r="J31" s="4"/>
      <c r="K31" s="4"/>
      <c r="L31" s="2340" t="s">
        <v>1682</v>
      </c>
      <c r="M31" s="2341"/>
      <c r="N31" s="2342"/>
      <c r="O31" s="4"/>
      <c r="P31" s="4"/>
      <c r="Q31" s="942"/>
      <c r="R31" s="942"/>
      <c r="S31" s="942"/>
      <c r="T31" s="942"/>
      <c r="U31" s="942"/>
      <c r="V31" s="942"/>
      <c r="W31" s="942"/>
      <c r="X31" s="942"/>
      <c r="Y31" s="942"/>
      <c r="Z31" s="942"/>
      <c r="AA31" s="942"/>
      <c r="AB31" s="942"/>
      <c r="AC31" s="942"/>
      <c r="AD31" s="942"/>
      <c r="AE31" s="942"/>
      <c r="AF31" s="942"/>
      <c r="AG31" s="942"/>
      <c r="AH31" s="942"/>
      <c r="AI31" s="942"/>
      <c r="AJ31" s="942"/>
      <c r="AK31" s="942"/>
      <c r="AL31" s="942"/>
      <c r="AM31" s="942"/>
      <c r="AN31" s="942"/>
      <c r="AO31" s="942"/>
      <c r="AP31" s="942"/>
      <c r="AQ31" s="942"/>
      <c r="AR31" s="942"/>
      <c r="AS31" s="942"/>
    </row>
    <row r="32" spans="1:45" x14ac:dyDescent="0.15">
      <c r="A32" s="4"/>
      <c r="B32" s="4"/>
      <c r="C32" s="4"/>
      <c r="D32" s="4"/>
      <c r="E32" s="4"/>
      <c r="F32" s="4"/>
      <c r="G32" s="4"/>
      <c r="H32" s="4"/>
      <c r="I32" s="4"/>
      <c r="J32" s="4"/>
      <c r="K32" s="4"/>
      <c r="L32" s="4"/>
      <c r="M32" s="4"/>
      <c r="N32" s="4"/>
      <c r="O32" s="4"/>
      <c r="P32" s="4"/>
      <c r="Q32" s="942"/>
      <c r="R32" s="942"/>
      <c r="S32" s="942"/>
      <c r="T32" s="942"/>
      <c r="U32" s="942"/>
      <c r="V32" s="942"/>
      <c r="W32" s="942"/>
      <c r="X32" s="942"/>
      <c r="Y32" s="942"/>
      <c r="Z32" s="942"/>
      <c r="AA32" s="942"/>
      <c r="AB32" s="942"/>
      <c r="AC32" s="942"/>
      <c r="AD32" s="942"/>
      <c r="AE32" s="942"/>
      <c r="AF32" s="942"/>
      <c r="AG32" s="942"/>
      <c r="AH32" s="942"/>
      <c r="AI32" s="942"/>
      <c r="AJ32" s="942"/>
      <c r="AK32" s="942"/>
      <c r="AL32" s="942"/>
      <c r="AM32" s="942"/>
      <c r="AN32" s="942"/>
      <c r="AO32" s="942"/>
      <c r="AP32" s="942"/>
      <c r="AQ32" s="942"/>
      <c r="AR32" s="942"/>
      <c r="AS32" s="942"/>
    </row>
    <row r="33" spans="1:45" x14ac:dyDescent="0.15">
      <c r="A33" s="4"/>
      <c r="B33" s="4"/>
      <c r="C33" s="4"/>
      <c r="D33" s="4"/>
      <c r="E33" s="4"/>
      <c r="F33" s="4"/>
      <c r="G33" s="4"/>
      <c r="H33" s="4"/>
      <c r="I33" s="4"/>
      <c r="J33" s="4"/>
      <c r="K33" s="4"/>
      <c r="L33" s="4"/>
      <c r="M33" s="4"/>
      <c r="N33" s="4"/>
      <c r="O33" s="4"/>
      <c r="P33" s="4"/>
      <c r="Q33" s="942"/>
      <c r="R33" s="942"/>
      <c r="S33" s="942"/>
      <c r="T33" s="942"/>
      <c r="U33" s="942"/>
      <c r="V33" s="942"/>
      <c r="W33" s="942"/>
      <c r="X33" s="942"/>
      <c r="Y33" s="942"/>
      <c r="Z33" s="942"/>
      <c r="AA33" s="942"/>
      <c r="AB33" s="942"/>
      <c r="AC33" s="942"/>
      <c r="AD33" s="942"/>
      <c r="AE33" s="942"/>
      <c r="AF33" s="942"/>
      <c r="AG33" s="942"/>
      <c r="AH33" s="942"/>
      <c r="AI33" s="942"/>
      <c r="AJ33" s="942"/>
      <c r="AK33" s="942"/>
      <c r="AL33" s="942"/>
      <c r="AM33" s="942"/>
      <c r="AN33" s="942"/>
      <c r="AO33" s="942"/>
      <c r="AP33" s="942"/>
      <c r="AQ33" s="942"/>
      <c r="AR33" s="942"/>
      <c r="AS33" s="942"/>
    </row>
    <row r="34" spans="1:45" x14ac:dyDescent="0.15">
      <c r="A34" s="4"/>
      <c r="B34" s="4"/>
      <c r="C34" s="4"/>
      <c r="D34" s="4"/>
      <c r="E34" s="4"/>
      <c r="F34" s="4"/>
      <c r="G34" s="4"/>
      <c r="H34" s="4"/>
      <c r="I34" s="4"/>
      <c r="J34" s="4"/>
      <c r="K34" s="4"/>
      <c r="L34" s="4"/>
      <c r="M34" s="4"/>
      <c r="N34" s="4"/>
      <c r="O34" s="4"/>
      <c r="P34" s="4"/>
      <c r="Q34" s="942"/>
      <c r="R34" s="942"/>
      <c r="S34" s="942"/>
      <c r="T34" s="942"/>
      <c r="U34" s="942"/>
      <c r="V34" s="942"/>
      <c r="W34" s="942"/>
      <c r="X34" s="942"/>
      <c r="Y34" s="942"/>
      <c r="Z34" s="942"/>
      <c r="AA34" s="942"/>
      <c r="AB34" s="942"/>
      <c r="AC34" s="942"/>
      <c r="AD34" s="942"/>
      <c r="AE34" s="942"/>
      <c r="AF34" s="942"/>
      <c r="AG34" s="942"/>
      <c r="AH34" s="942"/>
      <c r="AI34" s="942"/>
      <c r="AJ34" s="942"/>
      <c r="AK34" s="942"/>
      <c r="AL34" s="942"/>
      <c r="AM34" s="942"/>
      <c r="AN34" s="942"/>
      <c r="AO34" s="942"/>
      <c r="AP34" s="942"/>
      <c r="AQ34" s="942"/>
      <c r="AR34" s="942"/>
      <c r="AS34" s="942"/>
    </row>
    <row r="35" spans="1:45" x14ac:dyDescent="0.15">
      <c r="A35" s="4"/>
      <c r="B35" s="4"/>
      <c r="C35" s="4"/>
      <c r="D35" s="4"/>
      <c r="E35" s="4"/>
      <c r="F35" s="4"/>
      <c r="G35" s="4"/>
      <c r="H35" s="4"/>
      <c r="I35" s="4"/>
      <c r="J35" s="4"/>
      <c r="K35" s="4"/>
      <c r="L35" s="4"/>
      <c r="M35" s="4"/>
      <c r="N35" s="4"/>
      <c r="O35" s="4"/>
      <c r="P35" s="4"/>
      <c r="Q35" s="942"/>
      <c r="R35" s="942"/>
      <c r="S35" s="942"/>
      <c r="T35" s="942"/>
      <c r="U35" s="942"/>
      <c r="V35" s="942"/>
      <c r="W35" s="942"/>
      <c r="X35" s="942"/>
      <c r="Y35" s="942"/>
      <c r="Z35" s="942"/>
      <c r="AA35" s="942"/>
      <c r="AB35" s="942"/>
      <c r="AC35" s="942"/>
      <c r="AD35" s="942"/>
      <c r="AE35" s="942"/>
      <c r="AF35" s="942"/>
      <c r="AG35" s="942"/>
      <c r="AH35" s="942"/>
      <c r="AI35" s="942"/>
      <c r="AJ35" s="942"/>
      <c r="AK35" s="942"/>
      <c r="AL35" s="942"/>
      <c r="AM35" s="942"/>
      <c r="AN35" s="942"/>
      <c r="AO35" s="942"/>
      <c r="AP35" s="942"/>
      <c r="AQ35" s="942"/>
      <c r="AR35" s="942"/>
      <c r="AS35" s="942"/>
    </row>
    <row r="36" spans="1:45" x14ac:dyDescent="0.15">
      <c r="A36" s="4"/>
      <c r="B36" s="4"/>
      <c r="C36" s="4"/>
      <c r="D36" s="4"/>
      <c r="E36" s="4"/>
      <c r="F36" s="4"/>
      <c r="G36" s="4"/>
      <c r="H36" s="4"/>
      <c r="I36" s="4"/>
      <c r="J36" s="4"/>
      <c r="K36" s="4"/>
      <c r="L36" s="4"/>
      <c r="M36" s="4"/>
      <c r="N36" s="4"/>
      <c r="O36" s="4"/>
      <c r="P36" s="4"/>
      <c r="Q36" s="942"/>
      <c r="R36" s="942"/>
      <c r="S36" s="942"/>
      <c r="T36" s="942"/>
      <c r="U36" s="942"/>
      <c r="V36" s="942"/>
      <c r="W36" s="942"/>
      <c r="X36" s="942"/>
      <c r="Y36" s="942"/>
      <c r="Z36" s="942"/>
      <c r="AA36" s="942"/>
      <c r="AB36" s="942"/>
      <c r="AC36" s="942"/>
      <c r="AD36" s="942"/>
      <c r="AE36" s="942"/>
      <c r="AF36" s="942"/>
      <c r="AG36" s="942"/>
      <c r="AH36" s="942"/>
      <c r="AI36" s="942"/>
      <c r="AJ36" s="942"/>
      <c r="AK36" s="942"/>
      <c r="AL36" s="942"/>
      <c r="AM36" s="942"/>
      <c r="AN36" s="942"/>
      <c r="AO36" s="942"/>
      <c r="AP36" s="942"/>
      <c r="AQ36" s="942"/>
      <c r="AR36" s="942"/>
      <c r="AS36" s="942"/>
    </row>
    <row r="37" spans="1:45" x14ac:dyDescent="0.15">
      <c r="A37" s="4"/>
      <c r="B37" s="4"/>
      <c r="C37" s="4"/>
      <c r="D37" s="4"/>
      <c r="E37" s="4"/>
      <c r="F37" s="4"/>
      <c r="G37" s="4"/>
      <c r="H37" s="4"/>
      <c r="I37" s="4"/>
      <c r="J37" s="4"/>
      <c r="K37" s="4"/>
      <c r="L37" s="4"/>
      <c r="M37" s="4"/>
      <c r="N37" s="4"/>
      <c r="O37" s="4"/>
      <c r="P37" s="4"/>
      <c r="Q37" s="942"/>
      <c r="R37" s="942"/>
      <c r="S37" s="942"/>
      <c r="T37" s="942"/>
      <c r="U37" s="942"/>
      <c r="V37" s="942"/>
      <c r="W37" s="942"/>
      <c r="X37" s="942"/>
      <c r="Y37" s="942"/>
      <c r="Z37" s="942"/>
      <c r="AA37" s="942"/>
      <c r="AB37" s="942"/>
      <c r="AC37" s="942"/>
      <c r="AD37" s="942"/>
      <c r="AE37" s="942"/>
      <c r="AF37" s="942"/>
      <c r="AG37" s="942"/>
      <c r="AH37" s="942"/>
      <c r="AI37" s="942"/>
      <c r="AJ37" s="942"/>
      <c r="AK37" s="942"/>
      <c r="AL37" s="942"/>
      <c r="AM37" s="942"/>
      <c r="AN37" s="942"/>
      <c r="AO37" s="942"/>
      <c r="AP37" s="942"/>
      <c r="AQ37" s="942"/>
      <c r="AR37" s="942"/>
      <c r="AS37" s="942"/>
    </row>
    <row r="38" spans="1:45" x14ac:dyDescent="0.15">
      <c r="A38" s="4"/>
      <c r="B38" s="4"/>
      <c r="C38" s="4"/>
      <c r="D38" s="4"/>
      <c r="E38" s="4"/>
      <c r="F38" s="4"/>
      <c r="G38" s="4"/>
      <c r="H38" s="4"/>
      <c r="I38" s="4"/>
      <c r="J38" s="4"/>
      <c r="K38" s="4"/>
      <c r="L38" s="4"/>
      <c r="M38" s="4"/>
      <c r="N38" s="4"/>
      <c r="O38" s="4"/>
      <c r="P38" s="4"/>
      <c r="Q38" s="942"/>
      <c r="R38" s="942"/>
      <c r="S38" s="942"/>
      <c r="T38" s="942"/>
      <c r="U38" s="942"/>
      <c r="V38" s="942"/>
      <c r="W38" s="942"/>
      <c r="X38" s="942"/>
      <c r="Y38" s="942"/>
      <c r="Z38" s="942"/>
      <c r="AA38" s="942"/>
      <c r="AB38" s="942"/>
      <c r="AC38" s="942"/>
      <c r="AD38" s="942"/>
      <c r="AE38" s="942"/>
      <c r="AF38" s="942"/>
      <c r="AG38" s="942"/>
      <c r="AH38" s="942"/>
      <c r="AI38" s="942"/>
      <c r="AJ38" s="942"/>
      <c r="AK38" s="942"/>
      <c r="AL38" s="942"/>
      <c r="AM38" s="942"/>
      <c r="AN38" s="942"/>
      <c r="AO38" s="942"/>
      <c r="AP38" s="942"/>
      <c r="AQ38" s="942"/>
      <c r="AR38" s="942"/>
      <c r="AS38" s="942"/>
    </row>
    <row r="39" spans="1:45" x14ac:dyDescent="0.15">
      <c r="A39" s="4"/>
      <c r="B39" s="4"/>
      <c r="C39" s="4"/>
      <c r="D39" s="4"/>
      <c r="E39" s="4"/>
      <c r="F39" s="4"/>
      <c r="G39" s="4"/>
      <c r="H39" s="4"/>
      <c r="I39" s="4"/>
      <c r="J39" s="4"/>
      <c r="K39" s="4"/>
      <c r="L39" s="4"/>
      <c r="M39" s="4"/>
      <c r="N39" s="4"/>
      <c r="O39" s="4"/>
      <c r="P39" s="4"/>
      <c r="Q39" s="942"/>
      <c r="R39" s="942"/>
      <c r="S39" s="942"/>
      <c r="T39" s="942"/>
      <c r="U39" s="942"/>
      <c r="V39" s="942"/>
      <c r="W39" s="942"/>
      <c r="X39" s="942"/>
      <c r="Y39" s="942"/>
      <c r="Z39" s="942"/>
      <c r="AA39" s="942"/>
      <c r="AB39" s="942"/>
      <c r="AC39" s="942"/>
      <c r="AD39" s="942"/>
      <c r="AE39" s="942"/>
      <c r="AF39" s="942"/>
      <c r="AG39" s="942"/>
      <c r="AH39" s="942"/>
      <c r="AI39" s="942"/>
      <c r="AJ39" s="942"/>
      <c r="AK39" s="942"/>
      <c r="AL39" s="942"/>
      <c r="AM39" s="942"/>
      <c r="AN39" s="942"/>
      <c r="AO39" s="942"/>
      <c r="AP39" s="942"/>
      <c r="AQ39" s="942"/>
      <c r="AR39" s="942"/>
      <c r="AS39" s="942"/>
    </row>
    <row r="40" spans="1:45" x14ac:dyDescent="0.15">
      <c r="A40" s="4"/>
      <c r="B40" s="4"/>
      <c r="C40" s="4"/>
      <c r="D40" s="4"/>
      <c r="E40" s="4"/>
      <c r="F40" s="4"/>
      <c r="G40" s="4"/>
      <c r="H40" s="4"/>
      <c r="I40" s="4"/>
      <c r="J40" s="4"/>
      <c r="K40" s="4"/>
      <c r="L40" s="4"/>
      <c r="M40" s="4"/>
      <c r="N40" s="4"/>
      <c r="O40" s="4"/>
      <c r="P40" s="4"/>
      <c r="Q40" s="942"/>
      <c r="R40" s="942"/>
      <c r="S40" s="942"/>
      <c r="T40" s="942"/>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row>
    <row r="41" spans="1:45" x14ac:dyDescent="0.15">
      <c r="A41" s="4"/>
      <c r="B41" s="4"/>
      <c r="C41" s="4"/>
      <c r="D41" s="4"/>
      <c r="E41" s="4"/>
      <c r="F41" s="4"/>
      <c r="G41" s="4"/>
      <c r="H41" s="4"/>
      <c r="I41" s="4"/>
      <c r="J41" s="4"/>
      <c r="K41" s="4"/>
      <c r="L41" s="4"/>
      <c r="M41" s="4"/>
      <c r="N41" s="4"/>
      <c r="O41" s="4"/>
      <c r="P41" s="4"/>
      <c r="Q41" s="942"/>
      <c r="R41" s="942"/>
      <c r="S41" s="942"/>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row>
    <row r="42" spans="1:45" x14ac:dyDescent="0.15">
      <c r="A42" s="4"/>
      <c r="B42" s="4"/>
      <c r="C42" s="4"/>
      <c r="D42" s="4"/>
      <c r="E42" s="4"/>
      <c r="F42" s="4"/>
      <c r="G42" s="4"/>
      <c r="H42" s="4"/>
      <c r="I42" s="4"/>
      <c r="J42" s="4"/>
      <c r="K42" s="4"/>
      <c r="L42" s="4"/>
      <c r="M42" s="4"/>
      <c r="N42" s="4"/>
      <c r="O42" s="4"/>
      <c r="P42" s="4"/>
      <c r="Q42" s="942"/>
      <c r="R42" s="942"/>
      <c r="S42" s="942"/>
      <c r="T42" s="942"/>
      <c r="U42" s="942"/>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2"/>
      <c r="AR42" s="942"/>
      <c r="AS42" s="942"/>
    </row>
    <row r="43" spans="1:45" x14ac:dyDescent="0.15">
      <c r="A43" s="4"/>
      <c r="B43" s="4"/>
      <c r="C43" s="4"/>
      <c r="D43" s="4"/>
      <c r="E43" s="4"/>
      <c r="F43" s="4"/>
      <c r="G43" s="4"/>
      <c r="H43" s="4"/>
      <c r="I43" s="4"/>
      <c r="J43" s="4"/>
      <c r="K43" s="4"/>
      <c r="L43" s="4"/>
      <c r="M43" s="4"/>
      <c r="N43" s="4"/>
      <c r="O43" s="4"/>
      <c r="P43" s="4"/>
      <c r="Q43" s="942"/>
      <c r="R43" s="942"/>
      <c r="S43" s="942"/>
      <c r="T43" s="942"/>
      <c r="U43" s="942"/>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2"/>
      <c r="AR43" s="942"/>
      <c r="AS43" s="942"/>
    </row>
    <row r="44" spans="1:45" x14ac:dyDescent="0.15">
      <c r="A44" s="942"/>
      <c r="B44" s="942"/>
      <c r="C44" s="942"/>
      <c r="D44" s="942"/>
      <c r="E44" s="942"/>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c r="AL44" s="942"/>
      <c r="AM44" s="942"/>
      <c r="AN44" s="942"/>
      <c r="AO44" s="942"/>
      <c r="AP44" s="942"/>
      <c r="AQ44" s="942"/>
      <c r="AR44" s="942"/>
      <c r="AS44" s="942"/>
    </row>
    <row r="45" spans="1:45" x14ac:dyDescent="0.15">
      <c r="A45" s="942"/>
      <c r="B45" s="942"/>
      <c r="C45" s="942"/>
      <c r="D45" s="942"/>
      <c r="E45" s="942"/>
      <c r="F45" s="942"/>
      <c r="G45" s="942"/>
      <c r="H45" s="942"/>
      <c r="I45" s="942"/>
      <c r="J45" s="942"/>
      <c r="K45" s="942"/>
      <c r="L45" s="942"/>
      <c r="M45" s="942"/>
      <c r="N45" s="942"/>
      <c r="O45" s="942"/>
      <c r="P45" s="942"/>
      <c r="Q45" s="942"/>
      <c r="R45" s="942"/>
      <c r="S45" s="942"/>
      <c r="T45" s="942"/>
      <c r="U45" s="942"/>
      <c r="V45" s="942"/>
      <c r="W45" s="942"/>
      <c r="X45" s="942"/>
      <c r="Y45" s="942"/>
      <c r="Z45" s="942"/>
      <c r="AA45" s="942"/>
      <c r="AB45" s="942"/>
      <c r="AC45" s="942"/>
      <c r="AD45" s="942"/>
      <c r="AE45" s="942"/>
      <c r="AF45" s="942"/>
      <c r="AG45" s="942"/>
      <c r="AH45" s="942"/>
      <c r="AI45" s="942"/>
      <c r="AJ45" s="942"/>
      <c r="AK45" s="942"/>
      <c r="AL45" s="942"/>
      <c r="AM45" s="942"/>
      <c r="AN45" s="942"/>
      <c r="AO45" s="942"/>
      <c r="AP45" s="942"/>
      <c r="AQ45" s="942"/>
      <c r="AR45" s="942"/>
      <c r="AS45" s="942"/>
    </row>
    <row r="46" spans="1:45" x14ac:dyDescent="0.15">
      <c r="A46" s="942"/>
      <c r="B46" s="942"/>
      <c r="C46" s="1"/>
      <c r="D46" s="1"/>
      <c r="E46" s="1"/>
      <c r="F46" s="1"/>
      <c r="G46" s="1"/>
      <c r="H46" s="942"/>
      <c r="I46" s="942"/>
      <c r="J46" s="942"/>
      <c r="K46" s="942"/>
      <c r="L46" s="942"/>
      <c r="M46" s="942"/>
      <c r="N46" s="942"/>
      <c r="O46" s="942"/>
      <c r="P46" s="942"/>
      <c r="Q46" s="942"/>
      <c r="R46" s="942"/>
      <c r="S46" s="942"/>
      <c r="T46" s="942"/>
      <c r="U46" s="942"/>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2"/>
      <c r="AR46" s="942"/>
      <c r="AS46" s="942"/>
    </row>
    <row r="47" spans="1:45" x14ac:dyDescent="0.15">
      <c r="A47" s="942"/>
      <c r="B47" s="942"/>
      <c r="C47" s="1"/>
      <c r="D47" s="1"/>
      <c r="E47" s="1"/>
      <c r="F47" s="1"/>
      <c r="G47" s="1"/>
      <c r="H47" s="942"/>
      <c r="I47" s="942"/>
      <c r="J47" s="942"/>
      <c r="K47" s="942"/>
      <c r="L47" s="942"/>
      <c r="M47" s="942"/>
      <c r="N47" s="942"/>
      <c r="O47" s="942"/>
      <c r="P47" s="942"/>
      <c r="Q47" s="942"/>
      <c r="R47" s="942"/>
      <c r="S47" s="942"/>
      <c r="T47" s="942"/>
      <c r="U47" s="942"/>
      <c r="V47" s="942"/>
      <c r="W47" s="942"/>
      <c r="X47" s="942"/>
      <c r="Y47" s="942"/>
      <c r="Z47" s="942"/>
      <c r="AA47" s="942"/>
      <c r="AB47" s="942"/>
      <c r="AC47" s="942"/>
      <c r="AD47" s="942"/>
      <c r="AE47" s="942"/>
      <c r="AF47" s="942"/>
      <c r="AG47" s="942"/>
      <c r="AH47" s="942"/>
      <c r="AI47" s="942"/>
      <c r="AJ47" s="942"/>
      <c r="AK47" s="942"/>
      <c r="AL47" s="942"/>
      <c r="AM47" s="942"/>
      <c r="AN47" s="942"/>
      <c r="AO47" s="942"/>
      <c r="AP47" s="942"/>
      <c r="AQ47" s="942"/>
      <c r="AR47" s="942"/>
      <c r="AS47" s="942"/>
    </row>
    <row r="48" spans="1:45" x14ac:dyDescent="0.15">
      <c r="A48" s="942"/>
      <c r="B48" s="942"/>
      <c r="C48" s="1"/>
      <c r="D48" s="1"/>
      <c r="E48" s="1"/>
      <c r="F48" s="1"/>
      <c r="G48" s="1"/>
      <c r="H48" s="942"/>
      <c r="I48" s="942"/>
      <c r="J48" s="942"/>
      <c r="K48" s="942"/>
      <c r="L48" s="942"/>
      <c r="M48" s="942"/>
      <c r="N48" s="942"/>
      <c r="O48" s="942"/>
      <c r="P48" s="942"/>
      <c r="Q48" s="942"/>
      <c r="R48" s="942"/>
      <c r="S48" s="942"/>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row>
    <row r="49" spans="1:45" x14ac:dyDescent="0.15">
      <c r="A49" s="942"/>
      <c r="B49" s="942"/>
      <c r="C49" s="942"/>
      <c r="D49" s="942"/>
      <c r="E49" s="942"/>
      <c r="F49" s="942"/>
      <c r="G49" s="942"/>
      <c r="H49" s="942"/>
      <c r="I49" s="942"/>
      <c r="J49" s="942"/>
      <c r="K49" s="942"/>
      <c r="L49" s="942"/>
      <c r="M49" s="942"/>
      <c r="N49" s="942"/>
      <c r="O49" s="942"/>
      <c r="P49" s="942"/>
      <c r="Q49" s="942"/>
      <c r="R49" s="942"/>
      <c r="S49" s="942"/>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row>
    <row r="50" spans="1:45" x14ac:dyDescent="0.15">
      <c r="A50" s="942"/>
      <c r="B50" s="942"/>
      <c r="C50" s="942"/>
      <c r="D50" s="942"/>
      <c r="E50" s="942"/>
      <c r="F50" s="942"/>
      <c r="G50" s="942"/>
      <c r="H50" s="942"/>
      <c r="I50" s="942"/>
      <c r="J50" s="942"/>
      <c r="K50" s="942"/>
      <c r="L50" s="942"/>
      <c r="M50" s="942"/>
      <c r="N50" s="942"/>
      <c r="O50" s="942"/>
      <c r="P50" s="942"/>
      <c r="Q50" s="942"/>
      <c r="R50" s="942"/>
      <c r="S50" s="942"/>
      <c r="T50" s="942"/>
      <c r="U50" s="942"/>
      <c r="V50" s="942"/>
      <c r="W50" s="942"/>
      <c r="X50" s="942"/>
      <c r="Y50" s="942"/>
      <c r="Z50" s="942"/>
      <c r="AA50" s="942"/>
      <c r="AB50" s="942"/>
      <c r="AC50" s="942"/>
      <c r="AD50" s="942"/>
      <c r="AE50" s="942"/>
      <c r="AF50" s="942"/>
      <c r="AG50" s="942"/>
      <c r="AH50" s="942"/>
      <c r="AI50" s="942"/>
      <c r="AJ50" s="942"/>
      <c r="AK50" s="942"/>
      <c r="AL50" s="942"/>
      <c r="AM50" s="942"/>
      <c r="AN50" s="942"/>
      <c r="AO50" s="942"/>
      <c r="AP50" s="942"/>
      <c r="AQ50" s="942"/>
      <c r="AR50" s="942"/>
      <c r="AS50" s="942"/>
    </row>
    <row r="51" spans="1:45" x14ac:dyDescent="0.15">
      <c r="A51" s="942"/>
      <c r="B51" s="942"/>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row>
    <row r="52" spans="1:45" x14ac:dyDescent="0.15">
      <c r="A52" s="942"/>
      <c r="B52" s="942"/>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row>
    <row r="53" spans="1:45" x14ac:dyDescent="0.15">
      <c r="A53" s="942"/>
      <c r="B53" s="942"/>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row>
    <row r="54" spans="1:45" x14ac:dyDescent="0.15">
      <c r="A54" s="942"/>
      <c r="B54" s="942"/>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row>
    <row r="55" spans="1:45" x14ac:dyDescent="0.15">
      <c r="A55" s="942"/>
      <c r="B55" s="942"/>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row>
    <row r="56" spans="1:45" x14ac:dyDescent="0.15">
      <c r="A56" s="942"/>
      <c r="B56" s="942"/>
      <c r="C56" s="942"/>
      <c r="D56" s="942"/>
      <c r="E56" s="942"/>
      <c r="F56" s="942"/>
      <c r="G56" s="942"/>
      <c r="H56" s="942"/>
      <c r="I56" s="942"/>
      <c r="J56" s="942"/>
      <c r="K56" s="942"/>
      <c r="L56" s="942"/>
      <c r="M56" s="942"/>
      <c r="N56" s="942"/>
      <c r="O56" s="942"/>
      <c r="P56" s="942"/>
      <c r="Q56" s="942"/>
      <c r="R56" s="942"/>
      <c r="S56" s="942"/>
      <c r="T56" s="942"/>
      <c r="U56" s="942"/>
      <c r="V56" s="942"/>
      <c r="W56" s="942"/>
      <c r="X56" s="942"/>
      <c r="Y56" s="942"/>
      <c r="Z56" s="942"/>
      <c r="AA56" s="942"/>
      <c r="AB56" s="942"/>
      <c r="AC56" s="942"/>
      <c r="AD56" s="942"/>
      <c r="AE56" s="942"/>
      <c r="AF56" s="942"/>
      <c r="AG56" s="942"/>
      <c r="AH56" s="942"/>
      <c r="AI56" s="942"/>
      <c r="AJ56" s="942"/>
      <c r="AK56" s="942"/>
      <c r="AL56" s="942"/>
      <c r="AM56" s="942"/>
      <c r="AN56" s="942"/>
      <c r="AO56" s="942"/>
      <c r="AP56" s="942"/>
      <c r="AQ56" s="942"/>
      <c r="AR56" s="942"/>
      <c r="AS56" s="942"/>
    </row>
    <row r="57" spans="1:45" x14ac:dyDescent="0.15">
      <c r="A57" s="942"/>
      <c r="B57" s="942"/>
      <c r="C57" s="942"/>
      <c r="D57" s="942"/>
      <c r="E57" s="942"/>
      <c r="F57" s="942"/>
      <c r="G57" s="942"/>
      <c r="H57" s="942"/>
      <c r="I57" s="942"/>
      <c r="J57" s="942"/>
      <c r="K57" s="942"/>
      <c r="L57" s="942"/>
      <c r="M57" s="942"/>
      <c r="N57" s="942"/>
      <c r="O57" s="942"/>
      <c r="P57" s="942"/>
      <c r="Q57" s="942"/>
      <c r="R57" s="942"/>
      <c r="S57" s="942"/>
      <c r="T57" s="942"/>
      <c r="U57" s="942"/>
      <c r="V57" s="942"/>
      <c r="W57" s="942"/>
      <c r="X57" s="942"/>
      <c r="Y57" s="942"/>
      <c r="Z57" s="942"/>
      <c r="AA57" s="942"/>
      <c r="AB57" s="942"/>
      <c r="AC57" s="942"/>
      <c r="AD57" s="942"/>
      <c r="AE57" s="942"/>
      <c r="AF57" s="942"/>
      <c r="AG57" s="942"/>
      <c r="AH57" s="942"/>
      <c r="AI57" s="942"/>
      <c r="AJ57" s="942"/>
      <c r="AK57" s="942"/>
      <c r="AL57" s="942"/>
      <c r="AM57" s="942"/>
      <c r="AN57" s="942"/>
      <c r="AO57" s="942"/>
      <c r="AP57" s="942"/>
      <c r="AQ57" s="942"/>
      <c r="AR57" s="942"/>
      <c r="AS57" s="942"/>
    </row>
    <row r="58" spans="1:45" x14ac:dyDescent="0.15">
      <c r="A58" s="942"/>
      <c r="B58" s="942"/>
      <c r="C58" s="942"/>
      <c r="D58" s="942"/>
      <c r="E58" s="942"/>
      <c r="F58" s="942"/>
      <c r="G58" s="942"/>
      <c r="H58" s="942"/>
      <c r="I58" s="942"/>
      <c r="J58" s="942"/>
      <c r="K58" s="942"/>
      <c r="L58" s="942"/>
      <c r="M58" s="942"/>
      <c r="N58" s="942"/>
      <c r="O58" s="942"/>
      <c r="P58" s="942"/>
      <c r="Q58" s="942"/>
      <c r="R58" s="942"/>
      <c r="S58" s="942"/>
      <c r="T58" s="942"/>
      <c r="U58" s="942"/>
      <c r="V58" s="942"/>
      <c r="W58" s="942"/>
      <c r="X58" s="942"/>
      <c r="Y58" s="942"/>
      <c r="Z58" s="942"/>
      <c r="AA58" s="942"/>
      <c r="AB58" s="942"/>
      <c r="AC58" s="942"/>
      <c r="AD58" s="942"/>
      <c r="AE58" s="942"/>
      <c r="AF58" s="942"/>
      <c r="AG58" s="942"/>
      <c r="AH58" s="942"/>
      <c r="AI58" s="942"/>
      <c r="AJ58" s="942"/>
      <c r="AK58" s="942"/>
      <c r="AL58" s="942"/>
      <c r="AM58" s="942"/>
      <c r="AN58" s="942"/>
      <c r="AO58" s="942"/>
      <c r="AP58" s="942"/>
      <c r="AQ58" s="942"/>
      <c r="AR58" s="942"/>
      <c r="AS58" s="942"/>
    </row>
    <row r="59" spans="1:45" x14ac:dyDescent="0.15">
      <c r="A59" s="942"/>
      <c r="B59" s="942"/>
      <c r="C59" s="942"/>
      <c r="D59" s="942"/>
      <c r="E59" s="942"/>
      <c r="F59" s="942"/>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row>
    <row r="60" spans="1:45" x14ac:dyDescent="0.15">
      <c r="A60" s="942"/>
      <c r="B60" s="942"/>
      <c r="C60" s="942"/>
      <c r="D60" s="942"/>
      <c r="E60" s="942"/>
      <c r="F60" s="942"/>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row>
    <row r="61" spans="1:45" x14ac:dyDescent="0.15">
      <c r="A61" s="942"/>
      <c r="B61" s="942"/>
      <c r="C61" s="942"/>
      <c r="D61" s="942"/>
      <c r="E61" s="942"/>
      <c r="F61" s="942"/>
      <c r="G61" s="942"/>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row>
    <row r="62" spans="1:45" x14ac:dyDescent="0.15">
      <c r="A62" s="942"/>
      <c r="B62" s="942"/>
      <c r="C62" s="942"/>
      <c r="D62" s="942"/>
      <c r="E62" s="942"/>
      <c r="F62" s="942"/>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row>
    <row r="63" spans="1:45" x14ac:dyDescent="0.15">
      <c r="A63" s="942"/>
      <c r="B63" s="942"/>
      <c r="C63" s="942"/>
      <c r="D63" s="942"/>
      <c r="E63" s="942"/>
      <c r="F63" s="942"/>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row>
    <row r="64" spans="1:45" x14ac:dyDescent="0.15">
      <c r="A64" s="942"/>
      <c r="B64" s="942"/>
      <c r="C64" s="942"/>
      <c r="D64" s="942"/>
      <c r="E64" s="942"/>
      <c r="F64" s="942"/>
      <c r="G64" s="942"/>
      <c r="H64" s="942"/>
      <c r="I64" s="942"/>
      <c r="J64" s="942"/>
      <c r="K64" s="942"/>
      <c r="L64" s="942"/>
      <c r="M64" s="942"/>
      <c r="N64" s="942"/>
      <c r="O64" s="942"/>
      <c r="P64" s="942"/>
      <c r="Q64" s="942"/>
      <c r="R64" s="942"/>
      <c r="S64" s="942"/>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row>
    <row r="65" spans="1:45" x14ac:dyDescent="0.15">
      <c r="A65" s="942"/>
      <c r="B65" s="942"/>
      <c r="C65" s="942"/>
      <c r="D65" s="942"/>
      <c r="E65" s="942"/>
      <c r="F65" s="942"/>
      <c r="G65" s="942"/>
      <c r="H65" s="942"/>
      <c r="I65" s="942"/>
      <c r="J65" s="942"/>
      <c r="K65" s="942"/>
      <c r="L65" s="942"/>
      <c r="M65" s="942"/>
      <c r="N65" s="942"/>
      <c r="O65" s="942"/>
      <c r="P65" s="942"/>
      <c r="Q65" s="942"/>
      <c r="R65" s="942"/>
      <c r="S65" s="942"/>
      <c r="T65" s="942"/>
      <c r="U65" s="942"/>
      <c r="V65" s="942"/>
      <c r="W65" s="942"/>
      <c r="X65" s="942"/>
      <c r="Y65" s="942"/>
      <c r="Z65" s="942"/>
      <c r="AA65" s="942"/>
      <c r="AB65" s="942"/>
      <c r="AC65" s="942"/>
      <c r="AD65" s="942"/>
      <c r="AE65" s="942"/>
      <c r="AF65" s="942"/>
      <c r="AG65" s="942"/>
      <c r="AH65" s="942"/>
      <c r="AI65" s="942"/>
      <c r="AJ65" s="942"/>
      <c r="AK65" s="942"/>
      <c r="AL65" s="942"/>
      <c r="AM65" s="942"/>
      <c r="AN65" s="942"/>
      <c r="AO65" s="942"/>
      <c r="AP65" s="942"/>
      <c r="AQ65" s="942"/>
      <c r="AR65" s="942"/>
      <c r="AS65" s="942"/>
    </row>
    <row r="66" spans="1:45" x14ac:dyDescent="0.15">
      <c r="A66" s="942"/>
      <c r="B66" s="942"/>
      <c r="C66" s="942"/>
      <c r="D66" s="942"/>
      <c r="E66" s="942"/>
      <c r="F66" s="942"/>
      <c r="G66" s="942"/>
      <c r="H66" s="942"/>
      <c r="I66" s="942"/>
      <c r="J66" s="942"/>
      <c r="K66" s="942"/>
      <c r="L66" s="942"/>
      <c r="M66" s="942"/>
      <c r="N66" s="942"/>
      <c r="O66" s="942"/>
      <c r="P66" s="942"/>
      <c r="Q66" s="942"/>
      <c r="R66" s="942"/>
      <c r="S66" s="942"/>
      <c r="T66" s="942"/>
      <c r="U66" s="942"/>
      <c r="V66" s="942"/>
      <c r="W66" s="942"/>
      <c r="X66" s="942"/>
      <c r="Y66" s="942"/>
      <c r="Z66" s="942"/>
      <c r="AA66" s="942"/>
      <c r="AB66" s="942"/>
      <c r="AC66" s="942"/>
      <c r="AD66" s="942"/>
      <c r="AE66" s="942"/>
      <c r="AF66" s="942"/>
      <c r="AG66" s="942"/>
      <c r="AH66" s="942"/>
      <c r="AI66" s="942"/>
      <c r="AJ66" s="942"/>
      <c r="AK66" s="942"/>
      <c r="AL66" s="942"/>
      <c r="AM66" s="942"/>
      <c r="AN66" s="942"/>
      <c r="AO66" s="942"/>
      <c r="AP66" s="942"/>
      <c r="AQ66" s="942"/>
      <c r="AR66" s="942"/>
      <c r="AS66" s="942"/>
    </row>
    <row r="67" spans="1:45" x14ac:dyDescent="0.15">
      <c r="A67" s="942"/>
      <c r="B67" s="942"/>
      <c r="C67" s="942"/>
      <c r="D67" s="942"/>
      <c r="E67" s="942"/>
      <c r="F67" s="942"/>
      <c r="G67" s="942"/>
      <c r="H67" s="942"/>
      <c r="I67" s="942"/>
      <c r="J67" s="942"/>
      <c r="K67" s="942"/>
      <c r="L67" s="942"/>
      <c r="M67" s="942"/>
      <c r="N67" s="942"/>
      <c r="O67" s="942"/>
      <c r="P67" s="942"/>
      <c r="Q67" s="942"/>
      <c r="R67" s="942"/>
      <c r="S67" s="942"/>
      <c r="T67" s="942"/>
      <c r="U67" s="942"/>
      <c r="V67" s="942"/>
      <c r="W67" s="942"/>
      <c r="X67" s="942"/>
      <c r="Y67" s="942"/>
      <c r="Z67" s="942"/>
      <c r="AA67" s="942"/>
      <c r="AB67" s="942"/>
      <c r="AC67" s="942"/>
      <c r="AD67" s="942"/>
      <c r="AE67" s="942"/>
      <c r="AF67" s="942"/>
      <c r="AG67" s="942"/>
      <c r="AH67" s="942"/>
      <c r="AI67" s="942"/>
      <c r="AJ67" s="942"/>
      <c r="AK67" s="942"/>
      <c r="AL67" s="942"/>
      <c r="AM67" s="942"/>
      <c r="AN67" s="942"/>
      <c r="AO67" s="942"/>
      <c r="AP67" s="942"/>
      <c r="AQ67" s="942"/>
      <c r="AR67" s="942"/>
      <c r="AS67" s="942"/>
    </row>
    <row r="68" spans="1:45" x14ac:dyDescent="0.15">
      <c r="A68" s="942"/>
      <c r="B68" s="942"/>
      <c r="C68" s="942"/>
      <c r="D68" s="942"/>
      <c r="E68" s="942"/>
      <c r="F68" s="94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row>
    <row r="69" spans="1:45" x14ac:dyDescent="0.15">
      <c r="A69" s="942"/>
      <c r="B69" s="942"/>
      <c r="C69" s="942"/>
      <c r="D69" s="942"/>
      <c r="E69" s="942"/>
      <c r="F69" s="942"/>
      <c r="G69" s="942"/>
      <c r="H69" s="942"/>
      <c r="I69" s="942"/>
      <c r="J69" s="942"/>
      <c r="K69" s="942"/>
      <c r="L69" s="942"/>
      <c r="M69" s="942"/>
      <c r="N69" s="942"/>
      <c r="O69" s="942"/>
      <c r="P69" s="942"/>
      <c r="Q69" s="942"/>
      <c r="R69" s="942"/>
      <c r="S69" s="942"/>
      <c r="T69" s="942"/>
      <c r="U69" s="942"/>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row>
    <row r="70" spans="1:45" x14ac:dyDescent="0.15">
      <c r="A70" s="942"/>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row>
    <row r="71" spans="1:45" x14ac:dyDescent="0.15">
      <c r="A71" s="942"/>
      <c r="B71" s="942"/>
      <c r="C71" s="942"/>
      <c r="D71" s="942"/>
      <c r="E71" s="942"/>
      <c r="F71" s="942"/>
      <c r="G71" s="942"/>
      <c r="H71" s="942"/>
      <c r="I71" s="942"/>
      <c r="J71" s="942"/>
      <c r="K71" s="942"/>
      <c r="L71" s="942"/>
      <c r="M71" s="942"/>
      <c r="N71" s="942"/>
      <c r="O71" s="942"/>
      <c r="P71" s="942"/>
      <c r="Q71" s="942"/>
      <c r="R71" s="942"/>
      <c r="S71" s="942"/>
      <c r="T71" s="942"/>
      <c r="U71" s="942"/>
      <c r="V71" s="942"/>
      <c r="W71" s="942"/>
      <c r="X71" s="942"/>
      <c r="Y71" s="942"/>
      <c r="Z71" s="942"/>
      <c r="AA71" s="942"/>
      <c r="AB71" s="942"/>
      <c r="AC71" s="942"/>
      <c r="AD71" s="942"/>
      <c r="AE71" s="942"/>
      <c r="AF71" s="942"/>
      <c r="AG71" s="942"/>
      <c r="AH71" s="942"/>
      <c r="AI71" s="942"/>
      <c r="AJ71" s="942"/>
      <c r="AK71" s="942"/>
      <c r="AL71" s="942"/>
      <c r="AM71" s="942"/>
      <c r="AN71" s="942"/>
      <c r="AO71" s="942"/>
      <c r="AP71" s="942"/>
      <c r="AQ71" s="942"/>
      <c r="AR71" s="942"/>
      <c r="AS71" s="942"/>
    </row>
    <row r="72" spans="1:45" x14ac:dyDescent="0.15">
      <c r="A72" s="942"/>
      <c r="B72" s="942"/>
      <c r="C72" s="942"/>
      <c r="D72" s="942"/>
      <c r="E72" s="942"/>
      <c r="F72" s="942"/>
      <c r="G72" s="942"/>
      <c r="H72" s="942"/>
      <c r="I72" s="942"/>
      <c r="J72" s="942"/>
      <c r="K72" s="942"/>
      <c r="L72" s="942"/>
      <c r="M72" s="942"/>
      <c r="N72" s="942"/>
      <c r="O72" s="942"/>
      <c r="P72" s="942"/>
      <c r="Q72" s="942"/>
      <c r="R72" s="942"/>
      <c r="S72" s="942"/>
      <c r="T72" s="942"/>
      <c r="U72" s="942"/>
      <c r="V72" s="942"/>
      <c r="W72" s="942"/>
      <c r="X72" s="942"/>
      <c r="Y72" s="942"/>
      <c r="Z72" s="942"/>
      <c r="AA72" s="942"/>
      <c r="AB72" s="942"/>
      <c r="AC72" s="942"/>
      <c r="AD72" s="942"/>
      <c r="AE72" s="942"/>
      <c r="AF72" s="942"/>
      <c r="AG72" s="942"/>
      <c r="AH72" s="942"/>
      <c r="AI72" s="942"/>
      <c r="AJ72" s="942"/>
      <c r="AK72" s="942"/>
      <c r="AL72" s="942"/>
      <c r="AM72" s="942"/>
      <c r="AN72" s="942"/>
      <c r="AO72" s="942"/>
      <c r="AP72" s="942"/>
      <c r="AQ72" s="942"/>
      <c r="AR72" s="942"/>
      <c r="AS72" s="942"/>
    </row>
    <row r="73" spans="1:45" x14ac:dyDescent="0.15">
      <c r="A73" s="942"/>
      <c r="B73" s="942"/>
      <c r="C73" s="942"/>
      <c r="D73" s="942"/>
      <c r="E73" s="942"/>
      <c r="F73" s="942"/>
      <c r="G73" s="942"/>
      <c r="H73" s="942"/>
      <c r="I73" s="942"/>
      <c r="J73" s="942"/>
      <c r="K73" s="942"/>
      <c r="L73" s="942"/>
      <c r="M73" s="942"/>
      <c r="N73" s="942"/>
      <c r="O73" s="942"/>
      <c r="P73" s="942"/>
      <c r="Q73" s="942"/>
      <c r="R73" s="942"/>
      <c r="S73" s="942"/>
      <c r="T73" s="942"/>
      <c r="U73" s="942"/>
      <c r="V73" s="942"/>
      <c r="W73" s="942"/>
      <c r="X73" s="942"/>
      <c r="Y73" s="942"/>
      <c r="Z73" s="942"/>
      <c r="AA73" s="942"/>
      <c r="AB73" s="942"/>
      <c r="AC73" s="942"/>
      <c r="AD73" s="942"/>
      <c r="AE73" s="942"/>
      <c r="AF73" s="942"/>
      <c r="AG73" s="942"/>
      <c r="AH73" s="942"/>
      <c r="AI73" s="942"/>
      <c r="AJ73" s="942"/>
      <c r="AK73" s="942"/>
      <c r="AL73" s="942"/>
      <c r="AM73" s="942"/>
      <c r="AN73" s="942"/>
      <c r="AO73" s="942"/>
      <c r="AP73" s="942"/>
      <c r="AQ73" s="942"/>
      <c r="AR73" s="942"/>
      <c r="AS73" s="942"/>
    </row>
    <row r="74" spans="1:45" x14ac:dyDescent="0.15">
      <c r="A74" s="942"/>
      <c r="B74" s="942"/>
      <c r="C74" s="942"/>
      <c r="D74" s="942"/>
      <c r="E74" s="942"/>
      <c r="F74" s="942"/>
      <c r="G74" s="942"/>
      <c r="H74" s="942"/>
      <c r="I74" s="942"/>
      <c r="J74" s="942"/>
      <c r="K74" s="942"/>
      <c r="L74" s="942"/>
      <c r="M74" s="942"/>
      <c r="N74" s="942"/>
      <c r="O74" s="942"/>
      <c r="P74" s="942"/>
      <c r="Q74" s="942"/>
      <c r="R74" s="942"/>
      <c r="S74" s="942"/>
      <c r="T74" s="942"/>
      <c r="U74" s="942"/>
      <c r="V74" s="942"/>
      <c r="W74" s="942"/>
      <c r="X74" s="942"/>
      <c r="Y74" s="942"/>
      <c r="Z74" s="942"/>
      <c r="AA74" s="942"/>
      <c r="AB74" s="942"/>
      <c r="AC74" s="942"/>
      <c r="AD74" s="942"/>
      <c r="AE74" s="942"/>
      <c r="AF74" s="942"/>
      <c r="AG74" s="942"/>
      <c r="AH74" s="942"/>
      <c r="AI74" s="942"/>
      <c r="AJ74" s="942"/>
      <c r="AK74" s="942"/>
      <c r="AL74" s="942"/>
      <c r="AM74" s="942"/>
      <c r="AN74" s="942"/>
      <c r="AO74" s="942"/>
      <c r="AP74" s="942"/>
      <c r="AQ74" s="942"/>
      <c r="AR74" s="942"/>
      <c r="AS74" s="942"/>
    </row>
    <row r="75" spans="1:45" x14ac:dyDescent="0.15">
      <c r="A75" s="942"/>
      <c r="B75" s="942"/>
      <c r="C75" s="942"/>
      <c r="D75" s="942"/>
      <c r="E75" s="942"/>
      <c r="F75" s="942"/>
      <c r="G75" s="942"/>
      <c r="H75" s="942"/>
      <c r="I75" s="942"/>
      <c r="J75" s="942"/>
      <c r="K75" s="942"/>
      <c r="L75" s="942"/>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c r="AL75" s="942"/>
      <c r="AM75" s="942"/>
      <c r="AN75" s="942"/>
      <c r="AO75" s="942"/>
      <c r="AP75" s="942"/>
      <c r="AQ75" s="942"/>
      <c r="AR75" s="942"/>
      <c r="AS75" s="942"/>
    </row>
    <row r="76" spans="1:45" x14ac:dyDescent="0.15">
      <c r="A76" s="942"/>
      <c r="B76" s="942"/>
      <c r="C76" s="942"/>
      <c r="D76" s="942"/>
      <c r="E76" s="942"/>
      <c r="F76" s="942"/>
      <c r="G76" s="942"/>
      <c r="H76" s="942"/>
      <c r="I76" s="942"/>
      <c r="J76" s="942"/>
      <c r="K76" s="942"/>
      <c r="L76" s="942"/>
      <c r="M76" s="942"/>
      <c r="N76" s="942"/>
      <c r="O76" s="942"/>
      <c r="P76" s="942"/>
      <c r="Q76" s="942"/>
      <c r="R76" s="942"/>
      <c r="S76" s="942"/>
      <c r="T76" s="942"/>
      <c r="U76" s="942"/>
      <c r="V76" s="942"/>
      <c r="W76" s="942"/>
      <c r="X76" s="942"/>
      <c r="Y76" s="942"/>
      <c r="Z76" s="942"/>
      <c r="AA76" s="942"/>
      <c r="AB76" s="942"/>
      <c r="AC76" s="942"/>
      <c r="AD76" s="942"/>
      <c r="AE76" s="942"/>
      <c r="AF76" s="942"/>
      <c r="AG76" s="942"/>
      <c r="AH76" s="942"/>
      <c r="AI76" s="942"/>
      <c r="AJ76" s="942"/>
      <c r="AK76" s="942"/>
      <c r="AL76" s="942"/>
      <c r="AM76" s="942"/>
      <c r="AN76" s="942"/>
      <c r="AO76" s="942"/>
      <c r="AP76" s="942"/>
      <c r="AQ76" s="942"/>
      <c r="AR76" s="942"/>
      <c r="AS76" s="942"/>
    </row>
    <row r="77" spans="1:45" x14ac:dyDescent="0.15">
      <c r="A77" s="942"/>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row>
    <row r="78" spans="1:45" x14ac:dyDescent="0.15">
      <c r="A78" s="942"/>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row>
    <row r="79" spans="1:45" x14ac:dyDescent="0.15">
      <c r="A79" s="942"/>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row>
    <row r="80" spans="1:45" x14ac:dyDescent="0.15">
      <c r="A80" s="942"/>
      <c r="B80" s="942"/>
      <c r="C80" s="942"/>
      <c r="D80" s="942"/>
      <c r="E80" s="942"/>
      <c r="F80" s="942"/>
      <c r="G80" s="942"/>
      <c r="H80" s="942"/>
      <c r="I80" s="942"/>
      <c r="J80" s="942"/>
      <c r="K80" s="942"/>
      <c r="L80" s="942"/>
      <c r="M80" s="942"/>
      <c r="N80" s="942"/>
      <c r="O80" s="942"/>
      <c r="P80" s="942"/>
      <c r="Q80" s="942"/>
      <c r="R80" s="942"/>
      <c r="S80" s="942"/>
      <c r="T80" s="942"/>
      <c r="U80" s="942"/>
      <c r="V80" s="942"/>
      <c r="W80" s="942"/>
      <c r="X80" s="942"/>
      <c r="Y80" s="942"/>
      <c r="Z80" s="942"/>
      <c r="AA80" s="942"/>
      <c r="AB80" s="942"/>
      <c r="AC80" s="942"/>
      <c r="AD80" s="942"/>
      <c r="AE80" s="942"/>
      <c r="AF80" s="942"/>
      <c r="AG80" s="942"/>
      <c r="AH80" s="942"/>
      <c r="AI80" s="942"/>
      <c r="AJ80" s="942"/>
      <c r="AK80" s="942"/>
      <c r="AL80" s="942"/>
      <c r="AM80" s="942"/>
      <c r="AN80" s="942"/>
      <c r="AO80" s="942"/>
      <c r="AP80" s="942"/>
      <c r="AQ80" s="942"/>
      <c r="AR80" s="942"/>
      <c r="AS80" s="942"/>
    </row>
    <row r="81" spans="1:45" x14ac:dyDescent="0.15">
      <c r="A81" s="942"/>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row>
    <row r="82" spans="1:45" x14ac:dyDescent="0.15">
      <c r="A82" s="942"/>
      <c r="B82" s="942"/>
      <c r="C82" s="942"/>
      <c r="D82" s="942"/>
      <c r="E82" s="942"/>
      <c r="F82" s="942"/>
      <c r="G82" s="942"/>
      <c r="H82" s="942"/>
      <c r="I82" s="942"/>
      <c r="J82" s="942"/>
      <c r="K82" s="942"/>
      <c r="L82" s="942"/>
      <c r="M82" s="942"/>
      <c r="N82" s="942"/>
      <c r="O82" s="942"/>
      <c r="P82" s="942"/>
      <c r="Q82" s="942"/>
      <c r="R82" s="942"/>
      <c r="S82" s="942"/>
      <c r="T82" s="942"/>
      <c r="U82" s="942"/>
      <c r="V82" s="942"/>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row>
    <row r="83" spans="1:45" x14ac:dyDescent="0.15">
      <c r="A83" s="942"/>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row>
    <row r="84" spans="1:45" x14ac:dyDescent="0.15">
      <c r="A84" s="942"/>
      <c r="B84" s="942"/>
      <c r="C84" s="942"/>
      <c r="D84" s="942"/>
      <c r="E84" s="942"/>
      <c r="F84" s="942"/>
      <c r="G84" s="942"/>
      <c r="H84" s="942"/>
      <c r="I84" s="942"/>
      <c r="J84" s="942"/>
      <c r="K84" s="942"/>
      <c r="L84" s="942"/>
      <c r="M84" s="942"/>
      <c r="N84" s="942"/>
      <c r="O84" s="942"/>
      <c r="P84" s="942"/>
      <c r="Q84" s="942"/>
      <c r="R84" s="942"/>
      <c r="S84" s="942"/>
      <c r="T84" s="942"/>
      <c r="U84" s="942"/>
      <c r="V84" s="942"/>
      <c r="W84" s="942"/>
      <c r="X84" s="942"/>
      <c r="Y84" s="942"/>
      <c r="Z84" s="942"/>
      <c r="AA84" s="942"/>
      <c r="AB84" s="942"/>
      <c r="AC84" s="942"/>
      <c r="AD84" s="942"/>
      <c r="AE84" s="942"/>
      <c r="AF84" s="942"/>
      <c r="AG84" s="942"/>
      <c r="AH84" s="942"/>
      <c r="AI84" s="942"/>
      <c r="AJ84" s="942"/>
      <c r="AK84" s="942"/>
      <c r="AL84" s="942"/>
      <c r="AM84" s="942"/>
      <c r="AN84" s="942"/>
      <c r="AO84" s="942"/>
      <c r="AP84" s="942"/>
      <c r="AQ84" s="942"/>
      <c r="AR84" s="942"/>
      <c r="AS84" s="942"/>
    </row>
    <row r="85" spans="1:45" x14ac:dyDescent="0.15">
      <c r="A85" s="942"/>
      <c r="B85" s="942"/>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c r="AA85" s="942"/>
      <c r="AB85" s="942"/>
      <c r="AC85" s="942"/>
      <c r="AD85" s="942"/>
      <c r="AE85" s="942"/>
      <c r="AF85" s="942"/>
      <c r="AG85" s="942"/>
      <c r="AH85" s="942"/>
      <c r="AI85" s="942"/>
      <c r="AJ85" s="942"/>
      <c r="AK85" s="942"/>
      <c r="AL85" s="942"/>
      <c r="AM85" s="942"/>
      <c r="AN85" s="942"/>
      <c r="AO85" s="942"/>
      <c r="AP85" s="942"/>
      <c r="AQ85" s="942"/>
      <c r="AR85" s="942"/>
      <c r="AS85" s="942"/>
    </row>
    <row r="86" spans="1:45" x14ac:dyDescent="0.15">
      <c r="A86" s="942"/>
      <c r="B86" s="942"/>
      <c r="C86" s="942"/>
      <c r="D86" s="942"/>
      <c r="E86" s="942"/>
      <c r="F86" s="942"/>
      <c r="G86" s="942"/>
      <c r="H86" s="942"/>
      <c r="I86" s="942"/>
      <c r="J86" s="942"/>
      <c r="K86" s="942"/>
      <c r="L86" s="942"/>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c r="AL86" s="942"/>
      <c r="AM86" s="942"/>
      <c r="AN86" s="942"/>
      <c r="AO86" s="942"/>
      <c r="AP86" s="942"/>
      <c r="AQ86" s="942"/>
      <c r="AR86" s="942"/>
      <c r="AS86" s="942"/>
    </row>
    <row r="87" spans="1:45" x14ac:dyDescent="0.15">
      <c r="A87" s="942"/>
      <c r="B87" s="942"/>
      <c r="C87" s="942"/>
      <c r="D87" s="942"/>
      <c r="E87" s="942"/>
      <c r="F87" s="942"/>
      <c r="G87" s="942"/>
      <c r="H87" s="942"/>
      <c r="I87" s="942"/>
      <c r="J87" s="942"/>
      <c r="K87" s="942"/>
      <c r="L87" s="942"/>
      <c r="M87" s="942"/>
      <c r="N87" s="942"/>
      <c r="O87" s="942"/>
      <c r="P87" s="942"/>
      <c r="Q87" s="942"/>
      <c r="R87" s="942"/>
      <c r="S87" s="942"/>
      <c r="T87" s="942"/>
      <c r="U87" s="942"/>
      <c r="V87" s="942"/>
      <c r="W87" s="942"/>
      <c r="X87" s="942"/>
      <c r="Y87" s="942"/>
      <c r="Z87" s="942"/>
      <c r="AA87" s="942"/>
      <c r="AB87" s="942"/>
      <c r="AC87" s="942"/>
      <c r="AD87" s="942"/>
      <c r="AE87" s="942"/>
      <c r="AF87" s="942"/>
      <c r="AG87" s="942"/>
      <c r="AH87" s="942"/>
      <c r="AI87" s="942"/>
      <c r="AJ87" s="942"/>
      <c r="AK87" s="942"/>
      <c r="AL87" s="942"/>
      <c r="AM87" s="942"/>
      <c r="AN87" s="942"/>
      <c r="AO87" s="942"/>
      <c r="AP87" s="942"/>
      <c r="AQ87" s="942"/>
      <c r="AR87" s="942"/>
      <c r="AS87" s="942"/>
    </row>
    <row r="88" spans="1:45" x14ac:dyDescent="0.15">
      <c r="A88" s="942"/>
      <c r="B88" s="942"/>
      <c r="C88" s="942"/>
      <c r="D88" s="942"/>
      <c r="E88" s="942"/>
      <c r="F88" s="942"/>
      <c r="G88" s="942"/>
      <c r="H88" s="942"/>
      <c r="I88" s="942"/>
      <c r="J88" s="942"/>
      <c r="K88" s="942"/>
      <c r="L88" s="942"/>
      <c r="M88" s="942"/>
      <c r="N88" s="942"/>
      <c r="O88" s="942"/>
      <c r="P88" s="942"/>
      <c r="Q88" s="942"/>
      <c r="R88" s="942"/>
      <c r="S88" s="942"/>
      <c r="T88" s="942"/>
      <c r="U88" s="942"/>
      <c r="V88" s="942"/>
      <c r="W88" s="942"/>
      <c r="X88" s="942"/>
      <c r="Y88" s="942"/>
      <c r="Z88" s="942"/>
      <c r="AA88" s="942"/>
      <c r="AB88" s="942"/>
      <c r="AC88" s="942"/>
      <c r="AD88" s="942"/>
      <c r="AE88" s="942"/>
      <c r="AF88" s="942"/>
      <c r="AG88" s="942"/>
      <c r="AH88" s="942"/>
      <c r="AI88" s="942"/>
      <c r="AJ88" s="942"/>
      <c r="AK88" s="942"/>
      <c r="AL88" s="942"/>
      <c r="AM88" s="942"/>
      <c r="AN88" s="942"/>
      <c r="AO88" s="942"/>
      <c r="AP88" s="942"/>
      <c r="AQ88" s="942"/>
      <c r="AR88" s="942"/>
      <c r="AS88" s="942"/>
    </row>
    <row r="89" spans="1:45" x14ac:dyDescent="0.15">
      <c r="A89" s="942"/>
      <c r="B89" s="942"/>
      <c r="C89" s="942"/>
      <c r="D89" s="942"/>
      <c r="E89" s="942"/>
      <c r="F89" s="942"/>
      <c r="G89" s="942"/>
      <c r="H89" s="942"/>
      <c r="I89" s="942"/>
      <c r="J89" s="942"/>
      <c r="K89" s="942"/>
      <c r="L89" s="942"/>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c r="AL89" s="942"/>
      <c r="AM89" s="942"/>
      <c r="AN89" s="942"/>
      <c r="AO89" s="942"/>
      <c r="AP89" s="942"/>
      <c r="AQ89" s="942"/>
      <c r="AR89" s="942"/>
      <c r="AS89" s="942"/>
    </row>
    <row r="90" spans="1:45" x14ac:dyDescent="0.15">
      <c r="A90" s="942"/>
      <c r="B90" s="942"/>
      <c r="C90" s="942"/>
      <c r="D90" s="942"/>
      <c r="E90" s="942"/>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2"/>
      <c r="AK90" s="942"/>
      <c r="AL90" s="942"/>
      <c r="AM90" s="942"/>
      <c r="AN90" s="942"/>
      <c r="AO90" s="942"/>
      <c r="AP90" s="942"/>
      <c r="AQ90" s="942"/>
      <c r="AR90" s="942"/>
      <c r="AS90" s="942"/>
    </row>
    <row r="91" spans="1:45" x14ac:dyDescent="0.15">
      <c r="A91" s="942"/>
      <c r="B91" s="942"/>
      <c r="C91" s="942"/>
      <c r="D91" s="942"/>
      <c r="E91" s="942"/>
      <c r="F91" s="942"/>
      <c r="G91" s="942"/>
      <c r="H91" s="942"/>
      <c r="I91" s="942"/>
      <c r="J91" s="942"/>
      <c r="K91" s="942"/>
      <c r="L91" s="942"/>
      <c r="M91" s="942"/>
      <c r="N91" s="942"/>
      <c r="O91" s="942"/>
      <c r="P91" s="942"/>
      <c r="Q91" s="942"/>
      <c r="R91" s="942"/>
      <c r="S91" s="942"/>
      <c r="T91" s="942"/>
      <c r="U91" s="942"/>
      <c r="V91" s="942"/>
      <c r="W91" s="942"/>
      <c r="X91" s="942"/>
      <c r="Y91" s="942"/>
      <c r="Z91" s="942"/>
      <c r="AA91" s="942"/>
      <c r="AB91" s="942"/>
      <c r="AC91" s="942"/>
      <c r="AD91" s="942"/>
      <c r="AE91" s="942"/>
      <c r="AF91" s="942"/>
      <c r="AG91" s="942"/>
      <c r="AH91" s="942"/>
      <c r="AI91" s="942"/>
      <c r="AJ91" s="942"/>
      <c r="AK91" s="942"/>
      <c r="AL91" s="942"/>
      <c r="AM91" s="942"/>
      <c r="AN91" s="942"/>
      <c r="AO91" s="942"/>
      <c r="AP91" s="942"/>
      <c r="AQ91" s="942"/>
      <c r="AR91" s="942"/>
      <c r="AS91" s="942"/>
    </row>
    <row r="92" spans="1:45" x14ac:dyDescent="0.15">
      <c r="A92" s="942"/>
      <c r="B92" s="942"/>
      <c r="C92" s="942"/>
      <c r="D92" s="942"/>
      <c r="E92" s="942"/>
      <c r="F92" s="942"/>
      <c r="G92" s="942"/>
      <c r="H92" s="942"/>
      <c r="I92" s="942"/>
      <c r="J92" s="942"/>
      <c r="K92" s="942"/>
      <c r="L92" s="942"/>
      <c r="M92" s="942"/>
      <c r="N92" s="942"/>
      <c r="O92" s="942"/>
      <c r="P92" s="942"/>
      <c r="Q92" s="942"/>
      <c r="R92" s="942"/>
      <c r="S92" s="942"/>
      <c r="T92" s="942"/>
      <c r="U92" s="942"/>
      <c r="V92" s="942"/>
      <c r="W92" s="942"/>
      <c r="X92" s="942"/>
      <c r="Y92" s="942"/>
      <c r="Z92" s="942"/>
      <c r="AA92" s="942"/>
      <c r="AB92" s="942"/>
      <c r="AC92" s="942"/>
      <c r="AD92" s="942"/>
      <c r="AE92" s="942"/>
      <c r="AF92" s="942"/>
      <c r="AG92" s="942"/>
      <c r="AH92" s="942"/>
      <c r="AI92" s="942"/>
      <c r="AJ92" s="942"/>
      <c r="AK92" s="942"/>
      <c r="AL92" s="942"/>
      <c r="AM92" s="942"/>
      <c r="AN92" s="942"/>
      <c r="AO92" s="942"/>
      <c r="AP92" s="942"/>
      <c r="AQ92" s="942"/>
      <c r="AR92" s="942"/>
      <c r="AS92" s="942"/>
    </row>
    <row r="93" spans="1:45" x14ac:dyDescent="0.15">
      <c r="A93" s="942"/>
      <c r="B93" s="942"/>
      <c r="C93" s="942"/>
      <c r="D93" s="942"/>
      <c r="E93" s="942"/>
      <c r="F93" s="942"/>
      <c r="G93" s="942"/>
      <c r="H93" s="942"/>
      <c r="I93" s="942"/>
      <c r="J93" s="942"/>
      <c r="K93" s="942"/>
      <c r="L93" s="942"/>
      <c r="M93" s="942"/>
      <c r="N93" s="942"/>
      <c r="O93" s="942"/>
      <c r="P93" s="942"/>
      <c r="Q93" s="942"/>
      <c r="R93" s="942"/>
      <c r="S93" s="942"/>
      <c r="T93" s="942"/>
      <c r="U93" s="942"/>
      <c r="V93" s="942"/>
      <c r="W93" s="942"/>
      <c r="X93" s="942"/>
      <c r="Y93" s="942"/>
      <c r="Z93" s="942"/>
      <c r="AA93" s="942"/>
      <c r="AB93" s="942"/>
      <c r="AC93" s="942"/>
      <c r="AD93" s="942"/>
      <c r="AE93" s="942"/>
      <c r="AF93" s="942"/>
      <c r="AG93" s="942"/>
      <c r="AH93" s="942"/>
      <c r="AI93" s="942"/>
      <c r="AJ93" s="942"/>
      <c r="AK93" s="942"/>
      <c r="AL93" s="942"/>
      <c r="AM93" s="942"/>
      <c r="AN93" s="942"/>
      <c r="AO93" s="942"/>
      <c r="AP93" s="942"/>
      <c r="AQ93" s="942"/>
      <c r="AR93" s="942"/>
      <c r="AS93" s="942"/>
    </row>
    <row r="94" spans="1:45" x14ac:dyDescent="0.15">
      <c r="A94" s="942"/>
      <c r="B94" s="942"/>
      <c r="C94" s="942"/>
      <c r="D94" s="942"/>
      <c r="E94" s="942"/>
      <c r="F94" s="942"/>
      <c r="G94" s="942"/>
      <c r="H94" s="942"/>
      <c r="I94" s="942"/>
      <c r="J94" s="942"/>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2"/>
      <c r="AK94" s="942"/>
      <c r="AL94" s="942"/>
      <c r="AM94" s="942"/>
      <c r="AN94" s="942"/>
      <c r="AO94" s="942"/>
      <c r="AP94" s="942"/>
      <c r="AQ94" s="942"/>
      <c r="AR94" s="942"/>
      <c r="AS94" s="942"/>
    </row>
    <row r="95" spans="1:45" x14ac:dyDescent="0.15">
      <c r="A95" s="942"/>
      <c r="B95" s="942"/>
      <c r="C95" s="942"/>
      <c r="D95" s="942"/>
      <c r="E95" s="942"/>
      <c r="F95" s="942"/>
      <c r="G95" s="942"/>
      <c r="H95" s="942"/>
      <c r="I95" s="942"/>
      <c r="J95" s="942"/>
      <c r="K95" s="942"/>
      <c r="L95" s="942"/>
      <c r="M95" s="942"/>
      <c r="N95" s="942"/>
      <c r="O95" s="942"/>
      <c r="P95" s="942"/>
      <c r="Q95" s="942"/>
      <c r="R95" s="942"/>
      <c r="S95" s="942"/>
      <c r="T95" s="942"/>
      <c r="U95" s="942"/>
      <c r="V95" s="942"/>
      <c r="W95" s="942"/>
      <c r="X95" s="942"/>
      <c r="Y95" s="942"/>
      <c r="Z95" s="942"/>
      <c r="AA95" s="942"/>
      <c r="AB95" s="942"/>
      <c r="AC95" s="942"/>
      <c r="AD95" s="942"/>
      <c r="AE95" s="942"/>
      <c r="AF95" s="942"/>
      <c r="AG95" s="942"/>
      <c r="AH95" s="942"/>
      <c r="AI95" s="942"/>
      <c r="AJ95" s="942"/>
      <c r="AK95" s="942"/>
      <c r="AL95" s="942"/>
      <c r="AM95" s="942"/>
      <c r="AN95" s="942"/>
      <c r="AO95" s="942"/>
      <c r="AP95" s="942"/>
      <c r="AQ95" s="942"/>
      <c r="AR95" s="942"/>
      <c r="AS95" s="942"/>
    </row>
    <row r="96" spans="1:45" x14ac:dyDescent="0.15">
      <c r="A96" s="942"/>
      <c r="B96" s="942"/>
      <c r="C96" s="942"/>
      <c r="D96" s="942"/>
      <c r="E96" s="942"/>
      <c r="F96" s="942"/>
      <c r="G96" s="942"/>
      <c r="H96" s="942"/>
      <c r="I96" s="942"/>
      <c r="J96" s="942"/>
      <c r="K96" s="942"/>
      <c r="L96" s="942"/>
      <c r="M96" s="942"/>
      <c r="N96" s="942"/>
      <c r="O96" s="942"/>
      <c r="P96" s="942"/>
      <c r="Q96" s="942"/>
      <c r="R96" s="942"/>
      <c r="S96" s="942"/>
      <c r="T96" s="942"/>
      <c r="U96" s="942"/>
      <c r="V96" s="942"/>
      <c r="W96" s="942"/>
      <c r="X96" s="942"/>
      <c r="Y96" s="942"/>
      <c r="Z96" s="942"/>
      <c r="AA96" s="942"/>
      <c r="AB96" s="942"/>
      <c r="AC96" s="942"/>
      <c r="AD96" s="942"/>
      <c r="AE96" s="942"/>
      <c r="AF96" s="942"/>
      <c r="AG96" s="942"/>
      <c r="AH96" s="942"/>
      <c r="AI96" s="942"/>
      <c r="AJ96" s="942"/>
      <c r="AK96" s="942"/>
      <c r="AL96" s="942"/>
      <c r="AM96" s="942"/>
      <c r="AN96" s="942"/>
      <c r="AO96" s="942"/>
      <c r="AP96" s="942"/>
      <c r="AQ96" s="942"/>
      <c r="AR96" s="942"/>
      <c r="AS96" s="942"/>
    </row>
    <row r="97" spans="1:45" x14ac:dyDescent="0.15">
      <c r="A97" s="942"/>
      <c r="B97" s="942"/>
      <c r="C97" s="942"/>
      <c r="D97" s="942"/>
      <c r="E97" s="942"/>
      <c r="F97" s="942"/>
      <c r="G97" s="942"/>
      <c r="H97" s="942"/>
      <c r="I97" s="942"/>
      <c r="J97" s="942"/>
      <c r="K97" s="942"/>
      <c r="L97" s="942"/>
      <c r="M97" s="942"/>
      <c r="N97" s="942"/>
      <c r="O97" s="942"/>
      <c r="P97" s="942"/>
      <c r="Q97" s="942"/>
      <c r="R97" s="942"/>
      <c r="S97" s="942"/>
      <c r="T97" s="942"/>
      <c r="U97" s="942"/>
      <c r="V97" s="942"/>
      <c r="W97" s="942"/>
      <c r="X97" s="942"/>
      <c r="Y97" s="942"/>
      <c r="Z97" s="942"/>
      <c r="AA97" s="942"/>
      <c r="AB97" s="942"/>
      <c r="AC97" s="942"/>
      <c r="AD97" s="942"/>
      <c r="AE97" s="942"/>
      <c r="AF97" s="942"/>
      <c r="AG97" s="942"/>
      <c r="AH97" s="942"/>
      <c r="AI97" s="942"/>
      <c r="AJ97" s="942"/>
      <c r="AK97" s="942"/>
      <c r="AL97" s="942"/>
      <c r="AM97" s="942"/>
      <c r="AN97" s="942"/>
      <c r="AO97" s="942"/>
      <c r="AP97" s="942"/>
      <c r="AQ97" s="942"/>
      <c r="AR97" s="942"/>
      <c r="AS97" s="942"/>
    </row>
    <row r="98" spans="1:45" x14ac:dyDescent="0.15">
      <c r="A98" s="942"/>
      <c r="B98" s="942"/>
      <c r="C98" s="942"/>
      <c r="D98" s="942"/>
      <c r="E98" s="942"/>
      <c r="F98" s="942"/>
      <c r="G98" s="942"/>
      <c r="H98" s="942"/>
      <c r="I98" s="942"/>
      <c r="J98" s="942"/>
      <c r="K98" s="942"/>
      <c r="L98" s="942"/>
      <c r="M98" s="942"/>
      <c r="N98" s="942"/>
      <c r="O98" s="942"/>
      <c r="P98" s="942"/>
      <c r="Q98" s="942"/>
      <c r="R98" s="942"/>
      <c r="S98" s="942"/>
      <c r="T98" s="942"/>
      <c r="U98" s="942"/>
      <c r="V98" s="942"/>
      <c r="W98" s="942"/>
      <c r="X98" s="942"/>
      <c r="Y98" s="942"/>
      <c r="Z98" s="942"/>
      <c r="AA98" s="942"/>
      <c r="AB98" s="942"/>
      <c r="AC98" s="942"/>
      <c r="AD98" s="942"/>
      <c r="AE98" s="942"/>
      <c r="AF98" s="942"/>
      <c r="AG98" s="942"/>
      <c r="AH98" s="942"/>
      <c r="AI98" s="942"/>
      <c r="AJ98" s="942"/>
      <c r="AK98" s="942"/>
      <c r="AL98" s="942"/>
      <c r="AM98" s="942"/>
      <c r="AN98" s="942"/>
      <c r="AO98" s="942"/>
      <c r="AP98" s="942"/>
      <c r="AQ98" s="942"/>
      <c r="AR98" s="942"/>
      <c r="AS98" s="942"/>
    </row>
    <row r="99" spans="1:45" x14ac:dyDescent="0.15">
      <c r="A99" s="942"/>
      <c r="B99" s="942"/>
      <c r="C99" s="942"/>
      <c r="D99" s="942"/>
      <c r="E99" s="942"/>
      <c r="F99" s="942"/>
      <c r="G99" s="942"/>
      <c r="H99" s="942"/>
      <c r="I99" s="942"/>
      <c r="J99" s="942"/>
      <c r="K99" s="942"/>
      <c r="L99" s="942"/>
      <c r="M99" s="942"/>
      <c r="N99" s="942"/>
      <c r="O99" s="942"/>
      <c r="P99" s="942"/>
      <c r="Q99" s="942"/>
      <c r="R99" s="942"/>
      <c r="S99" s="942"/>
      <c r="T99" s="942"/>
      <c r="U99" s="942"/>
      <c r="V99" s="942"/>
      <c r="W99" s="942"/>
      <c r="X99" s="942"/>
      <c r="Y99" s="942"/>
      <c r="Z99" s="942"/>
      <c r="AA99" s="942"/>
      <c r="AB99" s="942"/>
      <c r="AC99" s="942"/>
      <c r="AD99" s="942"/>
      <c r="AE99" s="942"/>
      <c r="AF99" s="942"/>
      <c r="AG99" s="942"/>
      <c r="AH99" s="942"/>
      <c r="AI99" s="942"/>
      <c r="AJ99" s="942"/>
      <c r="AK99" s="942"/>
      <c r="AL99" s="942"/>
      <c r="AM99" s="942"/>
      <c r="AN99" s="942"/>
      <c r="AO99" s="942"/>
      <c r="AP99" s="942"/>
      <c r="AQ99" s="942"/>
      <c r="AR99" s="942"/>
      <c r="AS99" s="942"/>
    </row>
    <row r="100" spans="1:45" x14ac:dyDescent="0.15">
      <c r="A100" s="942"/>
      <c r="B100" s="942"/>
      <c r="C100" s="942"/>
      <c r="D100" s="942"/>
      <c r="E100" s="942"/>
      <c r="F100" s="942"/>
      <c r="G100" s="942"/>
      <c r="H100" s="942"/>
      <c r="I100" s="942"/>
      <c r="J100" s="942"/>
      <c r="K100" s="942"/>
      <c r="L100" s="942"/>
      <c r="M100" s="942"/>
      <c r="N100" s="942"/>
      <c r="O100" s="942"/>
      <c r="P100" s="942"/>
      <c r="Q100" s="942"/>
      <c r="R100" s="942"/>
      <c r="S100" s="942"/>
      <c r="T100" s="942"/>
      <c r="U100" s="942"/>
      <c r="V100" s="942"/>
      <c r="W100" s="942"/>
      <c r="X100" s="942"/>
      <c r="Y100" s="942"/>
      <c r="Z100" s="942"/>
      <c r="AA100" s="942"/>
      <c r="AB100" s="942"/>
      <c r="AC100" s="942"/>
      <c r="AD100" s="942"/>
      <c r="AE100" s="942"/>
      <c r="AF100" s="942"/>
      <c r="AG100" s="942"/>
      <c r="AH100" s="942"/>
      <c r="AI100" s="942"/>
      <c r="AJ100" s="942"/>
      <c r="AK100" s="942"/>
      <c r="AL100" s="942"/>
      <c r="AM100" s="942"/>
      <c r="AN100" s="942"/>
      <c r="AO100" s="942"/>
      <c r="AP100" s="942"/>
      <c r="AQ100" s="942"/>
      <c r="AR100" s="942"/>
      <c r="AS100" s="942"/>
    </row>
    <row r="101" spans="1:45" x14ac:dyDescent="0.15">
      <c r="A101" s="942"/>
      <c r="B101" s="942"/>
      <c r="C101" s="942"/>
      <c r="D101" s="942"/>
      <c r="E101" s="942"/>
      <c r="F101" s="942"/>
      <c r="G101" s="942"/>
      <c r="H101" s="942"/>
      <c r="I101" s="942"/>
      <c r="J101" s="942"/>
      <c r="K101" s="942"/>
      <c r="L101" s="942"/>
      <c r="M101" s="942"/>
      <c r="N101" s="942"/>
      <c r="O101" s="942"/>
      <c r="P101" s="942"/>
      <c r="Q101" s="942"/>
      <c r="R101" s="942"/>
      <c r="S101" s="942"/>
      <c r="T101" s="942"/>
      <c r="U101" s="942"/>
      <c r="V101" s="942"/>
      <c r="W101" s="942"/>
      <c r="X101" s="942"/>
      <c r="Y101" s="942"/>
      <c r="Z101" s="942"/>
      <c r="AA101" s="942"/>
      <c r="AB101" s="942"/>
      <c r="AC101" s="942"/>
      <c r="AD101" s="942"/>
      <c r="AE101" s="942"/>
      <c r="AF101" s="942"/>
      <c r="AG101" s="942"/>
      <c r="AH101" s="942"/>
      <c r="AI101" s="942"/>
      <c r="AJ101" s="942"/>
      <c r="AK101" s="942"/>
      <c r="AL101" s="942"/>
      <c r="AM101" s="942"/>
      <c r="AN101" s="942"/>
      <c r="AO101" s="942"/>
      <c r="AP101" s="942"/>
      <c r="AQ101" s="942"/>
      <c r="AR101" s="942"/>
      <c r="AS101" s="942"/>
    </row>
    <row r="102" spans="1:45" x14ac:dyDescent="0.15">
      <c r="A102" s="942"/>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row>
    <row r="103" spans="1:45" x14ac:dyDescent="0.15">
      <c r="A103" s="942"/>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row>
    <row r="104" spans="1:45" x14ac:dyDescent="0.15">
      <c r="A104" s="942"/>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row>
    <row r="105" spans="1:45" x14ac:dyDescent="0.15">
      <c r="A105" s="942"/>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row>
    <row r="106" spans="1:45" x14ac:dyDescent="0.15">
      <c r="A106" s="942"/>
      <c r="B106" s="942"/>
      <c r="C106" s="942"/>
      <c r="D106" s="942"/>
      <c r="E106" s="942"/>
      <c r="F106" s="942"/>
      <c r="G106" s="942"/>
      <c r="H106" s="942"/>
      <c r="I106" s="942"/>
      <c r="J106" s="942"/>
      <c r="K106" s="942"/>
      <c r="L106" s="942"/>
      <c r="M106" s="942"/>
      <c r="N106" s="942"/>
      <c r="O106" s="942"/>
      <c r="P106" s="942"/>
      <c r="Q106" s="942"/>
      <c r="R106" s="942"/>
      <c r="S106" s="942"/>
      <c r="T106" s="942"/>
      <c r="U106" s="942"/>
      <c r="V106" s="942"/>
      <c r="W106" s="942"/>
      <c r="X106" s="942"/>
      <c r="Y106" s="942"/>
      <c r="Z106" s="942"/>
      <c r="AA106" s="942"/>
      <c r="AB106" s="942"/>
      <c r="AC106" s="942"/>
      <c r="AD106" s="942"/>
      <c r="AE106" s="942"/>
      <c r="AF106" s="942"/>
      <c r="AG106" s="942"/>
      <c r="AH106" s="942"/>
      <c r="AI106" s="942"/>
      <c r="AJ106" s="942"/>
      <c r="AK106" s="942"/>
      <c r="AL106" s="942"/>
      <c r="AM106" s="942"/>
      <c r="AN106" s="942"/>
      <c r="AO106" s="942"/>
      <c r="AP106" s="942"/>
      <c r="AQ106" s="942"/>
      <c r="AR106" s="942"/>
      <c r="AS106" s="942"/>
    </row>
    <row r="107" spans="1:45" x14ac:dyDescent="0.15">
      <c r="A107" s="942"/>
      <c r="B107" s="942"/>
      <c r="C107" s="942"/>
      <c r="D107" s="942"/>
      <c r="E107" s="942"/>
      <c r="F107" s="942"/>
      <c r="G107" s="942"/>
      <c r="H107" s="942"/>
      <c r="I107" s="942"/>
      <c r="J107" s="942"/>
      <c r="K107" s="942"/>
      <c r="L107" s="942"/>
      <c r="M107" s="942"/>
      <c r="N107" s="942"/>
      <c r="O107" s="942"/>
      <c r="P107" s="942"/>
      <c r="Q107" s="942"/>
      <c r="R107" s="942"/>
      <c r="S107" s="942"/>
      <c r="T107" s="942"/>
      <c r="U107" s="942"/>
      <c r="V107" s="942"/>
      <c r="W107" s="942"/>
      <c r="X107" s="942"/>
      <c r="Y107" s="942"/>
      <c r="Z107" s="942"/>
      <c r="AA107" s="942"/>
      <c r="AB107" s="942"/>
      <c r="AC107" s="942"/>
      <c r="AD107" s="942"/>
      <c r="AE107" s="942"/>
      <c r="AF107" s="942"/>
      <c r="AG107" s="942"/>
      <c r="AH107" s="942"/>
      <c r="AI107" s="942"/>
      <c r="AJ107" s="942"/>
      <c r="AK107" s="942"/>
      <c r="AL107" s="942"/>
      <c r="AM107" s="942"/>
      <c r="AN107" s="942"/>
      <c r="AO107" s="942"/>
      <c r="AP107" s="942"/>
      <c r="AQ107" s="942"/>
      <c r="AR107" s="942"/>
      <c r="AS107" s="942"/>
    </row>
    <row r="108" spans="1:45" x14ac:dyDescent="0.15">
      <c r="A108" s="942"/>
      <c r="B108" s="942"/>
      <c r="C108" s="942"/>
      <c r="D108" s="942"/>
      <c r="E108" s="942"/>
      <c r="F108" s="942"/>
      <c r="G108" s="942"/>
      <c r="H108" s="942"/>
      <c r="I108" s="942"/>
      <c r="J108" s="942"/>
      <c r="K108" s="942"/>
      <c r="L108" s="942"/>
      <c r="M108" s="942"/>
      <c r="N108" s="942"/>
      <c r="O108" s="942"/>
      <c r="P108" s="942"/>
      <c r="Q108" s="942"/>
      <c r="R108" s="942"/>
      <c r="S108" s="942"/>
      <c r="T108" s="942"/>
      <c r="U108" s="942"/>
      <c r="V108" s="942"/>
      <c r="W108" s="942"/>
      <c r="X108" s="942"/>
      <c r="Y108" s="942"/>
      <c r="Z108" s="942"/>
      <c r="AA108" s="942"/>
      <c r="AB108" s="942"/>
      <c r="AC108" s="942"/>
      <c r="AD108" s="942"/>
      <c r="AE108" s="942"/>
      <c r="AF108" s="942"/>
      <c r="AG108" s="942"/>
      <c r="AH108" s="942"/>
      <c r="AI108" s="942"/>
      <c r="AJ108" s="942"/>
      <c r="AK108" s="942"/>
      <c r="AL108" s="942"/>
      <c r="AM108" s="942"/>
      <c r="AN108" s="942"/>
      <c r="AO108" s="942"/>
      <c r="AP108" s="942"/>
      <c r="AQ108" s="942"/>
      <c r="AR108" s="942"/>
      <c r="AS108" s="942"/>
    </row>
    <row r="109" spans="1:45" x14ac:dyDescent="0.15">
      <c r="A109" s="942"/>
      <c r="B109" s="942"/>
      <c r="C109" s="942"/>
      <c r="D109" s="942"/>
      <c r="E109" s="942"/>
      <c r="F109" s="942"/>
      <c r="G109" s="942"/>
      <c r="H109" s="942"/>
      <c r="I109" s="942"/>
      <c r="J109" s="942"/>
      <c r="K109" s="942"/>
      <c r="L109" s="942"/>
      <c r="M109" s="942"/>
      <c r="N109" s="942"/>
      <c r="O109" s="942"/>
      <c r="P109" s="942"/>
      <c r="Q109" s="942"/>
      <c r="R109" s="942"/>
      <c r="S109" s="942"/>
      <c r="T109" s="942"/>
      <c r="U109" s="942"/>
      <c r="V109" s="942"/>
      <c r="W109" s="942"/>
      <c r="X109" s="942"/>
      <c r="Y109" s="942"/>
      <c r="Z109" s="942"/>
      <c r="AA109" s="942"/>
      <c r="AB109" s="942"/>
      <c r="AC109" s="942"/>
      <c r="AD109" s="942"/>
      <c r="AE109" s="942"/>
      <c r="AF109" s="942"/>
      <c r="AG109" s="942"/>
      <c r="AH109" s="942"/>
      <c r="AI109" s="942"/>
      <c r="AJ109" s="942"/>
      <c r="AK109" s="942"/>
      <c r="AL109" s="942"/>
      <c r="AM109" s="942"/>
      <c r="AN109" s="942"/>
      <c r="AO109" s="942"/>
      <c r="AP109" s="942"/>
      <c r="AQ109" s="942"/>
      <c r="AR109" s="942"/>
      <c r="AS109" s="942"/>
    </row>
    <row r="110" spans="1:45" x14ac:dyDescent="0.15">
      <c r="A110" s="942"/>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row>
    <row r="111" spans="1:45" x14ac:dyDescent="0.15">
      <c r="A111" s="942"/>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row>
    <row r="112" spans="1:45" x14ac:dyDescent="0.15">
      <c r="A112" s="942"/>
      <c r="B112" s="942"/>
      <c r="C112" s="942"/>
      <c r="D112" s="942"/>
      <c r="E112" s="942"/>
      <c r="F112" s="942"/>
      <c r="G112" s="942"/>
      <c r="H112" s="942"/>
      <c r="I112" s="942"/>
      <c r="J112" s="942"/>
      <c r="K112" s="942"/>
      <c r="L112" s="942"/>
      <c r="M112" s="942"/>
      <c r="N112" s="942"/>
      <c r="O112" s="942"/>
      <c r="P112" s="942"/>
      <c r="Q112" s="942"/>
      <c r="R112" s="942"/>
      <c r="S112" s="942"/>
      <c r="T112" s="942"/>
      <c r="U112" s="942"/>
      <c r="V112" s="942"/>
      <c r="W112" s="942"/>
      <c r="X112" s="942"/>
      <c r="Y112" s="942"/>
      <c r="Z112" s="942"/>
      <c r="AA112" s="942"/>
      <c r="AB112" s="942"/>
      <c r="AC112" s="942"/>
      <c r="AD112" s="942"/>
      <c r="AE112" s="942"/>
      <c r="AF112" s="942"/>
      <c r="AG112" s="942"/>
      <c r="AH112" s="942"/>
      <c r="AI112" s="942"/>
      <c r="AJ112" s="942"/>
      <c r="AK112" s="942"/>
      <c r="AL112" s="942"/>
      <c r="AM112" s="942"/>
      <c r="AN112" s="942"/>
      <c r="AO112" s="942"/>
      <c r="AP112" s="942"/>
      <c r="AQ112" s="942"/>
      <c r="AR112" s="942"/>
      <c r="AS112" s="942"/>
    </row>
    <row r="113" spans="1:45" x14ac:dyDescent="0.15">
      <c r="A113" s="942"/>
      <c r="B113" s="942"/>
      <c r="C113" s="942"/>
      <c r="D113" s="942"/>
      <c r="E113" s="942"/>
      <c r="F113" s="942"/>
      <c r="G113" s="942"/>
      <c r="H113" s="942"/>
      <c r="I113" s="942"/>
      <c r="J113" s="942"/>
      <c r="K113" s="942"/>
      <c r="L113" s="942"/>
      <c r="M113" s="942"/>
      <c r="N113" s="942"/>
      <c r="O113" s="942"/>
      <c r="P113" s="942"/>
      <c r="Q113" s="942"/>
      <c r="R113" s="942"/>
      <c r="S113" s="942"/>
      <c r="T113" s="942"/>
      <c r="U113" s="942"/>
      <c r="V113" s="942"/>
      <c r="W113" s="942"/>
      <c r="X113" s="942"/>
      <c r="Y113" s="942"/>
      <c r="Z113" s="942"/>
      <c r="AA113" s="942"/>
      <c r="AB113" s="942"/>
      <c r="AC113" s="942"/>
      <c r="AD113" s="942"/>
      <c r="AE113" s="942"/>
      <c r="AF113" s="942"/>
      <c r="AG113" s="942"/>
      <c r="AH113" s="942"/>
      <c r="AI113" s="942"/>
      <c r="AJ113" s="942"/>
      <c r="AK113" s="942"/>
      <c r="AL113" s="942"/>
      <c r="AM113" s="942"/>
      <c r="AN113" s="942"/>
      <c r="AO113" s="942"/>
      <c r="AP113" s="942"/>
      <c r="AQ113" s="942"/>
      <c r="AR113" s="942"/>
      <c r="AS113" s="942"/>
    </row>
  </sheetData>
  <sheetProtection password="CA4E" sheet="1" objects="1" scenarios="1"/>
  <mergeCells count="10">
    <mergeCell ref="L31:N31"/>
    <mergeCell ref="B6:O6"/>
    <mergeCell ref="M10:N10"/>
    <mergeCell ref="M15:N15"/>
    <mergeCell ref="B2:C2"/>
    <mergeCell ref="D2:H2"/>
    <mergeCell ref="J2:O2"/>
    <mergeCell ref="B4:O4"/>
    <mergeCell ref="L27:N27"/>
    <mergeCell ref="L29:N29"/>
  </mergeCells>
  <phoneticPr fontId="2" type="noConversion"/>
  <hyperlinks>
    <hyperlink ref="M10:N10" location="'5a'!A1" display="ir a Ajustes ►" xr:uid="{00000000-0004-0000-1000-000000000000}"/>
    <hyperlink ref="M15:N15" location="'5b'!A1" display="ir a Consolidar ►" xr:uid="{00000000-0004-0000-1000-000001000000}"/>
    <hyperlink ref="L31:N31" location="'4'!A1" display="◄  Vuelvo a la sección anterior" xr:uid="{00000000-0004-0000-1000-000002000000}"/>
    <hyperlink ref="L29:N29" location="'6'!A1" display="Me salto esta sección            ►" xr:uid="{00000000-0004-0000-1000-000003000000}"/>
    <hyperlink ref="L27:N27" location="'5a'!A1" display="Comenzar  (hoja siguiente)  ►" xr:uid="{00000000-0004-0000-1000-000004000000}"/>
  </hyperlinks>
  <pageMargins left="0.75" right="0.75" top="1" bottom="1" header="0" footer="0"/>
  <drawing r:id="rId1"/>
  <extLst>
    <ext xmlns:mx="http://schemas.microsoft.com/office/mac/excel/2008/main" uri="http://schemas.microsoft.com/office/mac/excel/2008/main">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54"/>
  </sheetPr>
  <dimension ref="A1:AT371"/>
  <sheetViews>
    <sheetView showZeros="0" zoomScale="75" workbookViewId="0">
      <pane ySplit="2" topLeftCell="A3" activePane="bottomLeft" state="frozen"/>
      <selection pane="bottomLeft" activeCell="J18" sqref="F18:J19"/>
    </sheetView>
  </sheetViews>
  <sheetFormatPr baseColWidth="10" defaultRowHeight="13" x14ac:dyDescent="0.15"/>
  <cols>
    <col min="1" max="1" width="3.83203125" customWidth="1"/>
    <col min="2" max="2" width="1.5" customWidth="1"/>
    <col min="3" max="3" width="4.6640625" customWidth="1"/>
    <col min="4" max="4" width="26.1640625" customWidth="1"/>
    <col min="5" max="6" width="14.6640625" customWidth="1"/>
    <col min="7" max="7" width="16.5" customWidth="1"/>
    <col min="8" max="10" width="14.6640625" customWidth="1"/>
    <col min="11" max="11" width="15.33203125" customWidth="1"/>
    <col min="12" max="13" width="12.83203125" customWidth="1"/>
    <col min="14" max="14" width="14.83203125" customWidth="1"/>
    <col min="15" max="15" width="2" customWidth="1"/>
    <col min="16" max="16" width="5.33203125" customWidth="1"/>
    <col min="22" max="22" width="3.5" customWidth="1"/>
  </cols>
  <sheetData>
    <row r="1" spans="1:46" ht="5" customHeight="1" thickBot="1" x14ac:dyDescent="0.25">
      <c r="A1" s="4"/>
      <c r="B1" s="4"/>
      <c r="C1" s="4"/>
      <c r="D1" s="4"/>
      <c r="E1" s="4"/>
      <c r="F1" s="4"/>
      <c r="G1" s="4"/>
      <c r="H1" s="4"/>
      <c r="I1" s="75"/>
      <c r="J1" s="4"/>
      <c r="K1" s="4"/>
      <c r="L1" s="4"/>
      <c r="M1" s="4"/>
      <c r="N1" s="4"/>
      <c r="O1" s="4"/>
      <c r="P1" s="4"/>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row>
    <row r="2" spans="1:46" ht="16.5" customHeight="1" thickBot="1" x14ac:dyDescent="0.25">
      <c r="A2" s="4"/>
      <c r="B2" s="4"/>
      <c r="C2" s="4"/>
      <c r="D2" s="4"/>
      <c r="E2" s="4"/>
      <c r="F2" s="4"/>
      <c r="G2" s="4"/>
      <c r="H2" s="4"/>
      <c r="I2" s="75"/>
      <c r="J2" s="4"/>
      <c r="K2" s="2023" t="s">
        <v>1428</v>
      </c>
      <c r="L2" s="2018" t="s">
        <v>1429</v>
      </c>
      <c r="M2" s="2057" t="s">
        <v>607</v>
      </c>
      <c r="N2" s="2020" t="s">
        <v>96</v>
      </c>
      <c r="O2" s="4"/>
      <c r="P2" s="4"/>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1:46" ht="5" customHeight="1" thickBot="1" x14ac:dyDescent="0.2">
      <c r="A3" s="4"/>
      <c r="B3" s="4"/>
      <c r="C3" s="4"/>
      <c r="D3" s="4"/>
      <c r="E3" s="4"/>
      <c r="F3" s="4"/>
      <c r="G3" s="4"/>
      <c r="H3" s="4"/>
      <c r="I3" s="4"/>
      <c r="J3" s="4"/>
      <c r="K3" s="4"/>
      <c r="L3" s="4"/>
      <c r="M3" s="4"/>
      <c r="N3" s="4"/>
      <c r="O3" s="4"/>
      <c r="P3" s="4"/>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row>
    <row r="4" spans="1:46" ht="27" customHeight="1" thickTop="1" thickBot="1" x14ac:dyDescent="0.2">
      <c r="A4" s="4"/>
      <c r="B4" s="4"/>
      <c r="C4" s="2370" t="str">
        <f>'1'!$G$13</f>
        <v>CAED GESTION</v>
      </c>
      <c r="D4" s="2371"/>
      <c r="E4" s="2325" t="str">
        <f>'2'!$D$2</f>
        <v>PLAN de NEGOCIO</v>
      </c>
      <c r="F4" s="2373"/>
      <c r="G4" s="2373"/>
      <c r="H4" s="2373"/>
      <c r="I4" s="778">
        <f>'1'!$E$15</f>
        <v>2023</v>
      </c>
      <c r="J4" s="1124" t="s">
        <v>499</v>
      </c>
      <c r="K4" s="2659" t="s">
        <v>939</v>
      </c>
      <c r="L4" s="2659"/>
      <c r="M4" s="2659"/>
      <c r="N4" s="2660"/>
      <c r="O4" s="4"/>
      <c r="P4" s="4"/>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row>
    <row r="5" spans="1:46" ht="5" customHeight="1" x14ac:dyDescent="0.15">
      <c r="A5" s="4"/>
      <c r="B5" s="4"/>
      <c r="C5" s="4"/>
      <c r="D5" s="4"/>
      <c r="E5" s="4"/>
      <c r="F5" s="4"/>
      <c r="G5" s="4"/>
      <c r="H5" s="4"/>
      <c r="I5" s="4"/>
      <c r="J5" s="4"/>
      <c r="K5" s="4"/>
      <c r="L5" s="4"/>
      <c r="M5" s="4"/>
      <c r="N5" s="4"/>
      <c r="O5" s="4"/>
      <c r="P5" s="4"/>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row>
    <row r="6" spans="1:46" ht="9.75" customHeight="1" x14ac:dyDescent="0.15">
      <c r="A6" s="4"/>
      <c r="B6" s="18"/>
      <c r="C6" s="18"/>
      <c r="D6" s="18"/>
      <c r="E6" s="18"/>
      <c r="F6" s="18"/>
      <c r="G6" s="18"/>
      <c r="H6" s="18"/>
      <c r="I6" s="18"/>
      <c r="J6" s="18"/>
      <c r="K6" s="18"/>
      <c r="L6" s="18"/>
      <c r="M6" s="18"/>
      <c r="N6" s="18"/>
      <c r="O6" s="18"/>
      <c r="P6" s="4"/>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row>
    <row r="7" spans="1:46" ht="18.75" customHeight="1" x14ac:dyDescent="0.2">
      <c r="A7" s="4"/>
      <c r="B7" s="18"/>
      <c r="C7" s="18"/>
      <c r="D7" s="52"/>
      <c r="E7" s="52"/>
      <c r="F7" s="52"/>
      <c r="G7" s="52"/>
      <c r="H7" s="52"/>
      <c r="I7" s="52"/>
      <c r="J7" s="52"/>
      <c r="K7" s="52"/>
      <c r="L7" s="52"/>
      <c r="M7" s="52"/>
      <c r="N7" s="52"/>
      <c r="O7" s="18"/>
      <c r="P7" s="4"/>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row>
    <row r="8" spans="1:46" ht="18.75" customHeight="1" x14ac:dyDescent="0.2">
      <c r="A8" s="4"/>
      <c r="B8" s="18"/>
      <c r="C8" s="18"/>
      <c r="D8" s="63"/>
      <c r="E8" s="52"/>
      <c r="F8" s="52"/>
      <c r="G8" s="52"/>
      <c r="H8" s="52"/>
      <c r="I8" s="52"/>
      <c r="J8" s="52"/>
      <c r="K8" s="52"/>
      <c r="L8" s="52"/>
      <c r="M8" s="52"/>
      <c r="N8" s="52"/>
      <c r="O8" s="18"/>
      <c r="P8" s="4"/>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row>
    <row r="9" spans="1:46" ht="19.5" customHeight="1" x14ac:dyDescent="0.15">
      <c r="A9" s="4"/>
      <c r="B9" s="44"/>
      <c r="C9" s="44"/>
      <c r="D9" s="549"/>
      <c r="E9" s="44"/>
      <c r="F9" s="44"/>
      <c r="G9" s="44"/>
      <c r="H9" s="44"/>
      <c r="I9" s="44"/>
      <c r="J9" s="44"/>
      <c r="K9" s="44"/>
      <c r="L9" s="44"/>
      <c r="M9" s="44"/>
      <c r="N9" s="44"/>
      <c r="O9" s="18"/>
      <c r="P9" s="4"/>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row>
    <row r="10" spans="1:46" ht="16.5" customHeight="1" x14ac:dyDescent="0.15">
      <c r="A10" s="4"/>
      <c r="B10" s="44"/>
      <c r="C10" s="44"/>
      <c r="D10" s="44"/>
      <c r="E10" s="44"/>
      <c r="F10" s="44"/>
      <c r="G10" s="44"/>
      <c r="H10" s="44"/>
      <c r="I10" s="44"/>
      <c r="J10" s="44"/>
      <c r="K10" s="44"/>
      <c r="L10" s="44"/>
      <c r="M10" s="44"/>
      <c r="N10" s="44"/>
      <c r="O10" s="18"/>
      <c r="P10" s="4"/>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row>
    <row r="11" spans="1:46" ht="9.75" customHeight="1" x14ac:dyDescent="0.15">
      <c r="A11" s="4"/>
      <c r="B11" s="44"/>
      <c r="C11" s="44"/>
      <c r="D11" s="44"/>
      <c r="E11" s="44"/>
      <c r="F11" s="44"/>
      <c r="G11" s="44"/>
      <c r="H11" s="44"/>
      <c r="I11" s="44"/>
      <c r="J11" s="44"/>
      <c r="K11" s="44"/>
      <c r="L11" s="44"/>
      <c r="M11" s="44"/>
      <c r="N11" s="44"/>
      <c r="O11" s="18"/>
      <c r="P11" s="4"/>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row>
    <row r="12" spans="1:46" ht="15" customHeight="1" thickBot="1" x14ac:dyDescent="0.2">
      <c r="A12" s="4"/>
      <c r="B12" s="44"/>
      <c r="C12" s="44"/>
      <c r="D12" s="44"/>
      <c r="E12" s="44"/>
      <c r="F12" s="44"/>
      <c r="G12" s="44"/>
      <c r="H12" s="44"/>
      <c r="I12" s="44"/>
      <c r="J12" s="44"/>
      <c r="K12" s="44"/>
      <c r="L12" s="44"/>
      <c r="M12" s="44"/>
      <c r="N12" s="44"/>
      <c r="O12" s="18"/>
      <c r="P12" s="4"/>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row>
    <row r="13" spans="1:46" ht="20" customHeight="1" thickBot="1" x14ac:dyDescent="0.2">
      <c r="A13" s="4"/>
      <c r="B13" s="44"/>
      <c r="C13" s="19">
        <v>1</v>
      </c>
      <c r="D13" s="2667" t="s">
        <v>477</v>
      </c>
      <c r="E13" s="2668"/>
      <c r="F13" s="2669"/>
      <c r="G13" s="1029" t="s">
        <v>1409</v>
      </c>
      <c r="H13" s="44"/>
      <c r="I13" s="44"/>
      <c r="J13" s="44"/>
      <c r="K13" s="44"/>
      <c r="L13" s="44"/>
      <c r="M13" s="44"/>
      <c r="N13" s="44"/>
      <c r="O13" s="18"/>
      <c r="P13" s="4"/>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row>
    <row r="14" spans="1:46" ht="5" customHeight="1" x14ac:dyDescent="0.15">
      <c r="A14" s="4"/>
      <c r="B14" s="44"/>
      <c r="C14" s="44"/>
      <c r="D14" s="44"/>
      <c r="E14" s="44"/>
      <c r="F14" s="44"/>
      <c r="G14" s="44"/>
      <c r="H14" s="44"/>
      <c r="I14" s="44"/>
      <c r="J14" s="44"/>
      <c r="K14" s="44"/>
      <c r="L14" s="44"/>
      <c r="M14" s="44"/>
      <c r="N14" s="44"/>
      <c r="O14" s="18"/>
      <c r="P14" s="4"/>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row>
    <row r="15" spans="1:46" ht="17" customHeight="1" thickBot="1" x14ac:dyDescent="0.2">
      <c r="A15" s="4"/>
      <c r="B15" s="44"/>
      <c r="C15" s="44"/>
      <c r="D15" s="44"/>
      <c r="E15" s="44"/>
      <c r="F15" s="492">
        <f>'1'!$E$15</f>
        <v>2023</v>
      </c>
      <c r="G15" s="492">
        <f>+F15+1</f>
        <v>2024</v>
      </c>
      <c r="H15" s="492">
        <f>+G15+1</f>
        <v>2025</v>
      </c>
      <c r="I15" s="492">
        <f>+H15+1</f>
        <v>2026</v>
      </c>
      <c r="J15" s="492">
        <f>+I15+1</f>
        <v>2027</v>
      </c>
      <c r="K15" s="44"/>
      <c r="L15" s="44"/>
      <c r="M15" s="44"/>
      <c r="N15" s="44"/>
      <c r="O15" s="18"/>
      <c r="P15" s="4"/>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row>
    <row r="16" spans="1:46" ht="17" customHeight="1" thickTop="1" thickBot="1" x14ac:dyDescent="0.25">
      <c r="A16" s="4"/>
      <c r="B16" s="44"/>
      <c r="C16" s="79" t="s">
        <v>1560</v>
      </c>
      <c r="D16" s="2398" t="s">
        <v>735</v>
      </c>
      <c r="E16" s="2400"/>
      <c r="F16" s="493">
        <f>IF(SB!$E$483=CResult!$Q$44,Amortizaciones!D67,Amortizaciones!E106)</f>
        <v>0</v>
      </c>
      <c r="G16" s="494">
        <f>IF(SB!$E$483=CResult!$Q$44,Amortizaciones!E67,Amortizaciones!F106)</f>
        <v>0</v>
      </c>
      <c r="H16" s="494">
        <f>IF(SB!$E$483=CResult!$Q$44,Amortizaciones!F67,Amortizaciones!G106)</f>
        <v>0</v>
      </c>
      <c r="I16" s="494">
        <f>IF(SB!$E$483=CResult!$Q$44,Amortizaciones!G67,Amortizaciones!H106)</f>
        <v>0</v>
      </c>
      <c r="J16" s="494">
        <f>IF(SB!$E$483=CResult!$Q$44,Amortizaciones!H67,Amortizaciones!I106)</f>
        <v>0</v>
      </c>
      <c r="K16" s="1116" t="s">
        <v>736</v>
      </c>
      <c r="L16" s="1117" t="str">
        <f>+SB!E483</f>
        <v>LINEAL (la más común)</v>
      </c>
      <c r="M16" s="44"/>
      <c r="N16" s="44"/>
      <c r="O16" s="18"/>
      <c r="P16" s="4"/>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row>
    <row r="17" spans="1:46" ht="9.75" customHeight="1" x14ac:dyDescent="0.15">
      <c r="A17" s="4"/>
      <c r="B17" s="44"/>
      <c r="C17" s="44"/>
      <c r="D17" s="18"/>
      <c r="E17" s="18"/>
      <c r="F17" s="18"/>
      <c r="G17" s="18"/>
      <c r="H17" s="18"/>
      <c r="I17" s="18"/>
      <c r="J17" s="18"/>
      <c r="K17" s="44"/>
      <c r="L17" s="44"/>
      <c r="M17" s="44"/>
      <c r="N17" s="44"/>
      <c r="O17" s="18"/>
      <c r="P17" s="4"/>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row>
    <row r="18" spans="1:46" ht="17" customHeight="1" x14ac:dyDescent="0.15">
      <c r="A18" s="4"/>
      <c r="B18" s="44"/>
      <c r="C18" s="44"/>
      <c r="D18" s="2671" t="s">
        <v>1432</v>
      </c>
      <c r="E18" s="2664"/>
      <c r="F18" s="497">
        <v>3000</v>
      </c>
      <c r="G18" s="498">
        <v>3000</v>
      </c>
      <c r="H18" s="498">
        <v>3000</v>
      </c>
      <c r="I18" s="498">
        <v>3000</v>
      </c>
      <c r="J18" s="498">
        <v>3000</v>
      </c>
      <c r="K18" s="44" t="s">
        <v>621</v>
      </c>
      <c r="L18" s="44"/>
      <c r="M18" s="44"/>
      <c r="N18" s="44"/>
      <c r="O18" s="18"/>
      <c r="P18" s="4"/>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row>
    <row r="19" spans="1:46" ht="9.75" customHeight="1" x14ac:dyDescent="0.15">
      <c r="A19" s="4"/>
      <c r="B19" s="44"/>
      <c r="C19" s="44"/>
      <c r="D19" s="44"/>
      <c r="E19" s="44"/>
      <c r="F19" s="44"/>
      <c r="G19" s="44"/>
      <c r="H19" s="44"/>
      <c r="I19" s="44"/>
      <c r="J19" s="44"/>
      <c r="K19" s="44"/>
      <c r="L19" s="44"/>
      <c r="M19" s="44"/>
      <c r="N19" s="44"/>
      <c r="O19" s="18"/>
      <c r="P19" s="4"/>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row>
    <row r="20" spans="1:46" ht="17" customHeight="1" x14ac:dyDescent="0.15">
      <c r="A20" s="4"/>
      <c r="B20" s="44"/>
      <c r="C20" s="44"/>
      <c r="D20" s="2665" t="s">
        <v>476</v>
      </c>
      <c r="E20" s="2666"/>
      <c r="F20" s="495">
        <f>IF(F18=0,F16,F18)</f>
        <v>3000</v>
      </c>
      <c r="G20" s="496">
        <f>IF(G18=0,G16,G18)</f>
        <v>3000</v>
      </c>
      <c r="H20" s="496">
        <f>IF(H18=0,H16,H18)</f>
        <v>3000</v>
      </c>
      <c r="I20" s="496">
        <f>IF(I18=0,I16,I18)</f>
        <v>3000</v>
      </c>
      <c r="J20" s="496">
        <f>IF(J18=0,J16,J18)</f>
        <v>3000</v>
      </c>
      <c r="K20" s="44"/>
      <c r="L20" s="44"/>
      <c r="M20" s="44"/>
      <c r="N20" s="44"/>
      <c r="O20" s="18"/>
      <c r="P20" s="4"/>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row>
    <row r="21" spans="1:46" ht="17" customHeight="1" thickBot="1" x14ac:dyDescent="0.2">
      <c r="A21" s="4"/>
      <c r="B21" s="44"/>
      <c r="C21" s="44"/>
      <c r="D21" s="44"/>
      <c r="E21" s="44"/>
      <c r="F21" s="51"/>
      <c r="G21" s="44"/>
      <c r="H21" s="44"/>
      <c r="I21" s="44"/>
      <c r="J21" s="44"/>
      <c r="K21" s="44"/>
      <c r="L21" s="44"/>
      <c r="M21" s="44"/>
      <c r="N21" s="44"/>
      <c r="O21" s="18"/>
      <c r="P21" s="4"/>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row>
    <row r="22" spans="1:46" ht="17" customHeight="1" thickBot="1" x14ac:dyDescent="0.25">
      <c r="A22" s="4"/>
      <c r="B22" s="44"/>
      <c r="C22" s="79" t="s">
        <v>1561</v>
      </c>
      <c r="D22" s="2398" t="s">
        <v>478</v>
      </c>
      <c r="E22" s="2400"/>
      <c r="F22" s="499">
        <f>IF(SB!$E$483=CResult!$Q$44,Amortizaciones!$D$68,Amortizaciones!E98)</f>
        <v>0</v>
      </c>
      <c r="G22" s="1116" t="s">
        <v>736</v>
      </c>
      <c r="H22" s="1117" t="str">
        <f>$L$16</f>
        <v>LINEAL (la más común)</v>
      </c>
      <c r="I22" s="18"/>
      <c r="J22" s="44"/>
      <c r="K22" s="44"/>
      <c r="L22" s="44"/>
      <c r="M22" s="44"/>
      <c r="N22" s="44"/>
      <c r="O22" s="18"/>
      <c r="P22" s="4"/>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row>
    <row r="23" spans="1:46" ht="9.75" customHeight="1" x14ac:dyDescent="0.15">
      <c r="A23" s="4"/>
      <c r="B23" s="44"/>
      <c r="C23" s="44"/>
      <c r="D23" s="44"/>
      <c r="E23" s="44"/>
      <c r="F23" s="44"/>
      <c r="G23" s="44"/>
      <c r="H23" s="44"/>
      <c r="I23" s="44"/>
      <c r="J23" s="44"/>
      <c r="K23" s="44"/>
      <c r="L23" s="44"/>
      <c r="M23" s="44"/>
      <c r="N23" s="44"/>
      <c r="O23" s="18"/>
      <c r="P23" s="4"/>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row>
    <row r="24" spans="1:46" ht="17" customHeight="1" x14ac:dyDescent="0.15">
      <c r="A24" s="4"/>
      <c r="B24" s="44"/>
      <c r="C24" s="44"/>
      <c r="D24" s="2663" t="s">
        <v>493</v>
      </c>
      <c r="E24" s="2664"/>
      <c r="F24" s="500">
        <v>100</v>
      </c>
      <c r="G24" s="44"/>
      <c r="H24" s="44"/>
      <c r="I24" s="44"/>
      <c r="J24" s="44"/>
      <c r="K24" s="44"/>
      <c r="L24" s="44"/>
      <c r="M24" s="44"/>
      <c r="N24" s="44"/>
      <c r="O24" s="18"/>
      <c r="P24" s="4"/>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row>
    <row r="25" spans="1:46" ht="9.75" customHeight="1" x14ac:dyDescent="0.15">
      <c r="A25" s="4"/>
      <c r="B25" s="44"/>
      <c r="C25" s="44"/>
      <c r="D25" s="44"/>
      <c r="E25" s="44"/>
      <c r="F25" s="44"/>
      <c r="G25" s="44"/>
      <c r="H25" s="44"/>
      <c r="I25" s="44"/>
      <c r="J25" s="44"/>
      <c r="K25" s="44"/>
      <c r="L25" s="44"/>
      <c r="M25" s="44"/>
      <c r="N25" s="44"/>
      <c r="O25" s="18"/>
      <c r="P25" s="4"/>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row>
    <row r="26" spans="1:46" ht="17" customHeight="1" x14ac:dyDescent="0.15">
      <c r="A26" s="4"/>
      <c r="B26" s="44"/>
      <c r="C26" s="44"/>
      <c r="D26" s="2665" t="s">
        <v>492</v>
      </c>
      <c r="E26" s="2666"/>
      <c r="F26" s="499">
        <f>IF(F24=0,F22,F24)</f>
        <v>100</v>
      </c>
      <c r="G26" s="44"/>
      <c r="H26" s="44"/>
      <c r="I26" s="44"/>
      <c r="J26" s="44"/>
      <c r="K26" s="44"/>
      <c r="L26" s="44"/>
      <c r="M26" s="44"/>
      <c r="N26" s="44"/>
      <c r="O26" s="18"/>
      <c r="P26" s="4"/>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row>
    <row r="27" spans="1:46" ht="20" customHeight="1" thickBot="1" x14ac:dyDescent="0.2">
      <c r="A27" s="4"/>
      <c r="B27" s="44"/>
      <c r="C27" s="44"/>
      <c r="D27" s="44"/>
      <c r="E27" s="44"/>
      <c r="F27" s="44"/>
      <c r="G27" s="44"/>
      <c r="H27" s="44"/>
      <c r="I27" s="44"/>
      <c r="J27" s="44"/>
      <c r="K27" s="44"/>
      <c r="L27" s="44"/>
      <c r="M27" s="44"/>
      <c r="N27" s="44"/>
      <c r="O27" s="18"/>
      <c r="P27" s="4"/>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row>
    <row r="28" spans="1:46" ht="20" customHeight="1" thickBot="1" x14ac:dyDescent="0.2">
      <c r="A28" s="4"/>
      <c r="B28" s="44"/>
      <c r="C28" s="19">
        <v>2</v>
      </c>
      <c r="D28" s="2667" t="s">
        <v>1433</v>
      </c>
      <c r="E28" s="2668"/>
      <c r="F28" s="2669"/>
      <c r="G28" s="44"/>
      <c r="H28" s="2670" t="s">
        <v>1228</v>
      </c>
      <c r="I28" s="2670"/>
      <c r="J28" s="44"/>
      <c r="K28" s="44"/>
      <c r="L28" s="44"/>
      <c r="M28" s="44"/>
      <c r="N28" s="44"/>
      <c r="O28" s="18"/>
      <c r="P28" s="4"/>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row>
    <row r="29" spans="1:46" ht="9.75" customHeight="1" thickBot="1" x14ac:dyDescent="0.2">
      <c r="A29" s="4"/>
      <c r="B29" s="44"/>
      <c r="C29" s="44"/>
      <c r="D29" s="44"/>
      <c r="E29" s="44"/>
      <c r="F29" s="44"/>
      <c r="G29" s="44"/>
      <c r="H29" s="44"/>
      <c r="I29" s="44"/>
      <c r="J29" s="44"/>
      <c r="K29" s="44"/>
      <c r="L29" s="44"/>
      <c r="M29" s="44"/>
      <c r="N29" s="44"/>
      <c r="O29" s="18"/>
      <c r="P29" s="4"/>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row>
    <row r="30" spans="1:46" ht="17" customHeight="1" thickBot="1" x14ac:dyDescent="0.25">
      <c r="A30" s="4"/>
      <c r="B30" s="44"/>
      <c r="C30" s="79" t="s">
        <v>1564</v>
      </c>
      <c r="D30" s="2398" t="s">
        <v>500</v>
      </c>
      <c r="E30" s="2661"/>
      <c r="F30" s="2662"/>
      <c r="G30" s="563" t="s">
        <v>1488</v>
      </c>
      <c r="H30" s="44"/>
      <c r="I30" s="44"/>
      <c r="J30" s="44"/>
      <c r="K30" s="44"/>
      <c r="L30" s="44"/>
      <c r="M30" s="44"/>
      <c r="N30" s="44"/>
      <c r="O30" s="18"/>
      <c r="P30" s="4"/>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row>
    <row r="31" spans="1:46" ht="11.25" customHeight="1" thickBot="1" x14ac:dyDescent="0.2">
      <c r="A31" s="4"/>
      <c r="B31" s="44"/>
      <c r="C31" s="44"/>
      <c r="D31" s="44"/>
      <c r="E31" s="44"/>
      <c r="F31" s="44"/>
      <c r="G31" s="1030" t="s">
        <v>503</v>
      </c>
      <c r="H31" s="44"/>
      <c r="I31" s="44"/>
      <c r="J31" s="44"/>
      <c r="K31" s="44"/>
      <c r="L31" s="44"/>
      <c r="M31" s="44"/>
      <c r="N31" s="44"/>
      <c r="O31" s="18"/>
      <c r="P31" s="4"/>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row>
    <row r="32" spans="1:46" ht="17" customHeight="1" thickBot="1" x14ac:dyDescent="0.25">
      <c r="A32" s="4"/>
      <c r="B32" s="44"/>
      <c r="C32" s="44"/>
      <c r="D32" s="2398" t="s">
        <v>1434</v>
      </c>
      <c r="E32" s="2400"/>
      <c r="F32" s="1032">
        <v>0.21</v>
      </c>
      <c r="G32" s="1031">
        <f>IF(F32=0,SB!$I$492,F32)</f>
        <v>0.21</v>
      </c>
      <c r="H32" s="44"/>
      <c r="I32" s="44"/>
      <c r="J32" s="44"/>
      <c r="K32" s="44"/>
      <c r="L32" s="44"/>
      <c r="M32" s="44"/>
      <c r="N32" s="44"/>
      <c r="O32" s="18"/>
      <c r="P32" s="4"/>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row>
    <row r="33" spans="1:46" ht="5" customHeight="1" thickBot="1" x14ac:dyDescent="0.2">
      <c r="A33" s="4"/>
      <c r="B33" s="44"/>
      <c r="C33" s="44"/>
      <c r="D33" s="44"/>
      <c r="E33" s="44"/>
      <c r="F33" s="44"/>
      <c r="G33" s="44"/>
      <c r="H33" s="44"/>
      <c r="I33" s="44"/>
      <c r="J33" s="44"/>
      <c r="K33" s="44"/>
      <c r="L33" s="44"/>
      <c r="M33" s="44"/>
      <c r="N33" s="44"/>
      <c r="O33" s="18"/>
      <c r="P33" s="4"/>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row>
    <row r="34" spans="1:46" ht="17" customHeight="1" thickBot="1" x14ac:dyDescent="0.25">
      <c r="A34" s="4"/>
      <c r="B34" s="44"/>
      <c r="C34" s="44"/>
      <c r="D34" s="2398" t="s">
        <v>1435</v>
      </c>
      <c r="E34" s="2399"/>
      <c r="F34" s="1030" t="s">
        <v>503</v>
      </c>
      <c r="G34" s="44"/>
      <c r="H34" s="44"/>
      <c r="I34" s="44"/>
      <c r="J34" s="44"/>
      <c r="K34" s="44"/>
      <c r="L34" s="44"/>
      <c r="M34" s="44"/>
      <c r="N34" s="44"/>
      <c r="O34" s="18"/>
      <c r="P34" s="4"/>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row>
    <row r="35" spans="1:46" ht="17" customHeight="1" x14ac:dyDescent="0.15">
      <c r="A35" s="4"/>
      <c r="B35" s="44"/>
      <c r="C35" s="44"/>
      <c r="D35" s="402">
        <f>'2a'!D27</f>
        <v>0</v>
      </c>
      <c r="E35" s="560"/>
      <c r="F35" s="561">
        <f t="shared" ref="F35:F63" si="0">IF(E35=0%,$G$32,E35)</f>
        <v>0.21</v>
      </c>
      <c r="G35" s="44"/>
      <c r="H35" s="44"/>
      <c r="I35" s="44"/>
      <c r="J35" s="44"/>
      <c r="K35" s="44"/>
      <c r="L35" s="44"/>
      <c r="M35" s="44"/>
      <c r="N35" s="44"/>
      <c r="O35" s="18"/>
      <c r="P35" s="4"/>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row>
    <row r="36" spans="1:46" ht="17" customHeight="1" x14ac:dyDescent="0.15">
      <c r="A36" s="4"/>
      <c r="B36" s="44"/>
      <c r="C36" s="44"/>
      <c r="D36" s="82" t="str">
        <f>'2a'!D20</f>
        <v>Tasas</v>
      </c>
      <c r="E36" s="560"/>
      <c r="F36" s="561">
        <f t="shared" si="0"/>
        <v>0.21</v>
      </c>
      <c r="G36" s="44"/>
      <c r="H36" s="44"/>
      <c r="I36" s="44"/>
      <c r="J36" s="44"/>
      <c r="K36" s="44"/>
      <c r="L36" s="44"/>
      <c r="M36" s="44"/>
      <c r="N36" s="44"/>
      <c r="O36" s="18"/>
      <c r="P36" s="4"/>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row>
    <row r="37" spans="1:46" ht="17" customHeight="1" x14ac:dyDescent="0.15">
      <c r="A37" s="4"/>
      <c r="B37" s="44"/>
      <c r="C37" s="44"/>
      <c r="D37" s="82" t="str">
        <f>'2a'!D21</f>
        <v>Patrocinadores</v>
      </c>
      <c r="E37" s="560"/>
      <c r="F37" s="561">
        <f t="shared" si="0"/>
        <v>0.21</v>
      </c>
      <c r="G37" s="44"/>
      <c r="H37" s="44"/>
      <c r="I37" s="44"/>
      <c r="J37" s="44"/>
      <c r="K37" s="44"/>
      <c r="L37" s="44"/>
      <c r="M37" s="44"/>
      <c r="N37" s="44"/>
      <c r="O37" s="18"/>
      <c r="P37" s="4"/>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row>
    <row r="38" spans="1:46" ht="17" customHeight="1" x14ac:dyDescent="0.15">
      <c r="A38" s="4"/>
      <c r="B38" s="44"/>
      <c r="C38" s="44"/>
      <c r="D38" s="82" t="str">
        <f>'2a'!D22</f>
        <v>Eventos</v>
      </c>
      <c r="E38" s="560"/>
      <c r="F38" s="561">
        <f t="shared" si="0"/>
        <v>0.21</v>
      </c>
      <c r="G38" s="44"/>
      <c r="H38" s="44"/>
      <c r="I38" s="44"/>
      <c r="J38" s="44"/>
      <c r="K38" s="44"/>
      <c r="L38" s="44"/>
      <c r="M38" s="44"/>
      <c r="N38" s="44"/>
      <c r="O38" s="18"/>
      <c r="P38" s="4"/>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row>
    <row r="39" spans="1:46" ht="17" customHeight="1" x14ac:dyDescent="0.15">
      <c r="A39" s="4"/>
      <c r="B39" s="44"/>
      <c r="C39" s="44"/>
      <c r="D39" s="82" t="str">
        <f>'2a'!D23</f>
        <v>Resto Actividades</v>
      </c>
      <c r="E39" s="560"/>
      <c r="F39" s="561">
        <f t="shared" si="0"/>
        <v>0.21</v>
      </c>
      <c r="G39" s="44"/>
      <c r="H39" s="44"/>
      <c r="I39" s="44"/>
      <c r="J39" s="44"/>
      <c r="K39" s="44"/>
      <c r="L39" s="44"/>
      <c r="M39" s="44"/>
      <c r="N39" s="44"/>
      <c r="O39" s="18"/>
      <c r="P39" s="4"/>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row>
    <row r="40" spans="1:46" ht="17" hidden="1" customHeight="1" x14ac:dyDescent="0.15">
      <c r="A40" s="4"/>
      <c r="B40" s="44"/>
      <c r="C40" s="44"/>
      <c r="D40" s="82">
        <f>'2a'!D24</f>
        <v>0</v>
      </c>
      <c r="E40" s="1032"/>
      <c r="F40" s="561">
        <f t="shared" si="0"/>
        <v>0.21</v>
      </c>
      <c r="G40" s="44"/>
      <c r="H40" s="44"/>
      <c r="I40" s="44"/>
      <c r="J40" s="44"/>
      <c r="K40" s="44"/>
      <c r="L40" s="44"/>
      <c r="M40" s="44"/>
      <c r="N40" s="44"/>
      <c r="O40" s="18"/>
      <c r="P40" s="4"/>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row>
    <row r="41" spans="1:46" ht="17" hidden="1" customHeight="1" x14ac:dyDescent="0.15">
      <c r="A41" s="4"/>
      <c r="B41" s="44"/>
      <c r="C41" s="44"/>
      <c r="D41" s="82">
        <f>'2a'!D25</f>
        <v>0</v>
      </c>
      <c r="E41" s="1032"/>
      <c r="F41" s="561">
        <f t="shared" si="0"/>
        <v>0.21</v>
      </c>
      <c r="G41" s="44"/>
      <c r="H41" s="44"/>
      <c r="I41" s="44"/>
      <c r="J41" s="44"/>
      <c r="K41" s="44"/>
      <c r="L41" s="44"/>
      <c r="M41" s="44"/>
      <c r="N41" s="44"/>
      <c r="O41" s="18"/>
      <c r="P41" s="4"/>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row>
    <row r="42" spans="1:46" ht="17" hidden="1" customHeight="1" x14ac:dyDescent="0.15">
      <c r="A42" s="4"/>
      <c r="B42" s="44"/>
      <c r="C42" s="44"/>
      <c r="D42" s="82">
        <f>'2a'!D26</f>
        <v>0</v>
      </c>
      <c r="E42" s="1032"/>
      <c r="F42" s="561">
        <f t="shared" si="0"/>
        <v>0.21</v>
      </c>
      <c r="G42" s="44"/>
      <c r="H42" s="44"/>
      <c r="I42" s="44"/>
      <c r="J42" s="44"/>
      <c r="K42" s="44"/>
      <c r="L42" s="44"/>
      <c r="M42" s="44"/>
      <c r="N42" s="44"/>
      <c r="O42" s="18"/>
      <c r="P42" s="4"/>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row>
    <row r="43" spans="1:46" ht="17" hidden="1" customHeight="1" x14ac:dyDescent="0.15">
      <c r="A43" s="4"/>
      <c r="B43" s="44"/>
      <c r="C43" s="44"/>
      <c r="D43" s="82" t="e">
        <f>'2a'!#REF!</f>
        <v>#REF!</v>
      </c>
      <c r="E43" s="1032"/>
      <c r="F43" s="561">
        <f t="shared" si="0"/>
        <v>0.21</v>
      </c>
      <c r="G43" s="44"/>
      <c r="H43" s="44"/>
      <c r="I43" s="44"/>
      <c r="J43" s="44"/>
      <c r="K43" s="44"/>
      <c r="L43" s="44"/>
      <c r="M43" s="44"/>
      <c r="N43" s="44"/>
      <c r="O43" s="18"/>
      <c r="P43" s="4"/>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row>
    <row r="44" spans="1:46" ht="17" hidden="1" customHeight="1" x14ac:dyDescent="0.15">
      <c r="A44" s="4"/>
      <c r="B44" s="44"/>
      <c r="C44" s="44"/>
      <c r="D44" s="82">
        <f>'2a'!D28</f>
        <v>0</v>
      </c>
      <c r="E44" s="1032"/>
      <c r="F44" s="561">
        <f t="shared" si="0"/>
        <v>0.21</v>
      </c>
      <c r="G44" s="44"/>
      <c r="H44" s="44"/>
      <c r="I44" s="44"/>
      <c r="J44" s="44"/>
      <c r="K44" s="44"/>
      <c r="L44" s="44"/>
      <c r="M44" s="44"/>
      <c r="N44" s="44"/>
      <c r="O44" s="18"/>
      <c r="P44" s="4"/>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row>
    <row r="45" spans="1:46" ht="17" hidden="1" customHeight="1" x14ac:dyDescent="0.15">
      <c r="A45" s="4"/>
      <c r="B45" s="44"/>
      <c r="C45" s="44"/>
      <c r="D45" s="82">
        <f>'2a'!D29</f>
        <v>0</v>
      </c>
      <c r="E45" s="1032"/>
      <c r="F45" s="561">
        <f t="shared" si="0"/>
        <v>0.21</v>
      </c>
      <c r="G45" s="44"/>
      <c r="H45" s="44"/>
      <c r="I45" s="44"/>
      <c r="J45" s="44"/>
      <c r="K45" s="44"/>
      <c r="L45" s="44"/>
      <c r="M45" s="44"/>
      <c r="N45" s="44"/>
      <c r="O45" s="18"/>
      <c r="P45" s="4"/>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row>
    <row r="46" spans="1:46" ht="17" hidden="1" customHeight="1" x14ac:dyDescent="0.15">
      <c r="A46" s="4"/>
      <c r="B46" s="44"/>
      <c r="C46" s="44"/>
      <c r="D46" s="82">
        <f>'2a'!D30</f>
        <v>0</v>
      </c>
      <c r="E46" s="1032"/>
      <c r="F46" s="561">
        <f t="shared" si="0"/>
        <v>0.21</v>
      </c>
      <c r="G46" s="44"/>
      <c r="H46" s="44"/>
      <c r="I46" s="44"/>
      <c r="J46" s="44"/>
      <c r="K46" s="44"/>
      <c r="L46" s="44"/>
      <c r="M46" s="44"/>
      <c r="N46" s="44"/>
      <c r="O46" s="18"/>
      <c r="P46" s="4"/>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row>
    <row r="47" spans="1:46" ht="17" hidden="1" customHeight="1" x14ac:dyDescent="0.15">
      <c r="A47" s="4"/>
      <c r="B47" s="44"/>
      <c r="C47" s="44"/>
      <c r="D47" s="82">
        <f>'2a'!D31</f>
        <v>0</v>
      </c>
      <c r="E47" s="1032"/>
      <c r="F47" s="561">
        <f t="shared" si="0"/>
        <v>0.21</v>
      </c>
      <c r="G47" s="44"/>
      <c r="H47" s="44"/>
      <c r="I47" s="44"/>
      <c r="J47" s="44"/>
      <c r="K47" s="44"/>
      <c r="L47" s="44"/>
      <c r="M47" s="44"/>
      <c r="N47" s="44"/>
      <c r="O47" s="18"/>
      <c r="P47" s="4"/>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row>
    <row r="48" spans="1:46" ht="17" hidden="1" customHeight="1" x14ac:dyDescent="0.15">
      <c r="A48" s="4"/>
      <c r="B48" s="44"/>
      <c r="C48" s="44"/>
      <c r="D48" s="82">
        <f>'2a'!D32</f>
        <v>0</v>
      </c>
      <c r="E48" s="1032"/>
      <c r="F48" s="561">
        <f t="shared" si="0"/>
        <v>0.21</v>
      </c>
      <c r="G48" s="44"/>
      <c r="H48" s="44"/>
      <c r="I48" s="44"/>
      <c r="J48" s="44"/>
      <c r="K48" s="44"/>
      <c r="L48" s="44"/>
      <c r="M48" s="44"/>
      <c r="N48" s="44"/>
      <c r="O48" s="18"/>
      <c r="P48" s="4"/>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row>
    <row r="49" spans="1:46" ht="17" hidden="1" customHeight="1" x14ac:dyDescent="0.15">
      <c r="A49" s="4"/>
      <c r="B49" s="44"/>
      <c r="C49" s="44"/>
      <c r="D49" s="82">
        <f>'2a'!D33</f>
        <v>0</v>
      </c>
      <c r="E49" s="1032"/>
      <c r="F49" s="561">
        <f t="shared" si="0"/>
        <v>0.21</v>
      </c>
      <c r="G49" s="44"/>
      <c r="H49" s="44"/>
      <c r="I49" s="44"/>
      <c r="J49" s="44"/>
      <c r="K49" s="44"/>
      <c r="L49" s="44"/>
      <c r="M49" s="44"/>
      <c r="N49" s="44"/>
      <c r="O49" s="18"/>
      <c r="P49" s="4"/>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row>
    <row r="50" spans="1:46" ht="17" hidden="1" customHeight="1" x14ac:dyDescent="0.15">
      <c r="A50" s="4"/>
      <c r="B50" s="44"/>
      <c r="C50" s="44"/>
      <c r="D50" s="82">
        <f>'2a'!D34</f>
        <v>0</v>
      </c>
      <c r="E50" s="1032"/>
      <c r="F50" s="561">
        <f t="shared" si="0"/>
        <v>0.21</v>
      </c>
      <c r="G50" s="44"/>
      <c r="H50" s="44"/>
      <c r="I50" s="44"/>
      <c r="J50" s="44"/>
      <c r="K50" s="44"/>
      <c r="L50" s="44"/>
      <c r="M50" s="44"/>
      <c r="N50" s="44"/>
      <c r="O50" s="18"/>
      <c r="P50" s="4"/>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row>
    <row r="51" spans="1:46" ht="17" hidden="1" customHeight="1" x14ac:dyDescent="0.15">
      <c r="A51" s="4"/>
      <c r="B51" s="44"/>
      <c r="C51" s="44"/>
      <c r="D51" s="82">
        <f>'2a'!D35</f>
        <v>0</v>
      </c>
      <c r="E51" s="1032"/>
      <c r="F51" s="561">
        <f t="shared" si="0"/>
        <v>0.21</v>
      </c>
      <c r="G51" s="44"/>
      <c r="H51" s="44"/>
      <c r="I51" s="44"/>
      <c r="J51" s="44"/>
      <c r="K51" s="44"/>
      <c r="L51" s="44"/>
      <c r="M51" s="44"/>
      <c r="N51" s="44"/>
      <c r="O51" s="18"/>
      <c r="P51" s="4"/>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row>
    <row r="52" spans="1:46" ht="17" hidden="1" customHeight="1" x14ac:dyDescent="0.15">
      <c r="A52" s="4"/>
      <c r="B52" s="44"/>
      <c r="C52" s="44"/>
      <c r="D52" s="82">
        <f>'2a'!D36</f>
        <v>0</v>
      </c>
      <c r="E52" s="1032"/>
      <c r="F52" s="561">
        <f t="shared" si="0"/>
        <v>0.21</v>
      </c>
      <c r="G52" s="44"/>
      <c r="H52" s="44"/>
      <c r="I52" s="44"/>
      <c r="J52" s="44"/>
      <c r="K52" s="44"/>
      <c r="L52" s="44"/>
      <c r="M52" s="44"/>
      <c r="N52" s="44"/>
      <c r="O52" s="18"/>
      <c r="P52" s="4"/>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row>
    <row r="53" spans="1:46" ht="17" hidden="1" customHeight="1" x14ac:dyDescent="0.15">
      <c r="A53" s="4"/>
      <c r="B53" s="44"/>
      <c r="C53" s="44"/>
      <c r="D53" s="82">
        <f>'2a'!D37</f>
        <v>0</v>
      </c>
      <c r="E53" s="1032"/>
      <c r="F53" s="561">
        <f t="shared" si="0"/>
        <v>0.21</v>
      </c>
      <c r="G53" s="44"/>
      <c r="H53" s="44"/>
      <c r="I53" s="44"/>
      <c r="J53" s="44"/>
      <c r="K53" s="44"/>
      <c r="L53" s="44"/>
      <c r="M53" s="44"/>
      <c r="N53" s="44"/>
      <c r="O53" s="18"/>
      <c r="P53" s="4"/>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row>
    <row r="54" spans="1:46" ht="17" hidden="1" customHeight="1" x14ac:dyDescent="0.15">
      <c r="A54" s="4"/>
      <c r="B54" s="44"/>
      <c r="C54" s="44"/>
      <c r="D54" s="82">
        <f>'2a'!D38</f>
        <v>0</v>
      </c>
      <c r="E54" s="1032"/>
      <c r="F54" s="561">
        <f t="shared" si="0"/>
        <v>0.21</v>
      </c>
      <c r="G54" s="44"/>
      <c r="H54" s="44"/>
      <c r="I54" s="44"/>
      <c r="J54" s="44"/>
      <c r="K54" s="44"/>
      <c r="L54" s="44"/>
      <c r="M54" s="44"/>
      <c r="N54" s="44"/>
      <c r="O54" s="18"/>
      <c r="P54" s="4"/>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row>
    <row r="55" spans="1:46" ht="17" hidden="1" customHeight="1" x14ac:dyDescent="0.15">
      <c r="A55" s="4"/>
      <c r="B55" s="44"/>
      <c r="C55" s="44"/>
      <c r="D55" s="82">
        <f>'2a'!D39</f>
        <v>0</v>
      </c>
      <c r="E55" s="1032"/>
      <c r="F55" s="561">
        <f t="shared" si="0"/>
        <v>0.21</v>
      </c>
      <c r="G55" s="44"/>
      <c r="H55" s="44"/>
      <c r="I55" s="44"/>
      <c r="J55" s="44"/>
      <c r="K55" s="44"/>
      <c r="L55" s="44"/>
      <c r="M55" s="44"/>
      <c r="N55" s="44"/>
      <c r="O55" s="18"/>
      <c r="P55" s="4"/>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row>
    <row r="56" spans="1:46" ht="17" hidden="1" customHeight="1" x14ac:dyDescent="0.15">
      <c r="A56" s="4"/>
      <c r="B56" s="44"/>
      <c r="C56" s="44"/>
      <c r="D56" s="82">
        <f>'2a'!D40</f>
        <v>0</v>
      </c>
      <c r="E56" s="1032"/>
      <c r="F56" s="561">
        <f t="shared" si="0"/>
        <v>0.21</v>
      </c>
      <c r="G56" s="44"/>
      <c r="H56" s="44"/>
      <c r="I56" s="44"/>
      <c r="J56" s="44"/>
      <c r="K56" s="44"/>
      <c r="L56" s="44"/>
      <c r="M56" s="44"/>
      <c r="N56" s="44"/>
      <c r="O56" s="18"/>
      <c r="P56" s="4"/>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row>
    <row r="57" spans="1:46" ht="17" hidden="1" customHeight="1" x14ac:dyDescent="0.15">
      <c r="A57" s="4"/>
      <c r="B57" s="44"/>
      <c r="C57" s="44"/>
      <c r="D57" s="82">
        <f>'2a'!D41</f>
        <v>0</v>
      </c>
      <c r="E57" s="1032"/>
      <c r="F57" s="561">
        <f t="shared" si="0"/>
        <v>0.21</v>
      </c>
      <c r="G57" s="44"/>
      <c r="H57" s="44"/>
      <c r="I57" s="44"/>
      <c r="J57" s="44"/>
      <c r="K57" s="44"/>
      <c r="L57" s="44"/>
      <c r="M57" s="44"/>
      <c r="N57" s="44"/>
      <c r="O57" s="18"/>
      <c r="P57" s="4"/>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row>
    <row r="58" spans="1:46" ht="17" hidden="1" customHeight="1" x14ac:dyDescent="0.15">
      <c r="A58" s="4"/>
      <c r="B58" s="44"/>
      <c r="C58" s="44"/>
      <c r="D58" s="82">
        <f>'2a'!D42</f>
        <v>0</v>
      </c>
      <c r="E58" s="1032"/>
      <c r="F58" s="561">
        <f t="shared" si="0"/>
        <v>0.21</v>
      </c>
      <c r="G58" s="44"/>
      <c r="H58" s="44"/>
      <c r="I58" s="44"/>
      <c r="J58" s="44"/>
      <c r="K58" s="44"/>
      <c r="L58" s="44"/>
      <c r="M58" s="44"/>
      <c r="N58" s="44"/>
      <c r="O58" s="18"/>
      <c r="P58" s="4"/>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row>
    <row r="59" spans="1:46" ht="17" hidden="1" customHeight="1" x14ac:dyDescent="0.15">
      <c r="A59" s="4"/>
      <c r="B59" s="44"/>
      <c r="C59" s="44"/>
      <c r="D59" s="82">
        <f>'2a'!D43</f>
        <v>0</v>
      </c>
      <c r="E59" s="1032"/>
      <c r="F59" s="561">
        <f t="shared" si="0"/>
        <v>0.21</v>
      </c>
      <c r="G59" s="44"/>
      <c r="H59" s="44"/>
      <c r="I59" s="44"/>
      <c r="J59" s="44"/>
      <c r="K59" s="44"/>
      <c r="L59" s="44"/>
      <c r="M59" s="44"/>
      <c r="N59" s="44"/>
      <c r="O59" s="18"/>
      <c r="P59" s="4"/>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row>
    <row r="60" spans="1:46" ht="17" hidden="1" customHeight="1" x14ac:dyDescent="0.15">
      <c r="A60" s="4"/>
      <c r="B60" s="44"/>
      <c r="C60" s="44"/>
      <c r="D60" s="82">
        <f>'2a'!D44</f>
        <v>0</v>
      </c>
      <c r="E60" s="1032"/>
      <c r="F60" s="561">
        <f t="shared" si="0"/>
        <v>0.21</v>
      </c>
      <c r="G60" s="44"/>
      <c r="H60" s="44"/>
      <c r="I60" s="44"/>
      <c r="J60" s="44"/>
      <c r="K60" s="44"/>
      <c r="L60" s="44"/>
      <c r="M60" s="44"/>
      <c r="N60" s="44"/>
      <c r="O60" s="18"/>
      <c r="P60" s="4"/>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row>
    <row r="61" spans="1:46" ht="17" hidden="1" customHeight="1" x14ac:dyDescent="0.15">
      <c r="A61" s="4"/>
      <c r="B61" s="44"/>
      <c r="C61" s="44"/>
      <c r="D61" s="82">
        <f>'2a'!D45</f>
        <v>0</v>
      </c>
      <c r="E61" s="1032"/>
      <c r="F61" s="561">
        <f t="shared" si="0"/>
        <v>0.21</v>
      </c>
      <c r="G61" s="44"/>
      <c r="H61" s="44"/>
      <c r="I61" s="44"/>
      <c r="J61" s="44"/>
      <c r="K61" s="44"/>
      <c r="L61" s="44"/>
      <c r="M61" s="44"/>
      <c r="N61" s="44"/>
      <c r="O61" s="18"/>
      <c r="P61" s="4"/>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row>
    <row r="62" spans="1:46" ht="17" hidden="1" customHeight="1" x14ac:dyDescent="0.15">
      <c r="A62" s="4"/>
      <c r="B62" s="44"/>
      <c r="C62" s="44"/>
      <c r="D62" s="82">
        <f>'2a'!D46</f>
        <v>0</v>
      </c>
      <c r="E62" s="1032"/>
      <c r="F62" s="561">
        <f t="shared" si="0"/>
        <v>0.21</v>
      </c>
      <c r="G62" s="44"/>
      <c r="H62" s="44"/>
      <c r="I62" s="44"/>
      <c r="J62" s="44"/>
      <c r="K62" s="44"/>
      <c r="L62" s="44"/>
      <c r="M62" s="44"/>
      <c r="N62" s="44"/>
      <c r="O62" s="18"/>
      <c r="P62" s="4"/>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row>
    <row r="63" spans="1:46" ht="17" hidden="1" customHeight="1" x14ac:dyDescent="0.15">
      <c r="A63" s="4"/>
      <c r="B63" s="44"/>
      <c r="C63" s="44"/>
      <c r="D63" s="82">
        <f>'2a'!D47</f>
        <v>0</v>
      </c>
      <c r="E63" s="1032"/>
      <c r="F63" s="561">
        <f t="shared" si="0"/>
        <v>0.21</v>
      </c>
      <c r="G63" s="44"/>
      <c r="H63" s="44"/>
      <c r="I63" s="44"/>
      <c r="J63" s="44"/>
      <c r="K63" s="44"/>
      <c r="L63" s="44"/>
      <c r="M63" s="44"/>
      <c r="N63" s="44"/>
      <c r="O63" s="18"/>
      <c r="P63" s="4"/>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row>
    <row r="64" spans="1:46" ht="17" customHeight="1" thickBot="1" x14ac:dyDescent="0.2">
      <c r="A64" s="4"/>
      <c r="B64" s="44"/>
      <c r="C64" s="44"/>
      <c r="D64" s="44"/>
      <c r="E64" s="44"/>
      <c r="F64" s="44"/>
      <c r="G64" s="44"/>
      <c r="H64" s="44"/>
      <c r="I64" s="44"/>
      <c r="J64" s="44"/>
      <c r="K64" s="44"/>
      <c r="L64" s="44"/>
      <c r="M64" s="44"/>
      <c r="N64" s="44"/>
      <c r="O64" s="18"/>
      <c r="P64" s="4"/>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row>
    <row r="65" spans="1:46" ht="18" customHeight="1" thickBot="1" x14ac:dyDescent="0.25">
      <c r="A65" s="4"/>
      <c r="B65" s="44"/>
      <c r="C65" s="79" t="s">
        <v>1567</v>
      </c>
      <c r="D65" s="2398" t="s">
        <v>1436</v>
      </c>
      <c r="E65" s="2661"/>
      <c r="F65" s="2662"/>
      <c r="G65" s="563" t="s">
        <v>505</v>
      </c>
      <c r="H65" s="44"/>
      <c r="I65" s="44"/>
      <c r="J65" s="44"/>
      <c r="K65" s="44"/>
      <c r="L65" s="44"/>
      <c r="M65" s="44"/>
      <c r="N65" s="44"/>
      <c r="O65" s="18"/>
      <c r="P65" s="4"/>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row>
    <row r="66" spans="1:46" ht="9.75" customHeight="1" thickBot="1" x14ac:dyDescent="0.2">
      <c r="A66" s="4"/>
      <c r="B66" s="44"/>
      <c r="C66" s="44"/>
      <c r="D66" s="44"/>
      <c r="E66" s="44"/>
      <c r="F66" s="44"/>
      <c r="G66" s="1030" t="s">
        <v>503</v>
      </c>
      <c r="H66" s="44"/>
      <c r="I66" s="44"/>
      <c r="J66" s="44"/>
      <c r="K66" s="44"/>
      <c r="L66" s="44"/>
      <c r="M66" s="44"/>
      <c r="N66" s="44"/>
      <c r="O66" s="18"/>
      <c r="P66" s="4"/>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row>
    <row r="67" spans="1:46" ht="17.25" customHeight="1" thickBot="1" x14ac:dyDescent="0.25">
      <c r="A67" s="4"/>
      <c r="B67" s="44"/>
      <c r="C67" s="44"/>
      <c r="D67" s="2398" t="s">
        <v>231</v>
      </c>
      <c r="E67" s="2400"/>
      <c r="F67" s="1032">
        <v>0.21</v>
      </c>
      <c r="G67" s="1031">
        <f>IF(F67=0,SB!$I$493,F67)</f>
        <v>0.21</v>
      </c>
      <c r="H67" s="44"/>
      <c r="I67" s="44"/>
      <c r="J67" s="44"/>
      <c r="K67" s="44"/>
      <c r="L67" s="44"/>
      <c r="M67" s="44"/>
      <c r="N67" s="44"/>
      <c r="O67" s="18"/>
      <c r="P67" s="4"/>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row>
    <row r="68" spans="1:46" ht="9.75" customHeight="1" thickBot="1" x14ac:dyDescent="0.2">
      <c r="A68" s="4"/>
      <c r="B68" s="44"/>
      <c r="C68" s="44"/>
      <c r="D68" s="44"/>
      <c r="E68" s="44"/>
      <c r="F68" s="44"/>
      <c r="G68" s="44"/>
      <c r="H68" s="44"/>
      <c r="I68" s="44"/>
      <c r="J68" s="44"/>
      <c r="K68" s="44"/>
      <c r="L68" s="44"/>
      <c r="M68" s="44"/>
      <c r="N68" s="44"/>
      <c r="O68" s="18"/>
      <c r="P68" s="4"/>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row>
    <row r="69" spans="1:46" ht="18" customHeight="1" thickBot="1" x14ac:dyDescent="0.25">
      <c r="A69" s="4"/>
      <c r="B69" s="44"/>
      <c r="C69" s="44"/>
      <c r="D69" s="2398" t="s">
        <v>1487</v>
      </c>
      <c r="E69" s="2399"/>
      <c r="F69" s="44"/>
      <c r="G69" s="44"/>
      <c r="H69" s="44"/>
      <c r="I69" s="44"/>
      <c r="J69" s="44"/>
      <c r="K69" s="44"/>
      <c r="L69" s="44"/>
      <c r="M69" s="44"/>
      <c r="N69" s="44"/>
      <c r="O69" s="18"/>
      <c r="P69" s="4"/>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row>
    <row r="70" spans="1:46" ht="15.75" customHeight="1" x14ac:dyDescent="0.15">
      <c r="A70" s="4"/>
      <c r="B70" s="44"/>
      <c r="C70" s="44"/>
      <c r="D70" s="2672" t="s">
        <v>504</v>
      </c>
      <c r="E70" s="2673"/>
      <c r="F70" s="1030" t="s">
        <v>503</v>
      </c>
      <c r="G70" s="44"/>
      <c r="H70" s="44"/>
      <c r="I70" s="44"/>
      <c r="J70" s="44"/>
      <c r="K70" s="44"/>
      <c r="L70" s="44"/>
      <c r="M70" s="44"/>
      <c r="N70" s="44"/>
      <c r="O70" s="18"/>
      <c r="P70" s="4"/>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row>
    <row r="71" spans="1:46" ht="15.75" customHeight="1" x14ac:dyDescent="0.15">
      <c r="A71" s="4"/>
      <c r="B71" s="44"/>
      <c r="C71" s="44"/>
      <c r="D71" s="402" t="str">
        <f>'2a'!D93</f>
        <v xml:space="preserve">Intereses Depósito </v>
      </c>
      <c r="E71" s="560">
        <v>0</v>
      </c>
      <c r="F71" s="561">
        <f>IF(E71=0%,$G$67,E71)</f>
        <v>0.21</v>
      </c>
      <c r="G71" s="44"/>
      <c r="H71" s="44"/>
      <c r="I71" s="44"/>
      <c r="J71" s="44"/>
      <c r="K71" s="44"/>
      <c r="L71" s="44"/>
      <c r="M71" s="44"/>
      <c r="N71" s="44"/>
      <c r="O71" s="18"/>
      <c r="P71" s="4"/>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row>
    <row r="72" spans="1:46" ht="15.75" customHeight="1" x14ac:dyDescent="0.15">
      <c r="A72" s="4"/>
      <c r="B72" s="44"/>
      <c r="C72" s="44"/>
      <c r="D72" s="402" t="str">
        <f>'2a'!D94</f>
        <v>Intereses Letras TD</v>
      </c>
      <c r="E72" s="560"/>
      <c r="F72" s="561">
        <f>IF(E72=0%,$G$67,E72)</f>
        <v>0.21</v>
      </c>
      <c r="G72" s="44"/>
      <c r="H72" s="44"/>
      <c r="I72" s="44"/>
      <c r="J72" s="44"/>
      <c r="K72" s="44"/>
      <c r="L72" s="44"/>
      <c r="M72" s="44"/>
      <c r="N72" s="44"/>
      <c r="O72" s="18"/>
      <c r="P72" s="4"/>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row>
    <row r="73" spans="1:46" ht="15.75" hidden="1" customHeight="1" x14ac:dyDescent="0.15">
      <c r="A73" s="4"/>
      <c r="B73" s="44"/>
      <c r="C73" s="44"/>
      <c r="D73" s="402">
        <f>'2a'!D95</f>
        <v>0</v>
      </c>
      <c r="E73" s="560"/>
      <c r="F73" s="561">
        <f>IF(E73=0%,$G$67,E73)</f>
        <v>0.21</v>
      </c>
      <c r="G73" s="44"/>
      <c r="H73" s="44"/>
      <c r="I73" s="44"/>
      <c r="J73" s="44"/>
      <c r="K73" s="44"/>
      <c r="L73" s="44"/>
      <c r="M73" s="44"/>
      <c r="N73" s="44"/>
      <c r="O73" s="18"/>
      <c r="P73" s="4"/>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row>
    <row r="74" spans="1:46" ht="15.75" hidden="1" customHeight="1" x14ac:dyDescent="0.15">
      <c r="A74" s="4"/>
      <c r="B74" s="44"/>
      <c r="C74" s="44"/>
      <c r="D74" s="402">
        <f>'2a'!D96</f>
        <v>0</v>
      </c>
      <c r="E74" s="560"/>
      <c r="F74" s="561">
        <f>IF(E74=0%,$G$67,E74)</f>
        <v>0.21</v>
      </c>
      <c r="G74" s="44"/>
      <c r="H74" s="44"/>
      <c r="I74" s="44"/>
      <c r="J74" s="44"/>
      <c r="K74" s="44"/>
      <c r="L74" s="44"/>
      <c r="M74" s="44"/>
      <c r="N74" s="44"/>
      <c r="O74" s="18"/>
      <c r="P74" s="4"/>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row>
    <row r="75" spans="1:46" ht="15.75" customHeight="1" x14ac:dyDescent="0.15">
      <c r="A75" s="4"/>
      <c r="B75" s="44"/>
      <c r="C75" s="44"/>
      <c r="D75" s="2674" t="s">
        <v>1253</v>
      </c>
      <c r="E75" s="2675"/>
      <c r="F75" s="1030" t="s">
        <v>503</v>
      </c>
      <c r="G75" s="44"/>
      <c r="H75" s="44"/>
      <c r="I75" s="44"/>
      <c r="J75" s="44"/>
      <c r="K75" s="44"/>
      <c r="L75" s="44"/>
      <c r="M75" s="44"/>
      <c r="N75" s="44"/>
      <c r="O75" s="18"/>
      <c r="P75" s="4"/>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row>
    <row r="76" spans="1:46" ht="15.75" customHeight="1" x14ac:dyDescent="0.15">
      <c r="A76" s="4"/>
      <c r="B76" s="44"/>
      <c r="C76" s="44"/>
      <c r="D76" s="402">
        <f>'2a'!D104</f>
        <v>0</v>
      </c>
      <c r="E76" s="560"/>
      <c r="F76" s="561">
        <f t="shared" ref="F76:F82" si="1">IF(E76=0%,$G$67,E76)</f>
        <v>0.21</v>
      </c>
      <c r="G76" s="44"/>
      <c r="H76" s="44"/>
      <c r="I76" s="44"/>
      <c r="J76" s="44"/>
      <c r="K76" s="44"/>
      <c r="L76" s="44"/>
      <c r="M76" s="44"/>
      <c r="N76" s="44"/>
      <c r="O76" s="18"/>
      <c r="P76" s="4"/>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row>
    <row r="77" spans="1:46" ht="15.75" customHeight="1" x14ac:dyDescent="0.15">
      <c r="A77" s="4"/>
      <c r="B77" s="44"/>
      <c r="C77" s="44"/>
      <c r="D77" s="402">
        <f>'2a'!D105</f>
        <v>0</v>
      </c>
      <c r="E77" s="560"/>
      <c r="F77" s="561">
        <f t="shared" si="1"/>
        <v>0.21</v>
      </c>
      <c r="G77" s="44"/>
      <c r="H77" s="44"/>
      <c r="I77" s="44"/>
      <c r="J77" s="44"/>
      <c r="K77" s="44"/>
      <c r="L77" s="44"/>
      <c r="M77" s="44"/>
      <c r="N77" s="44"/>
      <c r="O77" s="18"/>
      <c r="P77" s="4"/>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row>
    <row r="78" spans="1:46" ht="17" hidden="1" customHeight="1" x14ac:dyDescent="0.15">
      <c r="A78" s="4"/>
      <c r="B78" s="44"/>
      <c r="C78" s="44"/>
      <c r="D78" s="402">
        <f>'2a'!D106</f>
        <v>0</v>
      </c>
      <c r="E78" s="560"/>
      <c r="F78" s="561">
        <f t="shared" si="1"/>
        <v>0.21</v>
      </c>
      <c r="G78" s="44"/>
      <c r="H78" s="44"/>
      <c r="I78" s="44"/>
      <c r="J78" s="44"/>
      <c r="K78" s="44"/>
      <c r="L78" s="44"/>
      <c r="M78" s="44"/>
      <c r="N78" s="44"/>
      <c r="O78" s="18"/>
      <c r="P78" s="4"/>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row>
    <row r="79" spans="1:46" ht="17" hidden="1" customHeight="1" x14ac:dyDescent="0.15">
      <c r="A79" s="4"/>
      <c r="B79" s="44"/>
      <c r="C79" s="44"/>
      <c r="D79" s="402">
        <f>'2a'!D107</f>
        <v>0</v>
      </c>
      <c r="E79" s="560"/>
      <c r="F79" s="561">
        <f t="shared" si="1"/>
        <v>0.21</v>
      </c>
      <c r="G79" s="44"/>
      <c r="H79" s="44"/>
      <c r="I79" s="44"/>
      <c r="J79" s="44"/>
      <c r="K79" s="44"/>
      <c r="L79" s="44"/>
      <c r="M79" s="44"/>
      <c r="N79" s="44"/>
      <c r="O79" s="18"/>
      <c r="P79" s="4"/>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row>
    <row r="80" spans="1:46" ht="17" hidden="1" customHeight="1" x14ac:dyDescent="0.15">
      <c r="A80" s="4"/>
      <c r="B80" s="44"/>
      <c r="C80" s="44"/>
      <c r="D80" s="402">
        <f>'2a'!D108</f>
        <v>0</v>
      </c>
      <c r="E80" s="560"/>
      <c r="F80" s="561">
        <f t="shared" si="1"/>
        <v>0.21</v>
      </c>
      <c r="G80" s="44"/>
      <c r="H80" s="44"/>
      <c r="I80" s="44"/>
      <c r="J80" s="44"/>
      <c r="K80" s="44"/>
      <c r="L80" s="44"/>
      <c r="M80" s="44"/>
      <c r="N80" s="44"/>
      <c r="O80" s="18"/>
      <c r="P80" s="4"/>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row>
    <row r="81" spans="1:46" ht="17" hidden="1" customHeight="1" x14ac:dyDescent="0.15">
      <c r="A81" s="4"/>
      <c r="B81" s="44"/>
      <c r="C81" s="44"/>
      <c r="D81" s="402">
        <f>'2a'!D109</f>
        <v>0</v>
      </c>
      <c r="E81" s="560"/>
      <c r="F81" s="561">
        <f t="shared" si="1"/>
        <v>0.21</v>
      </c>
      <c r="G81" s="44"/>
      <c r="H81" s="44"/>
      <c r="I81" s="44"/>
      <c r="J81" s="44"/>
      <c r="K81" s="44"/>
      <c r="L81" s="44"/>
      <c r="M81" s="44"/>
      <c r="N81" s="44"/>
      <c r="O81" s="18"/>
      <c r="P81" s="4"/>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row>
    <row r="82" spans="1:46" ht="17" hidden="1" customHeight="1" x14ac:dyDescent="0.15">
      <c r="A82" s="4"/>
      <c r="B82" s="44"/>
      <c r="C82" s="44"/>
      <c r="D82" s="402">
        <f>'2a'!D110</f>
        <v>0</v>
      </c>
      <c r="E82" s="560"/>
      <c r="F82" s="561">
        <f t="shared" si="1"/>
        <v>0.21</v>
      </c>
      <c r="G82" s="44"/>
      <c r="H82" s="44"/>
      <c r="I82" s="44"/>
      <c r="J82" s="44"/>
      <c r="K82" s="44"/>
      <c r="L82" s="44"/>
      <c r="M82" s="44"/>
      <c r="N82" s="44"/>
      <c r="O82" s="18"/>
      <c r="P82" s="4"/>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row>
    <row r="83" spans="1:46" ht="18" customHeight="1" thickBot="1" x14ac:dyDescent="0.2">
      <c r="A83" s="4"/>
      <c r="B83" s="44"/>
      <c r="C83" s="44"/>
      <c r="D83" s="44"/>
      <c r="E83" s="44"/>
      <c r="F83" s="44"/>
      <c r="G83" s="44"/>
      <c r="H83" s="44"/>
      <c r="I83" s="44"/>
      <c r="J83" s="44"/>
      <c r="K83" s="44"/>
      <c r="L83" s="44"/>
      <c r="M83" s="44"/>
      <c r="N83" s="44"/>
      <c r="O83" s="18"/>
      <c r="P83" s="4"/>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row>
    <row r="84" spans="1:46" ht="18" customHeight="1" thickBot="1" x14ac:dyDescent="0.25">
      <c r="A84" s="4"/>
      <c r="B84" s="87"/>
      <c r="C84" s="79" t="s">
        <v>802</v>
      </c>
      <c r="D84" s="2398" t="s">
        <v>1489</v>
      </c>
      <c r="E84" s="2661"/>
      <c r="F84" s="2662"/>
      <c r="G84" s="563" t="s">
        <v>1256</v>
      </c>
      <c r="H84" s="50"/>
      <c r="I84" s="44"/>
      <c r="J84" s="44"/>
      <c r="K84" s="44"/>
      <c r="L84" s="44"/>
      <c r="M84" s="56"/>
      <c r="N84" s="56"/>
      <c r="O84" s="18"/>
      <c r="P84" s="4"/>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row>
    <row r="85" spans="1:46" ht="9.75" customHeight="1" thickBot="1" x14ac:dyDescent="0.25">
      <c r="A85" s="4"/>
      <c r="B85" s="88"/>
      <c r="C85" s="87"/>
      <c r="D85" s="44"/>
      <c r="E85" s="44"/>
      <c r="F85" s="44"/>
      <c r="G85" s="1030" t="s">
        <v>503</v>
      </c>
      <c r="H85" s="44"/>
      <c r="I85" s="44"/>
      <c r="J85" s="44"/>
      <c r="K85" s="44"/>
      <c r="L85" s="18"/>
      <c r="M85" s="18"/>
      <c r="N85" s="18"/>
      <c r="O85" s="18"/>
      <c r="P85" s="4"/>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row>
    <row r="86" spans="1:46" ht="19" thickBot="1" x14ac:dyDescent="0.25">
      <c r="A86" s="4"/>
      <c r="B86" s="88"/>
      <c r="C86" s="88"/>
      <c r="D86" s="2398" t="s">
        <v>1490</v>
      </c>
      <c r="E86" s="2400"/>
      <c r="F86" s="1032">
        <v>0.21</v>
      </c>
      <c r="G86" s="1031">
        <f>IF(F86=0,SB!$I$493,F86)</f>
        <v>0.21</v>
      </c>
      <c r="H86" s="44"/>
      <c r="I86" s="44"/>
      <c r="J86" s="44"/>
      <c r="K86" s="44"/>
      <c r="L86" s="56"/>
      <c r="M86" s="56"/>
      <c r="N86" s="44"/>
      <c r="O86" s="18"/>
      <c r="P86" s="4"/>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row>
    <row r="87" spans="1:46" ht="9.75" customHeight="1" thickBot="1" x14ac:dyDescent="0.25">
      <c r="A87" s="4"/>
      <c r="B87" s="88"/>
      <c r="C87" s="88"/>
      <c r="D87" s="61"/>
      <c r="E87" s="46"/>
      <c r="F87" s="47"/>
      <c r="G87" s="50"/>
      <c r="H87" s="44"/>
      <c r="I87" s="44"/>
      <c r="J87" s="44"/>
      <c r="K87" s="44"/>
      <c r="L87" s="56"/>
      <c r="M87" s="56"/>
      <c r="N87" s="44"/>
      <c r="O87" s="18"/>
      <c r="P87" s="4"/>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row>
    <row r="88" spans="1:46" ht="19" thickBot="1" x14ac:dyDescent="0.25">
      <c r="A88" s="4"/>
      <c r="B88" s="88"/>
      <c r="C88" s="88"/>
      <c r="D88" s="2398" t="s">
        <v>1491</v>
      </c>
      <c r="E88" s="2399"/>
      <c r="F88" s="562"/>
      <c r="G88" s="50"/>
      <c r="H88" s="44"/>
      <c r="I88" s="44"/>
      <c r="J88" s="44"/>
      <c r="K88" s="44"/>
      <c r="L88" s="56"/>
      <c r="M88" s="56"/>
      <c r="N88" s="44"/>
      <c r="O88" s="18"/>
      <c r="P88" s="4"/>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row>
    <row r="89" spans="1:46" ht="16" x14ac:dyDescent="0.2">
      <c r="A89" s="4"/>
      <c r="B89" s="88"/>
      <c r="C89" s="1033"/>
      <c r="D89" s="2674" t="s">
        <v>1254</v>
      </c>
      <c r="E89" s="2675"/>
      <c r="F89" s="1030" t="s">
        <v>503</v>
      </c>
      <c r="G89" s="50"/>
      <c r="H89" s="44"/>
      <c r="I89" s="44"/>
      <c r="J89" s="44"/>
      <c r="K89" s="44"/>
      <c r="L89" s="56"/>
      <c r="M89" s="56"/>
      <c r="N89" s="44"/>
      <c r="O89" s="18"/>
      <c r="P89" s="4"/>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row>
    <row r="90" spans="1:46" ht="16" x14ac:dyDescent="0.2">
      <c r="A90" s="4"/>
      <c r="B90" s="88"/>
      <c r="C90" s="88"/>
      <c r="D90" s="402" t="s">
        <v>1255</v>
      </c>
      <c r="E90" s="560"/>
      <c r="F90" s="561">
        <f>IF(E90=0%,$G$86,E90)</f>
        <v>0.21</v>
      </c>
      <c r="G90" s="50"/>
      <c r="H90" s="44"/>
      <c r="I90" s="44"/>
      <c r="J90" s="44"/>
      <c r="K90" s="44"/>
      <c r="L90" s="56"/>
      <c r="M90" s="56"/>
      <c r="N90" s="44"/>
      <c r="O90" s="18"/>
      <c r="P90" s="4"/>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row>
    <row r="91" spans="1:46" ht="15.75" customHeight="1" x14ac:dyDescent="0.2">
      <c r="A91" s="4"/>
      <c r="B91" s="88"/>
      <c r="C91" s="88"/>
      <c r="D91" s="2674" t="s">
        <v>1563</v>
      </c>
      <c r="E91" s="2675"/>
      <c r="F91" s="47"/>
      <c r="G91" s="50"/>
      <c r="H91" s="44"/>
      <c r="I91" s="44"/>
      <c r="J91" s="44"/>
      <c r="K91" s="44"/>
      <c r="L91" s="56"/>
      <c r="M91" s="56"/>
      <c r="N91" s="44"/>
      <c r="O91" s="18"/>
      <c r="P91" s="4"/>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row>
    <row r="92" spans="1:46" ht="16" x14ac:dyDescent="0.2">
      <c r="A92" s="4"/>
      <c r="B92" s="88"/>
      <c r="C92" s="88"/>
      <c r="D92" s="564" t="e">
        <f>'2b'!#REF!</f>
        <v>#REF!</v>
      </c>
      <c r="E92" s="560"/>
      <c r="F92" s="561">
        <f t="shared" ref="F92:F120" si="2">IF(E92=0%,$G$86,E92)</f>
        <v>0.21</v>
      </c>
      <c r="G92" s="50"/>
      <c r="H92" s="44"/>
      <c r="I92" s="44"/>
      <c r="J92" s="44"/>
      <c r="K92" s="44"/>
      <c r="L92" s="56"/>
      <c r="M92" s="56"/>
      <c r="N92" s="44"/>
      <c r="O92" s="18"/>
      <c r="P92" s="4"/>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row>
    <row r="93" spans="1:46" ht="16" x14ac:dyDescent="0.2">
      <c r="A93" s="4"/>
      <c r="B93" s="88"/>
      <c r="C93" s="88"/>
      <c r="D93" s="564">
        <f>'2b'!D29</f>
        <v>0</v>
      </c>
      <c r="E93" s="560"/>
      <c r="F93" s="561">
        <f t="shared" si="2"/>
        <v>0.21</v>
      </c>
      <c r="G93" s="50"/>
      <c r="H93" s="44"/>
      <c r="I93" s="44"/>
      <c r="J93" s="44"/>
      <c r="K93" s="44"/>
      <c r="L93" s="56"/>
      <c r="M93" s="56"/>
      <c r="N93" s="44"/>
      <c r="O93" s="18"/>
      <c r="P93" s="4"/>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row>
    <row r="94" spans="1:46" ht="16" x14ac:dyDescent="0.2">
      <c r="A94" s="4"/>
      <c r="B94" s="88"/>
      <c r="C94" s="88"/>
      <c r="D94" s="564">
        <f>'2b'!D31</f>
        <v>0</v>
      </c>
      <c r="E94" s="560"/>
      <c r="F94" s="561">
        <f t="shared" si="2"/>
        <v>0.21</v>
      </c>
      <c r="G94" s="50"/>
      <c r="H94" s="44"/>
      <c r="I94" s="44"/>
      <c r="J94" s="44"/>
      <c r="K94" s="44"/>
      <c r="L94" s="56"/>
      <c r="M94" s="56"/>
      <c r="N94" s="44"/>
      <c r="O94" s="18"/>
      <c r="P94" s="4"/>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row>
    <row r="95" spans="1:46" ht="16" hidden="1" x14ac:dyDescent="0.2">
      <c r="A95" s="4"/>
      <c r="B95" s="88"/>
      <c r="C95" s="88"/>
      <c r="D95" s="82">
        <f>'2b'!D95</f>
        <v>0</v>
      </c>
      <c r="E95" s="560">
        <v>0</v>
      </c>
      <c r="F95" s="561">
        <f t="shared" si="2"/>
        <v>0.21</v>
      </c>
      <c r="G95" s="50"/>
      <c r="H95" s="44"/>
      <c r="I95" s="44"/>
      <c r="J95" s="44"/>
      <c r="K95" s="44"/>
      <c r="L95" s="56"/>
      <c r="M95" s="56"/>
      <c r="N95" s="44"/>
      <c r="O95" s="18"/>
      <c r="P95" s="4"/>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row>
    <row r="96" spans="1:46" ht="16" hidden="1" x14ac:dyDescent="0.2">
      <c r="A96" s="4"/>
      <c r="B96" s="88"/>
      <c r="C96" s="88"/>
      <c r="D96" s="82">
        <f>'2b'!D132</f>
        <v>0</v>
      </c>
      <c r="E96" s="560">
        <v>0</v>
      </c>
      <c r="F96" s="561">
        <f t="shared" si="2"/>
        <v>0.21</v>
      </c>
      <c r="G96" s="50"/>
      <c r="H96" s="44"/>
      <c r="I96" s="44"/>
      <c r="J96" s="44"/>
      <c r="K96" s="44"/>
      <c r="L96" s="56"/>
      <c r="M96" s="56"/>
      <c r="N96" s="44"/>
      <c r="O96" s="18"/>
      <c r="P96" s="4"/>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row>
    <row r="97" spans="1:46" ht="16" hidden="1" x14ac:dyDescent="0.2">
      <c r="A97" s="4"/>
      <c r="B97" s="88"/>
      <c r="C97" s="88"/>
      <c r="D97" s="82">
        <f>'2b'!D133</f>
        <v>0</v>
      </c>
      <c r="E97" s="560">
        <v>0</v>
      </c>
      <c r="F97" s="561">
        <f t="shared" si="2"/>
        <v>0.21</v>
      </c>
      <c r="G97" s="50"/>
      <c r="H97" s="44"/>
      <c r="I97" s="44"/>
      <c r="J97" s="44"/>
      <c r="K97" s="44"/>
      <c r="L97" s="56"/>
      <c r="M97" s="56"/>
      <c r="N97" s="44"/>
      <c r="O97" s="18"/>
      <c r="P97" s="4"/>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row>
    <row r="98" spans="1:46" ht="16" hidden="1" x14ac:dyDescent="0.2">
      <c r="A98" s="4"/>
      <c r="B98" s="88"/>
      <c r="C98" s="88"/>
      <c r="D98" s="82">
        <f>'2b'!D134</f>
        <v>0</v>
      </c>
      <c r="E98" s="560">
        <v>0</v>
      </c>
      <c r="F98" s="561">
        <f t="shared" si="2"/>
        <v>0.21</v>
      </c>
      <c r="G98" s="50"/>
      <c r="H98" s="44"/>
      <c r="I98" s="44"/>
      <c r="J98" s="44"/>
      <c r="K98" s="44"/>
      <c r="L98" s="56"/>
      <c r="M98" s="56"/>
      <c r="N98" s="44"/>
      <c r="O98" s="18"/>
      <c r="P98" s="4"/>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row>
    <row r="99" spans="1:46" ht="16" hidden="1" x14ac:dyDescent="0.2">
      <c r="A99" s="4"/>
      <c r="B99" s="88"/>
      <c r="C99" s="88"/>
      <c r="D99" s="82">
        <f>'2b'!D135</f>
        <v>0</v>
      </c>
      <c r="E99" s="560">
        <v>0</v>
      </c>
      <c r="F99" s="561">
        <f t="shared" si="2"/>
        <v>0.21</v>
      </c>
      <c r="G99" s="50"/>
      <c r="H99" s="44"/>
      <c r="I99" s="44"/>
      <c r="J99" s="44"/>
      <c r="K99" s="44"/>
      <c r="L99" s="56"/>
      <c r="M99" s="56"/>
      <c r="N99" s="44"/>
      <c r="O99" s="18"/>
      <c r="P99" s="4"/>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row>
    <row r="100" spans="1:46" ht="16" hidden="1" x14ac:dyDescent="0.2">
      <c r="A100" s="4"/>
      <c r="B100" s="88"/>
      <c r="C100" s="88"/>
      <c r="D100" s="82">
        <f>'2b'!D136</f>
        <v>0</v>
      </c>
      <c r="E100" s="560">
        <v>0</v>
      </c>
      <c r="F100" s="561">
        <f t="shared" si="2"/>
        <v>0.21</v>
      </c>
      <c r="G100" s="50"/>
      <c r="H100" s="44"/>
      <c r="I100" s="44"/>
      <c r="J100" s="44"/>
      <c r="K100" s="44"/>
      <c r="L100" s="56"/>
      <c r="M100" s="56"/>
      <c r="N100" s="44"/>
      <c r="O100" s="18"/>
      <c r="P100" s="4"/>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row>
    <row r="101" spans="1:46" ht="16" hidden="1" x14ac:dyDescent="0.2">
      <c r="A101" s="4"/>
      <c r="B101" s="88"/>
      <c r="C101" s="88"/>
      <c r="D101" s="82">
        <f>'2b'!D137</f>
        <v>0</v>
      </c>
      <c r="E101" s="560">
        <v>0</v>
      </c>
      <c r="F101" s="561">
        <f t="shared" si="2"/>
        <v>0.21</v>
      </c>
      <c r="G101" s="50"/>
      <c r="H101" s="44"/>
      <c r="I101" s="44"/>
      <c r="J101" s="44"/>
      <c r="K101" s="44"/>
      <c r="L101" s="56"/>
      <c r="M101" s="56"/>
      <c r="N101" s="44"/>
      <c r="O101" s="18"/>
      <c r="P101" s="4"/>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row>
    <row r="102" spans="1:46" ht="16" hidden="1" x14ac:dyDescent="0.2">
      <c r="A102" s="4"/>
      <c r="B102" s="88"/>
      <c r="C102" s="88"/>
      <c r="D102" s="82">
        <f>'2b'!D138</f>
        <v>0</v>
      </c>
      <c r="E102" s="560">
        <v>0</v>
      </c>
      <c r="F102" s="561">
        <f t="shared" si="2"/>
        <v>0.21</v>
      </c>
      <c r="G102" s="50"/>
      <c r="H102" s="44"/>
      <c r="I102" s="44"/>
      <c r="J102" s="44"/>
      <c r="K102" s="44"/>
      <c r="L102" s="56"/>
      <c r="M102" s="56"/>
      <c r="N102" s="44"/>
      <c r="O102" s="18"/>
      <c r="P102" s="4"/>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row>
    <row r="103" spans="1:46" ht="16" hidden="1" x14ac:dyDescent="0.2">
      <c r="A103" s="4"/>
      <c r="B103" s="88"/>
      <c r="C103" s="88"/>
      <c r="D103" s="82">
        <f>'2b'!D139</f>
        <v>0</v>
      </c>
      <c r="E103" s="560">
        <v>0</v>
      </c>
      <c r="F103" s="561">
        <f t="shared" si="2"/>
        <v>0.21</v>
      </c>
      <c r="G103" s="50"/>
      <c r="H103" s="44"/>
      <c r="I103" s="44"/>
      <c r="J103" s="44"/>
      <c r="K103" s="44"/>
      <c r="L103" s="56"/>
      <c r="M103" s="56"/>
      <c r="N103" s="44"/>
      <c r="O103" s="18"/>
      <c r="P103" s="4"/>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row>
    <row r="104" spans="1:46" ht="16" hidden="1" x14ac:dyDescent="0.2">
      <c r="A104" s="4"/>
      <c r="B104" s="88"/>
      <c r="C104" s="88"/>
      <c r="D104" s="82">
        <f>'2b'!D140</f>
        <v>0</v>
      </c>
      <c r="E104" s="560">
        <v>0</v>
      </c>
      <c r="F104" s="561">
        <f t="shared" si="2"/>
        <v>0.21</v>
      </c>
      <c r="G104" s="50"/>
      <c r="H104" s="44"/>
      <c r="I104" s="44"/>
      <c r="J104" s="44"/>
      <c r="K104" s="44"/>
      <c r="L104" s="56"/>
      <c r="M104" s="56"/>
      <c r="N104" s="44"/>
      <c r="O104" s="18"/>
      <c r="P104" s="4"/>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row>
    <row r="105" spans="1:46" ht="16" hidden="1" x14ac:dyDescent="0.2">
      <c r="A105" s="4"/>
      <c r="B105" s="88"/>
      <c r="C105" s="88"/>
      <c r="D105" s="82">
        <f>'2b'!D141</f>
        <v>0</v>
      </c>
      <c r="E105" s="560">
        <v>0</v>
      </c>
      <c r="F105" s="561">
        <f t="shared" si="2"/>
        <v>0.21</v>
      </c>
      <c r="G105" s="50"/>
      <c r="H105" s="44"/>
      <c r="I105" s="44"/>
      <c r="J105" s="44"/>
      <c r="K105" s="44"/>
      <c r="L105" s="56"/>
      <c r="M105" s="56"/>
      <c r="N105" s="44"/>
      <c r="O105" s="18"/>
      <c r="P105" s="4"/>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row>
    <row r="106" spans="1:46" ht="16" hidden="1" x14ac:dyDescent="0.2">
      <c r="A106" s="4"/>
      <c r="B106" s="88"/>
      <c r="C106" s="88"/>
      <c r="D106" s="82">
        <f>'2b'!D142</f>
        <v>0</v>
      </c>
      <c r="E106" s="560">
        <v>0</v>
      </c>
      <c r="F106" s="561">
        <f t="shared" si="2"/>
        <v>0.21</v>
      </c>
      <c r="G106" s="50"/>
      <c r="H106" s="44"/>
      <c r="I106" s="44"/>
      <c r="J106" s="44"/>
      <c r="K106" s="44"/>
      <c r="L106" s="56"/>
      <c r="M106" s="56"/>
      <c r="N106" s="44"/>
      <c r="O106" s="18"/>
      <c r="P106" s="4"/>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row>
    <row r="107" spans="1:46" ht="16" hidden="1" x14ac:dyDescent="0.2">
      <c r="A107" s="4"/>
      <c r="B107" s="88"/>
      <c r="C107" s="88"/>
      <c r="D107" s="82">
        <f>'2b'!D143</f>
        <v>0</v>
      </c>
      <c r="E107" s="560">
        <v>0</v>
      </c>
      <c r="F107" s="561">
        <f t="shared" si="2"/>
        <v>0.21</v>
      </c>
      <c r="G107" s="50"/>
      <c r="H107" s="44"/>
      <c r="I107" s="44"/>
      <c r="J107" s="44"/>
      <c r="K107" s="44"/>
      <c r="L107" s="56"/>
      <c r="M107" s="56"/>
      <c r="N107" s="44"/>
      <c r="O107" s="18"/>
      <c r="P107" s="4"/>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row>
    <row r="108" spans="1:46" ht="16" hidden="1" x14ac:dyDescent="0.2">
      <c r="A108" s="4"/>
      <c r="B108" s="88"/>
      <c r="C108" s="88"/>
      <c r="D108" s="82">
        <f>'2b'!D144</f>
        <v>0</v>
      </c>
      <c r="E108" s="560">
        <v>0</v>
      </c>
      <c r="F108" s="561">
        <f t="shared" si="2"/>
        <v>0.21</v>
      </c>
      <c r="G108" s="50"/>
      <c r="H108" s="44"/>
      <c r="I108" s="44"/>
      <c r="J108" s="44"/>
      <c r="K108" s="44"/>
      <c r="L108" s="56"/>
      <c r="M108" s="56"/>
      <c r="N108" s="44"/>
      <c r="O108" s="18"/>
      <c r="P108" s="4"/>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row>
    <row r="109" spans="1:46" ht="16" hidden="1" x14ac:dyDescent="0.2">
      <c r="A109" s="4"/>
      <c r="B109" s="88"/>
      <c r="C109" s="88"/>
      <c r="D109" s="82">
        <f>'2b'!D145</f>
        <v>0</v>
      </c>
      <c r="E109" s="560">
        <v>0</v>
      </c>
      <c r="F109" s="561">
        <f t="shared" si="2"/>
        <v>0.21</v>
      </c>
      <c r="G109" s="50"/>
      <c r="H109" s="44"/>
      <c r="I109" s="44"/>
      <c r="J109" s="44"/>
      <c r="K109" s="44"/>
      <c r="L109" s="56"/>
      <c r="M109" s="56"/>
      <c r="N109" s="44"/>
      <c r="O109" s="18"/>
      <c r="P109" s="4"/>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row>
    <row r="110" spans="1:46" ht="16" hidden="1" x14ac:dyDescent="0.2">
      <c r="A110" s="4"/>
      <c r="B110" s="88"/>
      <c r="C110" s="88"/>
      <c r="D110" s="82">
        <f>'2b'!D146</f>
        <v>0</v>
      </c>
      <c r="E110" s="560">
        <v>0</v>
      </c>
      <c r="F110" s="561">
        <f t="shared" si="2"/>
        <v>0.21</v>
      </c>
      <c r="G110" s="50"/>
      <c r="H110" s="44"/>
      <c r="I110" s="44"/>
      <c r="J110" s="44"/>
      <c r="K110" s="44"/>
      <c r="L110" s="56"/>
      <c r="M110" s="56"/>
      <c r="N110" s="44"/>
      <c r="O110" s="18"/>
      <c r="P110" s="4"/>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row>
    <row r="111" spans="1:46" ht="16" hidden="1" x14ac:dyDescent="0.2">
      <c r="A111" s="4"/>
      <c r="B111" s="88"/>
      <c r="C111" s="88"/>
      <c r="D111" s="82">
        <f>'2b'!D147</f>
        <v>0</v>
      </c>
      <c r="E111" s="560">
        <v>0</v>
      </c>
      <c r="F111" s="561">
        <f t="shared" si="2"/>
        <v>0.21</v>
      </c>
      <c r="G111" s="50"/>
      <c r="H111" s="44"/>
      <c r="I111" s="44"/>
      <c r="J111" s="44"/>
      <c r="K111" s="44"/>
      <c r="L111" s="56"/>
      <c r="M111" s="56"/>
      <c r="N111" s="44"/>
      <c r="O111" s="18"/>
      <c r="P111" s="4"/>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row>
    <row r="112" spans="1:46" ht="16" hidden="1" x14ac:dyDescent="0.2">
      <c r="A112" s="4"/>
      <c r="B112" s="88"/>
      <c r="C112" s="88"/>
      <c r="D112" s="82">
        <f>'2b'!D148</f>
        <v>0</v>
      </c>
      <c r="E112" s="560">
        <v>0</v>
      </c>
      <c r="F112" s="561">
        <f t="shared" si="2"/>
        <v>0.21</v>
      </c>
      <c r="G112" s="50"/>
      <c r="H112" s="44"/>
      <c r="I112" s="44"/>
      <c r="J112" s="44"/>
      <c r="K112" s="44"/>
      <c r="L112" s="56"/>
      <c r="M112" s="56"/>
      <c r="N112" s="44"/>
      <c r="O112" s="18"/>
      <c r="P112" s="4"/>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row>
    <row r="113" spans="1:46" ht="16" hidden="1" x14ac:dyDescent="0.2">
      <c r="A113" s="4"/>
      <c r="B113" s="88"/>
      <c r="C113" s="88"/>
      <c r="D113" s="82">
        <f>'2b'!D149</f>
        <v>0</v>
      </c>
      <c r="E113" s="560">
        <v>0</v>
      </c>
      <c r="F113" s="561">
        <f t="shared" si="2"/>
        <v>0.21</v>
      </c>
      <c r="G113" s="50"/>
      <c r="H113" s="44"/>
      <c r="I113" s="44"/>
      <c r="J113" s="44"/>
      <c r="K113" s="44"/>
      <c r="L113" s="56"/>
      <c r="M113" s="56"/>
      <c r="N113" s="44"/>
      <c r="O113" s="18"/>
      <c r="P113" s="4"/>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row>
    <row r="114" spans="1:46" ht="16" hidden="1" x14ac:dyDescent="0.2">
      <c r="A114" s="4"/>
      <c r="B114" s="88"/>
      <c r="C114" s="88"/>
      <c r="D114" s="82">
        <f>'2b'!D150</f>
        <v>0</v>
      </c>
      <c r="E114" s="560">
        <v>0</v>
      </c>
      <c r="F114" s="561">
        <f t="shared" si="2"/>
        <v>0.21</v>
      </c>
      <c r="G114" s="50"/>
      <c r="H114" s="44"/>
      <c r="I114" s="44"/>
      <c r="J114" s="44"/>
      <c r="K114" s="44"/>
      <c r="L114" s="56"/>
      <c r="M114" s="56"/>
      <c r="N114" s="44"/>
      <c r="O114" s="18"/>
      <c r="P114" s="4"/>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row>
    <row r="115" spans="1:46" ht="16" hidden="1" x14ac:dyDescent="0.2">
      <c r="A115" s="4"/>
      <c r="B115" s="88"/>
      <c r="C115" s="88"/>
      <c r="D115" s="82">
        <f>'2b'!D151</f>
        <v>0</v>
      </c>
      <c r="E115" s="560">
        <v>0</v>
      </c>
      <c r="F115" s="561">
        <f t="shared" si="2"/>
        <v>0.21</v>
      </c>
      <c r="G115" s="50"/>
      <c r="H115" s="44"/>
      <c r="I115" s="44"/>
      <c r="J115" s="44"/>
      <c r="K115" s="44"/>
      <c r="L115" s="56"/>
      <c r="M115" s="56"/>
      <c r="N115" s="44"/>
      <c r="O115" s="18"/>
      <c r="P115" s="4"/>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row>
    <row r="116" spans="1:46" ht="16" hidden="1" x14ac:dyDescent="0.2">
      <c r="A116" s="4"/>
      <c r="B116" s="88"/>
      <c r="C116" s="88"/>
      <c r="D116" s="82">
        <f>'2b'!D152</f>
        <v>0</v>
      </c>
      <c r="E116" s="560">
        <v>0</v>
      </c>
      <c r="F116" s="561">
        <f t="shared" si="2"/>
        <v>0.21</v>
      </c>
      <c r="G116" s="50"/>
      <c r="H116" s="44"/>
      <c r="I116" s="44"/>
      <c r="J116" s="44"/>
      <c r="K116" s="44"/>
      <c r="L116" s="56"/>
      <c r="M116" s="56"/>
      <c r="N116" s="44"/>
      <c r="O116" s="18"/>
      <c r="P116" s="4"/>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row>
    <row r="117" spans="1:46" ht="16" hidden="1" x14ac:dyDescent="0.2">
      <c r="A117" s="4"/>
      <c r="B117" s="88"/>
      <c r="C117" s="88"/>
      <c r="D117" s="82">
        <f>'2b'!D153</f>
        <v>0</v>
      </c>
      <c r="E117" s="560">
        <v>0</v>
      </c>
      <c r="F117" s="561">
        <f t="shared" si="2"/>
        <v>0.21</v>
      </c>
      <c r="G117" s="50"/>
      <c r="H117" s="44"/>
      <c r="I117" s="44"/>
      <c r="J117" s="44"/>
      <c r="K117" s="44"/>
      <c r="L117" s="56"/>
      <c r="M117" s="56"/>
      <c r="N117" s="44"/>
      <c r="O117" s="18"/>
      <c r="P117" s="4"/>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row>
    <row r="118" spans="1:46" ht="16" hidden="1" x14ac:dyDescent="0.2">
      <c r="A118" s="4"/>
      <c r="B118" s="88"/>
      <c r="C118" s="88"/>
      <c r="D118" s="82">
        <f>'2b'!D154</f>
        <v>0</v>
      </c>
      <c r="E118" s="560">
        <v>0</v>
      </c>
      <c r="F118" s="561">
        <f t="shared" si="2"/>
        <v>0.21</v>
      </c>
      <c r="G118" s="50"/>
      <c r="H118" s="44"/>
      <c r="I118" s="44"/>
      <c r="J118" s="44"/>
      <c r="K118" s="44"/>
      <c r="L118" s="56"/>
      <c r="M118" s="56"/>
      <c r="N118" s="44"/>
      <c r="O118" s="18"/>
      <c r="P118" s="4"/>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row>
    <row r="119" spans="1:46" ht="16" hidden="1" x14ac:dyDescent="0.2">
      <c r="A119" s="4"/>
      <c r="B119" s="88"/>
      <c r="C119" s="88"/>
      <c r="D119" s="82">
        <f>'2b'!D155</f>
        <v>0</v>
      </c>
      <c r="E119" s="560">
        <v>0</v>
      </c>
      <c r="F119" s="561">
        <f t="shared" si="2"/>
        <v>0.21</v>
      </c>
      <c r="G119" s="50"/>
      <c r="H119" s="44"/>
      <c r="I119" s="44"/>
      <c r="J119" s="44"/>
      <c r="K119" s="44"/>
      <c r="L119" s="56"/>
      <c r="M119" s="56"/>
      <c r="N119" s="44"/>
      <c r="O119" s="18"/>
      <c r="P119" s="4"/>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row>
    <row r="120" spans="1:46" ht="16" hidden="1" x14ac:dyDescent="0.2">
      <c r="A120" s="4"/>
      <c r="B120" s="88"/>
      <c r="C120" s="88"/>
      <c r="D120" s="82">
        <f>'2b'!D156</f>
        <v>0</v>
      </c>
      <c r="E120" s="560">
        <v>0</v>
      </c>
      <c r="F120" s="561">
        <f t="shared" si="2"/>
        <v>0.21</v>
      </c>
      <c r="G120" s="50"/>
      <c r="H120" s="44"/>
      <c r="I120" s="44"/>
      <c r="J120" s="44"/>
      <c r="K120" s="44"/>
      <c r="L120" s="56"/>
      <c r="M120" s="56"/>
      <c r="N120" s="44"/>
      <c r="O120" s="18"/>
      <c r="P120" s="4"/>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row>
    <row r="121" spans="1:46" ht="16" x14ac:dyDescent="0.2">
      <c r="A121" s="4"/>
      <c r="B121" s="88"/>
      <c r="C121" s="1033"/>
      <c r="D121" s="2674" t="s">
        <v>1257</v>
      </c>
      <c r="E121" s="2675"/>
      <c r="F121" s="47"/>
      <c r="G121" s="50"/>
      <c r="H121" s="44"/>
      <c r="I121" s="44"/>
      <c r="J121" s="44"/>
      <c r="K121" s="44"/>
      <c r="L121" s="56"/>
      <c r="M121" s="56"/>
      <c r="N121" s="44"/>
      <c r="O121" s="18"/>
      <c r="P121" s="4"/>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row>
    <row r="122" spans="1:46" ht="16" x14ac:dyDescent="0.2">
      <c r="A122" s="4"/>
      <c r="B122" s="88"/>
      <c r="C122" s="88"/>
      <c r="D122" s="564" t="s">
        <v>1260</v>
      </c>
      <c r="E122" s="560">
        <v>0</v>
      </c>
      <c r="F122" s="561">
        <f>IF(E122=0%,$G$86,E122)</f>
        <v>0.21</v>
      </c>
      <c r="G122" s="50"/>
      <c r="H122" s="44"/>
      <c r="I122" s="44"/>
      <c r="J122" s="44"/>
      <c r="K122" s="44"/>
      <c r="L122" s="56"/>
      <c r="M122" s="56"/>
      <c r="N122" s="44"/>
      <c r="O122" s="18"/>
      <c r="P122" s="4"/>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row>
    <row r="123" spans="1:46" ht="16" x14ac:dyDescent="0.2">
      <c r="A123" s="4"/>
      <c r="B123" s="88"/>
      <c r="C123" s="1033"/>
      <c r="D123" s="2674" t="str">
        <f>'2b'!$D$172</f>
        <v>publicidad y promoción</v>
      </c>
      <c r="E123" s="2675"/>
      <c r="F123" s="47"/>
      <c r="G123" s="50"/>
      <c r="H123" s="44"/>
      <c r="I123" s="44"/>
      <c r="J123" s="44"/>
      <c r="K123" s="44"/>
      <c r="L123" s="56"/>
      <c r="M123" s="56"/>
      <c r="N123" s="44"/>
      <c r="O123" s="18"/>
      <c r="P123" s="4"/>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row>
    <row r="124" spans="1:46" ht="16" x14ac:dyDescent="0.2">
      <c r="A124" s="4"/>
      <c r="B124" s="88"/>
      <c r="C124" s="88"/>
      <c r="D124" s="564" t="s">
        <v>1575</v>
      </c>
      <c r="E124" s="560">
        <v>0</v>
      </c>
      <c r="F124" s="561">
        <f t="shared" ref="F124:F152" si="3">IF(E124=0%,$G$86,E124)</f>
        <v>0.21</v>
      </c>
      <c r="G124" s="50"/>
      <c r="H124" s="44"/>
      <c r="I124" s="44"/>
      <c r="J124" s="44"/>
      <c r="K124" s="44"/>
      <c r="L124" s="56"/>
      <c r="M124" s="56"/>
      <c r="N124" s="44"/>
      <c r="O124" s="18"/>
      <c r="P124" s="4"/>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row>
    <row r="125" spans="1:46" ht="16" x14ac:dyDescent="0.2">
      <c r="A125" s="4"/>
      <c r="B125" s="88"/>
      <c r="C125" s="88"/>
      <c r="D125" s="564" t="s">
        <v>1750</v>
      </c>
      <c r="E125" s="560">
        <v>0</v>
      </c>
      <c r="F125" s="561">
        <f t="shared" si="3"/>
        <v>0.21</v>
      </c>
      <c r="G125" s="50"/>
      <c r="H125" s="44"/>
      <c r="I125" s="44"/>
      <c r="J125" s="44"/>
      <c r="K125" s="44"/>
      <c r="L125" s="56"/>
      <c r="M125" s="56"/>
      <c r="N125" s="44"/>
      <c r="O125" s="18"/>
      <c r="P125" s="4"/>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row>
    <row r="126" spans="1:46" ht="16" x14ac:dyDescent="0.2">
      <c r="A126" s="4"/>
      <c r="B126" s="88"/>
      <c r="C126" s="88"/>
      <c r="D126" s="564" t="s">
        <v>1751</v>
      </c>
      <c r="E126" s="560">
        <v>0</v>
      </c>
      <c r="F126" s="561">
        <f t="shared" si="3"/>
        <v>0.21</v>
      </c>
      <c r="G126" s="50"/>
      <c r="H126" s="44"/>
      <c r="I126" s="44"/>
      <c r="J126" s="44"/>
      <c r="K126" s="44"/>
      <c r="L126" s="56"/>
      <c r="M126" s="56"/>
      <c r="N126" s="44"/>
      <c r="O126" s="18"/>
      <c r="P126" s="4"/>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row>
    <row r="127" spans="1:46" ht="16" x14ac:dyDescent="0.2">
      <c r="A127" s="4"/>
      <c r="B127" s="88"/>
      <c r="C127" s="88"/>
      <c r="D127" s="564" t="s">
        <v>1752</v>
      </c>
      <c r="E127" s="560">
        <v>0</v>
      </c>
      <c r="F127" s="561">
        <f t="shared" si="3"/>
        <v>0.21</v>
      </c>
      <c r="G127" s="50"/>
      <c r="H127" s="44"/>
      <c r="I127" s="44"/>
      <c r="J127" s="44"/>
      <c r="K127" s="44"/>
      <c r="L127" s="56"/>
      <c r="M127" s="56"/>
      <c r="N127" s="44"/>
      <c r="O127" s="18"/>
      <c r="P127" s="4"/>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row>
    <row r="128" spans="1:46" ht="16" x14ac:dyDescent="0.2">
      <c r="A128" s="4"/>
      <c r="B128" s="88"/>
      <c r="C128" s="88"/>
      <c r="D128" s="564" t="s">
        <v>1753</v>
      </c>
      <c r="E128" s="560">
        <v>0</v>
      </c>
      <c r="F128" s="561">
        <f t="shared" si="3"/>
        <v>0.21</v>
      </c>
      <c r="G128" s="50"/>
      <c r="H128" s="44"/>
      <c r="I128" s="44"/>
      <c r="J128" s="44"/>
      <c r="K128" s="44"/>
      <c r="L128" s="56"/>
      <c r="M128" s="56"/>
      <c r="N128" s="44"/>
      <c r="O128" s="18"/>
      <c r="P128" s="4"/>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row>
    <row r="129" spans="1:46" ht="16" x14ac:dyDescent="0.2">
      <c r="A129" s="4"/>
      <c r="B129" s="88"/>
      <c r="C129" s="88"/>
      <c r="D129" s="564" t="s">
        <v>1754</v>
      </c>
      <c r="E129" s="560">
        <v>0</v>
      </c>
      <c r="F129" s="561">
        <f t="shared" si="3"/>
        <v>0.21</v>
      </c>
      <c r="G129" s="50"/>
      <c r="H129" s="44"/>
      <c r="I129" s="44"/>
      <c r="J129" s="44"/>
      <c r="K129" s="44"/>
      <c r="L129" s="56"/>
      <c r="M129" s="56"/>
      <c r="N129" s="44"/>
      <c r="O129" s="18"/>
      <c r="P129" s="4"/>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row>
    <row r="130" spans="1:46" ht="16" x14ac:dyDescent="0.2">
      <c r="A130" s="4"/>
      <c r="B130" s="88"/>
      <c r="C130" s="88"/>
      <c r="D130" s="564" t="s">
        <v>1755</v>
      </c>
      <c r="E130" s="560">
        <v>0</v>
      </c>
      <c r="F130" s="561">
        <f t="shared" si="3"/>
        <v>0.21</v>
      </c>
      <c r="G130" s="50"/>
      <c r="H130" s="44"/>
      <c r="I130" s="44"/>
      <c r="J130" s="44"/>
      <c r="K130" s="44"/>
      <c r="L130" s="56"/>
      <c r="M130" s="56"/>
      <c r="N130" s="44"/>
      <c r="O130" s="18"/>
      <c r="P130" s="4"/>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row>
    <row r="131" spans="1:46" ht="16" x14ac:dyDescent="0.2">
      <c r="A131" s="4"/>
      <c r="B131" s="88"/>
      <c r="C131" s="88"/>
      <c r="D131" s="564"/>
      <c r="E131" s="560">
        <v>0</v>
      </c>
      <c r="F131" s="561">
        <f t="shared" si="3"/>
        <v>0.21</v>
      </c>
      <c r="G131" s="50"/>
      <c r="H131" s="44"/>
      <c r="I131" s="44"/>
      <c r="J131" s="44"/>
      <c r="K131" s="44"/>
      <c r="L131" s="56"/>
      <c r="M131" s="56"/>
      <c r="N131" s="44"/>
      <c r="O131" s="18"/>
      <c r="P131" s="4"/>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row>
    <row r="132" spans="1:46" ht="16" hidden="1" x14ac:dyDescent="0.2">
      <c r="A132" s="4"/>
      <c r="B132" s="88"/>
      <c r="C132" s="88"/>
      <c r="D132" s="564"/>
      <c r="E132" s="560">
        <v>0</v>
      </c>
      <c r="F132" s="561">
        <f t="shared" si="3"/>
        <v>0.21</v>
      </c>
      <c r="G132" s="50"/>
      <c r="H132" s="44"/>
      <c r="I132" s="44"/>
      <c r="J132" s="44"/>
      <c r="K132" s="44"/>
      <c r="L132" s="56"/>
      <c r="M132" s="56"/>
      <c r="N132" s="44"/>
      <c r="O132" s="18"/>
      <c r="P132" s="4"/>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row>
    <row r="133" spans="1:46" ht="16" hidden="1" x14ac:dyDescent="0.2">
      <c r="A133" s="4"/>
      <c r="B133" s="88"/>
      <c r="C133" s="88"/>
      <c r="D133" s="564"/>
      <c r="E133" s="560">
        <v>0</v>
      </c>
      <c r="F133" s="561">
        <f t="shared" si="3"/>
        <v>0.21</v>
      </c>
      <c r="G133" s="50"/>
      <c r="H133" s="44"/>
      <c r="I133" s="44"/>
      <c r="J133" s="44"/>
      <c r="K133" s="44"/>
      <c r="L133" s="56"/>
      <c r="M133" s="56"/>
      <c r="N133" s="44"/>
      <c r="O133" s="18"/>
      <c r="P133" s="4"/>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row>
    <row r="134" spans="1:46" ht="16" hidden="1" x14ac:dyDescent="0.2">
      <c r="A134" s="4"/>
      <c r="B134" s="88"/>
      <c r="C134" s="88"/>
      <c r="D134" s="564"/>
      <c r="E134" s="560">
        <v>0</v>
      </c>
      <c r="F134" s="561">
        <f t="shared" si="3"/>
        <v>0.21</v>
      </c>
      <c r="G134" s="50"/>
      <c r="H134" s="44"/>
      <c r="I134" s="44"/>
      <c r="J134" s="44"/>
      <c r="K134" s="44"/>
      <c r="L134" s="56"/>
      <c r="M134" s="56"/>
      <c r="N134" s="44"/>
      <c r="O134" s="18"/>
      <c r="P134" s="4"/>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row>
    <row r="135" spans="1:46" ht="16" hidden="1" x14ac:dyDescent="0.2">
      <c r="A135" s="4"/>
      <c r="B135" s="88"/>
      <c r="C135" s="88"/>
      <c r="D135" s="564"/>
      <c r="E135" s="560">
        <v>0</v>
      </c>
      <c r="F135" s="561">
        <f t="shared" si="3"/>
        <v>0.21</v>
      </c>
      <c r="G135" s="50"/>
      <c r="H135" s="44"/>
      <c r="I135" s="44"/>
      <c r="J135" s="44"/>
      <c r="K135" s="44"/>
      <c r="L135" s="56"/>
      <c r="M135" s="56"/>
      <c r="N135" s="44"/>
      <c r="O135" s="18"/>
      <c r="P135" s="4"/>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row>
    <row r="136" spans="1:46" ht="16" hidden="1" x14ac:dyDescent="0.2">
      <c r="A136" s="4"/>
      <c r="B136" s="88"/>
      <c r="C136" s="88"/>
      <c r="D136" s="564"/>
      <c r="E136" s="560">
        <v>0</v>
      </c>
      <c r="F136" s="561">
        <f t="shared" si="3"/>
        <v>0.21</v>
      </c>
      <c r="G136" s="50"/>
      <c r="H136" s="44"/>
      <c r="I136" s="44"/>
      <c r="J136" s="44"/>
      <c r="K136" s="44"/>
      <c r="L136" s="56"/>
      <c r="M136" s="56"/>
      <c r="N136" s="44"/>
      <c r="O136" s="18"/>
      <c r="P136" s="4"/>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row>
    <row r="137" spans="1:46" ht="16" hidden="1" x14ac:dyDescent="0.2">
      <c r="A137" s="4"/>
      <c r="B137" s="88"/>
      <c r="C137" s="88"/>
      <c r="D137" s="564"/>
      <c r="E137" s="560">
        <v>0</v>
      </c>
      <c r="F137" s="561">
        <f t="shared" si="3"/>
        <v>0.21</v>
      </c>
      <c r="G137" s="50"/>
      <c r="H137" s="44"/>
      <c r="I137" s="44"/>
      <c r="J137" s="44"/>
      <c r="K137" s="44"/>
      <c r="L137" s="56"/>
      <c r="M137" s="56"/>
      <c r="N137" s="44"/>
      <c r="O137" s="18"/>
      <c r="P137" s="4"/>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row>
    <row r="138" spans="1:46" ht="16" hidden="1" x14ac:dyDescent="0.2">
      <c r="A138" s="4"/>
      <c r="B138" s="88"/>
      <c r="C138" s="88"/>
      <c r="D138" s="564"/>
      <c r="E138" s="560">
        <v>0</v>
      </c>
      <c r="F138" s="561">
        <f t="shared" si="3"/>
        <v>0.21</v>
      </c>
      <c r="G138" s="50"/>
      <c r="H138" s="44"/>
      <c r="I138" s="44"/>
      <c r="J138" s="44"/>
      <c r="K138" s="44"/>
      <c r="L138" s="56"/>
      <c r="M138" s="56"/>
      <c r="N138" s="44"/>
      <c r="O138" s="18"/>
      <c r="P138" s="4"/>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row>
    <row r="139" spans="1:46" ht="16" hidden="1" x14ac:dyDescent="0.2">
      <c r="A139" s="4"/>
      <c r="B139" s="88"/>
      <c r="C139" s="88"/>
      <c r="D139" s="564"/>
      <c r="E139" s="560">
        <v>0</v>
      </c>
      <c r="F139" s="561">
        <f t="shared" si="3"/>
        <v>0.21</v>
      </c>
      <c r="G139" s="50"/>
      <c r="H139" s="44"/>
      <c r="I139" s="44"/>
      <c r="J139" s="44"/>
      <c r="K139" s="44"/>
      <c r="L139" s="56"/>
      <c r="M139" s="56"/>
      <c r="N139" s="44"/>
      <c r="O139" s="18"/>
      <c r="P139" s="4"/>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row>
    <row r="140" spans="1:46" ht="16" hidden="1" x14ac:dyDescent="0.2">
      <c r="A140" s="4"/>
      <c r="B140" s="88"/>
      <c r="C140" s="88"/>
      <c r="D140" s="564"/>
      <c r="E140" s="560">
        <v>0</v>
      </c>
      <c r="F140" s="561">
        <f t="shared" si="3"/>
        <v>0.21</v>
      </c>
      <c r="G140" s="50"/>
      <c r="H140" s="44"/>
      <c r="I140" s="44"/>
      <c r="J140" s="44"/>
      <c r="K140" s="44"/>
      <c r="L140" s="56"/>
      <c r="M140" s="56"/>
      <c r="N140" s="44"/>
      <c r="O140" s="18"/>
      <c r="P140" s="4"/>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row>
    <row r="141" spans="1:46" ht="16" hidden="1" x14ac:dyDescent="0.2">
      <c r="A141" s="4"/>
      <c r="B141" s="88"/>
      <c r="C141" s="88"/>
      <c r="D141" s="564"/>
      <c r="E141" s="560">
        <v>0</v>
      </c>
      <c r="F141" s="561">
        <f t="shared" si="3"/>
        <v>0.21</v>
      </c>
      <c r="G141" s="50"/>
      <c r="H141" s="44"/>
      <c r="I141" s="44"/>
      <c r="J141" s="44"/>
      <c r="K141" s="44"/>
      <c r="L141" s="56"/>
      <c r="M141" s="56"/>
      <c r="N141" s="44"/>
      <c r="O141" s="18"/>
      <c r="P141" s="4"/>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row>
    <row r="142" spans="1:46" ht="16" hidden="1" x14ac:dyDescent="0.2">
      <c r="A142" s="4"/>
      <c r="B142" s="88"/>
      <c r="C142" s="88"/>
      <c r="D142" s="564"/>
      <c r="E142" s="560">
        <v>0</v>
      </c>
      <c r="F142" s="561">
        <f t="shared" si="3"/>
        <v>0.21</v>
      </c>
      <c r="G142" s="50"/>
      <c r="H142" s="44"/>
      <c r="I142" s="44"/>
      <c r="J142" s="44"/>
      <c r="K142" s="44"/>
      <c r="L142" s="56"/>
      <c r="M142" s="56"/>
      <c r="N142" s="44"/>
      <c r="O142" s="18"/>
      <c r="P142" s="4"/>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row>
    <row r="143" spans="1:46" ht="16" hidden="1" x14ac:dyDescent="0.2">
      <c r="A143" s="4"/>
      <c r="B143" s="88"/>
      <c r="C143" s="88"/>
      <c r="D143" s="564"/>
      <c r="E143" s="560">
        <v>0</v>
      </c>
      <c r="F143" s="561">
        <f t="shared" si="3"/>
        <v>0.21</v>
      </c>
      <c r="G143" s="50"/>
      <c r="H143" s="44"/>
      <c r="I143" s="44"/>
      <c r="J143" s="44"/>
      <c r="K143" s="44"/>
      <c r="L143" s="56"/>
      <c r="M143" s="56"/>
      <c r="N143" s="44"/>
      <c r="O143" s="18"/>
      <c r="P143" s="4"/>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row>
    <row r="144" spans="1:46" ht="16" hidden="1" x14ac:dyDescent="0.2">
      <c r="A144" s="4"/>
      <c r="B144" s="88"/>
      <c r="C144" s="88"/>
      <c r="D144" s="564"/>
      <c r="E144" s="560">
        <v>0</v>
      </c>
      <c r="F144" s="561">
        <f t="shared" si="3"/>
        <v>0.21</v>
      </c>
      <c r="G144" s="50"/>
      <c r="H144" s="44"/>
      <c r="I144" s="44"/>
      <c r="J144" s="44"/>
      <c r="K144" s="44"/>
      <c r="L144" s="56"/>
      <c r="M144" s="56"/>
      <c r="N144" s="44"/>
      <c r="O144" s="18"/>
      <c r="P144" s="4"/>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row>
    <row r="145" spans="1:46" ht="16" hidden="1" x14ac:dyDescent="0.2">
      <c r="A145" s="4"/>
      <c r="B145" s="88"/>
      <c r="C145" s="88"/>
      <c r="D145" s="564"/>
      <c r="E145" s="560">
        <v>0</v>
      </c>
      <c r="F145" s="561">
        <f t="shared" si="3"/>
        <v>0.21</v>
      </c>
      <c r="G145" s="50"/>
      <c r="H145" s="44"/>
      <c r="I145" s="44"/>
      <c r="J145" s="44"/>
      <c r="K145" s="44"/>
      <c r="L145" s="56"/>
      <c r="M145" s="56"/>
      <c r="N145" s="44"/>
      <c r="O145" s="18"/>
      <c r="P145" s="4"/>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row>
    <row r="146" spans="1:46" ht="16" hidden="1" x14ac:dyDescent="0.2">
      <c r="A146" s="4"/>
      <c r="B146" s="88"/>
      <c r="C146" s="88"/>
      <c r="D146" s="564"/>
      <c r="E146" s="560">
        <v>0</v>
      </c>
      <c r="F146" s="561">
        <f t="shared" si="3"/>
        <v>0.21</v>
      </c>
      <c r="G146" s="50"/>
      <c r="H146" s="44"/>
      <c r="I146" s="44"/>
      <c r="J146" s="44"/>
      <c r="K146" s="44"/>
      <c r="L146" s="56"/>
      <c r="M146" s="56"/>
      <c r="N146" s="44"/>
      <c r="O146" s="18"/>
      <c r="P146" s="4"/>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row>
    <row r="147" spans="1:46" ht="16" hidden="1" x14ac:dyDescent="0.2">
      <c r="A147" s="4"/>
      <c r="B147" s="88"/>
      <c r="C147" s="88"/>
      <c r="D147" s="564"/>
      <c r="E147" s="560">
        <v>0</v>
      </c>
      <c r="F147" s="561">
        <f t="shared" si="3"/>
        <v>0.21</v>
      </c>
      <c r="G147" s="50"/>
      <c r="H147" s="44"/>
      <c r="I147" s="44"/>
      <c r="J147" s="44"/>
      <c r="K147" s="44"/>
      <c r="L147" s="56"/>
      <c r="M147" s="56"/>
      <c r="N147" s="44"/>
      <c r="O147" s="18"/>
      <c r="P147" s="4"/>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row>
    <row r="148" spans="1:46" ht="16" hidden="1" x14ac:dyDescent="0.2">
      <c r="A148" s="4"/>
      <c r="B148" s="88"/>
      <c r="C148" s="88"/>
      <c r="D148" s="564"/>
      <c r="E148" s="560">
        <v>0</v>
      </c>
      <c r="F148" s="561">
        <f t="shared" si="3"/>
        <v>0.21</v>
      </c>
      <c r="G148" s="50"/>
      <c r="H148" s="44"/>
      <c r="I148" s="44"/>
      <c r="J148" s="44"/>
      <c r="K148" s="44"/>
      <c r="L148" s="56"/>
      <c r="M148" s="56"/>
      <c r="N148" s="44"/>
      <c r="O148" s="18"/>
      <c r="P148" s="4"/>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row>
    <row r="149" spans="1:46" ht="16" hidden="1" x14ac:dyDescent="0.2">
      <c r="A149" s="4"/>
      <c r="B149" s="88"/>
      <c r="C149" s="88"/>
      <c r="D149" s="564"/>
      <c r="E149" s="560">
        <v>0</v>
      </c>
      <c r="F149" s="561">
        <f t="shared" si="3"/>
        <v>0.21</v>
      </c>
      <c r="G149" s="50"/>
      <c r="H149" s="44"/>
      <c r="I149" s="44"/>
      <c r="J149" s="44"/>
      <c r="K149" s="44"/>
      <c r="L149" s="56"/>
      <c r="M149" s="56"/>
      <c r="N149" s="44"/>
      <c r="O149" s="18"/>
      <c r="P149" s="4"/>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row>
    <row r="150" spans="1:46" ht="16" hidden="1" x14ac:dyDescent="0.2">
      <c r="A150" s="4"/>
      <c r="B150" s="88"/>
      <c r="C150" s="88"/>
      <c r="D150" s="564"/>
      <c r="E150" s="560">
        <v>0</v>
      </c>
      <c r="F150" s="561">
        <f t="shared" si="3"/>
        <v>0.21</v>
      </c>
      <c r="G150" s="50"/>
      <c r="H150" s="44"/>
      <c r="I150" s="44"/>
      <c r="J150" s="44"/>
      <c r="K150" s="44"/>
      <c r="L150" s="56"/>
      <c r="M150" s="56"/>
      <c r="N150" s="44"/>
      <c r="O150" s="18"/>
      <c r="P150" s="4"/>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row>
    <row r="151" spans="1:46" ht="16" hidden="1" x14ac:dyDescent="0.2">
      <c r="A151" s="4"/>
      <c r="B151" s="88"/>
      <c r="C151" s="88"/>
      <c r="D151" s="564"/>
      <c r="E151" s="560">
        <v>0</v>
      </c>
      <c r="F151" s="561">
        <f t="shared" si="3"/>
        <v>0.21</v>
      </c>
      <c r="G151" s="50"/>
      <c r="H151" s="44"/>
      <c r="I151" s="44"/>
      <c r="J151" s="44"/>
      <c r="K151" s="44"/>
      <c r="L151" s="56"/>
      <c r="M151" s="56"/>
      <c r="N151" s="44"/>
      <c r="O151" s="18"/>
      <c r="P151" s="4"/>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row>
    <row r="152" spans="1:46" ht="16" hidden="1" x14ac:dyDescent="0.2">
      <c r="A152" s="4"/>
      <c r="B152" s="88"/>
      <c r="C152" s="88"/>
      <c r="D152" s="564"/>
      <c r="E152" s="560">
        <v>0</v>
      </c>
      <c r="F152" s="561">
        <f t="shared" si="3"/>
        <v>0.21</v>
      </c>
      <c r="G152" s="50"/>
      <c r="H152" s="44"/>
      <c r="I152" s="44"/>
      <c r="J152" s="44"/>
      <c r="K152" s="44"/>
      <c r="L152" s="56"/>
      <c r="M152" s="56"/>
      <c r="N152" s="44"/>
      <c r="O152" s="18"/>
      <c r="P152" s="4"/>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row>
    <row r="153" spans="1:46" ht="16" x14ac:dyDescent="0.2">
      <c r="A153" s="4"/>
      <c r="B153" s="88"/>
      <c r="C153" s="1033"/>
      <c r="D153" s="2674" t="s">
        <v>1258</v>
      </c>
      <c r="E153" s="2675"/>
      <c r="F153" s="47"/>
      <c r="G153" s="50"/>
      <c r="H153" s="44"/>
      <c r="I153" s="44"/>
      <c r="J153" s="44"/>
      <c r="K153" s="44"/>
      <c r="L153" s="56"/>
      <c r="M153" s="56"/>
      <c r="N153" s="44"/>
      <c r="O153" s="18"/>
      <c r="P153" s="4"/>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row>
    <row r="154" spans="1:46" ht="16" x14ac:dyDescent="0.2">
      <c r="A154" s="4"/>
      <c r="B154" s="88"/>
      <c r="C154" s="88"/>
      <c r="D154" s="564" t="str">
        <f>'2b'!D208</f>
        <v>Viajes, Asistencia a Ferias</v>
      </c>
      <c r="E154" s="560">
        <v>0</v>
      </c>
      <c r="F154" s="561">
        <f t="shared" ref="F154:F182" si="4">IF(E154=0%,$G$86,E154)</f>
        <v>0.21</v>
      </c>
      <c r="G154" s="50"/>
      <c r="H154" s="44"/>
      <c r="I154" s="44"/>
      <c r="J154" s="44"/>
      <c r="K154" s="44"/>
      <c r="L154" s="56"/>
      <c r="M154" s="56"/>
      <c r="N154" s="44"/>
      <c r="O154" s="18"/>
      <c r="P154" s="4"/>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row>
    <row r="155" spans="1:46" ht="16" x14ac:dyDescent="0.2">
      <c r="A155" s="4"/>
      <c r="B155" s="88"/>
      <c r="C155" s="88"/>
      <c r="D155" s="564" t="str">
        <f>'2b'!D209</f>
        <v>Dietas comerciales</v>
      </c>
      <c r="E155" s="560">
        <v>0</v>
      </c>
      <c r="F155" s="561">
        <f t="shared" si="4"/>
        <v>0.21</v>
      </c>
      <c r="G155" s="50"/>
      <c r="H155" s="44"/>
      <c r="I155" s="44"/>
      <c r="J155" s="44"/>
      <c r="K155" s="44"/>
      <c r="L155" s="56"/>
      <c r="M155" s="56"/>
      <c r="N155" s="44"/>
      <c r="O155" s="18"/>
      <c r="P155" s="4"/>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row>
    <row r="156" spans="1:46" ht="16" hidden="1" x14ac:dyDescent="0.2">
      <c r="A156" s="4"/>
      <c r="B156" s="88"/>
      <c r="C156" s="88"/>
      <c r="D156" s="564">
        <f>'2b'!D210</f>
        <v>0</v>
      </c>
      <c r="E156" s="560">
        <v>0</v>
      </c>
      <c r="F156" s="561">
        <f t="shared" si="4"/>
        <v>0.21</v>
      </c>
      <c r="G156" s="50"/>
      <c r="H156" s="44"/>
      <c r="I156" s="44"/>
      <c r="J156" s="44"/>
      <c r="K156" s="44"/>
      <c r="L156" s="56"/>
      <c r="M156" s="56"/>
      <c r="N156" s="44"/>
      <c r="O156" s="18"/>
      <c r="P156" s="4"/>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row>
    <row r="157" spans="1:46" ht="16" hidden="1" x14ac:dyDescent="0.2">
      <c r="A157" s="4"/>
      <c r="B157" s="88"/>
      <c r="C157" s="88"/>
      <c r="D157" s="564">
        <f>'2b'!D211</f>
        <v>0</v>
      </c>
      <c r="E157" s="560">
        <v>0</v>
      </c>
      <c r="F157" s="561">
        <f t="shared" si="4"/>
        <v>0.21</v>
      </c>
      <c r="G157" s="50"/>
      <c r="H157" s="44"/>
      <c r="I157" s="44"/>
      <c r="J157" s="44"/>
      <c r="K157" s="44"/>
      <c r="L157" s="56"/>
      <c r="M157" s="56"/>
      <c r="N157" s="44"/>
      <c r="O157" s="18"/>
      <c r="P157" s="4"/>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row>
    <row r="158" spans="1:46" ht="16" hidden="1" x14ac:dyDescent="0.2">
      <c r="A158" s="4"/>
      <c r="B158" s="88"/>
      <c r="C158" s="88"/>
      <c r="D158" s="564">
        <f>'2b'!D212</f>
        <v>0</v>
      </c>
      <c r="E158" s="560">
        <v>0</v>
      </c>
      <c r="F158" s="561">
        <f t="shared" si="4"/>
        <v>0.21</v>
      </c>
      <c r="G158" s="50"/>
      <c r="H158" s="44"/>
      <c r="I158" s="44"/>
      <c r="J158" s="44"/>
      <c r="K158" s="44"/>
      <c r="L158" s="56"/>
      <c r="M158" s="56"/>
      <c r="N158" s="44"/>
      <c r="O158" s="18"/>
      <c r="P158" s="4"/>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row>
    <row r="159" spans="1:46" ht="16" hidden="1" x14ac:dyDescent="0.2">
      <c r="A159" s="4"/>
      <c r="B159" s="88"/>
      <c r="C159" s="88"/>
      <c r="D159" s="564">
        <f>'2b'!D213</f>
        <v>0</v>
      </c>
      <c r="E159" s="560">
        <v>0</v>
      </c>
      <c r="F159" s="561">
        <f t="shared" si="4"/>
        <v>0.21</v>
      </c>
      <c r="G159" s="50"/>
      <c r="H159" s="44"/>
      <c r="I159" s="44"/>
      <c r="J159" s="44"/>
      <c r="K159" s="44"/>
      <c r="L159" s="56"/>
      <c r="M159" s="56"/>
      <c r="N159" s="44"/>
      <c r="O159" s="18"/>
      <c r="P159" s="4"/>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row>
    <row r="160" spans="1:46" ht="16" hidden="1" x14ac:dyDescent="0.2">
      <c r="A160" s="4"/>
      <c r="B160" s="88"/>
      <c r="C160" s="88"/>
      <c r="D160" s="564">
        <f>'2b'!D214</f>
        <v>0</v>
      </c>
      <c r="E160" s="560">
        <v>0</v>
      </c>
      <c r="F160" s="561">
        <f t="shared" si="4"/>
        <v>0.21</v>
      </c>
      <c r="G160" s="50"/>
      <c r="H160" s="44"/>
      <c r="I160" s="44"/>
      <c r="J160" s="44"/>
      <c r="K160" s="44"/>
      <c r="L160" s="56"/>
      <c r="M160" s="56"/>
      <c r="N160" s="44"/>
      <c r="O160" s="18"/>
      <c r="P160" s="4"/>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row>
    <row r="161" spans="1:46" ht="16" hidden="1" x14ac:dyDescent="0.2">
      <c r="A161" s="4"/>
      <c r="B161" s="88"/>
      <c r="C161" s="88"/>
      <c r="D161" s="564">
        <f>'2b'!D215</f>
        <v>0</v>
      </c>
      <c r="E161" s="560">
        <v>0</v>
      </c>
      <c r="F161" s="561">
        <f t="shared" si="4"/>
        <v>0.21</v>
      </c>
      <c r="G161" s="50"/>
      <c r="H161" s="44"/>
      <c r="I161" s="44"/>
      <c r="J161" s="44"/>
      <c r="K161" s="44"/>
      <c r="L161" s="56"/>
      <c r="M161" s="56"/>
      <c r="N161" s="44"/>
      <c r="O161" s="18"/>
      <c r="P161" s="4"/>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row>
    <row r="162" spans="1:46" ht="16" hidden="1" x14ac:dyDescent="0.2">
      <c r="A162" s="4"/>
      <c r="B162" s="88"/>
      <c r="C162" s="88"/>
      <c r="D162" s="564">
        <f>'2b'!D216</f>
        <v>0</v>
      </c>
      <c r="E162" s="560">
        <v>0</v>
      </c>
      <c r="F162" s="561">
        <f t="shared" si="4"/>
        <v>0.21</v>
      </c>
      <c r="G162" s="50"/>
      <c r="H162" s="44"/>
      <c r="I162" s="44"/>
      <c r="J162" s="44"/>
      <c r="K162" s="44"/>
      <c r="L162" s="56"/>
      <c r="M162" s="56"/>
      <c r="N162" s="44"/>
      <c r="O162" s="18"/>
      <c r="P162" s="4"/>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row>
    <row r="163" spans="1:46" ht="16" hidden="1" x14ac:dyDescent="0.2">
      <c r="A163" s="4"/>
      <c r="B163" s="88"/>
      <c r="C163" s="88"/>
      <c r="D163" s="564">
        <f>'2b'!D217</f>
        <v>0</v>
      </c>
      <c r="E163" s="560"/>
      <c r="F163" s="561">
        <f t="shared" si="4"/>
        <v>0.21</v>
      </c>
      <c r="G163" s="50"/>
      <c r="H163" s="44"/>
      <c r="I163" s="44"/>
      <c r="J163" s="44"/>
      <c r="K163" s="44"/>
      <c r="L163" s="56"/>
      <c r="M163" s="56"/>
      <c r="N163" s="44"/>
      <c r="O163" s="18"/>
      <c r="P163" s="4"/>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row>
    <row r="164" spans="1:46" ht="16" hidden="1" x14ac:dyDescent="0.2">
      <c r="A164" s="4"/>
      <c r="B164" s="88"/>
      <c r="C164" s="88"/>
      <c r="D164" s="564">
        <f>'2b'!D218</f>
        <v>0</v>
      </c>
      <c r="E164" s="560">
        <v>0</v>
      </c>
      <c r="F164" s="561">
        <f t="shared" si="4"/>
        <v>0.21</v>
      </c>
      <c r="G164" s="50"/>
      <c r="H164" s="44"/>
      <c r="I164" s="44"/>
      <c r="J164" s="44"/>
      <c r="K164" s="44"/>
      <c r="L164" s="56"/>
      <c r="M164" s="56"/>
      <c r="N164" s="44"/>
      <c r="O164" s="18"/>
      <c r="P164" s="4"/>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row>
    <row r="165" spans="1:46" ht="16" hidden="1" x14ac:dyDescent="0.2">
      <c r="A165" s="4"/>
      <c r="B165" s="88"/>
      <c r="C165" s="88"/>
      <c r="D165" s="564">
        <f>'2b'!D219</f>
        <v>0</v>
      </c>
      <c r="E165" s="560">
        <v>0</v>
      </c>
      <c r="F165" s="561">
        <f t="shared" si="4"/>
        <v>0.21</v>
      </c>
      <c r="G165" s="50"/>
      <c r="H165" s="44"/>
      <c r="I165" s="44"/>
      <c r="J165" s="44"/>
      <c r="K165" s="44"/>
      <c r="L165" s="56"/>
      <c r="M165" s="56"/>
      <c r="N165" s="44"/>
      <c r="O165" s="18"/>
      <c r="P165" s="4"/>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row>
    <row r="166" spans="1:46" ht="16" hidden="1" x14ac:dyDescent="0.2">
      <c r="A166" s="4"/>
      <c r="B166" s="88"/>
      <c r="C166" s="88"/>
      <c r="D166" s="564">
        <f>'2b'!D220</f>
        <v>0</v>
      </c>
      <c r="E166" s="560">
        <v>0</v>
      </c>
      <c r="F166" s="561">
        <f t="shared" si="4"/>
        <v>0.21</v>
      </c>
      <c r="G166" s="50"/>
      <c r="H166" s="44"/>
      <c r="I166" s="44"/>
      <c r="J166" s="44"/>
      <c r="K166" s="44"/>
      <c r="L166" s="56"/>
      <c r="M166" s="56"/>
      <c r="N166" s="44"/>
      <c r="O166" s="18"/>
      <c r="P166" s="4"/>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row>
    <row r="167" spans="1:46" ht="16" hidden="1" x14ac:dyDescent="0.2">
      <c r="A167" s="4"/>
      <c r="B167" s="88"/>
      <c r="C167" s="88"/>
      <c r="D167" s="564">
        <f>'2b'!D221</f>
        <v>0</v>
      </c>
      <c r="E167" s="560">
        <v>0</v>
      </c>
      <c r="F167" s="561">
        <f t="shared" si="4"/>
        <v>0.21</v>
      </c>
      <c r="G167" s="50"/>
      <c r="H167" s="44"/>
      <c r="I167" s="44"/>
      <c r="J167" s="44"/>
      <c r="K167" s="44"/>
      <c r="L167" s="56"/>
      <c r="M167" s="56"/>
      <c r="N167" s="44"/>
      <c r="O167" s="18"/>
      <c r="P167" s="4"/>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row>
    <row r="168" spans="1:46" ht="16" hidden="1" x14ac:dyDescent="0.2">
      <c r="A168" s="4"/>
      <c r="B168" s="88"/>
      <c r="C168" s="88"/>
      <c r="D168" s="564">
        <f>'2b'!D222</f>
        <v>0</v>
      </c>
      <c r="E168" s="560">
        <v>0</v>
      </c>
      <c r="F168" s="561">
        <f t="shared" si="4"/>
        <v>0.21</v>
      </c>
      <c r="G168" s="50"/>
      <c r="H168" s="44"/>
      <c r="I168" s="44"/>
      <c r="J168" s="44"/>
      <c r="K168" s="44"/>
      <c r="L168" s="56"/>
      <c r="M168" s="56"/>
      <c r="N168" s="44"/>
      <c r="O168" s="18"/>
      <c r="P168" s="4"/>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row>
    <row r="169" spans="1:46" ht="16" hidden="1" x14ac:dyDescent="0.2">
      <c r="A169" s="4"/>
      <c r="B169" s="88"/>
      <c r="C169" s="88"/>
      <c r="D169" s="564">
        <f>'2b'!D223</f>
        <v>0</v>
      </c>
      <c r="E169" s="560">
        <v>0</v>
      </c>
      <c r="F169" s="561">
        <f t="shared" si="4"/>
        <v>0.21</v>
      </c>
      <c r="G169" s="50"/>
      <c r="H169" s="44"/>
      <c r="I169" s="44"/>
      <c r="J169" s="44"/>
      <c r="K169" s="44"/>
      <c r="L169" s="56"/>
      <c r="M169" s="56"/>
      <c r="N169" s="44"/>
      <c r="O169" s="18"/>
      <c r="P169" s="4"/>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row>
    <row r="170" spans="1:46" ht="16" hidden="1" x14ac:dyDescent="0.2">
      <c r="A170" s="4"/>
      <c r="B170" s="88"/>
      <c r="C170" s="88"/>
      <c r="D170" s="564">
        <f>'2b'!D224</f>
        <v>0</v>
      </c>
      <c r="E170" s="560">
        <v>0</v>
      </c>
      <c r="F170" s="561">
        <f t="shared" si="4"/>
        <v>0.21</v>
      </c>
      <c r="G170" s="50"/>
      <c r="H170" s="44"/>
      <c r="I170" s="44"/>
      <c r="J170" s="44"/>
      <c r="K170" s="44"/>
      <c r="L170" s="56"/>
      <c r="M170" s="56"/>
      <c r="N170" s="44"/>
      <c r="O170" s="18"/>
      <c r="P170" s="4"/>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row>
    <row r="171" spans="1:46" ht="16" hidden="1" x14ac:dyDescent="0.2">
      <c r="A171" s="4"/>
      <c r="B171" s="88"/>
      <c r="C171" s="88"/>
      <c r="D171" s="564">
        <f>'2b'!D225</f>
        <v>0</v>
      </c>
      <c r="E171" s="560">
        <v>0</v>
      </c>
      <c r="F171" s="561">
        <f t="shared" si="4"/>
        <v>0.21</v>
      </c>
      <c r="G171" s="50"/>
      <c r="H171" s="44"/>
      <c r="I171" s="44"/>
      <c r="J171" s="44"/>
      <c r="K171" s="44"/>
      <c r="L171" s="56"/>
      <c r="M171" s="56"/>
      <c r="N171" s="44"/>
      <c r="O171" s="18"/>
      <c r="P171" s="4"/>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row>
    <row r="172" spans="1:46" ht="16" hidden="1" x14ac:dyDescent="0.2">
      <c r="A172" s="4"/>
      <c r="B172" s="88"/>
      <c r="C172" s="88"/>
      <c r="D172" s="564">
        <f>'2b'!D226</f>
        <v>0</v>
      </c>
      <c r="E172" s="560">
        <v>0</v>
      </c>
      <c r="F172" s="561">
        <f t="shared" si="4"/>
        <v>0.21</v>
      </c>
      <c r="G172" s="50"/>
      <c r="H172" s="44"/>
      <c r="I172" s="44"/>
      <c r="J172" s="44"/>
      <c r="K172" s="44"/>
      <c r="L172" s="56"/>
      <c r="M172" s="56"/>
      <c r="N172" s="44"/>
      <c r="O172" s="18"/>
      <c r="P172" s="4"/>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row>
    <row r="173" spans="1:46" ht="16" hidden="1" x14ac:dyDescent="0.2">
      <c r="A173" s="4"/>
      <c r="B173" s="88"/>
      <c r="C173" s="88"/>
      <c r="D173" s="564">
        <f>'2b'!D227</f>
        <v>0</v>
      </c>
      <c r="E173" s="560">
        <v>0</v>
      </c>
      <c r="F173" s="561">
        <f t="shared" si="4"/>
        <v>0.21</v>
      </c>
      <c r="G173" s="50"/>
      <c r="H173" s="44"/>
      <c r="I173" s="44"/>
      <c r="J173" s="44"/>
      <c r="K173" s="44"/>
      <c r="L173" s="56"/>
      <c r="M173" s="56"/>
      <c r="N173" s="44"/>
      <c r="O173" s="18"/>
      <c r="P173" s="4"/>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row>
    <row r="174" spans="1:46" ht="16" hidden="1" x14ac:dyDescent="0.2">
      <c r="A174" s="4"/>
      <c r="B174" s="88"/>
      <c r="C174" s="88"/>
      <c r="D174" s="564">
        <f>'2b'!D228</f>
        <v>0</v>
      </c>
      <c r="E174" s="560">
        <v>0</v>
      </c>
      <c r="F174" s="561">
        <f t="shared" si="4"/>
        <v>0.21</v>
      </c>
      <c r="G174" s="50"/>
      <c r="H174" s="44"/>
      <c r="I174" s="44"/>
      <c r="J174" s="44"/>
      <c r="K174" s="44"/>
      <c r="L174" s="56"/>
      <c r="M174" s="56"/>
      <c r="N174" s="44"/>
      <c r="O174" s="18"/>
      <c r="P174" s="4"/>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row>
    <row r="175" spans="1:46" ht="16" hidden="1" x14ac:dyDescent="0.2">
      <c r="A175" s="4"/>
      <c r="B175" s="88"/>
      <c r="C175" s="88"/>
      <c r="D175" s="564">
        <f>'2b'!D229</f>
        <v>0</v>
      </c>
      <c r="E175" s="560">
        <v>0</v>
      </c>
      <c r="F175" s="561">
        <f t="shared" si="4"/>
        <v>0.21</v>
      </c>
      <c r="G175" s="50"/>
      <c r="H175" s="44"/>
      <c r="I175" s="44"/>
      <c r="J175" s="44"/>
      <c r="K175" s="44"/>
      <c r="L175" s="56"/>
      <c r="M175" s="56"/>
      <c r="N175" s="44"/>
      <c r="O175" s="18"/>
      <c r="P175" s="4"/>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row>
    <row r="176" spans="1:46" ht="16" hidden="1" x14ac:dyDescent="0.2">
      <c r="A176" s="4"/>
      <c r="B176" s="88"/>
      <c r="C176" s="88"/>
      <c r="D176" s="564">
        <f>'2b'!D230</f>
        <v>0</v>
      </c>
      <c r="E176" s="560">
        <v>0</v>
      </c>
      <c r="F176" s="561">
        <f t="shared" si="4"/>
        <v>0.21</v>
      </c>
      <c r="G176" s="50"/>
      <c r="H176" s="44"/>
      <c r="I176" s="44"/>
      <c r="J176" s="44"/>
      <c r="K176" s="44"/>
      <c r="L176" s="56"/>
      <c r="M176" s="56"/>
      <c r="N176" s="44"/>
      <c r="O176" s="18"/>
      <c r="P176" s="4"/>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row>
    <row r="177" spans="1:46" ht="16" hidden="1" x14ac:dyDescent="0.2">
      <c r="A177" s="4"/>
      <c r="B177" s="88"/>
      <c r="C177" s="88"/>
      <c r="D177" s="564">
        <f>'2b'!D231</f>
        <v>0</v>
      </c>
      <c r="E177" s="560">
        <v>0</v>
      </c>
      <c r="F177" s="561">
        <f t="shared" si="4"/>
        <v>0.21</v>
      </c>
      <c r="G177" s="50"/>
      <c r="H177" s="44"/>
      <c r="I177" s="44"/>
      <c r="J177" s="44"/>
      <c r="K177" s="44"/>
      <c r="L177" s="56"/>
      <c r="M177" s="56"/>
      <c r="N177" s="44"/>
      <c r="O177" s="18"/>
      <c r="P177" s="4"/>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row>
    <row r="178" spans="1:46" ht="16" hidden="1" x14ac:dyDescent="0.2">
      <c r="A178" s="4"/>
      <c r="B178" s="88"/>
      <c r="C178" s="88"/>
      <c r="D178" s="564">
        <f>'2b'!D232</f>
        <v>0</v>
      </c>
      <c r="E178" s="560">
        <v>0</v>
      </c>
      <c r="F178" s="561">
        <f t="shared" si="4"/>
        <v>0.21</v>
      </c>
      <c r="G178" s="50"/>
      <c r="H178" s="44"/>
      <c r="I178" s="44"/>
      <c r="J178" s="44"/>
      <c r="K178" s="44"/>
      <c r="L178" s="56"/>
      <c r="M178" s="56"/>
      <c r="N178" s="44"/>
      <c r="O178" s="18"/>
      <c r="P178" s="4"/>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row>
    <row r="179" spans="1:46" ht="16" hidden="1" x14ac:dyDescent="0.2">
      <c r="A179" s="4"/>
      <c r="B179" s="88"/>
      <c r="C179" s="88"/>
      <c r="D179" s="564">
        <f>'2b'!D233</f>
        <v>0</v>
      </c>
      <c r="E179" s="560">
        <v>0</v>
      </c>
      <c r="F179" s="561">
        <f t="shared" si="4"/>
        <v>0.21</v>
      </c>
      <c r="G179" s="50"/>
      <c r="H179" s="44"/>
      <c r="I179" s="44"/>
      <c r="J179" s="44"/>
      <c r="K179" s="44"/>
      <c r="L179" s="56"/>
      <c r="M179" s="56"/>
      <c r="N179" s="44"/>
      <c r="O179" s="18"/>
      <c r="P179" s="4"/>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row>
    <row r="180" spans="1:46" ht="16" hidden="1" x14ac:dyDescent="0.2">
      <c r="A180" s="4"/>
      <c r="B180" s="88"/>
      <c r="C180" s="88"/>
      <c r="D180" s="564">
        <f>'2b'!D234</f>
        <v>0</v>
      </c>
      <c r="E180" s="560">
        <v>0</v>
      </c>
      <c r="F180" s="561">
        <f t="shared" si="4"/>
        <v>0.21</v>
      </c>
      <c r="G180" s="50"/>
      <c r="H180" s="44"/>
      <c r="I180" s="44"/>
      <c r="J180" s="44"/>
      <c r="K180" s="44"/>
      <c r="L180" s="56"/>
      <c r="M180" s="56"/>
      <c r="N180" s="44"/>
      <c r="O180" s="18"/>
      <c r="P180" s="4"/>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row>
    <row r="181" spans="1:46" ht="16" hidden="1" x14ac:dyDescent="0.2">
      <c r="A181" s="4"/>
      <c r="B181" s="88"/>
      <c r="C181" s="88"/>
      <c r="D181" s="564">
        <f>'2b'!D235</f>
        <v>0</v>
      </c>
      <c r="E181" s="560">
        <v>0</v>
      </c>
      <c r="F181" s="561">
        <f t="shared" si="4"/>
        <v>0.21</v>
      </c>
      <c r="G181" s="50"/>
      <c r="H181" s="44"/>
      <c r="I181" s="44"/>
      <c r="J181" s="44"/>
      <c r="K181" s="44"/>
      <c r="L181" s="56"/>
      <c r="M181" s="56"/>
      <c r="N181" s="44"/>
      <c r="O181" s="18"/>
      <c r="P181" s="4"/>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row>
    <row r="182" spans="1:46" ht="16" hidden="1" x14ac:dyDescent="0.2">
      <c r="A182" s="4"/>
      <c r="B182" s="88"/>
      <c r="C182" s="88"/>
      <c r="D182" s="564">
        <f>'2b'!D236</f>
        <v>0</v>
      </c>
      <c r="E182" s="560">
        <v>0</v>
      </c>
      <c r="F182" s="561">
        <f t="shared" si="4"/>
        <v>0.21</v>
      </c>
      <c r="G182" s="50"/>
      <c r="H182" s="44"/>
      <c r="I182" s="44"/>
      <c r="J182" s="44"/>
      <c r="K182" s="44"/>
      <c r="L182" s="56"/>
      <c r="M182" s="56"/>
      <c r="N182" s="44"/>
      <c r="O182" s="18"/>
      <c r="P182" s="4"/>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row>
    <row r="183" spans="1:46" ht="16" x14ac:dyDescent="0.2">
      <c r="A183" s="4"/>
      <c r="B183" s="88"/>
      <c r="C183" s="1033"/>
      <c r="D183" s="2674" t="str">
        <f>'2b'!$D$239</f>
        <v>gastos de ventas</v>
      </c>
      <c r="E183" s="2675"/>
      <c r="F183" s="47"/>
      <c r="G183" s="50"/>
      <c r="H183" s="44"/>
      <c r="I183" s="44"/>
      <c r="J183" s="44"/>
      <c r="K183" s="44"/>
      <c r="L183" s="56"/>
      <c r="M183" s="56"/>
      <c r="N183" s="44"/>
      <c r="O183" s="18"/>
      <c r="P183" s="4"/>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row>
    <row r="184" spans="1:46" ht="16" x14ac:dyDescent="0.2">
      <c r="A184" s="4"/>
      <c r="B184" s="88"/>
      <c r="C184" s="88"/>
      <c r="D184" s="564" t="s">
        <v>1261</v>
      </c>
      <c r="E184" s="560">
        <v>0</v>
      </c>
      <c r="F184" s="561">
        <f>IF(E184=0%,$G$86,E184)</f>
        <v>0.21</v>
      </c>
      <c r="G184" s="50"/>
      <c r="H184" s="44"/>
      <c r="I184" s="44"/>
      <c r="J184" s="44"/>
      <c r="K184" s="44"/>
      <c r="L184" s="56"/>
      <c r="M184" s="56"/>
      <c r="N184" s="44"/>
      <c r="O184" s="18"/>
      <c r="P184" s="4"/>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row>
    <row r="185" spans="1:46" ht="16" x14ac:dyDescent="0.2">
      <c r="A185" s="4"/>
      <c r="B185" s="88"/>
      <c r="C185" s="1033"/>
      <c r="D185" s="2674" t="s">
        <v>1259</v>
      </c>
      <c r="E185" s="2675"/>
      <c r="F185" s="47"/>
      <c r="G185" s="50"/>
      <c r="H185" s="44"/>
      <c r="I185" s="44"/>
      <c r="J185" s="44"/>
      <c r="K185" s="44"/>
      <c r="L185" s="56"/>
      <c r="M185" s="56"/>
      <c r="N185" s="44"/>
      <c r="O185" s="18"/>
      <c r="P185" s="4"/>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row>
    <row r="186" spans="1:46" ht="16" x14ac:dyDescent="0.2">
      <c r="A186" s="4"/>
      <c r="B186" s="88"/>
      <c r="C186" s="88"/>
      <c r="D186" s="564" t="s">
        <v>1262</v>
      </c>
      <c r="E186" s="560">
        <v>0</v>
      </c>
      <c r="F186" s="561">
        <f>IF(E186=0%,$G$86,E186)</f>
        <v>0.21</v>
      </c>
      <c r="G186" s="50"/>
      <c r="H186" s="44"/>
      <c r="I186" s="44"/>
      <c r="J186" s="44"/>
      <c r="K186" s="44"/>
      <c r="L186" s="56"/>
      <c r="M186" s="56"/>
      <c r="N186" s="44"/>
      <c r="O186" s="18"/>
      <c r="P186" s="4"/>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row>
    <row r="187" spans="1:46" ht="16" x14ac:dyDescent="0.2">
      <c r="A187" s="4"/>
      <c r="B187" s="88"/>
      <c r="C187" s="1033"/>
      <c r="D187" s="2674" t="str">
        <f>'2b'!$D$286</f>
        <v>gastos generales</v>
      </c>
      <c r="E187" s="2675"/>
      <c r="F187" s="47"/>
      <c r="G187" s="50"/>
      <c r="H187" s="44"/>
      <c r="I187" s="44"/>
      <c r="J187" s="44"/>
      <c r="K187" s="44"/>
      <c r="L187" s="56"/>
      <c r="M187" s="56"/>
      <c r="N187" s="44"/>
      <c r="O187" s="18"/>
      <c r="P187" s="4"/>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row>
    <row r="188" spans="1:46" ht="16" x14ac:dyDescent="0.2">
      <c r="A188" s="4"/>
      <c r="B188" s="88"/>
      <c r="C188" s="88"/>
      <c r="D188" s="593" t="str">
        <f>'2b'!D289</f>
        <v>Alquileres</v>
      </c>
      <c r="E188" s="560">
        <v>0</v>
      </c>
      <c r="F188" s="561">
        <f t="shared" ref="F188:F197" si="5">IF(E188=0%,$G$86,E188)</f>
        <v>0.21</v>
      </c>
      <c r="G188" s="50"/>
      <c r="H188" s="44"/>
      <c r="I188" s="44"/>
      <c r="J188" s="44"/>
      <c r="K188" s="44"/>
      <c r="L188" s="56"/>
      <c r="M188" s="56"/>
      <c r="N188" s="44"/>
      <c r="O188" s="18"/>
      <c r="P188" s="4"/>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row>
    <row r="189" spans="1:46" ht="16" x14ac:dyDescent="0.2">
      <c r="A189" s="4"/>
      <c r="B189" s="88"/>
      <c r="C189" s="88"/>
      <c r="D189" s="593" t="str">
        <f>'2b'!D296</f>
        <v>Suministros</v>
      </c>
      <c r="E189" s="560">
        <v>0</v>
      </c>
      <c r="F189" s="561">
        <f t="shared" si="5"/>
        <v>0.21</v>
      </c>
      <c r="G189" s="50"/>
      <c r="H189" s="44"/>
      <c r="I189" s="44"/>
      <c r="J189" s="44"/>
      <c r="K189" s="44"/>
      <c r="L189" s="56"/>
      <c r="M189" s="56"/>
      <c r="N189" s="44"/>
      <c r="O189" s="18"/>
      <c r="P189" s="4"/>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row>
    <row r="190" spans="1:46" ht="16" x14ac:dyDescent="0.2">
      <c r="A190" s="4"/>
      <c r="B190" s="88"/>
      <c r="C190" s="88"/>
      <c r="D190" s="593" t="str">
        <f>'2b'!D303</f>
        <v>Mantenimiento</v>
      </c>
      <c r="E190" s="560">
        <v>0</v>
      </c>
      <c r="F190" s="561">
        <f t="shared" si="5"/>
        <v>0.21</v>
      </c>
      <c r="G190" s="50"/>
      <c r="H190" s="44"/>
      <c r="I190" s="44"/>
      <c r="J190" s="44"/>
      <c r="K190" s="44"/>
      <c r="L190" s="56"/>
      <c r="M190" s="56"/>
      <c r="N190" s="44"/>
      <c r="O190" s="18"/>
      <c r="P190" s="4"/>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row>
    <row r="191" spans="1:46" ht="16" x14ac:dyDescent="0.2">
      <c r="A191" s="4"/>
      <c r="B191" s="88"/>
      <c r="C191" s="88"/>
      <c r="D191" s="593" t="str">
        <f>'2b'!D310</f>
        <v>Material Oficina</v>
      </c>
      <c r="E191" s="560">
        <v>0</v>
      </c>
      <c r="F191" s="561">
        <f t="shared" si="5"/>
        <v>0.21</v>
      </c>
      <c r="G191" s="50"/>
      <c r="H191" s="44"/>
      <c r="I191" s="44"/>
      <c r="J191" s="44"/>
      <c r="K191" s="44"/>
      <c r="L191" s="56"/>
      <c r="M191" s="56"/>
      <c r="N191" s="44"/>
      <c r="O191" s="18"/>
      <c r="P191" s="4"/>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row>
    <row r="192" spans="1:46" ht="16" x14ac:dyDescent="0.2">
      <c r="A192" s="4"/>
      <c r="B192" s="88"/>
      <c r="C192" s="88"/>
      <c r="D192" s="593" t="str">
        <f>'2b'!D324</f>
        <v>Transportes</v>
      </c>
      <c r="E192" s="560">
        <v>0</v>
      </c>
      <c r="F192" s="561">
        <f t="shared" si="5"/>
        <v>0.21</v>
      </c>
      <c r="G192" s="50"/>
      <c r="H192" s="44"/>
      <c r="I192" s="44"/>
      <c r="J192" s="44"/>
      <c r="K192" s="44"/>
      <c r="L192" s="56"/>
      <c r="M192" s="56"/>
      <c r="N192" s="44"/>
      <c r="O192" s="18"/>
      <c r="P192" s="4"/>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row>
    <row r="193" spans="1:46" ht="16" x14ac:dyDescent="0.2">
      <c r="A193" s="4"/>
      <c r="B193" s="88"/>
      <c r="C193" s="88"/>
      <c r="D193" s="593" t="str">
        <f>'2b'!D331</f>
        <v>Viajes y varios</v>
      </c>
      <c r="E193" s="560">
        <v>0</v>
      </c>
      <c r="F193" s="561">
        <f t="shared" si="5"/>
        <v>0.21</v>
      </c>
      <c r="G193" s="50"/>
      <c r="H193" s="44"/>
      <c r="I193" s="44"/>
      <c r="J193" s="44"/>
      <c r="K193" s="44"/>
      <c r="L193" s="56"/>
      <c r="M193" s="56"/>
      <c r="N193" s="44"/>
      <c r="O193" s="18"/>
      <c r="P193" s="4"/>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row>
    <row r="194" spans="1:46" ht="16" x14ac:dyDescent="0.2">
      <c r="A194" s="4"/>
      <c r="B194" s="88"/>
      <c r="C194" s="88"/>
      <c r="D194" s="593" t="str">
        <f>'2b'!D338</f>
        <v>Asesorías</v>
      </c>
      <c r="E194" s="560">
        <v>0</v>
      </c>
      <c r="F194" s="561">
        <f t="shared" si="5"/>
        <v>0.21</v>
      </c>
      <c r="G194" s="50"/>
      <c r="H194" s="44"/>
      <c r="I194" s="44"/>
      <c r="J194" s="44"/>
      <c r="K194" s="44"/>
      <c r="L194" s="56"/>
      <c r="M194" s="56"/>
      <c r="N194" s="44"/>
      <c r="O194" s="18"/>
      <c r="P194" s="4"/>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row>
    <row r="195" spans="1:46" ht="16" x14ac:dyDescent="0.2">
      <c r="A195" s="4"/>
      <c r="B195" s="88"/>
      <c r="C195" s="88"/>
      <c r="D195" s="593" t="str">
        <f>'2b'!D345</f>
        <v>Otro (uno)</v>
      </c>
      <c r="E195" s="560">
        <v>0</v>
      </c>
      <c r="F195" s="561">
        <f t="shared" si="5"/>
        <v>0.21</v>
      </c>
      <c r="G195" s="50"/>
      <c r="H195" s="44"/>
      <c r="I195" s="44"/>
      <c r="J195" s="44"/>
      <c r="K195" s="44"/>
      <c r="L195" s="56"/>
      <c r="M195" s="56"/>
      <c r="N195" s="44"/>
      <c r="O195" s="18"/>
      <c r="P195" s="4"/>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row>
    <row r="196" spans="1:46" ht="16" x14ac:dyDescent="0.2">
      <c r="A196" s="4"/>
      <c r="B196" s="88"/>
      <c r="C196" s="88"/>
      <c r="D196" s="593" t="str">
        <f>'2b'!D352</f>
        <v>Otro (dos)</v>
      </c>
      <c r="E196" s="560">
        <v>0</v>
      </c>
      <c r="F196" s="561">
        <f t="shared" si="5"/>
        <v>0.21</v>
      </c>
      <c r="G196" s="50"/>
      <c r="H196" s="44"/>
      <c r="I196" s="44"/>
      <c r="J196" s="44"/>
      <c r="K196" s="44"/>
      <c r="L196" s="56"/>
      <c r="M196" s="56"/>
      <c r="N196" s="44"/>
      <c r="O196" s="18"/>
      <c r="P196" s="4"/>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row>
    <row r="197" spans="1:46" ht="16" x14ac:dyDescent="0.2">
      <c r="A197" s="4"/>
      <c r="B197" s="88"/>
      <c r="C197" s="88"/>
      <c r="D197" s="593" t="str">
        <f>'2b'!D359</f>
        <v>Otro (tres)</v>
      </c>
      <c r="E197" s="560">
        <v>0</v>
      </c>
      <c r="F197" s="561">
        <f t="shared" si="5"/>
        <v>0.21</v>
      </c>
      <c r="G197" s="50"/>
      <c r="H197" s="44"/>
      <c r="I197" s="44"/>
      <c r="J197" s="44"/>
      <c r="K197" s="44"/>
      <c r="L197" s="56"/>
      <c r="M197" s="56"/>
      <c r="N197" s="44"/>
      <c r="O197" s="18"/>
      <c r="P197" s="4"/>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row>
    <row r="198" spans="1:46" ht="16" x14ac:dyDescent="0.2">
      <c r="A198" s="4"/>
      <c r="B198" s="88"/>
      <c r="C198" s="1033"/>
      <c r="D198" s="2674" t="s">
        <v>86</v>
      </c>
      <c r="E198" s="2675"/>
      <c r="F198" s="47"/>
      <c r="G198" s="50"/>
      <c r="H198" s="44"/>
      <c r="I198" s="44"/>
      <c r="J198" s="44"/>
      <c r="K198" s="44"/>
      <c r="L198" s="56"/>
      <c r="M198" s="56"/>
      <c r="N198" s="44"/>
      <c r="O198" s="18"/>
      <c r="P198" s="4"/>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row>
    <row r="199" spans="1:46" ht="16" x14ac:dyDescent="0.2">
      <c r="A199" s="4"/>
      <c r="B199" s="88"/>
      <c r="C199" s="88"/>
      <c r="D199" s="564" t="s">
        <v>1263</v>
      </c>
      <c r="E199" s="560">
        <v>0</v>
      </c>
      <c r="F199" s="561">
        <f>IF(E199=0%,$G$86,E199)</f>
        <v>0.21</v>
      </c>
      <c r="G199" s="50"/>
      <c r="H199" s="44"/>
      <c r="I199" s="44"/>
      <c r="J199" s="44"/>
      <c r="K199" s="44"/>
      <c r="L199" s="56"/>
      <c r="M199" s="56"/>
      <c r="N199" s="44"/>
      <c r="O199" s="18"/>
      <c r="P199" s="4"/>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row>
    <row r="200" spans="1:46" ht="16" x14ac:dyDescent="0.2">
      <c r="A200" s="4"/>
      <c r="B200" s="88"/>
      <c r="C200" s="88"/>
      <c r="D200" s="564" t="s">
        <v>1492</v>
      </c>
      <c r="E200" s="560"/>
      <c r="F200" s="561">
        <f>IF(E200=0%,$G$86,E200)</f>
        <v>0.21</v>
      </c>
      <c r="G200" s="50"/>
      <c r="H200" s="44"/>
      <c r="I200" s="44"/>
      <c r="J200" s="44"/>
      <c r="K200" s="44"/>
      <c r="L200" s="56"/>
      <c r="M200" s="56"/>
      <c r="N200" s="44"/>
      <c r="O200" s="18"/>
      <c r="P200" s="4"/>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row>
    <row r="201" spans="1:46" ht="16" x14ac:dyDescent="0.2">
      <c r="A201" s="4"/>
      <c r="B201" s="88"/>
      <c r="C201" s="88"/>
      <c r="D201" s="564" t="s">
        <v>1493</v>
      </c>
      <c r="E201" s="560">
        <v>0</v>
      </c>
      <c r="F201" s="561">
        <f>IF(E201=0%,$G$86,E201)</f>
        <v>0.21</v>
      </c>
      <c r="G201" s="50"/>
      <c r="H201" s="44"/>
      <c r="I201" s="44"/>
      <c r="J201" s="44"/>
      <c r="K201" s="44"/>
      <c r="L201" s="56"/>
      <c r="M201" s="56"/>
      <c r="N201" s="44"/>
      <c r="O201" s="18"/>
      <c r="P201" s="4"/>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row>
    <row r="202" spans="1:46" ht="16" x14ac:dyDescent="0.2">
      <c r="A202" s="4"/>
      <c r="B202" s="88"/>
      <c r="C202" s="1033"/>
      <c r="D202" s="2674" t="s">
        <v>87</v>
      </c>
      <c r="E202" s="2675"/>
      <c r="F202" s="47"/>
      <c r="G202" s="50"/>
      <c r="H202" s="44"/>
      <c r="I202" s="44"/>
      <c r="J202" s="44"/>
      <c r="K202" s="44"/>
      <c r="L202" s="56"/>
      <c r="M202" s="56"/>
      <c r="N202" s="44"/>
      <c r="O202" s="18"/>
      <c r="P202" s="4"/>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row>
    <row r="203" spans="1:46" ht="16" x14ac:dyDescent="0.2">
      <c r="A203" s="4"/>
      <c r="B203" s="88"/>
      <c r="C203" s="88"/>
      <c r="D203" s="564" t="s">
        <v>1264</v>
      </c>
      <c r="E203" s="560">
        <v>0</v>
      </c>
      <c r="F203" s="561">
        <f>IF(E203=0%,$G$86,E203)</f>
        <v>0.21</v>
      </c>
      <c r="G203" s="50"/>
      <c r="H203" s="44"/>
      <c r="I203" s="44"/>
      <c r="J203" s="44"/>
      <c r="K203" s="44"/>
      <c r="L203" s="56"/>
      <c r="M203" s="56"/>
      <c r="N203" s="44"/>
      <c r="O203" s="18"/>
      <c r="P203" s="4"/>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row>
    <row r="204" spans="1:46" ht="16" x14ac:dyDescent="0.2">
      <c r="A204" s="4"/>
      <c r="B204" s="88"/>
      <c r="C204" s="1033"/>
      <c r="D204" s="2674" t="s">
        <v>354</v>
      </c>
      <c r="E204" s="2675"/>
      <c r="F204" s="47"/>
      <c r="G204" s="50"/>
      <c r="H204" s="44"/>
      <c r="I204" s="44"/>
      <c r="J204" s="44"/>
      <c r="K204" s="44"/>
      <c r="L204" s="56"/>
      <c r="M204" s="56"/>
      <c r="N204" s="44"/>
      <c r="O204" s="18"/>
      <c r="P204" s="4"/>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row>
    <row r="205" spans="1:46" ht="16" x14ac:dyDescent="0.2">
      <c r="A205" s="4"/>
      <c r="B205" s="88"/>
      <c r="C205" s="88"/>
      <c r="D205" s="593">
        <f>'3a'!E22</f>
        <v>0</v>
      </c>
      <c r="E205" s="560">
        <v>0</v>
      </c>
      <c r="F205" s="561">
        <f t="shared" ref="F205:F233" si="6">IF(E205=0%,$G$86,E205)</f>
        <v>0.21</v>
      </c>
      <c r="G205" s="50"/>
      <c r="H205" s="44"/>
      <c r="I205" s="44"/>
      <c r="J205" s="44"/>
      <c r="K205" s="44"/>
      <c r="L205" s="56"/>
      <c r="M205" s="56"/>
      <c r="N205" s="44"/>
      <c r="O205" s="18"/>
      <c r="P205" s="4"/>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row>
    <row r="206" spans="1:46" ht="16" x14ac:dyDescent="0.2">
      <c r="A206" s="4"/>
      <c r="B206" s="88"/>
      <c r="C206" s="88"/>
      <c r="D206" s="593">
        <f>'3a'!E23</f>
        <v>0</v>
      </c>
      <c r="E206" s="560">
        <v>0</v>
      </c>
      <c r="F206" s="561">
        <f t="shared" si="6"/>
        <v>0.21</v>
      </c>
      <c r="G206" s="50"/>
      <c r="H206" s="44"/>
      <c r="I206" s="44"/>
      <c r="J206" s="44"/>
      <c r="K206" s="44"/>
      <c r="L206" s="56"/>
      <c r="M206" s="56"/>
      <c r="N206" s="44"/>
      <c r="O206" s="18"/>
      <c r="P206" s="4"/>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row>
    <row r="207" spans="1:46" ht="16" x14ac:dyDescent="0.2">
      <c r="A207" s="4"/>
      <c r="B207" s="88"/>
      <c r="C207" s="88"/>
      <c r="D207" s="593">
        <f>'3a'!E24</f>
        <v>0</v>
      </c>
      <c r="E207" s="560">
        <v>0</v>
      </c>
      <c r="F207" s="561">
        <f t="shared" si="6"/>
        <v>0.21</v>
      </c>
      <c r="G207" s="50"/>
      <c r="H207" s="44"/>
      <c r="I207" s="44"/>
      <c r="J207" s="44"/>
      <c r="K207" s="44"/>
      <c r="L207" s="56"/>
      <c r="M207" s="56"/>
      <c r="N207" s="44"/>
      <c r="O207" s="18"/>
      <c r="P207" s="4"/>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row>
    <row r="208" spans="1:46" ht="16" x14ac:dyDescent="0.2">
      <c r="A208" s="4"/>
      <c r="B208" s="88"/>
      <c r="C208" s="88"/>
      <c r="D208" s="593">
        <f>'3a'!E25</f>
        <v>0</v>
      </c>
      <c r="E208" s="560">
        <v>0</v>
      </c>
      <c r="F208" s="561">
        <f t="shared" si="6"/>
        <v>0.21</v>
      </c>
      <c r="G208" s="50"/>
      <c r="H208" s="44"/>
      <c r="I208" s="44"/>
      <c r="J208" s="44"/>
      <c r="K208" s="44"/>
      <c r="L208" s="56"/>
      <c r="M208" s="56"/>
      <c r="N208" s="44"/>
      <c r="O208" s="18"/>
      <c r="P208" s="4"/>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row>
    <row r="209" spans="1:46" ht="16" x14ac:dyDescent="0.2">
      <c r="A209" s="4"/>
      <c r="B209" s="88"/>
      <c r="C209" s="88"/>
      <c r="D209" s="593">
        <f>'3a'!E26</f>
        <v>0</v>
      </c>
      <c r="E209" s="560">
        <v>0</v>
      </c>
      <c r="F209" s="561">
        <f t="shared" si="6"/>
        <v>0.21</v>
      </c>
      <c r="G209" s="50"/>
      <c r="H209" s="44"/>
      <c r="I209" s="44"/>
      <c r="J209" s="44"/>
      <c r="K209" s="44"/>
      <c r="L209" s="56"/>
      <c r="M209" s="56"/>
      <c r="N209" s="44"/>
      <c r="O209" s="18"/>
      <c r="P209" s="4"/>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row>
    <row r="210" spans="1:46" ht="16" x14ac:dyDescent="0.2">
      <c r="A210" s="4"/>
      <c r="B210" s="88"/>
      <c r="C210" s="88"/>
      <c r="D210" s="593">
        <f>'3a'!E27</f>
        <v>0</v>
      </c>
      <c r="E210" s="560">
        <v>0</v>
      </c>
      <c r="F210" s="561">
        <f t="shared" si="6"/>
        <v>0.21</v>
      </c>
      <c r="G210" s="50"/>
      <c r="H210" s="44"/>
      <c r="I210" s="44"/>
      <c r="J210" s="44"/>
      <c r="K210" s="44"/>
      <c r="L210" s="56"/>
      <c r="M210" s="56"/>
      <c r="N210" s="44"/>
      <c r="O210" s="18"/>
      <c r="P210" s="4"/>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row>
    <row r="211" spans="1:46" ht="16" x14ac:dyDescent="0.2">
      <c r="A211" s="4"/>
      <c r="B211" s="88"/>
      <c r="C211" s="88"/>
      <c r="D211" s="593">
        <f>'3a'!E28</f>
        <v>0</v>
      </c>
      <c r="E211" s="560">
        <v>0</v>
      </c>
      <c r="F211" s="561">
        <f t="shared" si="6"/>
        <v>0.21</v>
      </c>
      <c r="G211" s="50"/>
      <c r="H211" s="44"/>
      <c r="I211" s="44"/>
      <c r="J211" s="44"/>
      <c r="K211" s="44"/>
      <c r="L211" s="56"/>
      <c r="M211" s="56"/>
      <c r="N211" s="44"/>
      <c r="O211" s="18"/>
      <c r="P211" s="4"/>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row>
    <row r="212" spans="1:46" ht="16" hidden="1" x14ac:dyDescent="0.2">
      <c r="A212" s="4"/>
      <c r="B212" s="88"/>
      <c r="C212" s="88"/>
      <c r="D212" s="565">
        <f>'3a'!E29</f>
        <v>0</v>
      </c>
      <c r="E212" s="560">
        <v>0</v>
      </c>
      <c r="F212" s="561">
        <f t="shared" si="6"/>
        <v>0.21</v>
      </c>
      <c r="G212" s="50"/>
      <c r="H212" s="44"/>
      <c r="I212" s="44"/>
      <c r="J212" s="44"/>
      <c r="K212" s="44"/>
      <c r="L212" s="56"/>
      <c r="M212" s="56"/>
      <c r="N212" s="44"/>
      <c r="O212" s="18"/>
      <c r="P212" s="4"/>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row>
    <row r="213" spans="1:46" ht="16" hidden="1" x14ac:dyDescent="0.2">
      <c r="A213" s="4"/>
      <c r="B213" s="88"/>
      <c r="C213" s="88"/>
      <c r="D213" s="565">
        <f>'3a'!E30</f>
        <v>0</v>
      </c>
      <c r="E213" s="560">
        <v>0</v>
      </c>
      <c r="F213" s="561">
        <f t="shared" si="6"/>
        <v>0.21</v>
      </c>
      <c r="G213" s="50"/>
      <c r="H213" s="44"/>
      <c r="I213" s="44"/>
      <c r="J213" s="44"/>
      <c r="K213" s="44"/>
      <c r="L213" s="56"/>
      <c r="M213" s="56"/>
      <c r="N213" s="44"/>
      <c r="O213" s="18"/>
      <c r="P213" s="4"/>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row>
    <row r="214" spans="1:46" ht="16" hidden="1" x14ac:dyDescent="0.2">
      <c r="A214" s="4"/>
      <c r="B214" s="88"/>
      <c r="C214" s="88"/>
      <c r="D214" s="565">
        <f>'3a'!E31</f>
        <v>0</v>
      </c>
      <c r="E214" s="560">
        <v>0</v>
      </c>
      <c r="F214" s="561">
        <f t="shared" si="6"/>
        <v>0.21</v>
      </c>
      <c r="G214" s="50"/>
      <c r="H214" s="44"/>
      <c r="I214" s="44"/>
      <c r="J214" s="44"/>
      <c r="K214" s="44"/>
      <c r="L214" s="56"/>
      <c r="M214" s="56"/>
      <c r="N214" s="44"/>
      <c r="O214" s="18"/>
      <c r="P214" s="4"/>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row>
    <row r="215" spans="1:46" ht="16" hidden="1" x14ac:dyDescent="0.2">
      <c r="A215" s="4"/>
      <c r="B215" s="88"/>
      <c r="C215" s="88"/>
      <c r="D215" s="565">
        <f>'3a'!E32</f>
        <v>0</v>
      </c>
      <c r="E215" s="560">
        <v>0</v>
      </c>
      <c r="F215" s="561">
        <f t="shared" si="6"/>
        <v>0.21</v>
      </c>
      <c r="G215" s="50"/>
      <c r="H215" s="44"/>
      <c r="I215" s="44"/>
      <c r="J215" s="44"/>
      <c r="K215" s="44"/>
      <c r="L215" s="56"/>
      <c r="M215" s="56"/>
      <c r="N215" s="44"/>
      <c r="O215" s="18"/>
      <c r="P215" s="4"/>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row>
    <row r="216" spans="1:46" ht="16" hidden="1" x14ac:dyDescent="0.2">
      <c r="A216" s="4"/>
      <c r="B216" s="88"/>
      <c r="C216" s="88"/>
      <c r="D216" s="565">
        <f>'3a'!E33</f>
        <v>0</v>
      </c>
      <c r="E216" s="560">
        <v>0</v>
      </c>
      <c r="F216" s="561">
        <f t="shared" si="6"/>
        <v>0.21</v>
      </c>
      <c r="G216" s="50"/>
      <c r="H216" s="44"/>
      <c r="I216" s="44"/>
      <c r="J216" s="44"/>
      <c r="K216" s="44"/>
      <c r="L216" s="56"/>
      <c r="M216" s="56"/>
      <c r="N216" s="44"/>
      <c r="O216" s="18"/>
      <c r="P216" s="4"/>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row>
    <row r="217" spans="1:46" ht="16" hidden="1" x14ac:dyDescent="0.2">
      <c r="A217" s="4"/>
      <c r="B217" s="88"/>
      <c r="C217" s="88"/>
      <c r="D217" s="565">
        <f>'3a'!E34</f>
        <v>0</v>
      </c>
      <c r="E217" s="560">
        <v>0</v>
      </c>
      <c r="F217" s="561">
        <f t="shared" si="6"/>
        <v>0.21</v>
      </c>
      <c r="G217" s="50"/>
      <c r="H217" s="44"/>
      <c r="I217" s="44"/>
      <c r="J217" s="44"/>
      <c r="K217" s="44"/>
      <c r="L217" s="56"/>
      <c r="M217" s="56"/>
      <c r="N217" s="44"/>
      <c r="O217" s="18"/>
      <c r="P217" s="4"/>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row>
    <row r="218" spans="1:46" ht="16" hidden="1" x14ac:dyDescent="0.2">
      <c r="A218" s="4"/>
      <c r="B218" s="88"/>
      <c r="C218" s="88"/>
      <c r="D218" s="565">
        <f>'3a'!E35</f>
        <v>0</v>
      </c>
      <c r="E218" s="560">
        <v>0</v>
      </c>
      <c r="F218" s="561">
        <f t="shared" si="6"/>
        <v>0.21</v>
      </c>
      <c r="G218" s="50"/>
      <c r="H218" s="44"/>
      <c r="I218" s="44"/>
      <c r="J218" s="44"/>
      <c r="K218" s="44"/>
      <c r="L218" s="56"/>
      <c r="M218" s="56"/>
      <c r="N218" s="44"/>
      <c r="O218" s="18"/>
      <c r="P218" s="4"/>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row>
    <row r="219" spans="1:46" ht="16" hidden="1" x14ac:dyDescent="0.2">
      <c r="A219" s="4"/>
      <c r="B219" s="88"/>
      <c r="C219" s="88"/>
      <c r="D219" s="565">
        <f>'3a'!E36</f>
        <v>0</v>
      </c>
      <c r="E219" s="560">
        <v>0</v>
      </c>
      <c r="F219" s="561">
        <f t="shared" si="6"/>
        <v>0.21</v>
      </c>
      <c r="G219" s="50"/>
      <c r="H219" s="44"/>
      <c r="I219" s="44"/>
      <c r="J219" s="44"/>
      <c r="K219" s="44"/>
      <c r="L219" s="56"/>
      <c r="M219" s="56"/>
      <c r="N219" s="44"/>
      <c r="O219" s="18"/>
      <c r="P219" s="4"/>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row>
    <row r="220" spans="1:46" ht="16" hidden="1" x14ac:dyDescent="0.2">
      <c r="A220" s="4"/>
      <c r="B220" s="88"/>
      <c r="C220" s="88"/>
      <c r="D220" s="565">
        <f>'3a'!E37</f>
        <v>0</v>
      </c>
      <c r="E220" s="560">
        <v>0</v>
      </c>
      <c r="F220" s="561">
        <f t="shared" si="6"/>
        <v>0.21</v>
      </c>
      <c r="G220" s="50"/>
      <c r="H220" s="44"/>
      <c r="I220" s="44"/>
      <c r="J220" s="44"/>
      <c r="K220" s="44"/>
      <c r="L220" s="56"/>
      <c r="M220" s="56"/>
      <c r="N220" s="44"/>
      <c r="O220" s="18"/>
      <c r="P220" s="4"/>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row>
    <row r="221" spans="1:46" ht="16" hidden="1" x14ac:dyDescent="0.2">
      <c r="A221" s="4"/>
      <c r="B221" s="88"/>
      <c r="C221" s="88"/>
      <c r="D221" s="565">
        <f>'3a'!E38</f>
        <v>0</v>
      </c>
      <c r="E221" s="560">
        <v>0</v>
      </c>
      <c r="F221" s="561">
        <f t="shared" si="6"/>
        <v>0.21</v>
      </c>
      <c r="G221" s="50"/>
      <c r="H221" s="44"/>
      <c r="I221" s="44"/>
      <c r="J221" s="44"/>
      <c r="K221" s="44"/>
      <c r="L221" s="56"/>
      <c r="M221" s="56"/>
      <c r="N221" s="44"/>
      <c r="O221" s="18"/>
      <c r="P221" s="4"/>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row>
    <row r="222" spans="1:46" ht="16" hidden="1" x14ac:dyDescent="0.2">
      <c r="A222" s="4"/>
      <c r="B222" s="88"/>
      <c r="C222" s="88"/>
      <c r="D222" s="565">
        <f>'3a'!E39</f>
        <v>0</v>
      </c>
      <c r="E222" s="560">
        <v>0</v>
      </c>
      <c r="F222" s="561">
        <f t="shared" si="6"/>
        <v>0.21</v>
      </c>
      <c r="G222" s="50"/>
      <c r="H222" s="44"/>
      <c r="I222" s="44"/>
      <c r="J222" s="44"/>
      <c r="K222" s="44"/>
      <c r="L222" s="56"/>
      <c r="M222" s="56"/>
      <c r="N222" s="44"/>
      <c r="O222" s="18"/>
      <c r="P222" s="4"/>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row>
    <row r="223" spans="1:46" ht="16" hidden="1" x14ac:dyDescent="0.2">
      <c r="A223" s="4"/>
      <c r="B223" s="88"/>
      <c r="C223" s="88"/>
      <c r="D223" s="565">
        <f>'3a'!E40</f>
        <v>0</v>
      </c>
      <c r="E223" s="560">
        <v>0</v>
      </c>
      <c r="F223" s="561">
        <f t="shared" si="6"/>
        <v>0.21</v>
      </c>
      <c r="G223" s="50"/>
      <c r="H223" s="44"/>
      <c r="I223" s="44"/>
      <c r="J223" s="44"/>
      <c r="K223" s="44"/>
      <c r="L223" s="56"/>
      <c r="M223" s="56"/>
      <c r="N223" s="44"/>
      <c r="O223" s="18"/>
      <c r="P223" s="4"/>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row>
    <row r="224" spans="1:46" ht="16" hidden="1" x14ac:dyDescent="0.2">
      <c r="A224" s="4"/>
      <c r="B224" s="88"/>
      <c r="C224" s="88"/>
      <c r="D224" s="565">
        <f>'3a'!E41</f>
        <v>0</v>
      </c>
      <c r="E224" s="560">
        <v>0</v>
      </c>
      <c r="F224" s="561">
        <f t="shared" si="6"/>
        <v>0.21</v>
      </c>
      <c r="G224" s="50"/>
      <c r="H224" s="44"/>
      <c r="I224" s="44"/>
      <c r="J224" s="44"/>
      <c r="K224" s="44"/>
      <c r="L224" s="56"/>
      <c r="M224" s="56"/>
      <c r="N224" s="44"/>
      <c r="O224" s="18"/>
      <c r="P224" s="4"/>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row>
    <row r="225" spans="1:46" ht="16" hidden="1" x14ac:dyDescent="0.2">
      <c r="A225" s="4"/>
      <c r="B225" s="88"/>
      <c r="C225" s="88"/>
      <c r="D225" s="565">
        <f>'3a'!E42</f>
        <v>0</v>
      </c>
      <c r="E225" s="560">
        <v>0</v>
      </c>
      <c r="F225" s="561">
        <f t="shared" si="6"/>
        <v>0.21</v>
      </c>
      <c r="G225" s="50"/>
      <c r="H225" s="44"/>
      <c r="I225" s="44"/>
      <c r="J225" s="44"/>
      <c r="K225" s="44"/>
      <c r="L225" s="56"/>
      <c r="M225" s="56"/>
      <c r="N225" s="44"/>
      <c r="O225" s="18"/>
      <c r="P225" s="4"/>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row>
    <row r="226" spans="1:46" ht="16" hidden="1" x14ac:dyDescent="0.2">
      <c r="A226" s="4"/>
      <c r="B226" s="88"/>
      <c r="C226" s="88"/>
      <c r="D226" s="565">
        <f>'3a'!E43</f>
        <v>0</v>
      </c>
      <c r="E226" s="560">
        <v>0</v>
      </c>
      <c r="F226" s="561">
        <f t="shared" si="6"/>
        <v>0.21</v>
      </c>
      <c r="G226" s="50"/>
      <c r="H226" s="44"/>
      <c r="I226" s="44"/>
      <c r="J226" s="44"/>
      <c r="K226" s="44"/>
      <c r="L226" s="56"/>
      <c r="M226" s="56"/>
      <c r="N226" s="44"/>
      <c r="O226" s="18"/>
      <c r="P226" s="4"/>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row>
    <row r="227" spans="1:46" ht="16" hidden="1" x14ac:dyDescent="0.2">
      <c r="A227" s="4"/>
      <c r="B227" s="88"/>
      <c r="C227" s="88"/>
      <c r="D227" s="565">
        <f>'3a'!E44</f>
        <v>0</v>
      </c>
      <c r="E227" s="560">
        <v>0</v>
      </c>
      <c r="F227" s="561">
        <f t="shared" si="6"/>
        <v>0.21</v>
      </c>
      <c r="G227" s="50"/>
      <c r="H227" s="44"/>
      <c r="I227" s="44"/>
      <c r="J227" s="44"/>
      <c r="K227" s="44"/>
      <c r="L227" s="56"/>
      <c r="M227" s="56"/>
      <c r="N227" s="44"/>
      <c r="O227" s="18"/>
      <c r="P227" s="4"/>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row>
    <row r="228" spans="1:46" ht="16" hidden="1" x14ac:dyDescent="0.2">
      <c r="A228" s="4"/>
      <c r="B228" s="88"/>
      <c r="C228" s="88"/>
      <c r="D228" s="565">
        <f>'3a'!E45</f>
        <v>0</v>
      </c>
      <c r="E228" s="560">
        <v>0</v>
      </c>
      <c r="F228" s="561">
        <f t="shared" si="6"/>
        <v>0.21</v>
      </c>
      <c r="G228" s="50"/>
      <c r="H228" s="44"/>
      <c r="I228" s="44"/>
      <c r="J228" s="44"/>
      <c r="K228" s="44"/>
      <c r="L228" s="56"/>
      <c r="M228" s="56"/>
      <c r="N228" s="44"/>
      <c r="O228" s="18"/>
      <c r="P228" s="4"/>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row>
    <row r="229" spans="1:46" ht="16" hidden="1" x14ac:dyDescent="0.2">
      <c r="A229" s="4"/>
      <c r="B229" s="88"/>
      <c r="C229" s="88"/>
      <c r="D229" s="565">
        <f>'3a'!E46</f>
        <v>0</v>
      </c>
      <c r="E229" s="560">
        <v>0</v>
      </c>
      <c r="F229" s="561">
        <f t="shared" si="6"/>
        <v>0.21</v>
      </c>
      <c r="G229" s="50"/>
      <c r="H229" s="44"/>
      <c r="I229" s="44"/>
      <c r="J229" s="44"/>
      <c r="K229" s="44"/>
      <c r="L229" s="56"/>
      <c r="M229" s="56"/>
      <c r="N229" s="44"/>
      <c r="O229" s="18"/>
      <c r="P229" s="4"/>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row>
    <row r="230" spans="1:46" ht="16" hidden="1" x14ac:dyDescent="0.2">
      <c r="A230" s="4"/>
      <c r="B230" s="88"/>
      <c r="C230" s="88"/>
      <c r="D230" s="565">
        <f>'3a'!E47</f>
        <v>0</v>
      </c>
      <c r="E230" s="560">
        <v>0</v>
      </c>
      <c r="F230" s="561">
        <f t="shared" si="6"/>
        <v>0.21</v>
      </c>
      <c r="G230" s="50"/>
      <c r="H230" s="44"/>
      <c r="I230" s="44"/>
      <c r="J230" s="44"/>
      <c r="K230" s="44"/>
      <c r="L230" s="56"/>
      <c r="M230" s="56"/>
      <c r="N230" s="44"/>
      <c r="O230" s="18"/>
      <c r="P230" s="4"/>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row>
    <row r="231" spans="1:46" ht="16" hidden="1" x14ac:dyDescent="0.2">
      <c r="A231" s="4"/>
      <c r="B231" s="88"/>
      <c r="C231" s="88"/>
      <c r="D231" s="565">
        <f>'3a'!E48</f>
        <v>0</v>
      </c>
      <c r="E231" s="560">
        <v>0</v>
      </c>
      <c r="F231" s="561">
        <f t="shared" si="6"/>
        <v>0.21</v>
      </c>
      <c r="G231" s="50"/>
      <c r="H231" s="44"/>
      <c r="I231" s="44"/>
      <c r="J231" s="44"/>
      <c r="K231" s="44"/>
      <c r="L231" s="56"/>
      <c r="M231" s="56"/>
      <c r="N231" s="44"/>
      <c r="O231" s="18"/>
      <c r="P231" s="4"/>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row>
    <row r="232" spans="1:46" ht="16" hidden="1" x14ac:dyDescent="0.2">
      <c r="A232" s="4"/>
      <c r="B232" s="88"/>
      <c r="C232" s="88"/>
      <c r="D232" s="565">
        <f>'3a'!E49</f>
        <v>0</v>
      </c>
      <c r="E232" s="560">
        <v>0</v>
      </c>
      <c r="F232" s="561">
        <f t="shared" si="6"/>
        <v>0.21</v>
      </c>
      <c r="G232" s="50"/>
      <c r="H232" s="44"/>
      <c r="I232" s="44"/>
      <c r="J232" s="44"/>
      <c r="K232" s="44"/>
      <c r="L232" s="56"/>
      <c r="M232" s="56"/>
      <c r="N232" s="44"/>
      <c r="O232" s="18"/>
      <c r="P232" s="4"/>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row>
    <row r="233" spans="1:46" ht="16" hidden="1" x14ac:dyDescent="0.2">
      <c r="A233" s="4"/>
      <c r="B233" s="88"/>
      <c r="C233" s="88"/>
      <c r="D233" s="565">
        <f>'3a'!E50</f>
        <v>0</v>
      </c>
      <c r="E233" s="560">
        <v>0</v>
      </c>
      <c r="F233" s="561">
        <f t="shared" si="6"/>
        <v>0.21</v>
      </c>
      <c r="G233" s="50"/>
      <c r="H233" s="44"/>
      <c r="I233" s="44"/>
      <c r="J233" s="44"/>
      <c r="K233" s="44"/>
      <c r="L233" s="56"/>
      <c r="M233" s="56"/>
      <c r="N233" s="44"/>
      <c r="O233" s="18"/>
      <c r="P233" s="4"/>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row>
    <row r="234" spans="1:46" ht="16" x14ac:dyDescent="0.2">
      <c r="A234" s="4"/>
      <c r="B234" s="88"/>
      <c r="C234" s="1033"/>
      <c r="D234" s="2678" t="s">
        <v>1265</v>
      </c>
      <c r="E234" s="2679"/>
      <c r="F234" s="47"/>
      <c r="G234" s="50"/>
      <c r="H234" s="44"/>
      <c r="I234" s="44"/>
      <c r="J234" s="44"/>
      <c r="K234" s="44"/>
      <c r="L234" s="56"/>
      <c r="M234" s="56"/>
      <c r="N234" s="44"/>
      <c r="O234" s="18"/>
      <c r="P234" s="4"/>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row>
    <row r="235" spans="1:46" ht="16" x14ac:dyDescent="0.2">
      <c r="A235" s="4"/>
      <c r="B235" s="88"/>
      <c r="C235" s="88"/>
      <c r="D235" s="2676" t="str">
        <f>'3a'!E113</f>
        <v>Terrenos, edificios y locales</v>
      </c>
      <c r="E235" s="2677"/>
      <c r="F235" s="559"/>
      <c r="G235" s="561">
        <f t="shared" ref="G235:G241" si="7">IF(F235=0%,$G$86,F235)</f>
        <v>0.21</v>
      </c>
      <c r="H235" s="44"/>
      <c r="I235" s="44"/>
      <c r="J235" s="44"/>
      <c r="K235" s="44"/>
      <c r="L235" s="56"/>
      <c r="M235" s="56"/>
      <c r="N235" s="44"/>
      <c r="O235" s="18"/>
      <c r="P235" s="4"/>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row>
    <row r="236" spans="1:46" ht="16" x14ac:dyDescent="0.2">
      <c r="A236" s="4"/>
      <c r="B236" s="88"/>
      <c r="C236" s="88"/>
      <c r="D236" s="2676" t="str">
        <f>'3a'!E120</f>
        <v>Obras  e instalaciones</v>
      </c>
      <c r="E236" s="2677"/>
      <c r="F236" s="559"/>
      <c r="G236" s="561">
        <f t="shared" si="7"/>
        <v>0.21</v>
      </c>
      <c r="H236" s="44"/>
      <c r="I236" s="44"/>
      <c r="J236" s="44"/>
      <c r="K236" s="44"/>
      <c r="L236" s="56"/>
      <c r="M236" s="56"/>
      <c r="N236" s="44"/>
      <c r="O236" s="18"/>
      <c r="P236" s="4"/>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row>
    <row r="237" spans="1:46" ht="16" x14ac:dyDescent="0.2">
      <c r="A237" s="4"/>
      <c r="B237" s="88"/>
      <c r="C237" s="88"/>
      <c r="D237" s="2676" t="str">
        <f>'3a'!E127</f>
        <v xml:space="preserve">Maquinaria y Utillaje  </v>
      </c>
      <c r="E237" s="2677"/>
      <c r="F237" s="559"/>
      <c r="G237" s="561">
        <f t="shared" si="7"/>
        <v>0.21</v>
      </c>
      <c r="H237" s="44"/>
      <c r="I237" s="44"/>
      <c r="J237" s="44"/>
      <c r="K237" s="44"/>
      <c r="L237" s="56"/>
      <c r="M237" s="56"/>
      <c r="N237" s="44"/>
      <c r="O237" s="18"/>
      <c r="P237" s="4"/>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row>
    <row r="238" spans="1:46" ht="16" x14ac:dyDescent="0.2">
      <c r="A238" s="4"/>
      <c r="B238" s="88"/>
      <c r="C238" s="88"/>
      <c r="D238" s="2676" t="str">
        <f>'3a'!E134</f>
        <v>Vehículos y elementos transporte</v>
      </c>
      <c r="E238" s="2677"/>
      <c r="F238" s="559"/>
      <c r="G238" s="561">
        <f t="shared" si="7"/>
        <v>0.21</v>
      </c>
      <c r="H238" s="44"/>
      <c r="I238" s="44"/>
      <c r="J238" s="44"/>
      <c r="K238" s="44"/>
      <c r="L238" s="56"/>
      <c r="M238" s="56"/>
      <c r="N238" s="44"/>
      <c r="O238" s="18"/>
      <c r="P238" s="4"/>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row>
    <row r="239" spans="1:46" ht="16" x14ac:dyDescent="0.2">
      <c r="A239" s="4"/>
      <c r="B239" s="88"/>
      <c r="C239" s="88"/>
      <c r="D239" s="2676" t="str">
        <f>'3a'!E141</f>
        <v>Mobiliario y enseres</v>
      </c>
      <c r="E239" s="2677"/>
      <c r="F239" s="559"/>
      <c r="G239" s="561">
        <f t="shared" si="7"/>
        <v>0.21</v>
      </c>
      <c r="H239" s="44"/>
      <c r="I239" s="44"/>
      <c r="J239" s="44"/>
      <c r="K239" s="44"/>
      <c r="L239" s="56"/>
      <c r="M239" s="56"/>
      <c r="N239" s="44"/>
      <c r="O239" s="18"/>
      <c r="P239" s="4"/>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row>
    <row r="240" spans="1:46" ht="16" x14ac:dyDescent="0.2">
      <c r="A240" s="4"/>
      <c r="B240" s="88"/>
      <c r="C240" s="88"/>
      <c r="D240" s="2676" t="str">
        <f>'3a'!E148</f>
        <v>Equipos informáticos</v>
      </c>
      <c r="E240" s="2677"/>
      <c r="F240" s="559"/>
      <c r="G240" s="561">
        <f t="shared" si="7"/>
        <v>0.21</v>
      </c>
      <c r="H240" s="44"/>
      <c r="I240" s="44"/>
      <c r="J240" s="44"/>
      <c r="K240" s="44"/>
      <c r="L240" s="56"/>
      <c r="M240" s="56"/>
      <c r="N240" s="44"/>
      <c r="O240" s="18"/>
      <c r="P240" s="4"/>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row>
    <row r="241" spans="1:46" ht="16" x14ac:dyDescent="0.2">
      <c r="A241" s="4"/>
      <c r="B241" s="88"/>
      <c r="C241" s="88"/>
      <c r="D241" s="2676" t="str">
        <f>'3a'!E155</f>
        <v>Inmovilizado inmaterial</v>
      </c>
      <c r="E241" s="2677"/>
      <c r="F241" s="559"/>
      <c r="G241" s="561">
        <f t="shared" si="7"/>
        <v>0.21</v>
      </c>
      <c r="H241" s="44"/>
      <c r="I241" s="44"/>
      <c r="J241" s="44"/>
      <c r="K241" s="44"/>
      <c r="L241" s="56"/>
      <c r="M241" s="56"/>
      <c r="N241" s="44"/>
      <c r="O241" s="18"/>
      <c r="P241" s="4"/>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row>
    <row r="242" spans="1:46" ht="16" x14ac:dyDescent="0.2">
      <c r="A242" s="4"/>
      <c r="B242" s="88"/>
      <c r="C242" s="88"/>
      <c r="D242" s="50"/>
      <c r="E242" s="50"/>
      <c r="F242" s="47"/>
      <c r="G242" s="50"/>
      <c r="H242" s="44"/>
      <c r="I242" s="44"/>
      <c r="J242" s="44"/>
      <c r="K242" s="44"/>
      <c r="L242" s="56"/>
      <c r="M242" s="56"/>
      <c r="N242" s="44"/>
      <c r="O242" s="18"/>
      <c r="P242" s="4"/>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row>
    <row r="243" spans="1:46" ht="16" x14ac:dyDescent="0.2">
      <c r="A243" s="4"/>
      <c r="B243" s="88"/>
      <c r="C243" s="88"/>
      <c r="D243" s="50"/>
      <c r="E243" s="50"/>
      <c r="F243" s="44"/>
      <c r="G243" s="44"/>
      <c r="H243" s="44"/>
      <c r="I243" s="44"/>
      <c r="J243" s="44"/>
      <c r="K243" s="44"/>
      <c r="L243" s="44"/>
      <c r="M243" s="44"/>
      <c r="N243" s="44"/>
      <c r="O243" s="18"/>
      <c r="P243" s="4"/>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row>
    <row r="244" spans="1:46" ht="16" x14ac:dyDescent="0.2">
      <c r="A244" s="4"/>
      <c r="B244" s="65"/>
      <c r="C244" s="65"/>
      <c r="D244" s="64"/>
      <c r="E244" s="64"/>
      <c r="F244" s="64"/>
      <c r="G244" s="64"/>
      <c r="H244" s="64"/>
      <c r="I244" s="64"/>
      <c r="J244" s="64"/>
      <c r="K244" s="64"/>
      <c r="L244" s="64"/>
      <c r="M244" s="64"/>
      <c r="N244" s="64"/>
      <c r="O244" s="4"/>
      <c r="P244" s="4"/>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row>
    <row r="245" spans="1:46" ht="16" x14ac:dyDescent="0.2">
      <c r="A245" s="1"/>
      <c r="B245" s="89"/>
      <c r="C245" s="66"/>
      <c r="D245" s="66"/>
      <c r="E245" s="66"/>
      <c r="F245" s="66"/>
      <c r="G245" s="66"/>
      <c r="H245" s="66"/>
      <c r="I245" s="66"/>
      <c r="J245" s="66"/>
      <c r="K245" s="66"/>
      <c r="L245" s="66"/>
      <c r="M245" s="66"/>
      <c r="N245" s="66"/>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row>
    <row r="246" spans="1:46" ht="16" x14ac:dyDescent="0.2">
      <c r="A246" s="1"/>
      <c r="B246" s="89"/>
      <c r="C246" s="66"/>
      <c r="D246" s="66"/>
      <c r="E246" s="66"/>
      <c r="F246" s="66"/>
      <c r="G246" s="66"/>
      <c r="H246" s="66"/>
      <c r="I246" s="66"/>
      <c r="J246" s="66"/>
      <c r="K246" s="66"/>
      <c r="L246" s="66"/>
      <c r="M246" s="66"/>
      <c r="N246" s="66"/>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row>
    <row r="247" spans="1:46" ht="16" x14ac:dyDescent="0.2">
      <c r="A247" s="1"/>
      <c r="B247" s="89"/>
      <c r="C247" s="66"/>
      <c r="D247" s="66"/>
      <c r="E247" s="66"/>
      <c r="F247" s="66"/>
      <c r="G247" s="66"/>
      <c r="H247" s="66"/>
      <c r="I247" s="66"/>
      <c r="J247" s="66"/>
      <c r="K247" s="66"/>
      <c r="L247" s="66"/>
      <c r="M247" s="66"/>
      <c r="N247" s="66"/>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row>
    <row r="248" spans="1:46" ht="16" x14ac:dyDescent="0.2">
      <c r="A248" s="1"/>
      <c r="B248" s="89"/>
      <c r="C248" s="66"/>
      <c r="D248" s="66"/>
      <c r="E248" s="66"/>
      <c r="F248" s="66"/>
      <c r="G248" s="66"/>
      <c r="H248" s="66"/>
      <c r="I248" s="66"/>
      <c r="J248" s="66"/>
      <c r="K248" s="66"/>
      <c r="L248" s="66"/>
      <c r="M248" s="66"/>
      <c r="N248" s="66"/>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row>
    <row r="249" spans="1:46" ht="16" x14ac:dyDescent="0.2">
      <c r="A249" s="1"/>
      <c r="B249" s="89"/>
      <c r="C249" s="66"/>
      <c r="D249" s="66"/>
      <c r="E249" s="66"/>
      <c r="F249" s="66"/>
      <c r="G249" s="66"/>
      <c r="H249" s="66"/>
      <c r="I249" s="66"/>
      <c r="J249" s="66"/>
      <c r="K249" s="66"/>
      <c r="L249" s="66"/>
      <c r="M249" s="66"/>
      <c r="N249" s="66"/>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row>
    <row r="250" spans="1:46" ht="16" x14ac:dyDescent="0.2">
      <c r="A250" s="1"/>
      <c r="B250" s="89"/>
      <c r="C250" s="66"/>
      <c r="D250" s="66"/>
      <c r="E250" s="66"/>
      <c r="F250" s="66"/>
      <c r="G250" s="66"/>
      <c r="H250" s="66"/>
      <c r="I250" s="66"/>
      <c r="J250" s="66"/>
      <c r="K250" s="66"/>
      <c r="L250" s="66"/>
      <c r="M250" s="66"/>
      <c r="N250" s="66"/>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row>
    <row r="251" spans="1:46" ht="16" x14ac:dyDescent="0.2">
      <c r="A251" s="1"/>
      <c r="B251" s="89"/>
      <c r="C251" s="66"/>
      <c r="D251" s="66"/>
      <c r="E251" s="66"/>
      <c r="F251" s="66"/>
      <c r="G251" s="66"/>
      <c r="H251" s="66"/>
      <c r="I251" s="66"/>
      <c r="J251" s="66"/>
      <c r="K251" s="66"/>
      <c r="L251" s="66"/>
      <c r="M251" s="66"/>
      <c r="N251" s="66"/>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row>
    <row r="252" spans="1:46" ht="3.75" customHeight="1" x14ac:dyDescent="0.2">
      <c r="A252" s="1"/>
      <c r="B252" s="89"/>
      <c r="C252" s="66"/>
      <c r="D252" s="66"/>
      <c r="E252" s="66"/>
      <c r="F252" s="66"/>
      <c r="G252" s="66"/>
      <c r="H252" s="66"/>
      <c r="I252" s="66"/>
      <c r="J252" s="66"/>
      <c r="K252" s="66"/>
      <c r="L252" s="66"/>
      <c r="M252" s="66"/>
      <c r="N252" s="66"/>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row>
    <row r="253" spans="1:46" ht="16" x14ac:dyDescent="0.2">
      <c r="A253" s="1"/>
      <c r="B253" s="89"/>
      <c r="C253" s="66"/>
      <c r="D253" s="66"/>
      <c r="E253" s="66"/>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row>
    <row r="254" spans="1:46" ht="16" x14ac:dyDescent="0.2">
      <c r="A254" s="1"/>
      <c r="B254" s="89"/>
      <c r="C254" s="66"/>
      <c r="D254" s="66"/>
      <c r="E254" s="66"/>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row>
    <row r="255" spans="1:46" ht="16" x14ac:dyDescent="0.2">
      <c r="A255" s="1"/>
      <c r="B255" s="89"/>
      <c r="C255" s="66"/>
      <c r="D255" s="66"/>
      <c r="E255" s="66"/>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row>
    <row r="256" spans="1:46" ht="16" x14ac:dyDescent="0.2">
      <c r="A256" s="1"/>
      <c r="B256" s="89"/>
      <c r="C256" s="66"/>
      <c r="D256" s="66"/>
      <c r="E256" s="66"/>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row>
    <row r="257" spans="1:46" ht="16" x14ac:dyDescent="0.2">
      <c r="A257" s="1"/>
      <c r="B257" s="89"/>
      <c r="C257" s="66"/>
      <c r="D257" s="66"/>
      <c r="E257" s="66"/>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row>
    <row r="258" spans="1:46" x14ac:dyDescent="0.15">
      <c r="A258" s="1"/>
      <c r="B258" s="1"/>
      <c r="C258" s="66"/>
      <c r="D258" s="66"/>
      <c r="E258" s="66"/>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row>
    <row r="259" spans="1:46" ht="14" thickBot="1" x14ac:dyDescent="0.2">
      <c r="A259" s="1"/>
      <c r="B259" s="1"/>
      <c r="C259" s="66"/>
      <c r="D259" s="66"/>
      <c r="E259" s="66"/>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row>
    <row r="260" spans="1:46" ht="25" thickTop="1" thickBot="1" x14ac:dyDescent="0.3">
      <c r="A260" s="784"/>
      <c r="B260" s="2397" t="s">
        <v>1212</v>
      </c>
      <c r="C260" s="2397"/>
      <c r="D260" s="2397"/>
      <c r="E260" s="2397"/>
      <c r="F260" s="807"/>
      <c r="G260" s="807"/>
      <c r="H260" s="807"/>
      <c r="I260" s="807"/>
      <c r="J260" s="807"/>
      <c r="K260" s="788"/>
      <c r="L260" s="2383" t="s">
        <v>165</v>
      </c>
      <c r="M260" s="2383"/>
      <c r="N260" s="788"/>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row>
    <row r="261" spans="1:46" ht="14" thickTop="1" x14ac:dyDescent="0.15">
      <c r="A261" s="1"/>
      <c r="B261" s="532"/>
      <c r="C261" s="533"/>
      <c r="D261" s="533"/>
      <c r="E261" s="533"/>
      <c r="F261" s="533"/>
      <c r="G261" s="533"/>
      <c r="H261" s="533"/>
      <c r="I261" s="533"/>
      <c r="J261" s="533"/>
      <c r="K261" s="533"/>
      <c r="L261" s="533"/>
      <c r="M261" s="533"/>
      <c r="N261" s="534"/>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row>
    <row r="262" spans="1:46" ht="18" x14ac:dyDescent="0.15">
      <c r="A262" s="1"/>
      <c r="B262" s="535"/>
      <c r="C262" s="811"/>
      <c r="D262" s="306"/>
      <c r="E262" s="306"/>
      <c r="F262" s="812"/>
      <c r="G262" s="404"/>
      <c r="H262" s="18"/>
      <c r="I262" s="18"/>
      <c r="J262" s="18"/>
      <c r="K262" s="18"/>
      <c r="L262" s="18"/>
      <c r="M262" s="18"/>
      <c r="N262" s="536"/>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row>
    <row r="263" spans="1:46" ht="18" x14ac:dyDescent="0.15">
      <c r="A263" s="1"/>
      <c r="B263" s="535"/>
      <c r="C263" s="811"/>
      <c r="D263" s="306"/>
      <c r="E263" s="306"/>
      <c r="F263" s="812"/>
      <c r="G263" s="404"/>
      <c r="H263" s="18"/>
      <c r="I263" s="18"/>
      <c r="J263" s="18"/>
      <c r="K263" s="18"/>
      <c r="L263" s="18"/>
      <c r="M263" s="18"/>
      <c r="N263" s="536"/>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row>
    <row r="264" spans="1:46" ht="18" x14ac:dyDescent="0.15">
      <c r="A264" s="1"/>
      <c r="B264" s="535"/>
      <c r="C264" s="811"/>
      <c r="D264" s="306"/>
      <c r="E264" s="306"/>
      <c r="F264" s="812"/>
      <c r="G264" s="404"/>
      <c r="H264" s="18"/>
      <c r="I264" s="18"/>
      <c r="J264" s="18"/>
      <c r="K264" s="18"/>
      <c r="L264" s="18"/>
      <c r="M264" s="18"/>
      <c r="N264" s="536"/>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row>
    <row r="265" spans="1:46" ht="18" x14ac:dyDescent="0.15">
      <c r="A265" s="1"/>
      <c r="B265" s="535"/>
      <c r="C265" s="811"/>
      <c r="D265" s="306"/>
      <c r="E265" s="306"/>
      <c r="F265" s="812"/>
      <c r="G265" s="404"/>
      <c r="H265" s="18"/>
      <c r="I265" s="18"/>
      <c r="J265" s="18"/>
      <c r="K265" s="18"/>
      <c r="L265" s="18"/>
      <c r="M265" s="18"/>
      <c r="N265" s="536"/>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row>
    <row r="266" spans="1:46" ht="18" x14ac:dyDescent="0.15">
      <c r="A266" s="1"/>
      <c r="B266" s="535"/>
      <c r="C266" s="811"/>
      <c r="D266" s="306"/>
      <c r="E266" s="306"/>
      <c r="F266" s="812"/>
      <c r="G266" s="404"/>
      <c r="H266" s="18"/>
      <c r="I266" s="18"/>
      <c r="J266" s="18"/>
      <c r="K266" s="18"/>
      <c r="L266" s="18"/>
      <c r="M266" s="18"/>
      <c r="N266" s="536"/>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row>
    <row r="267" spans="1:46" ht="18" x14ac:dyDescent="0.15">
      <c r="A267" s="1"/>
      <c r="B267" s="535"/>
      <c r="C267" s="811"/>
      <c r="D267" s="306"/>
      <c r="E267" s="306"/>
      <c r="F267" s="812"/>
      <c r="G267" s="404"/>
      <c r="H267" s="18"/>
      <c r="I267" s="18"/>
      <c r="J267" s="18"/>
      <c r="K267" s="18"/>
      <c r="L267" s="18"/>
      <c r="M267" s="18"/>
      <c r="N267" s="536"/>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row>
    <row r="268" spans="1:46" ht="14" x14ac:dyDescent="0.15">
      <c r="A268" s="1"/>
      <c r="B268" s="535"/>
      <c r="C268" s="18"/>
      <c r="D268" s="813"/>
      <c r="E268" s="18"/>
      <c r="F268" s="18"/>
      <c r="G268" s="18"/>
      <c r="H268" s="18"/>
      <c r="I268" s="18"/>
      <c r="J268" s="18"/>
      <c r="K268" s="18"/>
      <c r="L268" s="18"/>
      <c r="M268" s="18"/>
      <c r="N268" s="536"/>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row>
    <row r="269" spans="1:46" ht="14" x14ac:dyDescent="0.15">
      <c r="A269" s="1"/>
      <c r="B269" s="535"/>
      <c r="C269" s="18"/>
      <c r="D269" s="813"/>
      <c r="E269" s="18"/>
      <c r="F269" s="18"/>
      <c r="G269" s="18"/>
      <c r="H269" s="18"/>
      <c r="I269" s="18"/>
      <c r="J269" s="18"/>
      <c r="K269" s="18"/>
      <c r="L269" s="18"/>
      <c r="M269" s="18"/>
      <c r="N269" s="536"/>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row>
    <row r="270" spans="1:46" ht="14" x14ac:dyDescent="0.15">
      <c r="A270" s="1"/>
      <c r="B270" s="535"/>
      <c r="C270" s="18"/>
      <c r="D270" s="813"/>
      <c r="E270" s="18"/>
      <c r="F270" s="18"/>
      <c r="G270" s="18"/>
      <c r="H270" s="18"/>
      <c r="I270" s="18"/>
      <c r="J270" s="18"/>
      <c r="K270" s="18"/>
      <c r="L270" s="18"/>
      <c r="M270" s="18"/>
      <c r="N270" s="536"/>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row>
    <row r="271" spans="1:46" ht="14" x14ac:dyDescent="0.15">
      <c r="A271" s="1"/>
      <c r="B271" s="535"/>
      <c r="C271" s="18"/>
      <c r="D271" s="813"/>
      <c r="E271" s="18"/>
      <c r="F271" s="18"/>
      <c r="G271" s="18"/>
      <c r="H271" s="18"/>
      <c r="I271" s="18"/>
      <c r="J271" s="18"/>
      <c r="K271" s="18"/>
      <c r="L271" s="18"/>
      <c r="M271" s="18"/>
      <c r="N271" s="536"/>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row>
    <row r="272" spans="1:46" ht="14" x14ac:dyDescent="0.15">
      <c r="A272" s="1"/>
      <c r="B272" s="535"/>
      <c r="C272" s="18"/>
      <c r="D272" s="813"/>
      <c r="E272" s="18"/>
      <c r="F272" s="18"/>
      <c r="G272" s="18"/>
      <c r="H272" s="18"/>
      <c r="I272" s="18"/>
      <c r="J272" s="18"/>
      <c r="K272" s="18"/>
      <c r="L272" s="18"/>
      <c r="M272" s="18"/>
      <c r="N272" s="536"/>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row>
    <row r="273" spans="1:46" ht="84.75" customHeight="1" thickBot="1" x14ac:dyDescent="0.2">
      <c r="A273" s="1"/>
      <c r="B273" s="537"/>
      <c r="C273" s="538"/>
      <c r="D273" s="888"/>
      <c r="E273" s="538"/>
      <c r="F273" s="538"/>
      <c r="G273" s="538"/>
      <c r="H273" s="538"/>
      <c r="I273" s="538"/>
      <c r="J273" s="538"/>
      <c r="K273" s="538"/>
      <c r="L273" s="538"/>
      <c r="M273" s="538"/>
      <c r="N273" s="539"/>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row>
    <row r="274" spans="1:46" x14ac:dyDescent="0.15">
      <c r="A274" s="1"/>
      <c r="B274" s="1"/>
      <c r="C274" s="66"/>
      <c r="D274" s="66"/>
      <c r="E274" s="66"/>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row>
    <row r="275" spans="1:46" x14ac:dyDescent="0.15">
      <c r="A275" s="1"/>
      <c r="B275" s="1"/>
      <c r="C275" s="66"/>
      <c r="D275" s="66"/>
      <c r="E275" s="66"/>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row>
    <row r="276" spans="1:46" x14ac:dyDescent="0.15">
      <c r="A276" s="1"/>
      <c r="B276" s="1"/>
      <c r="C276" s="66"/>
      <c r="D276" s="66"/>
      <c r="E276" s="66"/>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row>
    <row r="277" spans="1:46" x14ac:dyDescent="0.15">
      <c r="A277" s="1"/>
      <c r="B277" s="1"/>
      <c r="C277" s="66"/>
      <c r="D277" s="66"/>
      <c r="E277" s="66"/>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row>
    <row r="278" spans="1:46" x14ac:dyDescent="0.15">
      <c r="A278" s="1"/>
      <c r="B278" s="1"/>
      <c r="C278" s="66"/>
      <c r="D278" s="66"/>
      <c r="E278" s="66"/>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row>
    <row r="279" spans="1:46"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row>
    <row r="280" spans="1:46"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row>
    <row r="281" spans="1:46"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row>
    <row r="282" spans="1:46"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row>
    <row r="283" spans="1:46"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row>
    <row r="284" spans="1:46"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row>
    <row r="285" spans="1:46"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row>
    <row r="286" spans="1:46"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row>
    <row r="287" spans="1:46"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row>
    <row r="288" spans="1:46"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row>
    <row r="289" spans="1:46"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row>
    <row r="290" spans="1:46"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row>
    <row r="291" spans="1:46"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row>
    <row r="292" spans="1:46"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row>
    <row r="293" spans="1:46"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row>
    <row r="294" spans="1:46"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row>
    <row r="295" spans="1:46"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row>
    <row r="296" spans="1:46"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row>
    <row r="297" spans="1:46"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row>
    <row r="298" spans="1:46"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row>
    <row r="299" spans="1:46"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row>
    <row r="300" spans="1:46"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row>
    <row r="301" spans="1:46"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row>
    <row r="302" spans="1:46"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row>
    <row r="303" spans="1:46"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row>
    <row r="304" spans="1:46"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row>
    <row r="305" spans="1:46"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row>
    <row r="306" spans="1:46"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row>
    <row r="307" spans="1:46"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row>
    <row r="308" spans="1:46"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row>
    <row r="309" spans="1:46"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row>
    <row r="310" spans="1:46"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row>
    <row r="311" spans="1:46"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row>
    <row r="312" spans="1:46"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row>
    <row r="313" spans="1:46"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row>
    <row r="314" spans="1:46"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row>
    <row r="315" spans="1:46"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row>
    <row r="316" spans="1:46"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row>
    <row r="317" spans="1:46"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row>
    <row r="318" spans="1:46"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row>
    <row r="319" spans="1:46"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row>
    <row r="320" spans="1:46"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row>
    <row r="321" spans="1:46"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row>
    <row r="322" spans="1:46"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row>
    <row r="323" spans="1:46"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row>
    <row r="324" spans="1:46"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row>
    <row r="325" spans="1:46"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row>
    <row r="326" spans="1:46"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row>
    <row r="327" spans="1:46"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row>
    <row r="328" spans="1:46"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row>
    <row r="329" spans="1:46"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row>
    <row r="330" spans="1:46"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row>
    <row r="331" spans="1:46"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row>
    <row r="332" spans="1:46"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row>
    <row r="333" spans="1:46"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row>
    <row r="334" spans="1:46"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row>
    <row r="335" spans="1:46"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row>
    <row r="336" spans="1:46"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row>
    <row r="337" spans="1:46"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row>
    <row r="338" spans="1:46"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row>
    <row r="339" spans="1:46"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row>
    <row r="340" spans="1:46"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row>
    <row r="341" spans="1:46"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row>
    <row r="342" spans="1:46"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row>
    <row r="343" spans="1:46"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row>
    <row r="344" spans="1:46"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row>
    <row r="345" spans="1:46"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row>
    <row r="346" spans="1:46"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row>
    <row r="347" spans="1:46"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row>
    <row r="348" spans="1:46"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row>
    <row r="349" spans="1:46"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row>
    <row r="350" spans="1:46"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row>
    <row r="351" spans="1:46"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row>
    <row r="352" spans="1:46"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row>
    <row r="353" spans="1:46"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row>
    <row r="354" spans="1:46"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row>
    <row r="355" spans="1:46"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row>
    <row r="356" spans="1:46"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row>
    <row r="357" spans="1:46"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row>
    <row r="358" spans="1:46"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row>
    <row r="359" spans="1:46"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row>
    <row r="360" spans="1:46"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row>
    <row r="361" spans="1:46"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row>
    <row r="362" spans="1:46"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row>
    <row r="363" spans="1:46"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row>
    <row r="364" spans="1:46"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row>
    <row r="365" spans="1:46"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row>
    <row r="366" spans="1:46"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row>
    <row r="367" spans="1:46"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row>
    <row r="368" spans="1:46"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row>
    <row r="369" spans="1:46"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row>
    <row r="370" spans="1:46"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row>
    <row r="371" spans="1:46"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row>
  </sheetData>
  <sheetProtection sheet="1" objects="1" scenarios="1"/>
  <mergeCells count="44">
    <mergeCell ref="D202:E202"/>
    <mergeCell ref="D234:E234"/>
    <mergeCell ref="D204:E204"/>
    <mergeCell ref="D237:E237"/>
    <mergeCell ref="D236:E236"/>
    <mergeCell ref="B260:E260"/>
    <mergeCell ref="L260:M260"/>
    <mergeCell ref="D89:E89"/>
    <mergeCell ref="D91:E91"/>
    <mergeCell ref="D121:E121"/>
    <mergeCell ref="D123:E123"/>
    <mergeCell ref="D153:E153"/>
    <mergeCell ref="D183:E183"/>
    <mergeCell ref="D185:E185"/>
    <mergeCell ref="D235:E235"/>
    <mergeCell ref="D241:E241"/>
    <mergeCell ref="D240:E240"/>
    <mergeCell ref="D239:E239"/>
    <mergeCell ref="D238:E238"/>
    <mergeCell ref="D187:E187"/>
    <mergeCell ref="D198:E198"/>
    <mergeCell ref="D88:E88"/>
    <mergeCell ref="D86:E86"/>
    <mergeCell ref="D70:E70"/>
    <mergeCell ref="D75:E75"/>
    <mergeCell ref="D65:F65"/>
    <mergeCell ref="D67:E67"/>
    <mergeCell ref="D69:E69"/>
    <mergeCell ref="D84:F84"/>
    <mergeCell ref="D32:E32"/>
    <mergeCell ref="D34:E34"/>
    <mergeCell ref="K4:N4"/>
    <mergeCell ref="D30:F30"/>
    <mergeCell ref="C4:D4"/>
    <mergeCell ref="D24:E24"/>
    <mergeCell ref="D26:E26"/>
    <mergeCell ref="D22:E22"/>
    <mergeCell ref="D20:E20"/>
    <mergeCell ref="D28:F28"/>
    <mergeCell ref="D13:F13"/>
    <mergeCell ref="D16:E16"/>
    <mergeCell ref="H28:I28"/>
    <mergeCell ref="E4:H4"/>
    <mergeCell ref="D18:E18"/>
  </mergeCells>
  <phoneticPr fontId="2" type="noConversion"/>
  <hyperlinks>
    <hyperlink ref="L260:M260" location="'5a'!A34" display="Volver" xr:uid="{00000000-0004-0000-1100-000000000000}"/>
    <hyperlink ref="H28:I28" location="'5a'!A292" display="información importante" xr:uid="{00000000-0004-0000-1100-000001000000}"/>
    <hyperlink ref="L2" location="'5'!A1" display="◄anterior" xr:uid="{00000000-0004-0000-1100-000002000000}"/>
    <hyperlink ref="M2" location="'5b'!A1" display="consolid►" xr:uid="{00000000-0004-0000-1100-000003000000}"/>
    <hyperlink ref="K2" location="'1'!A1" display="◄ ir inicio" xr:uid="{00000000-0004-0000-1100-000004000000}"/>
    <hyperlink ref="N2" location="'5b'!A1" display="siguiente ►" xr:uid="{00000000-0004-0000-1100-000005000000}"/>
  </hyperlinks>
  <pageMargins left="0.75" right="0.75" top="1" bottom="1" header="0" footer="0"/>
  <drawing r:id="rId1"/>
  <legacyDrawing r:id="rId2"/>
  <extLst>
    <ext xmlns:mx="http://schemas.microsoft.com/office/mac/excel/2008/main" uri="http://schemas.microsoft.com/office/mac/excel/2008/main">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54"/>
  </sheetPr>
  <dimension ref="A1:AX456"/>
  <sheetViews>
    <sheetView showZeros="0" zoomScale="75" workbookViewId="0">
      <pane xSplit="4" ySplit="8" topLeftCell="E75" activePane="bottomRight" state="frozen"/>
      <selection pane="topRight" activeCell="E1" sqref="E1"/>
      <selection pane="bottomLeft" activeCell="A9" sqref="A9"/>
      <selection pane="bottomRight" activeCell="O44" sqref="O44"/>
    </sheetView>
  </sheetViews>
  <sheetFormatPr baseColWidth="10" defaultRowHeight="13" x14ac:dyDescent="0.15"/>
  <cols>
    <col min="1" max="1" width="1.6640625" customWidth="1"/>
    <col min="2" max="2" width="0.5" customWidth="1"/>
    <col min="3" max="3" width="3.5" customWidth="1"/>
    <col min="4" max="4" width="40.83203125" customWidth="1"/>
    <col min="5" max="13" width="12.33203125" customWidth="1"/>
    <col min="14" max="14" width="13.6640625" customWidth="1"/>
    <col min="15" max="15" width="14.1640625" customWidth="1"/>
    <col min="16" max="16" width="12.33203125" customWidth="1"/>
    <col min="17" max="18" width="14.6640625" customWidth="1"/>
    <col min="19" max="19" width="4.6640625" customWidth="1"/>
    <col min="20" max="20" width="5.33203125" customWidth="1"/>
    <col min="26" max="26" width="3.5" customWidth="1"/>
  </cols>
  <sheetData>
    <row r="1" spans="1:50" ht="6.75" customHeight="1" thickBot="1" x14ac:dyDescent="0.25">
      <c r="A1" s="4"/>
      <c r="B1" s="4"/>
      <c r="C1" s="4"/>
      <c r="D1" s="4"/>
      <c r="E1" s="4"/>
      <c r="F1" s="4"/>
      <c r="G1" s="4"/>
      <c r="H1" s="4"/>
      <c r="I1" s="75"/>
      <c r="J1" s="4"/>
      <c r="K1" s="4"/>
      <c r="L1" s="4"/>
      <c r="M1" s="4"/>
      <c r="N1" s="4"/>
      <c r="O1" s="4"/>
      <c r="P1" s="4"/>
      <c r="Q1" s="4"/>
      <c r="R1" s="4"/>
      <c r="S1" s="4"/>
      <c r="T1" s="4"/>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row>
    <row r="2" spans="1:50" ht="16.5" customHeight="1" thickBot="1" x14ac:dyDescent="0.25">
      <c r="A2" s="4"/>
      <c r="B2" s="4"/>
      <c r="C2" s="2649" t="s">
        <v>1495</v>
      </c>
      <c r="D2" s="2693"/>
      <c r="E2" s="2693"/>
      <c r="F2" s="2693"/>
      <c r="G2" s="4"/>
      <c r="H2" s="4"/>
      <c r="I2" s="75"/>
      <c r="J2" s="4"/>
      <c r="K2" s="4"/>
      <c r="L2" s="2333" t="s">
        <v>246</v>
      </c>
      <c r="M2" s="2334"/>
      <c r="N2" s="2334"/>
      <c r="O2" s="2335"/>
      <c r="P2" s="4"/>
      <c r="Q2" s="4"/>
      <c r="R2" s="4"/>
      <c r="S2" s="4"/>
      <c r="T2" s="4"/>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row>
    <row r="3" spans="1:50" ht="12.75" customHeight="1" thickBot="1" x14ac:dyDescent="0.2">
      <c r="A3" s="4"/>
      <c r="B3" s="4"/>
      <c r="C3" s="2649"/>
      <c r="D3" s="2693"/>
      <c r="E3" s="2693"/>
      <c r="F3" s="2693"/>
      <c r="G3" s="934" t="str">
        <f>'4b'!F3</f>
        <v>MAR</v>
      </c>
      <c r="H3" s="934" t="str">
        <f>'4b'!G3</f>
        <v>ABR</v>
      </c>
      <c r="I3" s="934" t="str">
        <f>'4b'!H3</f>
        <v>MAY</v>
      </c>
      <c r="J3" s="934" t="str">
        <f>'4b'!I3</f>
        <v>JUN</v>
      </c>
      <c r="K3" s="934" t="str">
        <f>'4b'!J3</f>
        <v>JUL</v>
      </c>
      <c r="L3" s="934" t="str">
        <f>'4b'!K3</f>
        <v>AGO</v>
      </c>
      <c r="M3" s="934" t="str">
        <f>'4b'!L3</f>
        <v>SEPT</v>
      </c>
      <c r="N3" s="934" t="str">
        <f>'4b'!M3</f>
        <v>OCT</v>
      </c>
      <c r="O3" s="934" t="str">
        <f>'4b'!N3</f>
        <v>NOV</v>
      </c>
      <c r="P3" s="934" t="str">
        <f>'4b'!O3</f>
        <v xml:space="preserve"> DIC</v>
      </c>
      <c r="Q3" s="4"/>
      <c r="R3" s="4"/>
      <c r="S3" s="4"/>
      <c r="T3" s="4"/>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row>
    <row r="4" spans="1:50" ht="15" customHeight="1" x14ac:dyDescent="0.15">
      <c r="A4" s="4"/>
      <c r="B4" s="4"/>
      <c r="C4" s="2694" t="s">
        <v>1509</v>
      </c>
      <c r="D4" s="2695"/>
      <c r="E4" s="1025">
        <f>'4b'!D4</f>
        <v>58000</v>
      </c>
      <c r="F4" s="1025">
        <f>'4b'!E4</f>
        <v>58000.000000000015</v>
      </c>
      <c r="G4" s="1025">
        <f>'4b'!F4</f>
        <v>58000.000000000007</v>
      </c>
      <c r="H4" s="1025">
        <f>'4b'!G4</f>
        <v>58000</v>
      </c>
      <c r="I4" s="1025">
        <f>'4b'!H4</f>
        <v>58000</v>
      </c>
      <c r="J4" s="1025">
        <f>'4b'!I4</f>
        <v>58000</v>
      </c>
      <c r="K4" s="1025">
        <f>'4b'!J4</f>
        <v>58000</v>
      </c>
      <c r="L4" s="1025">
        <f>'4b'!K4</f>
        <v>58000.000000000015</v>
      </c>
      <c r="M4" s="1025">
        <f>'4b'!L4</f>
        <v>58000.000000000007</v>
      </c>
      <c r="N4" s="1025">
        <f>'4b'!M4</f>
        <v>58000.000000000015</v>
      </c>
      <c r="O4" s="1025">
        <f>'4b'!N4</f>
        <v>58000.000000000015</v>
      </c>
      <c r="P4" s="1025">
        <f>'4b'!O4</f>
        <v>58000.000000000015</v>
      </c>
      <c r="Q4" s="4"/>
      <c r="R4" s="4"/>
      <c r="S4" s="4"/>
      <c r="T4" s="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row>
    <row r="5" spans="1:50" ht="15" customHeight="1" x14ac:dyDescent="0.15">
      <c r="A5" s="4"/>
      <c r="B5" s="4"/>
      <c r="C5" s="2694" t="s">
        <v>1345</v>
      </c>
      <c r="D5" s="2695"/>
      <c r="E5" s="935">
        <f>'4b'!D5</f>
        <v>0</v>
      </c>
      <c r="F5" s="935">
        <f>'4b'!E5</f>
        <v>0</v>
      </c>
      <c r="G5" s="935">
        <f>'4b'!F5</f>
        <v>0</v>
      </c>
      <c r="H5" s="935">
        <f>'4b'!G5</f>
        <v>0</v>
      </c>
      <c r="I5" s="935">
        <f>'4b'!H5</f>
        <v>0</v>
      </c>
      <c r="J5" s="935">
        <f>'4b'!I5</f>
        <v>0</v>
      </c>
      <c r="K5" s="935">
        <f>'4b'!J5</f>
        <v>0</v>
      </c>
      <c r="L5" s="935">
        <f>'4b'!K5</f>
        <v>0</v>
      </c>
      <c r="M5" s="935">
        <f>'4b'!L5</f>
        <v>0</v>
      </c>
      <c r="N5" s="935">
        <f>'4b'!M5</f>
        <v>0</v>
      </c>
      <c r="O5" s="935">
        <f>'4b'!N5</f>
        <v>0</v>
      </c>
      <c r="P5" s="935">
        <f>'4b'!O5</f>
        <v>0</v>
      </c>
      <c r="Q5" s="4"/>
      <c r="R5" s="4"/>
      <c r="S5" s="4"/>
      <c r="T5" s="4"/>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row>
    <row r="6" spans="1:50" ht="5.25" customHeight="1" thickBot="1" x14ac:dyDescent="0.25">
      <c r="A6" s="4"/>
      <c r="B6" s="4"/>
      <c r="C6" s="4"/>
      <c r="D6" s="4"/>
      <c r="E6" s="4"/>
      <c r="F6" s="4"/>
      <c r="G6" s="4"/>
      <c r="H6" s="4"/>
      <c r="I6" s="75"/>
      <c r="J6" s="4"/>
      <c r="K6" s="4"/>
      <c r="L6" s="4"/>
      <c r="M6" s="4"/>
      <c r="N6" s="4"/>
      <c r="O6" s="4"/>
      <c r="P6" s="4"/>
      <c r="Q6" s="4"/>
      <c r="R6" s="4"/>
      <c r="S6" s="4"/>
      <c r="T6" s="4"/>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row>
    <row r="7" spans="1:50" ht="16" x14ac:dyDescent="0.2">
      <c r="A7" s="4"/>
      <c r="B7" s="4"/>
      <c r="C7" s="4"/>
      <c r="D7" s="4"/>
      <c r="E7" s="4"/>
      <c r="F7" s="4"/>
      <c r="G7" s="4"/>
      <c r="H7" s="4"/>
      <c r="I7" s="4"/>
      <c r="J7" s="4"/>
      <c r="K7" s="2050" t="s">
        <v>1428</v>
      </c>
      <c r="L7" s="2051" t="s">
        <v>1430</v>
      </c>
      <c r="M7" s="2052" t="s">
        <v>1431</v>
      </c>
      <c r="N7" s="2053" t="s">
        <v>1229</v>
      </c>
      <c r="O7" s="2054" t="s">
        <v>96</v>
      </c>
      <c r="P7" s="4"/>
      <c r="Q7" s="4"/>
      <c r="R7" s="4"/>
      <c r="S7" s="4"/>
      <c r="T7" s="4"/>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row>
    <row r="8" spans="1:50" ht="17.25" customHeight="1" x14ac:dyDescent="0.15">
      <c r="A8" s="4"/>
      <c r="B8" s="4"/>
      <c r="C8" s="4"/>
      <c r="D8" s="4"/>
      <c r="E8" s="1051" t="str">
        <f>'1'!E17</f>
        <v>ENE</v>
      </c>
      <c r="F8" s="1051" t="str">
        <f>'1'!F17</f>
        <v>FEB</v>
      </c>
      <c r="G8" s="1051" t="str">
        <f>'1'!G17</f>
        <v>MAR</v>
      </c>
      <c r="H8" s="1051" t="str">
        <f>'1'!H17</f>
        <v>ABR</v>
      </c>
      <c r="I8" s="1051" t="str">
        <f>'1'!I17</f>
        <v>MAY</v>
      </c>
      <c r="J8" s="1051" t="str">
        <f>'1'!J17</f>
        <v>JUN</v>
      </c>
      <c r="K8" s="1135" t="str">
        <f>'1'!K17</f>
        <v>JUL</v>
      </c>
      <c r="L8" s="1135" t="str">
        <f>'1'!L17</f>
        <v>AGO</v>
      </c>
      <c r="M8" s="1135" t="str">
        <f>'1'!M17</f>
        <v>SEPT</v>
      </c>
      <c r="N8" s="1135" t="str">
        <f>'1'!N17</f>
        <v>OCT</v>
      </c>
      <c r="O8" s="1135" t="str">
        <f>'1'!O17</f>
        <v>NOV</v>
      </c>
      <c r="P8" s="1051" t="str">
        <f>'1'!P17</f>
        <v xml:space="preserve"> DIC</v>
      </c>
      <c r="Q8" s="4"/>
      <c r="R8" s="4"/>
      <c r="S8" s="4"/>
      <c r="T8" s="4"/>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row>
    <row r="9" spans="1:50" ht="3" customHeight="1" thickBot="1" x14ac:dyDescent="0.2">
      <c r="A9" s="4"/>
      <c r="B9" s="4"/>
      <c r="C9" s="4"/>
      <c r="D9" s="4"/>
      <c r="E9" s="1120"/>
      <c r="F9" s="1120"/>
      <c r="G9" s="1120"/>
      <c r="H9" s="1120"/>
      <c r="I9" s="1120"/>
      <c r="J9" s="1120"/>
      <c r="K9" s="1120"/>
      <c r="L9" s="1120"/>
      <c r="M9" s="1120"/>
      <c r="N9" s="1120"/>
      <c r="O9" s="1120"/>
      <c r="P9" s="1120"/>
      <c r="Q9" s="4"/>
      <c r="R9" s="4"/>
      <c r="S9" s="4"/>
      <c r="T9" s="4"/>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row>
    <row r="10" spans="1:50" ht="27" customHeight="1" thickTop="1" thickBot="1" x14ac:dyDescent="0.2">
      <c r="A10" s="4"/>
      <c r="B10" s="4"/>
      <c r="C10" s="2370" t="str">
        <f>'1'!$G$13</f>
        <v>CAED GESTION</v>
      </c>
      <c r="D10" s="2371"/>
      <c r="E10" s="2325" t="str">
        <f>'2'!$D$2</f>
        <v>PLAN de NEGOCIO</v>
      </c>
      <c r="F10" s="2373"/>
      <c r="G10" s="2373"/>
      <c r="H10" s="2373"/>
      <c r="I10" s="778">
        <f>'1'!$E$15</f>
        <v>2023</v>
      </c>
      <c r="J10" s="1124" t="s">
        <v>608</v>
      </c>
      <c r="K10" s="2659" t="s">
        <v>1494</v>
      </c>
      <c r="L10" s="2659"/>
      <c r="M10" s="2659"/>
      <c r="N10" s="2659"/>
      <c r="O10" s="2660"/>
      <c r="P10" s="4"/>
      <c r="Q10" s="4"/>
      <c r="R10" s="4"/>
      <c r="S10" s="4"/>
      <c r="T10" s="4"/>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row>
    <row r="11" spans="1:50" ht="6.75" customHeight="1" x14ac:dyDescent="0.15">
      <c r="A11" s="4"/>
      <c r="B11" s="4"/>
      <c r="C11" s="4"/>
      <c r="D11" s="4"/>
      <c r="E11" s="4"/>
      <c r="F11" s="4"/>
      <c r="G11" s="4"/>
      <c r="H11" s="4"/>
      <c r="I11" s="4"/>
      <c r="J11" s="4"/>
      <c r="K11" s="4"/>
      <c r="L11" s="4"/>
      <c r="M11" s="4"/>
      <c r="N11" s="4"/>
      <c r="O11" s="4"/>
      <c r="P11" s="4"/>
      <c r="Q11" s="4"/>
      <c r="R11" s="4"/>
      <c r="S11" s="4"/>
      <c r="T11" s="4"/>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row>
    <row r="12" spans="1:50" ht="9.75" customHeight="1" x14ac:dyDescent="0.15">
      <c r="A12" s="4"/>
      <c r="B12" s="18"/>
      <c r="C12" s="18"/>
      <c r="D12" s="18"/>
      <c r="E12" s="18"/>
      <c r="F12" s="18"/>
      <c r="G12" s="18"/>
      <c r="H12" s="18"/>
      <c r="I12" s="18"/>
      <c r="J12" s="18"/>
      <c r="K12" s="18"/>
      <c r="L12" s="18"/>
      <c r="M12" s="18"/>
      <c r="N12" s="18"/>
      <c r="O12" s="18"/>
      <c r="P12" s="18"/>
      <c r="Q12" s="18"/>
      <c r="R12" s="18"/>
      <c r="S12" s="18"/>
      <c r="T12" s="4"/>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row>
    <row r="13" spans="1:50" ht="18.75" customHeight="1" x14ac:dyDescent="0.2">
      <c r="A13" s="4"/>
      <c r="B13" s="18"/>
      <c r="C13" s="18"/>
      <c r="D13" s="52"/>
      <c r="E13" s="52"/>
      <c r="F13" s="52"/>
      <c r="G13" s="52"/>
      <c r="H13" s="52"/>
      <c r="I13" s="52"/>
      <c r="J13" s="52"/>
      <c r="K13" s="52"/>
      <c r="L13" s="52"/>
      <c r="M13" s="52"/>
      <c r="N13" s="52"/>
      <c r="O13" s="52"/>
      <c r="P13" s="52"/>
      <c r="Q13" s="52"/>
      <c r="R13" s="52"/>
      <c r="S13" s="18"/>
      <c r="T13" s="4"/>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row>
    <row r="14" spans="1:50" ht="18.75" customHeight="1" x14ac:dyDescent="0.2">
      <c r="A14" s="4"/>
      <c r="B14" s="18"/>
      <c r="C14" s="18"/>
      <c r="D14" s="63"/>
      <c r="E14" s="52"/>
      <c r="F14" s="52"/>
      <c r="G14" s="52"/>
      <c r="H14" s="52"/>
      <c r="I14" s="52"/>
      <c r="J14" s="52"/>
      <c r="K14" s="52"/>
      <c r="L14" s="52"/>
      <c r="M14" s="52"/>
      <c r="N14" s="52"/>
      <c r="O14" s="52"/>
      <c r="P14" s="52"/>
      <c r="Q14" s="52"/>
      <c r="R14" s="52"/>
      <c r="S14" s="18"/>
      <c r="T14" s="4"/>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row>
    <row r="15" spans="1:50" ht="19.5" customHeight="1" x14ac:dyDescent="0.15">
      <c r="A15" s="4"/>
      <c r="B15" s="44"/>
      <c r="C15" s="44"/>
      <c r="D15" s="549"/>
      <c r="E15" s="44"/>
      <c r="F15" s="44"/>
      <c r="G15" s="44"/>
      <c r="H15" s="44"/>
      <c r="I15" s="44"/>
      <c r="J15" s="44"/>
      <c r="K15" s="44"/>
      <c r="L15" s="44"/>
      <c r="M15" s="44"/>
      <c r="N15" s="44"/>
      <c r="O15" s="44"/>
      <c r="P15" s="44"/>
      <c r="Q15" s="44"/>
      <c r="R15" s="44"/>
      <c r="S15" s="18"/>
      <c r="T15" s="4"/>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row>
    <row r="16" spans="1:50" ht="19.5" customHeight="1" x14ac:dyDescent="0.15">
      <c r="A16" s="4"/>
      <c r="B16" s="44"/>
      <c r="C16" s="44"/>
      <c r="D16" s="44"/>
      <c r="E16" s="44"/>
      <c r="F16" s="44"/>
      <c r="G16" s="44"/>
      <c r="H16" s="44"/>
      <c r="I16" s="44"/>
      <c r="J16" s="44"/>
      <c r="K16" s="44"/>
      <c r="L16" s="44"/>
      <c r="M16" s="44"/>
      <c r="N16" s="44"/>
      <c r="O16" s="44"/>
      <c r="P16" s="44"/>
      <c r="Q16" s="44"/>
      <c r="R16" s="44"/>
      <c r="S16" s="18"/>
      <c r="T16" s="4"/>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row>
    <row r="17" spans="1:50" ht="12.75" customHeight="1" x14ac:dyDescent="0.15">
      <c r="A17" s="4"/>
      <c r="B17" s="44"/>
      <c r="C17" s="44"/>
      <c r="D17" s="44"/>
      <c r="E17" s="44"/>
      <c r="F17" s="44"/>
      <c r="G17" s="44"/>
      <c r="H17" s="44"/>
      <c r="I17" s="44"/>
      <c r="J17" s="44"/>
      <c r="K17" s="44"/>
      <c r="L17" s="44"/>
      <c r="M17" s="44"/>
      <c r="N17" s="44"/>
      <c r="O17" s="44"/>
      <c r="P17" s="44"/>
      <c r="Q17" s="44"/>
      <c r="R17" s="44"/>
      <c r="S17" s="18"/>
      <c r="T17" s="4"/>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row>
    <row r="18" spans="1:50" ht="0.75" customHeight="1" x14ac:dyDescent="0.15">
      <c r="A18" s="4"/>
      <c r="B18" s="44"/>
      <c r="C18" s="44"/>
      <c r="D18" s="44"/>
      <c r="E18" s="44"/>
      <c r="F18" s="44"/>
      <c r="G18" s="44"/>
      <c r="H18" s="44"/>
      <c r="I18" s="44"/>
      <c r="J18" s="44"/>
      <c r="K18" s="44"/>
      <c r="L18" s="44"/>
      <c r="M18" s="44"/>
      <c r="N18" s="44"/>
      <c r="O18" s="44"/>
      <c r="P18" s="44"/>
      <c r="Q18" s="44"/>
      <c r="R18" s="44"/>
      <c r="S18" s="18"/>
      <c r="T18" s="4"/>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row>
    <row r="19" spans="1:50" ht="15" customHeight="1" thickBot="1" x14ac:dyDescent="0.2">
      <c r="A19" s="4"/>
      <c r="B19" s="44"/>
      <c r="C19" s="18"/>
      <c r="D19" s="18"/>
      <c r="E19" s="18"/>
      <c r="F19" s="18"/>
      <c r="G19" s="44"/>
      <c r="H19" s="44"/>
      <c r="I19" s="44"/>
      <c r="J19" s="44"/>
      <c r="K19" s="44"/>
      <c r="L19" s="44"/>
      <c r="M19" s="44"/>
      <c r="N19" s="44"/>
      <c r="O19" s="44"/>
      <c r="P19" s="44"/>
      <c r="Q19" s="44"/>
      <c r="R19" s="44"/>
      <c r="S19" s="18"/>
      <c r="T19" s="4"/>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row>
    <row r="20" spans="1:50" ht="20" customHeight="1" thickBot="1" x14ac:dyDescent="0.25">
      <c r="A20" s="4"/>
      <c r="B20" s="44"/>
      <c r="C20" s="1159" t="s">
        <v>501</v>
      </c>
      <c r="D20" s="2683" t="s">
        <v>1500</v>
      </c>
      <c r="E20" s="2684"/>
      <c r="F20" s="2685"/>
      <c r="G20" s="44"/>
      <c r="H20" s="44"/>
      <c r="I20" s="44"/>
      <c r="J20" s="44"/>
      <c r="K20" s="44"/>
      <c r="L20" s="44"/>
      <c r="M20" s="44"/>
      <c r="N20" s="44"/>
      <c r="O20" s="44"/>
      <c r="P20" s="44"/>
      <c r="Q20" s="44"/>
      <c r="R20" s="44"/>
      <c r="S20" s="18"/>
      <c r="T20" s="4"/>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row>
    <row r="21" spans="1:50" ht="4.5" customHeight="1" thickBot="1" x14ac:dyDescent="0.2">
      <c r="A21" s="4"/>
      <c r="B21" s="44"/>
      <c r="C21" s="44"/>
      <c r="D21" s="44"/>
      <c r="E21" s="44"/>
      <c r="F21" s="44"/>
      <c r="G21" s="44"/>
      <c r="H21" s="44"/>
      <c r="I21" s="44"/>
      <c r="J21" s="44"/>
      <c r="K21" s="44"/>
      <c r="L21" s="44"/>
      <c r="M21" s="44"/>
      <c r="N21" s="44"/>
      <c r="O21" s="44"/>
      <c r="P21" s="44"/>
      <c r="Q21" s="44"/>
      <c r="R21" s="44"/>
      <c r="S21" s="18"/>
      <c r="T21" s="4"/>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row>
    <row r="22" spans="1:50" ht="20" customHeight="1" thickBot="1" x14ac:dyDescent="0.2">
      <c r="A22" s="4"/>
      <c r="B22" s="44"/>
      <c r="C22" s="1160">
        <v>1</v>
      </c>
      <c r="D22" s="1049" t="s">
        <v>310</v>
      </c>
      <c r="E22" s="44"/>
      <c r="F22" s="44"/>
      <c r="G22" s="44"/>
      <c r="H22" s="44"/>
      <c r="I22" s="44"/>
      <c r="J22" s="44"/>
      <c r="K22" s="44"/>
      <c r="L22" s="44"/>
      <c r="M22" s="44"/>
      <c r="N22" s="44"/>
      <c r="O22" s="44"/>
      <c r="P22" s="44"/>
      <c r="Q22" s="44"/>
      <c r="R22" s="44"/>
      <c r="S22" s="18"/>
      <c r="T22" s="4"/>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row>
    <row r="23" spans="1:50" ht="15.75" customHeight="1" thickBot="1" x14ac:dyDescent="0.25">
      <c r="A23" s="4"/>
      <c r="B23" s="44"/>
      <c r="C23" s="18"/>
      <c r="D23" s="1054" t="s">
        <v>311</v>
      </c>
      <c r="E23" s="18"/>
      <c r="F23" s="18"/>
      <c r="G23" s="18"/>
      <c r="H23" s="18"/>
      <c r="I23" s="18"/>
      <c r="J23" s="18"/>
      <c r="K23" s="18"/>
      <c r="L23" s="18"/>
      <c r="M23" s="18"/>
      <c r="N23" s="18"/>
      <c r="O23" s="18"/>
      <c r="P23" s="18"/>
      <c r="Q23" s="44"/>
      <c r="R23" s="44"/>
      <c r="S23" s="18"/>
      <c r="T23" s="4"/>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row>
    <row r="24" spans="1:50" ht="14" customHeight="1" x14ac:dyDescent="0.15">
      <c r="A24" s="4"/>
      <c r="B24" s="44"/>
      <c r="C24" s="18"/>
      <c r="D24" s="672" t="str">
        <f>'4b'!C17</f>
        <v>Terrenos, edificios y locales</v>
      </c>
      <c r="E24" s="1040">
        <f>SUM(E25:E26)</f>
        <v>0</v>
      </c>
      <c r="F24" s="1041">
        <f t="shared" ref="F24:P24" si="0">+E24</f>
        <v>0</v>
      </c>
      <c r="G24" s="1041">
        <f t="shared" si="0"/>
        <v>0</v>
      </c>
      <c r="H24" s="1041">
        <f t="shared" si="0"/>
        <v>0</v>
      </c>
      <c r="I24" s="1041">
        <f t="shared" si="0"/>
        <v>0</v>
      </c>
      <c r="J24" s="1041">
        <f t="shared" si="0"/>
        <v>0</v>
      </c>
      <c r="K24" s="1041">
        <f t="shared" si="0"/>
        <v>0</v>
      </c>
      <c r="L24" s="1041">
        <f t="shared" si="0"/>
        <v>0</v>
      </c>
      <c r="M24" s="1041">
        <f t="shared" si="0"/>
        <v>0</v>
      </c>
      <c r="N24" s="1041">
        <f t="shared" si="0"/>
        <v>0</v>
      </c>
      <c r="O24" s="1041">
        <f t="shared" si="0"/>
        <v>0</v>
      </c>
      <c r="P24" s="1042">
        <f t="shared" si="0"/>
        <v>0</v>
      </c>
      <c r="Q24" s="44"/>
      <c r="R24" s="44"/>
      <c r="S24" s="18"/>
      <c r="T24" s="4"/>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row>
    <row r="25" spans="1:50" ht="14" customHeight="1" x14ac:dyDescent="0.15">
      <c r="A25" s="4"/>
      <c r="B25" s="44"/>
      <c r="C25" s="18"/>
      <c r="D25" s="1035" t="s">
        <v>1497</v>
      </c>
      <c r="E25" s="1164"/>
      <c r="F25" s="1037"/>
      <c r="G25" s="1037"/>
      <c r="H25" s="1037"/>
      <c r="I25" s="1037"/>
      <c r="J25" s="1037"/>
      <c r="K25" s="1037"/>
      <c r="L25" s="1037"/>
      <c r="M25" s="1037"/>
      <c r="N25" s="1037"/>
      <c r="O25" s="1037"/>
      <c r="P25" s="1043"/>
      <c r="Q25" s="44"/>
      <c r="R25" s="44"/>
      <c r="S25" s="18"/>
      <c r="T25" s="4"/>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row>
    <row r="26" spans="1:50" ht="14" hidden="1" customHeight="1" x14ac:dyDescent="0.15">
      <c r="A26" s="4"/>
      <c r="B26" s="44"/>
      <c r="C26" s="18"/>
      <c r="D26" s="1035" t="s">
        <v>1497</v>
      </c>
      <c r="E26" s="1012"/>
      <c r="F26" s="1036"/>
      <c r="G26" s="1036"/>
      <c r="H26" s="1036"/>
      <c r="I26" s="1036"/>
      <c r="J26" s="1036"/>
      <c r="K26" s="1036"/>
      <c r="L26" s="1036"/>
      <c r="M26" s="1036"/>
      <c r="N26" s="1036"/>
      <c r="O26" s="1036"/>
      <c r="P26" s="1044"/>
      <c r="Q26" s="44"/>
      <c r="R26" s="44"/>
      <c r="S26" s="18"/>
      <c r="T26" s="4"/>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row>
    <row r="27" spans="1:50" ht="14" customHeight="1" x14ac:dyDescent="0.15">
      <c r="A27" s="4"/>
      <c r="B27" s="44"/>
      <c r="C27" s="18"/>
      <c r="D27" s="1034" t="str">
        <f>'4b'!C19</f>
        <v>Obras  e instalaciones</v>
      </c>
      <c r="E27" s="1038">
        <f>SUM(E28:E29)</f>
        <v>0</v>
      </c>
      <c r="F27" s="1039">
        <f t="shared" ref="F27:P27" si="1">+E27</f>
        <v>0</v>
      </c>
      <c r="G27" s="1039">
        <f t="shared" si="1"/>
        <v>0</v>
      </c>
      <c r="H27" s="1039">
        <f t="shared" si="1"/>
        <v>0</v>
      </c>
      <c r="I27" s="1039">
        <f t="shared" si="1"/>
        <v>0</v>
      </c>
      <c r="J27" s="1039">
        <f t="shared" si="1"/>
        <v>0</v>
      </c>
      <c r="K27" s="1039">
        <f t="shared" si="1"/>
        <v>0</v>
      </c>
      <c r="L27" s="1039">
        <f t="shared" si="1"/>
        <v>0</v>
      </c>
      <c r="M27" s="1039">
        <f t="shared" si="1"/>
        <v>0</v>
      </c>
      <c r="N27" s="1039">
        <f t="shared" si="1"/>
        <v>0</v>
      </c>
      <c r="O27" s="1039">
        <f t="shared" si="1"/>
        <v>0</v>
      </c>
      <c r="P27" s="1045">
        <f t="shared" si="1"/>
        <v>0</v>
      </c>
      <c r="Q27" s="44"/>
      <c r="R27" s="44"/>
      <c r="S27" s="18"/>
      <c r="T27" s="4"/>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row>
    <row r="28" spans="1:50" ht="14" customHeight="1" x14ac:dyDescent="0.15">
      <c r="A28" s="4"/>
      <c r="B28" s="44"/>
      <c r="C28" s="18"/>
      <c r="D28" s="1035" t="s">
        <v>1497</v>
      </c>
      <c r="E28" s="1164"/>
      <c r="F28" s="1037"/>
      <c r="G28" s="1037"/>
      <c r="H28" s="1037"/>
      <c r="I28" s="1037"/>
      <c r="J28" s="1037"/>
      <c r="K28" s="1037"/>
      <c r="L28" s="1037"/>
      <c r="M28" s="1037"/>
      <c r="N28" s="1037"/>
      <c r="O28" s="1037"/>
      <c r="P28" s="1043"/>
      <c r="Q28" s="44"/>
      <c r="R28" s="44"/>
      <c r="S28" s="18"/>
      <c r="T28" s="4"/>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row>
    <row r="29" spans="1:50" ht="14" hidden="1" customHeight="1" x14ac:dyDescent="0.15">
      <c r="A29" s="4"/>
      <c r="B29" s="44"/>
      <c r="C29" s="18"/>
      <c r="D29" s="1035" t="s">
        <v>1497</v>
      </c>
      <c r="E29" s="1012"/>
      <c r="F29" s="1036"/>
      <c r="G29" s="1036"/>
      <c r="H29" s="1036"/>
      <c r="I29" s="1036"/>
      <c r="J29" s="1036"/>
      <c r="K29" s="1036"/>
      <c r="L29" s="1036"/>
      <c r="M29" s="1036"/>
      <c r="N29" s="1036"/>
      <c r="O29" s="1036"/>
      <c r="P29" s="1044"/>
      <c r="Q29" s="44"/>
      <c r="R29" s="44"/>
      <c r="S29" s="18"/>
      <c r="T29" s="4"/>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row>
    <row r="30" spans="1:50" ht="14" customHeight="1" x14ac:dyDescent="0.15">
      <c r="A30" s="4"/>
      <c r="B30" s="44"/>
      <c r="C30" s="18"/>
      <c r="D30" s="1034" t="str">
        <f>'4b'!C21</f>
        <v xml:space="preserve">Maquinaria y Utillaje  </v>
      </c>
      <c r="E30" s="1038">
        <f>SUM(E31:E32)</f>
        <v>0</v>
      </c>
      <c r="F30" s="1039">
        <f t="shared" ref="F30:P30" si="2">+E30</f>
        <v>0</v>
      </c>
      <c r="G30" s="1039">
        <f t="shared" si="2"/>
        <v>0</v>
      </c>
      <c r="H30" s="1039">
        <f t="shared" si="2"/>
        <v>0</v>
      </c>
      <c r="I30" s="1039">
        <f t="shared" si="2"/>
        <v>0</v>
      </c>
      <c r="J30" s="1039">
        <f t="shared" si="2"/>
        <v>0</v>
      </c>
      <c r="K30" s="1039">
        <f t="shared" si="2"/>
        <v>0</v>
      </c>
      <c r="L30" s="1039">
        <f t="shared" si="2"/>
        <v>0</v>
      </c>
      <c r="M30" s="1039">
        <f t="shared" si="2"/>
        <v>0</v>
      </c>
      <c r="N30" s="1039">
        <f t="shared" si="2"/>
        <v>0</v>
      </c>
      <c r="O30" s="1039">
        <f t="shared" si="2"/>
        <v>0</v>
      </c>
      <c r="P30" s="1045">
        <f t="shared" si="2"/>
        <v>0</v>
      </c>
      <c r="Q30" s="44"/>
      <c r="R30" s="44"/>
      <c r="S30" s="18"/>
      <c r="T30" s="4"/>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row>
    <row r="31" spans="1:50" ht="14" customHeight="1" x14ac:dyDescent="0.15">
      <c r="A31" s="4"/>
      <c r="B31" s="44"/>
      <c r="C31" s="18"/>
      <c r="D31" s="1035" t="s">
        <v>1497</v>
      </c>
      <c r="E31" s="1164"/>
      <c r="F31" s="1037"/>
      <c r="G31" s="1037"/>
      <c r="H31" s="1037"/>
      <c r="I31" s="1037"/>
      <c r="J31" s="1037"/>
      <c r="K31" s="1037"/>
      <c r="L31" s="1037"/>
      <c r="M31" s="1037"/>
      <c r="N31" s="1037"/>
      <c r="O31" s="1037"/>
      <c r="P31" s="1043"/>
      <c r="Q31" s="44"/>
      <c r="R31" s="44"/>
      <c r="S31" s="18"/>
      <c r="T31" s="4"/>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row>
    <row r="32" spans="1:50" ht="14" hidden="1" customHeight="1" x14ac:dyDescent="0.15">
      <c r="A32" s="4"/>
      <c r="B32" s="44"/>
      <c r="C32" s="18"/>
      <c r="D32" s="1035" t="s">
        <v>1497</v>
      </c>
      <c r="E32" s="1012"/>
      <c r="F32" s="1036"/>
      <c r="G32" s="1036"/>
      <c r="H32" s="1036"/>
      <c r="I32" s="1036"/>
      <c r="J32" s="1036"/>
      <c r="K32" s="1036"/>
      <c r="L32" s="1036"/>
      <c r="M32" s="1036"/>
      <c r="N32" s="1036"/>
      <c r="O32" s="1036"/>
      <c r="P32" s="1044"/>
      <c r="Q32" s="44"/>
      <c r="R32" s="44"/>
      <c r="S32" s="18"/>
      <c r="T32" s="4"/>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row>
    <row r="33" spans="1:50" ht="14" customHeight="1" x14ac:dyDescent="0.15">
      <c r="A33" s="4"/>
      <c r="B33" s="44"/>
      <c r="C33" s="18"/>
      <c r="D33" s="1034" t="str">
        <f>'4b'!C23</f>
        <v>Vehículos y elementos transporte</v>
      </c>
      <c r="E33" s="1038">
        <f>SUM(E34:E35)</f>
        <v>0</v>
      </c>
      <c r="F33" s="1039">
        <f t="shared" ref="F33:P33" si="3">+E33</f>
        <v>0</v>
      </c>
      <c r="G33" s="1039">
        <f t="shared" si="3"/>
        <v>0</v>
      </c>
      <c r="H33" s="1039">
        <f t="shared" si="3"/>
        <v>0</v>
      </c>
      <c r="I33" s="1039">
        <f t="shared" si="3"/>
        <v>0</v>
      </c>
      <c r="J33" s="1039">
        <f t="shared" si="3"/>
        <v>0</v>
      </c>
      <c r="K33" s="1039">
        <f t="shared" si="3"/>
        <v>0</v>
      </c>
      <c r="L33" s="1039">
        <f t="shared" si="3"/>
        <v>0</v>
      </c>
      <c r="M33" s="1039">
        <f t="shared" si="3"/>
        <v>0</v>
      </c>
      <c r="N33" s="1039">
        <f t="shared" si="3"/>
        <v>0</v>
      </c>
      <c r="O33" s="1039">
        <f t="shared" si="3"/>
        <v>0</v>
      </c>
      <c r="P33" s="1045">
        <f t="shared" si="3"/>
        <v>0</v>
      </c>
      <c r="Q33" s="44"/>
      <c r="R33" s="44"/>
      <c r="S33" s="18"/>
      <c r="T33" s="4"/>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row>
    <row r="34" spans="1:50" ht="14" customHeight="1" x14ac:dyDescent="0.15">
      <c r="A34" s="4"/>
      <c r="B34" s="44"/>
      <c r="C34" s="18"/>
      <c r="D34" s="1035" t="s">
        <v>1497</v>
      </c>
      <c r="E34" s="1164"/>
      <c r="F34" s="1037"/>
      <c r="G34" s="1037"/>
      <c r="H34" s="1037"/>
      <c r="I34" s="1037"/>
      <c r="J34" s="1037"/>
      <c r="K34" s="1037"/>
      <c r="L34" s="1037"/>
      <c r="M34" s="1037"/>
      <c r="N34" s="1037"/>
      <c r="O34" s="1037"/>
      <c r="P34" s="1043"/>
      <c r="Q34" s="44"/>
      <c r="R34" s="44"/>
      <c r="S34" s="18"/>
      <c r="T34" s="4"/>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row>
    <row r="35" spans="1:50" ht="14" hidden="1" customHeight="1" x14ac:dyDescent="0.15">
      <c r="A35" s="4"/>
      <c r="B35" s="44"/>
      <c r="C35" s="18"/>
      <c r="D35" s="1035" t="s">
        <v>1497</v>
      </c>
      <c r="E35" s="1012"/>
      <c r="F35" s="1036"/>
      <c r="G35" s="1036"/>
      <c r="H35" s="1036"/>
      <c r="I35" s="1036"/>
      <c r="J35" s="1036"/>
      <c r="K35" s="1036"/>
      <c r="L35" s="1036"/>
      <c r="M35" s="1036"/>
      <c r="N35" s="1036"/>
      <c r="O35" s="1036"/>
      <c r="P35" s="1044"/>
      <c r="Q35" s="44"/>
      <c r="R35" s="44"/>
      <c r="S35" s="18"/>
      <c r="T35" s="4"/>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row>
    <row r="36" spans="1:50" ht="14" customHeight="1" x14ac:dyDescent="0.15">
      <c r="A36" s="4"/>
      <c r="B36" s="44"/>
      <c r="C36" s="18"/>
      <c r="D36" s="1034" t="str">
        <f>'4b'!C25</f>
        <v>Mobiliario y enseres</v>
      </c>
      <c r="E36" s="1038">
        <f>SUM(E37:E38)</f>
        <v>0</v>
      </c>
      <c r="F36" s="1039">
        <f t="shared" ref="F36:P36" si="4">+E36</f>
        <v>0</v>
      </c>
      <c r="G36" s="1039">
        <f t="shared" si="4"/>
        <v>0</v>
      </c>
      <c r="H36" s="1039">
        <f t="shared" si="4"/>
        <v>0</v>
      </c>
      <c r="I36" s="1039">
        <f t="shared" si="4"/>
        <v>0</v>
      </c>
      <c r="J36" s="1039">
        <f t="shared" si="4"/>
        <v>0</v>
      </c>
      <c r="K36" s="1039">
        <f t="shared" si="4"/>
        <v>0</v>
      </c>
      <c r="L36" s="1039">
        <f t="shared" si="4"/>
        <v>0</v>
      </c>
      <c r="M36" s="1039">
        <f t="shared" si="4"/>
        <v>0</v>
      </c>
      <c r="N36" s="1039">
        <f t="shared" si="4"/>
        <v>0</v>
      </c>
      <c r="O36" s="1039">
        <f t="shared" si="4"/>
        <v>0</v>
      </c>
      <c r="P36" s="1045">
        <f t="shared" si="4"/>
        <v>0</v>
      </c>
      <c r="Q36" s="44"/>
      <c r="R36" s="44"/>
      <c r="S36" s="18"/>
      <c r="T36" s="4"/>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row>
    <row r="37" spans="1:50" ht="14" customHeight="1" x14ac:dyDescent="0.15">
      <c r="A37" s="4"/>
      <c r="B37" s="44"/>
      <c r="C37" s="18"/>
      <c r="D37" s="1035" t="s">
        <v>1497</v>
      </c>
      <c r="E37" s="1164"/>
      <c r="F37" s="1037"/>
      <c r="G37" s="1037"/>
      <c r="H37" s="1037"/>
      <c r="I37" s="1037"/>
      <c r="J37" s="1037"/>
      <c r="K37" s="1037"/>
      <c r="L37" s="1037"/>
      <c r="M37" s="1037"/>
      <c r="N37" s="1037"/>
      <c r="O37" s="1037"/>
      <c r="P37" s="1043"/>
      <c r="Q37" s="44"/>
      <c r="R37" s="44"/>
      <c r="S37" s="18"/>
      <c r="T37" s="4"/>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row>
    <row r="38" spans="1:50" ht="14" hidden="1" customHeight="1" x14ac:dyDescent="0.15">
      <c r="A38" s="4"/>
      <c r="B38" s="44"/>
      <c r="C38" s="18"/>
      <c r="D38" s="1035" t="s">
        <v>1497</v>
      </c>
      <c r="E38" s="1012"/>
      <c r="F38" s="1036"/>
      <c r="G38" s="1036"/>
      <c r="H38" s="1036"/>
      <c r="I38" s="1036"/>
      <c r="J38" s="1036"/>
      <c r="K38" s="1036"/>
      <c r="L38" s="1036"/>
      <c r="M38" s="1036"/>
      <c r="N38" s="1036"/>
      <c r="O38" s="1036"/>
      <c r="P38" s="1044"/>
      <c r="Q38" s="44"/>
      <c r="R38" s="44"/>
      <c r="S38" s="18"/>
      <c r="T38" s="4"/>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row>
    <row r="39" spans="1:50" ht="14" customHeight="1" x14ac:dyDescent="0.15">
      <c r="A39" s="4"/>
      <c r="B39" s="44"/>
      <c r="C39" s="18"/>
      <c r="D39" s="1034" t="str">
        <f>'4b'!C27</f>
        <v>Equipos informáticos</v>
      </c>
      <c r="E39" s="1038">
        <f>SUM(E40:E41)</f>
        <v>0</v>
      </c>
      <c r="F39" s="1039">
        <f t="shared" ref="F39:P39" si="5">+E39</f>
        <v>0</v>
      </c>
      <c r="G39" s="1039">
        <f t="shared" si="5"/>
        <v>0</v>
      </c>
      <c r="H39" s="1039">
        <f t="shared" si="5"/>
        <v>0</v>
      </c>
      <c r="I39" s="1039">
        <f t="shared" si="5"/>
        <v>0</v>
      </c>
      <c r="J39" s="1039">
        <f t="shared" si="5"/>
        <v>0</v>
      </c>
      <c r="K39" s="1039">
        <f t="shared" si="5"/>
        <v>0</v>
      </c>
      <c r="L39" s="1039">
        <f t="shared" si="5"/>
        <v>0</v>
      </c>
      <c r="M39" s="1039">
        <f t="shared" si="5"/>
        <v>0</v>
      </c>
      <c r="N39" s="1039">
        <f t="shared" si="5"/>
        <v>0</v>
      </c>
      <c r="O39" s="1039">
        <f t="shared" si="5"/>
        <v>0</v>
      </c>
      <c r="P39" s="1045">
        <f t="shared" si="5"/>
        <v>0</v>
      </c>
      <c r="Q39" s="44"/>
      <c r="R39" s="44"/>
      <c r="S39" s="18"/>
      <c r="T39" s="4"/>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row>
    <row r="40" spans="1:50" ht="14" customHeight="1" thickBot="1" x14ac:dyDescent="0.2">
      <c r="A40" s="4"/>
      <c r="B40" s="44"/>
      <c r="C40" s="18"/>
      <c r="D40" s="1035" t="s">
        <v>1497</v>
      </c>
      <c r="E40" s="1164"/>
      <c r="F40" s="1037"/>
      <c r="G40" s="1037"/>
      <c r="H40" s="1037"/>
      <c r="I40" s="1037"/>
      <c r="J40" s="1037"/>
      <c r="K40" s="1037"/>
      <c r="L40" s="1037"/>
      <c r="M40" s="1037"/>
      <c r="N40" s="1037"/>
      <c r="O40" s="1037"/>
      <c r="P40" s="1043"/>
      <c r="Q40" s="44"/>
      <c r="R40" s="44"/>
      <c r="S40" s="18"/>
      <c r="T40" s="4"/>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row>
    <row r="41" spans="1:50" ht="15.75" hidden="1" customHeight="1" thickBot="1" x14ac:dyDescent="0.2">
      <c r="A41" s="4"/>
      <c r="B41" s="44"/>
      <c r="C41" s="18"/>
      <c r="D41" s="1052" t="s">
        <v>1497</v>
      </c>
      <c r="E41" s="1046"/>
      <c r="F41" s="1047"/>
      <c r="G41" s="1047"/>
      <c r="H41" s="1047"/>
      <c r="I41" s="1047"/>
      <c r="J41" s="1047"/>
      <c r="K41" s="1047"/>
      <c r="L41" s="1047"/>
      <c r="M41" s="1047"/>
      <c r="N41" s="1047"/>
      <c r="O41" s="1047"/>
      <c r="P41" s="1048"/>
      <c r="Q41" s="44"/>
      <c r="R41" s="44"/>
      <c r="S41" s="18"/>
      <c r="T41" s="4"/>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row>
    <row r="42" spans="1:50" ht="15.75" customHeight="1" thickBot="1" x14ac:dyDescent="0.25">
      <c r="A42" s="4"/>
      <c r="B42" s="44"/>
      <c r="C42" s="1160">
        <v>2</v>
      </c>
      <c r="D42" s="1053" t="s">
        <v>312</v>
      </c>
      <c r="E42" s="56"/>
      <c r="F42" s="56"/>
      <c r="G42" s="56"/>
      <c r="H42" s="56"/>
      <c r="I42" s="56"/>
      <c r="J42" s="56"/>
      <c r="K42" s="56"/>
      <c r="L42" s="56"/>
      <c r="M42" s="56"/>
      <c r="N42" s="56"/>
      <c r="O42" s="56"/>
      <c r="P42" s="56"/>
      <c r="Q42" s="44"/>
      <c r="R42" s="44"/>
      <c r="S42" s="18"/>
      <c r="T42" s="4"/>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row>
    <row r="43" spans="1:50" ht="14" customHeight="1" x14ac:dyDescent="0.2">
      <c r="A43" s="4"/>
      <c r="B43" s="44"/>
      <c r="C43" s="63"/>
      <c r="D43" s="672" t="s">
        <v>130</v>
      </c>
      <c r="E43" s="1040">
        <f>SUM(E44:E45)</f>
        <v>0</v>
      </c>
      <c r="F43" s="1041">
        <f t="shared" ref="F43:P43" si="6">+E43</f>
        <v>0</v>
      </c>
      <c r="G43" s="1041">
        <f t="shared" si="6"/>
        <v>0</v>
      </c>
      <c r="H43" s="1041">
        <f t="shared" si="6"/>
        <v>0</v>
      </c>
      <c r="I43" s="1041">
        <f t="shared" si="6"/>
        <v>0</v>
      </c>
      <c r="J43" s="1041">
        <f t="shared" si="6"/>
        <v>0</v>
      </c>
      <c r="K43" s="1041">
        <f t="shared" si="6"/>
        <v>0</v>
      </c>
      <c r="L43" s="1041">
        <f t="shared" si="6"/>
        <v>0</v>
      </c>
      <c r="M43" s="1041">
        <f t="shared" si="6"/>
        <v>0</v>
      </c>
      <c r="N43" s="1041">
        <f t="shared" si="6"/>
        <v>0</v>
      </c>
      <c r="O43" s="1041">
        <f t="shared" si="6"/>
        <v>0</v>
      </c>
      <c r="P43" s="1042">
        <f t="shared" si="6"/>
        <v>0</v>
      </c>
      <c r="Q43" s="44"/>
      <c r="R43" s="44"/>
      <c r="S43" s="18"/>
      <c r="T43" s="4"/>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row>
    <row r="44" spans="1:50" ht="14" customHeight="1" x14ac:dyDescent="0.2">
      <c r="A44" s="4"/>
      <c r="B44" s="44"/>
      <c r="C44" s="63"/>
      <c r="D44" s="1035" t="s">
        <v>1497</v>
      </c>
      <c r="E44" s="1164"/>
      <c r="F44" s="1037"/>
      <c r="G44" s="1037"/>
      <c r="H44" s="1037"/>
      <c r="I44" s="1037"/>
      <c r="J44" s="1037"/>
      <c r="K44" s="1037"/>
      <c r="L44" s="1037"/>
      <c r="M44" s="1037"/>
      <c r="N44" s="1037"/>
      <c r="O44" s="1037"/>
      <c r="P44" s="1043"/>
      <c r="Q44" s="44"/>
      <c r="R44" s="44"/>
      <c r="S44" s="18"/>
      <c r="T44" s="4"/>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row>
    <row r="45" spans="1:50" ht="14" hidden="1" customHeight="1" x14ac:dyDescent="0.2">
      <c r="A45" s="4"/>
      <c r="B45" s="44"/>
      <c r="C45" s="63"/>
      <c r="D45" s="1035" t="s">
        <v>1497</v>
      </c>
      <c r="E45" s="1012"/>
      <c r="F45" s="1036"/>
      <c r="G45" s="1036"/>
      <c r="H45" s="1036"/>
      <c r="I45" s="1036"/>
      <c r="J45" s="1036"/>
      <c r="K45" s="1036"/>
      <c r="L45" s="1036"/>
      <c r="M45" s="1036"/>
      <c r="N45" s="1036"/>
      <c r="O45" s="1036"/>
      <c r="P45" s="1044"/>
      <c r="Q45" s="44"/>
      <c r="R45" s="44"/>
      <c r="S45" s="18"/>
      <c r="T45" s="4"/>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row>
    <row r="46" spans="1:50" ht="14" customHeight="1" x14ac:dyDescent="0.2">
      <c r="A46" s="4"/>
      <c r="B46" s="44"/>
      <c r="C46" s="63"/>
      <c r="D46" s="674" t="s">
        <v>1496</v>
      </c>
      <c r="E46" s="1038">
        <f>SUM(E47:E48)</f>
        <v>0</v>
      </c>
      <c r="F46" s="1039">
        <f t="shared" ref="F46:P46" si="7">+E46</f>
        <v>0</v>
      </c>
      <c r="G46" s="1039">
        <f t="shared" si="7"/>
        <v>0</v>
      </c>
      <c r="H46" s="1039">
        <f t="shared" si="7"/>
        <v>0</v>
      </c>
      <c r="I46" s="1039">
        <f t="shared" si="7"/>
        <v>0</v>
      </c>
      <c r="J46" s="1039">
        <f t="shared" si="7"/>
        <v>0</v>
      </c>
      <c r="K46" s="1039">
        <f t="shared" si="7"/>
        <v>0</v>
      </c>
      <c r="L46" s="1039">
        <f t="shared" si="7"/>
        <v>0</v>
      </c>
      <c r="M46" s="1039">
        <f t="shared" si="7"/>
        <v>0</v>
      </c>
      <c r="N46" s="1039">
        <f t="shared" si="7"/>
        <v>0</v>
      </c>
      <c r="O46" s="1039">
        <f t="shared" si="7"/>
        <v>0</v>
      </c>
      <c r="P46" s="1045">
        <f t="shared" si="7"/>
        <v>0</v>
      </c>
      <c r="Q46" s="44"/>
      <c r="R46" s="44"/>
      <c r="S46" s="18"/>
      <c r="T46" s="4"/>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row>
    <row r="47" spans="1:50" ht="14" customHeight="1" thickBot="1" x14ac:dyDescent="0.25">
      <c r="A47" s="4"/>
      <c r="B47" s="44"/>
      <c r="C47" s="63"/>
      <c r="D47" s="1035" t="s">
        <v>1497</v>
      </c>
      <c r="E47" s="1164"/>
      <c r="F47" s="1037"/>
      <c r="G47" s="1037"/>
      <c r="H47" s="1037"/>
      <c r="I47" s="1037"/>
      <c r="J47" s="1037"/>
      <c r="K47" s="1037"/>
      <c r="L47" s="1037"/>
      <c r="M47" s="1037"/>
      <c r="N47" s="1037"/>
      <c r="O47" s="1037"/>
      <c r="P47" s="1043"/>
      <c r="Q47" s="44"/>
      <c r="R47" s="44"/>
      <c r="S47" s="18"/>
      <c r="T47" s="4"/>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row>
    <row r="48" spans="1:50" ht="15.75" hidden="1" customHeight="1" thickBot="1" x14ac:dyDescent="0.25">
      <c r="A48" s="4"/>
      <c r="B48" s="44"/>
      <c r="C48" s="63"/>
      <c r="D48" s="1035" t="s">
        <v>1497</v>
      </c>
      <c r="E48" s="1046"/>
      <c r="F48" s="1047"/>
      <c r="G48" s="1047"/>
      <c r="H48" s="1047"/>
      <c r="I48" s="1047"/>
      <c r="J48" s="1047"/>
      <c r="K48" s="1047"/>
      <c r="L48" s="1047"/>
      <c r="M48" s="1047"/>
      <c r="N48" s="1047"/>
      <c r="O48" s="1047"/>
      <c r="P48" s="1048"/>
      <c r="Q48" s="44"/>
      <c r="R48" s="44"/>
      <c r="S48" s="18"/>
      <c r="T48" s="4"/>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row>
    <row r="49" spans="1:50" ht="15.75" customHeight="1" thickBot="1" x14ac:dyDescent="0.25">
      <c r="A49" s="4"/>
      <c r="B49" s="44"/>
      <c r="C49" s="1160">
        <v>3</v>
      </c>
      <c r="D49" s="1053" t="s">
        <v>313</v>
      </c>
      <c r="E49" s="56"/>
      <c r="F49" s="56"/>
      <c r="G49" s="56"/>
      <c r="H49" s="56"/>
      <c r="I49" s="56"/>
      <c r="J49" s="56"/>
      <c r="K49" s="56"/>
      <c r="L49" s="56"/>
      <c r="M49" s="56"/>
      <c r="N49" s="56"/>
      <c r="O49" s="56"/>
      <c r="P49" s="56"/>
      <c r="Q49" s="44"/>
      <c r="R49" s="44"/>
      <c r="S49" s="18"/>
      <c r="T49" s="4"/>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row>
    <row r="50" spans="1:50" ht="14" customHeight="1" x14ac:dyDescent="0.2">
      <c r="A50" s="4"/>
      <c r="B50" s="44"/>
      <c r="C50" s="63"/>
      <c r="D50" s="674" t="s">
        <v>1079</v>
      </c>
      <c r="E50" s="1040">
        <f>SUM(E51:E52)</f>
        <v>0</v>
      </c>
      <c r="F50" s="1041">
        <f t="shared" ref="F50:P50" si="8">+E50</f>
        <v>0</v>
      </c>
      <c r="G50" s="1041">
        <f t="shared" si="8"/>
        <v>0</v>
      </c>
      <c r="H50" s="1041">
        <f t="shared" si="8"/>
        <v>0</v>
      </c>
      <c r="I50" s="1041">
        <f t="shared" si="8"/>
        <v>0</v>
      </c>
      <c r="J50" s="1041">
        <f t="shared" si="8"/>
        <v>0</v>
      </c>
      <c r="K50" s="1041">
        <f t="shared" si="8"/>
        <v>0</v>
      </c>
      <c r="L50" s="1041">
        <f t="shared" si="8"/>
        <v>0</v>
      </c>
      <c r="M50" s="1041">
        <f t="shared" si="8"/>
        <v>0</v>
      </c>
      <c r="N50" s="1041">
        <f t="shared" si="8"/>
        <v>0</v>
      </c>
      <c r="O50" s="1041">
        <f t="shared" si="8"/>
        <v>0</v>
      </c>
      <c r="P50" s="1042">
        <f t="shared" si="8"/>
        <v>0</v>
      </c>
      <c r="Q50" s="44"/>
      <c r="R50" s="44"/>
      <c r="S50" s="18"/>
      <c r="T50" s="4"/>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row>
    <row r="51" spans="1:50" ht="14" customHeight="1" x14ac:dyDescent="0.2">
      <c r="A51" s="4"/>
      <c r="B51" s="44"/>
      <c r="C51" s="63"/>
      <c r="D51" s="1035" t="s">
        <v>1497</v>
      </c>
      <c r="E51" s="1164"/>
      <c r="F51" s="1037"/>
      <c r="G51" s="1037"/>
      <c r="H51" s="1037"/>
      <c r="I51" s="1037"/>
      <c r="J51" s="1037"/>
      <c r="K51" s="1037"/>
      <c r="L51" s="1037"/>
      <c r="M51" s="1037"/>
      <c r="N51" s="1037"/>
      <c r="O51" s="1037"/>
      <c r="P51" s="1043"/>
      <c r="Q51" s="44"/>
      <c r="R51" s="44"/>
      <c r="S51" s="18"/>
      <c r="T51" s="4"/>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row>
    <row r="52" spans="1:50" ht="15.75" customHeight="1" thickBot="1" x14ac:dyDescent="0.25">
      <c r="A52" s="4"/>
      <c r="B52" s="44"/>
      <c r="C52" s="63"/>
      <c r="D52" s="1035" t="s">
        <v>1497</v>
      </c>
      <c r="E52" s="1046"/>
      <c r="F52" s="1047"/>
      <c r="G52" s="1047"/>
      <c r="H52" s="1047"/>
      <c r="I52" s="1047"/>
      <c r="J52" s="1047"/>
      <c r="K52" s="1047"/>
      <c r="L52" s="1047"/>
      <c r="M52" s="1047"/>
      <c r="N52" s="1047"/>
      <c r="O52" s="1047"/>
      <c r="P52" s="1048"/>
      <c r="Q52" s="44"/>
      <c r="R52" s="44"/>
      <c r="S52" s="18"/>
      <c r="T52" s="4"/>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row>
    <row r="53" spans="1:50" ht="15.75" customHeight="1" thickBot="1" x14ac:dyDescent="0.25">
      <c r="A53" s="4"/>
      <c r="B53" s="44"/>
      <c r="C53" s="1160">
        <v>4</v>
      </c>
      <c r="D53" s="1053" t="s">
        <v>314</v>
      </c>
      <c r="E53" s="56"/>
      <c r="F53" s="56"/>
      <c r="G53" s="56"/>
      <c r="H53" s="56"/>
      <c r="I53" s="56"/>
      <c r="J53" s="56"/>
      <c r="K53" s="56"/>
      <c r="L53" s="56"/>
      <c r="M53" s="56"/>
      <c r="N53" s="56"/>
      <c r="O53" s="56"/>
      <c r="P53" s="56"/>
      <c r="Q53" s="44"/>
      <c r="R53" s="44"/>
      <c r="S53" s="18"/>
      <c r="T53" s="4"/>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row>
    <row r="54" spans="1:50" ht="14" customHeight="1" x14ac:dyDescent="0.2">
      <c r="A54" s="4"/>
      <c r="B54" s="44"/>
      <c r="C54" s="63"/>
      <c r="D54" s="674" t="s">
        <v>967</v>
      </c>
      <c r="E54" s="1040">
        <f>SUM(E55:E56)</f>
        <v>0</v>
      </c>
      <c r="F54" s="1041">
        <f t="shared" ref="F54:P54" si="9">+E54</f>
        <v>0</v>
      </c>
      <c r="G54" s="1041">
        <f t="shared" si="9"/>
        <v>0</v>
      </c>
      <c r="H54" s="1041">
        <f t="shared" si="9"/>
        <v>0</v>
      </c>
      <c r="I54" s="1041">
        <f t="shared" si="9"/>
        <v>0</v>
      </c>
      <c r="J54" s="1041">
        <f t="shared" si="9"/>
        <v>0</v>
      </c>
      <c r="K54" s="1041">
        <f t="shared" si="9"/>
        <v>0</v>
      </c>
      <c r="L54" s="1041">
        <f t="shared" si="9"/>
        <v>0</v>
      </c>
      <c r="M54" s="1041">
        <f t="shared" si="9"/>
        <v>0</v>
      </c>
      <c r="N54" s="1041">
        <f t="shared" si="9"/>
        <v>0</v>
      </c>
      <c r="O54" s="1041">
        <f t="shared" si="9"/>
        <v>0</v>
      </c>
      <c r="P54" s="1042">
        <f t="shared" si="9"/>
        <v>0</v>
      </c>
      <c r="Q54" s="44"/>
      <c r="R54" s="44"/>
      <c r="S54" s="18"/>
      <c r="T54" s="4"/>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row>
    <row r="55" spans="1:50" ht="14" customHeight="1" x14ac:dyDescent="0.2">
      <c r="A55" s="4"/>
      <c r="B55" s="44"/>
      <c r="C55" s="63"/>
      <c r="D55" s="1035" t="s">
        <v>1497</v>
      </c>
      <c r="E55" s="1164"/>
      <c r="F55" s="1037"/>
      <c r="G55" s="1037"/>
      <c r="H55" s="1037"/>
      <c r="I55" s="1037"/>
      <c r="J55" s="1037"/>
      <c r="K55" s="1037"/>
      <c r="L55" s="1037"/>
      <c r="M55" s="1037"/>
      <c r="N55" s="1037"/>
      <c r="O55" s="1037"/>
      <c r="P55" s="1043"/>
      <c r="Q55" s="44"/>
      <c r="R55" s="44"/>
      <c r="S55" s="18"/>
      <c r="T55" s="4"/>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row>
    <row r="56" spans="1:50" ht="14" customHeight="1" thickBot="1" x14ac:dyDescent="0.25">
      <c r="A56" s="4"/>
      <c r="B56" s="44"/>
      <c r="C56" s="63"/>
      <c r="D56" s="1050" t="s">
        <v>1497</v>
      </c>
      <c r="E56" s="1165"/>
      <c r="F56" s="1047"/>
      <c r="G56" s="1047"/>
      <c r="H56" s="1047"/>
      <c r="I56" s="1047"/>
      <c r="J56" s="1047"/>
      <c r="K56" s="1047"/>
      <c r="L56" s="1047"/>
      <c r="M56" s="1047"/>
      <c r="N56" s="1047"/>
      <c r="O56" s="1047"/>
      <c r="P56" s="1048"/>
      <c r="Q56" s="44"/>
      <c r="R56" s="44"/>
      <c r="S56" s="18"/>
      <c r="T56" s="4"/>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row>
    <row r="57" spans="1:50" ht="20" customHeight="1" thickBot="1" x14ac:dyDescent="0.25">
      <c r="A57" s="4"/>
      <c r="B57" s="44"/>
      <c r="C57" s="63"/>
      <c r="D57" s="18"/>
      <c r="E57" s="18"/>
      <c r="F57" s="18"/>
      <c r="G57" s="44"/>
      <c r="H57" s="44"/>
      <c r="I57" s="44"/>
      <c r="J57" s="44"/>
      <c r="K57" s="44"/>
      <c r="L57" s="44"/>
      <c r="M57" s="44"/>
      <c r="N57" s="44"/>
      <c r="O57" s="44"/>
      <c r="P57" s="44"/>
      <c r="Q57" s="44"/>
      <c r="R57" s="44"/>
      <c r="S57" s="18"/>
      <c r="T57" s="4"/>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row>
    <row r="58" spans="1:50" ht="15.75" customHeight="1" thickBot="1" x14ac:dyDescent="0.25">
      <c r="A58" s="4"/>
      <c r="B58" s="44"/>
      <c r="C58" s="1160">
        <v>5</v>
      </c>
      <c r="D58" s="1053" t="s">
        <v>128</v>
      </c>
      <c r="E58" s="1040">
        <f>SUM(E59:E64)</f>
        <v>0</v>
      </c>
      <c r="F58" s="1041">
        <f t="shared" ref="F58:P58" si="10">SUM(F59:F64)</f>
        <v>0</v>
      </c>
      <c r="G58" s="1041">
        <f t="shared" si="10"/>
        <v>0</v>
      </c>
      <c r="H58" s="1041">
        <f t="shared" si="10"/>
        <v>0</v>
      </c>
      <c r="I58" s="1041">
        <f t="shared" si="10"/>
        <v>0</v>
      </c>
      <c r="J58" s="1041">
        <f t="shared" si="10"/>
        <v>0</v>
      </c>
      <c r="K58" s="1041">
        <f t="shared" si="10"/>
        <v>0</v>
      </c>
      <c r="L58" s="1041">
        <f t="shared" si="10"/>
        <v>0</v>
      </c>
      <c r="M58" s="1041">
        <f t="shared" si="10"/>
        <v>0</v>
      </c>
      <c r="N58" s="1041">
        <f t="shared" si="10"/>
        <v>0</v>
      </c>
      <c r="O58" s="1041">
        <f t="shared" si="10"/>
        <v>0</v>
      </c>
      <c r="P58" s="1042">
        <f t="shared" si="10"/>
        <v>0</v>
      </c>
      <c r="Q58" s="44"/>
      <c r="R58" s="44"/>
      <c r="S58" s="18"/>
      <c r="T58" s="4"/>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row>
    <row r="59" spans="1:50" ht="15.75" customHeight="1" x14ac:dyDescent="0.15">
      <c r="A59" s="4"/>
      <c r="B59" s="44"/>
      <c r="C59" s="18"/>
      <c r="D59" s="1056" t="s">
        <v>831</v>
      </c>
      <c r="E59" s="1059"/>
      <c r="F59" s="1060"/>
      <c r="G59" s="1060"/>
      <c r="H59" s="1060"/>
      <c r="I59" s="1060"/>
      <c r="J59" s="1060"/>
      <c r="K59" s="1060"/>
      <c r="L59" s="1060"/>
      <c r="M59" s="1060"/>
      <c r="N59" s="1060"/>
      <c r="O59" s="1060"/>
      <c r="P59" s="1061"/>
      <c r="Q59" s="44"/>
      <c r="R59" s="44"/>
      <c r="S59" s="18"/>
      <c r="T59" s="4"/>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row>
    <row r="60" spans="1:50" ht="15.75" hidden="1" customHeight="1" x14ac:dyDescent="0.15">
      <c r="A60" s="4"/>
      <c r="B60" s="44"/>
      <c r="C60" s="18"/>
      <c r="D60" s="1057"/>
      <c r="E60" s="1062"/>
      <c r="F60" s="1055"/>
      <c r="G60" s="1055"/>
      <c r="H60" s="1055"/>
      <c r="I60" s="1055"/>
      <c r="J60" s="1055"/>
      <c r="K60" s="1055"/>
      <c r="L60" s="1055"/>
      <c r="M60" s="1055"/>
      <c r="N60" s="1055"/>
      <c r="O60" s="1055"/>
      <c r="P60" s="1063"/>
      <c r="Q60" s="44"/>
      <c r="R60" s="44"/>
      <c r="S60" s="18"/>
      <c r="T60" s="4"/>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row>
    <row r="61" spans="1:50" ht="15.75" hidden="1" customHeight="1" x14ac:dyDescent="0.15">
      <c r="A61" s="4"/>
      <c r="B61" s="44"/>
      <c r="C61" s="18"/>
      <c r="D61" s="1057"/>
      <c r="E61" s="1064"/>
      <c r="F61" s="1055"/>
      <c r="G61" s="1055"/>
      <c r="H61" s="1055"/>
      <c r="I61" s="1055"/>
      <c r="J61" s="1055"/>
      <c r="K61" s="1055"/>
      <c r="L61" s="1055"/>
      <c r="M61" s="1055"/>
      <c r="N61" s="1055"/>
      <c r="O61" s="1055"/>
      <c r="P61" s="1063"/>
      <c r="Q61" s="44"/>
      <c r="R61" s="44"/>
      <c r="S61" s="18"/>
      <c r="T61" s="4"/>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row>
    <row r="62" spans="1:50" ht="15.75" hidden="1" customHeight="1" x14ac:dyDescent="0.15">
      <c r="A62" s="4"/>
      <c r="B62" s="44"/>
      <c r="C62" s="18"/>
      <c r="D62" s="1057"/>
      <c r="E62" s="1064"/>
      <c r="F62" s="1055">
        <f t="shared" ref="F62:P62" si="11">+E62</f>
        <v>0</v>
      </c>
      <c r="G62" s="1055">
        <f t="shared" si="11"/>
        <v>0</v>
      </c>
      <c r="H62" s="1055">
        <f t="shared" si="11"/>
        <v>0</v>
      </c>
      <c r="I62" s="1055">
        <f t="shared" si="11"/>
        <v>0</v>
      </c>
      <c r="J62" s="1055">
        <f t="shared" si="11"/>
        <v>0</v>
      </c>
      <c r="K62" s="1055">
        <f t="shared" si="11"/>
        <v>0</v>
      </c>
      <c r="L62" s="1055">
        <f t="shared" si="11"/>
        <v>0</v>
      </c>
      <c r="M62" s="1055">
        <f t="shared" si="11"/>
        <v>0</v>
      </c>
      <c r="N62" s="1055">
        <f t="shared" si="11"/>
        <v>0</v>
      </c>
      <c r="O62" s="1055">
        <f t="shared" si="11"/>
        <v>0</v>
      </c>
      <c r="P62" s="1063">
        <f t="shared" si="11"/>
        <v>0</v>
      </c>
      <c r="Q62" s="44"/>
      <c r="R62" s="44"/>
      <c r="S62" s="18"/>
      <c r="T62" s="4"/>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row>
    <row r="63" spans="1:50" ht="15.75" hidden="1" customHeight="1" x14ac:dyDescent="0.15">
      <c r="A63" s="4"/>
      <c r="B63" s="44"/>
      <c r="C63" s="18"/>
      <c r="D63" s="1057"/>
      <c r="E63" s="1064"/>
      <c r="F63" s="1055">
        <f t="shared" ref="F63:P63" si="12">+E63</f>
        <v>0</v>
      </c>
      <c r="G63" s="1055">
        <f t="shared" si="12"/>
        <v>0</v>
      </c>
      <c r="H63" s="1055">
        <f t="shared" si="12"/>
        <v>0</v>
      </c>
      <c r="I63" s="1055">
        <f t="shared" si="12"/>
        <v>0</v>
      </c>
      <c r="J63" s="1055">
        <f t="shared" si="12"/>
        <v>0</v>
      </c>
      <c r="K63" s="1055">
        <f t="shared" si="12"/>
        <v>0</v>
      </c>
      <c r="L63" s="1055">
        <f t="shared" si="12"/>
        <v>0</v>
      </c>
      <c r="M63" s="1055">
        <f t="shared" si="12"/>
        <v>0</v>
      </c>
      <c r="N63" s="1055">
        <f t="shared" si="12"/>
        <v>0</v>
      </c>
      <c r="O63" s="1055">
        <f t="shared" si="12"/>
        <v>0</v>
      </c>
      <c r="P63" s="1063">
        <f t="shared" si="12"/>
        <v>0</v>
      </c>
      <c r="Q63" s="44"/>
      <c r="R63" s="44"/>
      <c r="S63" s="18"/>
      <c r="T63" s="4"/>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row>
    <row r="64" spans="1:50" ht="15.75" customHeight="1" thickBot="1" x14ac:dyDescent="0.2">
      <c r="A64" s="4"/>
      <c r="B64" s="44"/>
      <c r="C64" s="18"/>
      <c r="D64" s="1058"/>
      <c r="E64" s="1065"/>
      <c r="F64" s="1066">
        <f t="shared" ref="F64:P64" si="13">+E64</f>
        <v>0</v>
      </c>
      <c r="G64" s="1066">
        <f t="shared" si="13"/>
        <v>0</v>
      </c>
      <c r="H64" s="1066">
        <f t="shared" si="13"/>
        <v>0</v>
      </c>
      <c r="I64" s="1066">
        <f t="shared" si="13"/>
        <v>0</v>
      </c>
      <c r="J64" s="1066">
        <f t="shared" si="13"/>
        <v>0</v>
      </c>
      <c r="K64" s="1066">
        <f t="shared" si="13"/>
        <v>0</v>
      </c>
      <c r="L64" s="1066">
        <f t="shared" si="13"/>
        <v>0</v>
      </c>
      <c r="M64" s="1066">
        <f t="shared" si="13"/>
        <v>0</v>
      </c>
      <c r="N64" s="1066">
        <f t="shared" si="13"/>
        <v>0</v>
      </c>
      <c r="O64" s="1066">
        <f t="shared" si="13"/>
        <v>0</v>
      </c>
      <c r="P64" s="1067">
        <f t="shared" si="13"/>
        <v>0</v>
      </c>
      <c r="Q64" s="44"/>
      <c r="R64" s="44"/>
      <c r="S64" s="18"/>
      <c r="T64" s="4"/>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row>
    <row r="65" spans="1:50" ht="5" customHeight="1" thickBot="1" x14ac:dyDescent="0.2">
      <c r="A65" s="4"/>
      <c r="B65" s="44"/>
      <c r="C65" s="18"/>
      <c r="D65" s="18"/>
      <c r="E65" s="18"/>
      <c r="F65" s="18"/>
      <c r="G65" s="44"/>
      <c r="H65" s="44"/>
      <c r="I65" s="44"/>
      <c r="J65" s="44"/>
      <c r="K65" s="44"/>
      <c r="L65" s="44"/>
      <c r="M65" s="44"/>
      <c r="N65" s="44"/>
      <c r="O65" s="44"/>
      <c r="P65" s="44"/>
      <c r="Q65" s="44"/>
      <c r="R65" s="44"/>
      <c r="S65" s="18"/>
      <c r="T65" s="4"/>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row>
    <row r="66" spans="1:50" ht="20" customHeight="1" thickBot="1" x14ac:dyDescent="0.25">
      <c r="A66" s="4"/>
      <c r="B66" s="44"/>
      <c r="C66" s="18"/>
      <c r="D66" s="1789" t="s">
        <v>1437</v>
      </c>
      <c r="E66" s="1381">
        <f>'6b'!E20</f>
        <v>2023</v>
      </c>
      <c r="F66" s="1382">
        <f>'6b'!F20</f>
        <v>2024</v>
      </c>
      <c r="G66" s="1425">
        <f>'6b'!G20</f>
        <v>2025</v>
      </c>
      <c r="H66" s="1426">
        <f>'6b'!H20</f>
        <v>2026</v>
      </c>
      <c r="I66" s="1436">
        <f>'6b'!I20</f>
        <v>2027</v>
      </c>
      <c r="J66" s="44"/>
      <c r="K66" s="44"/>
      <c r="L66" s="44"/>
      <c r="M66" s="44"/>
      <c r="N66" s="44"/>
      <c r="O66" s="44"/>
      <c r="P66" s="44"/>
      <c r="Q66" s="44"/>
      <c r="R66" s="44"/>
      <c r="S66" s="18"/>
      <c r="T66" s="4"/>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row>
    <row r="67" spans="1:50" ht="15.75" customHeight="1" thickBot="1" x14ac:dyDescent="0.2">
      <c r="A67" s="4"/>
      <c r="B67" s="44"/>
      <c r="C67" s="18"/>
      <c r="D67" s="1786" t="s">
        <v>899</v>
      </c>
      <c r="E67" s="1787">
        <f>'5a'!F20</f>
        <v>3000</v>
      </c>
      <c r="F67" s="402">
        <f>'5a'!G20</f>
        <v>3000</v>
      </c>
      <c r="G67" s="402">
        <f>'5a'!H20</f>
        <v>3000</v>
      </c>
      <c r="H67" s="402">
        <f>'5a'!I20</f>
        <v>3000</v>
      </c>
      <c r="I67" s="1788">
        <f>'5a'!J20</f>
        <v>3000</v>
      </c>
      <c r="J67" s="44"/>
      <c r="K67" s="44"/>
      <c r="L67" s="44"/>
      <c r="M67" s="44"/>
      <c r="N67" s="44"/>
      <c r="O67" s="44"/>
      <c r="P67" s="44"/>
      <c r="Q67" s="44"/>
      <c r="R67" s="44"/>
      <c r="S67" s="18"/>
      <c r="T67" s="4"/>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row>
    <row r="68" spans="1:50" ht="15.75" customHeight="1" thickBot="1" x14ac:dyDescent="0.2">
      <c r="A68" s="4"/>
      <c r="B68" s="44"/>
      <c r="C68" s="18"/>
      <c r="D68" s="1492" t="s">
        <v>831</v>
      </c>
      <c r="E68" s="1777">
        <f>SUM('5b'!E58:P58)</f>
        <v>0</v>
      </c>
      <c r="F68" s="1778"/>
      <c r="G68" s="1778"/>
      <c r="H68" s="1778"/>
      <c r="I68" s="1779"/>
      <c r="J68" s="44"/>
      <c r="K68" s="44"/>
      <c r="L68" s="44"/>
      <c r="M68" s="44"/>
      <c r="N68" s="44"/>
      <c r="O68" s="44"/>
      <c r="P68" s="44"/>
      <c r="Q68" s="44"/>
      <c r="R68" s="44"/>
      <c r="S68" s="18"/>
      <c r="T68" s="4"/>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row>
    <row r="69" spans="1:50" ht="15.75" customHeight="1" thickBot="1" x14ac:dyDescent="0.2">
      <c r="A69" s="4"/>
      <c r="B69" s="44"/>
      <c r="C69" s="18"/>
      <c r="D69" s="1492" t="s">
        <v>1517</v>
      </c>
      <c r="E69" s="1780">
        <f>SUM(E67:E68)</f>
        <v>3000</v>
      </c>
      <c r="F69" s="1781">
        <f>SUM(F67:F68)</f>
        <v>3000</v>
      </c>
      <c r="G69" s="1781">
        <f>SUM(G67:G68)</f>
        <v>3000</v>
      </c>
      <c r="H69" s="1781">
        <f>SUM(H67:H68)</f>
        <v>3000</v>
      </c>
      <c r="I69" s="1782">
        <f>SUM(I67:I68)</f>
        <v>3000</v>
      </c>
      <c r="J69" s="44"/>
      <c r="K69" s="44"/>
      <c r="L69" s="44"/>
      <c r="M69" s="44"/>
      <c r="N69" s="44"/>
      <c r="O69" s="44"/>
      <c r="P69" s="44"/>
      <c r="Q69" s="44"/>
      <c r="R69" s="44"/>
      <c r="S69" s="18"/>
      <c r="T69" s="4"/>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row>
    <row r="70" spans="1:50" ht="20" customHeight="1" thickBot="1" x14ac:dyDescent="0.2">
      <c r="A70" s="4"/>
      <c r="B70" s="44"/>
      <c r="C70" s="18"/>
      <c r="D70" s="18"/>
      <c r="E70" s="18"/>
      <c r="F70" s="18"/>
      <c r="G70" s="44"/>
      <c r="H70" s="44"/>
      <c r="I70" s="44"/>
      <c r="J70" s="44"/>
      <c r="K70" s="44"/>
      <c r="L70" s="44"/>
      <c r="M70" s="44"/>
      <c r="N70" s="44"/>
      <c r="O70" s="44"/>
      <c r="P70" s="44"/>
      <c r="Q70" s="44"/>
      <c r="R70" s="44"/>
      <c r="S70" s="18"/>
      <c r="T70" s="4"/>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row>
    <row r="71" spans="1:50" ht="20" customHeight="1" thickTop="1" thickBot="1" x14ac:dyDescent="0.2">
      <c r="A71" s="4"/>
      <c r="B71" s="44"/>
      <c r="C71" s="1160">
        <v>6</v>
      </c>
      <c r="D71" s="1087" t="str">
        <f>'4b'!C54</f>
        <v>CIRCULANTE</v>
      </c>
      <c r="E71" s="18"/>
      <c r="F71" s="18"/>
      <c r="G71" s="44"/>
      <c r="H71" s="44"/>
      <c r="I71" s="44"/>
      <c r="J71" s="44"/>
      <c r="K71" s="44"/>
      <c r="L71" s="44"/>
      <c r="M71" s="44"/>
      <c r="N71" s="44"/>
      <c r="O71" s="44"/>
      <c r="P71" s="44"/>
      <c r="Q71" s="44"/>
      <c r="R71" s="44"/>
      <c r="S71" s="18"/>
      <c r="T71" s="4"/>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row>
    <row r="72" spans="1:50" ht="15.75" customHeight="1" x14ac:dyDescent="0.2">
      <c r="A72" s="4"/>
      <c r="B72" s="44"/>
      <c r="C72" s="1160" t="s">
        <v>1414</v>
      </c>
      <c r="D72" s="1090" t="str">
        <f>'4b'!C55</f>
        <v>Existencias</v>
      </c>
      <c r="E72" s="2686" t="s">
        <v>537</v>
      </c>
      <c r="F72" s="2553"/>
      <c r="G72" s="44"/>
      <c r="H72" s="44"/>
      <c r="I72" s="44"/>
      <c r="J72" s="44"/>
      <c r="K72" s="44"/>
      <c r="L72" s="44"/>
      <c r="M72" s="44"/>
      <c r="N72" s="44"/>
      <c r="O72" s="44"/>
      <c r="P72" s="44"/>
      <c r="Q72" s="44"/>
      <c r="R72" s="44"/>
      <c r="S72" s="18"/>
      <c r="T72" s="4"/>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row>
    <row r="73" spans="1:50" ht="15.75" customHeight="1" thickBot="1" x14ac:dyDescent="0.25">
      <c r="A73" s="4"/>
      <c r="B73" s="44"/>
      <c r="C73" s="63"/>
      <c r="D73" s="1088" t="s">
        <v>264</v>
      </c>
      <c r="E73" s="1166"/>
      <c r="F73" s="2703" t="s">
        <v>1080</v>
      </c>
      <c r="G73" s="2569"/>
      <c r="H73" s="2569"/>
      <c r="I73" s="2569"/>
      <c r="J73" s="1115" t="str">
        <f>IF('2b'!F15=0,"CERO",'2b'!F15)</f>
        <v>CERO</v>
      </c>
      <c r="K73" s="44"/>
      <c r="L73" s="44"/>
      <c r="M73" s="44"/>
      <c r="N73" s="44"/>
      <c r="O73" s="44"/>
      <c r="P73" s="44"/>
      <c r="Q73" s="44"/>
      <c r="R73" s="44"/>
      <c r="S73" s="18"/>
      <c r="T73" s="4"/>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row>
    <row r="74" spans="1:50" ht="15.75" customHeight="1" thickBot="1" x14ac:dyDescent="0.25">
      <c r="A74" s="4"/>
      <c r="B74" s="44"/>
      <c r="C74" s="63"/>
      <c r="D74" s="18"/>
      <c r="E74" s="18"/>
      <c r="F74" s="18"/>
      <c r="G74" s="44"/>
      <c r="H74" s="44"/>
      <c r="I74" s="44"/>
      <c r="J74" s="44"/>
      <c r="K74" s="44"/>
      <c r="L74" s="44"/>
      <c r="M74" s="44"/>
      <c r="N74" s="44"/>
      <c r="O74" s="44"/>
      <c r="P74" s="44"/>
      <c r="Q74" s="44"/>
      <c r="R74" s="44"/>
      <c r="S74" s="18"/>
      <c r="T74" s="4"/>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row>
    <row r="75" spans="1:50" ht="19.5" customHeight="1" thickTop="1" thickBot="1" x14ac:dyDescent="0.25">
      <c r="A75" s="4"/>
      <c r="B75" s="44"/>
      <c r="C75" s="1160" t="s">
        <v>1415</v>
      </c>
      <c r="D75" s="1089" t="s">
        <v>317</v>
      </c>
      <c r="E75" s="18"/>
      <c r="F75" s="18"/>
      <c r="G75" s="44"/>
      <c r="H75" s="44"/>
      <c r="I75" s="44"/>
      <c r="J75" s="44"/>
      <c r="K75" s="44"/>
      <c r="L75" s="44"/>
      <c r="M75" s="44"/>
      <c r="N75" s="44"/>
      <c r="O75" s="44"/>
      <c r="P75" s="44"/>
      <c r="Q75" s="44"/>
      <c r="R75" s="44"/>
      <c r="S75" s="18"/>
      <c r="T75" s="4"/>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row>
    <row r="76" spans="1:50" ht="12" customHeight="1" x14ac:dyDescent="0.15">
      <c r="A76" s="4"/>
      <c r="B76" s="44"/>
      <c r="C76" s="18"/>
      <c r="D76" s="18"/>
      <c r="E76" s="18"/>
      <c r="F76" s="18"/>
      <c r="G76" s="44"/>
      <c r="H76" s="44"/>
      <c r="I76" s="44"/>
      <c r="J76" s="44"/>
      <c r="K76" s="44"/>
      <c r="L76" s="44"/>
      <c r="M76" s="44"/>
      <c r="N76" s="44"/>
      <c r="O76" s="44"/>
      <c r="P76" s="44"/>
      <c r="Q76" s="44"/>
      <c r="R76" s="44"/>
      <c r="S76" s="18"/>
      <c r="T76" s="4"/>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row>
    <row r="77" spans="1:50" ht="15.75" customHeight="1" x14ac:dyDescent="0.2">
      <c r="A77" s="4"/>
      <c r="B77" s="44"/>
      <c r="C77" s="18"/>
      <c r="D77" s="1082" t="s">
        <v>1503</v>
      </c>
      <c r="E77" s="2686" t="s">
        <v>1207</v>
      </c>
      <c r="F77" s="2553"/>
      <c r="G77" s="44"/>
      <c r="H77" s="44"/>
      <c r="I77" s="44"/>
      <c r="J77" s="44"/>
      <c r="K77" s="44"/>
      <c r="L77" s="44"/>
      <c r="M77" s="44"/>
      <c r="N77" s="44"/>
      <c r="O77" s="44"/>
      <c r="P77" s="44"/>
      <c r="Q77" s="44"/>
      <c r="R77" s="44"/>
      <c r="S77" s="18"/>
      <c r="T77" s="4"/>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row>
    <row r="78" spans="1:50" ht="5" customHeight="1" x14ac:dyDescent="0.15">
      <c r="A78" s="4"/>
      <c r="B78" s="44"/>
      <c r="C78" s="18"/>
      <c r="D78" s="1081"/>
      <c r="E78" s="18"/>
      <c r="F78" s="18"/>
      <c r="G78" s="44"/>
      <c r="H78" s="44"/>
      <c r="I78" s="44"/>
      <c r="J78" s="44"/>
      <c r="K78" s="44"/>
      <c r="L78" s="44"/>
      <c r="M78" s="44"/>
      <c r="N78" s="44"/>
      <c r="O78" s="44"/>
      <c r="P78" s="44"/>
      <c r="Q78" s="44"/>
      <c r="R78" s="44"/>
      <c r="S78" s="18"/>
      <c r="T78" s="4"/>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row>
    <row r="79" spans="1:50" ht="15.75" customHeight="1" thickBot="1" x14ac:dyDescent="0.25">
      <c r="A79" s="4"/>
      <c r="B79" s="44"/>
      <c r="C79" s="1180" t="s">
        <v>1506</v>
      </c>
      <c r="D79" s="2680" t="s">
        <v>1498</v>
      </c>
      <c r="E79" s="2681"/>
      <c r="F79" s="2681"/>
      <c r="G79" s="2681"/>
      <c r="H79" s="2682"/>
      <c r="I79" s="44"/>
      <c r="J79" s="44"/>
      <c r="K79" s="44"/>
      <c r="L79" s="44"/>
      <c r="M79" s="44"/>
      <c r="N79" s="44"/>
      <c r="O79" s="44"/>
      <c r="P79" s="44"/>
      <c r="Q79" s="44"/>
      <c r="R79" s="44"/>
      <c r="S79" s="18"/>
      <c r="T79" s="4"/>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row>
    <row r="80" spans="1:50" ht="14" customHeight="1" x14ac:dyDescent="0.15">
      <c r="A80" s="4"/>
      <c r="B80" s="44"/>
      <c r="C80" s="18"/>
      <c r="D80" s="1178" t="s">
        <v>1113</v>
      </c>
      <c r="E80" s="1077">
        <f t="shared" ref="E80:O80" si="14">SUM(E81:E86)</f>
        <v>0</v>
      </c>
      <c r="F80" s="1078">
        <f t="shared" si="14"/>
        <v>0</v>
      </c>
      <c r="G80" s="1078">
        <f t="shared" si="14"/>
        <v>0</v>
      </c>
      <c r="H80" s="1078">
        <f t="shared" si="14"/>
        <v>0</v>
      </c>
      <c r="I80" s="1078">
        <f t="shared" si="14"/>
        <v>0</v>
      </c>
      <c r="J80" s="1078">
        <f t="shared" si="14"/>
        <v>0</v>
      </c>
      <c r="K80" s="1078">
        <f t="shared" si="14"/>
        <v>0</v>
      </c>
      <c r="L80" s="1078">
        <f t="shared" si="14"/>
        <v>0</v>
      </c>
      <c r="M80" s="1078">
        <f t="shared" si="14"/>
        <v>0</v>
      </c>
      <c r="N80" s="1078">
        <f t="shared" si="14"/>
        <v>0</v>
      </c>
      <c r="O80" s="1078">
        <f t="shared" si="14"/>
        <v>0</v>
      </c>
      <c r="P80" s="1079">
        <f>SUM(P81:P86)</f>
        <v>0</v>
      </c>
      <c r="Q80" s="44"/>
      <c r="R80" s="44"/>
      <c r="S80" s="18"/>
      <c r="T80" s="4"/>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row>
    <row r="81" spans="1:50" ht="14" customHeight="1" x14ac:dyDescent="0.15">
      <c r="A81" s="4"/>
      <c r="B81" s="44"/>
      <c r="C81" s="18"/>
      <c r="D81" s="1071"/>
      <c r="E81" s="1068"/>
      <c r="F81" s="1069"/>
      <c r="G81" s="1069"/>
      <c r="H81" s="1069"/>
      <c r="I81" s="1069"/>
      <c r="J81" s="1069"/>
      <c r="K81" s="1069"/>
      <c r="L81" s="1069"/>
      <c r="M81" s="1069"/>
      <c r="N81" s="1069"/>
      <c r="O81" s="1069"/>
      <c r="P81" s="1070"/>
      <c r="Q81" s="44"/>
      <c r="R81" s="44"/>
      <c r="S81" s="18"/>
      <c r="T81" s="4"/>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row>
    <row r="82" spans="1:50" ht="14" hidden="1" customHeight="1" x14ac:dyDescent="0.15">
      <c r="A82" s="4"/>
      <c r="B82" s="44"/>
      <c r="C82" s="18"/>
      <c r="D82" s="1057"/>
      <c r="E82" s="1062"/>
      <c r="F82" s="1055">
        <f t="shared" ref="F82:P82" si="15">+E82</f>
        <v>0</v>
      </c>
      <c r="G82" s="1055">
        <f t="shared" si="15"/>
        <v>0</v>
      </c>
      <c r="H82" s="1055">
        <f t="shared" si="15"/>
        <v>0</v>
      </c>
      <c r="I82" s="1055">
        <f t="shared" si="15"/>
        <v>0</v>
      </c>
      <c r="J82" s="1055">
        <f t="shared" si="15"/>
        <v>0</v>
      </c>
      <c r="K82" s="1055">
        <f t="shared" si="15"/>
        <v>0</v>
      </c>
      <c r="L82" s="1055">
        <f t="shared" si="15"/>
        <v>0</v>
      </c>
      <c r="M82" s="1055">
        <f t="shared" si="15"/>
        <v>0</v>
      </c>
      <c r="N82" s="1055">
        <f t="shared" si="15"/>
        <v>0</v>
      </c>
      <c r="O82" s="1055">
        <f t="shared" si="15"/>
        <v>0</v>
      </c>
      <c r="P82" s="1063">
        <f t="shared" si="15"/>
        <v>0</v>
      </c>
      <c r="Q82" s="44"/>
      <c r="R82" s="44"/>
      <c r="S82" s="18"/>
      <c r="T82" s="4"/>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row>
    <row r="83" spans="1:50" ht="14" hidden="1" customHeight="1" x14ac:dyDescent="0.15">
      <c r="A83" s="4"/>
      <c r="B83" s="44"/>
      <c r="C83" s="18"/>
      <c r="D83" s="1057"/>
      <c r="E83" s="1064"/>
      <c r="F83" s="1055">
        <f>+E83</f>
        <v>0</v>
      </c>
      <c r="G83" s="1055">
        <f t="shared" ref="G83:P83" si="16">+F83</f>
        <v>0</v>
      </c>
      <c r="H83" s="1055">
        <f t="shared" si="16"/>
        <v>0</v>
      </c>
      <c r="I83" s="1055">
        <f t="shared" si="16"/>
        <v>0</v>
      </c>
      <c r="J83" s="1055">
        <f t="shared" si="16"/>
        <v>0</v>
      </c>
      <c r="K83" s="1055">
        <f t="shared" si="16"/>
        <v>0</v>
      </c>
      <c r="L83" s="1055">
        <f t="shared" si="16"/>
        <v>0</v>
      </c>
      <c r="M83" s="1055">
        <f t="shared" si="16"/>
        <v>0</v>
      </c>
      <c r="N83" s="1055">
        <f t="shared" si="16"/>
        <v>0</v>
      </c>
      <c r="O83" s="1055">
        <f t="shared" si="16"/>
        <v>0</v>
      </c>
      <c r="P83" s="1063">
        <f t="shared" si="16"/>
        <v>0</v>
      </c>
      <c r="Q83" s="44"/>
      <c r="R83" s="44"/>
      <c r="S83" s="18"/>
      <c r="T83" s="4"/>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row>
    <row r="84" spans="1:50" ht="14" hidden="1" customHeight="1" x14ac:dyDescent="0.15">
      <c r="A84" s="4"/>
      <c r="B84" s="44"/>
      <c r="C84" s="18"/>
      <c r="D84" s="1057"/>
      <c r="E84" s="1064"/>
      <c r="F84" s="1055">
        <f t="shared" ref="F84:P84" si="17">+E84</f>
        <v>0</v>
      </c>
      <c r="G84" s="1055">
        <f t="shared" si="17"/>
        <v>0</v>
      </c>
      <c r="H84" s="1055">
        <f t="shared" si="17"/>
        <v>0</v>
      </c>
      <c r="I84" s="1055">
        <f t="shared" si="17"/>
        <v>0</v>
      </c>
      <c r="J84" s="1055">
        <f t="shared" si="17"/>
        <v>0</v>
      </c>
      <c r="K84" s="1055">
        <f t="shared" si="17"/>
        <v>0</v>
      </c>
      <c r="L84" s="1055">
        <f t="shared" si="17"/>
        <v>0</v>
      </c>
      <c r="M84" s="1055">
        <f t="shared" si="17"/>
        <v>0</v>
      </c>
      <c r="N84" s="1055">
        <f t="shared" si="17"/>
        <v>0</v>
      </c>
      <c r="O84" s="1055">
        <f t="shared" si="17"/>
        <v>0</v>
      </c>
      <c r="P84" s="1063">
        <f t="shared" si="17"/>
        <v>0</v>
      </c>
      <c r="Q84" s="44"/>
      <c r="R84" s="44"/>
      <c r="S84" s="18"/>
      <c r="T84" s="4"/>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row>
    <row r="85" spans="1:50" ht="14" hidden="1" customHeight="1" x14ac:dyDescent="0.15">
      <c r="A85" s="4"/>
      <c r="B85" s="44"/>
      <c r="C85" s="18"/>
      <c r="D85" s="1057"/>
      <c r="E85" s="1064"/>
      <c r="F85" s="1055">
        <f t="shared" ref="F85:P85" si="18">+E85</f>
        <v>0</v>
      </c>
      <c r="G85" s="1055">
        <f t="shared" si="18"/>
        <v>0</v>
      </c>
      <c r="H85" s="1055">
        <f t="shared" si="18"/>
        <v>0</v>
      </c>
      <c r="I85" s="1055">
        <f t="shared" si="18"/>
        <v>0</v>
      </c>
      <c r="J85" s="1055">
        <f t="shared" si="18"/>
        <v>0</v>
      </c>
      <c r="K85" s="1055">
        <f t="shared" si="18"/>
        <v>0</v>
      </c>
      <c r="L85" s="1055">
        <f t="shared" si="18"/>
        <v>0</v>
      </c>
      <c r="M85" s="1055">
        <f t="shared" si="18"/>
        <v>0</v>
      </c>
      <c r="N85" s="1055">
        <f t="shared" si="18"/>
        <v>0</v>
      </c>
      <c r="O85" s="1055">
        <f t="shared" si="18"/>
        <v>0</v>
      </c>
      <c r="P85" s="1063">
        <f t="shared" si="18"/>
        <v>0</v>
      </c>
      <c r="Q85" s="44"/>
      <c r="R85" s="44"/>
      <c r="S85" s="18"/>
      <c r="T85" s="4"/>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row>
    <row r="86" spans="1:50" ht="14" customHeight="1" thickBot="1" x14ac:dyDescent="0.2">
      <c r="A86" s="4"/>
      <c r="B86" s="44"/>
      <c r="C86" s="18"/>
      <c r="D86" s="1058"/>
      <c r="E86" s="1065"/>
      <c r="F86" s="1066">
        <f t="shared" ref="F86:P86" si="19">+E86</f>
        <v>0</v>
      </c>
      <c r="G86" s="1066">
        <f t="shared" si="19"/>
        <v>0</v>
      </c>
      <c r="H86" s="1066">
        <f t="shared" si="19"/>
        <v>0</v>
      </c>
      <c r="I86" s="1066">
        <f t="shared" si="19"/>
        <v>0</v>
      </c>
      <c r="J86" s="1066">
        <f t="shared" si="19"/>
        <v>0</v>
      </c>
      <c r="K86" s="1066">
        <f t="shared" si="19"/>
        <v>0</v>
      </c>
      <c r="L86" s="1066">
        <f t="shared" si="19"/>
        <v>0</v>
      </c>
      <c r="M86" s="1066">
        <f t="shared" si="19"/>
        <v>0</v>
      </c>
      <c r="N86" s="1066">
        <f t="shared" si="19"/>
        <v>0</v>
      </c>
      <c r="O86" s="1066">
        <f t="shared" si="19"/>
        <v>0</v>
      </c>
      <c r="P86" s="1067">
        <f t="shared" si="19"/>
        <v>0</v>
      </c>
      <c r="Q86" s="44"/>
      <c r="R86" s="44"/>
      <c r="S86" s="18"/>
      <c r="T86" s="4"/>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row>
    <row r="87" spans="1:50" ht="15.75" customHeight="1" x14ac:dyDescent="0.15">
      <c r="A87" s="4"/>
      <c r="B87" s="44"/>
      <c r="C87" s="18"/>
      <c r="D87" s="18"/>
      <c r="E87" s="18"/>
      <c r="F87" s="18"/>
      <c r="G87" s="44"/>
      <c r="H87" s="44"/>
      <c r="I87" s="44"/>
      <c r="J87" s="44"/>
      <c r="K87" s="44"/>
      <c r="L87" s="44"/>
      <c r="M87" s="44"/>
      <c r="N87" s="44"/>
      <c r="O87" s="44"/>
      <c r="P87" s="44"/>
      <c r="Q87" s="44"/>
      <c r="R87" s="44"/>
      <c r="S87" s="18"/>
      <c r="T87" s="4"/>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row>
    <row r="88" spans="1:50" ht="15.75" customHeight="1" x14ac:dyDescent="0.2">
      <c r="A88" s="4"/>
      <c r="B88" s="44"/>
      <c r="C88" s="18"/>
      <c r="D88" s="1082" t="s">
        <v>1504</v>
      </c>
      <c r="E88" s="2686" t="s">
        <v>1207</v>
      </c>
      <c r="F88" s="2553"/>
      <c r="G88" s="44"/>
      <c r="H88" s="44"/>
      <c r="I88" s="44"/>
      <c r="J88" s="44"/>
      <c r="K88" s="44"/>
      <c r="L88" s="44"/>
      <c r="M88" s="44"/>
      <c r="N88" s="44"/>
      <c r="O88" s="44"/>
      <c r="P88" s="44"/>
      <c r="Q88" s="44"/>
      <c r="R88" s="44"/>
      <c r="S88" s="18"/>
      <c r="T88" s="4"/>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row>
    <row r="89" spans="1:50" ht="5" customHeight="1" x14ac:dyDescent="0.15">
      <c r="A89" s="4"/>
      <c r="B89" s="44"/>
      <c r="C89" s="18"/>
      <c r="D89" s="18"/>
      <c r="E89" s="18"/>
      <c r="F89" s="18"/>
      <c r="G89" s="44"/>
      <c r="H89" s="44"/>
      <c r="I89" s="44"/>
      <c r="J89" s="44"/>
      <c r="K89" s="44"/>
      <c r="L89" s="44"/>
      <c r="M89" s="44"/>
      <c r="N89" s="44"/>
      <c r="O89" s="44"/>
      <c r="P89" s="44"/>
      <c r="Q89" s="44"/>
      <c r="R89" s="44"/>
      <c r="S89" s="18"/>
      <c r="T89" s="4"/>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row>
    <row r="90" spans="1:50" ht="15.75" customHeight="1" thickBot="1" x14ac:dyDescent="0.25">
      <c r="A90" s="4"/>
      <c r="B90" s="44"/>
      <c r="C90" s="1180" t="s">
        <v>1506</v>
      </c>
      <c r="D90" s="2680" t="s">
        <v>1173</v>
      </c>
      <c r="E90" s="2681"/>
      <c r="F90" s="2681"/>
      <c r="G90" s="2681"/>
      <c r="H90" s="2682"/>
      <c r="I90" s="44"/>
      <c r="J90" s="44"/>
      <c r="K90" s="44"/>
      <c r="L90" s="44"/>
      <c r="M90" s="44"/>
      <c r="N90" s="44"/>
      <c r="O90" s="44"/>
      <c r="P90" s="44"/>
      <c r="Q90" s="44"/>
      <c r="R90" s="44"/>
      <c r="S90" s="18"/>
      <c r="T90" s="4"/>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row>
    <row r="91" spans="1:50" ht="14" customHeight="1" x14ac:dyDescent="0.15">
      <c r="A91" s="4"/>
      <c r="B91" s="44"/>
      <c r="C91" s="18"/>
      <c r="D91" s="1178" t="s">
        <v>1114</v>
      </c>
      <c r="E91" s="1077">
        <f t="shared" ref="E91:P91" si="20">SUM(E92:E92)+E93</f>
        <v>0</v>
      </c>
      <c r="F91" s="1078">
        <f t="shared" si="20"/>
        <v>0</v>
      </c>
      <c r="G91" s="1078">
        <f t="shared" si="20"/>
        <v>0</v>
      </c>
      <c r="H91" s="1078">
        <f t="shared" si="20"/>
        <v>0</v>
      </c>
      <c r="I91" s="1078">
        <f t="shared" si="20"/>
        <v>0</v>
      </c>
      <c r="J91" s="1078">
        <f t="shared" si="20"/>
        <v>0</v>
      </c>
      <c r="K91" s="1078">
        <f t="shared" si="20"/>
        <v>0</v>
      </c>
      <c r="L91" s="1078">
        <f t="shared" si="20"/>
        <v>0</v>
      </c>
      <c r="M91" s="1078">
        <f t="shared" si="20"/>
        <v>0</v>
      </c>
      <c r="N91" s="1078">
        <f t="shared" si="20"/>
        <v>0</v>
      </c>
      <c r="O91" s="1078">
        <f t="shared" si="20"/>
        <v>0</v>
      </c>
      <c r="P91" s="1079">
        <f t="shared" si="20"/>
        <v>0</v>
      </c>
      <c r="Q91" s="44"/>
      <c r="R91" s="44"/>
      <c r="S91" s="18"/>
      <c r="T91" s="4"/>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row>
    <row r="92" spans="1:50" ht="14" customHeight="1" x14ac:dyDescent="0.15">
      <c r="A92" s="4"/>
      <c r="B92" s="44"/>
      <c r="C92" s="18"/>
      <c r="D92" s="1084" t="str">
        <f>'4a'!C24</f>
        <v>emisión de capital</v>
      </c>
      <c r="E92" s="1068"/>
      <c r="F92" s="1069"/>
      <c r="G92" s="1069"/>
      <c r="H92" s="1069"/>
      <c r="I92" s="1069"/>
      <c r="J92" s="1069"/>
      <c r="K92" s="1069"/>
      <c r="L92" s="1069"/>
      <c r="M92" s="1069"/>
      <c r="N92" s="1069"/>
      <c r="O92" s="1069"/>
      <c r="P92" s="1070"/>
      <c r="Q92" s="44"/>
      <c r="R92" s="44"/>
      <c r="S92" s="18"/>
      <c r="T92" s="4"/>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row>
    <row r="93" spans="1:50" ht="14" customHeight="1" x14ac:dyDescent="0.15">
      <c r="A93" s="4"/>
      <c r="B93" s="44"/>
      <c r="C93" s="18"/>
      <c r="D93" s="1102" t="str">
        <f>'4a'!C29</f>
        <v>otros</v>
      </c>
      <c r="E93" s="1098">
        <f>SUM(E94:E95)</f>
        <v>0</v>
      </c>
      <c r="F93" s="1099">
        <f t="shared" ref="F93:P93" si="21">SUM(F94:F95)</f>
        <v>0</v>
      </c>
      <c r="G93" s="1099">
        <f t="shared" si="21"/>
        <v>0</v>
      </c>
      <c r="H93" s="1099">
        <f t="shared" si="21"/>
        <v>0</v>
      </c>
      <c r="I93" s="1099">
        <f t="shared" si="21"/>
        <v>0</v>
      </c>
      <c r="J93" s="1099">
        <f t="shared" si="21"/>
        <v>0</v>
      </c>
      <c r="K93" s="1099">
        <f t="shared" si="21"/>
        <v>0</v>
      </c>
      <c r="L93" s="1099">
        <f t="shared" si="21"/>
        <v>0</v>
      </c>
      <c r="M93" s="1099">
        <f t="shared" si="21"/>
        <v>0</v>
      </c>
      <c r="N93" s="1099">
        <f t="shared" si="21"/>
        <v>0</v>
      </c>
      <c r="O93" s="1099">
        <f t="shared" si="21"/>
        <v>0</v>
      </c>
      <c r="P93" s="1100">
        <f t="shared" si="21"/>
        <v>0</v>
      </c>
      <c r="Q93" s="44"/>
      <c r="R93" s="44"/>
      <c r="S93" s="18"/>
      <c r="T93" s="4"/>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row>
    <row r="94" spans="1:50" ht="14" hidden="1" customHeight="1" x14ac:dyDescent="0.15">
      <c r="A94" s="4"/>
      <c r="B94" s="44"/>
      <c r="C94" s="18"/>
      <c r="D94" s="1101"/>
      <c r="E94" s="1095"/>
      <c r="F94" s="1096"/>
      <c r="G94" s="1096"/>
      <c r="H94" s="1096"/>
      <c r="I94" s="1096"/>
      <c r="J94" s="1096"/>
      <c r="K94" s="1096"/>
      <c r="L94" s="1096"/>
      <c r="M94" s="1096"/>
      <c r="N94" s="1096"/>
      <c r="O94" s="1096"/>
      <c r="P94" s="1097"/>
      <c r="Q94" s="44"/>
      <c r="R94" s="44"/>
      <c r="S94" s="18"/>
      <c r="T94" s="4"/>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row>
    <row r="95" spans="1:50" ht="14" customHeight="1" thickBot="1" x14ac:dyDescent="0.2">
      <c r="A95" s="4"/>
      <c r="B95" s="44"/>
      <c r="C95" s="18"/>
      <c r="D95" s="1058"/>
      <c r="E95" s="1065"/>
      <c r="F95" s="1066"/>
      <c r="G95" s="1066"/>
      <c r="H95" s="1066"/>
      <c r="I95" s="1066"/>
      <c r="J95" s="1066"/>
      <c r="K95" s="1066"/>
      <c r="L95" s="1066"/>
      <c r="M95" s="1066"/>
      <c r="N95" s="1066"/>
      <c r="O95" s="1066"/>
      <c r="P95" s="1067"/>
      <c r="Q95" s="44"/>
      <c r="R95" s="44"/>
      <c r="S95" s="18"/>
      <c r="T95" s="4"/>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row>
    <row r="96" spans="1:50" ht="5" customHeight="1" x14ac:dyDescent="0.15">
      <c r="A96" s="4"/>
      <c r="B96" s="44"/>
      <c r="C96" s="18"/>
      <c r="D96" s="18"/>
      <c r="E96" s="18"/>
      <c r="F96" s="18"/>
      <c r="G96" s="44"/>
      <c r="H96" s="44"/>
      <c r="I96" s="44"/>
      <c r="J96" s="44"/>
      <c r="K96" s="44"/>
      <c r="L96" s="44"/>
      <c r="M96" s="44"/>
      <c r="N96" s="44"/>
      <c r="O96" s="44"/>
      <c r="P96" s="44"/>
      <c r="Q96" s="44"/>
      <c r="R96" s="44"/>
      <c r="S96" s="18"/>
      <c r="T96" s="4"/>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row>
    <row r="97" spans="1:50" ht="15.75" customHeight="1" thickBot="1" x14ac:dyDescent="0.2">
      <c r="A97" s="4"/>
      <c r="B97" s="44"/>
      <c r="C97" s="18"/>
      <c r="D97" s="924" t="s">
        <v>1505</v>
      </c>
      <c r="E97" s="1075">
        <f>SUM(E93:P93)</f>
        <v>0</v>
      </c>
      <c r="F97" s="309" t="s">
        <v>1195</v>
      </c>
      <c r="G97" s="44"/>
      <c r="H97" s="44"/>
      <c r="I97" s="44"/>
      <c r="J97" s="44"/>
      <c r="K97" s="44"/>
      <c r="L97" s="44"/>
      <c r="M97" s="44"/>
      <c r="N97" s="44"/>
      <c r="O97" s="44"/>
      <c r="P97" s="44"/>
      <c r="Q97" s="44"/>
      <c r="R97" s="44"/>
      <c r="S97" s="18"/>
      <c r="T97" s="4"/>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row>
    <row r="98" spans="1:50" ht="15.75" customHeight="1" x14ac:dyDescent="0.15">
      <c r="A98" s="4"/>
      <c r="B98" s="44"/>
      <c r="C98" s="18"/>
      <c r="D98" s="1072" t="s">
        <v>1499</v>
      </c>
      <c r="E98" s="1073">
        <f>IF(E99=0,E97-E93,E99)</f>
        <v>0</v>
      </c>
      <c r="F98" s="1074">
        <f>IF(F99=0,E98-F93,F99)</f>
        <v>0</v>
      </c>
      <c r="G98" s="1074">
        <f t="shared" ref="G98:P98" si="22">IF(G99=0,F98-G93,G99)</f>
        <v>0</v>
      </c>
      <c r="H98" s="1074">
        <f t="shared" si="22"/>
        <v>0</v>
      </c>
      <c r="I98" s="1074">
        <f t="shared" si="22"/>
        <v>0</v>
      </c>
      <c r="J98" s="1074">
        <f t="shared" si="22"/>
        <v>0</v>
      </c>
      <c r="K98" s="1074">
        <f t="shared" si="22"/>
        <v>0</v>
      </c>
      <c r="L98" s="1074">
        <f t="shared" si="22"/>
        <v>0</v>
      </c>
      <c r="M98" s="1074">
        <f t="shared" si="22"/>
        <v>0</v>
      </c>
      <c r="N98" s="1074">
        <f t="shared" si="22"/>
        <v>0</v>
      </c>
      <c r="O98" s="1074">
        <f t="shared" si="22"/>
        <v>0</v>
      </c>
      <c r="P98" s="1085">
        <f t="shared" si="22"/>
        <v>0</v>
      </c>
      <c r="Q98" s="44"/>
      <c r="R98" s="44"/>
      <c r="S98" s="18"/>
      <c r="T98" s="4"/>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row>
    <row r="99" spans="1:50" ht="15.75" customHeight="1" thickBot="1" x14ac:dyDescent="0.2">
      <c r="A99" s="4"/>
      <c r="B99" s="44"/>
      <c r="C99" s="1187" t="s">
        <v>1506</v>
      </c>
      <c r="D99" s="1076" t="s">
        <v>1716</v>
      </c>
      <c r="E99" s="1065"/>
      <c r="F99" s="1066"/>
      <c r="G99" s="1066"/>
      <c r="H99" s="1066"/>
      <c r="I99" s="1066"/>
      <c r="J99" s="1066"/>
      <c r="K99" s="1066"/>
      <c r="L99" s="1066"/>
      <c r="M99" s="1066"/>
      <c r="N99" s="1066"/>
      <c r="O99" s="1066"/>
      <c r="P99" s="1086"/>
      <c r="Q99" s="44"/>
      <c r="R99" s="44"/>
      <c r="S99" s="18"/>
      <c r="T99" s="4"/>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row>
    <row r="100" spans="1:50" ht="20" customHeight="1" thickBot="1" x14ac:dyDescent="0.2">
      <c r="A100" s="4"/>
      <c r="B100" s="44"/>
      <c r="C100" s="18"/>
      <c r="D100" s="18"/>
      <c r="E100" s="18"/>
      <c r="F100" s="18"/>
      <c r="G100" s="44"/>
      <c r="H100" s="44"/>
      <c r="I100" s="44"/>
      <c r="J100" s="44"/>
      <c r="K100" s="44"/>
      <c r="L100" s="44"/>
      <c r="M100" s="44"/>
      <c r="N100" s="44"/>
      <c r="O100" s="44"/>
      <c r="P100" s="44"/>
      <c r="Q100" s="44"/>
      <c r="R100" s="44"/>
      <c r="S100" s="18"/>
      <c r="T100" s="4"/>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row>
    <row r="101" spans="1:50" ht="20" customHeight="1" thickTop="1" thickBot="1" x14ac:dyDescent="0.25">
      <c r="A101" s="4"/>
      <c r="B101" s="44"/>
      <c r="C101" s="1160">
        <v>7</v>
      </c>
      <c r="D101" s="1089" t="s">
        <v>1230</v>
      </c>
      <c r="E101" s="18"/>
      <c r="F101" s="18"/>
      <c r="G101" s="44"/>
      <c r="H101" s="44"/>
      <c r="I101" s="44"/>
      <c r="J101" s="44"/>
      <c r="K101" s="44"/>
      <c r="L101" s="44"/>
      <c r="M101" s="44"/>
      <c r="N101" s="44"/>
      <c r="O101" s="44"/>
      <c r="P101" s="44"/>
      <c r="Q101" s="44"/>
      <c r="R101" s="44"/>
      <c r="S101" s="18"/>
      <c r="T101" s="4"/>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row>
    <row r="102" spans="1:50" ht="7.5" customHeight="1" thickBot="1" x14ac:dyDescent="0.2">
      <c r="A102" s="4"/>
      <c r="B102" s="44"/>
      <c r="C102" s="18"/>
      <c r="D102" s="18"/>
      <c r="E102" s="18"/>
      <c r="F102" s="18"/>
      <c r="G102" s="44"/>
      <c r="H102" s="44"/>
      <c r="I102" s="44"/>
      <c r="J102" s="44"/>
      <c r="K102" s="44"/>
      <c r="L102" s="44"/>
      <c r="M102" s="44"/>
      <c r="N102" s="44"/>
      <c r="O102" s="44"/>
      <c r="P102" s="44"/>
      <c r="Q102" s="44"/>
      <c r="R102" s="44"/>
      <c r="S102" s="18"/>
      <c r="T102" s="4"/>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row>
    <row r="103" spans="1:50" ht="15.75" customHeight="1" thickBot="1" x14ac:dyDescent="0.25">
      <c r="A103" s="4"/>
      <c r="B103" s="44"/>
      <c r="C103" s="18"/>
      <c r="D103" s="2698" t="s">
        <v>1210</v>
      </c>
      <c r="E103" s="2699"/>
      <c r="F103" s="2700"/>
      <c r="G103" s="44"/>
      <c r="H103" s="44"/>
      <c r="I103" s="44"/>
      <c r="J103" s="44"/>
      <c r="K103" s="44"/>
      <c r="L103" s="44"/>
      <c r="M103" s="44"/>
      <c r="N103" s="44"/>
      <c r="O103" s="44"/>
      <c r="P103" s="44"/>
      <c r="Q103" s="44"/>
      <c r="R103" s="44"/>
      <c r="S103" s="18"/>
      <c r="T103" s="4"/>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row>
    <row r="104" spans="1:50" ht="15.75" customHeight="1" thickBot="1" x14ac:dyDescent="0.25">
      <c r="A104" s="4"/>
      <c r="B104" s="44"/>
      <c r="C104" s="1180" t="s">
        <v>1506</v>
      </c>
      <c r="D104" s="2701" t="s">
        <v>1081</v>
      </c>
      <c r="E104" s="2702"/>
      <c r="F104" s="886"/>
      <c r="G104" s="2696" t="s">
        <v>1082</v>
      </c>
      <c r="H104" s="2696"/>
      <c r="I104" s="2697"/>
      <c r="J104" s="44"/>
      <c r="K104" s="44"/>
      <c r="L104" s="44"/>
      <c r="M104" s="44"/>
      <c r="N104" s="44"/>
      <c r="O104" s="44"/>
      <c r="P104" s="44"/>
      <c r="Q104" s="44"/>
      <c r="R104" s="44"/>
      <c r="S104" s="18"/>
      <c r="T104" s="4"/>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row>
    <row r="105" spans="1:50" ht="20" customHeight="1" x14ac:dyDescent="0.15">
      <c r="A105" s="4"/>
      <c r="B105" s="44"/>
      <c r="C105" s="18"/>
      <c r="D105" s="18"/>
      <c r="E105" s="18"/>
      <c r="F105" s="18"/>
      <c r="G105" s="44"/>
      <c r="H105" s="44"/>
      <c r="I105" s="44"/>
      <c r="J105" s="44"/>
      <c r="K105" s="44"/>
      <c r="L105" s="44"/>
      <c r="M105" s="44"/>
      <c r="N105" s="44"/>
      <c r="O105" s="44"/>
      <c r="P105" s="44"/>
      <c r="Q105" s="44"/>
      <c r="R105" s="44"/>
      <c r="S105" s="18"/>
      <c r="T105" s="4"/>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row>
    <row r="106" spans="1:50" ht="20" customHeight="1" thickBot="1" x14ac:dyDescent="0.2">
      <c r="A106" s="4"/>
      <c r="B106" s="44"/>
      <c r="C106" s="18"/>
      <c r="D106" s="18"/>
      <c r="E106" s="18"/>
      <c r="F106" s="18"/>
      <c r="G106" s="44"/>
      <c r="H106" s="44"/>
      <c r="I106" s="44"/>
      <c r="J106" s="44"/>
      <c r="K106" s="44"/>
      <c r="L106" s="44"/>
      <c r="M106" s="44"/>
      <c r="N106" s="44"/>
      <c r="O106" s="44"/>
      <c r="P106" s="44"/>
      <c r="Q106" s="44"/>
      <c r="R106" s="44"/>
      <c r="S106" s="18"/>
      <c r="T106" s="4"/>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row>
    <row r="107" spans="1:50" ht="20" customHeight="1" thickBot="1" x14ac:dyDescent="0.25">
      <c r="A107" s="4"/>
      <c r="B107" s="44"/>
      <c r="C107" s="1159" t="s">
        <v>502</v>
      </c>
      <c r="D107" s="2683" t="s">
        <v>1501</v>
      </c>
      <c r="E107" s="2684"/>
      <c r="F107" s="2685"/>
      <c r="G107" s="44"/>
      <c r="H107" s="44"/>
      <c r="I107" s="44"/>
      <c r="J107" s="44"/>
      <c r="K107" s="44"/>
      <c r="L107" s="44"/>
      <c r="M107" s="44"/>
      <c r="N107" s="44"/>
      <c r="O107" s="44"/>
      <c r="P107" s="44"/>
      <c r="Q107" s="44"/>
      <c r="R107" s="44"/>
      <c r="S107" s="18"/>
      <c r="T107" s="4"/>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row>
    <row r="108" spans="1:50" ht="9.75" customHeight="1" thickBot="1" x14ac:dyDescent="0.2">
      <c r="A108" s="4"/>
      <c r="B108" s="44"/>
      <c r="C108" s="18"/>
      <c r="D108" s="18"/>
      <c r="E108" s="18"/>
      <c r="F108" s="18"/>
      <c r="G108" s="44"/>
      <c r="H108" s="44"/>
      <c r="I108" s="44"/>
      <c r="J108" s="44"/>
      <c r="K108" s="44">
        <v>2</v>
      </c>
      <c r="L108" s="44"/>
      <c r="M108" s="44"/>
      <c r="N108" s="44"/>
      <c r="O108" s="44"/>
      <c r="P108" s="44"/>
      <c r="Q108" s="44"/>
      <c r="R108" s="44"/>
      <c r="S108" s="18"/>
      <c r="T108" s="4"/>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row>
    <row r="109" spans="1:50" ht="20" customHeight="1" thickBot="1" x14ac:dyDescent="0.2">
      <c r="A109" s="4"/>
      <c r="B109" s="44"/>
      <c r="C109" s="1160">
        <v>1</v>
      </c>
      <c r="D109" s="1049" t="s">
        <v>323</v>
      </c>
      <c r="E109" s="18"/>
      <c r="F109" s="18"/>
      <c r="G109" s="44"/>
      <c r="H109" s="44"/>
      <c r="I109" s="44"/>
      <c r="J109" s="44"/>
      <c r="K109" s="44"/>
      <c r="L109" s="44"/>
      <c r="M109" s="44"/>
      <c r="N109" s="44"/>
      <c r="O109" s="44"/>
      <c r="P109" s="44"/>
      <c r="Q109" s="44"/>
      <c r="R109" s="44"/>
      <c r="S109" s="18"/>
      <c r="T109" s="4"/>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row>
    <row r="110" spans="1:50" ht="15.75" customHeight="1" thickBot="1" x14ac:dyDescent="0.25">
      <c r="A110" s="4"/>
      <c r="B110" s="44"/>
      <c r="C110" s="1160" t="s">
        <v>1560</v>
      </c>
      <c r="D110" s="1054" t="s">
        <v>324</v>
      </c>
      <c r="E110" s="18"/>
      <c r="F110" s="18"/>
      <c r="G110" s="44"/>
      <c r="H110" s="44"/>
      <c r="I110" s="44"/>
      <c r="J110" s="44"/>
      <c r="K110" s="44"/>
      <c r="L110" s="44"/>
      <c r="M110" s="44"/>
      <c r="N110" s="44"/>
      <c r="O110" s="44"/>
      <c r="P110" s="44"/>
      <c r="Q110" s="44"/>
      <c r="R110" s="44"/>
      <c r="S110" s="18"/>
      <c r="T110" s="4"/>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row>
    <row r="111" spans="1:50" ht="14" customHeight="1" x14ac:dyDescent="0.15">
      <c r="A111" s="4"/>
      <c r="B111" s="44"/>
      <c r="C111" s="18"/>
      <c r="D111" s="1080" t="str">
        <f>'4b'!$C$81</f>
        <v>capital anterior</v>
      </c>
      <c r="E111" s="1040">
        <f>SUM(E112:E113)</f>
        <v>0</v>
      </c>
      <c r="F111" s="1041">
        <f t="shared" ref="F111:P111" si="23">+E111</f>
        <v>0</v>
      </c>
      <c r="G111" s="1041">
        <f t="shared" si="23"/>
        <v>0</v>
      </c>
      <c r="H111" s="1041">
        <f t="shared" si="23"/>
        <v>0</v>
      </c>
      <c r="I111" s="1041">
        <f t="shared" si="23"/>
        <v>0</v>
      </c>
      <c r="J111" s="1041">
        <f t="shared" si="23"/>
        <v>0</v>
      </c>
      <c r="K111" s="1041">
        <f t="shared" si="23"/>
        <v>0</v>
      </c>
      <c r="L111" s="1041">
        <f t="shared" si="23"/>
        <v>0</v>
      </c>
      <c r="M111" s="1041">
        <f t="shared" si="23"/>
        <v>0</v>
      </c>
      <c r="N111" s="1041">
        <f t="shared" si="23"/>
        <v>0</v>
      </c>
      <c r="O111" s="1041">
        <f t="shared" si="23"/>
        <v>0</v>
      </c>
      <c r="P111" s="1042">
        <f t="shared" si="23"/>
        <v>0</v>
      </c>
      <c r="Q111" s="44"/>
      <c r="R111" s="44"/>
      <c r="S111" s="18"/>
      <c r="T111" s="4"/>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row>
    <row r="112" spans="1:50" ht="14" customHeight="1" thickBot="1" x14ac:dyDescent="0.2">
      <c r="A112" s="4"/>
      <c r="B112" s="44"/>
      <c r="C112" s="18"/>
      <c r="D112" s="1035" t="s">
        <v>1497</v>
      </c>
      <c r="E112" s="696"/>
      <c r="F112" s="1037"/>
      <c r="G112" s="1037"/>
      <c r="H112" s="1037"/>
      <c r="I112" s="1037"/>
      <c r="J112" s="1037"/>
      <c r="K112" s="1037"/>
      <c r="L112" s="1037"/>
      <c r="M112" s="1037"/>
      <c r="N112" s="1037"/>
      <c r="O112" s="1037"/>
      <c r="P112" s="1043"/>
      <c r="Q112" s="44"/>
      <c r="R112" s="44"/>
      <c r="S112" s="18"/>
      <c r="T112" s="4"/>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row>
    <row r="113" spans="1:50" ht="14" hidden="1" customHeight="1" thickBot="1" x14ac:dyDescent="0.2">
      <c r="A113" s="4"/>
      <c r="B113" s="44"/>
      <c r="C113" s="18"/>
      <c r="D113" s="1035" t="s">
        <v>1497</v>
      </c>
      <c r="E113" s="699"/>
      <c r="F113" s="1036"/>
      <c r="G113" s="1036"/>
      <c r="H113" s="1036"/>
      <c r="I113" s="1036"/>
      <c r="J113" s="1036"/>
      <c r="K113" s="1036"/>
      <c r="L113" s="1036"/>
      <c r="M113" s="1036"/>
      <c r="N113" s="1036"/>
      <c r="O113" s="1036"/>
      <c r="P113" s="1044"/>
      <c r="Q113" s="44"/>
      <c r="R113" s="44"/>
      <c r="S113" s="18"/>
      <c r="T113" s="4"/>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row>
    <row r="114" spans="1:50" ht="16.5" customHeight="1" thickBot="1" x14ac:dyDescent="0.25">
      <c r="A114" s="4"/>
      <c r="B114" s="44"/>
      <c r="C114" s="1160" t="s">
        <v>1561</v>
      </c>
      <c r="D114" s="1054" t="str">
        <f>'4b'!$C$84</f>
        <v>Reservas</v>
      </c>
      <c r="E114" s="1040">
        <f>SUM(E115:E117)</f>
        <v>0</v>
      </c>
      <c r="F114" s="1041">
        <f t="shared" ref="F114:P114" si="24">SUM(F115:F117)</f>
        <v>0</v>
      </c>
      <c r="G114" s="1041">
        <f t="shared" si="24"/>
        <v>0</v>
      </c>
      <c r="H114" s="1041">
        <f t="shared" si="24"/>
        <v>0</v>
      </c>
      <c r="I114" s="1041">
        <f t="shared" si="24"/>
        <v>0</v>
      </c>
      <c r="J114" s="1041">
        <f t="shared" si="24"/>
        <v>0</v>
      </c>
      <c r="K114" s="1041">
        <f t="shared" si="24"/>
        <v>0</v>
      </c>
      <c r="L114" s="1041">
        <f t="shared" si="24"/>
        <v>0</v>
      </c>
      <c r="M114" s="1041">
        <f t="shared" si="24"/>
        <v>0</v>
      </c>
      <c r="N114" s="1041">
        <f t="shared" si="24"/>
        <v>0</v>
      </c>
      <c r="O114" s="1041">
        <f t="shared" si="24"/>
        <v>0</v>
      </c>
      <c r="P114" s="1042">
        <f t="shared" si="24"/>
        <v>0</v>
      </c>
      <c r="Q114" s="44"/>
      <c r="R114" s="44"/>
      <c r="S114" s="18"/>
      <c r="T114" s="4"/>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row>
    <row r="115" spans="1:50" ht="14" customHeight="1" thickBot="1" x14ac:dyDescent="0.2">
      <c r="A115" s="4"/>
      <c r="B115" s="44"/>
      <c r="C115" s="18"/>
      <c r="D115" s="1057" t="s">
        <v>1502</v>
      </c>
      <c r="E115" s="1064"/>
      <c r="F115" s="1055"/>
      <c r="G115" s="1055"/>
      <c r="H115" s="1055"/>
      <c r="I115" s="1055"/>
      <c r="J115" s="1055"/>
      <c r="K115" s="1055"/>
      <c r="L115" s="1055"/>
      <c r="M115" s="1055"/>
      <c r="N115" s="1055"/>
      <c r="O115" s="1055"/>
      <c r="P115" s="1063"/>
      <c r="Q115" s="44"/>
      <c r="R115" s="44"/>
      <c r="S115" s="18"/>
      <c r="T115" s="4"/>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row>
    <row r="116" spans="1:50" ht="14" hidden="1" customHeight="1" x14ac:dyDescent="0.15">
      <c r="A116" s="4"/>
      <c r="B116" s="44"/>
      <c r="C116" s="18"/>
      <c r="D116" s="1057"/>
      <c r="E116" s="1064"/>
      <c r="F116" s="1055"/>
      <c r="G116" s="1055"/>
      <c r="H116" s="1055"/>
      <c r="I116" s="1055"/>
      <c r="J116" s="1055"/>
      <c r="K116" s="1055"/>
      <c r="L116" s="1055"/>
      <c r="M116" s="1055"/>
      <c r="N116" s="1055"/>
      <c r="O116" s="1055"/>
      <c r="P116" s="1063"/>
      <c r="Q116" s="44"/>
      <c r="R116" s="44"/>
      <c r="S116" s="18"/>
      <c r="T116" s="4"/>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row>
    <row r="117" spans="1:50" ht="14" hidden="1" customHeight="1" thickBot="1" x14ac:dyDescent="0.2">
      <c r="A117" s="4"/>
      <c r="B117" s="44"/>
      <c r="C117" s="18"/>
      <c r="D117" s="1058"/>
      <c r="E117" s="1065"/>
      <c r="F117" s="1066"/>
      <c r="G117" s="1066"/>
      <c r="H117" s="1066"/>
      <c r="I117" s="1066"/>
      <c r="J117" s="1066"/>
      <c r="K117" s="1066"/>
      <c r="L117" s="1066"/>
      <c r="M117" s="1066"/>
      <c r="N117" s="1066"/>
      <c r="O117" s="1066"/>
      <c r="P117" s="1067"/>
      <c r="Q117" s="44"/>
      <c r="R117" s="44"/>
      <c r="S117" s="18"/>
      <c r="T117" s="4"/>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row>
    <row r="118" spans="1:50" ht="15.75" customHeight="1" thickBot="1" x14ac:dyDescent="0.25">
      <c r="A118" s="4"/>
      <c r="B118" s="44"/>
      <c r="C118" s="1160" t="s">
        <v>261</v>
      </c>
      <c r="D118" s="1053" t="s">
        <v>137</v>
      </c>
      <c r="E118" s="56"/>
      <c r="F118" s="56"/>
      <c r="G118" s="56"/>
      <c r="H118" s="56"/>
      <c r="I118" s="56"/>
      <c r="J118" s="56"/>
      <c r="K118" s="56"/>
      <c r="L118" s="56"/>
      <c r="M118" s="56"/>
      <c r="N118" s="56"/>
      <c r="O118" s="56"/>
      <c r="P118" s="56"/>
      <c r="Q118" s="44"/>
      <c r="R118" s="44"/>
      <c r="S118" s="18"/>
      <c r="T118" s="4"/>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row>
    <row r="119" spans="1:50" ht="15.75" customHeight="1" x14ac:dyDescent="0.15">
      <c r="A119" s="4"/>
      <c r="B119" s="44"/>
      <c r="C119" s="18"/>
      <c r="D119" s="1080" t="s">
        <v>831</v>
      </c>
      <c r="E119" s="1040">
        <f>SUM(E120:E121)</f>
        <v>0</v>
      </c>
      <c r="F119" s="1041">
        <f t="shared" ref="F119:P119" si="25">+E119</f>
        <v>0</v>
      </c>
      <c r="G119" s="1041">
        <f t="shared" si="25"/>
        <v>0</v>
      </c>
      <c r="H119" s="1041">
        <f t="shared" si="25"/>
        <v>0</v>
      </c>
      <c r="I119" s="1041">
        <f t="shared" si="25"/>
        <v>0</v>
      </c>
      <c r="J119" s="1041">
        <f t="shared" si="25"/>
        <v>0</v>
      </c>
      <c r="K119" s="1041">
        <f t="shared" si="25"/>
        <v>0</v>
      </c>
      <c r="L119" s="1041">
        <f t="shared" si="25"/>
        <v>0</v>
      </c>
      <c r="M119" s="1041">
        <f t="shared" si="25"/>
        <v>0</v>
      </c>
      <c r="N119" s="1041">
        <f t="shared" si="25"/>
        <v>0</v>
      </c>
      <c r="O119" s="1041">
        <f t="shared" si="25"/>
        <v>0</v>
      </c>
      <c r="P119" s="1042">
        <f t="shared" si="25"/>
        <v>0</v>
      </c>
      <c r="Q119" s="44"/>
      <c r="R119" s="44"/>
      <c r="S119" s="18"/>
      <c r="T119" s="4"/>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row>
    <row r="120" spans="1:50" ht="15.75" customHeight="1" x14ac:dyDescent="0.15">
      <c r="A120" s="4"/>
      <c r="B120" s="44"/>
      <c r="C120" s="18"/>
      <c r="D120" s="1091" t="str">
        <f t="shared" ref="D120:P120" si="26">D112</f>
        <v>Anterior</v>
      </c>
      <c r="E120" s="1213"/>
      <c r="F120" s="1037">
        <f t="shared" si="26"/>
        <v>0</v>
      </c>
      <c r="G120" s="1037">
        <f t="shared" si="26"/>
        <v>0</v>
      </c>
      <c r="H120" s="1037">
        <f t="shared" si="26"/>
        <v>0</v>
      </c>
      <c r="I120" s="1037">
        <f t="shared" si="26"/>
        <v>0</v>
      </c>
      <c r="J120" s="1037">
        <f t="shared" si="26"/>
        <v>0</v>
      </c>
      <c r="K120" s="1037">
        <f t="shared" si="26"/>
        <v>0</v>
      </c>
      <c r="L120" s="1037">
        <f t="shared" si="26"/>
        <v>0</v>
      </c>
      <c r="M120" s="1037">
        <f t="shared" si="26"/>
        <v>0</v>
      </c>
      <c r="N120" s="1037">
        <f t="shared" si="26"/>
        <v>0</v>
      </c>
      <c r="O120" s="1037">
        <f t="shared" si="26"/>
        <v>0</v>
      </c>
      <c r="P120" s="1043">
        <f t="shared" si="26"/>
        <v>0</v>
      </c>
      <c r="Q120" s="44"/>
      <c r="R120" s="44"/>
      <c r="S120" s="18"/>
      <c r="T120" s="4"/>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row>
    <row r="121" spans="1:50" ht="15.75" hidden="1" customHeight="1" thickBot="1" x14ac:dyDescent="0.2">
      <c r="A121" s="4"/>
      <c r="B121" s="44"/>
      <c r="C121" s="18"/>
      <c r="D121" s="1092" t="str">
        <f t="shared" ref="D121:P121" si="27">D113</f>
        <v>Anterior</v>
      </c>
      <c r="E121" s="1046"/>
      <c r="F121" s="1047">
        <f t="shared" si="27"/>
        <v>0</v>
      </c>
      <c r="G121" s="1047">
        <f t="shared" si="27"/>
        <v>0</v>
      </c>
      <c r="H121" s="1047">
        <f t="shared" si="27"/>
        <v>0</v>
      </c>
      <c r="I121" s="1047">
        <f t="shared" si="27"/>
        <v>0</v>
      </c>
      <c r="J121" s="1047">
        <f t="shared" si="27"/>
        <v>0</v>
      </c>
      <c r="K121" s="1047">
        <f t="shared" si="27"/>
        <v>0</v>
      </c>
      <c r="L121" s="1047">
        <f t="shared" si="27"/>
        <v>0</v>
      </c>
      <c r="M121" s="1047">
        <f t="shared" si="27"/>
        <v>0</v>
      </c>
      <c r="N121" s="1047">
        <f t="shared" si="27"/>
        <v>0</v>
      </c>
      <c r="O121" s="1047">
        <f t="shared" si="27"/>
        <v>0</v>
      </c>
      <c r="P121" s="1048">
        <f t="shared" si="27"/>
        <v>0</v>
      </c>
      <c r="Q121" s="44"/>
      <c r="R121" s="44"/>
      <c r="S121" s="18"/>
      <c r="T121" s="4"/>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row>
    <row r="122" spans="1:50" ht="5" customHeight="1" x14ac:dyDescent="0.15">
      <c r="A122" s="4"/>
      <c r="B122" s="44"/>
      <c r="C122" s="18"/>
      <c r="D122" s="18"/>
      <c r="E122" s="18"/>
      <c r="F122" s="18"/>
      <c r="G122" s="44"/>
      <c r="H122" s="44"/>
      <c r="I122" s="44"/>
      <c r="J122" s="44"/>
      <c r="K122" s="44"/>
      <c r="L122" s="44"/>
      <c r="M122" s="44"/>
      <c r="N122" s="44"/>
      <c r="O122" s="44"/>
      <c r="P122" s="44"/>
      <c r="Q122" s="44"/>
      <c r="R122" s="44"/>
      <c r="S122" s="18"/>
      <c r="T122" s="4"/>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row>
    <row r="123" spans="1:50" ht="15.75" customHeight="1" thickBot="1" x14ac:dyDescent="0.25">
      <c r="A123" s="4"/>
      <c r="B123" s="44"/>
      <c r="C123" s="1180" t="s">
        <v>1506</v>
      </c>
      <c r="D123" s="2680" t="s">
        <v>1178</v>
      </c>
      <c r="E123" s="2681"/>
      <c r="F123" s="2681"/>
      <c r="G123" s="2681"/>
      <c r="H123" s="2682"/>
      <c r="I123" s="44"/>
      <c r="J123" s="44"/>
      <c r="K123" s="44"/>
      <c r="L123" s="44"/>
      <c r="M123" s="44"/>
      <c r="N123" s="44"/>
      <c r="O123" s="44"/>
      <c r="P123" s="44"/>
      <c r="Q123" s="44"/>
      <c r="R123" s="44"/>
      <c r="S123" s="18"/>
      <c r="T123" s="4"/>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row>
    <row r="124" spans="1:50" ht="14" customHeight="1" x14ac:dyDescent="0.15">
      <c r="A124" s="4"/>
      <c r="B124" s="44"/>
      <c r="C124" s="18"/>
      <c r="D124" s="1178" t="s">
        <v>1115</v>
      </c>
      <c r="E124" s="1077">
        <f>SUM(E125:E127)</f>
        <v>0</v>
      </c>
      <c r="F124" s="1078">
        <f t="shared" ref="F124:P124" si="28">SUM(F125:F127)</f>
        <v>0</v>
      </c>
      <c r="G124" s="1078">
        <f t="shared" si="28"/>
        <v>0</v>
      </c>
      <c r="H124" s="1078">
        <f t="shared" si="28"/>
        <v>0</v>
      </c>
      <c r="I124" s="1078">
        <f t="shared" si="28"/>
        <v>0</v>
      </c>
      <c r="J124" s="1078">
        <f t="shared" si="28"/>
        <v>0</v>
      </c>
      <c r="K124" s="1078">
        <f t="shared" si="28"/>
        <v>0</v>
      </c>
      <c r="L124" s="1078">
        <f t="shared" si="28"/>
        <v>0</v>
      </c>
      <c r="M124" s="1078">
        <f t="shared" si="28"/>
        <v>0</v>
      </c>
      <c r="N124" s="1078">
        <f t="shared" si="28"/>
        <v>0</v>
      </c>
      <c r="O124" s="1078">
        <f t="shared" si="28"/>
        <v>0</v>
      </c>
      <c r="P124" s="1079">
        <f t="shared" si="28"/>
        <v>0</v>
      </c>
      <c r="Q124" s="44"/>
      <c r="R124" s="44"/>
      <c r="S124" s="18"/>
      <c r="T124" s="4"/>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row>
    <row r="125" spans="1:50" ht="14" customHeight="1" x14ac:dyDescent="0.15">
      <c r="A125" s="4"/>
      <c r="B125" s="44"/>
      <c r="C125" s="18"/>
      <c r="D125" s="1084" t="s">
        <v>1176</v>
      </c>
      <c r="E125" s="1068"/>
      <c r="F125" s="1069"/>
      <c r="G125" s="1069"/>
      <c r="H125" s="1069"/>
      <c r="I125" s="1069"/>
      <c r="J125" s="1069"/>
      <c r="K125" s="1069"/>
      <c r="L125" s="1069"/>
      <c r="M125" s="1069"/>
      <c r="N125" s="1069"/>
      <c r="O125" s="1069"/>
      <c r="P125" s="1070"/>
      <c r="Q125" s="44"/>
      <c r="R125" s="44"/>
      <c r="S125" s="18"/>
      <c r="T125" s="4"/>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row>
    <row r="126" spans="1:50" ht="14" hidden="1" customHeight="1" x14ac:dyDescent="0.15">
      <c r="A126" s="4"/>
      <c r="B126" s="44"/>
      <c r="C126" s="18"/>
      <c r="D126" s="1057"/>
      <c r="E126" s="1064"/>
      <c r="F126" s="1055"/>
      <c r="G126" s="1055"/>
      <c r="H126" s="1055"/>
      <c r="I126" s="1055"/>
      <c r="J126" s="1055"/>
      <c r="K126" s="1055"/>
      <c r="L126" s="1055"/>
      <c r="M126" s="1055"/>
      <c r="N126" s="1055"/>
      <c r="O126" s="1055"/>
      <c r="P126" s="1063"/>
      <c r="Q126" s="44"/>
      <c r="R126" s="44"/>
      <c r="S126" s="18"/>
      <c r="T126" s="4"/>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row>
    <row r="127" spans="1:50" ht="14" customHeight="1" thickBot="1" x14ac:dyDescent="0.2">
      <c r="A127" s="4"/>
      <c r="B127" s="44"/>
      <c r="C127" s="18"/>
      <c r="D127" s="1058"/>
      <c r="E127" s="1065"/>
      <c r="F127" s="1066"/>
      <c r="G127" s="1066"/>
      <c r="H127" s="1066"/>
      <c r="I127" s="1066"/>
      <c r="J127" s="1066"/>
      <c r="K127" s="1066"/>
      <c r="L127" s="1066"/>
      <c r="M127" s="1066"/>
      <c r="N127" s="1066"/>
      <c r="O127" s="1066"/>
      <c r="P127" s="1067"/>
      <c r="Q127" s="44"/>
      <c r="R127" s="44"/>
      <c r="S127" s="18"/>
      <c r="T127" s="4"/>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row>
    <row r="128" spans="1:50" ht="9.75" customHeight="1" x14ac:dyDescent="0.15">
      <c r="A128" s="4"/>
      <c r="B128" s="44"/>
      <c r="C128" s="18"/>
      <c r="D128" s="18"/>
      <c r="E128" s="18"/>
      <c r="F128" s="18"/>
      <c r="G128" s="44"/>
      <c r="H128" s="44"/>
      <c r="I128" s="44"/>
      <c r="J128" s="44"/>
      <c r="K128" s="44"/>
      <c r="L128" s="44"/>
      <c r="M128" s="44"/>
      <c r="N128" s="44"/>
      <c r="O128" s="44"/>
      <c r="P128" s="44"/>
      <c r="Q128" s="44"/>
      <c r="R128" s="44"/>
      <c r="S128" s="18"/>
      <c r="T128" s="4"/>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row>
    <row r="129" spans="1:50" ht="9.75" customHeight="1" thickBot="1" x14ac:dyDescent="0.2">
      <c r="A129" s="4"/>
      <c r="B129" s="44"/>
      <c r="C129" s="18"/>
      <c r="D129" s="18"/>
      <c r="E129" s="18"/>
      <c r="F129" s="18"/>
      <c r="G129" s="44"/>
      <c r="H129" s="44"/>
      <c r="I129" s="44"/>
      <c r="J129" s="44"/>
      <c r="K129" s="44"/>
      <c r="L129" s="44"/>
      <c r="M129" s="44"/>
      <c r="N129" s="44"/>
      <c r="O129" s="44"/>
      <c r="P129" s="44"/>
      <c r="Q129" s="44"/>
      <c r="R129" s="44"/>
      <c r="S129" s="18"/>
      <c r="T129" s="4"/>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row>
    <row r="130" spans="1:50" ht="20" customHeight="1" thickBot="1" x14ac:dyDescent="0.2">
      <c r="A130" s="4"/>
      <c r="B130" s="44"/>
      <c r="C130" s="1160">
        <v>2</v>
      </c>
      <c r="D130" s="1049" t="str">
        <f>'4b'!C95</f>
        <v>RECURSOS AJENOS</v>
      </c>
      <c r="E130" s="18"/>
      <c r="F130" s="18"/>
      <c r="G130" s="18"/>
      <c r="H130" s="18"/>
      <c r="I130" s="18"/>
      <c r="J130" s="44"/>
      <c r="K130" s="44"/>
      <c r="L130" s="44"/>
      <c r="M130" s="44"/>
      <c r="N130" s="44"/>
      <c r="O130" s="44"/>
      <c r="P130" s="44"/>
      <c r="Q130" s="44"/>
      <c r="R130" s="44"/>
      <c r="S130" s="18"/>
      <c r="T130" s="4"/>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row>
    <row r="131" spans="1:50" ht="15.75" customHeight="1" thickBot="1" x14ac:dyDescent="0.25">
      <c r="A131" s="4"/>
      <c r="B131" s="44"/>
      <c r="C131" s="1160" t="s">
        <v>1564</v>
      </c>
      <c r="D131" s="1054" t="str">
        <f>'4b'!C96</f>
        <v>Exigible Largo Plazo</v>
      </c>
      <c r="E131" s="2686" t="s">
        <v>1204</v>
      </c>
      <c r="F131" s="2553"/>
      <c r="G131" s="44"/>
      <c r="H131" s="44"/>
      <c r="I131" s="44"/>
      <c r="J131" s="44"/>
      <c r="K131" s="44"/>
      <c r="L131" s="44"/>
      <c r="M131" s="44"/>
      <c r="N131" s="44"/>
      <c r="O131" s="44"/>
      <c r="P131" s="44"/>
      <c r="Q131" s="44"/>
      <c r="R131" s="44"/>
      <c r="S131" s="18"/>
      <c r="T131" s="4"/>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row>
    <row r="132" spans="1:50" ht="20" customHeight="1" thickBot="1" x14ac:dyDescent="0.2">
      <c r="A132" s="4"/>
      <c r="B132" s="44"/>
      <c r="C132" s="18"/>
      <c r="D132" s="18"/>
      <c r="E132" s="18"/>
      <c r="F132" s="18"/>
      <c r="G132" s="44"/>
      <c r="H132" s="44"/>
      <c r="I132" s="44"/>
      <c r="J132" s="44"/>
      <c r="K132" s="44"/>
      <c r="L132" s="44"/>
      <c r="M132" s="44"/>
      <c r="N132" s="44"/>
      <c r="O132" s="44"/>
      <c r="P132" s="44"/>
      <c r="Q132" s="44"/>
      <c r="R132" s="44"/>
      <c r="S132" s="18"/>
      <c r="T132" s="4"/>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row>
    <row r="133" spans="1:50" ht="20" customHeight="1" thickTop="1" thickBot="1" x14ac:dyDescent="0.25">
      <c r="A133" s="4"/>
      <c r="B133" s="44"/>
      <c r="C133" s="18"/>
      <c r="D133" s="1186" t="s">
        <v>176</v>
      </c>
      <c r="E133" s="18" t="s">
        <v>1183</v>
      </c>
      <c r="F133" s="18"/>
      <c r="G133" s="44"/>
      <c r="H133" s="44"/>
      <c r="I133" s="501"/>
      <c r="J133" s="44"/>
      <c r="K133" s="44"/>
      <c r="L133" s="44"/>
      <c r="M133" s="44"/>
      <c r="N133" s="44"/>
      <c r="O133" s="44"/>
      <c r="P133" s="44"/>
      <c r="Q133" s="44"/>
      <c r="R133" s="44"/>
      <c r="S133" s="18"/>
      <c r="T133" s="4"/>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row>
    <row r="134" spans="1:50" ht="5" customHeight="1" x14ac:dyDescent="0.15">
      <c r="A134" s="4"/>
      <c r="B134" s="44"/>
      <c r="C134" s="18"/>
      <c r="D134" s="18"/>
      <c r="E134" s="18"/>
      <c r="F134" s="18"/>
      <c r="G134" s="44"/>
      <c r="H134" s="44"/>
      <c r="I134" s="44"/>
      <c r="J134" s="44"/>
      <c r="K134" s="44"/>
      <c r="L134" s="44"/>
      <c r="M134" s="44"/>
      <c r="N134" s="44"/>
      <c r="O134" s="44"/>
      <c r="P134" s="44"/>
      <c r="Q134" s="44"/>
      <c r="R134" s="44"/>
      <c r="S134" s="18"/>
      <c r="T134" s="4"/>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row>
    <row r="135" spans="1:50" ht="15.75" customHeight="1" thickBot="1" x14ac:dyDescent="0.25">
      <c r="A135" s="4"/>
      <c r="B135" s="44"/>
      <c r="C135" s="1180" t="s">
        <v>1506</v>
      </c>
      <c r="D135" s="2680" t="s">
        <v>1412</v>
      </c>
      <c r="E135" s="2681"/>
      <c r="F135" s="2681"/>
      <c r="G135" s="2681"/>
      <c r="H135" s="2682"/>
      <c r="I135" s="44"/>
      <c r="J135" s="44"/>
      <c r="K135" s="44"/>
      <c r="L135" s="44"/>
      <c r="M135" s="44"/>
      <c r="N135" s="44"/>
      <c r="O135" s="44"/>
      <c r="P135" s="44"/>
      <c r="Q135" s="44"/>
      <c r="R135" s="44"/>
      <c r="S135" s="18"/>
      <c r="T135" s="4"/>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row>
    <row r="136" spans="1:50" ht="14" customHeight="1" x14ac:dyDescent="0.15">
      <c r="A136" s="4"/>
      <c r="B136" s="44"/>
      <c r="C136" s="18"/>
      <c r="D136" s="1178" t="s">
        <v>1113</v>
      </c>
      <c r="E136" s="1077">
        <f>SUM(E137:E140)</f>
        <v>0</v>
      </c>
      <c r="F136" s="1078">
        <f t="shared" ref="F136:P136" si="29">SUM(F137:F140)</f>
        <v>0</v>
      </c>
      <c r="G136" s="1078">
        <f t="shared" si="29"/>
        <v>0</v>
      </c>
      <c r="H136" s="1078">
        <f t="shared" si="29"/>
        <v>0</v>
      </c>
      <c r="I136" s="1078">
        <f t="shared" si="29"/>
        <v>0</v>
      </c>
      <c r="J136" s="1078">
        <f t="shared" si="29"/>
        <v>0</v>
      </c>
      <c r="K136" s="1078">
        <f t="shared" si="29"/>
        <v>0</v>
      </c>
      <c r="L136" s="1078">
        <f t="shared" si="29"/>
        <v>0</v>
      </c>
      <c r="M136" s="1078">
        <f t="shared" si="29"/>
        <v>0</v>
      </c>
      <c r="N136" s="1078">
        <f t="shared" si="29"/>
        <v>0</v>
      </c>
      <c r="O136" s="1078">
        <f t="shared" si="29"/>
        <v>0</v>
      </c>
      <c r="P136" s="1079">
        <f t="shared" si="29"/>
        <v>0</v>
      </c>
      <c r="Q136" s="44"/>
      <c r="R136" s="44"/>
      <c r="S136" s="18"/>
      <c r="T136" s="4"/>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row>
    <row r="137" spans="1:50" ht="14" customHeight="1" x14ac:dyDescent="0.15">
      <c r="A137" s="4"/>
      <c r="B137" s="44"/>
      <c r="C137" s="18"/>
      <c r="D137" s="1132"/>
      <c r="E137" s="1068"/>
      <c r="F137" s="1069"/>
      <c r="G137" s="1069"/>
      <c r="H137" s="1069"/>
      <c r="I137" s="1069"/>
      <c r="J137" s="1069"/>
      <c r="K137" s="1069"/>
      <c r="L137" s="1069"/>
      <c r="M137" s="1069"/>
      <c r="N137" s="1069"/>
      <c r="O137" s="1069"/>
      <c r="P137" s="1070"/>
      <c r="Q137" s="44"/>
      <c r="R137" s="44"/>
      <c r="S137" s="18"/>
      <c r="T137" s="4"/>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row>
    <row r="138" spans="1:50" ht="14" hidden="1" customHeight="1" x14ac:dyDescent="0.15">
      <c r="A138" s="4"/>
      <c r="B138" s="44"/>
      <c r="C138" s="18"/>
      <c r="D138" s="1057"/>
      <c r="E138" s="1064"/>
      <c r="F138" s="1055"/>
      <c r="G138" s="1055"/>
      <c r="H138" s="1055"/>
      <c r="I138" s="1055"/>
      <c r="J138" s="1055"/>
      <c r="K138" s="1055"/>
      <c r="L138" s="1055"/>
      <c r="M138" s="1055"/>
      <c r="N138" s="1055"/>
      <c r="O138" s="1055"/>
      <c r="P138" s="1063"/>
      <c r="Q138" s="44"/>
      <c r="R138" s="44"/>
      <c r="S138" s="18"/>
      <c r="T138" s="4"/>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row>
    <row r="139" spans="1:50" ht="14" hidden="1" customHeight="1" x14ac:dyDescent="0.15">
      <c r="A139" s="4"/>
      <c r="B139" s="44"/>
      <c r="C139" s="18"/>
      <c r="D139" s="1057"/>
      <c r="E139" s="1064"/>
      <c r="F139" s="1055"/>
      <c r="G139" s="1055"/>
      <c r="H139" s="1055"/>
      <c r="I139" s="1055"/>
      <c r="J139" s="1055"/>
      <c r="K139" s="1055"/>
      <c r="L139" s="1055"/>
      <c r="M139" s="1055"/>
      <c r="N139" s="1055"/>
      <c r="O139" s="1055"/>
      <c r="P139" s="1063"/>
      <c r="Q139" s="44"/>
      <c r="R139" s="44"/>
      <c r="S139" s="18"/>
      <c r="T139" s="4"/>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row>
    <row r="140" spans="1:50" ht="14" customHeight="1" thickBot="1" x14ac:dyDescent="0.2">
      <c r="A140" s="4"/>
      <c r="B140" s="44"/>
      <c r="C140" s="18"/>
      <c r="D140" s="1058"/>
      <c r="E140" s="1065"/>
      <c r="F140" s="1066"/>
      <c r="G140" s="1066"/>
      <c r="H140" s="1066"/>
      <c r="I140" s="1066"/>
      <c r="J140" s="1066"/>
      <c r="K140" s="1066"/>
      <c r="L140" s="1066"/>
      <c r="M140" s="1066"/>
      <c r="N140" s="1066"/>
      <c r="O140" s="1066"/>
      <c r="P140" s="1067"/>
      <c r="Q140" s="44"/>
      <c r="R140" s="44"/>
      <c r="S140" s="18"/>
      <c r="T140" s="4"/>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row>
    <row r="141" spans="1:50" ht="5" customHeight="1" thickBot="1" x14ac:dyDescent="0.2">
      <c r="A141" s="4"/>
      <c r="B141" s="44"/>
      <c r="C141" s="18"/>
      <c r="D141" s="18"/>
      <c r="E141" s="18"/>
      <c r="F141" s="18"/>
      <c r="G141" s="44"/>
      <c r="H141" s="44"/>
      <c r="I141" s="44"/>
      <c r="J141" s="44"/>
      <c r="K141" s="44"/>
      <c r="L141" s="44"/>
      <c r="M141" s="44"/>
      <c r="N141" s="44"/>
      <c r="O141" s="44"/>
      <c r="P141" s="44"/>
      <c r="Q141" s="44"/>
      <c r="R141" s="44"/>
      <c r="S141" s="18"/>
      <c r="T141" s="4"/>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row>
    <row r="142" spans="1:50" ht="15.75" customHeight="1" thickBot="1" x14ac:dyDescent="0.2">
      <c r="A142" s="4"/>
      <c r="B142" s="44"/>
      <c r="C142" s="1180" t="s">
        <v>1506</v>
      </c>
      <c r="D142" s="2691" t="s">
        <v>1446</v>
      </c>
      <c r="E142" s="2692"/>
      <c r="F142" s="1382">
        <f>F170</f>
        <v>2024</v>
      </c>
      <c r="G142" s="1425">
        <f>G170</f>
        <v>2025</v>
      </c>
      <c r="H142" s="1426">
        <f>H170</f>
        <v>2026</v>
      </c>
      <c r="I142" s="1436">
        <f>I170</f>
        <v>2027</v>
      </c>
      <c r="J142" s="44"/>
      <c r="K142" s="44"/>
      <c r="L142" s="44"/>
      <c r="M142" s="44"/>
      <c r="N142" s="44"/>
      <c r="O142" s="44"/>
      <c r="P142" s="44"/>
      <c r="Q142" s="44"/>
      <c r="R142" s="44"/>
      <c r="S142" s="18"/>
      <c r="T142" s="4"/>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row>
    <row r="143" spans="1:50" ht="15.75" customHeight="1" thickBot="1" x14ac:dyDescent="0.2">
      <c r="A143" s="4"/>
      <c r="B143" s="44"/>
      <c r="C143" s="18"/>
      <c r="D143" s="2689" t="s">
        <v>1550</v>
      </c>
      <c r="E143" s="2690"/>
      <c r="F143" s="1611"/>
      <c r="G143" s="1611"/>
      <c r="H143" s="1611"/>
      <c r="I143" s="1611"/>
      <c r="J143" s="667">
        <f>IF(P137&gt;0,"¿NO HAY DEUDA EN LOS AÑOS SIGUIENTES?",0)</f>
        <v>0</v>
      </c>
      <c r="K143" s="44"/>
      <c r="L143" s="44"/>
      <c r="M143" s="44"/>
      <c r="N143" s="44"/>
      <c r="O143" s="44"/>
      <c r="P143" s="44"/>
      <c r="Q143" s="44"/>
      <c r="R143" s="44"/>
      <c r="S143" s="18"/>
      <c r="T143" s="4"/>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row>
    <row r="144" spans="1:50" ht="13.5" customHeight="1" x14ac:dyDescent="0.15">
      <c r="A144" s="4"/>
      <c r="B144" s="44"/>
      <c r="C144" s="18"/>
      <c r="D144" s="18"/>
      <c r="E144" s="18"/>
      <c r="F144" s="18"/>
      <c r="G144" s="44"/>
      <c r="H144" s="44"/>
      <c r="I144" s="44"/>
      <c r="J144" s="44"/>
      <c r="K144" s="44"/>
      <c r="L144" s="44"/>
      <c r="M144" s="44"/>
      <c r="N144" s="44"/>
      <c r="O144" s="44"/>
      <c r="P144" s="44"/>
      <c r="Q144" s="44"/>
      <c r="R144" s="44"/>
      <c r="S144" s="18"/>
      <c r="T144" s="4"/>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row>
    <row r="145" spans="1:50" ht="18" customHeight="1" thickBot="1" x14ac:dyDescent="0.25">
      <c r="A145" s="4"/>
      <c r="B145" s="44"/>
      <c r="C145" s="1180" t="s">
        <v>1506</v>
      </c>
      <c r="D145" s="2680" t="s">
        <v>1186</v>
      </c>
      <c r="E145" s="2681"/>
      <c r="F145" s="2681"/>
      <c r="G145" s="2681"/>
      <c r="H145" s="2682"/>
      <c r="I145" s="1176" t="s">
        <v>1717</v>
      </c>
      <c r="J145" s="44"/>
      <c r="K145" s="44"/>
      <c r="L145" s="44"/>
      <c r="M145" s="44"/>
      <c r="N145" s="1181"/>
      <c r="O145" s="44"/>
      <c r="P145" s="44"/>
      <c r="Q145" s="44"/>
      <c r="R145" s="44"/>
      <c r="S145" s="18"/>
      <c r="T145" s="4"/>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row>
    <row r="146" spans="1:50" ht="14" customHeight="1" x14ac:dyDescent="0.15">
      <c r="A146" s="4"/>
      <c r="B146" s="44"/>
      <c r="C146" s="18"/>
      <c r="D146" s="1178" t="s">
        <v>1184</v>
      </c>
      <c r="E146" s="1077">
        <f>SUM(E147:E150)</f>
        <v>0</v>
      </c>
      <c r="F146" s="1078">
        <f t="shared" ref="F146:P146" si="30">SUM(F147:F150)</f>
        <v>0</v>
      </c>
      <c r="G146" s="1078">
        <f t="shared" si="30"/>
        <v>0</v>
      </c>
      <c r="H146" s="1078">
        <f t="shared" si="30"/>
        <v>0</v>
      </c>
      <c r="I146" s="1078">
        <f t="shared" si="30"/>
        <v>0</v>
      </c>
      <c r="J146" s="1078">
        <f t="shared" si="30"/>
        <v>0</v>
      </c>
      <c r="K146" s="1078">
        <f t="shared" si="30"/>
        <v>0</v>
      </c>
      <c r="L146" s="1078">
        <f t="shared" si="30"/>
        <v>0</v>
      </c>
      <c r="M146" s="1078">
        <f t="shared" si="30"/>
        <v>0</v>
      </c>
      <c r="N146" s="1078">
        <f t="shared" si="30"/>
        <v>0</v>
      </c>
      <c r="O146" s="1078">
        <f t="shared" si="30"/>
        <v>0</v>
      </c>
      <c r="P146" s="1079">
        <f t="shared" si="30"/>
        <v>0</v>
      </c>
      <c r="Q146" s="44"/>
      <c r="R146" s="44"/>
      <c r="S146" s="18"/>
      <c r="T146" s="4"/>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row>
    <row r="147" spans="1:50" ht="14" customHeight="1" x14ac:dyDescent="0.15">
      <c r="A147" s="4"/>
      <c r="B147" s="44"/>
      <c r="C147" s="18"/>
      <c r="D147" s="1132"/>
      <c r="E147" s="1068"/>
      <c r="F147" s="1069"/>
      <c r="G147" s="1069"/>
      <c r="H147" s="1069"/>
      <c r="I147" s="1069"/>
      <c r="J147" s="1069"/>
      <c r="K147" s="1069"/>
      <c r="L147" s="1069"/>
      <c r="M147" s="1069"/>
      <c r="N147" s="1069"/>
      <c r="O147" s="1069"/>
      <c r="P147" s="1070"/>
      <c r="Q147" s="44"/>
      <c r="R147" s="44"/>
      <c r="S147" s="18"/>
      <c r="T147" s="4"/>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row>
    <row r="148" spans="1:50" ht="14" hidden="1" customHeight="1" x14ac:dyDescent="0.15">
      <c r="A148" s="4"/>
      <c r="B148" s="44"/>
      <c r="C148" s="18"/>
      <c r="D148" s="1057"/>
      <c r="E148" s="1064"/>
      <c r="F148" s="1055"/>
      <c r="G148" s="1055"/>
      <c r="H148" s="1055"/>
      <c r="I148" s="1055"/>
      <c r="J148" s="1055"/>
      <c r="K148" s="1055"/>
      <c r="L148" s="1055"/>
      <c r="M148" s="1055"/>
      <c r="N148" s="1055"/>
      <c r="O148" s="1055"/>
      <c r="P148" s="1063"/>
      <c r="Q148" s="44"/>
      <c r="R148" s="44"/>
      <c r="S148" s="18"/>
      <c r="T148" s="4"/>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row>
    <row r="149" spans="1:50" ht="14" hidden="1" customHeight="1" x14ac:dyDescent="0.15">
      <c r="A149" s="4"/>
      <c r="B149" s="44"/>
      <c r="C149" s="18"/>
      <c r="D149" s="1057"/>
      <c r="E149" s="1064"/>
      <c r="F149" s="1055"/>
      <c r="G149" s="1055"/>
      <c r="H149" s="1055"/>
      <c r="I149" s="1055"/>
      <c r="J149" s="1055"/>
      <c r="K149" s="1055"/>
      <c r="L149" s="1055"/>
      <c r="M149" s="1055"/>
      <c r="N149" s="1055"/>
      <c r="O149" s="1055"/>
      <c r="P149" s="1063"/>
      <c r="Q149" s="44"/>
      <c r="R149" s="44"/>
      <c r="S149" s="18"/>
      <c r="T149" s="4"/>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row>
    <row r="150" spans="1:50" ht="14" customHeight="1" thickBot="1" x14ac:dyDescent="0.2">
      <c r="A150" s="4"/>
      <c r="B150" s="44"/>
      <c r="C150" s="18"/>
      <c r="D150" s="1058"/>
      <c r="E150" s="1065"/>
      <c r="F150" s="1066"/>
      <c r="G150" s="1066"/>
      <c r="H150" s="1066"/>
      <c r="I150" s="1066"/>
      <c r="J150" s="1066"/>
      <c r="K150" s="1066"/>
      <c r="L150" s="1066"/>
      <c r="M150" s="1066"/>
      <c r="N150" s="1066"/>
      <c r="O150" s="1066"/>
      <c r="P150" s="1067"/>
      <c r="Q150" s="44"/>
      <c r="R150" s="44"/>
      <c r="S150" s="18"/>
      <c r="T150" s="4"/>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row>
    <row r="151" spans="1:50" ht="5" customHeight="1" thickBot="1" x14ac:dyDescent="0.2">
      <c r="A151" s="4"/>
      <c r="B151" s="44"/>
      <c r="C151" s="18"/>
      <c r="D151" s="18"/>
      <c r="E151" s="18"/>
      <c r="F151" s="18"/>
      <c r="G151" s="44"/>
      <c r="H151" s="44"/>
      <c r="I151" s="44"/>
      <c r="J151" s="44"/>
      <c r="K151" s="44"/>
      <c r="L151" s="44"/>
      <c r="M151" s="44"/>
      <c r="N151" s="44"/>
      <c r="O151" s="44"/>
      <c r="P151" s="44"/>
      <c r="Q151" s="44"/>
      <c r="R151" s="44"/>
      <c r="S151" s="18"/>
      <c r="T151" s="4"/>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row>
    <row r="152" spans="1:50" ht="15.75" customHeight="1" x14ac:dyDescent="0.15">
      <c r="A152" s="4"/>
      <c r="B152" s="44"/>
      <c r="C152" s="18"/>
      <c r="D152" s="1182" t="s">
        <v>1552</v>
      </c>
      <c r="E152" s="2686" t="s">
        <v>1204</v>
      </c>
      <c r="F152" s="2553"/>
      <c r="G152" s="44"/>
      <c r="H152" s="44"/>
      <c r="I152" s="44"/>
      <c r="J152" s="44"/>
      <c r="K152" s="44"/>
      <c r="L152" s="44"/>
      <c r="M152" s="44"/>
      <c r="N152" s="44"/>
      <c r="O152" s="44"/>
      <c r="P152" s="44"/>
      <c r="Q152" s="44"/>
      <c r="R152" s="44"/>
      <c r="S152" s="18"/>
      <c r="T152" s="4"/>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row>
    <row r="153" spans="1:50" ht="15.75" customHeight="1" thickBot="1" x14ac:dyDescent="0.2">
      <c r="A153" s="4"/>
      <c r="B153" s="44"/>
      <c r="C153" s="1187" t="s">
        <v>1506</v>
      </c>
      <c r="D153" s="924" t="s">
        <v>1191</v>
      </c>
      <c r="E153" s="1179">
        <f>SUM(E136:P136)</f>
        <v>0</v>
      </c>
      <c r="F153" s="309" t="s">
        <v>1194</v>
      </c>
      <c r="G153" s="44"/>
      <c r="H153" s="44"/>
      <c r="I153" s="44"/>
      <c r="J153" s="44"/>
      <c r="K153" s="44"/>
      <c r="L153" s="44"/>
      <c r="M153" s="44"/>
      <c r="N153" s="44"/>
      <c r="O153" s="44"/>
      <c r="P153" s="44"/>
      <c r="Q153" s="44"/>
      <c r="R153" s="44"/>
      <c r="S153" s="18"/>
      <c r="T153" s="4"/>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row>
    <row r="154" spans="1:50" ht="15.75" customHeight="1" x14ac:dyDescent="0.15">
      <c r="A154" s="4"/>
      <c r="B154" s="44"/>
      <c r="C154" s="18"/>
      <c r="D154" s="1072" t="s">
        <v>1187</v>
      </c>
      <c r="E154" s="1073">
        <f>IF(E155=0,E153-E136,E155)</f>
        <v>0</v>
      </c>
      <c r="F154" s="1074">
        <f t="shared" ref="F154:P154" si="31">IF(F155=0,E154-F136,F155)</f>
        <v>0</v>
      </c>
      <c r="G154" s="1074">
        <f t="shared" si="31"/>
        <v>0</v>
      </c>
      <c r="H154" s="1074">
        <f t="shared" si="31"/>
        <v>0</v>
      </c>
      <c r="I154" s="1074">
        <f t="shared" si="31"/>
        <v>0</v>
      </c>
      <c r="J154" s="1074">
        <f t="shared" si="31"/>
        <v>0</v>
      </c>
      <c r="K154" s="1074">
        <f t="shared" si="31"/>
        <v>0</v>
      </c>
      <c r="L154" s="1074">
        <f t="shared" si="31"/>
        <v>0</v>
      </c>
      <c r="M154" s="1074">
        <f t="shared" si="31"/>
        <v>0</v>
      </c>
      <c r="N154" s="1074">
        <f t="shared" si="31"/>
        <v>0</v>
      </c>
      <c r="O154" s="1074">
        <f t="shared" si="31"/>
        <v>0</v>
      </c>
      <c r="P154" s="1085">
        <f t="shared" si="31"/>
        <v>0</v>
      </c>
      <c r="Q154" s="44"/>
      <c r="R154" s="44"/>
      <c r="S154" s="18"/>
      <c r="T154" s="4"/>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row>
    <row r="155" spans="1:50" ht="15.75" customHeight="1" thickBot="1" x14ac:dyDescent="0.2">
      <c r="A155" s="4"/>
      <c r="B155" s="44"/>
      <c r="C155" s="18"/>
      <c r="D155" s="1076" t="s">
        <v>1716</v>
      </c>
      <c r="E155" s="1065"/>
      <c r="F155" s="1066"/>
      <c r="G155" s="1066"/>
      <c r="H155" s="1066"/>
      <c r="I155" s="1066"/>
      <c r="J155" s="1066"/>
      <c r="K155" s="1066"/>
      <c r="L155" s="1066"/>
      <c r="M155" s="1066"/>
      <c r="N155" s="1066"/>
      <c r="O155" s="1066"/>
      <c r="P155" s="1086"/>
      <c r="Q155" s="44"/>
      <c r="R155" s="44"/>
      <c r="S155" s="18"/>
      <c r="T155" s="4"/>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row>
    <row r="156" spans="1:50" ht="9.75" customHeight="1" thickBot="1" x14ac:dyDescent="0.2">
      <c r="A156" s="4"/>
      <c r="B156" s="44"/>
      <c r="C156" s="18"/>
      <c r="D156" s="18"/>
      <c r="E156" s="18"/>
      <c r="F156" s="18"/>
      <c r="G156" s="44"/>
      <c r="H156" s="44"/>
      <c r="I156" s="44"/>
      <c r="J156" s="44"/>
      <c r="K156" s="44"/>
      <c r="L156" s="44"/>
      <c r="M156" s="44"/>
      <c r="N156" s="44"/>
      <c r="O156" s="44"/>
      <c r="P156" s="44"/>
      <c r="Q156" s="44"/>
      <c r="R156" s="44"/>
      <c r="S156" s="18"/>
      <c r="T156" s="4"/>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row>
    <row r="157" spans="1:50" ht="15.75" customHeight="1" thickBot="1" x14ac:dyDescent="0.2">
      <c r="A157" s="4"/>
      <c r="B157" s="44"/>
      <c r="C157" s="18"/>
      <c r="D157" s="18"/>
      <c r="E157" s="18"/>
      <c r="F157" s="1382">
        <f>F178</f>
        <v>2024</v>
      </c>
      <c r="G157" s="1425">
        <f>G178</f>
        <v>2025</v>
      </c>
      <c r="H157" s="1426">
        <f>H178</f>
        <v>2026</v>
      </c>
      <c r="I157" s="1436">
        <f>I178</f>
        <v>2027</v>
      </c>
      <c r="J157" s="44"/>
      <c r="K157" s="44"/>
      <c r="L157" s="44"/>
      <c r="M157" s="44"/>
      <c r="N157" s="44"/>
      <c r="O157" s="44"/>
      <c r="P157" s="44"/>
      <c r="Q157" s="44"/>
      <c r="R157" s="44"/>
      <c r="S157" s="18"/>
      <c r="T157" s="4"/>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row>
    <row r="158" spans="1:50" ht="15.75" customHeight="1" x14ac:dyDescent="0.15">
      <c r="A158" s="4"/>
      <c r="B158" s="44"/>
      <c r="C158" s="18"/>
      <c r="D158" s="924" t="s">
        <v>1191</v>
      </c>
      <c r="E158" s="1468">
        <f>+IF(E159=0,P154,E159)</f>
        <v>0</v>
      </c>
      <c r="F158" s="1775">
        <f>IF(F159=0,E158-F150,F159)</f>
        <v>0</v>
      </c>
      <c r="G158" s="1775">
        <f>IF(G159=0,F158-G150,G159)</f>
        <v>0</v>
      </c>
      <c r="H158" s="1775">
        <f>IF(H159=0,G158-H150,H159)</f>
        <v>0</v>
      </c>
      <c r="I158" s="1776">
        <f>IF(I159=0,H158-I150,I159)</f>
        <v>0</v>
      </c>
      <c r="J158" s="44"/>
      <c r="K158" s="44"/>
      <c r="L158" s="44"/>
      <c r="M158" s="44"/>
      <c r="N158" s="44"/>
      <c r="O158" s="44"/>
      <c r="P158" s="44"/>
      <c r="Q158" s="44"/>
      <c r="R158" s="44"/>
      <c r="S158" s="18"/>
      <c r="T158" s="4"/>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row>
    <row r="159" spans="1:50" ht="15.75" customHeight="1" thickBot="1" x14ac:dyDescent="0.2">
      <c r="A159" s="4"/>
      <c r="B159" s="44"/>
      <c r="C159" s="18"/>
      <c r="D159" s="1076" t="s">
        <v>1716</v>
      </c>
      <c r="E159" s="1783">
        <v>0</v>
      </c>
      <c r="F159" s="1784"/>
      <c r="G159" s="1784"/>
      <c r="H159" s="1784"/>
      <c r="I159" s="1785"/>
      <c r="J159" s="44"/>
      <c r="K159" s="44"/>
      <c r="L159" s="44"/>
      <c r="M159" s="44"/>
      <c r="N159" s="44"/>
      <c r="O159" s="44"/>
      <c r="P159" s="44"/>
      <c r="Q159" s="44"/>
      <c r="R159" s="44"/>
      <c r="S159" s="18"/>
      <c r="T159" s="4"/>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row>
    <row r="160" spans="1:50" ht="15.75" customHeight="1" thickBot="1" x14ac:dyDescent="0.2">
      <c r="A160" s="4"/>
      <c r="B160" s="44"/>
      <c r="C160" s="18"/>
      <c r="D160" s="18"/>
      <c r="E160" s="18"/>
      <c r="F160" s="18"/>
      <c r="G160" s="44"/>
      <c r="H160" s="44"/>
      <c r="I160" s="44"/>
      <c r="J160" s="44"/>
      <c r="K160" s="44"/>
      <c r="L160" s="44"/>
      <c r="M160" s="44"/>
      <c r="N160" s="44"/>
      <c r="O160" s="44"/>
      <c r="P160" s="44"/>
      <c r="Q160" s="44"/>
      <c r="R160" s="44"/>
      <c r="S160" s="18"/>
      <c r="T160" s="4"/>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row>
    <row r="161" spans="1:50" ht="20" customHeight="1" thickTop="1" thickBot="1" x14ac:dyDescent="0.25">
      <c r="A161" s="4"/>
      <c r="B161" s="44"/>
      <c r="C161" s="18"/>
      <c r="D161" s="1186" t="s">
        <v>178</v>
      </c>
      <c r="E161" s="18"/>
      <c r="F161" s="501"/>
      <c r="G161" s="44"/>
      <c r="H161" s="44"/>
      <c r="I161" s="44"/>
      <c r="J161" s="18"/>
      <c r="K161" s="18"/>
      <c r="L161" s="18"/>
      <c r="M161" s="18"/>
      <c r="N161" s="44"/>
      <c r="O161" s="44"/>
      <c r="P161" s="44"/>
      <c r="Q161" s="44"/>
      <c r="R161" s="44"/>
      <c r="S161" s="18"/>
      <c r="T161" s="4"/>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row>
    <row r="162" spans="1:50" ht="5" customHeight="1" x14ac:dyDescent="0.15">
      <c r="A162" s="4"/>
      <c r="B162" s="44"/>
      <c r="C162" s="18"/>
      <c r="D162" s="18"/>
      <c r="E162" s="18"/>
      <c r="F162" s="18"/>
      <c r="G162" s="44"/>
      <c r="H162" s="44"/>
      <c r="I162" s="44"/>
      <c r="J162" s="44"/>
      <c r="K162" s="44"/>
      <c r="L162" s="44"/>
      <c r="M162" s="44"/>
      <c r="N162" s="44"/>
      <c r="O162" s="44"/>
      <c r="P162" s="44"/>
      <c r="Q162" s="44"/>
      <c r="R162" s="44"/>
      <c r="S162" s="18"/>
      <c r="T162" s="4"/>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row>
    <row r="163" spans="1:50" ht="15.75" customHeight="1" thickBot="1" x14ac:dyDescent="0.25">
      <c r="A163" s="4"/>
      <c r="B163" s="44"/>
      <c r="C163" s="1180" t="s">
        <v>1506</v>
      </c>
      <c r="D163" s="2680" t="s">
        <v>1413</v>
      </c>
      <c r="E163" s="2681"/>
      <c r="F163" s="2681"/>
      <c r="G163" s="2681"/>
      <c r="H163" s="2682"/>
      <c r="I163" s="44"/>
      <c r="J163" s="44"/>
      <c r="K163" s="44"/>
      <c r="L163" s="44"/>
      <c r="M163" s="44"/>
      <c r="N163" s="44"/>
      <c r="O163" s="44"/>
      <c r="P163" s="44"/>
      <c r="Q163" s="44"/>
      <c r="R163" s="44"/>
      <c r="S163" s="18"/>
      <c r="T163" s="4"/>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row>
    <row r="164" spans="1:50" ht="14" customHeight="1" x14ac:dyDescent="0.15">
      <c r="A164" s="4"/>
      <c r="B164" s="44"/>
      <c r="C164" s="18"/>
      <c r="D164" s="1178" t="s">
        <v>1113</v>
      </c>
      <c r="E164" s="1077">
        <f t="shared" ref="E164:P164" si="32">SUM(E165:E168)</f>
        <v>0</v>
      </c>
      <c r="F164" s="1078">
        <f t="shared" si="32"/>
        <v>0</v>
      </c>
      <c r="G164" s="1078">
        <f t="shared" si="32"/>
        <v>0</v>
      </c>
      <c r="H164" s="1078">
        <f t="shared" si="32"/>
        <v>0</v>
      </c>
      <c r="I164" s="1078">
        <f t="shared" si="32"/>
        <v>0</v>
      </c>
      <c r="J164" s="1078">
        <f t="shared" si="32"/>
        <v>0</v>
      </c>
      <c r="K164" s="1078">
        <f t="shared" si="32"/>
        <v>0</v>
      </c>
      <c r="L164" s="1078">
        <f t="shared" si="32"/>
        <v>0</v>
      </c>
      <c r="M164" s="1078">
        <f t="shared" si="32"/>
        <v>0</v>
      </c>
      <c r="N164" s="1078">
        <f t="shared" si="32"/>
        <v>0</v>
      </c>
      <c r="O164" s="1078">
        <f t="shared" si="32"/>
        <v>0</v>
      </c>
      <c r="P164" s="1079">
        <f t="shared" si="32"/>
        <v>0</v>
      </c>
      <c r="Q164" s="44"/>
      <c r="R164" s="44"/>
      <c r="S164" s="18"/>
      <c r="T164" s="4"/>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row>
    <row r="165" spans="1:50" ht="14" customHeight="1" x14ac:dyDescent="0.15">
      <c r="A165" s="4"/>
      <c r="B165" s="44"/>
      <c r="C165" s="18"/>
      <c r="D165" s="1132" t="s">
        <v>975</v>
      </c>
      <c r="E165" s="1068"/>
      <c r="F165" s="1069">
        <f>+E165</f>
        <v>0</v>
      </c>
      <c r="G165" s="1069">
        <f>+F165</f>
        <v>0</v>
      </c>
      <c r="H165" s="1069">
        <f t="shared" ref="H165:P165" si="33">+G165</f>
        <v>0</v>
      </c>
      <c r="I165" s="1069">
        <f t="shared" si="33"/>
        <v>0</v>
      </c>
      <c r="J165" s="1069">
        <f t="shared" si="33"/>
        <v>0</v>
      </c>
      <c r="K165" s="1069">
        <f t="shared" si="33"/>
        <v>0</v>
      </c>
      <c r="L165" s="1069">
        <f t="shared" si="33"/>
        <v>0</v>
      </c>
      <c r="M165" s="1069">
        <f t="shared" si="33"/>
        <v>0</v>
      </c>
      <c r="N165" s="1069">
        <f t="shared" si="33"/>
        <v>0</v>
      </c>
      <c r="O165" s="1069">
        <f t="shared" si="33"/>
        <v>0</v>
      </c>
      <c r="P165" s="1070">
        <f t="shared" si="33"/>
        <v>0</v>
      </c>
      <c r="Q165" s="44"/>
      <c r="R165" s="44"/>
      <c r="S165" s="18"/>
      <c r="T165" s="4"/>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row>
    <row r="166" spans="1:50" ht="14" hidden="1" customHeight="1" x14ac:dyDescent="0.15">
      <c r="A166" s="4"/>
      <c r="B166" s="44"/>
      <c r="C166" s="18"/>
      <c r="D166" s="1057"/>
      <c r="E166" s="1064"/>
      <c r="F166" s="1055"/>
      <c r="G166" s="1055"/>
      <c r="H166" s="1055"/>
      <c r="I166" s="1055"/>
      <c r="J166" s="1055"/>
      <c r="K166" s="1055"/>
      <c r="L166" s="1055"/>
      <c r="M166" s="1055"/>
      <c r="N166" s="1055"/>
      <c r="O166" s="1055"/>
      <c r="P166" s="1063"/>
      <c r="Q166" s="44"/>
      <c r="R166" s="44"/>
      <c r="S166" s="18"/>
      <c r="T166" s="4"/>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row>
    <row r="167" spans="1:50" ht="14" hidden="1" customHeight="1" x14ac:dyDescent="0.15">
      <c r="A167" s="4"/>
      <c r="B167" s="44"/>
      <c r="C167" s="18"/>
      <c r="D167" s="1057"/>
      <c r="E167" s="1064"/>
      <c r="F167" s="1055"/>
      <c r="G167" s="1055"/>
      <c r="H167" s="1055"/>
      <c r="I167" s="1055"/>
      <c r="J167" s="1055"/>
      <c r="K167" s="1055"/>
      <c r="L167" s="1055"/>
      <c r="M167" s="1055"/>
      <c r="N167" s="1055"/>
      <c r="O167" s="1055"/>
      <c r="P167" s="1063"/>
      <c r="Q167" s="44"/>
      <c r="R167" s="44"/>
      <c r="S167" s="18"/>
      <c r="T167" s="4"/>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row>
    <row r="168" spans="1:50" ht="14" customHeight="1" thickBot="1" x14ac:dyDescent="0.2">
      <c r="A168" s="4"/>
      <c r="B168" s="44"/>
      <c r="C168" s="18"/>
      <c r="D168" s="1058"/>
      <c r="E168" s="1065"/>
      <c r="F168" s="1066"/>
      <c r="G168" s="1066"/>
      <c r="H168" s="1066"/>
      <c r="I168" s="1066"/>
      <c r="J168" s="1066"/>
      <c r="K168" s="1066"/>
      <c r="L168" s="1066"/>
      <c r="M168" s="1066"/>
      <c r="N168" s="1066"/>
      <c r="O168" s="1066"/>
      <c r="P168" s="1067"/>
      <c r="Q168" s="44"/>
      <c r="R168" s="44"/>
      <c r="S168" s="18"/>
      <c r="T168" s="4"/>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row>
    <row r="169" spans="1:50" ht="5" customHeight="1" thickBot="1" x14ac:dyDescent="0.2">
      <c r="A169" s="4"/>
      <c r="B169" s="44"/>
      <c r="C169" s="18"/>
      <c r="D169" s="18"/>
      <c r="E169" s="18"/>
      <c r="F169" s="18"/>
      <c r="G169" s="44"/>
      <c r="H169" s="44"/>
      <c r="I169" s="44"/>
      <c r="J169" s="44"/>
      <c r="K169" s="44"/>
      <c r="L169" s="44"/>
      <c r="M169" s="44"/>
      <c r="N169" s="44"/>
      <c r="O169" s="44"/>
      <c r="P169" s="44"/>
      <c r="Q169" s="44"/>
      <c r="R169" s="44"/>
      <c r="S169" s="18"/>
      <c r="T169" s="4"/>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row>
    <row r="170" spans="1:50" ht="15.75" customHeight="1" thickBot="1" x14ac:dyDescent="0.2">
      <c r="A170" s="4"/>
      <c r="B170" s="44"/>
      <c r="C170" s="1180" t="s">
        <v>1506</v>
      </c>
      <c r="D170" s="2691" t="s">
        <v>1549</v>
      </c>
      <c r="E170" s="2692"/>
      <c r="F170" s="1382">
        <f>'5b'!F66</f>
        <v>2024</v>
      </c>
      <c r="G170" s="1425">
        <f>'5b'!G66</f>
        <v>2025</v>
      </c>
      <c r="H170" s="1426">
        <f>'5b'!H66</f>
        <v>2026</v>
      </c>
      <c r="I170" s="1436">
        <f>'5b'!I66</f>
        <v>2027</v>
      </c>
      <c r="J170" s="44"/>
      <c r="K170" s="44"/>
      <c r="L170" s="44"/>
      <c r="M170" s="44"/>
      <c r="N170" s="44"/>
      <c r="O170" s="44"/>
      <c r="P170" s="44"/>
      <c r="Q170" s="44"/>
      <c r="R170" s="44"/>
      <c r="S170" s="18"/>
      <c r="T170" s="4"/>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row>
    <row r="171" spans="1:50" ht="15.75" customHeight="1" thickBot="1" x14ac:dyDescent="0.2">
      <c r="A171" s="4"/>
      <c r="B171" s="44"/>
      <c r="C171" s="18"/>
      <c r="D171" s="2689" t="s">
        <v>1550</v>
      </c>
      <c r="E171" s="2690"/>
      <c r="F171" s="1611">
        <f>SUM(E165:P165)</f>
        <v>0</v>
      </c>
      <c r="G171" s="1611">
        <f>+F171</f>
        <v>0</v>
      </c>
      <c r="H171" s="1611">
        <f>+G171</f>
        <v>0</v>
      </c>
      <c r="I171" s="1611">
        <f>+H171</f>
        <v>0</v>
      </c>
      <c r="J171" s="44"/>
      <c r="K171" s="44"/>
      <c r="L171" s="44"/>
      <c r="M171" s="44"/>
      <c r="N171" s="44"/>
      <c r="O171" s="44"/>
      <c r="P171" s="44"/>
      <c r="Q171" s="44"/>
      <c r="R171" s="44"/>
      <c r="S171" s="18"/>
      <c r="T171" s="4"/>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row>
    <row r="172" spans="1:50" ht="16.5" customHeight="1" thickBot="1" x14ac:dyDescent="0.2">
      <c r="A172" s="4"/>
      <c r="B172" s="44"/>
      <c r="C172" s="18"/>
      <c r="D172" s="18"/>
      <c r="E172" s="18"/>
      <c r="F172" s="18"/>
      <c r="G172" s="44"/>
      <c r="H172" s="44"/>
      <c r="I172" s="44"/>
      <c r="J172" s="44"/>
      <c r="K172" s="44"/>
      <c r="L172" s="44"/>
      <c r="M172" s="44"/>
      <c r="N172" s="44"/>
      <c r="O172" s="44"/>
      <c r="P172" s="44"/>
      <c r="Q172" s="44"/>
      <c r="R172" s="44"/>
      <c r="S172" s="18"/>
      <c r="T172" s="4"/>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row>
    <row r="173" spans="1:50" ht="13.5" customHeight="1" x14ac:dyDescent="0.15">
      <c r="A173" s="4"/>
      <c r="B173" s="44"/>
      <c r="C173" s="18"/>
      <c r="D173" s="1182" t="s">
        <v>1551</v>
      </c>
      <c r="E173" s="18"/>
      <c r="F173" s="18"/>
      <c r="G173" s="44"/>
      <c r="H173" s="44"/>
      <c r="I173" s="44"/>
      <c r="J173" s="44"/>
      <c r="K173" s="44"/>
      <c r="L173" s="44"/>
      <c r="M173" s="44"/>
      <c r="N173" s="44"/>
      <c r="O173" s="44"/>
      <c r="P173" s="44"/>
      <c r="Q173" s="44"/>
      <c r="R173" s="44"/>
      <c r="S173" s="18"/>
      <c r="T173" s="4"/>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row>
    <row r="174" spans="1:50" ht="15.75" customHeight="1" thickBot="1" x14ac:dyDescent="0.2">
      <c r="A174" s="4"/>
      <c r="B174" s="44"/>
      <c r="C174" s="1187" t="s">
        <v>1506</v>
      </c>
      <c r="D174" s="924" t="s">
        <v>1191</v>
      </c>
      <c r="E174" s="1179">
        <f>SUM(E164:P164)</f>
        <v>0</v>
      </c>
      <c r="F174" s="309" t="s">
        <v>1194</v>
      </c>
      <c r="G174" s="44"/>
      <c r="H174" s="44"/>
      <c r="I174" s="44"/>
      <c r="J174" s="44"/>
      <c r="K174" s="44"/>
      <c r="L174" s="44"/>
      <c r="M174" s="44"/>
      <c r="N174" s="44"/>
      <c r="O174" s="44"/>
      <c r="P174" s="44"/>
      <c r="Q174" s="44"/>
      <c r="R174" s="44"/>
      <c r="S174" s="18"/>
      <c r="T174" s="4"/>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row>
    <row r="175" spans="1:50" ht="15.75" customHeight="1" x14ac:dyDescent="0.15">
      <c r="A175" s="4"/>
      <c r="B175" s="44"/>
      <c r="C175" s="18"/>
      <c r="D175" s="1072" t="s">
        <v>1187</v>
      </c>
      <c r="E175" s="1073">
        <f>IF(E176=0,E174-E164,E176)</f>
        <v>0</v>
      </c>
      <c r="F175" s="1074">
        <f t="shared" ref="F175:P175" si="34">IF(F176=0,E175-F164,F176)</f>
        <v>0</v>
      </c>
      <c r="G175" s="1074">
        <f t="shared" si="34"/>
        <v>0</v>
      </c>
      <c r="H175" s="1074">
        <f t="shared" si="34"/>
        <v>0</v>
      </c>
      <c r="I175" s="1074">
        <f t="shared" si="34"/>
        <v>0</v>
      </c>
      <c r="J175" s="1074">
        <f t="shared" si="34"/>
        <v>0</v>
      </c>
      <c r="K175" s="1074">
        <f t="shared" si="34"/>
        <v>0</v>
      </c>
      <c r="L175" s="1074">
        <f t="shared" si="34"/>
        <v>0</v>
      </c>
      <c r="M175" s="1074">
        <f t="shared" si="34"/>
        <v>0</v>
      </c>
      <c r="N175" s="1074">
        <f t="shared" si="34"/>
        <v>0</v>
      </c>
      <c r="O175" s="1074">
        <f t="shared" si="34"/>
        <v>0</v>
      </c>
      <c r="P175" s="1085">
        <f t="shared" si="34"/>
        <v>0</v>
      </c>
      <c r="Q175" s="44"/>
      <c r="R175" s="44"/>
      <c r="S175" s="18"/>
      <c r="T175" s="4"/>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row>
    <row r="176" spans="1:50" ht="15.75" customHeight="1" thickBot="1" x14ac:dyDescent="0.2">
      <c r="A176" s="4"/>
      <c r="B176" s="44"/>
      <c r="C176" s="18"/>
      <c r="D176" s="1076" t="s">
        <v>1716</v>
      </c>
      <c r="E176" s="1065"/>
      <c r="F176" s="1066"/>
      <c r="G176" s="1066"/>
      <c r="H176" s="1066"/>
      <c r="I176" s="1066"/>
      <c r="J176" s="1066"/>
      <c r="K176" s="1066"/>
      <c r="L176" s="1066"/>
      <c r="M176" s="1066"/>
      <c r="N176" s="1066"/>
      <c r="O176" s="1066"/>
      <c r="P176" s="1086"/>
      <c r="Q176" s="44"/>
      <c r="R176" s="44"/>
      <c r="S176" s="18"/>
      <c r="T176" s="4"/>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row>
    <row r="177" spans="1:50" ht="5" customHeight="1" thickBot="1" x14ac:dyDescent="0.2">
      <c r="A177" s="4"/>
      <c r="B177" s="44"/>
      <c r="C177" s="18"/>
      <c r="D177" s="18"/>
      <c r="E177" s="18"/>
      <c r="F177" s="18"/>
      <c r="G177" s="44"/>
      <c r="H177" s="44"/>
      <c r="I177" s="44"/>
      <c r="J177" s="44"/>
      <c r="K177" s="44"/>
      <c r="L177" s="44"/>
      <c r="M177" s="44"/>
      <c r="N177" s="44"/>
      <c r="O177" s="44"/>
      <c r="P177" s="44"/>
      <c r="Q177" s="44"/>
      <c r="R177" s="44"/>
      <c r="S177" s="18"/>
      <c r="T177" s="4"/>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row>
    <row r="178" spans="1:50" ht="20" customHeight="1" thickBot="1" x14ac:dyDescent="0.2">
      <c r="A178" s="4"/>
      <c r="B178" s="44"/>
      <c r="C178" s="18"/>
      <c r="D178" s="18"/>
      <c r="E178" s="18"/>
      <c r="F178" s="1382">
        <f>F170</f>
        <v>2024</v>
      </c>
      <c r="G178" s="1425">
        <f>G170</f>
        <v>2025</v>
      </c>
      <c r="H178" s="1426">
        <f>H170</f>
        <v>2026</v>
      </c>
      <c r="I178" s="1436">
        <f>I170</f>
        <v>2027</v>
      </c>
      <c r="J178" s="44"/>
      <c r="K178" s="44"/>
      <c r="L178" s="44"/>
      <c r="M178" s="44"/>
      <c r="N178" s="44"/>
      <c r="O178" s="44"/>
      <c r="P178" s="44"/>
      <c r="Q178" s="44"/>
      <c r="R178" s="44"/>
      <c r="S178" s="18"/>
      <c r="T178" s="4"/>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row>
    <row r="179" spans="1:50" ht="15.75" customHeight="1" x14ac:dyDescent="0.15">
      <c r="A179" s="4"/>
      <c r="B179" s="44"/>
      <c r="C179" s="18"/>
      <c r="D179" s="924" t="s">
        <v>1191</v>
      </c>
      <c r="E179" s="1468">
        <f>+IF(E180=0,P175,E180)</f>
        <v>0</v>
      </c>
      <c r="F179" s="1775">
        <f>IF(F180=0,E179-F171,F180)</f>
        <v>0</v>
      </c>
      <c r="G179" s="1775">
        <f>IF(G180=0,F179-G171,G180)</f>
        <v>0</v>
      </c>
      <c r="H179" s="1775">
        <f>IF(H180=0,G179-H171,H180)</f>
        <v>0</v>
      </c>
      <c r="I179" s="1776">
        <f>IF(I180=0,H179-I171,I180)</f>
        <v>0</v>
      </c>
      <c r="J179" s="44"/>
      <c r="K179" s="44"/>
      <c r="L179" s="44"/>
      <c r="M179" s="44"/>
      <c r="N179" s="44"/>
      <c r="O179" s="44"/>
      <c r="P179" s="44"/>
      <c r="Q179" s="44"/>
      <c r="R179" s="44"/>
      <c r="S179" s="18"/>
      <c r="T179" s="4"/>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row>
    <row r="180" spans="1:50" ht="15.75" customHeight="1" thickBot="1" x14ac:dyDescent="0.2">
      <c r="A180" s="4"/>
      <c r="B180" s="44"/>
      <c r="C180" s="18"/>
      <c r="D180" s="1076" t="s">
        <v>1716</v>
      </c>
      <c r="E180" s="1783">
        <v>0</v>
      </c>
      <c r="F180" s="1784"/>
      <c r="G180" s="1784"/>
      <c r="H180" s="1784"/>
      <c r="I180" s="1785"/>
      <c r="J180" s="44"/>
      <c r="K180" s="44"/>
      <c r="L180" s="44"/>
      <c r="M180" s="44"/>
      <c r="N180" s="44"/>
      <c r="O180" s="44"/>
      <c r="P180" s="44"/>
      <c r="Q180" s="44"/>
      <c r="R180" s="44"/>
      <c r="S180" s="18"/>
      <c r="T180" s="4"/>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row>
    <row r="181" spans="1:50" ht="20" customHeight="1" thickBot="1" x14ac:dyDescent="0.2">
      <c r="A181" s="4"/>
      <c r="B181" s="44"/>
      <c r="C181" s="18"/>
      <c r="D181" s="18"/>
      <c r="E181" s="18"/>
      <c r="F181" s="18"/>
      <c r="G181" s="44"/>
      <c r="H181" s="44"/>
      <c r="I181" s="44"/>
      <c r="J181" s="44"/>
      <c r="K181" s="44"/>
      <c r="L181" s="44"/>
      <c r="M181" s="44"/>
      <c r="N181" s="44"/>
      <c r="O181" s="44"/>
      <c r="P181" s="44"/>
      <c r="Q181" s="44"/>
      <c r="R181" s="44"/>
      <c r="S181" s="18"/>
      <c r="T181" s="4"/>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row>
    <row r="182" spans="1:50" ht="15.75" customHeight="1" thickTop="1" thickBot="1" x14ac:dyDescent="0.25">
      <c r="A182" s="4"/>
      <c r="B182" s="44"/>
      <c r="C182" s="1160" t="s">
        <v>1567</v>
      </c>
      <c r="D182" s="1133" t="s">
        <v>328</v>
      </c>
      <c r="E182" s="18"/>
      <c r="F182" s="18"/>
      <c r="G182" s="44"/>
      <c r="H182" s="44"/>
      <c r="I182" s="44"/>
      <c r="J182" s="44"/>
      <c r="K182" s="44"/>
      <c r="L182" s="44"/>
      <c r="M182" s="44"/>
      <c r="N182" s="44"/>
      <c r="O182" s="44"/>
      <c r="P182" s="44"/>
      <c r="Q182" s="44"/>
      <c r="R182" s="44"/>
      <c r="S182" s="18"/>
      <c r="T182" s="4"/>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row>
    <row r="183" spans="1:50" ht="20" customHeight="1" thickBot="1" x14ac:dyDescent="0.25">
      <c r="A183" s="4"/>
      <c r="B183" s="44"/>
      <c r="C183" s="18"/>
      <c r="D183" s="1134"/>
      <c r="E183" s="18"/>
      <c r="F183" s="18"/>
      <c r="G183" s="44"/>
      <c r="H183" s="44"/>
      <c r="I183" s="44"/>
      <c r="J183" s="44"/>
      <c r="K183" s="44"/>
      <c r="L183" s="44"/>
      <c r="M183" s="44"/>
      <c r="N183" s="44"/>
      <c r="O183" s="44"/>
      <c r="P183" s="44"/>
      <c r="Q183" s="44"/>
      <c r="R183" s="44"/>
      <c r="S183" s="18"/>
      <c r="T183" s="4"/>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row>
    <row r="184" spans="1:50" ht="20" customHeight="1" thickTop="1" thickBot="1" x14ac:dyDescent="0.25">
      <c r="A184" s="4"/>
      <c r="B184" s="44"/>
      <c r="C184" s="18"/>
      <c r="D184" s="1186" t="s">
        <v>1416</v>
      </c>
      <c r="E184" s="2686" t="s">
        <v>1204</v>
      </c>
      <c r="F184" s="2553"/>
      <c r="G184" s="44"/>
      <c r="H184" s="44"/>
      <c r="I184" s="44"/>
      <c r="J184" s="44"/>
      <c r="K184" s="44"/>
      <c r="L184" s="44"/>
      <c r="M184" s="44"/>
      <c r="N184" s="44"/>
      <c r="O184" s="44"/>
      <c r="P184" s="44"/>
      <c r="Q184" s="44"/>
      <c r="R184" s="44"/>
      <c r="S184" s="18"/>
      <c r="T184" s="4"/>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row>
    <row r="185" spans="1:50" ht="5" customHeight="1" x14ac:dyDescent="0.15">
      <c r="A185" s="4"/>
      <c r="B185" s="44"/>
      <c r="C185" s="18"/>
      <c r="D185" s="18"/>
      <c r="E185" s="18"/>
      <c r="F185" s="18"/>
      <c r="G185" s="44"/>
      <c r="H185" s="44"/>
      <c r="I185" s="44"/>
      <c r="J185" s="44"/>
      <c r="K185" s="44"/>
      <c r="L185" s="44"/>
      <c r="M185" s="44"/>
      <c r="N185" s="44"/>
      <c r="O185" s="44"/>
      <c r="P185" s="44"/>
      <c r="Q185" s="44"/>
      <c r="R185" s="44"/>
      <c r="S185" s="18"/>
      <c r="T185" s="4"/>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row>
    <row r="186" spans="1:50" ht="15.75" customHeight="1" thickBot="1" x14ac:dyDescent="0.25">
      <c r="A186" s="4"/>
      <c r="B186" s="44"/>
      <c r="C186" s="1180" t="s">
        <v>1506</v>
      </c>
      <c r="D186" s="2680" t="s">
        <v>1417</v>
      </c>
      <c r="E186" s="2681"/>
      <c r="F186" s="2681"/>
      <c r="G186" s="2681"/>
      <c r="H186" s="2682"/>
      <c r="I186" s="44"/>
      <c r="J186" s="44"/>
      <c r="K186" s="44"/>
      <c r="L186" s="44"/>
      <c r="M186" s="44"/>
      <c r="N186" s="44"/>
      <c r="O186" s="44"/>
      <c r="P186" s="44"/>
      <c r="Q186" s="44"/>
      <c r="R186" s="44"/>
      <c r="S186" s="18"/>
      <c r="T186" s="4"/>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row>
    <row r="187" spans="1:50" ht="14" customHeight="1" x14ac:dyDescent="0.15">
      <c r="A187" s="4"/>
      <c r="B187" s="44"/>
      <c r="C187" s="18"/>
      <c r="D187" s="1178" t="s">
        <v>1113</v>
      </c>
      <c r="E187" s="1077">
        <f t="shared" ref="E187:P187" si="35">SUM(E188:E191)</f>
        <v>0</v>
      </c>
      <c r="F187" s="1078">
        <f t="shared" si="35"/>
        <v>0</v>
      </c>
      <c r="G187" s="1078">
        <f t="shared" si="35"/>
        <v>0</v>
      </c>
      <c r="H187" s="1078">
        <f t="shared" si="35"/>
        <v>0</v>
      </c>
      <c r="I187" s="1078">
        <f t="shared" si="35"/>
        <v>0</v>
      </c>
      <c r="J187" s="1078">
        <f t="shared" si="35"/>
        <v>0</v>
      </c>
      <c r="K187" s="1078">
        <f t="shared" si="35"/>
        <v>0</v>
      </c>
      <c r="L187" s="1078">
        <f t="shared" si="35"/>
        <v>0</v>
      </c>
      <c r="M187" s="1078">
        <f t="shared" si="35"/>
        <v>0</v>
      </c>
      <c r="N187" s="1078">
        <f t="shared" si="35"/>
        <v>0</v>
      </c>
      <c r="O187" s="1078">
        <f t="shared" si="35"/>
        <v>0</v>
      </c>
      <c r="P187" s="1079">
        <f t="shared" si="35"/>
        <v>0</v>
      </c>
      <c r="Q187" s="44"/>
      <c r="R187" s="44"/>
      <c r="S187" s="18"/>
      <c r="T187" s="4"/>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row>
    <row r="188" spans="1:50" ht="14" customHeight="1" x14ac:dyDescent="0.15">
      <c r="A188" s="4"/>
      <c r="B188" s="44"/>
      <c r="C188" s="18"/>
      <c r="D188" s="1132"/>
      <c r="E188" s="1068"/>
      <c r="F188" s="1069"/>
      <c r="G188" s="1069"/>
      <c r="H188" s="1069"/>
      <c r="I188" s="1069"/>
      <c r="J188" s="1069"/>
      <c r="K188" s="1069"/>
      <c r="L188" s="1069"/>
      <c r="M188" s="1069"/>
      <c r="N188" s="1069"/>
      <c r="O188" s="1069"/>
      <c r="P188" s="1070"/>
      <c r="Q188" s="44"/>
      <c r="R188" s="44"/>
      <c r="S188" s="18"/>
      <c r="T188" s="4"/>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row>
    <row r="189" spans="1:50" ht="14" hidden="1" customHeight="1" x14ac:dyDescent="0.15">
      <c r="A189" s="4"/>
      <c r="B189" s="44"/>
      <c r="C189" s="18"/>
      <c r="D189" s="1057"/>
      <c r="E189" s="1064"/>
      <c r="F189" s="1055"/>
      <c r="G189" s="1055"/>
      <c r="H189" s="1055"/>
      <c r="I189" s="1055"/>
      <c r="J189" s="1055"/>
      <c r="K189" s="1055"/>
      <c r="L189" s="1055"/>
      <c r="M189" s="1055"/>
      <c r="N189" s="1055"/>
      <c r="O189" s="1055"/>
      <c r="P189" s="1063"/>
      <c r="Q189" s="44"/>
      <c r="R189" s="44"/>
      <c r="S189" s="18"/>
      <c r="T189" s="4"/>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row>
    <row r="190" spans="1:50" ht="14" hidden="1" customHeight="1" x14ac:dyDescent="0.15">
      <c r="A190" s="4"/>
      <c r="B190" s="44"/>
      <c r="C190" s="18"/>
      <c r="D190" s="1057"/>
      <c r="E190" s="1064"/>
      <c r="F190" s="1055"/>
      <c r="G190" s="1055"/>
      <c r="H190" s="1055"/>
      <c r="I190" s="1055"/>
      <c r="J190" s="1055"/>
      <c r="K190" s="1055"/>
      <c r="L190" s="1055"/>
      <c r="M190" s="1055"/>
      <c r="N190" s="1055"/>
      <c r="O190" s="1055"/>
      <c r="P190" s="1063"/>
      <c r="Q190" s="44"/>
      <c r="R190" s="44"/>
      <c r="S190" s="18"/>
      <c r="T190" s="4"/>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row>
    <row r="191" spans="1:50" ht="14" customHeight="1" thickBot="1" x14ac:dyDescent="0.2">
      <c r="A191" s="4"/>
      <c r="B191" s="44"/>
      <c r="C191" s="18"/>
      <c r="D191" s="1058"/>
      <c r="E191" s="1065"/>
      <c r="F191" s="1066"/>
      <c r="G191" s="1066"/>
      <c r="H191" s="1066"/>
      <c r="I191" s="1066"/>
      <c r="J191" s="1066"/>
      <c r="K191" s="1066"/>
      <c r="L191" s="1066"/>
      <c r="M191" s="1066"/>
      <c r="N191" s="1066"/>
      <c r="O191" s="1066"/>
      <c r="P191" s="1067"/>
      <c r="Q191" s="44"/>
      <c r="R191" s="44"/>
      <c r="S191" s="18"/>
      <c r="T191" s="4"/>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row>
    <row r="192" spans="1:50" ht="5" customHeight="1" thickBot="1" x14ac:dyDescent="0.2">
      <c r="A192" s="4"/>
      <c r="B192" s="44"/>
      <c r="C192" s="18"/>
      <c r="D192" s="18"/>
      <c r="E192" s="18"/>
      <c r="F192" s="18"/>
      <c r="G192" s="44"/>
      <c r="H192" s="44"/>
      <c r="I192" s="44"/>
      <c r="J192" s="44"/>
      <c r="K192" s="44"/>
      <c r="L192" s="44"/>
      <c r="M192" s="44"/>
      <c r="N192" s="44"/>
      <c r="O192" s="44"/>
      <c r="P192" s="44"/>
      <c r="Q192" s="44"/>
      <c r="R192" s="44"/>
      <c r="S192" s="18"/>
      <c r="T192" s="4"/>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row>
    <row r="193" spans="1:50" ht="14.25" customHeight="1" x14ac:dyDescent="0.15">
      <c r="A193" s="4"/>
      <c r="B193" s="44"/>
      <c r="C193" s="18"/>
      <c r="D193" s="1182" t="s">
        <v>1190</v>
      </c>
      <c r="E193" s="18"/>
      <c r="F193" s="18"/>
      <c r="G193" s="44"/>
      <c r="H193" s="44"/>
      <c r="I193" s="44"/>
      <c r="J193" s="44"/>
      <c r="K193" s="44"/>
      <c r="L193" s="44"/>
      <c r="M193" s="44"/>
      <c r="N193" s="44"/>
      <c r="O193" s="44"/>
      <c r="P193" s="44"/>
      <c r="Q193" s="44"/>
      <c r="R193" s="44"/>
      <c r="S193" s="18"/>
      <c r="T193" s="4"/>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row>
    <row r="194" spans="1:50" ht="15.75" customHeight="1" thickBot="1" x14ac:dyDescent="0.2">
      <c r="A194" s="4"/>
      <c r="B194" s="44"/>
      <c r="C194" s="1187" t="s">
        <v>1506</v>
      </c>
      <c r="D194" s="924" t="s">
        <v>1191</v>
      </c>
      <c r="E194" s="1179">
        <f>SUM(E187:P187)</f>
        <v>0</v>
      </c>
      <c r="F194" s="309" t="s">
        <v>1194</v>
      </c>
      <c r="G194" s="44"/>
      <c r="H194" s="44"/>
      <c r="I194" s="44"/>
      <c r="J194" s="44"/>
      <c r="K194" s="44"/>
      <c r="L194" s="44"/>
      <c r="M194" s="44"/>
      <c r="N194" s="44"/>
      <c r="O194" s="44"/>
      <c r="P194" s="44"/>
      <c r="Q194" s="44"/>
      <c r="R194" s="44"/>
      <c r="S194" s="18"/>
      <c r="T194" s="4"/>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row>
    <row r="195" spans="1:50" ht="15.75" customHeight="1" x14ac:dyDescent="0.15">
      <c r="A195" s="4"/>
      <c r="B195" s="44"/>
      <c r="C195" s="18"/>
      <c r="D195" s="1072" t="s">
        <v>1499</v>
      </c>
      <c r="E195" s="1073">
        <f>IF(E196=0,E194-E187,E196)</f>
        <v>0</v>
      </c>
      <c r="F195" s="1074">
        <f t="shared" ref="F195:P195" si="36">IF(F196=0,E195-F187,F196)</f>
        <v>0</v>
      </c>
      <c r="G195" s="1074">
        <f t="shared" si="36"/>
        <v>0</v>
      </c>
      <c r="H195" s="1074">
        <f t="shared" si="36"/>
        <v>0</v>
      </c>
      <c r="I195" s="1074">
        <f t="shared" si="36"/>
        <v>0</v>
      </c>
      <c r="J195" s="1074">
        <f t="shared" si="36"/>
        <v>0</v>
      </c>
      <c r="K195" s="1074">
        <f t="shared" si="36"/>
        <v>0</v>
      </c>
      <c r="L195" s="1074">
        <f t="shared" si="36"/>
        <v>0</v>
      </c>
      <c r="M195" s="1074">
        <f t="shared" si="36"/>
        <v>0</v>
      </c>
      <c r="N195" s="1074">
        <f t="shared" si="36"/>
        <v>0</v>
      </c>
      <c r="O195" s="1074">
        <f t="shared" si="36"/>
        <v>0</v>
      </c>
      <c r="P195" s="1085">
        <f t="shared" si="36"/>
        <v>0</v>
      </c>
      <c r="Q195" s="44"/>
      <c r="R195" s="44"/>
      <c r="S195" s="18"/>
      <c r="T195" s="4"/>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row>
    <row r="196" spans="1:50" ht="15.75" customHeight="1" thickBot="1" x14ac:dyDescent="0.2">
      <c r="A196" s="4"/>
      <c r="B196" s="44"/>
      <c r="C196" s="18"/>
      <c r="D196" s="1076" t="s">
        <v>1716</v>
      </c>
      <c r="E196" s="1065"/>
      <c r="F196" s="1066"/>
      <c r="G196" s="1066"/>
      <c r="H196" s="1066"/>
      <c r="I196" s="1066"/>
      <c r="J196" s="1066"/>
      <c r="K196" s="1066"/>
      <c r="L196" s="1066"/>
      <c r="M196" s="1066"/>
      <c r="N196" s="1066"/>
      <c r="O196" s="1066"/>
      <c r="P196" s="1086"/>
      <c r="Q196" s="44"/>
      <c r="R196" s="44"/>
      <c r="S196" s="18"/>
      <c r="T196" s="4"/>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row>
    <row r="197" spans="1:50" ht="20" customHeight="1" thickBot="1" x14ac:dyDescent="0.2">
      <c r="A197" s="4"/>
      <c r="B197" s="44"/>
      <c r="C197" s="18"/>
      <c r="D197" s="18"/>
      <c r="E197" s="18"/>
      <c r="F197" s="18"/>
      <c r="G197" s="44"/>
      <c r="H197" s="44"/>
      <c r="I197" s="44"/>
      <c r="J197" s="44"/>
      <c r="K197" s="44"/>
      <c r="L197" s="44"/>
      <c r="M197" s="44"/>
      <c r="N197" s="44"/>
      <c r="O197" s="44"/>
      <c r="P197" s="44"/>
      <c r="Q197" s="44"/>
      <c r="R197" s="44"/>
      <c r="S197" s="18"/>
      <c r="T197" s="4"/>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row>
    <row r="198" spans="1:50" ht="20" customHeight="1" thickTop="1" thickBot="1" x14ac:dyDescent="0.25">
      <c r="A198" s="4"/>
      <c r="B198" s="44"/>
      <c r="C198" s="18"/>
      <c r="D198" s="1186" t="s">
        <v>978</v>
      </c>
      <c r="E198" s="18"/>
      <c r="F198" s="18"/>
      <c r="G198" s="44"/>
      <c r="H198" s="44"/>
      <c r="I198" s="44"/>
      <c r="J198" s="44"/>
      <c r="K198" s="44"/>
      <c r="L198" s="44"/>
      <c r="M198" s="44"/>
      <c r="N198" s="44"/>
      <c r="O198" s="44"/>
      <c r="P198" s="44"/>
      <c r="Q198" s="44"/>
      <c r="R198" s="44"/>
      <c r="S198" s="18"/>
      <c r="T198" s="4"/>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row>
    <row r="199" spans="1:50" ht="5" customHeight="1" x14ac:dyDescent="0.15">
      <c r="A199" s="4"/>
      <c r="B199" s="44"/>
      <c r="C199" s="18"/>
      <c r="D199" s="18"/>
      <c r="E199" s="18"/>
      <c r="F199" s="18"/>
      <c r="G199" s="44"/>
      <c r="H199" s="44"/>
      <c r="I199" s="44"/>
      <c r="J199" s="44"/>
      <c r="K199" s="44"/>
      <c r="L199" s="44"/>
      <c r="M199" s="44"/>
      <c r="N199" s="44"/>
      <c r="O199" s="44"/>
      <c r="P199" s="44"/>
      <c r="Q199" s="44"/>
      <c r="R199" s="44"/>
      <c r="S199" s="18"/>
      <c r="T199" s="4"/>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row>
    <row r="200" spans="1:50" ht="15.75" customHeight="1" thickBot="1" x14ac:dyDescent="0.25">
      <c r="A200" s="4"/>
      <c r="B200" s="44"/>
      <c r="C200" s="1180" t="s">
        <v>1506</v>
      </c>
      <c r="D200" s="2680" t="s">
        <v>1418</v>
      </c>
      <c r="E200" s="2681"/>
      <c r="F200" s="2681"/>
      <c r="G200" s="2681"/>
      <c r="H200" s="2682"/>
      <c r="I200" s="44"/>
      <c r="J200" s="44"/>
      <c r="K200" s="44"/>
      <c r="L200" s="44"/>
      <c r="M200" s="44"/>
      <c r="N200" s="44"/>
      <c r="O200" s="44"/>
      <c r="P200" s="44"/>
      <c r="Q200" s="44"/>
      <c r="R200" s="44"/>
      <c r="S200" s="18"/>
      <c r="T200" s="4"/>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row>
    <row r="201" spans="1:50" ht="14" customHeight="1" x14ac:dyDescent="0.15">
      <c r="A201" s="4"/>
      <c r="B201" s="44"/>
      <c r="C201" s="18"/>
      <c r="D201" s="1178" t="s">
        <v>1113</v>
      </c>
      <c r="E201" s="1077">
        <f t="shared" ref="E201:P201" si="37">SUM(E202:E205)</f>
        <v>0</v>
      </c>
      <c r="F201" s="1078">
        <f t="shared" si="37"/>
        <v>0</v>
      </c>
      <c r="G201" s="1078">
        <f t="shared" si="37"/>
        <v>0</v>
      </c>
      <c r="H201" s="1078">
        <f t="shared" si="37"/>
        <v>0</v>
      </c>
      <c r="I201" s="1078">
        <f t="shared" si="37"/>
        <v>0</v>
      </c>
      <c r="J201" s="1078">
        <f t="shared" si="37"/>
        <v>0</v>
      </c>
      <c r="K201" s="1078">
        <f t="shared" si="37"/>
        <v>0</v>
      </c>
      <c r="L201" s="1078">
        <f t="shared" si="37"/>
        <v>0</v>
      </c>
      <c r="M201" s="1078">
        <f t="shared" si="37"/>
        <v>0</v>
      </c>
      <c r="N201" s="1078">
        <f t="shared" si="37"/>
        <v>0</v>
      </c>
      <c r="O201" s="1078">
        <f t="shared" si="37"/>
        <v>0</v>
      </c>
      <c r="P201" s="1079">
        <f t="shared" si="37"/>
        <v>0</v>
      </c>
      <c r="Q201" s="44"/>
      <c r="R201" s="44"/>
      <c r="S201" s="18"/>
      <c r="T201" s="4"/>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row>
    <row r="202" spans="1:50" ht="14" customHeight="1" x14ac:dyDescent="0.15">
      <c r="A202" s="4"/>
      <c r="B202" s="44"/>
      <c r="C202" s="18"/>
      <c r="D202" s="1132"/>
      <c r="E202" s="1068"/>
      <c r="F202" s="1069"/>
      <c r="G202" s="1069"/>
      <c r="H202" s="1069"/>
      <c r="I202" s="1069"/>
      <c r="J202" s="1069"/>
      <c r="K202" s="1069"/>
      <c r="L202" s="1069"/>
      <c r="M202" s="1069"/>
      <c r="N202" s="1069"/>
      <c r="O202" s="1069"/>
      <c r="P202" s="1070"/>
      <c r="Q202" s="44"/>
      <c r="R202" s="44"/>
      <c r="S202" s="18"/>
      <c r="T202" s="4"/>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row>
    <row r="203" spans="1:50" ht="14" hidden="1" customHeight="1" x14ac:dyDescent="0.15">
      <c r="A203" s="4"/>
      <c r="B203" s="44"/>
      <c r="C203" s="18"/>
      <c r="D203" s="1057"/>
      <c r="E203" s="1064"/>
      <c r="F203" s="1055"/>
      <c r="G203" s="1055"/>
      <c r="H203" s="1055"/>
      <c r="I203" s="1055"/>
      <c r="J203" s="1055"/>
      <c r="K203" s="1055"/>
      <c r="L203" s="1055"/>
      <c r="M203" s="1055"/>
      <c r="N203" s="1055"/>
      <c r="O203" s="1055"/>
      <c r="P203" s="1063"/>
      <c r="Q203" s="44"/>
      <c r="R203" s="44"/>
      <c r="S203" s="18"/>
      <c r="T203" s="4"/>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row>
    <row r="204" spans="1:50" ht="14" hidden="1" customHeight="1" x14ac:dyDescent="0.15">
      <c r="A204" s="4"/>
      <c r="B204" s="44"/>
      <c r="C204" s="18"/>
      <c r="D204" s="1057"/>
      <c r="E204" s="1064"/>
      <c r="F204" s="1055"/>
      <c r="G204" s="1055"/>
      <c r="H204" s="1055"/>
      <c r="I204" s="1055"/>
      <c r="J204" s="1055"/>
      <c r="K204" s="1055"/>
      <c r="L204" s="1055"/>
      <c r="M204" s="1055"/>
      <c r="N204" s="1055"/>
      <c r="O204" s="1055"/>
      <c r="P204" s="1063"/>
      <c r="Q204" s="44"/>
      <c r="R204" s="44"/>
      <c r="S204" s="18"/>
      <c r="T204" s="4"/>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row>
    <row r="205" spans="1:50" ht="14" customHeight="1" thickBot="1" x14ac:dyDescent="0.2">
      <c r="A205" s="4"/>
      <c r="B205" s="44"/>
      <c r="C205" s="18"/>
      <c r="D205" s="1058"/>
      <c r="E205" s="1065"/>
      <c r="F205" s="1066"/>
      <c r="G205" s="1066"/>
      <c r="H205" s="1066"/>
      <c r="I205" s="1066"/>
      <c r="J205" s="1066"/>
      <c r="K205" s="1066"/>
      <c r="L205" s="1066"/>
      <c r="M205" s="1066"/>
      <c r="N205" s="1066"/>
      <c r="O205" s="1066"/>
      <c r="P205" s="1067"/>
      <c r="Q205" s="44"/>
      <c r="R205" s="44"/>
      <c r="S205" s="18"/>
      <c r="T205" s="4"/>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row>
    <row r="206" spans="1:50" ht="5.25" customHeight="1" x14ac:dyDescent="0.15">
      <c r="A206" s="4"/>
      <c r="B206" s="44"/>
      <c r="C206" s="18"/>
      <c r="D206" s="18"/>
      <c r="E206" s="18"/>
      <c r="F206" s="18"/>
      <c r="G206" s="44"/>
      <c r="H206" s="44"/>
      <c r="I206" s="44"/>
      <c r="J206" s="44"/>
      <c r="K206" s="44"/>
      <c r="L206" s="44"/>
      <c r="M206" s="44"/>
      <c r="N206" s="44"/>
      <c r="O206" s="44"/>
      <c r="P206" s="44"/>
      <c r="Q206" s="44"/>
      <c r="R206" s="44"/>
      <c r="S206" s="18"/>
      <c r="T206" s="4"/>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row>
    <row r="207" spans="1:50" ht="17.25" customHeight="1" thickBot="1" x14ac:dyDescent="0.25">
      <c r="A207" s="4"/>
      <c r="B207" s="44"/>
      <c r="C207" s="1180" t="s">
        <v>1506</v>
      </c>
      <c r="D207" s="2680" t="s">
        <v>1186</v>
      </c>
      <c r="E207" s="2681"/>
      <c r="F207" s="2681"/>
      <c r="G207" s="2681"/>
      <c r="H207" s="2682"/>
      <c r="I207" s="44"/>
      <c r="J207" s="44"/>
      <c r="K207" s="44"/>
      <c r="L207" s="44"/>
      <c r="M207" s="44"/>
      <c r="N207" s="44"/>
      <c r="O207" s="44"/>
      <c r="P207" s="44"/>
      <c r="Q207" s="44"/>
      <c r="R207" s="44"/>
      <c r="S207" s="18"/>
      <c r="T207" s="4"/>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row>
    <row r="208" spans="1:50" ht="13.5" customHeight="1" x14ac:dyDescent="0.15">
      <c r="A208" s="4"/>
      <c r="B208" s="44"/>
      <c r="C208" s="18"/>
      <c r="D208" s="1178" t="s">
        <v>1116</v>
      </c>
      <c r="E208" s="1077">
        <f>SUM(E209:E212)</f>
        <v>0</v>
      </c>
      <c r="F208" s="1078">
        <f t="shared" ref="F208:P208" si="38">SUM(F209:F212)</f>
        <v>0</v>
      </c>
      <c r="G208" s="1078">
        <f t="shared" si="38"/>
        <v>0</v>
      </c>
      <c r="H208" s="1078">
        <f t="shared" si="38"/>
        <v>0</v>
      </c>
      <c r="I208" s="1078">
        <f t="shared" si="38"/>
        <v>0</v>
      </c>
      <c r="J208" s="1078">
        <f t="shared" si="38"/>
        <v>0</v>
      </c>
      <c r="K208" s="1078">
        <f t="shared" si="38"/>
        <v>0</v>
      </c>
      <c r="L208" s="1078">
        <f t="shared" si="38"/>
        <v>0</v>
      </c>
      <c r="M208" s="1078">
        <f t="shared" si="38"/>
        <v>0</v>
      </c>
      <c r="N208" s="1078">
        <f t="shared" si="38"/>
        <v>0</v>
      </c>
      <c r="O208" s="1078">
        <f t="shared" si="38"/>
        <v>0</v>
      </c>
      <c r="P208" s="1079">
        <f t="shared" si="38"/>
        <v>0</v>
      </c>
      <c r="Q208" s="44"/>
      <c r="R208" s="44"/>
      <c r="S208" s="18"/>
      <c r="T208" s="4"/>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row>
    <row r="209" spans="1:50" ht="14" customHeight="1" x14ac:dyDescent="0.15">
      <c r="A209" s="4"/>
      <c r="B209" s="44"/>
      <c r="C209" s="18"/>
      <c r="D209" s="1132"/>
      <c r="E209" s="1068"/>
      <c r="F209" s="1069"/>
      <c r="G209" s="1069"/>
      <c r="H209" s="1069"/>
      <c r="I209" s="1069"/>
      <c r="J209" s="1069"/>
      <c r="K209" s="1069"/>
      <c r="L209" s="1069"/>
      <c r="M209" s="1069"/>
      <c r="N209" s="1069"/>
      <c r="O209" s="1069"/>
      <c r="P209" s="1070"/>
      <c r="Q209" s="44"/>
      <c r="R209" s="44"/>
      <c r="S209" s="18"/>
      <c r="T209" s="4"/>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row>
    <row r="210" spans="1:50" ht="14" hidden="1" customHeight="1" x14ac:dyDescent="0.15">
      <c r="A210" s="4"/>
      <c r="B210" s="44"/>
      <c r="C210" s="18"/>
      <c r="D210" s="1057"/>
      <c r="E210" s="1064"/>
      <c r="F210" s="1055"/>
      <c r="G210" s="1055"/>
      <c r="H210" s="1055"/>
      <c r="I210" s="1055"/>
      <c r="J210" s="1055"/>
      <c r="K210" s="1055"/>
      <c r="L210" s="1055"/>
      <c r="M210" s="1055"/>
      <c r="N210" s="1055"/>
      <c r="O210" s="1055"/>
      <c r="P210" s="1063"/>
      <c r="Q210" s="44"/>
      <c r="R210" s="44"/>
      <c r="S210" s="18"/>
      <c r="T210" s="4"/>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row>
    <row r="211" spans="1:50" ht="14" hidden="1" customHeight="1" x14ac:dyDescent="0.15">
      <c r="A211" s="4"/>
      <c r="B211" s="44"/>
      <c r="C211" s="18"/>
      <c r="D211" s="1057"/>
      <c r="E211" s="1064"/>
      <c r="F211" s="1055"/>
      <c r="G211" s="1055"/>
      <c r="H211" s="1055"/>
      <c r="I211" s="1055"/>
      <c r="J211" s="1055"/>
      <c r="K211" s="1055"/>
      <c r="L211" s="1055"/>
      <c r="M211" s="1055"/>
      <c r="N211" s="1055"/>
      <c r="O211" s="1055"/>
      <c r="P211" s="1063"/>
      <c r="Q211" s="44"/>
      <c r="R211" s="44"/>
      <c r="S211" s="18"/>
      <c r="T211" s="4"/>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row>
    <row r="212" spans="1:50" ht="14" customHeight="1" thickBot="1" x14ac:dyDescent="0.2">
      <c r="A212" s="4"/>
      <c r="B212" s="44"/>
      <c r="C212" s="18"/>
      <c r="D212" s="1058"/>
      <c r="E212" s="1065"/>
      <c r="F212" s="1066"/>
      <c r="G212" s="1066"/>
      <c r="H212" s="1066"/>
      <c r="I212" s="1066"/>
      <c r="J212" s="1066"/>
      <c r="K212" s="1066"/>
      <c r="L212" s="1066"/>
      <c r="M212" s="1066"/>
      <c r="N212" s="1066"/>
      <c r="O212" s="1066"/>
      <c r="P212" s="1067"/>
      <c r="Q212" s="44"/>
      <c r="R212" s="44"/>
      <c r="S212" s="18"/>
      <c r="T212" s="4"/>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row>
    <row r="213" spans="1:50" ht="5" customHeight="1" thickBot="1" x14ac:dyDescent="0.2">
      <c r="A213" s="4"/>
      <c r="B213" s="44"/>
      <c r="C213" s="18"/>
      <c r="D213" s="18"/>
      <c r="E213" s="18"/>
      <c r="F213" s="18"/>
      <c r="G213" s="44"/>
      <c r="H213" s="44"/>
      <c r="I213" s="44"/>
      <c r="J213" s="44"/>
      <c r="K213" s="44"/>
      <c r="L213" s="44"/>
      <c r="M213" s="44"/>
      <c r="N213" s="44"/>
      <c r="O213" s="44"/>
      <c r="P213" s="44"/>
      <c r="Q213" s="44"/>
      <c r="R213" s="44"/>
      <c r="S213" s="18"/>
      <c r="T213" s="4"/>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row>
    <row r="214" spans="1:50" ht="15.75" customHeight="1" x14ac:dyDescent="0.15">
      <c r="A214" s="4"/>
      <c r="B214" s="44"/>
      <c r="C214" s="18"/>
      <c r="D214" s="1182" t="s">
        <v>1447</v>
      </c>
      <c r="E214" s="18"/>
      <c r="F214" s="501"/>
      <c r="G214" s="44"/>
      <c r="H214" s="44"/>
      <c r="I214" s="44"/>
      <c r="J214" s="44"/>
      <c r="K214" s="44"/>
      <c r="L214" s="44"/>
      <c r="M214" s="44"/>
      <c r="N214" s="44"/>
      <c r="O214" s="44"/>
      <c r="P214" s="44"/>
      <c r="Q214" s="44"/>
      <c r="R214" s="44"/>
      <c r="S214" s="18"/>
      <c r="T214" s="4"/>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row>
    <row r="215" spans="1:50" ht="15.75" customHeight="1" thickBot="1" x14ac:dyDescent="0.2">
      <c r="A215" s="4"/>
      <c r="B215" s="44"/>
      <c r="C215" s="1187" t="s">
        <v>1506</v>
      </c>
      <c r="D215" s="924" t="s">
        <v>1191</v>
      </c>
      <c r="E215" s="1179">
        <f>SUM(E201:P201)</f>
        <v>0</v>
      </c>
      <c r="F215" s="309" t="s">
        <v>1194</v>
      </c>
      <c r="G215" s="44"/>
      <c r="H215" s="44"/>
      <c r="I215" s="44"/>
      <c r="J215" s="44"/>
      <c r="K215" s="44"/>
      <c r="L215" s="44"/>
      <c r="M215" s="44"/>
      <c r="N215" s="44"/>
      <c r="O215" s="44"/>
      <c r="P215" s="44"/>
      <c r="Q215" s="44"/>
      <c r="R215" s="44"/>
      <c r="S215" s="18"/>
      <c r="T215" s="4"/>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row>
    <row r="216" spans="1:50" ht="15.75" customHeight="1" x14ac:dyDescent="0.15">
      <c r="A216" s="4"/>
      <c r="B216" s="44"/>
      <c r="C216" s="18"/>
      <c r="D216" s="1072" t="s">
        <v>1187</v>
      </c>
      <c r="E216" s="1073">
        <f>IF(E217=0,E215-E201,E217)</f>
        <v>0</v>
      </c>
      <c r="F216" s="1074">
        <f t="shared" ref="F216:P216" si="39">IF(F217=0,E216-F201,F217)</f>
        <v>0</v>
      </c>
      <c r="G216" s="1074">
        <f t="shared" si="39"/>
        <v>0</v>
      </c>
      <c r="H216" s="1074">
        <f t="shared" si="39"/>
        <v>0</v>
      </c>
      <c r="I216" s="1074">
        <f t="shared" si="39"/>
        <v>0</v>
      </c>
      <c r="J216" s="1074">
        <f t="shared" si="39"/>
        <v>0</v>
      </c>
      <c r="K216" s="1074">
        <f t="shared" si="39"/>
        <v>0</v>
      </c>
      <c r="L216" s="1074">
        <f t="shared" si="39"/>
        <v>0</v>
      </c>
      <c r="M216" s="1074">
        <f t="shared" si="39"/>
        <v>0</v>
      </c>
      <c r="N216" s="1074">
        <f t="shared" si="39"/>
        <v>0</v>
      </c>
      <c r="O216" s="1074">
        <f t="shared" si="39"/>
        <v>0</v>
      </c>
      <c r="P216" s="1085">
        <f t="shared" si="39"/>
        <v>0</v>
      </c>
      <c r="Q216" s="44"/>
      <c r="R216" s="44"/>
      <c r="S216" s="18"/>
      <c r="T216" s="4"/>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row>
    <row r="217" spans="1:50" ht="15.75" customHeight="1" thickBot="1" x14ac:dyDescent="0.2">
      <c r="A217" s="4"/>
      <c r="B217" s="44"/>
      <c r="C217" s="18"/>
      <c r="D217" s="1076" t="s">
        <v>1716</v>
      </c>
      <c r="E217" s="1065"/>
      <c r="F217" s="1066"/>
      <c r="G217" s="1066"/>
      <c r="H217" s="1066"/>
      <c r="I217" s="1066"/>
      <c r="J217" s="1066"/>
      <c r="K217" s="1066"/>
      <c r="L217" s="1066"/>
      <c r="M217" s="1066"/>
      <c r="N217" s="1066"/>
      <c r="O217" s="1066"/>
      <c r="P217" s="1086"/>
      <c r="Q217" s="44"/>
      <c r="R217" s="44"/>
      <c r="S217" s="18"/>
      <c r="T217" s="4"/>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row>
    <row r="218" spans="1:50" ht="20" customHeight="1" thickBot="1" x14ac:dyDescent="0.2">
      <c r="A218" s="4"/>
      <c r="B218" s="44"/>
      <c r="C218" s="18"/>
      <c r="D218" s="18"/>
      <c r="E218" s="18"/>
      <c r="F218" s="18"/>
      <c r="G218" s="44"/>
      <c r="H218" s="44"/>
      <c r="I218" s="44"/>
      <c r="J218" s="44"/>
      <c r="K218" s="44"/>
      <c r="L218" s="44"/>
      <c r="M218" s="44"/>
      <c r="N218" s="44"/>
      <c r="O218" s="44"/>
      <c r="P218" s="44"/>
      <c r="Q218" s="44"/>
      <c r="R218" s="44"/>
      <c r="S218" s="18"/>
      <c r="T218" s="4"/>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row>
    <row r="219" spans="1:50" ht="20" customHeight="1" thickTop="1" thickBot="1" x14ac:dyDescent="0.25">
      <c r="A219" s="4"/>
      <c r="B219" s="44"/>
      <c r="C219" s="18"/>
      <c r="D219" s="1186" t="str">
        <f>'4b'!$C$134</f>
        <v xml:space="preserve">Otros </v>
      </c>
      <c r="E219" s="18"/>
      <c r="F219" s="18"/>
      <c r="G219" s="44"/>
      <c r="H219" s="44"/>
      <c r="I219" s="44"/>
      <c r="J219" s="44"/>
      <c r="K219" s="44"/>
      <c r="L219" s="44"/>
      <c r="M219" s="44"/>
      <c r="N219" s="44"/>
      <c r="O219" s="44"/>
      <c r="P219" s="44"/>
      <c r="Q219" s="44"/>
      <c r="R219" s="44"/>
      <c r="S219" s="18"/>
      <c r="T219" s="4"/>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row>
    <row r="220" spans="1:50" ht="5" customHeight="1" x14ac:dyDescent="0.15">
      <c r="A220" s="4"/>
      <c r="B220" s="44"/>
      <c r="C220" s="18"/>
      <c r="D220" s="18"/>
      <c r="E220" s="18"/>
      <c r="F220" s="18"/>
      <c r="G220" s="44"/>
      <c r="H220" s="44"/>
      <c r="I220" s="44"/>
      <c r="J220" s="44"/>
      <c r="K220" s="44"/>
      <c r="L220" s="44"/>
      <c r="M220" s="44"/>
      <c r="N220" s="44"/>
      <c r="O220" s="44"/>
      <c r="P220" s="44"/>
      <c r="Q220" s="44"/>
      <c r="R220" s="44"/>
      <c r="S220" s="18"/>
      <c r="T220" s="4"/>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row>
    <row r="221" spans="1:50" ht="15.75" customHeight="1" thickBot="1" x14ac:dyDescent="0.25">
      <c r="A221" s="4"/>
      <c r="B221" s="44"/>
      <c r="C221" s="1180" t="s">
        <v>1506</v>
      </c>
      <c r="D221" s="2680" t="s">
        <v>1196</v>
      </c>
      <c r="E221" s="2681"/>
      <c r="F221" s="2681"/>
      <c r="G221" s="2681"/>
      <c r="H221" s="2682"/>
      <c r="I221" s="44"/>
      <c r="J221" s="44"/>
      <c r="K221" s="44"/>
      <c r="L221" s="44"/>
      <c r="M221" s="44"/>
      <c r="N221" s="44"/>
      <c r="O221" s="44"/>
      <c r="P221" s="44"/>
      <c r="Q221" s="44"/>
      <c r="R221" s="44"/>
      <c r="S221" s="18"/>
      <c r="T221" s="4"/>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row>
    <row r="222" spans="1:50" ht="14" customHeight="1" x14ac:dyDescent="0.15">
      <c r="A222" s="4"/>
      <c r="B222" s="44"/>
      <c r="C222" s="18"/>
      <c r="D222" s="1152" t="str">
        <f>'4b'!C135</f>
        <v>Remuneraciones pendientes</v>
      </c>
      <c r="E222" s="1154"/>
      <c r="F222" s="1154"/>
      <c r="G222" s="1154"/>
      <c r="H222" s="1154"/>
      <c r="I222" s="1154"/>
      <c r="J222" s="1154"/>
      <c r="K222" s="1154"/>
      <c r="L222" s="1154"/>
      <c r="M222" s="1154"/>
      <c r="N222" s="1154"/>
      <c r="O222" s="1154"/>
      <c r="P222" s="1155"/>
      <c r="Q222" s="44"/>
      <c r="R222" s="44"/>
      <c r="S222" s="18"/>
      <c r="T222" s="4"/>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row>
    <row r="223" spans="1:50" ht="14" customHeight="1" x14ac:dyDescent="0.15">
      <c r="A223" s="4"/>
      <c r="B223" s="44"/>
      <c r="C223" s="18"/>
      <c r="D223" s="1153" t="str">
        <f>'4b'!C137</f>
        <v>Retenciones salariales</v>
      </c>
      <c r="E223" s="1149"/>
      <c r="F223" s="1149"/>
      <c r="G223" s="1149"/>
      <c r="H223" s="1055"/>
      <c r="I223" s="1055"/>
      <c r="J223" s="1055"/>
      <c r="K223" s="1055"/>
      <c r="L223" s="1055"/>
      <c r="M223" s="1055"/>
      <c r="N223" s="1055"/>
      <c r="O223" s="1055"/>
      <c r="P223" s="1063"/>
      <c r="Q223" s="44"/>
      <c r="R223" s="44"/>
      <c r="S223" s="18"/>
      <c r="T223" s="4"/>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row>
    <row r="224" spans="1:50" ht="14" customHeight="1" x14ac:dyDescent="0.15">
      <c r="A224" s="4"/>
      <c r="B224" s="44"/>
      <c r="C224" s="18"/>
      <c r="D224" s="1153" t="str">
        <f>'4b'!C139</f>
        <v>Costes salariales</v>
      </c>
      <c r="E224" s="1055"/>
      <c r="F224" s="1055"/>
      <c r="G224" s="1055"/>
      <c r="H224" s="1055"/>
      <c r="I224" s="1055"/>
      <c r="J224" s="1055"/>
      <c r="K224" s="1055"/>
      <c r="L224" s="1055"/>
      <c r="M224" s="1055"/>
      <c r="N224" s="1055"/>
      <c r="O224" s="1055"/>
      <c r="P224" s="1063"/>
      <c r="Q224" s="44"/>
      <c r="R224" s="44"/>
      <c r="S224" s="18"/>
      <c r="T224" s="4"/>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row>
    <row r="225" spans="1:50" ht="14" customHeight="1" thickBot="1" x14ac:dyDescent="0.2">
      <c r="A225" s="4"/>
      <c r="B225" s="44"/>
      <c r="C225" s="18"/>
      <c r="D225" s="1158" t="str">
        <f>'4b'!C142</f>
        <v>Impuesto Beneficios</v>
      </c>
      <c r="E225" s="1156"/>
      <c r="F225" s="1156"/>
      <c r="G225" s="1156"/>
      <c r="H225" s="1156"/>
      <c r="I225" s="1156"/>
      <c r="J225" s="1156"/>
      <c r="K225" s="1156"/>
      <c r="L225" s="1156"/>
      <c r="M225" s="1156"/>
      <c r="N225" s="1156"/>
      <c r="O225" s="1156"/>
      <c r="P225" s="1157"/>
      <c r="Q225" s="44"/>
      <c r="R225" s="44"/>
      <c r="S225" s="18"/>
      <c r="T225" s="4"/>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row>
    <row r="226" spans="1:50" ht="14" customHeight="1" x14ac:dyDescent="0.15">
      <c r="A226" s="4"/>
      <c r="B226" s="44"/>
      <c r="C226" s="18"/>
      <c r="D226" s="1178" t="s">
        <v>1117</v>
      </c>
      <c r="E226" s="1077">
        <f>SUM(E227:E228)</f>
        <v>0</v>
      </c>
      <c r="F226" s="1078">
        <f t="shared" ref="F226:P226" si="40">SUM(F227:F228)</f>
        <v>0</v>
      </c>
      <c r="G226" s="1078">
        <f t="shared" si="40"/>
        <v>0</v>
      </c>
      <c r="H226" s="1078">
        <f t="shared" si="40"/>
        <v>0</v>
      </c>
      <c r="I226" s="1078">
        <f t="shared" si="40"/>
        <v>0</v>
      </c>
      <c r="J226" s="1078">
        <f t="shared" si="40"/>
        <v>0</v>
      </c>
      <c r="K226" s="1078">
        <f t="shared" si="40"/>
        <v>0</v>
      </c>
      <c r="L226" s="1078">
        <f t="shared" si="40"/>
        <v>0</v>
      </c>
      <c r="M226" s="1078">
        <f t="shared" si="40"/>
        <v>0</v>
      </c>
      <c r="N226" s="1078">
        <f t="shared" si="40"/>
        <v>0</v>
      </c>
      <c r="O226" s="1078">
        <f t="shared" si="40"/>
        <v>0</v>
      </c>
      <c r="P226" s="1079">
        <f t="shared" si="40"/>
        <v>0</v>
      </c>
      <c r="Q226" s="44"/>
      <c r="R226" s="44"/>
      <c r="S226" s="18"/>
      <c r="T226" s="4"/>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row>
    <row r="227" spans="1:50" ht="14" hidden="1" customHeight="1" x14ac:dyDescent="0.15">
      <c r="A227" s="4"/>
      <c r="B227" s="44"/>
      <c r="C227" s="18"/>
      <c r="D227" s="1150"/>
      <c r="E227" s="1055"/>
      <c r="F227" s="1055"/>
      <c r="G227" s="1055"/>
      <c r="H227" s="1055"/>
      <c r="I227" s="1055"/>
      <c r="J227" s="1055"/>
      <c r="K227" s="1055"/>
      <c r="L227" s="1055"/>
      <c r="M227" s="1055"/>
      <c r="N227" s="1055"/>
      <c r="O227" s="1055"/>
      <c r="P227" s="1063"/>
      <c r="Q227" s="44"/>
      <c r="R227" s="44"/>
      <c r="S227" s="18"/>
      <c r="T227" s="4"/>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row>
    <row r="228" spans="1:50" ht="14" customHeight="1" thickBot="1" x14ac:dyDescent="0.2">
      <c r="A228" s="4"/>
      <c r="B228" s="44"/>
      <c r="C228" s="18"/>
      <c r="D228" s="1151"/>
      <c r="E228" s="1066"/>
      <c r="F228" s="1066"/>
      <c r="G228" s="1066"/>
      <c r="H228" s="1066"/>
      <c r="I228" s="1066"/>
      <c r="J228" s="1066"/>
      <c r="K228" s="1066"/>
      <c r="L228" s="1066"/>
      <c r="M228" s="1066"/>
      <c r="N228" s="1066"/>
      <c r="O228" s="1066"/>
      <c r="P228" s="1067"/>
      <c r="Q228" s="44"/>
      <c r="R228" s="44"/>
      <c r="S228" s="18"/>
      <c r="T228" s="4"/>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row>
    <row r="229" spans="1:50" ht="9.75" customHeight="1" thickBot="1" x14ac:dyDescent="0.2">
      <c r="A229" s="4"/>
      <c r="B229" s="44"/>
      <c r="C229" s="18"/>
      <c r="D229" s="18"/>
      <c r="E229" s="18"/>
      <c r="F229" s="18"/>
      <c r="G229" s="44"/>
      <c r="H229" s="44"/>
      <c r="I229" s="44"/>
      <c r="J229" s="44"/>
      <c r="K229" s="44"/>
      <c r="L229" s="44"/>
      <c r="M229" s="44"/>
      <c r="N229" s="44"/>
      <c r="O229" s="44"/>
      <c r="P229" s="44"/>
      <c r="Q229" s="44"/>
      <c r="R229" s="44"/>
      <c r="S229" s="18"/>
      <c r="T229" s="4"/>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row>
    <row r="230" spans="1:50" ht="15.75" customHeight="1" x14ac:dyDescent="0.15">
      <c r="A230" s="4"/>
      <c r="B230" s="44"/>
      <c r="C230" s="18"/>
      <c r="D230" s="1182" t="s">
        <v>1193</v>
      </c>
      <c r="E230" s="2686" t="s">
        <v>1204</v>
      </c>
      <c r="F230" s="2553"/>
      <c r="G230" s="44"/>
      <c r="H230" s="44"/>
      <c r="I230" s="44"/>
      <c r="J230" s="44"/>
      <c r="K230" s="44"/>
      <c r="L230" s="44"/>
      <c r="M230" s="44"/>
      <c r="N230" s="44"/>
      <c r="O230" s="44"/>
      <c r="P230" s="44"/>
      <c r="Q230" s="44"/>
      <c r="R230" s="44"/>
      <c r="S230" s="18"/>
      <c r="T230" s="4"/>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row>
    <row r="231" spans="1:50" ht="15.75" customHeight="1" thickBot="1" x14ac:dyDescent="0.2">
      <c r="A231" s="4"/>
      <c r="B231" s="44"/>
      <c r="C231" s="18"/>
      <c r="D231" s="924" t="s">
        <v>976</v>
      </c>
      <c r="E231" s="1179">
        <f>SUM(E222:P222)</f>
        <v>0</v>
      </c>
      <c r="F231" s="309" t="s">
        <v>1194</v>
      </c>
      <c r="G231" s="44"/>
      <c r="H231" s="44"/>
      <c r="I231" s="44"/>
      <c r="J231" s="44"/>
      <c r="K231" s="44"/>
      <c r="L231" s="44"/>
      <c r="M231" s="44"/>
      <c r="N231" s="44"/>
      <c r="O231" s="44"/>
      <c r="P231" s="44"/>
      <c r="Q231" s="44"/>
      <c r="R231" s="44"/>
      <c r="S231" s="18"/>
      <c r="T231" s="4"/>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row>
    <row r="232" spans="1:50" ht="15.75" customHeight="1" x14ac:dyDescent="0.15">
      <c r="A232" s="4"/>
      <c r="B232" s="44"/>
      <c r="C232" s="18"/>
      <c r="D232" s="1072" t="s">
        <v>1499</v>
      </c>
      <c r="E232" s="1073">
        <f>IF(E233=0,E231-E222,E233)</f>
        <v>0</v>
      </c>
      <c r="F232" s="1074">
        <f t="shared" ref="F232:P232" si="41">IF(F233=0,E232-F222,F233)</f>
        <v>0</v>
      </c>
      <c r="G232" s="1074">
        <f t="shared" si="41"/>
        <v>0</v>
      </c>
      <c r="H232" s="1074">
        <f t="shared" si="41"/>
        <v>0</v>
      </c>
      <c r="I232" s="1074">
        <f t="shared" si="41"/>
        <v>0</v>
      </c>
      <c r="J232" s="1074">
        <f t="shared" si="41"/>
        <v>0</v>
      </c>
      <c r="K232" s="1074">
        <f t="shared" si="41"/>
        <v>0</v>
      </c>
      <c r="L232" s="1074">
        <f t="shared" si="41"/>
        <v>0</v>
      </c>
      <c r="M232" s="1074">
        <f t="shared" si="41"/>
        <v>0</v>
      </c>
      <c r="N232" s="1074">
        <f t="shared" si="41"/>
        <v>0</v>
      </c>
      <c r="O232" s="1074">
        <f t="shared" si="41"/>
        <v>0</v>
      </c>
      <c r="P232" s="1085">
        <f t="shared" si="41"/>
        <v>0</v>
      </c>
      <c r="Q232" s="44"/>
      <c r="R232" s="44"/>
      <c r="S232" s="18"/>
      <c r="T232" s="4"/>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row>
    <row r="233" spans="1:50" ht="15.75" customHeight="1" thickBot="1" x14ac:dyDescent="0.2">
      <c r="A233" s="4"/>
      <c r="B233" s="44"/>
      <c r="C233" s="18"/>
      <c r="D233" s="1076" t="s">
        <v>1716</v>
      </c>
      <c r="E233" s="1065"/>
      <c r="F233" s="1066"/>
      <c r="G233" s="1066"/>
      <c r="H233" s="1066"/>
      <c r="I233" s="1066"/>
      <c r="J233" s="1066"/>
      <c r="K233" s="1066"/>
      <c r="L233" s="1066"/>
      <c r="M233" s="1066"/>
      <c r="N233" s="1066"/>
      <c r="O233" s="1066"/>
      <c r="P233" s="1086"/>
      <c r="Q233" s="44"/>
      <c r="R233" s="44"/>
      <c r="S233" s="18"/>
      <c r="T233" s="4"/>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row>
    <row r="234" spans="1:50" ht="5" customHeight="1" x14ac:dyDescent="0.15">
      <c r="A234" s="4"/>
      <c r="B234" s="44"/>
      <c r="C234" s="18"/>
      <c r="D234" s="18"/>
      <c r="E234" s="18"/>
      <c r="F234" s="18"/>
      <c r="G234" s="44"/>
      <c r="H234" s="44"/>
      <c r="I234" s="44"/>
      <c r="J234" s="44"/>
      <c r="K234" s="44"/>
      <c r="L234" s="44"/>
      <c r="M234" s="44"/>
      <c r="N234" s="44"/>
      <c r="O234" s="44"/>
      <c r="P234" s="44"/>
      <c r="Q234" s="44"/>
      <c r="R234" s="44"/>
      <c r="S234" s="18"/>
      <c r="T234" s="4"/>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row>
    <row r="235" spans="1:50" ht="15.75" customHeight="1" thickBot="1" x14ac:dyDescent="0.2">
      <c r="A235" s="4"/>
      <c r="B235" s="44"/>
      <c r="C235" s="18"/>
      <c r="D235" s="924" t="s">
        <v>981</v>
      </c>
      <c r="E235" s="1179">
        <f>SUM(E223:P223)</f>
        <v>0</v>
      </c>
      <c r="F235" s="309" t="str">
        <f>$F$231</f>
        <v xml:space="preserve"> Saldo pendiente antes del primer pago que has reflejado arriba</v>
      </c>
      <c r="G235" s="44"/>
      <c r="H235" s="44"/>
      <c r="I235" s="44"/>
      <c r="J235" s="44"/>
      <c r="K235" s="44"/>
      <c r="L235" s="44"/>
      <c r="M235" s="44"/>
      <c r="N235" s="44"/>
      <c r="O235" s="44"/>
      <c r="P235" s="44"/>
      <c r="Q235" s="44"/>
      <c r="R235" s="44"/>
      <c r="S235" s="18"/>
      <c r="T235" s="4"/>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row>
    <row r="236" spans="1:50" ht="15.75" customHeight="1" x14ac:dyDescent="0.15">
      <c r="A236" s="4"/>
      <c r="B236" s="44"/>
      <c r="C236" s="18"/>
      <c r="D236" s="1072" t="s">
        <v>1499</v>
      </c>
      <c r="E236" s="1073">
        <f>IF(E237=0,E235-E223,E237)</f>
        <v>0</v>
      </c>
      <c r="F236" s="1074">
        <f t="shared" ref="F236:P236" si="42">IF(F237=0,E236-F223,F237)</f>
        <v>0</v>
      </c>
      <c r="G236" s="1074">
        <f t="shared" si="42"/>
        <v>0</v>
      </c>
      <c r="H236" s="1074">
        <f t="shared" si="42"/>
        <v>0</v>
      </c>
      <c r="I236" s="1074">
        <f t="shared" si="42"/>
        <v>0</v>
      </c>
      <c r="J236" s="1074">
        <f t="shared" si="42"/>
        <v>0</v>
      </c>
      <c r="K236" s="1074">
        <f t="shared" si="42"/>
        <v>0</v>
      </c>
      <c r="L236" s="1074">
        <f t="shared" si="42"/>
        <v>0</v>
      </c>
      <c r="M236" s="1074">
        <f t="shared" si="42"/>
        <v>0</v>
      </c>
      <c r="N236" s="1074">
        <f t="shared" si="42"/>
        <v>0</v>
      </c>
      <c r="O236" s="1074">
        <f t="shared" si="42"/>
        <v>0</v>
      </c>
      <c r="P236" s="1085">
        <f t="shared" si="42"/>
        <v>0</v>
      </c>
      <c r="Q236" s="44"/>
      <c r="R236" s="44"/>
      <c r="S236" s="18"/>
      <c r="T236" s="4"/>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row>
    <row r="237" spans="1:50" ht="15.75" customHeight="1" thickBot="1" x14ac:dyDescent="0.2">
      <c r="A237" s="4"/>
      <c r="B237" s="44"/>
      <c r="C237" s="18"/>
      <c r="D237" s="1076" t="s">
        <v>1716</v>
      </c>
      <c r="E237" s="1065"/>
      <c r="F237" s="1066"/>
      <c r="G237" s="1066"/>
      <c r="H237" s="1066"/>
      <c r="I237" s="1066"/>
      <c r="J237" s="1066"/>
      <c r="K237" s="1066"/>
      <c r="L237" s="1066"/>
      <c r="M237" s="1066"/>
      <c r="N237" s="1066"/>
      <c r="O237" s="1066"/>
      <c r="P237" s="1086"/>
      <c r="Q237" s="44"/>
      <c r="R237" s="44"/>
      <c r="S237" s="18"/>
      <c r="T237" s="4"/>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row>
    <row r="238" spans="1:50" ht="5" customHeight="1" x14ac:dyDescent="0.15">
      <c r="A238" s="4"/>
      <c r="B238" s="44"/>
      <c r="C238" s="18"/>
      <c r="D238" s="18"/>
      <c r="E238" s="18"/>
      <c r="F238" s="18"/>
      <c r="G238" s="44"/>
      <c r="H238" s="44"/>
      <c r="I238" s="44"/>
      <c r="J238" s="44"/>
      <c r="K238" s="44"/>
      <c r="L238" s="44"/>
      <c r="M238" s="44"/>
      <c r="N238" s="44"/>
      <c r="O238" s="44"/>
      <c r="P238" s="44"/>
      <c r="Q238" s="44"/>
      <c r="R238" s="44"/>
      <c r="S238" s="18"/>
      <c r="T238" s="4"/>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row>
    <row r="239" spans="1:50" ht="15.75" customHeight="1" thickBot="1" x14ac:dyDescent="0.2">
      <c r="A239" s="4"/>
      <c r="B239" s="44"/>
      <c r="C239" s="18"/>
      <c r="D239" s="924" t="s">
        <v>982</v>
      </c>
      <c r="E239" s="1179">
        <f>SUM(E224:P224)</f>
        <v>0</v>
      </c>
      <c r="F239" s="309" t="str">
        <f>$F$231</f>
        <v xml:space="preserve"> Saldo pendiente antes del primer pago que has reflejado arriba</v>
      </c>
      <c r="G239" s="44"/>
      <c r="H239" s="44"/>
      <c r="I239" s="44"/>
      <c r="J239" s="44"/>
      <c r="K239" s="44"/>
      <c r="L239" s="44"/>
      <c r="M239" s="44"/>
      <c r="N239" s="44"/>
      <c r="O239" s="44"/>
      <c r="P239" s="44"/>
      <c r="Q239" s="44"/>
      <c r="R239" s="44"/>
      <c r="S239" s="18"/>
      <c r="T239" s="4"/>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row>
    <row r="240" spans="1:50" ht="15.75" customHeight="1" x14ac:dyDescent="0.15">
      <c r="A240" s="4"/>
      <c r="B240" s="44"/>
      <c r="C240" s="18"/>
      <c r="D240" s="1072" t="s">
        <v>1499</v>
      </c>
      <c r="E240" s="1073">
        <f>IF(E241=0,E239-E224,E241)</f>
        <v>0</v>
      </c>
      <c r="F240" s="1074">
        <f t="shared" ref="F240:P240" si="43">IF(F241=0,E240-F224,F241)</f>
        <v>0</v>
      </c>
      <c r="G240" s="1074">
        <f t="shared" si="43"/>
        <v>0</v>
      </c>
      <c r="H240" s="1074">
        <f t="shared" si="43"/>
        <v>0</v>
      </c>
      <c r="I240" s="1074">
        <f t="shared" si="43"/>
        <v>0</v>
      </c>
      <c r="J240" s="1074">
        <f t="shared" si="43"/>
        <v>0</v>
      </c>
      <c r="K240" s="1074">
        <f t="shared" si="43"/>
        <v>0</v>
      </c>
      <c r="L240" s="1074">
        <f t="shared" si="43"/>
        <v>0</v>
      </c>
      <c r="M240" s="1074">
        <f t="shared" si="43"/>
        <v>0</v>
      </c>
      <c r="N240" s="1074">
        <f t="shared" si="43"/>
        <v>0</v>
      </c>
      <c r="O240" s="1074">
        <f t="shared" si="43"/>
        <v>0</v>
      </c>
      <c r="P240" s="1085">
        <f t="shared" si="43"/>
        <v>0</v>
      </c>
      <c r="Q240" s="44"/>
      <c r="R240" s="44"/>
      <c r="S240" s="18"/>
      <c r="T240" s="4"/>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row>
    <row r="241" spans="1:50" ht="15.75" customHeight="1" thickBot="1" x14ac:dyDescent="0.2">
      <c r="A241" s="4"/>
      <c r="B241" s="44"/>
      <c r="C241" s="18"/>
      <c r="D241" s="1076" t="s">
        <v>1716</v>
      </c>
      <c r="E241" s="1065"/>
      <c r="F241" s="1066"/>
      <c r="G241" s="1066"/>
      <c r="H241" s="1066"/>
      <c r="I241" s="1066"/>
      <c r="J241" s="1066"/>
      <c r="K241" s="1066"/>
      <c r="L241" s="1066"/>
      <c r="M241" s="1066"/>
      <c r="N241" s="1066"/>
      <c r="O241" s="1066"/>
      <c r="P241" s="1086"/>
      <c r="Q241" s="44"/>
      <c r="R241" s="44"/>
      <c r="S241" s="18"/>
      <c r="T241" s="4"/>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row>
    <row r="242" spans="1:50" ht="5" customHeight="1" x14ac:dyDescent="0.15">
      <c r="A242" s="4"/>
      <c r="B242" s="44"/>
      <c r="C242" s="18"/>
      <c r="D242" s="18"/>
      <c r="E242" s="18"/>
      <c r="F242" s="18"/>
      <c r="G242" s="44"/>
      <c r="H242" s="44"/>
      <c r="I242" s="44"/>
      <c r="J242" s="44"/>
      <c r="K242" s="44"/>
      <c r="L242" s="44"/>
      <c r="M242" s="44"/>
      <c r="N242" s="44"/>
      <c r="O242" s="44"/>
      <c r="P242" s="44"/>
      <c r="Q242" s="44"/>
      <c r="R242" s="44"/>
      <c r="S242" s="18"/>
      <c r="T242" s="4"/>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row>
    <row r="243" spans="1:50" ht="15.75" customHeight="1" thickBot="1" x14ac:dyDescent="0.2">
      <c r="A243" s="4"/>
      <c r="B243" s="44"/>
      <c r="C243" s="18"/>
      <c r="D243" s="924" t="s">
        <v>824</v>
      </c>
      <c r="E243" s="1179">
        <f>SUM(E225:P225)</f>
        <v>0</v>
      </c>
      <c r="F243" s="309" t="str">
        <f>$F$231</f>
        <v xml:space="preserve"> Saldo pendiente antes del primer pago que has reflejado arriba</v>
      </c>
      <c r="G243" s="44"/>
      <c r="H243" s="44"/>
      <c r="I243" s="44"/>
      <c r="J243" s="44"/>
      <c r="K243" s="44"/>
      <c r="L243" s="44"/>
      <c r="M243" s="44"/>
      <c r="N243" s="44"/>
      <c r="O243" s="44"/>
      <c r="P243" s="44"/>
      <c r="Q243" s="44"/>
      <c r="R243" s="44"/>
      <c r="S243" s="18"/>
      <c r="T243" s="4"/>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row>
    <row r="244" spans="1:50" ht="15.75" customHeight="1" x14ac:dyDescent="0.15">
      <c r="A244" s="4"/>
      <c r="B244" s="44"/>
      <c r="C244" s="18"/>
      <c r="D244" s="1072" t="s">
        <v>1499</v>
      </c>
      <c r="E244" s="1073">
        <f>IF(E245=0,E243-E225,E245)</f>
        <v>0</v>
      </c>
      <c r="F244" s="1074">
        <f>IF(F245=0,E244-F225,F245)</f>
        <v>0</v>
      </c>
      <c r="G244" s="1074">
        <f t="shared" ref="G244:P244" si="44">IF(G245=0,F244-G225,G245)</f>
        <v>0</v>
      </c>
      <c r="H244" s="1074">
        <f t="shared" si="44"/>
        <v>0</v>
      </c>
      <c r="I244" s="1074">
        <f t="shared" si="44"/>
        <v>0</v>
      </c>
      <c r="J244" s="1074">
        <f t="shared" si="44"/>
        <v>0</v>
      </c>
      <c r="K244" s="1074">
        <f t="shared" si="44"/>
        <v>0</v>
      </c>
      <c r="L244" s="1074">
        <f t="shared" si="44"/>
        <v>0</v>
      </c>
      <c r="M244" s="1074">
        <f t="shared" si="44"/>
        <v>0</v>
      </c>
      <c r="N244" s="1074">
        <f t="shared" si="44"/>
        <v>0</v>
      </c>
      <c r="O244" s="1074">
        <f t="shared" si="44"/>
        <v>0</v>
      </c>
      <c r="P244" s="1085">
        <f t="shared" si="44"/>
        <v>0</v>
      </c>
      <c r="Q244" s="44"/>
      <c r="R244" s="44"/>
      <c r="S244" s="18"/>
      <c r="T244" s="4"/>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row>
    <row r="245" spans="1:50" ht="15.75" customHeight="1" thickBot="1" x14ac:dyDescent="0.2">
      <c r="A245" s="4"/>
      <c r="B245" s="44"/>
      <c r="C245" s="18"/>
      <c r="D245" s="1076" t="s">
        <v>1716</v>
      </c>
      <c r="E245" s="1065"/>
      <c r="F245" s="1066"/>
      <c r="G245" s="1066"/>
      <c r="H245" s="1066"/>
      <c r="I245" s="1066"/>
      <c r="J245" s="1066"/>
      <c r="K245" s="1066"/>
      <c r="L245" s="1066"/>
      <c r="M245" s="1066"/>
      <c r="N245" s="1066"/>
      <c r="O245" s="1066"/>
      <c r="P245" s="1086"/>
      <c r="Q245" s="44"/>
      <c r="R245" s="44"/>
      <c r="S245" s="18"/>
      <c r="T245" s="4"/>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row>
    <row r="246" spans="1:50" ht="5" customHeight="1" x14ac:dyDescent="0.15">
      <c r="A246" s="4"/>
      <c r="B246" s="44"/>
      <c r="C246" s="18"/>
      <c r="D246" s="18"/>
      <c r="E246" s="18"/>
      <c r="F246" s="18"/>
      <c r="G246" s="44"/>
      <c r="H246" s="44"/>
      <c r="I246" s="44"/>
      <c r="J246" s="44"/>
      <c r="K246" s="44"/>
      <c r="L246" s="44"/>
      <c r="M246" s="44"/>
      <c r="N246" s="44"/>
      <c r="O246" s="44"/>
      <c r="P246" s="44"/>
      <c r="Q246" s="44"/>
      <c r="R246" s="44"/>
      <c r="S246" s="18"/>
      <c r="T246" s="4"/>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row>
    <row r="247" spans="1:50" ht="15.75" customHeight="1" thickBot="1" x14ac:dyDescent="0.2">
      <c r="A247" s="4"/>
      <c r="B247" s="44"/>
      <c r="C247" s="18"/>
      <c r="D247" s="924" t="s">
        <v>825</v>
      </c>
      <c r="E247" s="1179">
        <f>SUM(E226:P226)</f>
        <v>0</v>
      </c>
      <c r="F247" s="309" t="str">
        <f>$F$231</f>
        <v xml:space="preserve"> Saldo pendiente antes del primer pago que has reflejado arriba</v>
      </c>
      <c r="G247" s="44"/>
      <c r="H247" s="44"/>
      <c r="I247" s="44"/>
      <c r="J247" s="44"/>
      <c r="K247" s="44"/>
      <c r="L247" s="44"/>
      <c r="M247" s="44"/>
      <c r="N247" s="44"/>
      <c r="O247" s="44"/>
      <c r="P247" s="44"/>
      <c r="Q247" s="44"/>
      <c r="R247" s="44"/>
      <c r="S247" s="18"/>
      <c r="T247" s="4"/>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row>
    <row r="248" spans="1:50" ht="15.75" customHeight="1" x14ac:dyDescent="0.15">
      <c r="A248" s="4"/>
      <c r="B248" s="44"/>
      <c r="C248" s="18"/>
      <c r="D248" s="1072" t="s">
        <v>1499</v>
      </c>
      <c r="E248" s="1073">
        <f>IF(E249=0,E247-E226,E249)</f>
        <v>0</v>
      </c>
      <c r="F248" s="1074">
        <f>IF(F249=0,E248-F226,F249)</f>
        <v>0</v>
      </c>
      <c r="G248" s="1074">
        <f t="shared" ref="G248:P248" si="45">IF(G249=0,F248-G226,G249)</f>
        <v>0</v>
      </c>
      <c r="H248" s="1074">
        <f t="shared" si="45"/>
        <v>0</v>
      </c>
      <c r="I248" s="1074">
        <f t="shared" si="45"/>
        <v>0</v>
      </c>
      <c r="J248" s="1074">
        <f t="shared" si="45"/>
        <v>0</v>
      </c>
      <c r="K248" s="1074">
        <f t="shared" si="45"/>
        <v>0</v>
      </c>
      <c r="L248" s="1074">
        <f t="shared" si="45"/>
        <v>0</v>
      </c>
      <c r="M248" s="1074">
        <f t="shared" si="45"/>
        <v>0</v>
      </c>
      <c r="N248" s="1074">
        <f t="shared" si="45"/>
        <v>0</v>
      </c>
      <c r="O248" s="1074">
        <f t="shared" si="45"/>
        <v>0</v>
      </c>
      <c r="P248" s="1085">
        <f t="shared" si="45"/>
        <v>0</v>
      </c>
      <c r="Q248" s="44"/>
      <c r="R248" s="44"/>
      <c r="S248" s="18"/>
      <c r="T248" s="4"/>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row>
    <row r="249" spans="1:50" ht="15.75" customHeight="1" thickBot="1" x14ac:dyDescent="0.2">
      <c r="A249" s="4"/>
      <c r="B249" s="44"/>
      <c r="C249" s="18"/>
      <c r="D249" s="1076" t="s">
        <v>1716</v>
      </c>
      <c r="E249" s="1065"/>
      <c r="F249" s="1066"/>
      <c r="G249" s="1066"/>
      <c r="H249" s="1066"/>
      <c r="I249" s="1066"/>
      <c r="J249" s="1066"/>
      <c r="K249" s="1066"/>
      <c r="L249" s="1066"/>
      <c r="M249" s="1066"/>
      <c r="N249" s="1066"/>
      <c r="O249" s="1066"/>
      <c r="P249" s="1086"/>
      <c r="Q249" s="44"/>
      <c r="R249" s="44"/>
      <c r="S249" s="18"/>
      <c r="T249" s="4"/>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row>
    <row r="250" spans="1:50" ht="9.75" customHeight="1" x14ac:dyDescent="0.15">
      <c r="A250" s="4"/>
      <c r="B250" s="44"/>
      <c r="C250" s="18"/>
      <c r="D250" s="18"/>
      <c r="E250" s="18"/>
      <c r="F250" s="18"/>
      <c r="G250" s="44"/>
      <c r="H250" s="44"/>
      <c r="I250" s="44"/>
      <c r="J250" s="44"/>
      <c r="K250" s="44"/>
      <c r="L250" s="44"/>
      <c r="M250" s="44"/>
      <c r="N250" s="44"/>
      <c r="O250" s="44"/>
      <c r="P250" s="44"/>
      <c r="Q250" s="44"/>
      <c r="R250" s="44"/>
      <c r="S250" s="18"/>
      <c r="T250" s="4"/>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row>
    <row r="251" spans="1:50" ht="9.75" customHeight="1" thickBot="1" x14ac:dyDescent="0.2">
      <c r="A251" s="4"/>
      <c r="B251" s="44"/>
      <c r="C251" s="18"/>
      <c r="D251" s="18"/>
      <c r="E251" s="18"/>
      <c r="F251" s="18"/>
      <c r="G251" s="44"/>
      <c r="H251" s="44"/>
      <c r="I251" s="44"/>
      <c r="J251" s="44"/>
      <c r="K251" s="44"/>
      <c r="L251" s="44"/>
      <c r="M251" s="44"/>
      <c r="N251" s="44"/>
      <c r="O251" s="44"/>
      <c r="P251" s="44"/>
      <c r="Q251" s="44"/>
      <c r="R251" s="44"/>
      <c r="S251" s="18"/>
      <c r="T251" s="4"/>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row>
    <row r="252" spans="1:50" ht="20" customHeight="1" thickBot="1" x14ac:dyDescent="0.25">
      <c r="A252" s="4"/>
      <c r="B252" s="44"/>
      <c r="C252" s="1159" t="s">
        <v>1061</v>
      </c>
      <c r="D252" s="2683" t="s">
        <v>826</v>
      </c>
      <c r="E252" s="2684"/>
      <c r="F252" s="2685"/>
      <c r="G252" s="2405" t="s">
        <v>830</v>
      </c>
      <c r="H252" s="2553"/>
      <c r="I252" s="44"/>
      <c r="J252" s="44"/>
      <c r="K252" s="44"/>
      <c r="L252" s="44"/>
      <c r="M252" s="44"/>
      <c r="N252" s="44"/>
      <c r="O252" s="44"/>
      <c r="P252" s="44"/>
      <c r="Q252" s="44"/>
      <c r="R252" s="44"/>
      <c r="S252" s="18"/>
      <c r="T252" s="4"/>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row>
    <row r="253" spans="1:50" ht="20" customHeight="1" thickBot="1" x14ac:dyDescent="0.2">
      <c r="A253" s="4"/>
      <c r="B253" s="44"/>
      <c r="C253" s="18"/>
      <c r="D253" s="18"/>
      <c r="E253" s="1163" t="s">
        <v>829</v>
      </c>
      <c r="F253" s="852" t="str">
        <f t="shared" ref="F253:P253" si="46">E8</f>
        <v>ENE</v>
      </c>
      <c r="G253" s="852" t="str">
        <f t="shared" si="46"/>
        <v>FEB</v>
      </c>
      <c r="H253" s="852" t="str">
        <f t="shared" si="46"/>
        <v>MAR</v>
      </c>
      <c r="I253" s="852" t="str">
        <f t="shared" si="46"/>
        <v>ABR</v>
      </c>
      <c r="J253" s="852" t="str">
        <f t="shared" si="46"/>
        <v>MAY</v>
      </c>
      <c r="K253" s="852" t="str">
        <f t="shared" si="46"/>
        <v>JUN</v>
      </c>
      <c r="L253" s="852" t="str">
        <f t="shared" si="46"/>
        <v>JUL</v>
      </c>
      <c r="M253" s="852" t="str">
        <f t="shared" si="46"/>
        <v>AGO</v>
      </c>
      <c r="N253" s="852" t="str">
        <f t="shared" si="46"/>
        <v>SEPT</v>
      </c>
      <c r="O253" s="852" t="str">
        <f t="shared" si="46"/>
        <v>OCT</v>
      </c>
      <c r="P253" s="852" t="str">
        <f t="shared" si="46"/>
        <v>NOV</v>
      </c>
      <c r="Q253" s="44"/>
      <c r="R253" s="44"/>
      <c r="S253" s="18"/>
      <c r="T253" s="4"/>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row>
    <row r="254" spans="1:50" ht="15.75" customHeight="1" x14ac:dyDescent="0.15">
      <c r="A254" s="4"/>
      <c r="B254" s="44"/>
      <c r="C254" s="18"/>
      <c r="D254" s="1161" t="s">
        <v>828</v>
      </c>
      <c r="E254" s="1214"/>
      <c r="F254" s="1215"/>
      <c r="G254" s="1215"/>
      <c r="H254" s="1215"/>
      <c r="I254" s="1215"/>
      <c r="J254" s="1215"/>
      <c r="K254" s="1215"/>
      <c r="L254" s="1215"/>
      <c r="M254" s="1215"/>
      <c r="N254" s="1215"/>
      <c r="O254" s="1215"/>
      <c r="P254" s="1216"/>
      <c r="Q254" s="44"/>
      <c r="R254" s="44"/>
      <c r="S254" s="18"/>
      <c r="T254" s="4"/>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row>
    <row r="255" spans="1:50" ht="15.75" customHeight="1" thickBot="1" x14ac:dyDescent="0.2">
      <c r="A255" s="4"/>
      <c r="B255" s="44"/>
      <c r="C255" s="18"/>
      <c r="D255" s="1162" t="s">
        <v>827</v>
      </c>
      <c r="E255" s="1217"/>
      <c r="F255" s="1218"/>
      <c r="G255" s="1218"/>
      <c r="H255" s="1218"/>
      <c r="I255" s="1218"/>
      <c r="J255" s="1218"/>
      <c r="K255" s="1218"/>
      <c r="L255" s="1218"/>
      <c r="M255" s="1218"/>
      <c r="N255" s="1218"/>
      <c r="O255" s="1218"/>
      <c r="P255" s="1219"/>
      <c r="Q255" s="44"/>
      <c r="R255" s="44"/>
      <c r="S255" s="18"/>
      <c r="T255" s="4"/>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row>
    <row r="256" spans="1:50" ht="15.75" customHeight="1" x14ac:dyDescent="0.15">
      <c r="A256" s="4"/>
      <c r="B256" s="44"/>
      <c r="C256" s="18"/>
      <c r="D256" s="18"/>
      <c r="E256" s="18"/>
      <c r="F256" s="18"/>
      <c r="G256" s="44"/>
      <c r="H256" s="44"/>
      <c r="I256" s="44"/>
      <c r="J256" s="44"/>
      <c r="K256" s="44"/>
      <c r="L256" s="44"/>
      <c r="M256" s="44"/>
      <c r="N256" s="44"/>
      <c r="O256" s="44"/>
      <c r="P256" s="44"/>
      <c r="Q256" s="44"/>
      <c r="R256" s="44"/>
      <c r="S256" s="18"/>
      <c r="T256" s="4"/>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row>
    <row r="257" spans="1:50" ht="15.75" customHeight="1" x14ac:dyDescent="0.15">
      <c r="A257" s="4"/>
      <c r="B257" s="44"/>
      <c r="C257" s="18"/>
      <c r="D257" s="18"/>
      <c r="E257" s="18"/>
      <c r="F257" s="18"/>
      <c r="G257" s="44"/>
      <c r="H257" s="44"/>
      <c r="I257" s="44"/>
      <c r="J257" s="44"/>
      <c r="K257" s="44"/>
      <c r="L257" s="44"/>
      <c r="M257" s="44"/>
      <c r="N257" s="44"/>
      <c r="O257" s="44"/>
      <c r="P257" s="44"/>
      <c r="Q257" s="44"/>
      <c r="R257" s="44"/>
      <c r="S257" s="18"/>
      <c r="T257" s="4"/>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row>
    <row r="258" spans="1:50" ht="15.75" customHeight="1" x14ac:dyDescent="0.15">
      <c r="A258" s="4"/>
      <c r="B258" s="44"/>
      <c r="C258" s="18"/>
      <c r="D258" s="18"/>
      <c r="E258" s="18"/>
      <c r="F258" s="18"/>
      <c r="G258" s="44"/>
      <c r="H258" s="44"/>
      <c r="I258" s="44"/>
      <c r="J258" s="44"/>
      <c r="K258" s="44"/>
      <c r="L258" s="44"/>
      <c r="M258" s="44"/>
      <c r="N258" s="44"/>
      <c r="O258" s="44"/>
      <c r="P258" s="44"/>
      <c r="Q258" s="44"/>
      <c r="R258" s="44"/>
      <c r="S258" s="18"/>
      <c r="T258" s="4"/>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row>
    <row r="259" spans="1:50" ht="15.75" customHeight="1" x14ac:dyDescent="0.2">
      <c r="A259" s="4"/>
      <c r="B259" s="88"/>
      <c r="C259" s="88"/>
      <c r="D259" s="50"/>
      <c r="E259" s="50"/>
      <c r="F259" s="47"/>
      <c r="G259" s="50"/>
      <c r="H259" s="44"/>
      <c r="I259" s="44"/>
      <c r="J259" s="44"/>
      <c r="K259" s="44"/>
      <c r="L259" s="44"/>
      <c r="M259" s="44"/>
      <c r="N259" s="44"/>
      <c r="O259" s="44"/>
      <c r="P259" s="56"/>
      <c r="Q259" s="56"/>
      <c r="R259" s="44"/>
      <c r="S259" s="18"/>
      <c r="T259" s="4"/>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row>
    <row r="260" spans="1:50" ht="15.75" customHeight="1" x14ac:dyDescent="0.2">
      <c r="A260" s="4"/>
      <c r="B260" s="88"/>
      <c r="C260" s="88"/>
      <c r="D260" s="50"/>
      <c r="E260" s="50"/>
      <c r="F260" s="44"/>
      <c r="G260" s="44"/>
      <c r="H260" s="44"/>
      <c r="I260" s="44"/>
      <c r="J260" s="44"/>
      <c r="K260" s="44"/>
      <c r="L260" s="44"/>
      <c r="M260" s="44"/>
      <c r="N260" s="44"/>
      <c r="O260" s="44"/>
      <c r="P260" s="44"/>
      <c r="Q260" s="44"/>
      <c r="R260" s="44"/>
      <c r="S260" s="18"/>
      <c r="T260" s="4"/>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row>
    <row r="261" spans="1:50" ht="16" x14ac:dyDescent="0.2">
      <c r="A261" s="4"/>
      <c r="B261" s="65"/>
      <c r="C261" s="65"/>
      <c r="D261" s="64"/>
      <c r="E261" s="64"/>
      <c r="F261" s="64"/>
      <c r="G261" s="64"/>
      <c r="H261" s="64"/>
      <c r="I261" s="64"/>
      <c r="J261" s="64"/>
      <c r="K261" s="64"/>
      <c r="L261" s="64"/>
      <c r="M261" s="64"/>
      <c r="N261" s="64"/>
      <c r="O261" s="64"/>
      <c r="P261" s="64"/>
      <c r="Q261" s="64"/>
      <c r="R261" s="64"/>
      <c r="S261" s="4"/>
      <c r="T261" s="4"/>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row>
    <row r="262" spans="1:50" ht="16" x14ac:dyDescent="0.2">
      <c r="A262" s="1"/>
      <c r="B262" s="89"/>
      <c r="C262" s="66"/>
      <c r="D262" s="66"/>
      <c r="E262" s="66"/>
      <c r="F262" s="66"/>
      <c r="G262" s="66"/>
      <c r="H262" s="66"/>
      <c r="I262" s="66"/>
      <c r="J262" s="66"/>
      <c r="K262" s="66"/>
      <c r="L262" s="66"/>
      <c r="M262" s="66"/>
      <c r="N262" s="66"/>
      <c r="O262" s="66"/>
      <c r="P262" s="66"/>
      <c r="Q262" s="66"/>
      <c r="R262" s="66"/>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row>
    <row r="263" spans="1:50" ht="16" x14ac:dyDescent="0.2">
      <c r="A263" s="1"/>
      <c r="B263" s="89"/>
      <c r="C263" s="66"/>
      <c r="D263" s="66"/>
      <c r="E263" s="66"/>
      <c r="F263" s="66"/>
      <c r="G263" s="66"/>
      <c r="H263" s="66"/>
      <c r="I263" s="66"/>
      <c r="J263" s="66"/>
      <c r="K263" s="66"/>
      <c r="L263" s="66"/>
      <c r="M263" s="66"/>
      <c r="N263" s="66"/>
      <c r="O263" s="66"/>
      <c r="P263" s="66"/>
      <c r="Q263" s="66"/>
      <c r="R263" s="66"/>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row>
    <row r="264" spans="1:50" ht="16" x14ac:dyDescent="0.2">
      <c r="A264" s="1"/>
      <c r="B264" s="89"/>
      <c r="C264" s="66"/>
      <c r="D264" s="66"/>
      <c r="E264" s="66"/>
      <c r="F264" s="66"/>
      <c r="G264" s="66"/>
      <c r="H264" s="66"/>
      <c r="I264" s="66"/>
      <c r="J264" s="66"/>
      <c r="K264" s="66"/>
      <c r="L264" s="66"/>
      <c r="M264" s="66"/>
      <c r="N264" s="66"/>
      <c r="O264" s="66"/>
      <c r="P264" s="66"/>
      <c r="Q264" s="66"/>
      <c r="R264" s="66"/>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row>
    <row r="265" spans="1:50" ht="16" x14ac:dyDescent="0.2">
      <c r="A265" s="1"/>
      <c r="B265" s="89"/>
      <c r="C265" s="66"/>
      <c r="D265" s="66"/>
      <c r="E265" s="66"/>
      <c r="F265" s="66"/>
      <c r="G265" s="66"/>
      <c r="H265" s="66"/>
      <c r="I265" s="66"/>
      <c r="J265" s="66"/>
      <c r="K265" s="66"/>
      <c r="L265" s="66"/>
      <c r="M265" s="66"/>
      <c r="N265" s="66"/>
      <c r="O265" s="66"/>
      <c r="P265" s="66"/>
      <c r="Q265" s="66"/>
      <c r="R265" s="66"/>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row>
    <row r="266" spans="1:50" ht="16" x14ac:dyDescent="0.2">
      <c r="A266" s="1"/>
      <c r="B266" s="89"/>
      <c r="C266" s="66"/>
      <c r="D266" s="66"/>
      <c r="E266" s="66"/>
      <c r="F266" s="66"/>
      <c r="G266" s="66"/>
      <c r="H266" s="66"/>
      <c r="I266" s="66"/>
      <c r="J266" s="66"/>
      <c r="K266" s="66"/>
      <c r="L266" s="66"/>
      <c r="M266" s="66"/>
      <c r="N266" s="66"/>
      <c r="O266" s="66"/>
      <c r="P266" s="66"/>
      <c r="Q266" s="66"/>
      <c r="R266" s="66"/>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row>
    <row r="267" spans="1:50" ht="16" x14ac:dyDescent="0.2">
      <c r="A267" s="1"/>
      <c r="B267" s="89"/>
      <c r="C267" s="66"/>
      <c r="D267" s="66"/>
      <c r="E267" s="66"/>
      <c r="F267" s="66"/>
      <c r="G267" s="66"/>
      <c r="H267" s="66"/>
      <c r="I267" s="66"/>
      <c r="J267" s="66"/>
      <c r="K267" s="66"/>
      <c r="L267" s="66"/>
      <c r="M267" s="66"/>
      <c r="N267" s="66"/>
      <c r="O267" s="66"/>
      <c r="P267" s="66"/>
      <c r="Q267" s="66"/>
      <c r="R267" s="66"/>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row>
    <row r="268" spans="1:50" ht="16" x14ac:dyDescent="0.2">
      <c r="A268" s="1"/>
      <c r="B268" s="89"/>
      <c r="C268" s="66"/>
      <c r="D268" s="66"/>
      <c r="E268" s="66"/>
      <c r="F268" s="66"/>
      <c r="G268" s="66"/>
      <c r="H268" s="66"/>
      <c r="I268" s="66"/>
      <c r="J268" s="66"/>
      <c r="K268" s="66"/>
      <c r="L268" s="66"/>
      <c r="M268" s="66"/>
      <c r="N268" s="66"/>
      <c r="O268" s="66"/>
      <c r="P268" s="66"/>
      <c r="Q268" s="66"/>
      <c r="R268" s="66"/>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row>
    <row r="269" spans="1:50" ht="16" x14ac:dyDescent="0.2">
      <c r="A269" s="1"/>
      <c r="B269" s="89"/>
      <c r="C269" s="66"/>
      <c r="D269" s="66"/>
      <c r="E269" s="66"/>
      <c r="F269" s="66"/>
      <c r="G269" s="66"/>
      <c r="H269" s="66"/>
      <c r="I269" s="66"/>
      <c r="J269" s="66"/>
      <c r="K269" s="66"/>
      <c r="L269" s="66"/>
      <c r="M269" s="66"/>
      <c r="N269" s="66"/>
      <c r="O269" s="66"/>
      <c r="P269" s="66"/>
      <c r="Q269" s="66"/>
      <c r="R269" s="66"/>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row>
    <row r="270" spans="1:50" ht="16" x14ac:dyDescent="0.2">
      <c r="A270" s="1"/>
      <c r="B270" s="89"/>
      <c r="C270" s="66"/>
      <c r="D270" s="66"/>
      <c r="E270" s="66"/>
      <c r="F270" s="66"/>
      <c r="G270" s="66"/>
      <c r="H270" s="66"/>
      <c r="I270" s="66"/>
      <c r="J270" s="66"/>
      <c r="K270" s="66"/>
      <c r="L270" s="66"/>
      <c r="M270" s="66"/>
      <c r="N270" s="66"/>
      <c r="O270" s="66"/>
      <c r="P270" s="66"/>
      <c r="Q270" s="66"/>
      <c r="R270" s="66"/>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row>
    <row r="271" spans="1:50" ht="16" x14ac:dyDescent="0.2">
      <c r="A271" s="1"/>
      <c r="B271" s="89"/>
      <c r="C271" s="66"/>
      <c r="D271" s="66"/>
      <c r="E271" s="66"/>
      <c r="F271" s="66"/>
      <c r="G271" s="66"/>
      <c r="H271" s="66"/>
      <c r="I271" s="66"/>
      <c r="J271" s="66"/>
      <c r="K271" s="66"/>
      <c r="L271" s="66"/>
      <c r="M271" s="66"/>
      <c r="N271" s="66"/>
      <c r="O271" s="66"/>
      <c r="P271" s="66"/>
      <c r="Q271" s="66"/>
      <c r="R271" s="66"/>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row>
    <row r="272" spans="1:50" ht="16" x14ac:dyDescent="0.2">
      <c r="A272" s="1"/>
      <c r="B272" s="89"/>
      <c r="C272" s="66"/>
      <c r="D272" s="66"/>
      <c r="E272" s="66"/>
      <c r="F272" s="66"/>
      <c r="G272" s="66"/>
      <c r="H272" s="66"/>
      <c r="I272" s="66"/>
      <c r="J272" s="66"/>
      <c r="K272" s="66"/>
      <c r="L272" s="66"/>
      <c r="M272" s="66"/>
      <c r="N272" s="66"/>
      <c r="O272" s="66"/>
      <c r="P272" s="66"/>
      <c r="Q272" s="66"/>
      <c r="R272" s="66"/>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row>
    <row r="273" spans="1:50" ht="16" x14ac:dyDescent="0.2">
      <c r="A273" s="1"/>
      <c r="B273" s="89"/>
      <c r="C273" s="66"/>
      <c r="D273" s="66"/>
      <c r="E273" s="66"/>
      <c r="F273" s="66"/>
      <c r="G273" s="66"/>
      <c r="H273" s="66"/>
      <c r="I273" s="66"/>
      <c r="J273" s="66"/>
      <c r="K273" s="66"/>
      <c r="L273" s="66"/>
      <c r="M273" s="66"/>
      <c r="N273" s="66"/>
      <c r="O273" s="66"/>
      <c r="P273" s="66"/>
      <c r="Q273" s="66"/>
      <c r="R273" s="66"/>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row>
    <row r="274" spans="1:50" ht="16" x14ac:dyDescent="0.2">
      <c r="A274" s="1"/>
      <c r="B274" s="89"/>
      <c r="C274" s="66"/>
      <c r="D274" s="66"/>
      <c r="E274" s="66"/>
      <c r="F274" s="66"/>
      <c r="G274" s="66"/>
      <c r="H274" s="66"/>
      <c r="I274" s="66"/>
      <c r="J274" s="66"/>
      <c r="K274" s="66"/>
      <c r="L274" s="66"/>
      <c r="M274" s="66"/>
      <c r="N274" s="66"/>
      <c r="O274" s="66"/>
      <c r="P274" s="66"/>
      <c r="Q274" s="66"/>
      <c r="R274" s="66"/>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row>
    <row r="275" spans="1:50" ht="16" x14ac:dyDescent="0.2">
      <c r="A275" s="1"/>
      <c r="B275" s="89"/>
      <c r="C275" s="66"/>
      <c r="D275" s="66"/>
      <c r="E275" s="66"/>
      <c r="F275" s="66"/>
      <c r="G275" s="66"/>
      <c r="H275" s="66"/>
      <c r="I275" s="66"/>
      <c r="J275" s="66"/>
      <c r="K275" s="66"/>
      <c r="L275" s="66"/>
      <c r="M275" s="66"/>
      <c r="N275" s="66"/>
      <c r="O275" s="66"/>
      <c r="P275" s="66"/>
      <c r="Q275" s="66"/>
      <c r="R275" s="66"/>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row>
    <row r="276" spans="1:50" ht="16" x14ac:dyDescent="0.2">
      <c r="A276" s="1"/>
      <c r="B276" s="89"/>
      <c r="C276" s="66"/>
      <c r="D276" s="66"/>
      <c r="E276" s="66"/>
      <c r="F276" s="66"/>
      <c r="G276" s="66"/>
      <c r="H276" s="66"/>
      <c r="I276" s="66"/>
      <c r="J276" s="66"/>
      <c r="K276" s="66"/>
      <c r="L276" s="66"/>
      <c r="M276" s="66"/>
      <c r="N276" s="66"/>
      <c r="O276" s="66"/>
      <c r="P276" s="66"/>
      <c r="Q276" s="66"/>
      <c r="R276" s="66"/>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row>
    <row r="277" spans="1:50" ht="16" x14ac:dyDescent="0.2">
      <c r="A277" s="1"/>
      <c r="B277" s="89"/>
      <c r="C277" s="66"/>
      <c r="D277" s="66"/>
      <c r="E277" s="66"/>
      <c r="F277" s="66"/>
      <c r="G277" s="66"/>
      <c r="H277" s="66"/>
      <c r="I277" s="66"/>
      <c r="J277" s="66"/>
      <c r="K277" s="66"/>
      <c r="L277" s="66"/>
      <c r="M277" s="66"/>
      <c r="N277" s="66"/>
      <c r="O277" s="66"/>
      <c r="P277" s="66"/>
      <c r="Q277" s="66"/>
      <c r="R277" s="66"/>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row>
    <row r="278" spans="1:50" ht="16" x14ac:dyDescent="0.2">
      <c r="A278" s="1"/>
      <c r="B278" s="89"/>
      <c r="C278" s="66"/>
      <c r="D278" s="66"/>
      <c r="E278" s="66"/>
      <c r="F278" s="66"/>
      <c r="G278" s="66"/>
      <c r="H278" s="66"/>
      <c r="I278" s="66"/>
      <c r="J278" s="66"/>
      <c r="K278" s="66"/>
      <c r="L278" s="66"/>
      <c r="M278" s="66"/>
      <c r="N278" s="66"/>
      <c r="O278" s="66"/>
      <c r="P278" s="66"/>
      <c r="Q278" s="66"/>
      <c r="R278" s="66"/>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row>
    <row r="279" spans="1:50" ht="16" x14ac:dyDescent="0.2">
      <c r="A279" s="1"/>
      <c r="B279" s="89"/>
      <c r="C279" s="66"/>
      <c r="D279" s="66"/>
      <c r="E279" s="66"/>
      <c r="F279" s="66"/>
      <c r="G279" s="66"/>
      <c r="H279" s="66"/>
      <c r="I279" s="66"/>
      <c r="J279" s="66"/>
      <c r="K279" s="66"/>
      <c r="L279" s="66"/>
      <c r="M279" s="66"/>
      <c r="N279" s="66"/>
      <c r="O279" s="66"/>
      <c r="P279" s="66"/>
      <c r="Q279" s="66"/>
      <c r="R279" s="66"/>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row>
    <row r="280" spans="1:50" ht="16" x14ac:dyDescent="0.2">
      <c r="A280" s="1"/>
      <c r="B280" s="89"/>
      <c r="C280" s="66"/>
      <c r="D280" s="66"/>
      <c r="E280" s="66"/>
      <c r="F280" s="66"/>
      <c r="G280" s="66"/>
      <c r="H280" s="66"/>
      <c r="I280" s="66"/>
      <c r="J280" s="66"/>
      <c r="K280" s="66"/>
      <c r="L280" s="66"/>
      <c r="M280" s="66"/>
      <c r="N280" s="66"/>
      <c r="O280" s="66"/>
      <c r="P280" s="66"/>
      <c r="Q280" s="66"/>
      <c r="R280" s="66"/>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row>
    <row r="281" spans="1:50" ht="16" x14ac:dyDescent="0.2">
      <c r="A281" s="1"/>
      <c r="B281" s="89"/>
      <c r="C281" s="66"/>
      <c r="D281" s="66"/>
      <c r="E281" s="66"/>
      <c r="F281" s="66"/>
      <c r="G281" s="66"/>
      <c r="H281" s="66"/>
      <c r="I281" s="66"/>
      <c r="J281" s="66"/>
      <c r="K281" s="66"/>
      <c r="L281" s="66"/>
      <c r="M281" s="66"/>
      <c r="N281" s="66"/>
      <c r="O281" s="66"/>
      <c r="P281" s="66"/>
      <c r="Q281" s="66"/>
      <c r="R281" s="66"/>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row>
    <row r="282" spans="1:50" ht="16" x14ac:dyDescent="0.2">
      <c r="A282" s="1"/>
      <c r="B282" s="89"/>
      <c r="C282" s="66"/>
      <c r="D282" s="66"/>
      <c r="E282" s="66"/>
      <c r="F282" s="66"/>
      <c r="G282" s="66"/>
      <c r="H282" s="66"/>
      <c r="I282" s="66"/>
      <c r="J282" s="66"/>
      <c r="K282" s="66"/>
      <c r="L282" s="66"/>
      <c r="M282" s="66"/>
      <c r="N282" s="66"/>
      <c r="O282" s="66"/>
      <c r="P282" s="66"/>
      <c r="Q282" s="66"/>
      <c r="R282" s="66"/>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row>
    <row r="283" spans="1:50" ht="16" x14ac:dyDescent="0.2">
      <c r="A283" s="1"/>
      <c r="B283" s="89"/>
      <c r="C283" s="66"/>
      <c r="D283" s="66"/>
      <c r="E283" s="66"/>
      <c r="F283" s="66"/>
      <c r="G283" s="66"/>
      <c r="H283" s="66"/>
      <c r="I283" s="66"/>
      <c r="J283" s="66"/>
      <c r="K283" s="66"/>
      <c r="L283" s="66"/>
      <c r="M283" s="66"/>
      <c r="N283" s="66"/>
      <c r="O283" s="66"/>
      <c r="P283" s="66"/>
      <c r="Q283" s="66"/>
      <c r="R283" s="66"/>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row>
    <row r="284" spans="1:50" ht="16" x14ac:dyDescent="0.2">
      <c r="A284" s="1"/>
      <c r="B284" s="89"/>
      <c r="C284" s="66"/>
      <c r="D284" s="66"/>
      <c r="E284" s="66"/>
      <c r="F284" s="66"/>
      <c r="G284" s="66"/>
      <c r="H284" s="66"/>
      <c r="I284" s="66"/>
      <c r="J284" s="66"/>
      <c r="K284" s="66"/>
      <c r="L284" s="66"/>
      <c r="M284" s="66"/>
      <c r="N284" s="66"/>
      <c r="O284" s="66"/>
      <c r="P284" s="66"/>
      <c r="Q284" s="66"/>
      <c r="R284" s="66"/>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row>
    <row r="285" spans="1:50" ht="16" x14ac:dyDescent="0.2">
      <c r="A285" s="1"/>
      <c r="B285" s="89"/>
      <c r="C285" s="66"/>
      <c r="D285" s="66"/>
      <c r="E285" s="66"/>
      <c r="F285" s="66"/>
      <c r="G285" s="66"/>
      <c r="H285" s="66"/>
      <c r="I285" s="66"/>
      <c r="J285" s="66"/>
      <c r="K285" s="66"/>
      <c r="L285" s="66"/>
      <c r="M285" s="66"/>
      <c r="N285" s="66"/>
      <c r="O285" s="66"/>
      <c r="P285" s="66"/>
      <c r="Q285" s="66"/>
      <c r="R285" s="66"/>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row>
    <row r="286" spans="1:50" ht="3.75" customHeight="1" x14ac:dyDescent="0.2">
      <c r="A286" s="1"/>
      <c r="B286" s="89"/>
      <c r="C286" s="66"/>
      <c r="D286" s="66"/>
      <c r="E286" s="66"/>
      <c r="F286" s="66"/>
      <c r="G286" s="66"/>
      <c r="H286" s="66"/>
      <c r="I286" s="66"/>
      <c r="J286" s="66"/>
      <c r="K286" s="66"/>
      <c r="L286" s="66"/>
      <c r="M286" s="66"/>
      <c r="N286" s="66"/>
      <c r="O286" s="66"/>
      <c r="P286" s="66"/>
      <c r="Q286" s="66"/>
      <c r="R286" s="66"/>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row>
    <row r="287" spans="1:50" ht="16" x14ac:dyDescent="0.2">
      <c r="A287" s="1"/>
      <c r="B287" s="89"/>
      <c r="C287" s="66"/>
      <c r="D287" s="66"/>
      <c r="E287" s="66"/>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row>
    <row r="288" spans="1:50" ht="16" x14ac:dyDescent="0.2">
      <c r="A288" s="1"/>
      <c r="B288" s="89"/>
      <c r="C288" s="66"/>
      <c r="D288" s="66"/>
      <c r="E288" s="66"/>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row>
    <row r="289" spans="1:50" ht="16" x14ac:dyDescent="0.2">
      <c r="A289" s="1"/>
      <c r="B289" s="89"/>
      <c r="C289" s="66"/>
      <c r="D289" s="66"/>
      <c r="E289" s="66"/>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row>
    <row r="290" spans="1:50" ht="16" x14ac:dyDescent="0.2">
      <c r="A290" s="1"/>
      <c r="B290" s="89"/>
      <c r="C290" s="66"/>
      <c r="D290" s="66"/>
      <c r="E290" s="66"/>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row>
    <row r="291" spans="1:50" ht="16" x14ac:dyDescent="0.2">
      <c r="A291" s="1"/>
      <c r="B291" s="89"/>
      <c r="C291" s="66"/>
      <c r="D291" s="66"/>
      <c r="E291" s="66"/>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row>
    <row r="292" spans="1:50" x14ac:dyDescent="0.15">
      <c r="A292" s="1"/>
      <c r="B292" s="1"/>
      <c r="C292" s="66"/>
      <c r="D292" s="66"/>
      <c r="E292" s="66"/>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row>
    <row r="293" spans="1:50" ht="14" thickBot="1" x14ac:dyDescent="0.2">
      <c r="A293" s="1"/>
      <c r="B293" s="1"/>
      <c r="C293" s="66"/>
      <c r="D293" s="66"/>
      <c r="E293" s="66"/>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row>
    <row r="294" spans="1:50" ht="25" thickTop="1" thickBot="1" x14ac:dyDescent="0.3">
      <c r="A294" s="784"/>
      <c r="B294" s="2397" t="s">
        <v>1199</v>
      </c>
      <c r="C294" s="2397"/>
      <c r="D294" s="2397"/>
      <c r="E294" s="2397"/>
      <c r="F294" s="806"/>
      <c r="G294" s="806"/>
      <c r="H294" s="806"/>
      <c r="I294" s="806"/>
      <c r="J294" s="806"/>
      <c r="K294" s="806"/>
      <c r="L294" s="806"/>
      <c r="M294" s="806"/>
      <c r="N294" s="2384" t="s">
        <v>1538</v>
      </c>
      <c r="O294" s="2384"/>
      <c r="P294" s="839"/>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row>
    <row r="295" spans="1:50" ht="14" thickTop="1" x14ac:dyDescent="0.15">
      <c r="A295" s="1"/>
      <c r="B295" s="532"/>
      <c r="C295" s="533"/>
      <c r="D295" s="533"/>
      <c r="E295" s="533"/>
      <c r="F295" s="533"/>
      <c r="G295" s="533"/>
      <c r="H295" s="533"/>
      <c r="I295" s="533"/>
      <c r="J295" s="533"/>
      <c r="K295" s="533"/>
      <c r="L295" s="533"/>
      <c r="M295" s="533"/>
      <c r="N295" s="533"/>
      <c r="O295" s="533"/>
      <c r="P295" s="533"/>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row>
    <row r="296" spans="1:50" ht="18" x14ac:dyDescent="0.15">
      <c r="A296" s="1"/>
      <c r="B296" s="535"/>
      <c r="C296" s="811"/>
      <c r="D296" s="306"/>
      <c r="E296" s="306"/>
      <c r="F296" s="812"/>
      <c r="G296" s="404"/>
      <c r="H296" s="18"/>
      <c r="I296" s="18"/>
      <c r="J296" s="18"/>
      <c r="K296" s="18"/>
      <c r="L296" s="18"/>
      <c r="M296" s="18"/>
      <c r="N296" s="18"/>
      <c r="O296" s="18"/>
      <c r="P296" s="18"/>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row>
    <row r="297" spans="1:50" ht="18" x14ac:dyDescent="0.15">
      <c r="A297" s="1"/>
      <c r="B297" s="535"/>
      <c r="C297" s="811"/>
      <c r="D297" s="306"/>
      <c r="E297" s="306"/>
      <c r="F297" s="812"/>
      <c r="G297" s="404"/>
      <c r="H297" s="18"/>
      <c r="I297" s="18"/>
      <c r="J297" s="18"/>
      <c r="K297" s="18"/>
      <c r="L297" s="18"/>
      <c r="M297" s="18"/>
      <c r="N297" s="18"/>
      <c r="O297" s="18"/>
      <c r="P297" s="18"/>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row>
    <row r="298" spans="1:50" ht="18" x14ac:dyDescent="0.15">
      <c r="A298" s="1"/>
      <c r="B298" s="535"/>
      <c r="C298" s="811"/>
      <c r="D298" s="306"/>
      <c r="E298" s="306"/>
      <c r="F298" s="812"/>
      <c r="G298" s="404"/>
      <c r="H298" s="18"/>
      <c r="I298" s="18"/>
      <c r="J298" s="18"/>
      <c r="K298" s="18"/>
      <c r="L298" s="18"/>
      <c r="M298" s="18"/>
      <c r="N298" s="18"/>
      <c r="O298" s="18"/>
      <c r="P298" s="18"/>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row>
    <row r="299" spans="1:50" ht="18" x14ac:dyDescent="0.15">
      <c r="A299" s="1"/>
      <c r="B299" s="535"/>
      <c r="C299" s="811"/>
      <c r="D299" s="306"/>
      <c r="E299" s="306"/>
      <c r="F299" s="812"/>
      <c r="G299" s="404"/>
      <c r="H299" s="18"/>
      <c r="I299" s="18"/>
      <c r="J299" s="18"/>
      <c r="K299" s="18"/>
      <c r="L299" s="18"/>
      <c r="M299" s="18"/>
      <c r="N299" s="18"/>
      <c r="O299" s="18"/>
      <c r="P299" s="18"/>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row>
    <row r="300" spans="1:50" ht="18" x14ac:dyDescent="0.15">
      <c r="A300" s="1"/>
      <c r="B300" s="535"/>
      <c r="C300" s="811"/>
      <c r="D300" s="306"/>
      <c r="E300" s="306"/>
      <c r="F300" s="812"/>
      <c r="G300" s="404"/>
      <c r="H300" s="18"/>
      <c r="I300" s="18"/>
      <c r="J300" s="18"/>
      <c r="K300" s="18"/>
      <c r="L300" s="18"/>
      <c r="M300" s="18"/>
      <c r="N300" s="18"/>
      <c r="O300" s="18"/>
      <c r="P300" s="18"/>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row>
    <row r="301" spans="1:50" ht="18" x14ac:dyDescent="0.15">
      <c r="A301" s="1"/>
      <c r="B301" s="535"/>
      <c r="C301" s="811"/>
      <c r="D301" s="306"/>
      <c r="E301" s="306"/>
      <c r="F301" s="812"/>
      <c r="G301" s="404"/>
      <c r="H301" s="18"/>
      <c r="I301" s="18"/>
      <c r="J301" s="18"/>
      <c r="K301" s="18"/>
      <c r="L301" s="18"/>
      <c r="M301" s="18"/>
      <c r="N301" s="18"/>
      <c r="O301" s="18"/>
      <c r="P301" s="18"/>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row>
    <row r="302" spans="1:50" ht="14" x14ac:dyDescent="0.15">
      <c r="A302" s="1"/>
      <c r="B302" s="535"/>
      <c r="C302" s="18"/>
      <c r="D302" s="813"/>
      <c r="E302" s="18"/>
      <c r="F302" s="18"/>
      <c r="G302" s="18"/>
      <c r="H302" s="18"/>
      <c r="I302" s="18"/>
      <c r="J302" s="18"/>
      <c r="K302" s="18"/>
      <c r="L302" s="18"/>
      <c r="M302" s="18"/>
      <c r="N302" s="18"/>
      <c r="O302" s="18"/>
      <c r="P302" s="18"/>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row>
    <row r="303" spans="1:50" ht="14" x14ac:dyDescent="0.15">
      <c r="A303" s="1"/>
      <c r="B303" s="535"/>
      <c r="C303" s="18"/>
      <c r="D303" s="813"/>
      <c r="E303" s="18"/>
      <c r="F303" s="18"/>
      <c r="G303" s="18"/>
      <c r="H303" s="18"/>
      <c r="I303" s="18"/>
      <c r="J303" s="18"/>
      <c r="K303" s="18"/>
      <c r="L303" s="18"/>
      <c r="M303" s="18"/>
      <c r="N303" s="18"/>
      <c r="O303" s="18"/>
      <c r="P303" s="18"/>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row>
    <row r="304" spans="1:50" ht="14" x14ac:dyDescent="0.15">
      <c r="A304" s="1"/>
      <c r="B304" s="535"/>
      <c r="C304" s="18"/>
      <c r="D304" s="813"/>
      <c r="E304" s="18"/>
      <c r="F304" s="18"/>
      <c r="G304" s="18"/>
      <c r="H304" s="18"/>
      <c r="I304" s="18"/>
      <c r="J304" s="18"/>
      <c r="K304" s="18"/>
      <c r="L304" s="18"/>
      <c r="M304" s="18"/>
      <c r="N304" s="18"/>
      <c r="O304" s="18"/>
      <c r="P304" s="18"/>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row>
    <row r="305" spans="1:50" ht="14" x14ac:dyDescent="0.15">
      <c r="A305" s="1"/>
      <c r="B305" s="535"/>
      <c r="C305" s="18"/>
      <c r="D305" s="813"/>
      <c r="E305" s="18"/>
      <c r="F305" s="18"/>
      <c r="G305" s="18"/>
      <c r="H305" s="18"/>
      <c r="I305" s="18"/>
      <c r="J305" s="18"/>
      <c r="K305" s="18"/>
      <c r="L305" s="18"/>
      <c r="M305" s="18"/>
      <c r="N305" s="18"/>
      <c r="O305" s="18"/>
      <c r="P305" s="18"/>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row>
    <row r="306" spans="1:50" ht="14" x14ac:dyDescent="0.15">
      <c r="A306" s="1"/>
      <c r="B306" s="535"/>
      <c r="C306" s="18"/>
      <c r="D306" s="813"/>
      <c r="E306" s="18"/>
      <c r="F306" s="18"/>
      <c r="G306" s="18"/>
      <c r="H306" s="18"/>
      <c r="I306" s="18"/>
      <c r="J306" s="18"/>
      <c r="K306" s="18"/>
      <c r="L306" s="18"/>
      <c r="M306" s="18"/>
      <c r="N306" s="18"/>
      <c r="O306" s="18"/>
      <c r="P306" s="18"/>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row>
    <row r="307" spans="1:50" ht="14" x14ac:dyDescent="0.15">
      <c r="A307" s="1"/>
      <c r="B307" s="535"/>
      <c r="C307" s="18"/>
      <c r="D307" s="813"/>
      <c r="E307" s="18"/>
      <c r="F307" s="18"/>
      <c r="G307" s="18"/>
      <c r="H307" s="18"/>
      <c r="I307" s="18"/>
      <c r="J307" s="18"/>
      <c r="K307" s="18"/>
      <c r="L307" s="18"/>
      <c r="M307" s="18"/>
      <c r="N307" s="18"/>
      <c r="O307" s="18"/>
      <c r="P307" s="18"/>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row>
    <row r="308" spans="1:50" ht="14" x14ac:dyDescent="0.15">
      <c r="A308" s="1"/>
      <c r="B308" s="535"/>
      <c r="C308" s="18"/>
      <c r="D308" s="813"/>
      <c r="E308" s="18"/>
      <c r="F308" s="18"/>
      <c r="G308" s="18"/>
      <c r="H308" s="18"/>
      <c r="I308" s="18"/>
      <c r="J308" s="18"/>
      <c r="K308" s="18"/>
      <c r="L308" s="18"/>
      <c r="M308" s="18"/>
      <c r="N308" s="18"/>
      <c r="O308" s="18"/>
      <c r="P308" s="18"/>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row>
    <row r="309" spans="1:50" ht="14" x14ac:dyDescent="0.15">
      <c r="A309" s="1"/>
      <c r="B309" s="535"/>
      <c r="C309" s="18"/>
      <c r="D309" s="813"/>
      <c r="E309" s="18"/>
      <c r="F309" s="18"/>
      <c r="G309" s="18"/>
      <c r="H309" s="18"/>
      <c r="I309" s="18"/>
      <c r="J309" s="18"/>
      <c r="K309" s="18"/>
      <c r="L309" s="18"/>
      <c r="M309" s="18"/>
      <c r="N309" s="18"/>
      <c r="O309" s="18"/>
      <c r="P309" s="18"/>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row>
    <row r="310" spans="1:50" ht="14" x14ac:dyDescent="0.15">
      <c r="A310" s="1"/>
      <c r="B310" s="535"/>
      <c r="C310" s="18"/>
      <c r="D310" s="813"/>
      <c r="E310" s="18"/>
      <c r="F310" s="18"/>
      <c r="G310" s="18"/>
      <c r="H310" s="18"/>
      <c r="I310" s="18"/>
      <c r="J310" s="18"/>
      <c r="K310" s="18"/>
      <c r="L310" s="18"/>
      <c r="M310" s="18"/>
      <c r="N310" s="18"/>
      <c r="O310" s="18"/>
      <c r="P310" s="18"/>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row>
    <row r="311" spans="1:50" ht="14" x14ac:dyDescent="0.15">
      <c r="A311" s="1"/>
      <c r="B311" s="535"/>
      <c r="C311" s="18"/>
      <c r="D311" s="813"/>
      <c r="E311" s="18"/>
      <c r="F311" s="18"/>
      <c r="G311" s="18"/>
      <c r="H311" s="18"/>
      <c r="I311" s="18"/>
      <c r="J311" s="18"/>
      <c r="K311" s="18"/>
      <c r="L311" s="18"/>
      <c r="M311" s="18"/>
      <c r="N311" s="18"/>
      <c r="O311" s="18"/>
      <c r="P311" s="18"/>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row>
    <row r="312" spans="1:50" ht="14" x14ac:dyDescent="0.15">
      <c r="A312" s="1"/>
      <c r="B312" s="535"/>
      <c r="C312" s="18"/>
      <c r="D312" s="813"/>
      <c r="E312" s="18"/>
      <c r="F312" s="18"/>
      <c r="G312" s="18"/>
      <c r="H312" s="18"/>
      <c r="I312" s="18"/>
      <c r="J312" s="18"/>
      <c r="K312" s="18"/>
      <c r="L312" s="18"/>
      <c r="M312" s="18"/>
      <c r="N312" s="18"/>
      <c r="O312" s="18"/>
      <c r="P312" s="18"/>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row>
    <row r="313" spans="1:50" ht="15" thickBot="1" x14ac:dyDescent="0.2">
      <c r="A313" s="1"/>
      <c r="B313" s="535"/>
      <c r="C313" s="18"/>
      <c r="D313" s="813"/>
      <c r="E313" s="18"/>
      <c r="F313" s="18"/>
      <c r="G313" s="18"/>
      <c r="H313" s="18"/>
      <c r="I313" s="18"/>
      <c r="J313" s="18"/>
      <c r="K313" s="18"/>
      <c r="L313" s="18"/>
      <c r="M313" s="18"/>
      <c r="N313" s="18"/>
      <c r="O313" s="18"/>
      <c r="P313" s="18"/>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row>
    <row r="314" spans="1:50" ht="25" thickTop="1" thickBot="1" x14ac:dyDescent="0.3">
      <c r="A314" s="2524" t="s">
        <v>316</v>
      </c>
      <c r="B314" s="2525"/>
      <c r="C314" s="2525"/>
      <c r="D314" s="2525"/>
      <c r="E314" s="1222"/>
      <c r="F314" s="806"/>
      <c r="G314" s="806"/>
      <c r="H314" s="806"/>
      <c r="I314" s="806"/>
      <c r="J314" s="806"/>
      <c r="K314" s="806"/>
      <c r="L314" s="806"/>
      <c r="M314" s="806"/>
      <c r="N314" s="2384" t="s">
        <v>1203</v>
      </c>
      <c r="O314" s="2384"/>
      <c r="P314" s="839"/>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row>
    <row r="315" spans="1:50" ht="14" x14ac:dyDescent="0.15">
      <c r="A315" s="1"/>
      <c r="B315" s="535"/>
      <c r="C315" s="18"/>
      <c r="D315" s="813"/>
      <c r="E315" s="18"/>
      <c r="F315" s="18"/>
      <c r="G315" s="18"/>
      <c r="H315" s="18"/>
      <c r="I315" s="18"/>
      <c r="J315" s="18"/>
      <c r="K315" s="18"/>
      <c r="L315" s="18"/>
      <c r="M315" s="18"/>
      <c r="N315" s="18"/>
      <c r="O315" s="18"/>
      <c r="P315" s="18"/>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row>
    <row r="316" spans="1:50" ht="14" x14ac:dyDescent="0.15">
      <c r="A316" s="1"/>
      <c r="B316" s="535"/>
      <c r="C316" s="18"/>
      <c r="D316" s="813"/>
      <c r="E316" s="18"/>
      <c r="F316" s="18"/>
      <c r="G316" s="18"/>
      <c r="H316" s="18"/>
      <c r="I316" s="18"/>
      <c r="J316" s="18"/>
      <c r="K316" s="18"/>
      <c r="L316" s="18"/>
      <c r="M316" s="18"/>
      <c r="N316" s="18"/>
      <c r="O316" s="18"/>
      <c r="P316" s="18"/>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row>
    <row r="317" spans="1:50" ht="14" x14ac:dyDescent="0.15">
      <c r="A317" s="1"/>
      <c r="B317" s="535"/>
      <c r="C317" s="18"/>
      <c r="D317" s="813"/>
      <c r="E317" s="18"/>
      <c r="F317" s="18"/>
      <c r="G317" s="18"/>
      <c r="H317" s="18"/>
      <c r="I317" s="18"/>
      <c r="J317" s="18"/>
      <c r="K317" s="18"/>
      <c r="L317" s="18"/>
      <c r="M317" s="18"/>
      <c r="N317" s="18"/>
      <c r="O317" s="18"/>
      <c r="P317" s="18"/>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row>
    <row r="318" spans="1:50" ht="14" x14ac:dyDescent="0.15">
      <c r="A318" s="1"/>
      <c r="B318" s="535"/>
      <c r="C318" s="18"/>
      <c r="D318" s="813"/>
      <c r="E318" s="18"/>
      <c r="F318" s="18"/>
      <c r="G318" s="18"/>
      <c r="H318" s="18"/>
      <c r="I318" s="18"/>
      <c r="J318" s="18"/>
      <c r="K318" s="18"/>
      <c r="L318" s="18"/>
      <c r="M318" s="18"/>
      <c r="N318" s="18"/>
      <c r="O318" s="18"/>
      <c r="P318" s="18"/>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row>
    <row r="319" spans="1:50" ht="14" x14ac:dyDescent="0.15">
      <c r="A319" s="1"/>
      <c r="B319" s="535"/>
      <c r="C319" s="18"/>
      <c r="D319" s="813"/>
      <c r="E319" s="18"/>
      <c r="F319" s="18"/>
      <c r="G319" s="18"/>
      <c r="H319" s="18"/>
      <c r="I319" s="18"/>
      <c r="J319" s="18"/>
      <c r="K319" s="18"/>
      <c r="L319" s="18"/>
      <c r="M319" s="18"/>
      <c r="N319" s="18"/>
      <c r="O319" s="18"/>
      <c r="P319" s="18"/>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row>
    <row r="320" spans="1:50" ht="14" x14ac:dyDescent="0.15">
      <c r="A320" s="1"/>
      <c r="B320" s="535"/>
      <c r="C320" s="18"/>
      <c r="D320" s="813"/>
      <c r="E320" s="18"/>
      <c r="F320" s="18"/>
      <c r="G320" s="18"/>
      <c r="H320" s="18"/>
      <c r="I320" s="18"/>
      <c r="J320" s="18"/>
      <c r="K320" s="18"/>
      <c r="L320" s="18"/>
      <c r="M320" s="18"/>
      <c r="N320" s="18"/>
      <c r="O320" s="18"/>
      <c r="P320" s="18"/>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row>
    <row r="321" spans="1:50" ht="14" x14ac:dyDescent="0.15">
      <c r="A321" s="1"/>
      <c r="B321" s="535"/>
      <c r="C321" s="18"/>
      <c r="D321" s="813"/>
      <c r="E321" s="18"/>
      <c r="F321" s="18"/>
      <c r="G321" s="18"/>
      <c r="H321" s="18"/>
      <c r="I321" s="18"/>
      <c r="J321" s="18"/>
      <c r="K321" s="18"/>
      <c r="L321" s="18"/>
      <c r="M321" s="18"/>
      <c r="N321" s="18"/>
      <c r="O321" s="18"/>
      <c r="P321" s="18"/>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row>
    <row r="322" spans="1:50" ht="14" x14ac:dyDescent="0.15">
      <c r="A322" s="1"/>
      <c r="B322" s="535"/>
      <c r="C322" s="18"/>
      <c r="D322" s="813"/>
      <c r="E322" s="18"/>
      <c r="F322" s="18"/>
      <c r="G322" s="18"/>
      <c r="H322" s="18"/>
      <c r="I322" s="18"/>
      <c r="J322" s="18"/>
      <c r="K322" s="18"/>
      <c r="L322" s="18"/>
      <c r="M322" s="18"/>
      <c r="N322" s="18"/>
      <c r="O322" s="18"/>
      <c r="P322" s="18"/>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row>
    <row r="323" spans="1:50" ht="15" thickBot="1" x14ac:dyDescent="0.2">
      <c r="A323" s="1"/>
      <c r="B323" s="535"/>
      <c r="C323" s="18"/>
      <c r="D323" s="813"/>
      <c r="E323" s="18"/>
      <c r="F323" s="18"/>
      <c r="G323" s="18"/>
      <c r="H323" s="18"/>
      <c r="I323" s="18"/>
      <c r="J323" s="18"/>
      <c r="K323" s="18"/>
      <c r="L323" s="18"/>
      <c r="M323" s="18"/>
      <c r="N323" s="18"/>
      <c r="O323" s="18"/>
      <c r="P323" s="18"/>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row>
    <row r="324" spans="1:50" ht="25" thickTop="1" thickBot="1" x14ac:dyDescent="0.3">
      <c r="A324" s="2524" t="s">
        <v>319</v>
      </c>
      <c r="B324" s="2525"/>
      <c r="C324" s="2525"/>
      <c r="D324" s="2525"/>
      <c r="E324" s="1222"/>
      <c r="F324" s="806"/>
      <c r="G324" s="806"/>
      <c r="H324" s="806"/>
      <c r="I324" s="806"/>
      <c r="J324" s="806"/>
      <c r="K324" s="806"/>
      <c r="L324" s="806"/>
      <c r="M324" s="806"/>
      <c r="N324" s="2384" t="s">
        <v>1203</v>
      </c>
      <c r="O324" s="2384"/>
      <c r="P324" s="839"/>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row>
    <row r="325" spans="1:50" ht="14" x14ac:dyDescent="0.15">
      <c r="A325" s="1"/>
      <c r="B325" s="535"/>
      <c r="C325" s="18"/>
      <c r="D325" s="813"/>
      <c r="E325" s="18"/>
      <c r="F325" s="18"/>
      <c r="G325" s="18"/>
      <c r="H325" s="18"/>
      <c r="I325" s="18"/>
      <c r="J325" s="18"/>
      <c r="K325" s="18"/>
      <c r="L325" s="18"/>
      <c r="M325" s="18"/>
      <c r="N325" s="18"/>
      <c r="O325" s="18"/>
      <c r="P325" s="18"/>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row>
    <row r="326" spans="1:50" ht="14" x14ac:dyDescent="0.15">
      <c r="A326" s="1"/>
      <c r="B326" s="535"/>
      <c r="C326" s="18"/>
      <c r="D326" s="813"/>
      <c r="E326" s="18"/>
      <c r="F326" s="18"/>
      <c r="G326" s="18"/>
      <c r="H326" s="18"/>
      <c r="I326" s="18"/>
      <c r="J326" s="18"/>
      <c r="K326" s="18"/>
      <c r="L326" s="18"/>
      <c r="M326" s="18"/>
      <c r="N326" s="18"/>
      <c r="O326" s="18"/>
      <c r="P326" s="18"/>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row>
    <row r="327" spans="1:50" ht="14" x14ac:dyDescent="0.15">
      <c r="A327" s="1"/>
      <c r="B327" s="535"/>
      <c r="C327" s="18"/>
      <c r="D327" s="813"/>
      <c r="E327" s="18"/>
      <c r="F327" s="18"/>
      <c r="G327" s="18"/>
      <c r="H327" s="18"/>
      <c r="I327" s="18"/>
      <c r="J327" s="18"/>
      <c r="K327" s="18"/>
      <c r="L327" s="18"/>
      <c r="M327" s="18"/>
      <c r="N327" s="18"/>
      <c r="O327" s="18"/>
      <c r="P327" s="18"/>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row>
    <row r="328" spans="1:50" ht="14" x14ac:dyDescent="0.15">
      <c r="A328" s="1"/>
      <c r="B328" s="535"/>
      <c r="C328" s="18"/>
      <c r="D328" s="813"/>
      <c r="E328" s="18"/>
      <c r="F328" s="18"/>
      <c r="G328" s="18"/>
      <c r="H328" s="18"/>
      <c r="I328" s="18"/>
      <c r="J328" s="18"/>
      <c r="K328" s="18"/>
      <c r="L328" s="18"/>
      <c r="M328" s="18"/>
      <c r="N328" s="18"/>
      <c r="O328" s="18"/>
      <c r="P328" s="18"/>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row>
    <row r="329" spans="1:50" ht="14" x14ac:dyDescent="0.15">
      <c r="A329" s="1"/>
      <c r="B329" s="535"/>
      <c r="C329" s="18"/>
      <c r="D329" s="813"/>
      <c r="E329" s="18"/>
      <c r="F329" s="18"/>
      <c r="G329" s="18"/>
      <c r="H329" s="18"/>
      <c r="I329" s="18"/>
      <c r="J329" s="18"/>
      <c r="K329" s="18"/>
      <c r="L329" s="18"/>
      <c r="M329" s="18"/>
      <c r="N329" s="18"/>
      <c r="O329" s="18"/>
      <c r="P329" s="18"/>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row>
    <row r="330" spans="1:50" ht="14" x14ac:dyDescent="0.15">
      <c r="A330" s="1"/>
      <c r="B330" s="535"/>
      <c r="C330" s="18"/>
      <c r="D330" s="813"/>
      <c r="E330" s="18"/>
      <c r="F330" s="18"/>
      <c r="G330" s="18"/>
      <c r="H330" s="18"/>
      <c r="I330" s="18"/>
      <c r="J330" s="18"/>
      <c r="K330" s="18"/>
      <c r="L330" s="18"/>
      <c r="M330" s="18"/>
      <c r="N330" s="18"/>
      <c r="O330" s="18"/>
      <c r="P330" s="18"/>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row>
    <row r="331" spans="1:50" ht="14" x14ac:dyDescent="0.15">
      <c r="A331" s="1"/>
      <c r="B331" s="535"/>
      <c r="C331" s="18"/>
      <c r="D331" s="813"/>
      <c r="E331" s="18"/>
      <c r="F331" s="18"/>
      <c r="G331" s="18"/>
      <c r="H331" s="18"/>
      <c r="I331" s="18"/>
      <c r="J331" s="18"/>
      <c r="K331" s="18"/>
      <c r="L331" s="18"/>
      <c r="M331" s="18"/>
      <c r="N331" s="18"/>
      <c r="O331" s="18"/>
      <c r="P331" s="18"/>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row>
    <row r="332" spans="1:50" ht="15" thickBot="1" x14ac:dyDescent="0.2">
      <c r="A332" s="1"/>
      <c r="B332" s="535"/>
      <c r="C332" s="18"/>
      <c r="D332" s="813"/>
      <c r="E332" s="18"/>
      <c r="F332" s="18"/>
      <c r="G332" s="18"/>
      <c r="H332" s="18"/>
      <c r="I332" s="18"/>
      <c r="J332" s="18"/>
      <c r="K332" s="18"/>
      <c r="L332" s="18"/>
      <c r="M332" s="18"/>
      <c r="N332" s="18"/>
      <c r="O332" s="18"/>
      <c r="P332" s="18"/>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row>
    <row r="333" spans="1:50" ht="25" thickTop="1" thickBot="1" x14ac:dyDescent="0.3">
      <c r="A333" s="2687" t="s">
        <v>1200</v>
      </c>
      <c r="B333" s="2688"/>
      <c r="C333" s="2688"/>
      <c r="D333" s="2688"/>
      <c r="E333" s="806"/>
      <c r="F333" s="806"/>
      <c r="G333" s="806"/>
      <c r="H333" s="806"/>
      <c r="I333" s="806"/>
      <c r="J333" s="806"/>
      <c r="K333" s="806"/>
      <c r="L333" s="806"/>
      <c r="M333" s="806"/>
      <c r="N333" s="2384" t="s">
        <v>1203</v>
      </c>
      <c r="O333" s="2384"/>
      <c r="P333" s="839"/>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row>
    <row r="334" spans="1:50" ht="14" x14ac:dyDescent="0.15">
      <c r="A334" s="1"/>
      <c r="B334" s="535"/>
      <c r="C334" s="18"/>
      <c r="D334" s="813"/>
      <c r="E334" s="18"/>
      <c r="F334" s="18"/>
      <c r="G334" s="18"/>
      <c r="H334" s="18"/>
      <c r="I334" s="18"/>
      <c r="J334" s="18"/>
      <c r="K334" s="18"/>
      <c r="L334" s="18"/>
      <c r="M334" s="18"/>
      <c r="N334" s="18"/>
      <c r="O334" s="18"/>
      <c r="P334" s="18"/>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row>
    <row r="335" spans="1:50" ht="14" x14ac:dyDescent="0.15">
      <c r="A335" s="1"/>
      <c r="B335" s="535"/>
      <c r="C335" s="18"/>
      <c r="D335" s="813"/>
      <c r="E335" s="18"/>
      <c r="F335" s="18"/>
      <c r="G335" s="18"/>
      <c r="H335" s="18"/>
      <c r="I335" s="18"/>
      <c r="J335" s="18"/>
      <c r="K335" s="18"/>
      <c r="L335" s="18"/>
      <c r="M335" s="18"/>
      <c r="N335" s="18"/>
      <c r="O335" s="18"/>
      <c r="P335" s="18"/>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row>
    <row r="336" spans="1:50" ht="14" x14ac:dyDescent="0.15">
      <c r="A336" s="1"/>
      <c r="B336" s="535"/>
      <c r="C336" s="18"/>
      <c r="D336" s="813"/>
      <c r="E336" s="18"/>
      <c r="F336" s="18"/>
      <c r="G336" s="18"/>
      <c r="H336" s="18"/>
      <c r="I336" s="18"/>
      <c r="J336" s="18"/>
      <c r="K336" s="18"/>
      <c r="L336" s="18"/>
      <c r="M336" s="18"/>
      <c r="N336" s="18"/>
      <c r="O336" s="18"/>
      <c r="P336" s="18"/>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row>
    <row r="337" spans="1:50" ht="14" x14ac:dyDescent="0.15">
      <c r="A337" s="1"/>
      <c r="B337" s="535"/>
      <c r="C337" s="18"/>
      <c r="D337" s="813"/>
      <c r="E337" s="18"/>
      <c r="F337" s="18"/>
      <c r="G337" s="18"/>
      <c r="H337" s="18"/>
      <c r="I337" s="18"/>
      <c r="J337" s="18"/>
      <c r="K337" s="18"/>
      <c r="L337" s="18"/>
      <c r="M337" s="18"/>
      <c r="N337" s="18"/>
      <c r="O337" s="18"/>
      <c r="P337" s="18"/>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row>
    <row r="338" spans="1:50" ht="14" x14ac:dyDescent="0.15">
      <c r="A338" s="1"/>
      <c r="B338" s="535"/>
      <c r="C338" s="18"/>
      <c r="D338" s="813"/>
      <c r="E338" s="18"/>
      <c r="F338" s="18"/>
      <c r="G338" s="18"/>
      <c r="H338" s="18"/>
      <c r="I338" s="18"/>
      <c r="J338" s="18"/>
      <c r="K338" s="18"/>
      <c r="L338" s="18"/>
      <c r="M338" s="18"/>
      <c r="N338" s="18"/>
      <c r="O338" s="18"/>
      <c r="P338" s="18"/>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row>
    <row r="339" spans="1:50" ht="14" x14ac:dyDescent="0.15">
      <c r="A339" s="1"/>
      <c r="B339" s="535"/>
      <c r="C339" s="18"/>
      <c r="D339" s="813"/>
      <c r="E339" s="18"/>
      <c r="F339" s="18"/>
      <c r="G339" s="18"/>
      <c r="H339" s="18"/>
      <c r="I339" s="18"/>
      <c r="J339" s="18"/>
      <c r="K339" s="18"/>
      <c r="L339" s="18"/>
      <c r="M339" s="18"/>
      <c r="N339" s="18"/>
      <c r="O339" s="18"/>
      <c r="P339" s="18"/>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row>
    <row r="340" spans="1:50" ht="15" thickBot="1" x14ac:dyDescent="0.2">
      <c r="A340" s="1"/>
      <c r="B340" s="535"/>
      <c r="C340" s="18"/>
      <c r="D340" s="813"/>
      <c r="E340" s="18"/>
      <c r="F340" s="18"/>
      <c r="G340" s="18"/>
      <c r="H340" s="18"/>
      <c r="I340" s="18"/>
      <c r="J340" s="18"/>
      <c r="K340" s="18"/>
      <c r="L340" s="18"/>
      <c r="M340" s="18"/>
      <c r="N340" s="18"/>
      <c r="O340" s="18"/>
      <c r="P340" s="18"/>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row>
    <row r="341" spans="1:50" ht="25" thickTop="1" thickBot="1" x14ac:dyDescent="0.3">
      <c r="A341" s="2524" t="s">
        <v>1201</v>
      </c>
      <c r="B341" s="2525"/>
      <c r="C341" s="2525"/>
      <c r="D341" s="2525"/>
      <c r="E341" s="1222"/>
      <c r="F341" s="806"/>
      <c r="G341" s="806"/>
      <c r="H341" s="806"/>
      <c r="I341" s="806"/>
      <c r="J341" s="806"/>
      <c r="K341" s="806"/>
      <c r="L341" s="806"/>
      <c r="M341" s="806"/>
      <c r="N341" s="2384" t="s">
        <v>1203</v>
      </c>
      <c r="O341" s="2384"/>
      <c r="P341" s="839"/>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row>
    <row r="342" spans="1:50" ht="14" x14ac:dyDescent="0.15">
      <c r="A342" s="1"/>
      <c r="B342" s="535"/>
      <c r="C342" s="772"/>
      <c r="D342" s="1221"/>
      <c r="E342" s="457"/>
      <c r="F342" s="457"/>
      <c r="G342" s="457"/>
      <c r="H342" s="457"/>
      <c r="I342" s="457"/>
      <c r="J342" s="457"/>
      <c r="K342" s="457"/>
      <c r="L342" s="457"/>
      <c r="M342" s="457"/>
      <c r="N342" s="457"/>
      <c r="O342" s="457"/>
      <c r="P342" s="18"/>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row>
    <row r="343" spans="1:50" ht="14" x14ac:dyDescent="0.15">
      <c r="A343" s="1"/>
      <c r="B343" s="535"/>
      <c r="C343" s="1121"/>
      <c r="D343" s="1220"/>
      <c r="E343" s="459"/>
      <c r="F343" s="459"/>
      <c r="G343" s="459"/>
      <c r="H343" s="459"/>
      <c r="I343" s="459"/>
      <c r="J343" s="459"/>
      <c r="K343" s="459"/>
      <c r="L343" s="459"/>
      <c r="M343" s="459"/>
      <c r="N343" s="459"/>
      <c r="O343" s="805"/>
      <c r="P343" s="18"/>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row>
    <row r="344" spans="1:50" ht="15" thickBot="1" x14ac:dyDescent="0.2">
      <c r="A344" s="1"/>
      <c r="B344" s="535"/>
      <c r="C344" s="770"/>
      <c r="D344" s="813"/>
      <c r="E344" s="18"/>
      <c r="F344" s="18"/>
      <c r="G344" s="18"/>
      <c r="H344" s="18"/>
      <c r="I344" s="18"/>
      <c r="J344" s="18"/>
      <c r="K344" s="18"/>
      <c r="L344" s="18"/>
      <c r="M344" s="18"/>
      <c r="N344" s="18"/>
      <c r="O344" s="771"/>
      <c r="P344" s="18"/>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row>
    <row r="345" spans="1:50" ht="16" x14ac:dyDescent="0.2">
      <c r="A345" s="1"/>
      <c r="B345" s="535"/>
      <c r="C345" s="770"/>
      <c r="D345" s="1083" t="s">
        <v>1508</v>
      </c>
      <c r="E345" s="1077">
        <f>SUM(E346)</f>
        <v>12980</v>
      </c>
      <c r="F345" s="1077">
        <f>SUM(F346)</f>
        <v>13010</v>
      </c>
      <c r="G345" s="18"/>
      <c r="H345" s="18"/>
      <c r="I345" s="18"/>
      <c r="J345" s="18"/>
      <c r="K345" s="18"/>
      <c r="L345" s="18"/>
      <c r="M345" s="18"/>
      <c r="N345" s="18"/>
      <c r="O345" s="771"/>
      <c r="P345" s="18"/>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row>
    <row r="346" spans="1:50" ht="14" x14ac:dyDescent="0.15">
      <c r="A346" s="1"/>
      <c r="B346" s="535"/>
      <c r="C346" s="770"/>
      <c r="D346" s="1132" t="s">
        <v>1202</v>
      </c>
      <c r="E346" s="1068">
        <v>12980</v>
      </c>
      <c r="F346" s="1069">
        <v>13010</v>
      </c>
      <c r="G346" s="18"/>
      <c r="H346" s="18"/>
      <c r="I346" s="18"/>
      <c r="J346" s="18"/>
      <c r="K346" s="18"/>
      <c r="L346" s="18"/>
      <c r="M346" s="18"/>
      <c r="N346" s="18"/>
      <c r="O346" s="771"/>
      <c r="P346" s="18"/>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row>
    <row r="347" spans="1:50" ht="15" thickBot="1" x14ac:dyDescent="0.2">
      <c r="A347" s="1"/>
      <c r="B347" s="535"/>
      <c r="C347" s="770"/>
      <c r="D347" s="813"/>
      <c r="E347" s="18"/>
      <c r="F347" s="18"/>
      <c r="G347" s="18"/>
      <c r="H347" s="18"/>
      <c r="I347" s="18"/>
      <c r="J347" s="18"/>
      <c r="K347" s="18"/>
      <c r="L347" s="18"/>
      <c r="M347" s="18"/>
      <c r="N347" s="18"/>
      <c r="O347" s="771"/>
      <c r="P347" s="18"/>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row>
    <row r="348" spans="1:50" ht="14" x14ac:dyDescent="0.15">
      <c r="A348" s="1"/>
      <c r="B348" s="535"/>
      <c r="C348" s="770"/>
      <c r="D348" s="1182" t="s">
        <v>1185</v>
      </c>
      <c r="E348" s="18"/>
      <c r="F348" s="18"/>
      <c r="G348" s="18"/>
      <c r="H348" s="18"/>
      <c r="I348" s="18"/>
      <c r="J348" s="18"/>
      <c r="K348" s="18"/>
      <c r="L348" s="18"/>
      <c r="M348" s="18"/>
      <c r="N348" s="18"/>
      <c r="O348" s="771"/>
      <c r="P348" s="18"/>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row>
    <row r="349" spans="1:50" ht="15" thickBot="1" x14ac:dyDescent="0.2">
      <c r="A349" s="1"/>
      <c r="B349" s="535"/>
      <c r="C349" s="770"/>
      <c r="D349" s="924" t="s">
        <v>1191</v>
      </c>
      <c r="E349" s="1179">
        <f>SUM(E345:F345)</f>
        <v>25990</v>
      </c>
      <c r="F349" s="18"/>
      <c r="G349" s="18"/>
      <c r="H349" s="18"/>
      <c r="I349" s="18"/>
      <c r="J349" s="18"/>
      <c r="K349" s="18"/>
      <c r="L349" s="18"/>
      <c r="M349" s="18"/>
      <c r="N349" s="18"/>
      <c r="O349" s="771"/>
      <c r="P349" s="18"/>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row>
    <row r="350" spans="1:50" ht="14" x14ac:dyDescent="0.15">
      <c r="A350" s="1"/>
      <c r="B350" s="535"/>
      <c r="C350" s="770"/>
      <c r="D350" s="1072" t="s">
        <v>1187</v>
      </c>
      <c r="E350" s="1073">
        <f>IF(E351=0,E349-E345,E351)</f>
        <v>13010</v>
      </c>
      <c r="F350" s="1074">
        <f>IF(F351=0,E350-F345,F351)</f>
        <v>0</v>
      </c>
      <c r="G350" s="18"/>
      <c r="H350" s="18"/>
      <c r="I350" s="18"/>
      <c r="J350" s="18"/>
      <c r="K350" s="18"/>
      <c r="L350" s="18"/>
      <c r="M350" s="18"/>
      <c r="N350" s="18"/>
      <c r="O350" s="771"/>
      <c r="P350" s="18"/>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row>
    <row r="351" spans="1:50" ht="15" thickBot="1" x14ac:dyDescent="0.2">
      <c r="A351" s="1"/>
      <c r="B351" s="535"/>
      <c r="C351" s="770"/>
      <c r="D351" s="1076" t="s">
        <v>1716</v>
      </c>
      <c r="E351" s="1065"/>
      <c r="F351" s="1066"/>
      <c r="G351" s="18"/>
      <c r="H351" s="18"/>
      <c r="I351" s="18"/>
      <c r="J351" s="18"/>
      <c r="K351" s="18"/>
      <c r="L351" s="18"/>
      <c r="M351" s="18"/>
      <c r="N351" s="18"/>
      <c r="O351" s="771"/>
      <c r="P351" s="18"/>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row>
    <row r="352" spans="1:50" ht="14" x14ac:dyDescent="0.15">
      <c r="A352" s="1"/>
      <c r="B352" s="535"/>
      <c r="C352" s="770"/>
      <c r="D352" s="813"/>
      <c r="E352" s="18"/>
      <c r="F352" s="18"/>
      <c r="G352" s="18"/>
      <c r="H352" s="18"/>
      <c r="I352" s="18"/>
      <c r="J352" s="18"/>
      <c r="K352" s="18"/>
      <c r="L352" s="18"/>
      <c r="M352" s="18"/>
      <c r="N352" s="18"/>
      <c r="O352" s="771"/>
      <c r="P352" s="18"/>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row>
    <row r="353" spans="1:50" ht="14" x14ac:dyDescent="0.15">
      <c r="A353" s="1"/>
      <c r="B353" s="535"/>
      <c r="C353" s="770"/>
      <c r="D353" s="813"/>
      <c r="E353" s="18"/>
      <c r="F353" s="18"/>
      <c r="G353" s="18"/>
      <c r="H353" s="18"/>
      <c r="I353" s="18"/>
      <c r="J353" s="18"/>
      <c r="K353" s="18"/>
      <c r="L353" s="18"/>
      <c r="M353" s="18"/>
      <c r="N353" s="18"/>
      <c r="O353" s="771"/>
      <c r="P353" s="18"/>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row>
    <row r="354" spans="1:50" ht="14" x14ac:dyDescent="0.15">
      <c r="A354" s="1"/>
      <c r="B354" s="535"/>
      <c r="C354" s="770"/>
      <c r="D354" s="813"/>
      <c r="E354" s="18"/>
      <c r="F354" s="18"/>
      <c r="G354" s="18"/>
      <c r="H354" s="18"/>
      <c r="I354" s="18"/>
      <c r="J354" s="18"/>
      <c r="K354" s="18"/>
      <c r="L354" s="18"/>
      <c r="M354" s="18"/>
      <c r="N354" s="18"/>
      <c r="O354" s="771"/>
      <c r="P354" s="18"/>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row>
    <row r="355" spans="1:50" ht="14" x14ac:dyDescent="0.15">
      <c r="A355" s="1"/>
      <c r="B355" s="535"/>
      <c r="C355" s="770"/>
      <c r="D355" s="813"/>
      <c r="E355" s="18"/>
      <c r="F355" s="18"/>
      <c r="G355" s="18"/>
      <c r="H355" s="18"/>
      <c r="I355" s="18"/>
      <c r="J355" s="18"/>
      <c r="K355" s="18"/>
      <c r="L355" s="18"/>
      <c r="M355" s="18"/>
      <c r="N355" s="18"/>
      <c r="O355" s="771"/>
      <c r="P355" s="18"/>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row>
    <row r="356" spans="1:50" ht="18" customHeight="1" x14ac:dyDescent="0.15">
      <c r="A356" s="1"/>
      <c r="B356" s="535"/>
      <c r="C356" s="772"/>
      <c r="D356" s="1221"/>
      <c r="E356" s="457"/>
      <c r="F356" s="457"/>
      <c r="G356" s="457"/>
      <c r="H356" s="457"/>
      <c r="I356" s="457"/>
      <c r="J356" s="457"/>
      <c r="K356" s="457"/>
      <c r="L356" s="457"/>
      <c r="M356" s="457"/>
      <c r="N356" s="457"/>
      <c r="O356" s="773"/>
      <c r="P356" s="18"/>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row>
    <row r="357" spans="1:50" ht="8.25" customHeight="1" x14ac:dyDescent="0.15">
      <c r="A357" s="1"/>
      <c r="B357" s="535"/>
      <c r="C357" s="1121"/>
      <c r="D357" s="813"/>
      <c r="E357" s="18"/>
      <c r="F357" s="18"/>
      <c r="G357" s="18"/>
      <c r="H357" s="18"/>
      <c r="I357" s="18"/>
      <c r="J357" s="18"/>
      <c r="K357" s="18"/>
      <c r="L357" s="18"/>
      <c r="M357" s="18"/>
      <c r="N357" s="18"/>
      <c r="O357" s="18"/>
      <c r="P357" s="18"/>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row>
    <row r="358" spans="1:50" ht="9" customHeight="1" thickBot="1" x14ac:dyDescent="0.2">
      <c r="A358" s="1"/>
      <c r="B358" s="535"/>
      <c r="C358" s="770"/>
      <c r="D358" s="813"/>
      <c r="E358" s="18"/>
      <c r="F358" s="18"/>
      <c r="G358" s="18"/>
      <c r="H358" s="18"/>
      <c r="I358" s="18"/>
      <c r="J358" s="18"/>
      <c r="K358" s="18"/>
      <c r="L358" s="18"/>
      <c r="M358" s="18"/>
      <c r="N358" s="18"/>
      <c r="O358" s="18"/>
      <c r="P358" s="18"/>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row>
    <row r="359" spans="1:50" ht="25" thickTop="1" thickBot="1" x14ac:dyDescent="0.3">
      <c r="A359" s="2687" t="s">
        <v>1205</v>
      </c>
      <c r="B359" s="2688"/>
      <c r="C359" s="2688"/>
      <c r="D359" s="2688"/>
      <c r="E359" s="806"/>
      <c r="F359" s="806"/>
      <c r="G359" s="806"/>
      <c r="H359" s="806"/>
      <c r="I359" s="806"/>
      <c r="J359" s="806"/>
      <c r="K359" s="806"/>
      <c r="L359" s="806"/>
      <c r="M359" s="806"/>
      <c r="N359" s="2384" t="s">
        <v>1203</v>
      </c>
      <c r="O359" s="2384"/>
      <c r="P359" s="839"/>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row>
    <row r="360" spans="1:50" ht="14" x14ac:dyDescent="0.15">
      <c r="A360" s="1"/>
      <c r="B360" s="535"/>
      <c r="C360" s="18"/>
      <c r="D360" s="813"/>
      <c r="E360" s="18"/>
      <c r="F360" s="18"/>
      <c r="G360" s="18"/>
      <c r="H360" s="18"/>
      <c r="I360" s="18"/>
      <c r="J360" s="18"/>
      <c r="K360" s="18"/>
      <c r="L360" s="18"/>
      <c r="M360" s="18"/>
      <c r="N360" s="18"/>
      <c r="O360" s="18"/>
      <c r="P360" s="18"/>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row>
    <row r="361" spans="1:50" ht="14" x14ac:dyDescent="0.15">
      <c r="A361" s="1"/>
      <c r="B361" s="535"/>
      <c r="C361" s="18"/>
      <c r="D361" s="813"/>
      <c r="E361" s="18"/>
      <c r="F361" s="18"/>
      <c r="G361" s="18"/>
      <c r="H361" s="18"/>
      <c r="I361" s="18"/>
      <c r="J361" s="18"/>
      <c r="K361" s="18"/>
      <c r="L361" s="18"/>
      <c r="M361" s="18"/>
      <c r="N361" s="18"/>
      <c r="O361" s="18"/>
      <c r="P361" s="18"/>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row>
    <row r="362" spans="1:50" ht="14" x14ac:dyDescent="0.15">
      <c r="A362" s="1"/>
      <c r="B362" s="535"/>
      <c r="C362" s="18"/>
      <c r="D362" s="813"/>
      <c r="E362" s="18"/>
      <c r="F362" s="18"/>
      <c r="G362" s="18"/>
      <c r="H362" s="18"/>
      <c r="I362" s="18"/>
      <c r="J362" s="18"/>
      <c r="K362" s="18"/>
      <c r="L362" s="18"/>
      <c r="M362" s="18"/>
      <c r="N362" s="18"/>
      <c r="O362" s="18"/>
      <c r="P362" s="18"/>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row>
    <row r="363" spans="1:50" ht="14" x14ac:dyDescent="0.15">
      <c r="A363" s="1"/>
      <c r="B363" s="535"/>
      <c r="C363" s="18"/>
      <c r="D363" s="813"/>
      <c r="E363" s="18"/>
      <c r="F363" s="18"/>
      <c r="G363" s="18"/>
      <c r="H363" s="18"/>
      <c r="I363" s="18"/>
      <c r="J363" s="18"/>
      <c r="K363" s="18"/>
      <c r="L363" s="18"/>
      <c r="M363" s="18"/>
      <c r="N363" s="18"/>
      <c r="O363" s="18"/>
      <c r="P363" s="18"/>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row>
    <row r="364" spans="1:50" ht="14" x14ac:dyDescent="0.15">
      <c r="A364" s="1"/>
      <c r="B364" s="535"/>
      <c r="C364" s="18"/>
      <c r="D364" s="813"/>
      <c r="E364" s="18"/>
      <c r="F364" s="18"/>
      <c r="G364" s="18"/>
      <c r="H364" s="18"/>
      <c r="I364" s="18"/>
      <c r="J364" s="18"/>
      <c r="K364" s="18"/>
      <c r="L364" s="18"/>
      <c r="M364" s="18"/>
      <c r="N364" s="18"/>
      <c r="O364" s="18"/>
      <c r="P364" s="18"/>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row>
    <row r="365" spans="1:50" ht="14" x14ac:dyDescent="0.15">
      <c r="A365" s="1"/>
      <c r="B365" s="535"/>
      <c r="C365" s="18"/>
      <c r="D365" s="813"/>
      <c r="E365" s="18"/>
      <c r="F365" s="18"/>
      <c r="G365" s="18"/>
      <c r="H365" s="18"/>
      <c r="I365" s="18"/>
      <c r="J365" s="18"/>
      <c r="K365" s="18"/>
      <c r="L365" s="18"/>
      <c r="M365" s="18"/>
      <c r="N365" s="18"/>
      <c r="O365" s="18"/>
      <c r="P365" s="18"/>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row>
    <row r="366" spans="1:50" ht="14" x14ac:dyDescent="0.15">
      <c r="A366" s="1"/>
      <c r="B366" s="535"/>
      <c r="C366" s="18"/>
      <c r="D366" s="813"/>
      <c r="E366" s="18"/>
      <c r="F366" s="18"/>
      <c r="G366" s="18"/>
      <c r="H366" s="18"/>
      <c r="I366" s="18"/>
      <c r="J366" s="18"/>
      <c r="K366" s="18"/>
      <c r="L366" s="18"/>
      <c r="M366" s="18"/>
      <c r="N366" s="18"/>
      <c r="O366" s="18"/>
      <c r="P366" s="18"/>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row>
    <row r="367" spans="1:50"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row>
    <row r="368" spans="1:50"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row>
    <row r="369" spans="1:50"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row>
    <row r="370" spans="1:50"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row>
    <row r="371" spans="1:50"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row>
    <row r="372" spans="1:50"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row>
    <row r="373" spans="1:50"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row>
    <row r="374" spans="1:50"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row>
    <row r="375" spans="1:50"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row>
    <row r="376" spans="1:50"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row>
    <row r="377" spans="1:50"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row>
    <row r="378" spans="1:50"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row>
    <row r="379" spans="1:50"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row>
    <row r="380" spans="1:50"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row>
    <row r="381" spans="1:50"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row>
    <row r="382" spans="1:50"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row>
    <row r="383" spans="1:50"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row>
    <row r="384" spans="1:50"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row>
    <row r="385" spans="1:50"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row>
    <row r="386" spans="1:50"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row>
    <row r="387" spans="1:50"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row>
    <row r="388" spans="1:50"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row>
    <row r="389" spans="1:50"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row>
    <row r="390" spans="1:50"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row>
    <row r="391" spans="1:50"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row>
    <row r="392" spans="1:50"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row>
    <row r="393" spans="1:50"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row>
    <row r="394" spans="1:50"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row>
    <row r="395" spans="1:50"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row>
    <row r="396" spans="1:50"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row>
    <row r="397" spans="1:50"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row>
    <row r="398" spans="1:50"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row>
    <row r="399" spans="1:50"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row>
    <row r="400" spans="1:50"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row>
    <row r="401" spans="1:50"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row>
    <row r="402" spans="1:50"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row>
    <row r="403" spans="1:50"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row>
    <row r="404" spans="1:50"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row>
    <row r="405" spans="1:50"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row>
    <row r="406" spans="1:50"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row>
    <row r="407" spans="1:50"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row>
    <row r="408" spans="1:50"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row>
    <row r="409" spans="1:50"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row>
    <row r="410" spans="1:50"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row>
    <row r="411" spans="1:50"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row>
    <row r="412" spans="1:50"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row>
    <row r="413" spans="1:50"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row>
    <row r="414" spans="1:50"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row>
    <row r="415" spans="1:50"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row>
    <row r="416" spans="1:50"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row>
    <row r="417" spans="1:50"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row>
    <row r="418" spans="1:50"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row>
    <row r="419" spans="1:50"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row>
    <row r="420" spans="1:50"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row>
    <row r="421" spans="1:50"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row>
    <row r="422" spans="1:50"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row>
    <row r="423" spans="1:50"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row>
    <row r="424" spans="1:50"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row>
    <row r="425" spans="1:50"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row>
    <row r="426" spans="1:50"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row>
    <row r="427" spans="1:50"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row>
    <row r="428" spans="1:50"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row>
    <row r="429" spans="1:50"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row>
    <row r="430" spans="1:50"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row>
    <row r="431" spans="1:50"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row>
    <row r="432" spans="1:50"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row>
    <row r="433" spans="1:50"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row>
    <row r="434" spans="1:50"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row>
    <row r="435" spans="1:50"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row>
    <row r="436" spans="1:50"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row>
    <row r="437" spans="1:50"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row>
    <row r="438" spans="1:50"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row>
    <row r="439" spans="1:50"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row>
    <row r="440" spans="1:50"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row>
    <row r="441" spans="1:50"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row>
    <row r="442" spans="1:50"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row>
    <row r="443" spans="1:50"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row>
    <row r="444" spans="1:50"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row>
    <row r="445" spans="1:50"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row>
    <row r="446" spans="1:50"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row>
    <row r="447" spans="1:50"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row>
    <row r="448" spans="1:50"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row>
    <row r="449" spans="1:50"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row>
    <row r="450" spans="1:50"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row>
    <row r="451" spans="1:50"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row>
    <row r="452" spans="1:50"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row>
    <row r="453" spans="1:50"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row>
    <row r="454" spans="1:50"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row>
    <row r="455" spans="1:50"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row>
    <row r="456" spans="1:50"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row>
  </sheetData>
  <sheetProtection sheet="1" objects="1" scenarios="1"/>
  <mergeCells count="48">
    <mergeCell ref="E131:F131"/>
    <mergeCell ref="E72:F72"/>
    <mergeCell ref="E88:F88"/>
    <mergeCell ref="K10:O10"/>
    <mergeCell ref="C2:F3"/>
    <mergeCell ref="C4:D4"/>
    <mergeCell ref="C5:D5"/>
    <mergeCell ref="L2:O2"/>
    <mergeCell ref="C10:D10"/>
    <mergeCell ref="E10:H10"/>
    <mergeCell ref="G104:I104"/>
    <mergeCell ref="D103:F103"/>
    <mergeCell ref="D20:F20"/>
    <mergeCell ref="E77:F77"/>
    <mergeCell ref="D104:E104"/>
    <mergeCell ref="F73:I73"/>
    <mergeCell ref="D207:H207"/>
    <mergeCell ref="D107:F107"/>
    <mergeCell ref="D90:H90"/>
    <mergeCell ref="D123:H123"/>
    <mergeCell ref="D79:H79"/>
    <mergeCell ref="D135:H135"/>
    <mergeCell ref="D163:H163"/>
    <mergeCell ref="E152:F152"/>
    <mergeCell ref="E184:F184"/>
    <mergeCell ref="D186:H186"/>
    <mergeCell ref="D200:H200"/>
    <mergeCell ref="D171:E171"/>
    <mergeCell ref="D170:E170"/>
    <mergeCell ref="D142:E142"/>
    <mergeCell ref="D145:H145"/>
    <mergeCell ref="D143:E143"/>
    <mergeCell ref="A333:D333"/>
    <mergeCell ref="A359:D359"/>
    <mergeCell ref="N359:O359"/>
    <mergeCell ref="N333:O333"/>
    <mergeCell ref="N341:O341"/>
    <mergeCell ref="A341:D341"/>
    <mergeCell ref="N314:O314"/>
    <mergeCell ref="A314:D314"/>
    <mergeCell ref="B294:E294"/>
    <mergeCell ref="N324:O324"/>
    <mergeCell ref="A324:D324"/>
    <mergeCell ref="D221:H221"/>
    <mergeCell ref="D252:F252"/>
    <mergeCell ref="G252:H252"/>
    <mergeCell ref="E230:F230"/>
    <mergeCell ref="N294:O294"/>
  </mergeCells>
  <phoneticPr fontId="2" type="noConversion"/>
  <conditionalFormatting sqref="E4:P5">
    <cfRule type="cellIs" dxfId="20" priority="1" stopIfTrue="1" operator="greaterThan">
      <formula>1</formula>
    </cfRule>
  </conditionalFormatting>
  <hyperlinks>
    <hyperlink ref="O7" location="'6'!A1" display="siguiente ►" xr:uid="{00000000-0004-0000-1200-000000000000}"/>
    <hyperlink ref="L7" location="'5a'!A1" display="◄anterior" xr:uid="{00000000-0004-0000-1200-000001000000}"/>
    <hyperlink ref="K7" location="'1'!A1" display="◄ ir inicio" xr:uid="{00000000-0004-0000-1200-000002000000}"/>
    <hyperlink ref="M7" location="'4b'!A1" display="◄ balance" xr:uid="{00000000-0004-0000-1200-000003000000}"/>
    <hyperlink ref="N7" location="'4a'!A1" display="◄ tesorería" xr:uid="{00000000-0004-0000-1200-000004000000}"/>
    <hyperlink ref="L2" location="P2a!A134" display="¿Cómo funciona y qué poner aquí?" xr:uid="{00000000-0004-0000-1200-000005000000}"/>
    <hyperlink ref="L2:N2" location="'3b'!A128" display="¿Cómo funciona y qué poner aquí?" xr:uid="{00000000-0004-0000-1200-000006000000}"/>
    <hyperlink ref="L2:O2" location="'5b'!A313" display="¿Cómo funciona y qué poner aquí?" xr:uid="{00000000-0004-0000-1200-000007000000}"/>
    <hyperlink ref="N294" location="'5b'!A9" display="Volver arriba" xr:uid="{00000000-0004-0000-1200-000008000000}"/>
    <hyperlink ref="N314" location="'5b'!A9" display="Volver " xr:uid="{00000000-0004-0000-1200-000009000000}"/>
    <hyperlink ref="N314:O314" location="'5b'!A67" display="Volver " xr:uid="{00000000-0004-0000-1200-00000A000000}"/>
    <hyperlink ref="E72:F72" location="'5b'!A326" display="información " xr:uid="{00000000-0004-0000-1200-00000B000000}"/>
    <hyperlink ref="E77:F77" location="'5b'!A336" display="información" xr:uid="{00000000-0004-0000-1200-00000C000000}"/>
    <hyperlink ref="N324" location="'5b'!A9" display="Volver " xr:uid="{00000000-0004-0000-1200-00000D000000}"/>
    <hyperlink ref="N324:O324" location="'5b'!A67" display="Volver " xr:uid="{00000000-0004-0000-1200-00000E000000}"/>
    <hyperlink ref="E88:F88" location="'5b'!A347" display="información" xr:uid="{00000000-0004-0000-1200-00000F000000}"/>
    <hyperlink ref="N333" location="'5b'!A9" display="Volver " xr:uid="{00000000-0004-0000-1200-000010000000}"/>
    <hyperlink ref="N333:O333" location="'5b'!A67" display="Volver " xr:uid="{00000000-0004-0000-1200-000011000000}"/>
    <hyperlink ref="N341" location="'5b'!A9" display="Volver " xr:uid="{00000000-0004-0000-1200-000012000000}"/>
    <hyperlink ref="N341:O341" location="'5b'!A128" display="Volver " xr:uid="{00000000-0004-0000-1200-000013000000}"/>
    <hyperlink ref="E152:F152" location="'5b'!A363" display="ejemplo de uso" xr:uid="{00000000-0004-0000-1200-000014000000}"/>
    <hyperlink ref="E230:F230" location="'5b'!A347" display="ejemplo de uso" xr:uid="{00000000-0004-0000-1200-000015000000}"/>
    <hyperlink ref="N359" location="'5b'!A9" display="Volver " xr:uid="{00000000-0004-0000-1200-000016000000}"/>
    <hyperlink ref="N359:O359" location="'5b'!A233" display="Volver " xr:uid="{00000000-0004-0000-1200-000017000000}"/>
    <hyperlink ref="G252:H252" location="'5b'!A373" display=" información importante" xr:uid="{00000000-0004-0000-1200-000018000000}"/>
    <hyperlink ref="E131:F131" location="'5b'!A363" display="ejemplo de uso" xr:uid="{00000000-0004-0000-1200-000019000000}"/>
    <hyperlink ref="E184:F184" location="'5b'!A347" display="ejemplo de uso" xr:uid="{00000000-0004-0000-1200-00001A000000}"/>
  </hyperlinks>
  <pageMargins left="0.75" right="0.75" top="1" bottom="1" header="0" footer="0"/>
  <drawing r:id="rId1"/>
  <legacyDrawing r:id="rId2"/>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indexed="10"/>
  </sheetPr>
  <dimension ref="A1:AG162"/>
  <sheetViews>
    <sheetView showZeros="0" zoomScale="75" workbookViewId="0">
      <pane ySplit="2" topLeftCell="A3" activePane="bottomLeft" state="frozen"/>
      <selection pane="bottomLeft" activeCell="I42" sqref="I42"/>
    </sheetView>
  </sheetViews>
  <sheetFormatPr baseColWidth="10" defaultRowHeight="13" x14ac:dyDescent="0.15"/>
  <cols>
    <col min="1" max="1" width="2.83203125" customWidth="1"/>
    <col min="2" max="2" width="5.6640625" customWidth="1"/>
    <col min="3" max="3" width="3.1640625" customWidth="1"/>
    <col min="4" max="4" width="32.5" customWidth="1"/>
    <col min="5" max="13" width="10.6640625" customWidth="1"/>
    <col min="14" max="14" width="12.83203125" customWidth="1"/>
    <col min="15" max="15" width="10.6640625" customWidth="1"/>
    <col min="17" max="17" width="5.6640625" customWidth="1"/>
  </cols>
  <sheetData>
    <row r="1" spans="1:33" ht="7.5" customHeight="1" thickBot="1"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row>
    <row r="2" spans="1:33" ht="32" customHeight="1" thickTop="1" thickBot="1" x14ac:dyDescent="0.2">
      <c r="A2" s="4"/>
      <c r="B2" s="2330" t="str">
        <f>$G$13</f>
        <v>CAED GESTION</v>
      </c>
      <c r="C2" s="2331"/>
      <c r="D2" s="2331"/>
      <c r="E2" s="2325" t="s">
        <v>372</v>
      </c>
      <c r="F2" s="2325"/>
      <c r="G2" s="2325"/>
      <c r="H2" s="2325"/>
      <c r="I2" s="2325"/>
      <c r="J2" s="1103" t="s">
        <v>1518</v>
      </c>
      <c r="K2" s="2338" t="s">
        <v>353</v>
      </c>
      <c r="L2" s="2338"/>
      <c r="M2" s="2338"/>
      <c r="N2" s="2338"/>
      <c r="O2" s="2338"/>
      <c r="P2" s="2339"/>
      <c r="Q2" s="4"/>
      <c r="R2" s="4"/>
      <c r="S2" s="4"/>
      <c r="T2" s="4"/>
      <c r="U2" s="4"/>
      <c r="V2" s="4"/>
      <c r="W2" s="4"/>
      <c r="X2" s="4"/>
      <c r="Y2" s="4"/>
      <c r="Z2" s="4"/>
      <c r="AA2" s="4"/>
      <c r="AB2" s="4"/>
      <c r="AC2" s="4"/>
      <c r="AD2" s="4"/>
      <c r="AE2" s="4"/>
      <c r="AF2" s="4"/>
      <c r="AG2" s="4"/>
    </row>
    <row r="3" spans="1:33" ht="5.25" customHeight="1" x14ac:dyDescent="0.1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row>
    <row r="4" spans="1:33" ht="9" customHeight="1" x14ac:dyDescent="0.15">
      <c r="A4" s="4"/>
      <c r="B4" s="1121"/>
      <c r="C4" s="459"/>
      <c r="D4" s="459"/>
      <c r="E4" s="459"/>
      <c r="F4" s="459"/>
      <c r="G4" s="459"/>
      <c r="H4" s="459"/>
      <c r="I4" s="459"/>
      <c r="J4" s="459"/>
      <c r="K4" s="459"/>
      <c r="L4" s="459"/>
      <c r="M4" s="459"/>
      <c r="N4" s="459"/>
      <c r="O4" s="459"/>
      <c r="P4" s="459"/>
      <c r="Q4" s="805"/>
      <c r="R4" s="4"/>
      <c r="S4" s="4"/>
      <c r="T4" s="4"/>
      <c r="U4" s="4"/>
      <c r="V4" s="4"/>
      <c r="W4" s="4"/>
      <c r="X4" s="4"/>
      <c r="Y4" s="4"/>
      <c r="Z4" s="4"/>
      <c r="AA4" s="4"/>
      <c r="AB4" s="4"/>
      <c r="AC4" s="4"/>
      <c r="AD4" s="4"/>
      <c r="AE4" s="4"/>
      <c r="AF4" s="4"/>
      <c r="AG4" s="4"/>
    </row>
    <row r="5" spans="1:33" ht="20.25" customHeight="1" x14ac:dyDescent="0.2">
      <c r="A5" s="4"/>
      <c r="B5" s="770"/>
      <c r="C5" s="19">
        <v>1</v>
      </c>
      <c r="D5" s="2332" t="s">
        <v>1118</v>
      </c>
      <c r="E5" s="2332"/>
      <c r="F5" s="2332"/>
      <c r="G5" s="2079"/>
      <c r="H5" s="2079"/>
      <c r="I5" s="2079"/>
      <c r="J5" s="2079"/>
      <c r="K5" s="2079"/>
      <c r="L5" s="2337"/>
      <c r="M5" s="2337"/>
      <c r="N5" s="2337"/>
      <c r="O5" s="2337"/>
      <c r="P5" s="2337"/>
      <c r="Q5" s="771"/>
      <c r="R5" s="4"/>
      <c r="S5" s="4"/>
      <c r="T5" s="4"/>
      <c r="U5" s="4"/>
      <c r="V5" s="4"/>
      <c r="W5" s="4"/>
      <c r="X5" s="4"/>
      <c r="Y5" s="4"/>
      <c r="Z5" s="4"/>
      <c r="AA5" s="4"/>
      <c r="AB5" s="4"/>
      <c r="AC5" s="4"/>
      <c r="AD5" s="4"/>
      <c r="AE5" s="4"/>
      <c r="AF5" s="4"/>
      <c r="AG5" s="4"/>
    </row>
    <row r="6" spans="1:33" ht="17.25" customHeight="1" x14ac:dyDescent="0.15">
      <c r="A6" s="4"/>
      <c r="B6" s="1122"/>
      <c r="C6" s="1904"/>
      <c r="D6" s="1904"/>
      <c r="E6" s="1904"/>
      <c r="F6" s="1904"/>
      <c r="G6" s="1904"/>
      <c r="H6" s="1904"/>
      <c r="I6" s="1904"/>
      <c r="J6" s="1904"/>
      <c r="K6" s="1904"/>
      <c r="L6" s="1904"/>
      <c r="M6" s="1904"/>
      <c r="N6" s="1904"/>
      <c r="O6" s="1904"/>
      <c r="P6" s="1904"/>
      <c r="Q6" s="771"/>
      <c r="R6" s="4"/>
      <c r="S6" s="4"/>
      <c r="T6" s="4"/>
      <c r="U6" s="4"/>
      <c r="V6" s="4"/>
      <c r="W6" s="4"/>
      <c r="X6" s="4"/>
      <c r="Y6" s="4"/>
      <c r="Z6" s="4"/>
      <c r="AA6" s="4"/>
      <c r="AB6" s="4"/>
      <c r="AC6" s="4"/>
      <c r="AD6" s="4"/>
      <c r="AE6" s="4"/>
      <c r="AF6" s="4"/>
      <c r="AG6" s="4"/>
    </row>
    <row r="7" spans="1:33" ht="9.75" customHeight="1" x14ac:dyDescent="0.15">
      <c r="A7" s="4"/>
      <c r="B7" s="1122"/>
      <c r="C7" s="1904"/>
      <c r="D7" s="1904"/>
      <c r="E7" s="1904"/>
      <c r="F7" s="1904"/>
      <c r="G7" s="1904"/>
      <c r="H7" s="1904"/>
      <c r="I7" s="1904"/>
      <c r="J7" s="1904"/>
      <c r="K7" s="1904"/>
      <c r="L7" s="1904"/>
      <c r="M7" s="1904"/>
      <c r="N7" s="1904"/>
      <c r="O7" s="1904"/>
      <c r="P7" s="1904"/>
      <c r="Q7" s="771"/>
      <c r="R7" s="4"/>
      <c r="S7" s="4"/>
      <c r="T7" s="4"/>
      <c r="U7" s="4"/>
      <c r="V7" s="4"/>
      <c r="W7" s="4"/>
      <c r="X7" s="4"/>
      <c r="Y7" s="4"/>
      <c r="Z7" s="4"/>
      <c r="AA7" s="4"/>
      <c r="AB7" s="4"/>
      <c r="AC7" s="4"/>
      <c r="AD7" s="4"/>
      <c r="AE7" s="4"/>
      <c r="AF7" s="4"/>
      <c r="AG7" s="4"/>
    </row>
    <row r="8" spans="1:33" ht="9.75" customHeight="1" x14ac:dyDescent="0.15">
      <c r="A8" s="4"/>
      <c r="B8" s="1122"/>
      <c r="C8" s="1904"/>
      <c r="D8" s="1904"/>
      <c r="E8" s="1904"/>
      <c r="F8" s="1904"/>
      <c r="G8" s="1904"/>
      <c r="H8" s="1904"/>
      <c r="I8" s="1904"/>
      <c r="J8" s="1904"/>
      <c r="K8" s="1904"/>
      <c r="L8" s="1904"/>
      <c r="M8" s="1904"/>
      <c r="N8" s="1904"/>
      <c r="O8" s="1904"/>
      <c r="P8" s="1904"/>
      <c r="Q8" s="771"/>
      <c r="R8" s="4"/>
      <c r="S8" s="4"/>
      <c r="T8" s="4"/>
      <c r="U8" s="4"/>
      <c r="V8" s="4"/>
      <c r="W8" s="4"/>
      <c r="X8" s="4"/>
      <c r="Y8" s="4"/>
      <c r="Z8" s="4"/>
      <c r="AA8" s="4"/>
      <c r="AB8" s="4"/>
      <c r="AC8" s="4"/>
      <c r="AD8" s="4"/>
      <c r="AE8" s="4"/>
      <c r="AF8" s="4"/>
      <c r="AG8" s="4"/>
    </row>
    <row r="9" spans="1:33" ht="9.75" customHeight="1" x14ac:dyDescent="0.15">
      <c r="A9" s="4"/>
      <c r="B9" s="1122"/>
      <c r="C9" s="1904"/>
      <c r="D9" s="1904"/>
      <c r="E9" s="1904"/>
      <c r="F9" s="1904"/>
      <c r="G9" s="1904"/>
      <c r="H9" s="1904"/>
      <c r="I9" s="1904"/>
      <c r="J9" s="1904"/>
      <c r="K9" s="1904"/>
      <c r="L9" s="1904"/>
      <c r="M9" s="1904"/>
      <c r="N9" s="1904"/>
      <c r="O9" s="1904"/>
      <c r="P9" s="1904"/>
      <c r="Q9" s="771"/>
      <c r="R9" s="4"/>
      <c r="S9" s="4"/>
      <c r="T9" s="4"/>
      <c r="U9" s="4"/>
      <c r="V9" s="4"/>
      <c r="W9" s="4"/>
      <c r="X9" s="4"/>
      <c r="Y9" s="4"/>
      <c r="Z9" s="4"/>
      <c r="AA9" s="4"/>
      <c r="AB9" s="4"/>
      <c r="AC9" s="4"/>
      <c r="AD9" s="4"/>
      <c r="AE9" s="4"/>
      <c r="AF9" s="4"/>
      <c r="AG9" s="4"/>
    </row>
    <row r="10" spans="1:33" ht="9.75" customHeight="1" x14ac:dyDescent="0.15">
      <c r="A10" s="4"/>
      <c r="B10" s="1122"/>
      <c r="C10" s="1904"/>
      <c r="D10" s="1904"/>
      <c r="E10" s="1904"/>
      <c r="F10" s="1904"/>
      <c r="G10" s="1904"/>
      <c r="H10" s="1904"/>
      <c r="I10" s="1904"/>
      <c r="J10" s="1904"/>
      <c r="K10" s="1904"/>
      <c r="L10" s="1904"/>
      <c r="M10" s="1904"/>
      <c r="N10" s="1904"/>
      <c r="O10" s="1904"/>
      <c r="P10" s="1904"/>
      <c r="Q10" s="771"/>
      <c r="R10" s="4"/>
      <c r="S10" s="4"/>
      <c r="T10" s="4"/>
      <c r="U10" s="4"/>
      <c r="V10" s="4"/>
      <c r="W10" s="4"/>
      <c r="X10" s="4"/>
      <c r="Y10" s="4"/>
      <c r="Z10" s="4"/>
      <c r="AA10" s="4"/>
      <c r="AB10" s="4"/>
      <c r="AC10" s="4"/>
      <c r="AD10" s="4"/>
      <c r="AE10" s="4"/>
      <c r="AF10" s="4"/>
      <c r="AG10" s="4"/>
    </row>
    <row r="11" spans="1:33" ht="9.75" customHeight="1" x14ac:dyDescent="0.15">
      <c r="A11" s="4"/>
      <c r="B11" s="1122"/>
      <c r="C11" s="1904"/>
      <c r="D11" s="1904"/>
      <c r="E11" s="1904"/>
      <c r="F11" s="1904"/>
      <c r="G11" s="1904"/>
      <c r="H11" s="1904"/>
      <c r="I11" s="1904"/>
      <c r="J11" s="1904"/>
      <c r="K11" s="1904"/>
      <c r="L11" s="1904"/>
      <c r="M11" s="1904"/>
      <c r="N11" s="1904"/>
      <c r="O11" s="1904"/>
      <c r="P11" s="1904"/>
      <c r="Q11" s="771"/>
      <c r="R11" s="4"/>
      <c r="S11" s="4"/>
      <c r="T11" s="4"/>
      <c r="U11" s="4"/>
      <c r="V11" s="4"/>
      <c r="W11" s="4"/>
      <c r="X11" s="4"/>
      <c r="Y11" s="4"/>
      <c r="Z11" s="4"/>
      <c r="AA11" s="4"/>
      <c r="AB11" s="4"/>
      <c r="AC11" s="4"/>
      <c r="AD11" s="4"/>
      <c r="AE11" s="4"/>
      <c r="AF11" s="4"/>
      <c r="AG11" s="4"/>
    </row>
    <row r="12" spans="1:33" ht="25.5" customHeight="1" thickBot="1" x14ac:dyDescent="0.2">
      <c r="A12" s="4"/>
      <c r="B12" s="1122"/>
      <c r="C12" s="1904"/>
      <c r="D12" s="1904"/>
      <c r="E12" s="1904"/>
      <c r="F12" s="1904"/>
      <c r="G12" s="1904"/>
      <c r="H12" s="1904"/>
      <c r="I12" s="1904"/>
      <c r="J12" s="1904"/>
      <c r="K12" s="1904"/>
      <c r="L12" s="1904"/>
      <c r="M12" s="1904"/>
      <c r="N12" s="1904"/>
      <c r="O12" s="1904"/>
      <c r="P12" s="1904"/>
      <c r="Q12" s="771"/>
      <c r="R12" s="4"/>
      <c r="S12" s="4"/>
      <c r="T12" s="4"/>
      <c r="U12" s="4"/>
      <c r="V12" s="4"/>
      <c r="W12" s="4"/>
      <c r="X12" s="4"/>
      <c r="Y12" s="4"/>
      <c r="Z12" s="4"/>
      <c r="AA12" s="4"/>
      <c r="AB12" s="4"/>
      <c r="AC12" s="4"/>
      <c r="AD12" s="4"/>
      <c r="AE12" s="4"/>
      <c r="AF12" s="4"/>
      <c r="AG12" s="4"/>
    </row>
    <row r="13" spans="1:33" ht="21" customHeight="1" thickBot="1" x14ac:dyDescent="0.25">
      <c r="A13" s="4"/>
      <c r="B13" s="1122"/>
      <c r="C13" s="18"/>
      <c r="D13" s="1142" t="s">
        <v>1217</v>
      </c>
      <c r="E13" s="1142"/>
      <c r="F13" s="1143"/>
      <c r="G13" s="2327" t="s">
        <v>1832</v>
      </c>
      <c r="H13" s="2328"/>
      <c r="I13" s="2329"/>
      <c r="J13" s="45" t="s">
        <v>1338</v>
      </c>
      <c r="K13" s="44"/>
      <c r="L13" s="44"/>
      <c r="M13" s="44"/>
      <c r="N13" s="44"/>
      <c r="O13" s="44"/>
      <c r="P13" s="44"/>
      <c r="Q13" s="771"/>
      <c r="R13" s="4"/>
      <c r="S13" s="4"/>
      <c r="T13" s="4"/>
      <c r="U13" s="4"/>
      <c r="V13" s="4"/>
      <c r="W13" s="4"/>
      <c r="X13" s="4"/>
      <c r="Y13" s="4"/>
      <c r="Z13" s="4"/>
      <c r="AA13" s="4"/>
      <c r="AB13" s="4"/>
      <c r="AC13" s="4"/>
      <c r="AD13" s="4"/>
      <c r="AE13" s="4"/>
      <c r="AF13" s="4"/>
      <c r="AG13" s="4"/>
    </row>
    <row r="14" spans="1:33" ht="9.75" customHeight="1" thickBot="1" x14ac:dyDescent="0.2">
      <c r="A14" s="4"/>
      <c r="B14" s="1122"/>
      <c r="C14" s="1144"/>
      <c r="D14" s="44"/>
      <c r="E14" s="44"/>
      <c r="F14" s="44"/>
      <c r="G14" s="44"/>
      <c r="H14" s="44"/>
      <c r="I14" s="44"/>
      <c r="J14" s="44"/>
      <c r="K14" s="44"/>
      <c r="L14" s="44"/>
      <c r="M14" s="44"/>
      <c r="N14" s="44"/>
      <c r="O14" s="44"/>
      <c r="P14" s="44"/>
      <c r="Q14" s="771"/>
      <c r="R14" s="4"/>
      <c r="S14" s="4"/>
      <c r="T14" s="4"/>
      <c r="U14" s="4"/>
      <c r="V14" s="4"/>
      <c r="W14" s="4"/>
      <c r="X14" s="4"/>
      <c r="Y14" s="4"/>
      <c r="Z14" s="4"/>
      <c r="AA14" s="4"/>
      <c r="AB14" s="4"/>
      <c r="AC14" s="4"/>
      <c r="AD14" s="4"/>
      <c r="AE14" s="4"/>
      <c r="AF14" s="4"/>
      <c r="AG14" s="4"/>
    </row>
    <row r="15" spans="1:33" ht="21" customHeight="1" thickBot="1" x14ac:dyDescent="0.25">
      <c r="A15" s="4"/>
      <c r="B15" s="1122"/>
      <c r="C15" s="18"/>
      <c r="D15" s="1142" t="s">
        <v>1218</v>
      </c>
      <c r="E15" s="1131">
        <v>2023</v>
      </c>
      <c r="F15" s="45" t="s">
        <v>140</v>
      </c>
      <c r="G15" s="44"/>
      <c r="H15" s="44"/>
      <c r="I15" s="44"/>
      <c r="J15" s="44"/>
      <c r="K15" s="44"/>
      <c r="L15" s="18"/>
      <c r="M15" s="18"/>
      <c r="N15" s="18"/>
      <c r="O15" s="18"/>
      <c r="P15" s="44"/>
      <c r="Q15" s="771"/>
      <c r="R15" s="4"/>
      <c r="S15" s="4"/>
      <c r="T15" s="4"/>
      <c r="U15" s="4"/>
      <c r="V15" s="4"/>
      <c r="W15" s="4"/>
      <c r="X15" s="4"/>
      <c r="Y15" s="4"/>
      <c r="Z15" s="4"/>
      <c r="AA15" s="4"/>
      <c r="AB15" s="4"/>
      <c r="AC15" s="4"/>
      <c r="AD15" s="4"/>
      <c r="AE15" s="4"/>
      <c r="AF15" s="4"/>
      <c r="AG15" s="4"/>
    </row>
    <row r="16" spans="1:33" ht="9.75" customHeight="1" thickBot="1" x14ac:dyDescent="0.2">
      <c r="A16" s="4"/>
      <c r="B16" s="1122"/>
      <c r="C16" s="1144"/>
      <c r="D16" s="44"/>
      <c r="E16" s="44"/>
      <c r="F16" s="44"/>
      <c r="G16" s="44"/>
      <c r="H16" s="44"/>
      <c r="I16" s="44"/>
      <c r="J16" s="44"/>
      <c r="K16" s="44"/>
      <c r="L16" s="44"/>
      <c r="M16" s="44"/>
      <c r="N16" s="44"/>
      <c r="O16" s="44"/>
      <c r="P16" s="44"/>
      <c r="Q16" s="771"/>
      <c r="R16" s="4"/>
      <c r="S16" s="4"/>
      <c r="T16" s="4"/>
      <c r="U16" s="4"/>
      <c r="V16" s="4"/>
      <c r="W16" s="4"/>
      <c r="X16" s="4"/>
      <c r="Y16" s="4"/>
      <c r="Z16" s="4"/>
      <c r="AA16" s="4"/>
      <c r="AB16" s="4"/>
      <c r="AC16" s="4"/>
      <c r="AD16" s="4"/>
      <c r="AE16" s="4"/>
      <c r="AF16" s="4"/>
      <c r="AG16" s="4"/>
    </row>
    <row r="17" spans="1:33" ht="21" customHeight="1" thickBot="1" x14ac:dyDescent="0.25">
      <c r="A17" s="4"/>
      <c r="B17" s="1122"/>
      <c r="C17" s="814"/>
      <c r="D17" s="1142" t="s">
        <v>1337</v>
      </c>
      <c r="E17" s="1128" t="s">
        <v>76</v>
      </c>
      <c r="F17" s="1129" t="s">
        <v>77</v>
      </c>
      <c r="G17" s="1129" t="s">
        <v>78</v>
      </c>
      <c r="H17" s="1129" t="s">
        <v>79</v>
      </c>
      <c r="I17" s="1129" t="s">
        <v>80</v>
      </c>
      <c r="J17" s="1129" t="s">
        <v>81</v>
      </c>
      <c r="K17" s="1129" t="s">
        <v>82</v>
      </c>
      <c r="L17" s="1129" t="s">
        <v>83</v>
      </c>
      <c r="M17" s="1129" t="s">
        <v>84</v>
      </c>
      <c r="N17" s="1129" t="s">
        <v>214</v>
      </c>
      <c r="O17" s="1129" t="s">
        <v>215</v>
      </c>
      <c r="P17" s="1130" t="s">
        <v>216</v>
      </c>
      <c r="Q17" s="771"/>
      <c r="R17" s="4"/>
      <c r="S17" s="4"/>
      <c r="T17" s="4"/>
      <c r="U17" s="4"/>
      <c r="V17" s="4"/>
      <c r="W17" s="4"/>
      <c r="X17" s="4"/>
      <c r="Y17" s="4"/>
      <c r="Z17" s="4"/>
      <c r="AA17" s="4"/>
      <c r="AB17" s="4"/>
      <c r="AC17" s="4"/>
      <c r="AD17" s="4"/>
      <c r="AE17" s="4"/>
      <c r="AF17" s="4"/>
      <c r="AG17" s="4"/>
    </row>
    <row r="18" spans="1:33" ht="14" x14ac:dyDescent="0.15">
      <c r="A18" s="4"/>
      <c r="B18" s="1122"/>
      <c r="C18" s="44"/>
      <c r="D18" s="49"/>
      <c r="E18" s="46" t="s">
        <v>292</v>
      </c>
      <c r="F18" s="47"/>
      <c r="G18" s="50"/>
      <c r="H18" s="44"/>
      <c r="I18" s="44"/>
      <c r="J18" s="44"/>
      <c r="K18" s="44"/>
      <c r="L18" s="44"/>
      <c r="M18" s="44"/>
      <c r="N18" s="44"/>
      <c r="O18" s="44"/>
      <c r="P18" s="44"/>
      <c r="Q18" s="771"/>
      <c r="R18" s="4"/>
      <c r="S18" s="4"/>
      <c r="T18" s="4"/>
      <c r="U18" s="4"/>
      <c r="V18" s="4"/>
      <c r="W18" s="4"/>
      <c r="X18" s="4"/>
      <c r="Y18" s="4"/>
      <c r="Z18" s="4"/>
      <c r="AA18" s="4"/>
      <c r="AB18" s="4"/>
      <c r="AC18" s="4"/>
      <c r="AD18" s="4"/>
      <c r="AE18" s="4"/>
      <c r="AF18" s="4"/>
      <c r="AG18" s="4"/>
    </row>
    <row r="19" spans="1:33" ht="9.75" customHeight="1" x14ac:dyDescent="0.15">
      <c r="A19" s="4"/>
      <c r="B19" s="770"/>
      <c r="C19" s="18"/>
      <c r="D19" s="18"/>
      <c r="E19" s="18"/>
      <c r="F19" s="18"/>
      <c r="G19" s="18"/>
      <c r="H19" s="18"/>
      <c r="I19" s="18"/>
      <c r="J19" s="18"/>
      <c r="K19" s="18"/>
      <c r="L19" s="18"/>
      <c r="M19" s="18"/>
      <c r="N19" s="18"/>
      <c r="O19" s="18"/>
      <c r="P19" s="18"/>
      <c r="Q19" s="771"/>
      <c r="R19" s="4"/>
      <c r="S19" s="4"/>
      <c r="T19" s="4"/>
      <c r="U19" s="4"/>
      <c r="V19" s="4"/>
      <c r="W19" s="4"/>
      <c r="X19" s="4"/>
      <c r="Y19" s="4"/>
      <c r="Z19" s="4"/>
      <c r="AA19" s="4"/>
      <c r="AB19" s="4"/>
      <c r="AC19" s="4"/>
      <c r="AD19" s="4"/>
      <c r="AE19" s="4"/>
      <c r="AF19" s="4"/>
      <c r="AG19" s="4"/>
    </row>
    <row r="20" spans="1:33" ht="20.25" customHeight="1" x14ac:dyDescent="0.2">
      <c r="A20" s="4"/>
      <c r="B20" s="770"/>
      <c r="C20" s="19">
        <v>2</v>
      </c>
      <c r="D20" s="2080" t="s">
        <v>1119</v>
      </c>
      <c r="E20" s="2080"/>
      <c r="F20" s="2080"/>
      <c r="G20" s="2079"/>
      <c r="H20" s="2079"/>
      <c r="I20" s="2079"/>
      <c r="J20" s="2079"/>
      <c r="K20" s="2079"/>
      <c r="L20" s="2079"/>
      <c r="M20" s="2079"/>
      <c r="N20" s="2337"/>
      <c r="O20" s="2337"/>
      <c r="P20" s="2337"/>
      <c r="Q20" s="771"/>
      <c r="R20" s="4"/>
      <c r="S20" s="4"/>
      <c r="T20" s="4"/>
      <c r="U20" s="4"/>
      <c r="V20" s="4"/>
      <c r="W20" s="4"/>
      <c r="X20" s="4"/>
      <c r="Y20" s="4"/>
      <c r="Z20" s="4"/>
      <c r="AA20" s="4"/>
      <c r="AB20" s="4"/>
      <c r="AC20" s="4"/>
      <c r="AD20" s="4"/>
      <c r="AE20" s="4"/>
      <c r="AF20" s="4"/>
      <c r="AG20" s="4"/>
    </row>
    <row r="21" spans="1:33" ht="9.75" customHeight="1" x14ac:dyDescent="0.15">
      <c r="A21" s="4"/>
      <c r="B21" s="770"/>
      <c r="C21" s="18"/>
      <c r="D21" s="18"/>
      <c r="E21" s="18"/>
      <c r="F21" s="18"/>
      <c r="G21" s="18"/>
      <c r="H21" s="18"/>
      <c r="I21" s="18"/>
      <c r="J21" s="18"/>
      <c r="K21" s="18"/>
      <c r="L21" s="18"/>
      <c r="M21" s="18"/>
      <c r="N21" s="18"/>
      <c r="O21" s="18"/>
      <c r="P21" s="18"/>
      <c r="Q21" s="771"/>
      <c r="R21" s="4"/>
      <c r="S21" s="4"/>
      <c r="T21" s="4"/>
      <c r="U21" s="4"/>
      <c r="V21" s="4"/>
      <c r="W21" s="4"/>
      <c r="X21" s="4"/>
      <c r="Y21" s="4"/>
      <c r="Z21" s="4"/>
      <c r="AA21" s="4"/>
      <c r="AB21" s="4"/>
      <c r="AC21" s="4"/>
      <c r="AD21" s="4"/>
      <c r="AE21" s="4"/>
      <c r="AF21" s="4"/>
      <c r="AG21" s="4"/>
    </row>
    <row r="22" spans="1:33" ht="18" customHeight="1" x14ac:dyDescent="0.15">
      <c r="A22" s="4"/>
      <c r="B22" s="770"/>
      <c r="C22" s="814"/>
      <c r="D22" s="2323" t="s">
        <v>632</v>
      </c>
      <c r="E22" s="2324"/>
      <c r="F22" s="18"/>
      <c r="G22" s="2323" t="s">
        <v>642</v>
      </c>
      <c r="H22" s="2326"/>
      <c r="I22" s="2326"/>
      <c r="J22" s="2324"/>
      <c r="K22" s="18"/>
      <c r="L22" s="2323" t="s">
        <v>653</v>
      </c>
      <c r="M22" s="2326"/>
      <c r="N22" s="2326"/>
      <c r="O22" s="2324"/>
      <c r="P22" s="18"/>
      <c r="Q22" s="771"/>
      <c r="R22" s="4"/>
      <c r="S22" s="4"/>
      <c r="T22" s="4"/>
      <c r="U22" s="4"/>
      <c r="V22" s="4"/>
      <c r="W22" s="4"/>
      <c r="X22" s="4"/>
      <c r="Y22" s="4"/>
      <c r="Z22" s="4"/>
      <c r="AA22" s="4"/>
      <c r="AB22" s="4"/>
      <c r="AC22" s="4"/>
      <c r="AD22" s="4"/>
      <c r="AE22" s="4"/>
      <c r="AF22" s="4"/>
      <c r="AG22" s="4"/>
    </row>
    <row r="23" spans="1:33" ht="5" customHeight="1" x14ac:dyDescent="0.15">
      <c r="A23" s="4"/>
      <c r="B23" s="770"/>
      <c r="C23" s="18"/>
      <c r="D23" s="18"/>
      <c r="E23" s="18"/>
      <c r="F23" s="18"/>
      <c r="G23" s="18"/>
      <c r="H23" s="18"/>
      <c r="I23" s="18"/>
      <c r="J23" s="18"/>
      <c r="K23" s="18"/>
      <c r="L23" s="18"/>
      <c r="M23" s="18"/>
      <c r="N23" s="18"/>
      <c r="O23" s="18"/>
      <c r="P23" s="18"/>
      <c r="Q23" s="771"/>
      <c r="R23" s="4"/>
      <c r="S23" s="4"/>
      <c r="T23" s="4"/>
      <c r="U23" s="4"/>
      <c r="V23" s="4"/>
      <c r="W23" s="4"/>
      <c r="X23" s="4"/>
      <c r="Y23" s="4"/>
      <c r="Z23" s="4"/>
      <c r="AA23" s="4"/>
      <c r="AB23" s="4"/>
      <c r="AC23" s="4"/>
      <c r="AD23" s="4"/>
      <c r="AE23" s="4"/>
      <c r="AF23" s="4"/>
      <c r="AG23" s="4"/>
    </row>
    <row r="24" spans="1:33" ht="15" customHeight="1" x14ac:dyDescent="0.15">
      <c r="A24" s="4"/>
      <c r="B24" s="770"/>
      <c r="C24" s="1145"/>
      <c r="D24" s="2083" t="s">
        <v>633</v>
      </c>
      <c r="E24" s="2082" t="s">
        <v>1410</v>
      </c>
      <c r="F24" s="404"/>
      <c r="G24" s="2322" t="s">
        <v>645</v>
      </c>
      <c r="H24" s="2322"/>
      <c r="I24" s="2322"/>
      <c r="J24" s="2082" t="s">
        <v>1410</v>
      </c>
      <c r="K24" s="404"/>
      <c r="L24" s="2322" t="s">
        <v>654</v>
      </c>
      <c r="M24" s="2322"/>
      <c r="N24" s="2322"/>
      <c r="O24" s="2082" t="s">
        <v>1410</v>
      </c>
      <c r="P24" s="404"/>
      <c r="Q24" s="771"/>
      <c r="R24" s="4"/>
      <c r="S24" s="4"/>
      <c r="T24" s="4"/>
      <c r="U24" s="4"/>
      <c r="V24" s="4"/>
      <c r="W24" s="4"/>
      <c r="X24" s="4"/>
      <c r="Y24" s="4"/>
      <c r="Z24" s="4"/>
      <c r="AA24" s="4"/>
      <c r="AB24" s="4"/>
      <c r="AC24" s="4"/>
      <c r="AD24" s="4"/>
      <c r="AE24" s="4"/>
      <c r="AF24" s="4"/>
      <c r="AG24" s="4"/>
    </row>
    <row r="25" spans="1:33" ht="15" customHeight="1" x14ac:dyDescent="0.15">
      <c r="A25" s="4"/>
      <c r="B25" s="770"/>
      <c r="C25" s="1145"/>
      <c r="D25" s="2083" t="s">
        <v>634</v>
      </c>
      <c r="E25" s="2082" t="s">
        <v>1410</v>
      </c>
      <c r="F25" s="404"/>
      <c r="G25" s="2083" t="s">
        <v>646</v>
      </c>
      <c r="H25" s="2083"/>
      <c r="I25" s="2083"/>
      <c r="J25" s="2082" t="s">
        <v>1410</v>
      </c>
      <c r="K25" s="404"/>
      <c r="L25" s="2322" t="s">
        <v>648</v>
      </c>
      <c r="M25" s="2322"/>
      <c r="N25" s="2322"/>
      <c r="O25" s="2082" t="s">
        <v>1410</v>
      </c>
      <c r="P25" s="404"/>
      <c r="Q25" s="771"/>
      <c r="R25" s="4"/>
      <c r="S25" s="4"/>
      <c r="T25" s="4"/>
      <c r="U25" s="4"/>
      <c r="V25" s="4"/>
      <c r="W25" s="4"/>
      <c r="X25" s="4"/>
      <c r="Y25" s="4"/>
      <c r="Z25" s="4"/>
      <c r="AA25" s="4"/>
      <c r="AB25" s="4"/>
      <c r="AC25" s="4"/>
      <c r="AD25" s="4"/>
      <c r="AE25" s="4"/>
      <c r="AF25" s="4"/>
      <c r="AG25" s="4"/>
    </row>
    <row r="26" spans="1:33" ht="15" customHeight="1" x14ac:dyDescent="0.15">
      <c r="A26" s="4"/>
      <c r="B26" s="770"/>
      <c r="C26" s="1145"/>
      <c r="D26" s="2083" t="s">
        <v>635</v>
      </c>
      <c r="E26" s="2082" t="s">
        <v>1410</v>
      </c>
      <c r="F26" s="404"/>
      <c r="G26" s="2083" t="s">
        <v>1642</v>
      </c>
      <c r="H26" s="2083"/>
      <c r="I26" s="2083"/>
      <c r="J26" s="2082" t="s">
        <v>1410</v>
      </c>
      <c r="K26" s="404"/>
      <c r="L26" s="2322" t="s">
        <v>1411</v>
      </c>
      <c r="M26" s="2322"/>
      <c r="N26" s="2322"/>
      <c r="O26" s="2082" t="s">
        <v>1410</v>
      </c>
      <c r="P26" s="404"/>
      <c r="Q26" s="771"/>
      <c r="R26" s="4"/>
      <c r="S26" s="4"/>
      <c r="T26" s="4"/>
      <c r="U26" s="4"/>
      <c r="V26" s="4"/>
      <c r="W26" s="4"/>
      <c r="X26" s="4"/>
      <c r="Y26" s="4"/>
      <c r="Z26" s="4"/>
      <c r="AA26" s="4"/>
      <c r="AB26" s="4"/>
      <c r="AC26" s="4"/>
      <c r="AD26" s="4"/>
      <c r="AE26" s="4"/>
      <c r="AF26" s="4"/>
      <c r="AG26" s="4"/>
    </row>
    <row r="27" spans="1:33" ht="15" customHeight="1" x14ac:dyDescent="0.15">
      <c r="A27" s="4"/>
      <c r="B27" s="770"/>
      <c r="C27" s="1145"/>
      <c r="D27" s="2083" t="s">
        <v>636</v>
      </c>
      <c r="E27" s="2082" t="s">
        <v>1410</v>
      </c>
      <c r="F27" s="404"/>
      <c r="G27" s="2083" t="s">
        <v>1643</v>
      </c>
      <c r="H27" s="2083"/>
      <c r="I27" s="2083"/>
      <c r="J27" s="2082" t="s">
        <v>1410</v>
      </c>
      <c r="K27" s="404"/>
      <c r="L27" s="2322" t="s">
        <v>649</v>
      </c>
      <c r="M27" s="2322"/>
      <c r="N27" s="2322"/>
      <c r="O27" s="2082" t="s">
        <v>1410</v>
      </c>
      <c r="P27" s="404"/>
      <c r="Q27" s="771"/>
      <c r="R27" s="4"/>
      <c r="S27" s="4"/>
      <c r="T27" s="4"/>
      <c r="U27" s="4"/>
      <c r="V27" s="4"/>
      <c r="W27" s="4"/>
      <c r="X27" s="4"/>
      <c r="Y27" s="4"/>
      <c r="Z27" s="4"/>
      <c r="AA27" s="4"/>
      <c r="AB27" s="4"/>
      <c r="AC27" s="4"/>
      <c r="AD27" s="4"/>
      <c r="AE27" s="4"/>
      <c r="AF27" s="4"/>
      <c r="AG27" s="4"/>
    </row>
    <row r="28" spans="1:33" ht="15" customHeight="1" x14ac:dyDescent="0.15">
      <c r="A28" s="4"/>
      <c r="B28" s="770"/>
      <c r="C28" s="1145"/>
      <c r="D28" s="2083" t="s">
        <v>637</v>
      </c>
      <c r="E28" s="2082" t="s">
        <v>1410</v>
      </c>
      <c r="F28" s="404"/>
      <c r="G28" s="2083" t="s">
        <v>1769</v>
      </c>
      <c r="H28" s="2083"/>
      <c r="I28" s="2083"/>
      <c r="J28" s="2082" t="s">
        <v>1410</v>
      </c>
      <c r="K28" s="404"/>
      <c r="L28" s="2322" t="s">
        <v>650</v>
      </c>
      <c r="M28" s="2322"/>
      <c r="N28" s="2322"/>
      <c r="O28" s="2082" t="s">
        <v>1410</v>
      </c>
      <c r="P28" s="404"/>
      <c r="Q28" s="771"/>
      <c r="R28" s="4"/>
      <c r="S28" s="4"/>
      <c r="T28" s="4"/>
      <c r="U28" s="4"/>
      <c r="V28" s="4"/>
      <c r="W28" s="4"/>
      <c r="X28" s="4"/>
      <c r="Y28" s="4"/>
      <c r="Z28" s="4"/>
      <c r="AA28" s="4"/>
      <c r="AB28" s="4"/>
      <c r="AC28" s="4"/>
      <c r="AD28" s="4"/>
      <c r="AE28" s="4"/>
      <c r="AF28" s="4"/>
      <c r="AG28" s="4"/>
    </row>
    <row r="29" spans="1:33" ht="15" customHeight="1" x14ac:dyDescent="0.15">
      <c r="A29" s="4"/>
      <c r="B29" s="770"/>
      <c r="C29" s="1145"/>
      <c r="D29" s="2083" t="s">
        <v>638</v>
      </c>
      <c r="E29" s="2082" t="s">
        <v>1410</v>
      </c>
      <c r="F29" s="404"/>
      <c r="G29" s="2083" t="s">
        <v>647</v>
      </c>
      <c r="H29" s="2083"/>
      <c r="I29" s="2083"/>
      <c r="J29" s="2082" t="s">
        <v>1410</v>
      </c>
      <c r="K29" s="404"/>
      <c r="L29" s="2322" t="s">
        <v>651</v>
      </c>
      <c r="M29" s="2322"/>
      <c r="N29" s="2322"/>
      <c r="O29" s="2082" t="s">
        <v>1410</v>
      </c>
      <c r="P29" s="404"/>
      <c r="Q29" s="771"/>
      <c r="R29" s="4"/>
      <c r="S29" s="4"/>
      <c r="T29" s="4"/>
      <c r="U29" s="4"/>
      <c r="V29" s="4"/>
      <c r="W29" s="4"/>
      <c r="X29" s="4"/>
      <c r="Y29" s="4"/>
      <c r="Z29" s="4"/>
      <c r="AA29" s="4"/>
      <c r="AB29" s="4"/>
      <c r="AC29" s="4"/>
      <c r="AD29" s="4"/>
      <c r="AE29" s="4"/>
      <c r="AF29" s="4"/>
      <c r="AG29" s="4"/>
    </row>
    <row r="30" spans="1:33" ht="15" customHeight="1" x14ac:dyDescent="0.15">
      <c r="A30" s="4"/>
      <c r="B30" s="770"/>
      <c r="C30" s="1145"/>
      <c r="D30" s="2083" t="s">
        <v>639</v>
      </c>
      <c r="E30" s="2082" t="s">
        <v>1410</v>
      </c>
      <c r="F30" s="404"/>
      <c r="G30" s="2336"/>
      <c r="H30" s="2336"/>
      <c r="I30" s="2336"/>
      <c r="J30" s="2081"/>
      <c r="K30" s="404"/>
      <c r="L30" s="2322" t="s">
        <v>652</v>
      </c>
      <c r="M30" s="2322"/>
      <c r="N30" s="2322"/>
      <c r="O30" s="2082" t="s">
        <v>1410</v>
      </c>
      <c r="P30" s="404"/>
      <c r="Q30" s="771"/>
      <c r="R30" s="4"/>
      <c r="S30" s="4"/>
      <c r="T30" s="4"/>
      <c r="U30" s="4"/>
      <c r="V30" s="4"/>
      <c r="W30" s="4"/>
      <c r="X30" s="4"/>
      <c r="Y30" s="4"/>
      <c r="Z30" s="4"/>
      <c r="AA30" s="4"/>
      <c r="AB30" s="4"/>
      <c r="AC30" s="4"/>
      <c r="AD30" s="4"/>
      <c r="AE30" s="4"/>
      <c r="AF30" s="4"/>
      <c r="AG30" s="4"/>
    </row>
    <row r="31" spans="1:33" ht="15" customHeight="1" x14ac:dyDescent="0.15">
      <c r="A31" s="4"/>
      <c r="B31" s="770"/>
      <c r="C31" s="1145"/>
      <c r="D31" s="2083" t="s">
        <v>640</v>
      </c>
      <c r="E31" s="2082" t="s">
        <v>1410</v>
      </c>
      <c r="F31" s="404"/>
      <c r="G31" s="2336"/>
      <c r="H31" s="2336"/>
      <c r="I31" s="2336"/>
      <c r="J31" s="2081"/>
      <c r="K31" s="404"/>
      <c r="L31" s="2322" t="s">
        <v>711</v>
      </c>
      <c r="M31" s="2322"/>
      <c r="N31" s="2322"/>
      <c r="O31" s="2082" t="s">
        <v>1410</v>
      </c>
      <c r="P31" s="404"/>
      <c r="Q31" s="771"/>
      <c r="R31" s="4"/>
      <c r="S31" s="4"/>
      <c r="T31" s="4"/>
      <c r="U31" s="4"/>
      <c r="V31" s="4"/>
      <c r="W31" s="4"/>
      <c r="X31" s="4"/>
      <c r="Y31" s="4"/>
      <c r="Z31" s="4"/>
      <c r="AA31" s="4"/>
      <c r="AB31" s="4"/>
      <c r="AC31" s="4"/>
      <c r="AD31" s="4"/>
      <c r="AE31" s="4"/>
      <c r="AF31" s="4"/>
      <c r="AG31" s="4"/>
    </row>
    <row r="32" spans="1:33" ht="15" customHeight="1" x14ac:dyDescent="0.15">
      <c r="A32" s="4"/>
      <c r="B32" s="770"/>
      <c r="C32" s="1145"/>
      <c r="D32" s="2083" t="s">
        <v>641</v>
      </c>
      <c r="E32" s="2082" t="s">
        <v>1410</v>
      </c>
      <c r="F32" s="404"/>
      <c r="G32" s="404"/>
      <c r="H32" s="404"/>
      <c r="I32" s="404"/>
      <c r="J32" s="404"/>
      <c r="K32" s="404"/>
      <c r="L32" s="404"/>
      <c r="M32" s="404"/>
      <c r="N32" s="404"/>
      <c r="O32" s="404"/>
      <c r="P32" s="404"/>
      <c r="Q32" s="771"/>
      <c r="R32" s="4"/>
      <c r="S32" s="4"/>
      <c r="T32" s="4"/>
      <c r="U32" s="4"/>
      <c r="V32" s="4"/>
      <c r="W32" s="4"/>
      <c r="X32" s="4"/>
      <c r="Y32" s="4"/>
      <c r="Z32" s="4"/>
      <c r="AA32" s="4"/>
      <c r="AB32" s="4"/>
      <c r="AC32" s="4"/>
      <c r="AD32" s="4"/>
      <c r="AE32" s="4"/>
      <c r="AF32" s="4"/>
      <c r="AG32" s="4"/>
    </row>
    <row r="33" spans="1:33" ht="15" customHeight="1" x14ac:dyDescent="0.15">
      <c r="A33" s="4"/>
      <c r="B33" s="770"/>
      <c r="C33" s="1145"/>
      <c r="D33" s="2083" t="s">
        <v>643</v>
      </c>
      <c r="E33" s="2082" t="s">
        <v>1410</v>
      </c>
      <c r="F33" s="404"/>
      <c r="G33" s="404"/>
      <c r="H33" s="404"/>
      <c r="I33" s="404"/>
      <c r="J33" s="404"/>
      <c r="K33" s="404"/>
      <c r="L33" s="404"/>
      <c r="M33" s="404"/>
      <c r="N33" s="404"/>
      <c r="O33" s="404"/>
      <c r="P33" s="404"/>
      <c r="Q33" s="771"/>
      <c r="R33" s="4"/>
      <c r="S33" s="4"/>
      <c r="T33" s="4"/>
      <c r="U33" s="4"/>
      <c r="V33" s="4"/>
      <c r="W33" s="4"/>
      <c r="X33" s="4"/>
      <c r="Y33" s="4"/>
      <c r="Z33" s="4"/>
      <c r="AA33" s="4"/>
      <c r="AB33" s="4"/>
      <c r="AC33" s="4"/>
      <c r="AD33" s="4"/>
      <c r="AE33" s="4"/>
      <c r="AF33" s="4"/>
      <c r="AG33" s="4"/>
    </row>
    <row r="34" spans="1:33" ht="15" customHeight="1" x14ac:dyDescent="0.15">
      <c r="A34" s="4"/>
      <c r="B34" s="770"/>
      <c r="C34" s="1145"/>
      <c r="D34" s="2083" t="s">
        <v>644</v>
      </c>
      <c r="E34" s="2082" t="s">
        <v>1410</v>
      </c>
      <c r="F34" s="404"/>
      <c r="G34" s="404"/>
      <c r="H34" s="404"/>
      <c r="I34" s="404"/>
      <c r="J34" s="404"/>
      <c r="K34" s="404"/>
      <c r="L34" s="404"/>
      <c r="M34" s="404"/>
      <c r="N34" s="404"/>
      <c r="O34" s="404"/>
      <c r="P34" s="404"/>
      <c r="Q34" s="771"/>
      <c r="R34" s="4"/>
      <c r="S34" s="4"/>
      <c r="T34" s="4"/>
      <c r="U34" s="4"/>
      <c r="V34" s="4"/>
      <c r="W34" s="4"/>
      <c r="X34" s="4"/>
      <c r="Y34" s="4"/>
      <c r="Z34" s="4"/>
      <c r="AA34" s="4"/>
      <c r="AB34" s="4"/>
      <c r="AC34" s="4"/>
      <c r="AD34" s="4"/>
      <c r="AE34" s="4"/>
      <c r="AF34" s="4"/>
      <c r="AG34" s="4"/>
    </row>
    <row r="35" spans="1:33" ht="9.75" customHeight="1" x14ac:dyDescent="0.15">
      <c r="A35" s="4"/>
      <c r="B35" s="772"/>
      <c r="C35" s="1146"/>
      <c r="D35" s="1140"/>
      <c r="E35" s="1141"/>
      <c r="F35" s="457"/>
      <c r="G35" s="457"/>
      <c r="H35" s="457"/>
      <c r="I35" s="457"/>
      <c r="J35" s="457"/>
      <c r="K35" s="457"/>
      <c r="L35" s="457"/>
      <c r="M35" s="457"/>
      <c r="N35" s="457"/>
      <c r="O35" s="457"/>
      <c r="P35" s="457"/>
      <c r="Q35" s="773"/>
      <c r="R35" s="4"/>
      <c r="S35" s="4"/>
      <c r="T35" s="4"/>
      <c r="U35" s="4"/>
      <c r="V35" s="4"/>
      <c r="W35" s="4"/>
      <c r="X35" s="4"/>
      <c r="Y35" s="4"/>
      <c r="Z35" s="4"/>
      <c r="AA35" s="4"/>
      <c r="AB35" s="4"/>
      <c r="AC35" s="4"/>
      <c r="AD35" s="4"/>
      <c r="AE35" s="4"/>
      <c r="AF35" s="4"/>
      <c r="AG35" s="4"/>
    </row>
    <row r="36" spans="1:33" ht="5" customHeight="1" x14ac:dyDescent="0.15">
      <c r="A36" s="4"/>
      <c r="B36" s="4"/>
      <c r="C36" s="1147"/>
      <c r="D36" s="1136"/>
      <c r="E36" s="1137"/>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row>
    <row r="37" spans="1:33" ht="15" customHeight="1" thickBot="1" x14ac:dyDescent="0.25">
      <c r="A37" s="4"/>
      <c r="B37" s="1121"/>
      <c r="C37" s="1138"/>
      <c r="D37" s="1139"/>
      <c r="E37" s="1148"/>
      <c r="F37" s="459"/>
      <c r="G37" s="459"/>
      <c r="H37" s="459"/>
      <c r="I37" s="459"/>
      <c r="J37" s="459"/>
      <c r="K37" s="459"/>
      <c r="L37" s="459"/>
      <c r="M37" s="459"/>
      <c r="N37" s="459"/>
      <c r="O37" s="459"/>
      <c r="P37" s="459"/>
      <c r="Q37" s="805"/>
      <c r="R37" s="4"/>
      <c r="S37" s="4"/>
      <c r="T37" s="4"/>
      <c r="U37" s="4"/>
      <c r="V37" s="4"/>
      <c r="W37" s="4"/>
      <c r="X37" s="4"/>
      <c r="Y37" s="4"/>
      <c r="Z37" s="4"/>
      <c r="AA37" s="4"/>
      <c r="AB37" s="4"/>
      <c r="AC37" s="4"/>
      <c r="AD37" s="4"/>
      <c r="AE37" s="4"/>
      <c r="AF37" s="4"/>
      <c r="AG37" s="4"/>
    </row>
    <row r="38" spans="1:33" ht="17" customHeight="1" thickBot="1" x14ac:dyDescent="0.25">
      <c r="A38" s="4"/>
      <c r="B38" s="770"/>
      <c r="C38" s="2333" t="s">
        <v>1041</v>
      </c>
      <c r="D38" s="2334"/>
      <c r="E38" s="2334"/>
      <c r="F38" s="2335"/>
      <c r="G38" s="2086"/>
      <c r="H38" s="18"/>
      <c r="I38" s="18"/>
      <c r="J38" s="18"/>
      <c r="K38" s="18"/>
      <c r="L38" s="18"/>
      <c r="M38" s="18"/>
      <c r="N38" s="18"/>
      <c r="O38" s="2320" t="s">
        <v>1344</v>
      </c>
      <c r="P38" s="2321"/>
      <c r="Q38" s="771"/>
      <c r="R38" s="4"/>
      <c r="S38" s="4"/>
      <c r="T38" s="4"/>
      <c r="U38" s="4"/>
      <c r="V38" s="4"/>
      <c r="W38" s="4"/>
      <c r="X38" s="4"/>
      <c r="Y38" s="4"/>
      <c r="Z38" s="4"/>
      <c r="AA38" s="4"/>
      <c r="AB38" s="4"/>
      <c r="AC38" s="4"/>
      <c r="AD38" s="4"/>
      <c r="AE38" s="4"/>
      <c r="AF38" s="4"/>
      <c r="AG38" s="4"/>
    </row>
    <row r="39" spans="1:33" ht="9.75" customHeight="1" x14ac:dyDescent="0.15">
      <c r="A39" s="4"/>
      <c r="B39" s="772"/>
      <c r="C39" s="457"/>
      <c r="D39" s="457"/>
      <c r="E39" s="457"/>
      <c r="F39" s="457"/>
      <c r="G39" s="457"/>
      <c r="H39" s="457"/>
      <c r="I39" s="457"/>
      <c r="J39" s="457"/>
      <c r="K39" s="457"/>
      <c r="L39" s="457"/>
      <c r="M39" s="457"/>
      <c r="N39" s="457"/>
      <c r="O39" s="457"/>
      <c r="P39" s="457"/>
      <c r="Q39" s="773"/>
      <c r="R39" s="4"/>
      <c r="S39" s="4"/>
      <c r="T39" s="4"/>
      <c r="U39" s="4"/>
      <c r="V39" s="4"/>
      <c r="W39" s="4"/>
      <c r="X39" s="4"/>
      <c r="Y39" s="4"/>
      <c r="Z39" s="4"/>
      <c r="AA39" s="4"/>
      <c r="AB39" s="4"/>
      <c r="AC39" s="4"/>
      <c r="AD39" s="4"/>
      <c r="AE39" s="4"/>
      <c r="AF39" s="4"/>
      <c r="AG39" s="4"/>
    </row>
    <row r="40" spans="1:33" x14ac:dyDescent="0.1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row>
    <row r="41" spans="1:33" x14ac:dyDescent="0.1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row>
    <row r="42" spans="1:33" x14ac:dyDescent="0.1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row>
    <row r="43" spans="1:33" x14ac:dyDescent="0.1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row>
    <row r="44" spans="1:33" x14ac:dyDescent="0.1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row>
    <row r="45" spans="1:33" x14ac:dyDescent="0.1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row>
    <row r="46" spans="1:33" x14ac:dyDescent="0.1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row>
    <row r="47" spans="1:33" x14ac:dyDescent="0.1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row>
    <row r="48" spans="1:33" x14ac:dyDescent="0.1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row>
    <row r="49" spans="1:33" x14ac:dyDescent="0.1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row>
    <row r="50" spans="1:33" x14ac:dyDescent="0.1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row>
    <row r="51" spans="1:33" x14ac:dyDescent="0.1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row>
    <row r="52" spans="1:33" x14ac:dyDescent="0.1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row>
    <row r="53" spans="1:33" x14ac:dyDescent="0.1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row>
    <row r="54" spans="1:33" x14ac:dyDescent="0.1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row>
    <row r="55" spans="1:33" x14ac:dyDescent="0.1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row>
    <row r="56" spans="1:33" x14ac:dyDescent="0.1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row>
    <row r="57" spans="1:33" x14ac:dyDescent="0.1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row>
    <row r="58" spans="1:33" x14ac:dyDescent="0.1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row>
    <row r="59" spans="1:33" x14ac:dyDescent="0.1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row>
    <row r="60" spans="1:33" x14ac:dyDescent="0.1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row>
    <row r="61" spans="1:33" x14ac:dyDescent="0.1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row>
    <row r="62" spans="1:33" x14ac:dyDescent="0.1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row>
    <row r="63" spans="1:33" x14ac:dyDescent="0.1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row>
    <row r="64" spans="1:33" x14ac:dyDescent="0.1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row>
    <row r="65" spans="1:33" x14ac:dyDescent="0.1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row>
    <row r="66" spans="1:33" x14ac:dyDescent="0.1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row>
    <row r="67" spans="1:33" x14ac:dyDescent="0.1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row>
    <row r="68" spans="1:33" x14ac:dyDescent="0.1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row>
    <row r="69" spans="1:33" x14ac:dyDescent="0.1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row>
    <row r="70" spans="1:33" x14ac:dyDescent="0.1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row>
    <row r="71" spans="1:33" x14ac:dyDescent="0.1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row>
    <row r="72" spans="1:33" x14ac:dyDescent="0.1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row>
    <row r="73" spans="1:33" x14ac:dyDescent="0.1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row>
    <row r="74" spans="1:33" x14ac:dyDescent="0.1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row>
    <row r="75" spans="1:33" x14ac:dyDescent="0.1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row>
    <row r="76" spans="1:33" x14ac:dyDescent="0.1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row>
    <row r="77" spans="1:33" x14ac:dyDescent="0.1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row>
    <row r="78" spans="1:33" x14ac:dyDescent="0.1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row>
    <row r="79" spans="1:33" x14ac:dyDescent="0.1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row>
    <row r="80" spans="1:33" x14ac:dyDescent="0.1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row>
    <row r="81" spans="1:33" x14ac:dyDescent="0.1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row>
    <row r="82" spans="1:33" x14ac:dyDescent="0.1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row>
    <row r="83" spans="1:33" x14ac:dyDescent="0.1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row>
    <row r="84" spans="1:33" x14ac:dyDescent="0.1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row>
    <row r="85" spans="1:33" x14ac:dyDescent="0.1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row>
    <row r="86" spans="1:33" x14ac:dyDescent="0.1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row>
    <row r="87" spans="1:33" x14ac:dyDescent="0.1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row>
    <row r="88" spans="1:33" x14ac:dyDescent="0.1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row>
    <row r="89" spans="1:33" x14ac:dyDescent="0.1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row>
    <row r="90" spans="1:33" x14ac:dyDescent="0.1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row>
    <row r="91" spans="1:33" x14ac:dyDescent="0.1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row>
    <row r="92" spans="1:33" x14ac:dyDescent="0.1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row>
    <row r="93" spans="1:33" x14ac:dyDescent="0.1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row>
    <row r="94" spans="1:33" x14ac:dyDescent="0.1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row>
    <row r="95" spans="1:33" x14ac:dyDescent="0.1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row>
    <row r="96" spans="1:33" x14ac:dyDescent="0.1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row>
    <row r="97" spans="1:33" x14ac:dyDescent="0.1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row>
    <row r="98" spans="1:33" x14ac:dyDescent="0.1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row>
    <row r="99" spans="1:33" x14ac:dyDescent="0.1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row>
    <row r="100" spans="1:33" x14ac:dyDescent="0.1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row>
    <row r="101" spans="1:33" x14ac:dyDescent="0.1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row>
    <row r="102" spans="1:33" x14ac:dyDescent="0.1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row>
    <row r="103" spans="1:33" x14ac:dyDescent="0.1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row>
    <row r="104" spans="1:33" x14ac:dyDescent="0.1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row>
    <row r="105" spans="1:33" x14ac:dyDescent="0.1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row>
    <row r="106" spans="1:33" x14ac:dyDescent="0.1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row>
    <row r="107" spans="1:33" x14ac:dyDescent="0.1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row>
    <row r="108" spans="1:33" x14ac:dyDescent="0.1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row>
    <row r="109" spans="1:33" x14ac:dyDescent="0.1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row>
    <row r="110" spans="1:33" x14ac:dyDescent="0.1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row>
    <row r="111" spans="1:33" x14ac:dyDescent="0.1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row>
    <row r="112" spans="1:33" x14ac:dyDescent="0.1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row>
    <row r="113" spans="1:33" x14ac:dyDescent="0.1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row>
    <row r="114" spans="1:33" x14ac:dyDescent="0.1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row>
    <row r="115" spans="1:33" x14ac:dyDescent="0.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row>
    <row r="116" spans="1:33" x14ac:dyDescent="0.1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row>
    <row r="117" spans="1:33" x14ac:dyDescent="0.1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row>
    <row r="118" spans="1:33" x14ac:dyDescent="0.1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row>
    <row r="119" spans="1:33" x14ac:dyDescent="0.1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row>
    <row r="120" spans="1:33" x14ac:dyDescent="0.1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row>
    <row r="121" spans="1:33" x14ac:dyDescent="0.1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row>
    <row r="122" spans="1:33" x14ac:dyDescent="0.1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row>
    <row r="123" spans="1:33" x14ac:dyDescent="0.1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row>
    <row r="124" spans="1:33" x14ac:dyDescent="0.1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row>
    <row r="125" spans="1:33" x14ac:dyDescent="0.1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row>
    <row r="126" spans="1:33" x14ac:dyDescent="0.1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row>
    <row r="127" spans="1:33" x14ac:dyDescent="0.1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row>
    <row r="128" spans="1:33" x14ac:dyDescent="0.1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row>
    <row r="129" spans="1:33" x14ac:dyDescent="0.1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row>
    <row r="130" spans="1:33" x14ac:dyDescent="0.1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row>
    <row r="131" spans="1:33" x14ac:dyDescent="0.1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row>
    <row r="132" spans="1:33" x14ac:dyDescent="0.1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row>
    <row r="133" spans="1:33" x14ac:dyDescent="0.1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row>
    <row r="134" spans="1:33" x14ac:dyDescent="0.1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row>
    <row r="135" spans="1:33" x14ac:dyDescent="0.1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row>
    <row r="136" spans="1:33" x14ac:dyDescent="0.1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row>
    <row r="137" spans="1:33" x14ac:dyDescent="0.1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row>
    <row r="138" spans="1:33" x14ac:dyDescent="0.1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row>
    <row r="139" spans="1:33" x14ac:dyDescent="0.1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row>
    <row r="140" spans="1:33" x14ac:dyDescent="0.1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row>
    <row r="141" spans="1:33" x14ac:dyDescent="0.1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row>
    <row r="142" spans="1:33" x14ac:dyDescent="0.1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row>
    <row r="143" spans="1:33" x14ac:dyDescent="0.1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row>
    <row r="144" spans="1:33" x14ac:dyDescent="0.1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row>
    <row r="145" spans="1:33" x14ac:dyDescent="0.1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row>
    <row r="146" spans="1:33" x14ac:dyDescent="0.1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row>
    <row r="147" spans="1:33" x14ac:dyDescent="0.1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row>
    <row r="148" spans="1:33" x14ac:dyDescent="0.1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row>
    <row r="149" spans="1:33" x14ac:dyDescent="0.1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row>
    <row r="150" spans="1:33" x14ac:dyDescent="0.1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row>
    <row r="151" spans="1:33" x14ac:dyDescent="0.1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row>
    <row r="152" spans="1:33" x14ac:dyDescent="0.1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row>
    <row r="153" spans="1:33" x14ac:dyDescent="0.1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row>
    <row r="154" spans="1:33" x14ac:dyDescent="0.1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row>
    <row r="155" spans="1:33" x14ac:dyDescent="0.1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row>
    <row r="156" spans="1:33" x14ac:dyDescent="0.1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row>
    <row r="157" spans="1:33" x14ac:dyDescent="0.1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row>
    <row r="158" spans="1:33" x14ac:dyDescent="0.1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row>
    <row r="159" spans="1:33" x14ac:dyDescent="0.1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row>
    <row r="160" spans="1:33" x14ac:dyDescent="0.1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row>
    <row r="161" spans="1:33" x14ac:dyDescent="0.1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row>
    <row r="162" spans="1:33" x14ac:dyDescent="0.1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row>
  </sheetData>
  <sheetProtection password="CA4E" sheet="1" objects="1" scenarios="1"/>
  <mergeCells count="23">
    <mergeCell ref="L26:N26"/>
    <mergeCell ref="L24:N24"/>
    <mergeCell ref="L25:N25"/>
    <mergeCell ref="K2:P2"/>
    <mergeCell ref="L29:N29"/>
    <mergeCell ref="L22:O22"/>
    <mergeCell ref="L27:N27"/>
    <mergeCell ref="O38:P38"/>
    <mergeCell ref="L28:N28"/>
    <mergeCell ref="D22:E22"/>
    <mergeCell ref="E2:I2"/>
    <mergeCell ref="G22:J22"/>
    <mergeCell ref="G13:I13"/>
    <mergeCell ref="B2:D2"/>
    <mergeCell ref="D5:F5"/>
    <mergeCell ref="C38:F38"/>
    <mergeCell ref="G31:I31"/>
    <mergeCell ref="L31:N31"/>
    <mergeCell ref="G30:I30"/>
    <mergeCell ref="L30:N30"/>
    <mergeCell ref="L5:P5"/>
    <mergeCell ref="N20:P20"/>
    <mergeCell ref="G24:I24"/>
  </mergeCells>
  <phoneticPr fontId="2" type="noConversion"/>
  <hyperlinks>
    <hyperlink ref="O38:P38" location="'2'!A1" display="ir siguiente        ►" xr:uid="{00000000-0004-0000-0100-000000000000}"/>
    <hyperlink ref="E25" location="'2a'!A1" display="ir   ►" xr:uid="{00000000-0004-0000-0100-000001000000}"/>
    <hyperlink ref="E26" location="'2a'!A1" display="ir   ►" xr:uid="{00000000-0004-0000-0100-000002000000}"/>
    <hyperlink ref="E27" location="'2a'!A1" display="ir   ►" xr:uid="{00000000-0004-0000-0100-000003000000}"/>
    <hyperlink ref="E28" location="'2a'!A1" display="ir   ►" xr:uid="{00000000-0004-0000-0100-000004000000}"/>
    <hyperlink ref="E29" location="'2a'!A1" display="ir   ►" xr:uid="{00000000-0004-0000-0100-000005000000}"/>
    <hyperlink ref="E30" location="'2a'!A1" display="ir   ►" xr:uid="{00000000-0004-0000-0100-000006000000}"/>
    <hyperlink ref="E31" location="'2a'!A1" display="ir   ►" xr:uid="{00000000-0004-0000-0100-000007000000}"/>
    <hyperlink ref="E32" location="'2a'!A1" display="ir   ►" xr:uid="{00000000-0004-0000-0100-000008000000}"/>
    <hyperlink ref="D24:E24" location="'2a'!A1" display="Ingresos                                                     ►" xr:uid="{00000000-0004-0000-0100-000009000000}"/>
    <hyperlink ref="J25" location="'2a'!A1" display="ir   ►" xr:uid="{00000000-0004-0000-0100-00000A000000}"/>
    <hyperlink ref="J26" location="'2a'!A1" display="ir   ►" xr:uid="{00000000-0004-0000-0100-00000B000000}"/>
    <hyperlink ref="J24" location="'2a'!A1" display="ir   ►" xr:uid="{00000000-0004-0000-0100-00000C000000}"/>
    <hyperlink ref="O25" location="'2a'!A1" display="ir   ►" xr:uid="{00000000-0004-0000-0100-00000D000000}"/>
    <hyperlink ref="O26" location="'2a'!A1" display="ir   ►" xr:uid="{00000000-0004-0000-0100-00000E000000}"/>
    <hyperlink ref="O24" location="'2a'!A1" display="ir   ►" xr:uid="{00000000-0004-0000-0100-00000F000000}"/>
    <hyperlink ref="O28" location="'2a'!A1" display="ir   ►" xr:uid="{00000000-0004-0000-0100-000010000000}"/>
    <hyperlink ref="O29" location="'2a'!A1" display="ir   ►" xr:uid="{00000000-0004-0000-0100-000011000000}"/>
    <hyperlink ref="O27" location="'2a'!A1" display="ir   ►" xr:uid="{00000000-0004-0000-0100-000012000000}"/>
    <hyperlink ref="D25:E25" location="'2b'!A1" display="Gastos                                                         ►" xr:uid="{00000000-0004-0000-0100-000013000000}"/>
    <hyperlink ref="D26:E26" location="'2c'!A1" display="Recursos Humanos                            ►" xr:uid="{00000000-0004-0000-0100-000014000000}"/>
    <hyperlink ref="D27:E27" location="'3a'!A1" display="Inversiones                                              ►" xr:uid="{00000000-0004-0000-0100-000015000000}"/>
    <hyperlink ref="D28:E28" location="'3b'!A1" display="Financiación                                            ►" xr:uid="{00000000-0004-0000-0100-000016000000}"/>
    <hyperlink ref="D29:E29" location="'4a'!A1" display="Tesorería                                                   ►" xr:uid="{00000000-0004-0000-0100-000017000000}"/>
    <hyperlink ref="D30:E30" location="'4b'!A1" display="Balances                                                    ►" xr:uid="{00000000-0004-0000-0100-000018000000}"/>
    <hyperlink ref="D31:E31" location="'5a'!A1" display="Ajustes                                                        ►" xr:uid="{00000000-0004-0000-0100-000019000000}"/>
    <hyperlink ref="D32:E32" location="'5b'!A1" display="Consolidación                                        ►" xr:uid="{00000000-0004-0000-0100-00001A000000}"/>
    <hyperlink ref="E33" location="'2a'!A1" display="ir   ►" xr:uid="{00000000-0004-0000-0100-00001B000000}"/>
    <hyperlink ref="D33:E33" location="ae!A1" display="Análisis Explotación                                        " xr:uid="{00000000-0004-0000-0100-00001C000000}"/>
    <hyperlink ref="E34" location="'2a'!A1" display="ir   ►" xr:uid="{00000000-0004-0000-0100-00001D000000}"/>
    <hyperlink ref="D34:E34" location="pr!A1" display="Presupuesto                                      " xr:uid="{00000000-0004-0000-0100-00001E000000}"/>
    <hyperlink ref="G24:J24" location="'6a'!A1" display="Ingresos 5 años" xr:uid="{00000000-0004-0000-0100-00001F000000}"/>
    <hyperlink ref="G25:J25" location="'6b'!A1" display="Gastos 5 años" xr:uid="{00000000-0004-0000-0100-000020000000}"/>
    <hyperlink ref="G26:J26" location="pr5!A1" display="Presupuesto 5 años" xr:uid="{00000000-0004-0000-0100-000021000000}"/>
    <hyperlink ref="J27" location="'2a'!A1" display="ir   ►" xr:uid="{00000000-0004-0000-0100-000022000000}"/>
    <hyperlink ref="J28" location="'2a'!A1" display="ir   ►" xr:uid="{00000000-0004-0000-0100-000023000000}"/>
    <hyperlink ref="J29" location="'2a'!A1" display="ir   ►" xr:uid="{00000000-0004-0000-0100-000024000000}"/>
    <hyperlink ref="G27:J27" location="'t5'!A1" display="Tesorería 5 años" xr:uid="{00000000-0004-0000-0100-000025000000}"/>
    <hyperlink ref="G28:J28" location="'b5'!A1" display="Balances 5 años" xr:uid="{00000000-0004-0000-0100-000026000000}"/>
    <hyperlink ref="G29:J29" location="'a5'!A1" display="Análisis y ratios  5 años" xr:uid="{00000000-0004-0000-0100-000027000000}"/>
    <hyperlink ref="L24:O24" location="a!A1" display="Análisis Punto Equilibrio y explo.n" xr:uid="{00000000-0004-0000-0100-000028000000}"/>
    <hyperlink ref="L25:O25" location="b!A1" display="Presupuestos 1er año" xr:uid="{00000000-0004-0000-0100-000029000000}"/>
    <hyperlink ref="L26:O26" location="'c'!A1" display="Presupuesto RR.HH." xr:uid="{00000000-0004-0000-0100-00002A000000}"/>
    <hyperlink ref="L27:O27" location="d!A1" display="Tesorería y Balances 1er año" xr:uid="{00000000-0004-0000-0100-00002B000000}"/>
    <hyperlink ref="L28:O28" location="e!A1" display="Presupuestos 5 años" xr:uid="{00000000-0004-0000-0100-00002C000000}"/>
    <hyperlink ref="L29:O29" location="'f'!A1" display="Tesorería y Balances 5 años" xr:uid="{00000000-0004-0000-0100-00002D000000}"/>
    <hyperlink ref="O30" location="'2a'!A1" display="ir   ►" xr:uid="{00000000-0004-0000-0100-00002E000000}"/>
    <hyperlink ref="L30:O30" location="g!A1" display="Análisis y ratios 5 años" xr:uid="{00000000-0004-0000-0100-00002F000000}"/>
    <hyperlink ref="O31" location="'2a'!A1" display="ir   ►" xr:uid="{00000000-0004-0000-0100-000030000000}"/>
    <hyperlink ref="L31:O31" location="h!A1" display="Planes resumidos" xr:uid="{00000000-0004-0000-0100-000031000000}"/>
    <hyperlink ref="C38:F38" location="INFO!A1" display="◄      Información general y recomendaciones " xr:uid="{00000000-0004-0000-0100-000032000000}"/>
  </hyperlinks>
  <pageMargins left="0.75" right="0.75" top="1" bottom="1" header="0" footer="0"/>
  <drawing r:id="rId1"/>
  <legacyDrawing r:id="rId2"/>
  <extLst>
    <ext xmlns:mx="http://schemas.microsoft.com/office/mac/excel/2008/main" uri="http://schemas.microsoft.com/office/mac/excel/2008/main">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indexed="59"/>
  </sheetPr>
  <dimension ref="A1:AS116"/>
  <sheetViews>
    <sheetView zoomScale="75" workbookViewId="0">
      <pane ySplit="2" topLeftCell="A3" activePane="bottomLeft" state="frozen"/>
      <selection pane="bottomLeft" activeCell="F30" sqref="F30"/>
    </sheetView>
  </sheetViews>
  <sheetFormatPr baseColWidth="10" defaultRowHeight="13" x14ac:dyDescent="0.15"/>
  <cols>
    <col min="1" max="1" width="5.5" customWidth="1"/>
    <col min="2" max="2" width="5" customWidth="1"/>
    <col min="3" max="3" width="30.5" customWidth="1"/>
    <col min="4" max="4" width="12.5" customWidth="1"/>
    <col min="5" max="5" width="10.5" customWidth="1"/>
    <col min="6" max="6" width="11.33203125" customWidth="1"/>
    <col min="7" max="7" width="11.6640625" customWidth="1"/>
    <col min="8" max="8" width="7.33203125" customWidth="1"/>
    <col min="9" max="9" width="8.1640625" customWidth="1"/>
    <col min="10" max="14" width="11.6640625" customWidth="1"/>
    <col min="15" max="15" width="12.83203125" customWidth="1"/>
  </cols>
  <sheetData>
    <row r="1" spans="1:45" ht="24.75" customHeight="1" thickBot="1" x14ac:dyDescent="0.2">
      <c r="A1" s="4"/>
      <c r="B1" s="4"/>
      <c r="C1" s="4"/>
      <c r="D1" s="4"/>
      <c r="E1" s="4"/>
      <c r="F1" s="4"/>
      <c r="G1" s="4"/>
      <c r="H1" s="4"/>
      <c r="I1" s="4"/>
      <c r="J1" s="4"/>
      <c r="K1" s="4"/>
      <c r="L1" s="4"/>
      <c r="M1" s="4"/>
      <c r="N1" s="4"/>
      <c r="O1" s="4"/>
      <c r="P1" s="4"/>
      <c r="Q1" s="942"/>
      <c r="R1" s="942"/>
      <c r="S1" s="942"/>
      <c r="T1" s="942"/>
      <c r="U1" s="942"/>
      <c r="V1" s="942"/>
      <c r="W1" s="942"/>
      <c r="X1" s="942"/>
      <c r="Y1" s="942"/>
      <c r="Z1" s="942"/>
      <c r="AA1" s="942"/>
      <c r="AB1" s="942"/>
      <c r="AC1" s="942"/>
      <c r="AD1" s="942"/>
      <c r="AE1" s="942"/>
      <c r="AF1" s="942"/>
      <c r="AG1" s="942"/>
      <c r="AH1" s="942"/>
      <c r="AI1" s="942"/>
      <c r="AJ1" s="942"/>
      <c r="AK1" s="942"/>
      <c r="AL1" s="942"/>
      <c r="AM1" s="942"/>
      <c r="AN1" s="942"/>
      <c r="AO1" s="942"/>
      <c r="AP1" s="942"/>
      <c r="AQ1" s="942"/>
      <c r="AR1" s="942"/>
      <c r="AS1" s="942"/>
    </row>
    <row r="2" spans="1:45" ht="30" customHeight="1" thickTop="1" thickBot="1" x14ac:dyDescent="0.2">
      <c r="A2" s="4"/>
      <c r="B2" s="2330" t="str">
        <f>'2'!$B$2</f>
        <v>CAED GESTION</v>
      </c>
      <c r="C2" s="2331"/>
      <c r="D2" s="2325" t="str">
        <f>'1'!$E$2</f>
        <v>PLAN de NEGOCIO</v>
      </c>
      <c r="E2" s="2325"/>
      <c r="F2" s="2325"/>
      <c r="G2" s="2325"/>
      <c r="H2" s="2325"/>
      <c r="I2" s="1103" t="s">
        <v>538</v>
      </c>
      <c r="J2" s="2704" t="s">
        <v>539</v>
      </c>
      <c r="K2" s="2704"/>
      <c r="L2" s="2704"/>
      <c r="M2" s="2704"/>
      <c r="N2" s="2704"/>
      <c r="O2" s="2705"/>
      <c r="P2" s="4"/>
      <c r="Q2" s="942"/>
      <c r="R2" s="942"/>
      <c r="S2" s="942"/>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row>
    <row r="3" spans="1:45" ht="15" customHeight="1" thickTop="1" x14ac:dyDescent="0.15">
      <c r="A3" s="4"/>
      <c r="B3" s="4"/>
      <c r="C3" s="4"/>
      <c r="D3" s="4"/>
      <c r="E3" s="4"/>
      <c r="F3" s="4"/>
      <c r="G3" s="4"/>
      <c r="H3" s="4"/>
      <c r="I3" s="4"/>
      <c r="J3" s="4"/>
      <c r="K3" s="4"/>
      <c r="L3" s="4"/>
      <c r="M3" s="4"/>
      <c r="N3" s="4"/>
      <c r="O3" s="4"/>
      <c r="P3" s="4"/>
      <c r="Q3" s="942"/>
      <c r="R3" s="942"/>
      <c r="S3" s="942"/>
      <c r="T3" s="942"/>
      <c r="U3" s="942"/>
      <c r="V3" s="942"/>
      <c r="W3" s="942"/>
      <c r="X3" s="942"/>
      <c r="Y3" s="942"/>
      <c r="Z3" s="942"/>
      <c r="AA3" s="942"/>
      <c r="AB3" s="942"/>
      <c r="AC3" s="942"/>
      <c r="AD3" s="942"/>
      <c r="AE3" s="942"/>
      <c r="AF3" s="942"/>
      <c r="AG3" s="942"/>
      <c r="AH3" s="942"/>
      <c r="AI3" s="942"/>
      <c r="AJ3" s="942"/>
      <c r="AK3" s="942"/>
      <c r="AL3" s="942"/>
      <c r="AM3" s="942"/>
      <c r="AN3" s="942"/>
      <c r="AO3" s="942"/>
      <c r="AP3" s="942"/>
      <c r="AQ3" s="942"/>
      <c r="AR3" s="942"/>
      <c r="AS3" s="942"/>
    </row>
    <row r="4" spans="1:45" ht="17.25" customHeight="1" x14ac:dyDescent="0.2">
      <c r="A4" s="4"/>
      <c r="B4" s="2350"/>
      <c r="C4" s="2351"/>
      <c r="D4" s="2351"/>
      <c r="E4" s="2351"/>
      <c r="F4" s="2351"/>
      <c r="G4" s="2351"/>
      <c r="H4" s="2351"/>
      <c r="I4" s="2351"/>
      <c r="J4" s="2351"/>
      <c r="K4" s="2351"/>
      <c r="L4" s="2351"/>
      <c r="M4" s="2351"/>
      <c r="N4" s="2351"/>
      <c r="O4" s="2352"/>
      <c r="P4" s="4"/>
      <c r="Q4" s="942"/>
      <c r="R4" s="942"/>
      <c r="S4" s="942"/>
      <c r="T4" s="942"/>
      <c r="U4" s="942"/>
      <c r="V4" s="942"/>
      <c r="W4" s="942"/>
      <c r="X4" s="942"/>
      <c r="Y4" s="942"/>
      <c r="Z4" s="942"/>
      <c r="AA4" s="942"/>
      <c r="AB4" s="942"/>
      <c r="AC4" s="942"/>
      <c r="AD4" s="942"/>
      <c r="AE4" s="942"/>
      <c r="AF4" s="942"/>
      <c r="AG4" s="942"/>
      <c r="AH4" s="942"/>
      <c r="AI4" s="942"/>
      <c r="AJ4" s="942"/>
      <c r="AK4" s="942"/>
      <c r="AL4" s="942"/>
      <c r="AM4" s="942"/>
      <c r="AN4" s="942"/>
      <c r="AO4" s="942"/>
      <c r="AP4" s="942"/>
      <c r="AQ4" s="942"/>
      <c r="AR4" s="942"/>
      <c r="AS4" s="942"/>
    </row>
    <row r="5" spans="1:45" ht="18" x14ac:dyDescent="0.2">
      <c r="A5" s="4"/>
      <c r="B5" s="767"/>
      <c r="C5" s="760"/>
      <c r="D5" s="760"/>
      <c r="E5" s="760"/>
      <c r="F5" s="760"/>
      <c r="G5" s="760"/>
      <c r="H5" s="760"/>
      <c r="I5" s="760"/>
      <c r="J5" s="760"/>
      <c r="K5" s="760"/>
      <c r="L5" s="760"/>
      <c r="M5" s="760"/>
      <c r="N5" s="760"/>
      <c r="O5" s="768"/>
      <c r="P5" s="4"/>
      <c r="Q5" s="942"/>
      <c r="R5" s="942"/>
      <c r="S5" s="942"/>
      <c r="T5" s="942"/>
      <c r="U5" s="942"/>
      <c r="V5" s="942"/>
      <c r="W5" s="942"/>
      <c r="X5" s="942"/>
      <c r="Y5" s="942"/>
      <c r="Z5" s="942"/>
      <c r="AA5" s="942"/>
      <c r="AB5" s="942"/>
      <c r="AC5" s="942"/>
      <c r="AD5" s="942"/>
      <c r="AE5" s="942"/>
      <c r="AF5" s="942"/>
      <c r="AG5" s="942"/>
      <c r="AH5" s="942"/>
      <c r="AI5" s="942"/>
      <c r="AJ5" s="942"/>
      <c r="AK5" s="942"/>
      <c r="AL5" s="942"/>
      <c r="AM5" s="942"/>
      <c r="AN5" s="942"/>
      <c r="AO5" s="942"/>
      <c r="AP5" s="942"/>
      <c r="AQ5" s="942"/>
      <c r="AR5" s="942"/>
      <c r="AS5" s="942"/>
    </row>
    <row r="6" spans="1:45" ht="48.75" customHeight="1" x14ac:dyDescent="0.2">
      <c r="A6" s="4"/>
      <c r="B6" s="2343"/>
      <c r="C6" s="2344"/>
      <c r="D6" s="2344"/>
      <c r="E6" s="2344"/>
      <c r="F6" s="2344"/>
      <c r="G6" s="2344"/>
      <c r="H6" s="2344"/>
      <c r="I6" s="2344"/>
      <c r="J6" s="2344"/>
      <c r="K6" s="2344"/>
      <c r="L6" s="2344"/>
      <c r="M6" s="2344"/>
      <c r="N6" s="2344"/>
      <c r="O6" s="2345"/>
      <c r="P6" s="4"/>
      <c r="Q6" s="942"/>
      <c r="R6" s="942"/>
      <c r="S6" s="942"/>
      <c r="T6" s="942"/>
      <c r="U6" s="942"/>
      <c r="V6" s="942"/>
      <c r="W6" s="942"/>
      <c r="X6" s="942"/>
      <c r="Y6" s="942"/>
      <c r="Z6" s="942"/>
      <c r="AA6" s="942"/>
      <c r="AB6" s="942"/>
      <c r="AC6" s="942"/>
      <c r="AD6" s="942"/>
      <c r="AE6" s="942"/>
      <c r="AF6" s="942"/>
      <c r="AG6" s="942"/>
      <c r="AH6" s="942"/>
      <c r="AI6" s="942"/>
      <c r="AJ6" s="942"/>
      <c r="AK6" s="942"/>
      <c r="AL6" s="942"/>
      <c r="AM6" s="942"/>
      <c r="AN6" s="942"/>
      <c r="AO6" s="942"/>
      <c r="AP6" s="942"/>
      <c r="AQ6" s="942"/>
      <c r="AR6" s="942"/>
      <c r="AS6" s="942"/>
    </row>
    <row r="7" spans="1:45" ht="24.75" customHeight="1" x14ac:dyDescent="0.2">
      <c r="A7" s="4"/>
      <c r="B7" s="767"/>
      <c r="C7" s="760"/>
      <c r="D7" s="760"/>
      <c r="E7" s="760"/>
      <c r="F7" s="760"/>
      <c r="G7" s="760"/>
      <c r="H7" s="760"/>
      <c r="I7" s="760"/>
      <c r="J7" s="760"/>
      <c r="K7" s="760"/>
      <c r="L7" s="760"/>
      <c r="M7" s="760"/>
      <c r="N7" s="760"/>
      <c r="O7" s="768"/>
      <c r="P7" s="4"/>
      <c r="Q7" s="942"/>
      <c r="R7" s="942"/>
      <c r="S7" s="942"/>
      <c r="T7" s="942"/>
      <c r="U7" s="942"/>
      <c r="V7" s="942"/>
      <c r="W7" s="942"/>
      <c r="X7" s="942"/>
      <c r="Y7" s="942"/>
      <c r="Z7" s="942"/>
      <c r="AA7" s="942"/>
      <c r="AB7" s="942"/>
      <c r="AC7" s="942"/>
      <c r="AD7" s="942"/>
      <c r="AE7" s="942"/>
      <c r="AF7" s="942"/>
      <c r="AG7" s="942"/>
      <c r="AH7" s="942"/>
      <c r="AI7" s="942"/>
      <c r="AJ7" s="942"/>
      <c r="AK7" s="942"/>
      <c r="AL7" s="942"/>
      <c r="AM7" s="942"/>
      <c r="AN7" s="942"/>
      <c r="AO7" s="942"/>
      <c r="AP7" s="942"/>
      <c r="AQ7" s="942"/>
      <c r="AR7" s="942"/>
      <c r="AS7" s="942"/>
    </row>
    <row r="8" spans="1:45" ht="18" x14ac:dyDescent="0.2">
      <c r="A8" s="4"/>
      <c r="B8" s="841"/>
      <c r="C8" s="840" t="s">
        <v>1140</v>
      </c>
      <c r="D8" s="760"/>
      <c r="E8" s="760"/>
      <c r="F8" s="760"/>
      <c r="G8" s="760"/>
      <c r="H8" s="760"/>
      <c r="I8" s="760"/>
      <c r="J8" s="760"/>
      <c r="K8" s="760"/>
      <c r="L8" s="760"/>
      <c r="M8" s="760"/>
      <c r="N8" s="760"/>
      <c r="O8" s="768"/>
      <c r="P8" s="4"/>
      <c r="Q8" s="942"/>
      <c r="R8" s="942"/>
      <c r="S8" s="942"/>
      <c r="T8" s="942"/>
      <c r="U8" s="942"/>
      <c r="V8" s="942"/>
      <c r="W8" s="942"/>
      <c r="X8" s="942"/>
      <c r="Y8" s="942"/>
      <c r="Z8" s="942"/>
      <c r="AA8" s="942"/>
      <c r="AB8" s="942"/>
      <c r="AC8" s="942"/>
      <c r="AD8" s="942"/>
      <c r="AE8" s="942"/>
      <c r="AF8" s="942"/>
      <c r="AG8" s="942"/>
      <c r="AH8" s="942"/>
      <c r="AI8" s="942"/>
      <c r="AJ8" s="942"/>
      <c r="AK8" s="942"/>
      <c r="AL8" s="942"/>
      <c r="AM8" s="942"/>
      <c r="AN8" s="942"/>
      <c r="AO8" s="942"/>
      <c r="AP8" s="942"/>
      <c r="AQ8" s="942"/>
      <c r="AR8" s="942"/>
      <c r="AS8" s="942"/>
    </row>
    <row r="9" spans="1:45" ht="15" customHeight="1" x14ac:dyDescent="0.2">
      <c r="A9" s="4"/>
      <c r="B9" s="767"/>
      <c r="C9" s="760"/>
      <c r="D9" s="760"/>
      <c r="E9" s="760"/>
      <c r="F9" s="760"/>
      <c r="G9" s="760"/>
      <c r="H9" s="760"/>
      <c r="I9" s="760"/>
      <c r="J9" s="760"/>
      <c r="K9" s="760"/>
      <c r="L9" s="760"/>
      <c r="M9" s="732"/>
      <c r="N9" s="732"/>
      <c r="O9" s="768"/>
      <c r="P9" s="4"/>
      <c r="Q9" s="942"/>
      <c r="R9" s="942"/>
      <c r="S9" s="942"/>
      <c r="T9" s="942"/>
      <c r="U9" s="942"/>
      <c r="V9" s="942"/>
      <c r="W9" s="942"/>
      <c r="X9" s="942"/>
      <c r="Y9" s="942"/>
      <c r="Z9" s="942"/>
      <c r="AA9" s="942"/>
      <c r="AB9" s="942"/>
      <c r="AC9" s="942"/>
      <c r="AD9" s="942"/>
      <c r="AE9" s="942"/>
      <c r="AF9" s="942"/>
      <c r="AG9" s="942"/>
      <c r="AH9" s="942"/>
      <c r="AI9" s="942"/>
      <c r="AJ9" s="942"/>
      <c r="AK9" s="942"/>
      <c r="AL9" s="942"/>
      <c r="AM9" s="942"/>
      <c r="AN9" s="942"/>
      <c r="AO9" s="942"/>
      <c r="AP9" s="942"/>
      <c r="AQ9" s="942"/>
      <c r="AR9" s="942"/>
      <c r="AS9" s="942"/>
    </row>
    <row r="10" spans="1:45" ht="20" x14ac:dyDescent="0.2">
      <c r="A10" s="4"/>
      <c r="B10" s="770"/>
      <c r="C10" s="759" t="s">
        <v>1669</v>
      </c>
      <c r="D10" s="296" t="s">
        <v>542</v>
      </c>
      <c r="E10" s="297"/>
      <c r="F10" s="297"/>
      <c r="G10" s="297"/>
      <c r="H10" s="297"/>
      <c r="I10" s="297"/>
      <c r="J10" s="297"/>
      <c r="K10" s="297"/>
      <c r="L10" s="297"/>
      <c r="M10" s="2347" t="s">
        <v>1671</v>
      </c>
      <c r="N10" s="2347"/>
      <c r="O10" s="771"/>
      <c r="P10" s="4"/>
      <c r="Q10" s="942"/>
      <c r="R10" s="942"/>
      <c r="S10" s="942"/>
      <c r="T10" s="942"/>
      <c r="U10" s="942"/>
      <c r="V10" s="942"/>
      <c r="W10" s="942"/>
      <c r="X10" s="942"/>
      <c r="Y10" s="942"/>
      <c r="Z10" s="942"/>
      <c r="AA10" s="942"/>
      <c r="AB10" s="942"/>
      <c r="AC10" s="942"/>
      <c r="AD10" s="942"/>
      <c r="AE10" s="942"/>
      <c r="AF10" s="942"/>
      <c r="AG10" s="942"/>
      <c r="AH10" s="942"/>
      <c r="AI10" s="942"/>
      <c r="AJ10" s="942"/>
      <c r="AK10" s="942"/>
      <c r="AL10" s="942"/>
      <c r="AM10" s="942"/>
      <c r="AN10" s="942"/>
      <c r="AO10" s="942"/>
      <c r="AP10" s="942"/>
      <c r="AQ10" s="942"/>
      <c r="AR10" s="942"/>
      <c r="AS10" s="942"/>
    </row>
    <row r="11" spans="1:45" ht="6.75" customHeight="1" x14ac:dyDescent="0.2">
      <c r="A11" s="4"/>
      <c r="B11" s="770"/>
      <c r="C11" s="18"/>
      <c r="D11" s="18"/>
      <c r="E11" s="18"/>
      <c r="F11" s="18"/>
      <c r="G11" s="18"/>
      <c r="H11" s="18"/>
      <c r="I11" s="18"/>
      <c r="J11" s="18"/>
      <c r="K11" s="18"/>
      <c r="L11" s="18"/>
      <c r="M11" s="842"/>
      <c r="N11" s="842"/>
      <c r="O11" s="771"/>
      <c r="P11" s="4"/>
      <c r="Q11" s="942"/>
      <c r="R11" s="942"/>
      <c r="S11" s="942"/>
      <c r="T11" s="942"/>
      <c r="U11" s="942"/>
      <c r="V11" s="942"/>
      <c r="W11" s="942"/>
      <c r="X11" s="942"/>
      <c r="Y11" s="942"/>
      <c r="Z11" s="942"/>
      <c r="AA11" s="942"/>
      <c r="AB11" s="942"/>
      <c r="AC11" s="942"/>
      <c r="AD11" s="942"/>
      <c r="AE11" s="942"/>
      <c r="AF11" s="942"/>
      <c r="AG11" s="942"/>
      <c r="AH11" s="942"/>
      <c r="AI11" s="942"/>
      <c r="AJ11" s="942"/>
      <c r="AK11" s="942"/>
      <c r="AL11" s="942"/>
      <c r="AM11" s="942"/>
      <c r="AN11" s="942"/>
      <c r="AO11" s="942"/>
      <c r="AP11" s="942"/>
      <c r="AQ11" s="942"/>
      <c r="AR11" s="942"/>
      <c r="AS11" s="942"/>
    </row>
    <row r="12" spans="1:45" ht="16" x14ac:dyDescent="0.2">
      <c r="A12" s="4"/>
      <c r="B12" s="770"/>
      <c r="C12" s="88" t="s">
        <v>1719</v>
      </c>
      <c r="D12" s="88"/>
      <c r="E12" s="88"/>
      <c r="F12" s="88"/>
      <c r="G12" s="88"/>
      <c r="H12" s="88"/>
      <c r="I12" s="88"/>
      <c r="J12" s="18"/>
      <c r="K12" s="18"/>
      <c r="L12" s="88"/>
      <c r="M12" s="842"/>
      <c r="N12" s="842"/>
      <c r="O12" s="771"/>
      <c r="P12" s="4"/>
      <c r="Q12" s="942"/>
      <c r="R12" s="942"/>
      <c r="S12" s="942"/>
      <c r="T12" s="942"/>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row>
    <row r="13" spans="1:45" ht="9.75" customHeight="1" x14ac:dyDescent="0.2">
      <c r="A13" s="4"/>
      <c r="B13" s="770"/>
      <c r="C13" s="88"/>
      <c r="D13" s="18"/>
      <c r="E13" s="18"/>
      <c r="F13" s="18"/>
      <c r="G13" s="18"/>
      <c r="H13" s="18"/>
      <c r="I13" s="18"/>
      <c r="J13" s="18"/>
      <c r="K13" s="18"/>
      <c r="L13" s="18"/>
      <c r="M13" s="842"/>
      <c r="N13" s="842"/>
      <c r="O13" s="771"/>
      <c r="P13" s="4"/>
      <c r="Q13" s="942"/>
      <c r="R13" s="942"/>
      <c r="S13" s="942"/>
      <c r="T13" s="942"/>
      <c r="U13" s="942"/>
      <c r="V13" s="942"/>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row>
    <row r="14" spans="1:45" ht="9.75" customHeight="1" x14ac:dyDescent="0.2">
      <c r="A14" s="4"/>
      <c r="B14" s="770"/>
      <c r="C14" s="18"/>
      <c r="D14" s="18"/>
      <c r="E14" s="18"/>
      <c r="F14" s="18"/>
      <c r="G14" s="18"/>
      <c r="H14" s="18"/>
      <c r="I14" s="18"/>
      <c r="J14" s="18"/>
      <c r="K14" s="18"/>
      <c r="L14" s="18"/>
      <c r="M14" s="842"/>
      <c r="N14" s="842"/>
      <c r="O14" s="771"/>
      <c r="P14" s="4"/>
      <c r="Q14" s="942"/>
      <c r="R14" s="942"/>
      <c r="S14" s="942"/>
      <c r="T14" s="942"/>
      <c r="U14" s="942"/>
      <c r="V14" s="942"/>
      <c r="W14" s="942"/>
      <c r="X14" s="942"/>
      <c r="Y14" s="942"/>
      <c r="Z14" s="942"/>
      <c r="AA14" s="942"/>
      <c r="AB14" s="942"/>
      <c r="AC14" s="942"/>
      <c r="AD14" s="942"/>
      <c r="AE14" s="942"/>
      <c r="AF14" s="942"/>
      <c r="AG14" s="942"/>
      <c r="AH14" s="942"/>
      <c r="AI14" s="942"/>
      <c r="AJ14" s="942"/>
      <c r="AK14" s="942"/>
      <c r="AL14" s="942"/>
      <c r="AM14" s="942"/>
      <c r="AN14" s="942"/>
      <c r="AO14" s="942"/>
      <c r="AP14" s="942"/>
      <c r="AQ14" s="942"/>
      <c r="AR14" s="942"/>
      <c r="AS14" s="942"/>
    </row>
    <row r="15" spans="1:45" ht="20" x14ac:dyDescent="0.2">
      <c r="A15" s="4"/>
      <c r="B15" s="770"/>
      <c r="C15" s="759" t="s">
        <v>1670</v>
      </c>
      <c r="D15" s="296" t="s">
        <v>543</v>
      </c>
      <c r="E15" s="297"/>
      <c r="F15" s="297"/>
      <c r="G15" s="297"/>
      <c r="H15" s="297"/>
      <c r="I15" s="297"/>
      <c r="J15" s="297"/>
      <c r="K15" s="297"/>
      <c r="L15" s="297"/>
      <c r="M15" s="2347" t="s">
        <v>1672</v>
      </c>
      <c r="N15" s="2347"/>
      <c r="O15" s="771"/>
      <c r="P15" s="4"/>
      <c r="Q15" s="942"/>
      <c r="R15" s="942"/>
      <c r="S15" s="942"/>
      <c r="T15" s="942"/>
      <c r="U15" s="942"/>
      <c r="V15" s="942"/>
      <c r="W15" s="942"/>
      <c r="X15" s="942"/>
      <c r="Y15" s="942"/>
      <c r="Z15" s="942"/>
      <c r="AA15" s="942"/>
      <c r="AB15" s="942"/>
      <c r="AC15" s="942"/>
      <c r="AD15" s="942"/>
      <c r="AE15" s="942"/>
      <c r="AF15" s="942"/>
      <c r="AG15" s="942"/>
      <c r="AH15" s="942"/>
      <c r="AI15" s="942"/>
      <c r="AJ15" s="942"/>
      <c r="AK15" s="942"/>
      <c r="AL15" s="942"/>
      <c r="AM15" s="942"/>
      <c r="AN15" s="942"/>
      <c r="AO15" s="942"/>
      <c r="AP15" s="942"/>
      <c r="AQ15" s="942"/>
      <c r="AR15" s="942"/>
      <c r="AS15" s="942"/>
    </row>
    <row r="16" spans="1:45" ht="7.5" customHeight="1" x14ac:dyDescent="0.15">
      <c r="A16" s="4"/>
      <c r="B16" s="770"/>
      <c r="C16" s="18"/>
      <c r="D16" s="18"/>
      <c r="E16" s="18"/>
      <c r="F16" s="18"/>
      <c r="G16" s="18"/>
      <c r="H16" s="18"/>
      <c r="I16" s="18"/>
      <c r="J16" s="18"/>
      <c r="K16" s="18"/>
      <c r="L16" s="18"/>
      <c r="M16" s="775"/>
      <c r="N16" s="775"/>
      <c r="O16" s="771"/>
      <c r="P16" s="4"/>
      <c r="Q16" s="942"/>
      <c r="R16" s="942"/>
      <c r="S16" s="942"/>
      <c r="T16" s="942"/>
      <c r="U16" s="942"/>
      <c r="V16" s="942"/>
      <c r="W16" s="942"/>
      <c r="X16" s="942"/>
      <c r="Y16" s="942"/>
      <c r="Z16" s="942"/>
      <c r="AA16" s="942"/>
      <c r="AB16" s="942"/>
      <c r="AC16" s="942"/>
      <c r="AD16" s="942"/>
      <c r="AE16" s="942"/>
      <c r="AF16" s="942"/>
      <c r="AG16" s="942"/>
      <c r="AH16" s="942"/>
      <c r="AI16" s="942"/>
      <c r="AJ16" s="942"/>
      <c r="AK16" s="942"/>
      <c r="AL16" s="942"/>
      <c r="AM16" s="942"/>
      <c r="AN16" s="942"/>
      <c r="AO16" s="942"/>
      <c r="AP16" s="942"/>
      <c r="AQ16" s="942"/>
      <c r="AR16" s="942"/>
      <c r="AS16" s="942"/>
    </row>
    <row r="17" spans="1:45" ht="16" x14ac:dyDescent="0.2">
      <c r="A17" s="4"/>
      <c r="B17" s="770"/>
      <c r="C17" s="88" t="s">
        <v>1718</v>
      </c>
      <c r="D17" s="88"/>
      <c r="E17" s="88"/>
      <c r="F17" s="88"/>
      <c r="G17" s="88"/>
      <c r="H17" s="88"/>
      <c r="I17" s="88"/>
      <c r="J17" s="18"/>
      <c r="K17" s="18"/>
      <c r="L17" s="88"/>
      <c r="M17" s="776"/>
      <c r="N17" s="776"/>
      <c r="O17" s="771"/>
      <c r="P17" s="4"/>
      <c r="Q17" s="942"/>
      <c r="R17" s="942"/>
      <c r="S17" s="942"/>
      <c r="T17" s="942"/>
      <c r="U17" s="942"/>
      <c r="V17" s="942"/>
      <c r="W17" s="942"/>
      <c r="X17" s="942"/>
      <c r="Y17" s="942"/>
      <c r="Z17" s="942"/>
      <c r="AA17" s="942"/>
      <c r="AB17" s="942"/>
      <c r="AC17" s="942"/>
      <c r="AD17" s="942"/>
      <c r="AE17" s="942"/>
      <c r="AF17" s="942"/>
      <c r="AG17" s="942"/>
      <c r="AH17" s="942"/>
      <c r="AI17" s="942"/>
      <c r="AJ17" s="942"/>
      <c r="AK17" s="942"/>
      <c r="AL17" s="942"/>
      <c r="AM17" s="942"/>
      <c r="AN17" s="942"/>
      <c r="AO17" s="942"/>
      <c r="AP17" s="942"/>
      <c r="AQ17" s="942"/>
      <c r="AR17" s="942"/>
      <c r="AS17" s="942"/>
    </row>
    <row r="18" spans="1:45" ht="20" customHeight="1" x14ac:dyDescent="0.2">
      <c r="A18" s="4"/>
      <c r="B18" s="770"/>
      <c r="C18" s="63"/>
      <c r="D18" s="88"/>
      <c r="E18" s="88"/>
      <c r="F18" s="88"/>
      <c r="G18" s="88"/>
      <c r="H18" s="88"/>
      <c r="I18" s="88"/>
      <c r="J18" s="18"/>
      <c r="K18" s="18"/>
      <c r="L18" s="88"/>
      <c r="M18" s="776"/>
      <c r="N18" s="776"/>
      <c r="O18" s="771"/>
      <c r="P18" s="4"/>
      <c r="Q18" s="942"/>
      <c r="R18" s="942"/>
      <c r="S18" s="942"/>
      <c r="T18" s="942"/>
      <c r="U18" s="942"/>
      <c r="V18" s="942"/>
      <c r="W18" s="942"/>
      <c r="X18" s="942"/>
      <c r="Y18" s="942"/>
      <c r="Z18" s="942"/>
      <c r="AA18" s="942"/>
      <c r="AB18" s="942"/>
      <c r="AC18" s="942"/>
      <c r="AD18" s="942"/>
      <c r="AE18" s="942"/>
      <c r="AF18" s="942"/>
      <c r="AG18" s="942"/>
      <c r="AH18" s="942"/>
      <c r="AI18" s="942"/>
      <c r="AJ18" s="942"/>
      <c r="AK18" s="942"/>
      <c r="AL18" s="942"/>
      <c r="AM18" s="942"/>
      <c r="AN18" s="942"/>
      <c r="AO18" s="942"/>
      <c r="AP18" s="942"/>
      <c r="AQ18" s="942"/>
      <c r="AR18" s="942"/>
      <c r="AS18" s="942"/>
    </row>
    <row r="19" spans="1:45" ht="18" x14ac:dyDescent="0.2">
      <c r="A19" s="4"/>
      <c r="B19" s="769"/>
      <c r="C19" s="766" t="s">
        <v>1675</v>
      </c>
      <c r="D19" s="18"/>
      <c r="E19" s="18"/>
      <c r="F19" s="18"/>
      <c r="G19" s="18"/>
      <c r="H19" s="18"/>
      <c r="I19" s="18"/>
      <c r="J19" s="18"/>
      <c r="K19" s="18"/>
      <c r="L19" s="18"/>
      <c r="M19" s="18"/>
      <c r="N19" s="18"/>
      <c r="O19" s="771"/>
      <c r="P19" s="4"/>
      <c r="Q19" s="942"/>
      <c r="R19" s="942"/>
      <c r="S19" s="942"/>
      <c r="T19" s="942"/>
      <c r="U19" s="942"/>
      <c r="V19" s="942"/>
      <c r="W19" s="942"/>
      <c r="X19" s="942"/>
      <c r="Y19" s="942"/>
      <c r="Z19" s="942"/>
      <c r="AA19" s="942"/>
      <c r="AB19" s="942"/>
      <c r="AC19" s="942"/>
      <c r="AD19" s="942"/>
      <c r="AE19" s="942"/>
      <c r="AF19" s="942"/>
      <c r="AG19" s="942"/>
      <c r="AH19" s="942"/>
      <c r="AI19" s="942"/>
      <c r="AJ19" s="942"/>
      <c r="AK19" s="942"/>
      <c r="AL19" s="942"/>
      <c r="AM19" s="942"/>
      <c r="AN19" s="942"/>
      <c r="AO19" s="942"/>
      <c r="AP19" s="942"/>
      <c r="AQ19" s="942"/>
      <c r="AR19" s="942"/>
      <c r="AS19" s="942"/>
    </row>
    <row r="20" spans="1:45" ht="15" customHeight="1" x14ac:dyDescent="0.15">
      <c r="A20" s="4"/>
      <c r="B20" s="770"/>
      <c r="C20" s="18"/>
      <c r="D20" s="18"/>
      <c r="E20" s="18"/>
      <c r="F20" s="18"/>
      <c r="G20" s="18"/>
      <c r="H20" s="18"/>
      <c r="I20" s="18"/>
      <c r="J20" s="18"/>
      <c r="K20" s="18"/>
      <c r="L20" s="18"/>
      <c r="M20" s="18"/>
      <c r="N20" s="18"/>
      <c r="O20" s="771"/>
      <c r="P20" s="4"/>
      <c r="Q20" s="942"/>
      <c r="R20" s="942"/>
      <c r="S20" s="942"/>
      <c r="T20" s="942"/>
      <c r="U20" s="942"/>
      <c r="V20" s="942"/>
      <c r="W20" s="942"/>
      <c r="X20" s="942"/>
      <c r="Y20" s="942"/>
      <c r="Z20" s="942"/>
      <c r="AA20" s="942"/>
      <c r="AB20" s="942"/>
      <c r="AC20" s="942"/>
      <c r="AD20" s="942"/>
      <c r="AE20" s="942"/>
      <c r="AF20" s="942"/>
      <c r="AG20" s="942"/>
      <c r="AH20" s="942"/>
      <c r="AI20" s="942"/>
      <c r="AJ20" s="942"/>
      <c r="AK20" s="942"/>
      <c r="AL20" s="942"/>
      <c r="AM20" s="942"/>
      <c r="AN20" s="942"/>
      <c r="AO20" s="942"/>
      <c r="AP20" s="942"/>
      <c r="AQ20" s="942"/>
      <c r="AR20" s="942"/>
      <c r="AS20" s="942"/>
    </row>
    <row r="21" spans="1:45" ht="15" customHeight="1" x14ac:dyDescent="0.2">
      <c r="A21" s="4"/>
      <c r="B21" s="770"/>
      <c r="C21" s="2048" t="s">
        <v>595</v>
      </c>
      <c r="D21" s="2045" t="s">
        <v>596</v>
      </c>
      <c r="E21" s="2046"/>
      <c r="F21" s="2046"/>
      <c r="G21" s="2046"/>
      <c r="H21" s="2046"/>
      <c r="I21" s="2046"/>
      <c r="J21" s="297"/>
      <c r="K21" s="297"/>
      <c r="L21" s="297"/>
      <c r="M21" s="2347" t="s">
        <v>597</v>
      </c>
      <c r="N21" s="2347"/>
      <c r="O21" s="771"/>
      <c r="P21" s="4"/>
      <c r="Q21" s="942"/>
      <c r="R21" s="942"/>
      <c r="S21" s="942"/>
      <c r="T21" s="942"/>
      <c r="U21" s="942"/>
      <c r="V21" s="942"/>
      <c r="W21" s="942"/>
      <c r="X21" s="942"/>
      <c r="Y21" s="942"/>
      <c r="Z21" s="942"/>
      <c r="AA21" s="942"/>
      <c r="AB21" s="942"/>
      <c r="AC21" s="942"/>
      <c r="AD21" s="942"/>
      <c r="AE21" s="942"/>
      <c r="AF21" s="942"/>
      <c r="AG21" s="942"/>
      <c r="AH21" s="942"/>
      <c r="AI21" s="942"/>
      <c r="AJ21" s="942"/>
      <c r="AK21" s="942"/>
      <c r="AL21" s="942"/>
      <c r="AM21" s="942"/>
      <c r="AN21" s="942"/>
      <c r="AO21" s="942"/>
      <c r="AP21" s="942"/>
      <c r="AQ21" s="942"/>
      <c r="AR21" s="942"/>
      <c r="AS21" s="942"/>
    </row>
    <row r="22" spans="1:45" ht="9.75" customHeight="1" x14ac:dyDescent="0.2">
      <c r="A22" s="4"/>
      <c r="B22" s="770"/>
      <c r="C22" s="2049"/>
      <c r="D22" s="2047"/>
      <c r="E22" s="2047"/>
      <c r="F22" s="2047"/>
      <c r="G22" s="2047"/>
      <c r="H22" s="2047"/>
      <c r="I22" s="2047"/>
      <c r="J22" s="18"/>
      <c r="K22" s="18"/>
      <c r="L22" s="18"/>
      <c r="M22" s="18"/>
      <c r="N22" s="18"/>
      <c r="O22" s="771"/>
      <c r="P22" s="4"/>
      <c r="Q22" s="942"/>
      <c r="R22" s="942"/>
      <c r="S22" s="942"/>
      <c r="T22" s="942"/>
      <c r="U22" s="942"/>
      <c r="V22" s="942"/>
      <c r="W22" s="942"/>
      <c r="X22" s="942"/>
      <c r="Y22" s="942"/>
      <c r="Z22" s="942"/>
      <c r="AA22" s="942"/>
      <c r="AB22" s="942"/>
      <c r="AC22" s="942"/>
      <c r="AD22" s="942"/>
      <c r="AE22" s="942"/>
      <c r="AF22" s="942"/>
      <c r="AG22" s="942"/>
      <c r="AH22" s="942"/>
      <c r="AI22" s="942"/>
      <c r="AJ22" s="942"/>
      <c r="AK22" s="942"/>
      <c r="AL22" s="942"/>
      <c r="AM22" s="942"/>
      <c r="AN22" s="942"/>
      <c r="AO22" s="942"/>
      <c r="AP22" s="942"/>
      <c r="AQ22" s="942"/>
      <c r="AR22" s="942"/>
      <c r="AS22" s="942"/>
    </row>
    <row r="23" spans="1:45" ht="15" customHeight="1" x14ac:dyDescent="0.2">
      <c r="A23" s="4"/>
      <c r="B23" s="770"/>
      <c r="C23" s="2048" t="s">
        <v>598</v>
      </c>
      <c r="D23" s="2045" t="s">
        <v>599</v>
      </c>
      <c r="E23" s="2046"/>
      <c r="F23" s="2046"/>
      <c r="G23" s="2046"/>
      <c r="H23" s="2046"/>
      <c r="I23" s="2046"/>
      <c r="J23" s="297"/>
      <c r="K23" s="297"/>
      <c r="L23" s="297"/>
      <c r="M23" s="2347" t="s">
        <v>600</v>
      </c>
      <c r="N23" s="2347"/>
      <c r="O23" s="771"/>
      <c r="P23" s="4"/>
      <c r="Q23" s="942"/>
      <c r="R23" s="942"/>
      <c r="S23" s="942"/>
      <c r="T23" s="942"/>
      <c r="U23" s="942"/>
      <c r="V23" s="942"/>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2"/>
      <c r="AS23" s="942"/>
    </row>
    <row r="24" spans="1:45" ht="9.75" customHeight="1" x14ac:dyDescent="0.2">
      <c r="A24" s="4"/>
      <c r="B24" s="770"/>
      <c r="C24" s="2049"/>
      <c r="D24" s="2047"/>
      <c r="E24" s="2047"/>
      <c r="F24" s="2047"/>
      <c r="G24" s="2047"/>
      <c r="H24" s="2047"/>
      <c r="I24" s="2047"/>
      <c r="J24" s="18"/>
      <c r="K24" s="18"/>
      <c r="L24" s="18"/>
      <c r="M24" s="18"/>
      <c r="N24" s="18"/>
      <c r="O24" s="771"/>
      <c r="P24" s="4"/>
      <c r="Q24" s="942"/>
      <c r="R24" s="942"/>
      <c r="S24" s="942"/>
      <c r="T24" s="942"/>
      <c r="U24" s="942"/>
      <c r="V24" s="942"/>
      <c r="W24" s="942"/>
      <c r="X24" s="942"/>
      <c r="Y24" s="942"/>
      <c r="Z24" s="942"/>
      <c r="AA24" s="942"/>
      <c r="AB24" s="942"/>
      <c r="AC24" s="942"/>
      <c r="AD24" s="942"/>
      <c r="AE24" s="942"/>
      <c r="AF24" s="942"/>
      <c r="AG24" s="942"/>
      <c r="AH24" s="942"/>
      <c r="AI24" s="942"/>
      <c r="AJ24" s="942"/>
      <c r="AK24" s="942"/>
      <c r="AL24" s="942"/>
      <c r="AM24" s="942"/>
      <c r="AN24" s="942"/>
      <c r="AO24" s="942"/>
      <c r="AP24" s="942"/>
      <c r="AQ24" s="942"/>
      <c r="AR24" s="942"/>
      <c r="AS24" s="942"/>
    </row>
    <row r="25" spans="1:45" ht="15" customHeight="1" x14ac:dyDescent="0.2">
      <c r="A25" s="4"/>
      <c r="B25" s="770"/>
      <c r="C25" s="2048" t="s">
        <v>601</v>
      </c>
      <c r="D25" s="2045" t="s">
        <v>602</v>
      </c>
      <c r="E25" s="2046"/>
      <c r="F25" s="2046"/>
      <c r="G25" s="2046"/>
      <c r="H25" s="2046"/>
      <c r="I25" s="2046"/>
      <c r="J25" s="297"/>
      <c r="K25" s="297"/>
      <c r="L25" s="297"/>
      <c r="M25" s="2347" t="s">
        <v>603</v>
      </c>
      <c r="N25" s="2347"/>
      <c r="O25" s="771"/>
      <c r="P25" s="4"/>
      <c r="Q25" s="942"/>
      <c r="R25" s="942"/>
      <c r="S25" s="942"/>
      <c r="T25" s="942"/>
      <c r="U25" s="942"/>
      <c r="V25" s="942"/>
      <c r="W25" s="942"/>
      <c r="X25" s="942"/>
      <c r="Y25" s="942"/>
      <c r="Z25" s="942"/>
      <c r="AA25" s="942"/>
      <c r="AB25" s="942"/>
      <c r="AC25" s="942"/>
      <c r="AD25" s="942"/>
      <c r="AE25" s="942"/>
      <c r="AF25" s="942"/>
      <c r="AG25" s="942"/>
      <c r="AH25" s="942"/>
      <c r="AI25" s="942"/>
      <c r="AJ25" s="942"/>
      <c r="AK25" s="942"/>
      <c r="AL25" s="942"/>
      <c r="AM25" s="942"/>
      <c r="AN25" s="942"/>
      <c r="AO25" s="942"/>
      <c r="AP25" s="942"/>
      <c r="AQ25" s="942"/>
      <c r="AR25" s="942"/>
      <c r="AS25" s="942"/>
    </row>
    <row r="26" spans="1:45" ht="9.75" customHeight="1" x14ac:dyDescent="0.2">
      <c r="A26" s="4"/>
      <c r="B26" s="770"/>
      <c r="C26" s="2049"/>
      <c r="D26" s="2047"/>
      <c r="E26" s="2047"/>
      <c r="F26" s="2047"/>
      <c r="G26" s="2047"/>
      <c r="H26" s="2047"/>
      <c r="I26" s="2047"/>
      <c r="J26" s="18"/>
      <c r="K26" s="18"/>
      <c r="L26" s="18"/>
      <c r="M26" s="18"/>
      <c r="N26" s="18"/>
      <c r="O26" s="771"/>
      <c r="P26" s="4"/>
      <c r="Q26" s="942"/>
      <c r="R26" s="942"/>
      <c r="S26" s="942"/>
      <c r="T26" s="942"/>
      <c r="U26" s="942"/>
      <c r="V26" s="942"/>
      <c r="W26" s="942"/>
      <c r="X26" s="942"/>
      <c r="Y26" s="942"/>
      <c r="Z26" s="942"/>
      <c r="AA26" s="942"/>
      <c r="AB26" s="942"/>
      <c r="AC26" s="942"/>
      <c r="AD26" s="942"/>
      <c r="AE26" s="942"/>
      <c r="AF26" s="942"/>
      <c r="AG26" s="942"/>
      <c r="AH26" s="942"/>
      <c r="AI26" s="942"/>
      <c r="AJ26" s="942"/>
      <c r="AK26" s="942"/>
      <c r="AL26" s="942"/>
      <c r="AM26" s="942"/>
      <c r="AN26" s="942"/>
      <c r="AO26" s="942"/>
      <c r="AP26" s="942"/>
      <c r="AQ26" s="942"/>
      <c r="AR26" s="942"/>
      <c r="AS26" s="942"/>
    </row>
    <row r="27" spans="1:45" ht="15" customHeight="1" x14ac:dyDescent="0.2">
      <c r="A27" s="4"/>
      <c r="B27" s="770"/>
      <c r="C27" s="2048" t="s">
        <v>604</v>
      </c>
      <c r="D27" s="2045" t="s">
        <v>605</v>
      </c>
      <c r="E27" s="2046"/>
      <c r="F27" s="2046"/>
      <c r="G27" s="2046"/>
      <c r="H27" s="2046"/>
      <c r="I27" s="2046"/>
      <c r="J27" s="297"/>
      <c r="K27" s="297"/>
      <c r="L27" s="297"/>
      <c r="M27" s="2347" t="s">
        <v>606</v>
      </c>
      <c r="N27" s="2347"/>
      <c r="O27" s="771"/>
      <c r="P27" s="4"/>
      <c r="Q27" s="942"/>
      <c r="R27" s="942"/>
      <c r="S27" s="942"/>
      <c r="T27" s="942"/>
      <c r="U27" s="942"/>
      <c r="V27" s="942"/>
      <c r="W27" s="942"/>
      <c r="X27" s="942"/>
      <c r="Y27" s="942"/>
      <c r="Z27" s="942"/>
      <c r="AA27" s="942"/>
      <c r="AB27" s="942"/>
      <c r="AC27" s="942"/>
      <c r="AD27" s="942"/>
      <c r="AE27" s="942"/>
      <c r="AF27" s="942"/>
      <c r="AG27" s="942"/>
      <c r="AH27" s="942"/>
      <c r="AI27" s="942"/>
      <c r="AJ27" s="942"/>
      <c r="AK27" s="942"/>
      <c r="AL27" s="942"/>
      <c r="AM27" s="942"/>
      <c r="AN27" s="942"/>
      <c r="AO27" s="942"/>
      <c r="AP27" s="942"/>
      <c r="AQ27" s="942"/>
      <c r="AR27" s="942"/>
      <c r="AS27" s="942"/>
    </row>
    <row r="28" spans="1:45" ht="15" customHeight="1" x14ac:dyDescent="0.15">
      <c r="A28" s="4"/>
      <c r="B28" s="772"/>
      <c r="C28" s="457"/>
      <c r="D28" s="457"/>
      <c r="E28" s="457"/>
      <c r="F28" s="457"/>
      <c r="G28" s="457"/>
      <c r="H28" s="457"/>
      <c r="I28" s="457"/>
      <c r="J28" s="457"/>
      <c r="K28" s="457"/>
      <c r="L28" s="457"/>
      <c r="M28" s="457"/>
      <c r="N28" s="457"/>
      <c r="O28" s="773"/>
      <c r="P28" s="4"/>
      <c r="Q28" s="942"/>
      <c r="R28" s="942"/>
      <c r="S28" s="942"/>
      <c r="T28" s="942"/>
      <c r="U28" s="942"/>
      <c r="V28" s="942"/>
      <c r="W28" s="942"/>
      <c r="X28" s="942"/>
      <c r="Y28" s="942"/>
      <c r="Z28" s="942"/>
      <c r="AA28" s="942"/>
      <c r="AB28" s="942"/>
      <c r="AC28" s="942"/>
      <c r="AD28" s="942"/>
      <c r="AE28" s="942"/>
      <c r="AF28" s="942"/>
      <c r="AG28" s="942"/>
      <c r="AH28" s="942"/>
      <c r="AI28" s="942"/>
      <c r="AJ28" s="942"/>
      <c r="AK28" s="942"/>
      <c r="AL28" s="942"/>
      <c r="AM28" s="942"/>
      <c r="AN28" s="942"/>
      <c r="AO28" s="942"/>
      <c r="AP28" s="942"/>
      <c r="AQ28" s="942"/>
      <c r="AR28" s="942"/>
      <c r="AS28" s="942"/>
    </row>
    <row r="29" spans="1:45" ht="14" thickBot="1" x14ac:dyDescent="0.2">
      <c r="A29" s="4"/>
      <c r="B29" s="4"/>
      <c r="C29" s="4"/>
      <c r="D29" s="4"/>
      <c r="E29" s="4"/>
      <c r="F29" s="4"/>
      <c r="G29" s="4"/>
      <c r="H29" s="4"/>
      <c r="I29" s="4"/>
      <c r="J29" s="4"/>
      <c r="K29" s="4"/>
      <c r="L29" s="4"/>
      <c r="M29" s="4"/>
      <c r="N29" s="4"/>
      <c r="O29" s="4"/>
      <c r="P29" s="4"/>
      <c r="Q29" s="942"/>
      <c r="R29" s="942"/>
      <c r="S29" s="942"/>
      <c r="T29" s="942"/>
      <c r="U29" s="942"/>
      <c r="V29" s="942"/>
      <c r="W29" s="942"/>
      <c r="X29" s="942"/>
      <c r="Y29" s="942"/>
      <c r="Z29" s="942"/>
      <c r="AA29" s="942"/>
      <c r="AB29" s="942"/>
      <c r="AC29" s="942"/>
      <c r="AD29" s="942"/>
      <c r="AE29" s="942"/>
      <c r="AF29" s="942"/>
      <c r="AG29" s="942"/>
      <c r="AH29" s="942"/>
      <c r="AI29" s="942"/>
      <c r="AJ29" s="942"/>
      <c r="AK29" s="942"/>
      <c r="AL29" s="942"/>
      <c r="AM29" s="942"/>
      <c r="AN29" s="942"/>
      <c r="AO29" s="942"/>
      <c r="AP29" s="942"/>
      <c r="AQ29" s="942"/>
      <c r="AR29" s="942"/>
      <c r="AS29" s="942"/>
    </row>
    <row r="30" spans="1:45" ht="17" thickBot="1" x14ac:dyDescent="0.2">
      <c r="A30" s="4"/>
      <c r="B30" s="4"/>
      <c r="C30" s="4"/>
      <c r="D30" s="4"/>
      <c r="E30" s="4"/>
      <c r="F30" s="4"/>
      <c r="G30" s="4"/>
      <c r="H30" s="4"/>
      <c r="I30" s="4"/>
      <c r="J30" s="4"/>
      <c r="K30" s="4"/>
      <c r="L30" s="2320" t="s">
        <v>1684</v>
      </c>
      <c r="M30" s="2346"/>
      <c r="N30" s="2321"/>
      <c r="O30" s="4"/>
      <c r="P30" s="4"/>
      <c r="Q30" s="942"/>
      <c r="R30" s="942"/>
      <c r="S30" s="942"/>
      <c r="T30" s="942"/>
      <c r="U30" s="942"/>
      <c r="V30" s="942"/>
      <c r="W30" s="942"/>
      <c r="X30" s="942"/>
      <c r="Y30" s="942"/>
      <c r="Z30" s="942"/>
      <c r="AA30" s="942"/>
      <c r="AB30" s="942"/>
      <c r="AC30" s="942"/>
      <c r="AD30" s="942"/>
      <c r="AE30" s="942"/>
      <c r="AF30" s="942"/>
      <c r="AG30" s="942"/>
      <c r="AH30" s="942"/>
      <c r="AI30" s="942"/>
      <c r="AJ30" s="942"/>
      <c r="AK30" s="942"/>
      <c r="AL30" s="942"/>
      <c r="AM30" s="942"/>
      <c r="AN30" s="942"/>
      <c r="AO30" s="942"/>
      <c r="AP30" s="942"/>
      <c r="AQ30" s="942"/>
      <c r="AR30" s="942"/>
      <c r="AS30" s="942"/>
    </row>
    <row r="31" spans="1:45" ht="5" customHeight="1" thickBot="1" x14ac:dyDescent="0.2">
      <c r="A31" s="4"/>
      <c r="B31" s="4"/>
      <c r="C31" s="4"/>
      <c r="D31" s="4"/>
      <c r="E31" s="4"/>
      <c r="F31" s="4"/>
      <c r="G31" s="4"/>
      <c r="H31" s="4"/>
      <c r="I31" s="4"/>
      <c r="J31" s="4"/>
      <c r="K31" s="4"/>
      <c r="L31" s="4"/>
      <c r="M31" s="4"/>
      <c r="N31" s="4"/>
      <c r="O31" s="4"/>
      <c r="P31" s="4"/>
      <c r="Q31" s="942"/>
      <c r="R31" s="942"/>
      <c r="S31" s="942"/>
      <c r="T31" s="942"/>
      <c r="U31" s="942"/>
      <c r="V31" s="942"/>
      <c r="W31" s="942"/>
      <c r="X31" s="942"/>
      <c r="Y31" s="942"/>
      <c r="Z31" s="942"/>
      <c r="AA31" s="942"/>
      <c r="AB31" s="942"/>
      <c r="AC31" s="942"/>
      <c r="AD31" s="942"/>
      <c r="AE31" s="942"/>
      <c r="AF31" s="942"/>
      <c r="AG31" s="942"/>
      <c r="AH31" s="942"/>
      <c r="AI31" s="942"/>
      <c r="AJ31" s="942"/>
      <c r="AK31" s="942"/>
      <c r="AL31" s="942"/>
      <c r="AM31" s="942"/>
      <c r="AN31" s="942"/>
      <c r="AO31" s="942"/>
      <c r="AP31" s="942"/>
      <c r="AQ31" s="942"/>
      <c r="AR31" s="942"/>
      <c r="AS31" s="942"/>
    </row>
    <row r="32" spans="1:45" ht="17" thickBot="1" x14ac:dyDescent="0.2">
      <c r="A32" s="4"/>
      <c r="B32" s="4"/>
      <c r="C32" s="4"/>
      <c r="D32" s="4"/>
      <c r="E32" s="4"/>
      <c r="F32" s="4"/>
      <c r="G32" s="4"/>
      <c r="H32" s="4"/>
      <c r="I32" s="4"/>
      <c r="J32" s="4"/>
      <c r="K32" s="4"/>
      <c r="L32" s="2353" t="s">
        <v>1681</v>
      </c>
      <c r="M32" s="2354"/>
      <c r="N32" s="2355"/>
      <c r="O32" s="4"/>
      <c r="P32" s="4"/>
      <c r="Q32" s="942"/>
      <c r="R32" s="942"/>
      <c r="S32" s="942"/>
      <c r="T32" s="942"/>
      <c r="U32" s="942"/>
      <c r="V32" s="942"/>
      <c r="W32" s="942"/>
      <c r="X32" s="942"/>
      <c r="Y32" s="942"/>
      <c r="Z32" s="942"/>
      <c r="AA32" s="942"/>
      <c r="AB32" s="942"/>
      <c r="AC32" s="942"/>
      <c r="AD32" s="942"/>
      <c r="AE32" s="942"/>
      <c r="AF32" s="942"/>
      <c r="AG32" s="942"/>
      <c r="AH32" s="942"/>
      <c r="AI32" s="942"/>
      <c r="AJ32" s="942"/>
      <c r="AK32" s="942"/>
      <c r="AL32" s="942"/>
      <c r="AM32" s="942"/>
      <c r="AN32" s="942"/>
      <c r="AO32" s="942"/>
      <c r="AP32" s="942"/>
      <c r="AQ32" s="942"/>
      <c r="AR32" s="942"/>
      <c r="AS32" s="942"/>
    </row>
    <row r="33" spans="1:45" ht="5" customHeight="1" thickBot="1" x14ac:dyDescent="0.2">
      <c r="A33" s="4"/>
      <c r="B33" s="4"/>
      <c r="C33" s="4"/>
      <c r="D33" s="4"/>
      <c r="E33" s="4"/>
      <c r="F33" s="4"/>
      <c r="G33" s="4"/>
      <c r="H33" s="4"/>
      <c r="I33" s="4"/>
      <c r="J33" s="4"/>
      <c r="K33" s="4"/>
      <c r="L33" s="4"/>
      <c r="M33" s="4"/>
      <c r="N33" s="4"/>
      <c r="O33" s="4"/>
      <c r="P33" s="4"/>
      <c r="Q33" s="942"/>
      <c r="R33" s="942"/>
      <c r="S33" s="942"/>
      <c r="T33" s="942"/>
      <c r="U33" s="942"/>
      <c r="V33" s="942"/>
      <c r="W33" s="942"/>
      <c r="X33" s="942"/>
      <c r="Y33" s="942"/>
      <c r="Z33" s="942"/>
      <c r="AA33" s="942"/>
      <c r="AB33" s="942"/>
      <c r="AC33" s="942"/>
      <c r="AD33" s="942"/>
      <c r="AE33" s="942"/>
      <c r="AF33" s="942"/>
      <c r="AG33" s="942"/>
      <c r="AH33" s="942"/>
      <c r="AI33" s="942"/>
      <c r="AJ33" s="942"/>
      <c r="AK33" s="942"/>
      <c r="AL33" s="942"/>
      <c r="AM33" s="942"/>
      <c r="AN33" s="942"/>
      <c r="AO33" s="942"/>
      <c r="AP33" s="942"/>
      <c r="AQ33" s="942"/>
      <c r="AR33" s="942"/>
      <c r="AS33" s="942"/>
    </row>
    <row r="34" spans="1:45" ht="17" thickBot="1" x14ac:dyDescent="0.2">
      <c r="A34" s="4"/>
      <c r="B34" s="4"/>
      <c r="C34" s="4"/>
      <c r="D34" s="4"/>
      <c r="E34" s="4"/>
      <c r="F34" s="4"/>
      <c r="G34" s="4"/>
      <c r="H34" s="4"/>
      <c r="I34" s="4"/>
      <c r="J34" s="4"/>
      <c r="K34" s="4"/>
      <c r="L34" s="2340" t="s">
        <v>1682</v>
      </c>
      <c r="M34" s="2341"/>
      <c r="N34" s="2342"/>
      <c r="O34" s="4"/>
      <c r="P34" s="4"/>
      <c r="Q34" s="942"/>
      <c r="R34" s="942"/>
      <c r="S34" s="942"/>
      <c r="T34" s="942"/>
      <c r="U34" s="942"/>
      <c r="V34" s="942"/>
      <c r="W34" s="942"/>
      <c r="X34" s="942"/>
      <c r="Y34" s="942"/>
      <c r="Z34" s="942"/>
      <c r="AA34" s="942"/>
      <c r="AB34" s="942"/>
      <c r="AC34" s="942"/>
      <c r="AD34" s="942"/>
      <c r="AE34" s="942"/>
      <c r="AF34" s="942"/>
      <c r="AG34" s="942"/>
      <c r="AH34" s="942"/>
      <c r="AI34" s="942"/>
      <c r="AJ34" s="942"/>
      <c r="AK34" s="942"/>
      <c r="AL34" s="942"/>
      <c r="AM34" s="942"/>
      <c r="AN34" s="942"/>
      <c r="AO34" s="942"/>
      <c r="AP34" s="942"/>
      <c r="AQ34" s="942"/>
      <c r="AR34" s="942"/>
      <c r="AS34" s="942"/>
    </row>
    <row r="35" spans="1:45" x14ac:dyDescent="0.15">
      <c r="A35" s="4"/>
      <c r="B35" s="4"/>
      <c r="C35" s="4"/>
      <c r="D35" s="4"/>
      <c r="E35" s="4"/>
      <c r="F35" s="4"/>
      <c r="G35" s="4"/>
      <c r="H35" s="4"/>
      <c r="I35" s="4"/>
      <c r="J35" s="4"/>
      <c r="K35" s="4"/>
      <c r="L35" s="4"/>
      <c r="M35" s="4"/>
      <c r="N35" s="4"/>
      <c r="O35" s="4"/>
      <c r="P35" s="4"/>
      <c r="Q35" s="942"/>
      <c r="R35" s="942"/>
      <c r="S35" s="942"/>
      <c r="T35" s="942"/>
      <c r="U35" s="942"/>
      <c r="V35" s="942"/>
      <c r="W35" s="942"/>
      <c r="X35" s="942"/>
      <c r="Y35" s="942"/>
      <c r="Z35" s="942"/>
      <c r="AA35" s="942"/>
      <c r="AB35" s="942"/>
      <c r="AC35" s="942"/>
      <c r="AD35" s="942"/>
      <c r="AE35" s="942"/>
      <c r="AF35" s="942"/>
      <c r="AG35" s="942"/>
      <c r="AH35" s="942"/>
      <c r="AI35" s="942"/>
      <c r="AJ35" s="942"/>
      <c r="AK35" s="942"/>
      <c r="AL35" s="942"/>
      <c r="AM35" s="942"/>
      <c r="AN35" s="942"/>
      <c r="AO35" s="942"/>
      <c r="AP35" s="942"/>
      <c r="AQ35" s="942"/>
      <c r="AR35" s="942"/>
      <c r="AS35" s="942"/>
    </row>
    <row r="36" spans="1:45" x14ac:dyDescent="0.15">
      <c r="A36" s="4"/>
      <c r="B36" s="4"/>
      <c r="C36" s="4"/>
      <c r="D36" s="4"/>
      <c r="E36" s="4"/>
      <c r="F36" s="4"/>
      <c r="G36" s="4"/>
      <c r="H36" s="4"/>
      <c r="I36" s="4"/>
      <c r="J36" s="4"/>
      <c r="K36" s="4"/>
      <c r="L36" s="4"/>
      <c r="M36" s="4"/>
      <c r="N36" s="4"/>
      <c r="O36" s="4"/>
      <c r="P36" s="4"/>
      <c r="Q36" s="942"/>
      <c r="R36" s="942"/>
      <c r="S36" s="942"/>
      <c r="T36" s="942"/>
      <c r="U36" s="942"/>
      <c r="V36" s="942"/>
      <c r="W36" s="942"/>
      <c r="X36" s="942"/>
      <c r="Y36" s="942"/>
      <c r="Z36" s="942"/>
      <c r="AA36" s="942"/>
      <c r="AB36" s="942"/>
      <c r="AC36" s="942"/>
      <c r="AD36" s="942"/>
      <c r="AE36" s="942"/>
      <c r="AF36" s="942"/>
      <c r="AG36" s="942"/>
      <c r="AH36" s="942"/>
      <c r="AI36" s="942"/>
      <c r="AJ36" s="942"/>
      <c r="AK36" s="942"/>
      <c r="AL36" s="942"/>
      <c r="AM36" s="942"/>
      <c r="AN36" s="942"/>
      <c r="AO36" s="942"/>
      <c r="AP36" s="942"/>
      <c r="AQ36" s="942"/>
      <c r="AR36" s="942"/>
      <c r="AS36" s="942"/>
    </row>
    <row r="37" spans="1:45" x14ac:dyDescent="0.15">
      <c r="A37" s="4"/>
      <c r="B37" s="4"/>
      <c r="C37" s="4"/>
      <c r="D37" s="4"/>
      <c r="E37" s="4"/>
      <c r="F37" s="4"/>
      <c r="G37" s="4"/>
      <c r="H37" s="4"/>
      <c r="I37" s="4"/>
      <c r="J37" s="4"/>
      <c r="K37" s="4"/>
      <c r="L37" s="4"/>
      <c r="M37" s="4"/>
      <c r="N37" s="4"/>
      <c r="O37" s="4"/>
      <c r="P37" s="4"/>
      <c r="Q37" s="942"/>
      <c r="R37" s="942"/>
      <c r="S37" s="942"/>
      <c r="T37" s="942"/>
      <c r="U37" s="942"/>
      <c r="V37" s="942"/>
      <c r="W37" s="942"/>
      <c r="X37" s="942"/>
      <c r="Y37" s="942"/>
      <c r="Z37" s="942"/>
      <c r="AA37" s="942"/>
      <c r="AB37" s="942"/>
      <c r="AC37" s="942"/>
      <c r="AD37" s="942"/>
      <c r="AE37" s="942"/>
      <c r="AF37" s="942"/>
      <c r="AG37" s="942"/>
      <c r="AH37" s="942"/>
      <c r="AI37" s="942"/>
      <c r="AJ37" s="942"/>
      <c r="AK37" s="942"/>
      <c r="AL37" s="942"/>
      <c r="AM37" s="942"/>
      <c r="AN37" s="942"/>
      <c r="AO37" s="942"/>
      <c r="AP37" s="942"/>
      <c r="AQ37" s="942"/>
      <c r="AR37" s="942"/>
      <c r="AS37" s="942"/>
    </row>
    <row r="38" spans="1:45" x14ac:dyDescent="0.15">
      <c r="A38" s="4"/>
      <c r="B38" s="4"/>
      <c r="C38" s="4"/>
      <c r="D38" s="4"/>
      <c r="E38" s="4"/>
      <c r="F38" s="4"/>
      <c r="G38" s="4"/>
      <c r="H38" s="4"/>
      <c r="I38" s="4"/>
      <c r="J38" s="4"/>
      <c r="K38" s="4"/>
      <c r="L38" s="4"/>
      <c r="M38" s="4"/>
      <c r="N38" s="4"/>
      <c r="O38" s="4"/>
      <c r="P38" s="4"/>
      <c r="Q38" s="942"/>
      <c r="R38" s="942"/>
      <c r="S38" s="942"/>
      <c r="T38" s="942"/>
      <c r="U38" s="942"/>
      <c r="V38" s="942"/>
      <c r="W38" s="942"/>
      <c r="X38" s="942"/>
      <c r="Y38" s="942"/>
      <c r="Z38" s="942"/>
      <c r="AA38" s="942"/>
      <c r="AB38" s="942"/>
      <c r="AC38" s="942"/>
      <c r="AD38" s="942"/>
      <c r="AE38" s="942"/>
      <c r="AF38" s="942"/>
      <c r="AG38" s="942"/>
      <c r="AH38" s="942"/>
      <c r="AI38" s="942"/>
      <c r="AJ38" s="942"/>
      <c r="AK38" s="942"/>
      <c r="AL38" s="942"/>
      <c r="AM38" s="942"/>
      <c r="AN38" s="942"/>
      <c r="AO38" s="942"/>
      <c r="AP38" s="942"/>
      <c r="AQ38" s="942"/>
      <c r="AR38" s="942"/>
      <c r="AS38" s="942"/>
    </row>
    <row r="39" spans="1:45" x14ac:dyDescent="0.15">
      <c r="A39" s="4"/>
      <c r="B39" s="4"/>
      <c r="C39" s="4"/>
      <c r="D39" s="4"/>
      <c r="E39" s="4"/>
      <c r="F39" s="4"/>
      <c r="G39" s="4"/>
      <c r="H39" s="4"/>
      <c r="I39" s="4"/>
      <c r="J39" s="4"/>
      <c r="K39" s="4"/>
      <c r="L39" s="4"/>
      <c r="M39" s="4"/>
      <c r="N39" s="4"/>
      <c r="O39" s="4"/>
      <c r="P39" s="4"/>
      <c r="Q39" s="942"/>
      <c r="R39" s="942"/>
      <c r="S39" s="942"/>
      <c r="T39" s="942"/>
      <c r="U39" s="942"/>
      <c r="V39" s="942"/>
      <c r="W39" s="942"/>
      <c r="X39" s="942"/>
      <c r="Y39" s="942"/>
      <c r="Z39" s="942"/>
      <c r="AA39" s="942"/>
      <c r="AB39" s="942"/>
      <c r="AC39" s="942"/>
      <c r="AD39" s="942"/>
      <c r="AE39" s="942"/>
      <c r="AF39" s="942"/>
      <c r="AG39" s="942"/>
      <c r="AH39" s="942"/>
      <c r="AI39" s="942"/>
      <c r="AJ39" s="942"/>
      <c r="AK39" s="942"/>
      <c r="AL39" s="942"/>
      <c r="AM39" s="942"/>
      <c r="AN39" s="942"/>
      <c r="AO39" s="942"/>
      <c r="AP39" s="942"/>
      <c r="AQ39" s="942"/>
      <c r="AR39" s="942"/>
      <c r="AS39" s="942"/>
    </row>
    <row r="40" spans="1:45" x14ac:dyDescent="0.15">
      <c r="A40" s="4"/>
      <c r="B40" s="4"/>
      <c r="C40" s="4"/>
      <c r="D40" s="4"/>
      <c r="E40" s="4"/>
      <c r="F40" s="4"/>
      <c r="G40" s="4"/>
      <c r="H40" s="4"/>
      <c r="I40" s="4"/>
      <c r="J40" s="4"/>
      <c r="K40" s="4"/>
      <c r="L40" s="4"/>
      <c r="M40" s="4"/>
      <c r="N40" s="4"/>
      <c r="O40" s="4"/>
      <c r="P40" s="4"/>
      <c r="Q40" s="942"/>
      <c r="R40" s="942"/>
      <c r="S40" s="942"/>
      <c r="T40" s="942"/>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row>
    <row r="41" spans="1:45" x14ac:dyDescent="0.15">
      <c r="A41" s="4"/>
      <c r="B41" s="4"/>
      <c r="C41" s="4"/>
      <c r="D41" s="4"/>
      <c r="E41" s="4"/>
      <c r="F41" s="4"/>
      <c r="G41" s="4"/>
      <c r="H41" s="4"/>
      <c r="I41" s="4"/>
      <c r="J41" s="4"/>
      <c r="K41" s="4"/>
      <c r="L41" s="4"/>
      <c r="M41" s="4"/>
      <c r="N41" s="4"/>
      <c r="O41" s="4"/>
      <c r="P41" s="4"/>
      <c r="Q41" s="942"/>
      <c r="R41" s="942"/>
      <c r="S41" s="942"/>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row>
    <row r="42" spans="1:45" x14ac:dyDescent="0.15">
      <c r="A42" s="4"/>
      <c r="B42" s="4"/>
      <c r="C42" s="4"/>
      <c r="D42" s="4"/>
      <c r="E42" s="4"/>
      <c r="F42" s="4"/>
      <c r="G42" s="4"/>
      <c r="H42" s="4"/>
      <c r="I42" s="4"/>
      <c r="J42" s="4"/>
      <c r="K42" s="4"/>
      <c r="L42" s="4"/>
      <c r="M42" s="4"/>
      <c r="N42" s="4"/>
      <c r="O42" s="4"/>
      <c r="P42" s="4"/>
      <c r="Q42" s="942"/>
      <c r="R42" s="942"/>
      <c r="S42" s="942"/>
      <c r="T42" s="942"/>
      <c r="U42" s="942"/>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2"/>
      <c r="AR42" s="942"/>
      <c r="AS42" s="942"/>
    </row>
    <row r="43" spans="1:45" x14ac:dyDescent="0.15">
      <c r="A43" s="4"/>
      <c r="B43" s="4"/>
      <c r="C43" s="4"/>
      <c r="D43" s="4"/>
      <c r="E43" s="4"/>
      <c r="F43" s="4"/>
      <c r="G43" s="4"/>
      <c r="H43" s="4"/>
      <c r="I43" s="4"/>
      <c r="J43" s="4"/>
      <c r="K43" s="4"/>
      <c r="L43" s="4"/>
      <c r="M43" s="4"/>
      <c r="N43" s="4"/>
      <c r="O43" s="4"/>
      <c r="P43" s="4"/>
      <c r="Q43" s="942"/>
      <c r="R43" s="942"/>
      <c r="S43" s="942"/>
      <c r="T43" s="942"/>
      <c r="U43" s="942"/>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2"/>
      <c r="AR43" s="942"/>
      <c r="AS43" s="942"/>
    </row>
    <row r="44" spans="1:45" x14ac:dyDescent="0.15">
      <c r="A44" s="4"/>
      <c r="B44" s="4"/>
      <c r="C44" s="4"/>
      <c r="D44" s="4"/>
      <c r="E44" s="4"/>
      <c r="F44" s="4"/>
      <c r="G44" s="4"/>
      <c r="H44" s="4"/>
      <c r="I44" s="4"/>
      <c r="J44" s="4"/>
      <c r="K44" s="4"/>
      <c r="L44" s="4"/>
      <c r="M44" s="4"/>
      <c r="N44" s="4"/>
      <c r="O44" s="4"/>
      <c r="P44" s="4"/>
      <c r="Q44" s="942"/>
      <c r="R44" s="942"/>
      <c r="S44" s="942"/>
      <c r="T44" s="942"/>
      <c r="U44" s="942"/>
      <c r="V44" s="942"/>
      <c r="W44" s="942"/>
      <c r="X44" s="942"/>
      <c r="Y44" s="942"/>
      <c r="Z44" s="942"/>
      <c r="AA44" s="942"/>
      <c r="AB44" s="942"/>
      <c r="AC44" s="942"/>
      <c r="AD44" s="942"/>
      <c r="AE44" s="942"/>
      <c r="AF44" s="942"/>
      <c r="AG44" s="942"/>
      <c r="AH44" s="942"/>
      <c r="AI44" s="942"/>
      <c r="AJ44" s="942"/>
      <c r="AK44" s="942"/>
      <c r="AL44" s="942"/>
      <c r="AM44" s="942"/>
      <c r="AN44" s="942"/>
      <c r="AO44" s="942"/>
      <c r="AP44" s="942"/>
      <c r="AQ44" s="942"/>
      <c r="AR44" s="942"/>
      <c r="AS44" s="942"/>
    </row>
    <row r="45" spans="1:45" x14ac:dyDescent="0.15">
      <c r="A45" s="4"/>
      <c r="B45" s="4"/>
      <c r="C45" s="4"/>
      <c r="D45" s="4"/>
      <c r="E45" s="4"/>
      <c r="F45" s="4"/>
      <c r="G45" s="4"/>
      <c r="H45" s="4"/>
      <c r="I45" s="4"/>
      <c r="J45" s="4"/>
      <c r="K45" s="4"/>
      <c r="L45" s="4"/>
      <c r="M45" s="4"/>
      <c r="N45" s="4"/>
      <c r="O45" s="4"/>
      <c r="P45" s="4"/>
      <c r="Q45" s="942"/>
      <c r="R45" s="942"/>
      <c r="S45" s="942"/>
      <c r="T45" s="942"/>
      <c r="U45" s="942"/>
      <c r="V45" s="942"/>
      <c r="W45" s="942"/>
      <c r="X45" s="942"/>
      <c r="Y45" s="942"/>
      <c r="Z45" s="942"/>
      <c r="AA45" s="942"/>
      <c r="AB45" s="942"/>
      <c r="AC45" s="942"/>
      <c r="AD45" s="942"/>
      <c r="AE45" s="942"/>
      <c r="AF45" s="942"/>
      <c r="AG45" s="942"/>
      <c r="AH45" s="942"/>
      <c r="AI45" s="942"/>
      <c r="AJ45" s="942"/>
      <c r="AK45" s="942"/>
      <c r="AL45" s="942"/>
      <c r="AM45" s="942"/>
      <c r="AN45" s="942"/>
      <c r="AO45" s="942"/>
      <c r="AP45" s="942"/>
      <c r="AQ45" s="942"/>
      <c r="AR45" s="942"/>
      <c r="AS45" s="942"/>
    </row>
    <row r="46" spans="1:45" x14ac:dyDescent="0.15">
      <c r="A46" s="4"/>
      <c r="B46" s="4"/>
      <c r="C46" s="4"/>
      <c r="D46" s="4"/>
      <c r="E46" s="4"/>
      <c r="F46" s="4"/>
      <c r="G46" s="4"/>
      <c r="H46" s="4"/>
      <c r="I46" s="4"/>
      <c r="J46" s="4"/>
      <c r="K46" s="4"/>
      <c r="L46" s="4"/>
      <c r="M46" s="4"/>
      <c r="N46" s="4"/>
      <c r="O46" s="4"/>
      <c r="P46" s="4"/>
      <c r="Q46" s="942"/>
      <c r="R46" s="942"/>
      <c r="S46" s="942"/>
      <c r="T46" s="942"/>
      <c r="U46" s="942"/>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2"/>
      <c r="AR46" s="942"/>
      <c r="AS46" s="942"/>
    </row>
    <row r="47" spans="1:45" x14ac:dyDescent="0.15">
      <c r="A47" s="942"/>
      <c r="B47" s="942"/>
      <c r="C47" s="942"/>
      <c r="D47" s="942"/>
      <c r="E47" s="942"/>
      <c r="F47" s="942"/>
      <c r="G47" s="942"/>
      <c r="H47" s="942"/>
      <c r="I47" s="942"/>
      <c r="J47" s="942"/>
      <c r="K47" s="942"/>
      <c r="L47" s="942"/>
      <c r="M47" s="942"/>
      <c r="N47" s="942"/>
      <c r="O47" s="942"/>
      <c r="P47" s="942"/>
      <c r="Q47" s="942"/>
      <c r="R47" s="942"/>
      <c r="S47" s="942"/>
      <c r="T47" s="942"/>
      <c r="U47" s="942"/>
      <c r="V47" s="942"/>
      <c r="W47" s="942"/>
      <c r="X47" s="942"/>
      <c r="Y47" s="942"/>
      <c r="Z47" s="942"/>
      <c r="AA47" s="942"/>
      <c r="AB47" s="942"/>
      <c r="AC47" s="942"/>
      <c r="AD47" s="942"/>
      <c r="AE47" s="942"/>
      <c r="AF47" s="942"/>
      <c r="AG47" s="942"/>
      <c r="AH47" s="942"/>
      <c r="AI47" s="942"/>
      <c r="AJ47" s="942"/>
      <c r="AK47" s="942"/>
      <c r="AL47" s="942"/>
      <c r="AM47" s="942"/>
      <c r="AN47" s="942"/>
      <c r="AO47" s="942"/>
      <c r="AP47" s="942"/>
      <c r="AQ47" s="942"/>
      <c r="AR47" s="942"/>
      <c r="AS47" s="942"/>
    </row>
    <row r="48" spans="1:45" x14ac:dyDescent="0.15">
      <c r="A48" s="942"/>
      <c r="B48" s="942"/>
      <c r="C48" s="942"/>
      <c r="D48" s="942"/>
      <c r="E48" s="942"/>
      <c r="F48" s="942"/>
      <c r="G48" s="942"/>
      <c r="H48" s="942"/>
      <c r="I48" s="942"/>
      <c r="J48" s="942"/>
      <c r="K48" s="942"/>
      <c r="L48" s="942"/>
      <c r="M48" s="942"/>
      <c r="N48" s="942"/>
      <c r="O48" s="942"/>
      <c r="P48" s="942"/>
      <c r="Q48" s="942"/>
      <c r="R48" s="942"/>
      <c r="S48" s="942"/>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row>
    <row r="49" spans="1:45" x14ac:dyDescent="0.15">
      <c r="A49" s="942"/>
      <c r="B49" s="942"/>
      <c r="C49" s="942"/>
      <c r="D49" s="942"/>
      <c r="E49" s="942"/>
      <c r="F49" s="942"/>
      <c r="G49" s="942"/>
      <c r="H49" s="942"/>
      <c r="I49" s="942"/>
      <c r="J49" s="942"/>
      <c r="K49" s="942"/>
      <c r="L49" s="942"/>
      <c r="M49" s="942"/>
      <c r="N49" s="942"/>
      <c r="O49" s="942"/>
      <c r="P49" s="942"/>
      <c r="Q49" s="942"/>
      <c r="R49" s="942"/>
      <c r="S49" s="942"/>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row>
    <row r="50" spans="1:45" x14ac:dyDescent="0.15">
      <c r="A50" s="942"/>
      <c r="B50" s="942"/>
      <c r="C50" s="942"/>
      <c r="D50" s="942"/>
      <c r="E50" s="942"/>
      <c r="F50" s="942"/>
      <c r="G50" s="942"/>
      <c r="H50" s="942"/>
      <c r="I50" s="942"/>
      <c r="J50" s="942"/>
      <c r="K50" s="942"/>
      <c r="L50" s="942"/>
      <c r="M50" s="942"/>
      <c r="N50" s="942"/>
      <c r="O50" s="942"/>
      <c r="P50" s="942"/>
      <c r="Q50" s="942"/>
      <c r="R50" s="942"/>
      <c r="S50" s="942"/>
      <c r="T50" s="942"/>
      <c r="U50" s="942"/>
      <c r="V50" s="942"/>
      <c r="W50" s="942"/>
      <c r="X50" s="942"/>
      <c r="Y50" s="942"/>
      <c r="Z50" s="942"/>
      <c r="AA50" s="942"/>
      <c r="AB50" s="942"/>
      <c r="AC50" s="942"/>
      <c r="AD50" s="942"/>
      <c r="AE50" s="942"/>
      <c r="AF50" s="942"/>
      <c r="AG50" s="942"/>
      <c r="AH50" s="942"/>
      <c r="AI50" s="942"/>
      <c r="AJ50" s="942"/>
      <c r="AK50" s="942"/>
      <c r="AL50" s="942"/>
      <c r="AM50" s="942"/>
      <c r="AN50" s="942"/>
      <c r="AO50" s="942"/>
      <c r="AP50" s="942"/>
      <c r="AQ50" s="942"/>
      <c r="AR50" s="942"/>
      <c r="AS50" s="942"/>
    </row>
    <row r="51" spans="1:45" x14ac:dyDescent="0.15">
      <c r="A51" s="942"/>
      <c r="B51" s="942"/>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row>
    <row r="52" spans="1:45" x14ac:dyDescent="0.15">
      <c r="A52" s="942"/>
      <c r="B52" s="942"/>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row>
    <row r="53" spans="1:45" x14ac:dyDescent="0.15">
      <c r="A53" s="942"/>
      <c r="B53" s="942"/>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row>
    <row r="54" spans="1:45" x14ac:dyDescent="0.15">
      <c r="A54" s="942"/>
      <c r="B54" s="942"/>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row>
    <row r="55" spans="1:45" x14ac:dyDescent="0.15">
      <c r="A55" s="942"/>
      <c r="B55" s="942"/>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row>
    <row r="56" spans="1:45" x14ac:dyDescent="0.15">
      <c r="A56" s="942"/>
      <c r="B56" s="942"/>
      <c r="C56" s="942"/>
      <c r="D56" s="942"/>
      <c r="E56" s="942"/>
      <c r="F56" s="942"/>
      <c r="G56" s="942"/>
      <c r="H56" s="942"/>
      <c r="I56" s="942"/>
      <c r="J56" s="942"/>
      <c r="K56" s="942"/>
      <c r="L56" s="942"/>
      <c r="M56" s="942"/>
      <c r="N56" s="942"/>
      <c r="O56" s="942"/>
      <c r="P56" s="942"/>
      <c r="Q56" s="942"/>
      <c r="R56" s="942"/>
      <c r="S56" s="942"/>
      <c r="T56" s="942"/>
      <c r="U56" s="942"/>
      <c r="V56" s="942"/>
      <c r="W56" s="942"/>
      <c r="X56" s="942"/>
      <c r="Y56" s="942"/>
      <c r="Z56" s="942"/>
      <c r="AA56" s="942"/>
      <c r="AB56" s="942"/>
      <c r="AC56" s="942"/>
      <c r="AD56" s="942"/>
      <c r="AE56" s="942"/>
      <c r="AF56" s="942"/>
      <c r="AG56" s="942"/>
      <c r="AH56" s="942"/>
      <c r="AI56" s="942"/>
      <c r="AJ56" s="942"/>
      <c r="AK56" s="942"/>
      <c r="AL56" s="942"/>
      <c r="AM56" s="942"/>
      <c r="AN56" s="942"/>
      <c r="AO56" s="942"/>
      <c r="AP56" s="942"/>
      <c r="AQ56" s="942"/>
      <c r="AR56" s="942"/>
      <c r="AS56" s="942"/>
    </row>
    <row r="57" spans="1:45" x14ac:dyDescent="0.15">
      <c r="A57" s="942"/>
      <c r="B57" s="942"/>
      <c r="C57" s="942"/>
      <c r="D57" s="942"/>
      <c r="E57" s="942"/>
      <c r="F57" s="942"/>
      <c r="G57" s="942"/>
      <c r="H57" s="942"/>
      <c r="I57" s="942"/>
      <c r="J57" s="942"/>
      <c r="K57" s="942"/>
      <c r="L57" s="942"/>
      <c r="M57" s="942"/>
      <c r="N57" s="942"/>
      <c r="O57" s="942"/>
      <c r="P57" s="942"/>
      <c r="Q57" s="942"/>
      <c r="R57" s="942"/>
      <c r="S57" s="942"/>
      <c r="T57" s="942"/>
      <c r="U57" s="942"/>
      <c r="V57" s="942"/>
      <c r="W57" s="942"/>
      <c r="X57" s="942"/>
      <c r="Y57" s="942"/>
      <c r="Z57" s="942"/>
      <c r="AA57" s="942"/>
      <c r="AB57" s="942"/>
      <c r="AC57" s="942"/>
      <c r="AD57" s="942"/>
      <c r="AE57" s="942"/>
      <c r="AF57" s="942"/>
      <c r="AG57" s="942"/>
      <c r="AH57" s="942"/>
      <c r="AI57" s="942"/>
      <c r="AJ57" s="942"/>
      <c r="AK57" s="942"/>
      <c r="AL57" s="942"/>
      <c r="AM57" s="942"/>
      <c r="AN57" s="942"/>
      <c r="AO57" s="942"/>
      <c r="AP57" s="942"/>
      <c r="AQ57" s="942"/>
      <c r="AR57" s="942"/>
      <c r="AS57" s="942"/>
    </row>
    <row r="58" spans="1:45" x14ac:dyDescent="0.15">
      <c r="A58" s="942"/>
      <c r="B58" s="942"/>
      <c r="C58" s="942"/>
      <c r="D58" s="942"/>
      <c r="E58" s="942"/>
      <c r="F58" s="942"/>
      <c r="G58" s="942"/>
      <c r="H58" s="942"/>
      <c r="I58" s="942"/>
      <c r="J58" s="942"/>
      <c r="K58" s="942"/>
      <c r="L58" s="942"/>
      <c r="M58" s="942"/>
      <c r="N58" s="942"/>
      <c r="O58" s="942"/>
      <c r="P58" s="942"/>
      <c r="Q58" s="942"/>
      <c r="R58" s="942"/>
      <c r="S58" s="942"/>
      <c r="T58" s="942"/>
      <c r="U58" s="942"/>
      <c r="V58" s="942"/>
      <c r="W58" s="942"/>
      <c r="X58" s="942"/>
      <c r="Y58" s="942"/>
      <c r="Z58" s="942"/>
      <c r="AA58" s="942"/>
      <c r="AB58" s="942"/>
      <c r="AC58" s="942"/>
      <c r="AD58" s="942"/>
      <c r="AE58" s="942"/>
      <c r="AF58" s="942"/>
      <c r="AG58" s="942"/>
      <c r="AH58" s="942"/>
      <c r="AI58" s="942"/>
      <c r="AJ58" s="942"/>
      <c r="AK58" s="942"/>
      <c r="AL58" s="942"/>
      <c r="AM58" s="942"/>
      <c r="AN58" s="942"/>
      <c r="AO58" s="942"/>
      <c r="AP58" s="942"/>
      <c r="AQ58" s="942"/>
      <c r="AR58" s="942"/>
      <c r="AS58" s="942"/>
    </row>
    <row r="59" spans="1:45" x14ac:dyDescent="0.15">
      <c r="A59" s="942"/>
      <c r="B59" s="942"/>
      <c r="C59" s="942"/>
      <c r="D59" s="942"/>
      <c r="E59" s="942"/>
      <c r="F59" s="942"/>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row>
    <row r="60" spans="1:45" x14ac:dyDescent="0.15">
      <c r="A60" s="942"/>
      <c r="B60" s="942"/>
      <c r="C60" s="942"/>
      <c r="D60" s="942"/>
      <c r="E60" s="942"/>
      <c r="F60" s="942"/>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row>
    <row r="61" spans="1:45" x14ac:dyDescent="0.15">
      <c r="A61" s="942"/>
      <c r="B61" s="942"/>
      <c r="C61" s="942"/>
      <c r="D61" s="942"/>
      <c r="E61" s="942"/>
      <c r="F61" s="942"/>
      <c r="G61" s="942"/>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row>
    <row r="62" spans="1:45" x14ac:dyDescent="0.15">
      <c r="A62" s="942"/>
      <c r="B62" s="942"/>
      <c r="C62" s="942"/>
      <c r="D62" s="942"/>
      <c r="E62" s="942"/>
      <c r="F62" s="942"/>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row>
    <row r="63" spans="1:45" x14ac:dyDescent="0.15">
      <c r="A63" s="942"/>
      <c r="B63" s="942"/>
      <c r="C63" s="942"/>
      <c r="D63" s="942"/>
      <c r="E63" s="942"/>
      <c r="F63" s="942"/>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row>
    <row r="64" spans="1:45" x14ac:dyDescent="0.15">
      <c r="A64" s="942"/>
      <c r="B64" s="942"/>
      <c r="C64" s="942"/>
      <c r="D64" s="942"/>
      <c r="E64" s="942"/>
      <c r="F64" s="942"/>
      <c r="G64" s="942"/>
      <c r="H64" s="942"/>
      <c r="I64" s="942"/>
      <c r="J64" s="942"/>
      <c r="K64" s="942"/>
      <c r="L64" s="942"/>
      <c r="M64" s="942"/>
      <c r="N64" s="942"/>
      <c r="O64" s="942"/>
      <c r="P64" s="942"/>
      <c r="Q64" s="942"/>
      <c r="R64" s="942"/>
      <c r="S64" s="942"/>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row>
    <row r="65" spans="1:45" x14ac:dyDescent="0.15">
      <c r="A65" s="942"/>
      <c r="B65" s="942"/>
      <c r="C65" s="942"/>
      <c r="D65" s="942"/>
      <c r="E65" s="942"/>
      <c r="F65" s="942"/>
      <c r="G65" s="942"/>
      <c r="H65" s="942"/>
      <c r="I65" s="942"/>
      <c r="J65" s="942"/>
      <c r="K65" s="942"/>
      <c r="L65" s="942"/>
      <c r="M65" s="942"/>
      <c r="N65" s="942"/>
      <c r="O65" s="942"/>
      <c r="P65" s="942"/>
      <c r="Q65" s="942"/>
      <c r="R65" s="942"/>
      <c r="S65" s="942"/>
      <c r="T65" s="942"/>
      <c r="U65" s="942"/>
      <c r="V65" s="942"/>
      <c r="W65" s="942"/>
      <c r="X65" s="942"/>
      <c r="Y65" s="942"/>
      <c r="Z65" s="942"/>
      <c r="AA65" s="942"/>
      <c r="AB65" s="942"/>
      <c r="AC65" s="942"/>
      <c r="AD65" s="942"/>
      <c r="AE65" s="942"/>
      <c r="AF65" s="942"/>
      <c r="AG65" s="942"/>
      <c r="AH65" s="942"/>
      <c r="AI65" s="942"/>
      <c r="AJ65" s="942"/>
      <c r="AK65" s="942"/>
      <c r="AL65" s="942"/>
      <c r="AM65" s="942"/>
      <c r="AN65" s="942"/>
      <c r="AO65" s="942"/>
      <c r="AP65" s="942"/>
      <c r="AQ65" s="942"/>
      <c r="AR65" s="942"/>
      <c r="AS65" s="942"/>
    </row>
    <row r="66" spans="1:45" x14ac:dyDescent="0.15">
      <c r="A66" s="942"/>
      <c r="B66" s="942"/>
      <c r="C66" s="942"/>
      <c r="D66" s="942"/>
      <c r="E66" s="942"/>
      <c r="F66" s="942"/>
      <c r="G66" s="942"/>
      <c r="H66" s="942"/>
      <c r="I66" s="942"/>
      <c r="J66" s="942"/>
      <c r="K66" s="942"/>
      <c r="L66" s="942"/>
      <c r="M66" s="942"/>
      <c r="N66" s="942"/>
      <c r="O66" s="942"/>
      <c r="P66" s="942"/>
      <c r="Q66" s="942"/>
      <c r="R66" s="942"/>
      <c r="S66" s="942"/>
      <c r="T66" s="942"/>
      <c r="U66" s="942"/>
      <c r="V66" s="942"/>
      <c r="W66" s="942"/>
      <c r="X66" s="942"/>
      <c r="Y66" s="942"/>
      <c r="Z66" s="942"/>
      <c r="AA66" s="942"/>
      <c r="AB66" s="942"/>
      <c r="AC66" s="942"/>
      <c r="AD66" s="942"/>
      <c r="AE66" s="942"/>
      <c r="AF66" s="942"/>
      <c r="AG66" s="942"/>
      <c r="AH66" s="942"/>
      <c r="AI66" s="942"/>
      <c r="AJ66" s="942"/>
      <c r="AK66" s="942"/>
      <c r="AL66" s="942"/>
      <c r="AM66" s="942"/>
      <c r="AN66" s="942"/>
      <c r="AO66" s="942"/>
      <c r="AP66" s="942"/>
      <c r="AQ66" s="942"/>
      <c r="AR66" s="942"/>
      <c r="AS66" s="942"/>
    </row>
    <row r="67" spans="1:45" x14ac:dyDescent="0.15">
      <c r="A67" s="942"/>
      <c r="B67" s="942"/>
      <c r="C67" s="942"/>
      <c r="D67" s="942"/>
      <c r="E67" s="942"/>
      <c r="F67" s="942"/>
      <c r="G67" s="942"/>
      <c r="H67" s="942"/>
      <c r="I67" s="942"/>
      <c r="J67" s="942"/>
      <c r="K67" s="942"/>
      <c r="L67" s="942"/>
      <c r="M67" s="942"/>
      <c r="N67" s="942"/>
      <c r="O67" s="942"/>
      <c r="P67" s="942"/>
      <c r="Q67" s="942"/>
      <c r="R67" s="942"/>
      <c r="S67" s="942"/>
      <c r="T67" s="942"/>
      <c r="U67" s="942"/>
      <c r="V67" s="942"/>
      <c r="W67" s="942"/>
      <c r="X67" s="942"/>
      <c r="Y67" s="942"/>
      <c r="Z67" s="942"/>
      <c r="AA67" s="942"/>
      <c r="AB67" s="942"/>
      <c r="AC67" s="942"/>
      <c r="AD67" s="942"/>
      <c r="AE67" s="942"/>
      <c r="AF67" s="942"/>
      <c r="AG67" s="942"/>
      <c r="AH67" s="942"/>
      <c r="AI67" s="942"/>
      <c r="AJ67" s="942"/>
      <c r="AK67" s="942"/>
      <c r="AL67" s="942"/>
      <c r="AM67" s="942"/>
      <c r="AN67" s="942"/>
      <c r="AO67" s="942"/>
      <c r="AP67" s="942"/>
      <c r="AQ67" s="942"/>
      <c r="AR67" s="942"/>
      <c r="AS67" s="942"/>
    </row>
    <row r="68" spans="1:45" x14ac:dyDescent="0.15">
      <c r="A68" s="942"/>
      <c r="B68" s="942"/>
      <c r="C68" s="942"/>
      <c r="D68" s="942"/>
      <c r="E68" s="942"/>
      <c r="F68" s="94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row>
    <row r="69" spans="1:45" x14ac:dyDescent="0.15">
      <c r="A69" s="942"/>
      <c r="B69" s="942"/>
      <c r="C69" s="942"/>
      <c r="D69" s="942"/>
      <c r="E69" s="942"/>
      <c r="F69" s="942"/>
      <c r="G69" s="942"/>
      <c r="H69" s="942"/>
      <c r="I69" s="942"/>
      <c r="J69" s="942"/>
      <c r="K69" s="942"/>
      <c r="L69" s="942"/>
      <c r="M69" s="942"/>
      <c r="N69" s="942"/>
      <c r="O69" s="942"/>
      <c r="P69" s="942"/>
      <c r="Q69" s="942"/>
      <c r="R69" s="942"/>
      <c r="S69" s="942"/>
      <c r="T69" s="942"/>
      <c r="U69" s="942"/>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row>
    <row r="70" spans="1:45" x14ac:dyDescent="0.15">
      <c r="A70" s="942"/>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row>
    <row r="71" spans="1:45" x14ac:dyDescent="0.15">
      <c r="A71" s="942"/>
      <c r="B71" s="942"/>
      <c r="C71" s="942"/>
      <c r="D71" s="942"/>
      <c r="E71" s="942"/>
      <c r="F71" s="942"/>
      <c r="G71" s="942"/>
      <c r="H71" s="942"/>
      <c r="I71" s="942"/>
      <c r="J71" s="942"/>
      <c r="K71" s="942"/>
      <c r="L71" s="942"/>
      <c r="M71" s="942"/>
      <c r="N71" s="942"/>
      <c r="O71" s="942"/>
      <c r="P71" s="942"/>
      <c r="Q71" s="942"/>
      <c r="R71" s="942"/>
      <c r="S71" s="942"/>
      <c r="T71" s="942"/>
      <c r="U71" s="942"/>
      <c r="V71" s="942"/>
      <c r="W71" s="942"/>
      <c r="X71" s="942"/>
      <c r="Y71" s="942"/>
      <c r="Z71" s="942"/>
      <c r="AA71" s="942"/>
      <c r="AB71" s="942"/>
      <c r="AC71" s="942"/>
      <c r="AD71" s="942"/>
      <c r="AE71" s="942"/>
      <c r="AF71" s="942"/>
      <c r="AG71" s="942"/>
      <c r="AH71" s="942"/>
      <c r="AI71" s="942"/>
      <c r="AJ71" s="942"/>
      <c r="AK71" s="942"/>
      <c r="AL71" s="942"/>
      <c r="AM71" s="942"/>
      <c r="AN71" s="942"/>
      <c r="AO71" s="942"/>
      <c r="AP71" s="942"/>
      <c r="AQ71" s="942"/>
      <c r="AR71" s="942"/>
      <c r="AS71" s="942"/>
    </row>
    <row r="72" spans="1:45" x14ac:dyDescent="0.15">
      <c r="A72" s="942"/>
      <c r="B72" s="942"/>
      <c r="C72" s="942"/>
      <c r="D72" s="942"/>
      <c r="E72" s="942"/>
      <c r="F72" s="942"/>
      <c r="G72" s="942"/>
      <c r="H72" s="942"/>
      <c r="I72" s="942"/>
      <c r="J72" s="942"/>
      <c r="K72" s="942"/>
      <c r="L72" s="942"/>
      <c r="M72" s="942"/>
      <c r="N72" s="942"/>
      <c r="O72" s="942"/>
      <c r="P72" s="942"/>
      <c r="Q72" s="942"/>
      <c r="R72" s="942"/>
      <c r="S72" s="942"/>
      <c r="T72" s="942"/>
      <c r="U72" s="942"/>
      <c r="V72" s="942"/>
      <c r="W72" s="942"/>
      <c r="X72" s="942"/>
      <c r="Y72" s="942"/>
      <c r="Z72" s="942"/>
      <c r="AA72" s="942"/>
      <c r="AB72" s="942"/>
      <c r="AC72" s="942"/>
      <c r="AD72" s="942"/>
      <c r="AE72" s="942"/>
      <c r="AF72" s="942"/>
      <c r="AG72" s="942"/>
      <c r="AH72" s="942"/>
      <c r="AI72" s="942"/>
      <c r="AJ72" s="942"/>
      <c r="AK72" s="942"/>
      <c r="AL72" s="942"/>
      <c r="AM72" s="942"/>
      <c r="AN72" s="942"/>
      <c r="AO72" s="942"/>
      <c r="AP72" s="942"/>
      <c r="AQ72" s="942"/>
      <c r="AR72" s="942"/>
      <c r="AS72" s="942"/>
    </row>
    <row r="73" spans="1:45" x14ac:dyDescent="0.15">
      <c r="A73" s="942"/>
      <c r="B73" s="942"/>
      <c r="C73" s="942"/>
      <c r="D73" s="942"/>
      <c r="E73" s="942"/>
      <c r="F73" s="942"/>
      <c r="G73" s="942"/>
      <c r="H73" s="942"/>
      <c r="I73" s="942"/>
      <c r="J73" s="942"/>
      <c r="K73" s="942"/>
      <c r="L73" s="942"/>
      <c r="M73" s="942"/>
      <c r="N73" s="942"/>
      <c r="O73" s="942"/>
      <c r="P73" s="942"/>
      <c r="Q73" s="942"/>
      <c r="R73" s="942"/>
      <c r="S73" s="942"/>
      <c r="T73" s="942"/>
      <c r="U73" s="942"/>
      <c r="V73" s="942"/>
      <c r="W73" s="942"/>
      <c r="X73" s="942"/>
      <c r="Y73" s="942"/>
      <c r="Z73" s="942"/>
      <c r="AA73" s="942"/>
      <c r="AB73" s="942"/>
      <c r="AC73" s="942"/>
      <c r="AD73" s="942"/>
      <c r="AE73" s="942"/>
      <c r="AF73" s="942"/>
      <c r="AG73" s="942"/>
      <c r="AH73" s="942"/>
      <c r="AI73" s="942"/>
      <c r="AJ73" s="942"/>
      <c r="AK73" s="942"/>
      <c r="AL73" s="942"/>
      <c r="AM73" s="942"/>
      <c r="AN73" s="942"/>
      <c r="AO73" s="942"/>
      <c r="AP73" s="942"/>
      <c r="AQ73" s="942"/>
      <c r="AR73" s="942"/>
      <c r="AS73" s="942"/>
    </row>
    <row r="74" spans="1:45" x14ac:dyDescent="0.15">
      <c r="A74" s="942"/>
      <c r="B74" s="942"/>
      <c r="C74" s="942"/>
      <c r="D74" s="942"/>
      <c r="E74" s="942"/>
      <c r="F74" s="942"/>
      <c r="G74" s="942"/>
      <c r="H74" s="942"/>
      <c r="I74" s="942"/>
      <c r="J74" s="942"/>
      <c r="K74" s="942"/>
      <c r="L74" s="942"/>
      <c r="M74" s="942"/>
      <c r="N74" s="942"/>
      <c r="O74" s="942"/>
      <c r="P74" s="942"/>
      <c r="Q74" s="942"/>
      <c r="R74" s="942"/>
      <c r="S74" s="942"/>
      <c r="T74" s="942"/>
      <c r="U74" s="942"/>
      <c r="V74" s="942"/>
      <c r="W74" s="942"/>
      <c r="X74" s="942"/>
      <c r="Y74" s="942"/>
      <c r="Z74" s="942"/>
      <c r="AA74" s="942"/>
      <c r="AB74" s="942"/>
      <c r="AC74" s="942"/>
      <c r="AD74" s="942"/>
      <c r="AE74" s="942"/>
      <c r="AF74" s="942"/>
      <c r="AG74" s="942"/>
      <c r="AH74" s="942"/>
      <c r="AI74" s="942"/>
      <c r="AJ74" s="942"/>
      <c r="AK74" s="942"/>
      <c r="AL74" s="942"/>
      <c r="AM74" s="942"/>
      <c r="AN74" s="942"/>
      <c r="AO74" s="942"/>
      <c r="AP74" s="942"/>
      <c r="AQ74" s="942"/>
      <c r="AR74" s="942"/>
      <c r="AS74" s="942"/>
    </row>
    <row r="75" spans="1:45" x14ac:dyDescent="0.15">
      <c r="A75" s="942"/>
      <c r="B75" s="942"/>
      <c r="C75" s="942"/>
      <c r="D75" s="942"/>
      <c r="E75" s="942"/>
      <c r="F75" s="942"/>
      <c r="G75" s="942"/>
      <c r="H75" s="942"/>
      <c r="I75" s="942"/>
      <c r="J75" s="942"/>
      <c r="K75" s="942"/>
      <c r="L75" s="942"/>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c r="AL75" s="942"/>
      <c r="AM75" s="942"/>
      <c r="AN75" s="942"/>
      <c r="AO75" s="942"/>
      <c r="AP75" s="942"/>
      <c r="AQ75" s="942"/>
      <c r="AR75" s="942"/>
      <c r="AS75" s="942"/>
    </row>
    <row r="76" spans="1:45" x14ac:dyDescent="0.15">
      <c r="A76" s="942"/>
      <c r="B76" s="942"/>
      <c r="C76" s="942"/>
      <c r="D76" s="942"/>
      <c r="E76" s="942"/>
      <c r="F76" s="942"/>
      <c r="G76" s="942"/>
      <c r="H76" s="942"/>
      <c r="I76" s="942"/>
      <c r="J76" s="942"/>
      <c r="K76" s="942"/>
      <c r="L76" s="942"/>
      <c r="M76" s="942"/>
      <c r="N76" s="942"/>
      <c r="O76" s="942"/>
      <c r="P76" s="942"/>
      <c r="Q76" s="942"/>
      <c r="R76" s="942"/>
      <c r="S76" s="942"/>
      <c r="T76" s="942"/>
      <c r="U76" s="942"/>
      <c r="V76" s="942"/>
      <c r="W76" s="942"/>
      <c r="X76" s="942"/>
      <c r="Y76" s="942"/>
      <c r="Z76" s="942"/>
      <c r="AA76" s="942"/>
      <c r="AB76" s="942"/>
      <c r="AC76" s="942"/>
      <c r="AD76" s="942"/>
      <c r="AE76" s="942"/>
      <c r="AF76" s="942"/>
      <c r="AG76" s="942"/>
      <c r="AH76" s="942"/>
      <c r="AI76" s="942"/>
      <c r="AJ76" s="942"/>
      <c r="AK76" s="942"/>
      <c r="AL76" s="942"/>
      <c r="AM76" s="942"/>
      <c r="AN76" s="942"/>
      <c r="AO76" s="942"/>
      <c r="AP76" s="942"/>
      <c r="AQ76" s="942"/>
      <c r="AR76" s="942"/>
      <c r="AS76" s="942"/>
    </row>
    <row r="77" spans="1:45" x14ac:dyDescent="0.15">
      <c r="A77" s="942"/>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row>
    <row r="78" spans="1:45" x14ac:dyDescent="0.15">
      <c r="A78" s="942"/>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row>
    <row r="79" spans="1:45" x14ac:dyDescent="0.15">
      <c r="A79" s="942"/>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row>
    <row r="80" spans="1:45" x14ac:dyDescent="0.15">
      <c r="A80" s="942"/>
      <c r="B80" s="942"/>
      <c r="C80" s="942"/>
      <c r="D80" s="942"/>
      <c r="E80" s="942"/>
      <c r="F80" s="942"/>
      <c r="G80" s="942"/>
      <c r="H80" s="942"/>
      <c r="I80" s="942"/>
      <c r="J80" s="942"/>
      <c r="K80" s="942"/>
      <c r="L80" s="942"/>
      <c r="M80" s="942"/>
      <c r="N80" s="942"/>
      <c r="O80" s="942"/>
      <c r="P80" s="942"/>
      <c r="Q80" s="942"/>
      <c r="R80" s="942"/>
      <c r="S80" s="942"/>
      <c r="T80" s="942"/>
      <c r="U80" s="942"/>
      <c r="V80" s="942"/>
      <c r="W80" s="942"/>
      <c r="X80" s="942"/>
      <c r="Y80" s="942"/>
      <c r="Z80" s="942"/>
      <c r="AA80" s="942"/>
      <c r="AB80" s="942"/>
      <c r="AC80" s="942"/>
      <c r="AD80" s="942"/>
      <c r="AE80" s="942"/>
      <c r="AF80" s="942"/>
      <c r="AG80" s="942"/>
      <c r="AH80" s="942"/>
      <c r="AI80" s="942"/>
      <c r="AJ80" s="942"/>
      <c r="AK80" s="942"/>
      <c r="AL80" s="942"/>
      <c r="AM80" s="942"/>
      <c r="AN80" s="942"/>
      <c r="AO80" s="942"/>
      <c r="AP80" s="942"/>
      <c r="AQ80" s="942"/>
      <c r="AR80" s="942"/>
      <c r="AS80" s="942"/>
    </row>
    <row r="81" spans="1:45" x14ac:dyDescent="0.15">
      <c r="A81" s="942"/>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row>
    <row r="82" spans="1:45" x14ac:dyDescent="0.15">
      <c r="A82" s="942"/>
      <c r="B82" s="942"/>
      <c r="C82" s="942"/>
      <c r="D82" s="942"/>
      <c r="E82" s="942"/>
      <c r="F82" s="942"/>
      <c r="G82" s="942"/>
      <c r="H82" s="942"/>
      <c r="I82" s="942"/>
      <c r="J82" s="942"/>
      <c r="K82" s="942"/>
      <c r="L82" s="942"/>
      <c r="M82" s="942"/>
      <c r="N82" s="942"/>
      <c r="O82" s="942"/>
      <c r="P82" s="942"/>
      <c r="Q82" s="942"/>
      <c r="R82" s="942"/>
      <c r="S82" s="942"/>
      <c r="T82" s="942"/>
      <c r="U82" s="942"/>
      <c r="V82" s="942"/>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row>
    <row r="83" spans="1:45" x14ac:dyDescent="0.15">
      <c r="A83" s="942"/>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row>
    <row r="84" spans="1:45" x14ac:dyDescent="0.15">
      <c r="A84" s="942"/>
      <c r="B84" s="942"/>
      <c r="C84" s="942"/>
      <c r="D84" s="942"/>
      <c r="E84" s="942"/>
      <c r="F84" s="942"/>
      <c r="G84" s="942"/>
      <c r="H84" s="942"/>
      <c r="I84" s="942"/>
      <c r="J84" s="942"/>
      <c r="K84" s="942"/>
      <c r="L84" s="942"/>
      <c r="M84" s="942"/>
      <c r="N84" s="942"/>
      <c r="O84" s="942"/>
      <c r="P84" s="942"/>
      <c r="Q84" s="942"/>
      <c r="R84" s="942"/>
      <c r="S84" s="942"/>
      <c r="T84" s="942"/>
      <c r="U84" s="942"/>
      <c r="V84" s="942"/>
      <c r="W84" s="942"/>
      <c r="X84" s="942"/>
      <c r="Y84" s="942"/>
      <c r="Z84" s="942"/>
      <c r="AA84" s="942"/>
      <c r="AB84" s="942"/>
      <c r="AC84" s="942"/>
      <c r="AD84" s="942"/>
      <c r="AE84" s="942"/>
      <c r="AF84" s="942"/>
      <c r="AG84" s="942"/>
      <c r="AH84" s="942"/>
      <c r="AI84" s="942"/>
      <c r="AJ84" s="942"/>
      <c r="AK84" s="942"/>
      <c r="AL84" s="942"/>
      <c r="AM84" s="942"/>
      <c r="AN84" s="942"/>
      <c r="AO84" s="942"/>
      <c r="AP84" s="942"/>
      <c r="AQ84" s="942"/>
      <c r="AR84" s="942"/>
      <c r="AS84" s="942"/>
    </row>
    <row r="85" spans="1:45" x14ac:dyDescent="0.15">
      <c r="A85" s="942"/>
      <c r="B85" s="942"/>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c r="AA85" s="942"/>
      <c r="AB85" s="942"/>
      <c r="AC85" s="942"/>
      <c r="AD85" s="942"/>
      <c r="AE85" s="942"/>
      <c r="AF85" s="942"/>
      <c r="AG85" s="942"/>
      <c r="AH85" s="942"/>
      <c r="AI85" s="942"/>
      <c r="AJ85" s="942"/>
      <c r="AK85" s="942"/>
      <c r="AL85" s="942"/>
      <c r="AM85" s="942"/>
      <c r="AN85" s="942"/>
      <c r="AO85" s="942"/>
      <c r="AP85" s="942"/>
      <c r="AQ85" s="942"/>
      <c r="AR85" s="942"/>
      <c r="AS85" s="942"/>
    </row>
    <row r="86" spans="1:45" x14ac:dyDescent="0.15">
      <c r="A86" s="942"/>
      <c r="B86" s="942"/>
      <c r="C86" s="942"/>
      <c r="D86" s="942"/>
      <c r="E86" s="942"/>
      <c r="F86" s="942"/>
      <c r="G86" s="942"/>
      <c r="H86" s="942"/>
      <c r="I86" s="942"/>
      <c r="J86" s="942"/>
      <c r="K86" s="942"/>
      <c r="L86" s="942"/>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c r="AL86" s="942"/>
      <c r="AM86" s="942"/>
      <c r="AN86" s="942"/>
      <c r="AO86" s="942"/>
      <c r="AP86" s="942"/>
      <c r="AQ86" s="942"/>
      <c r="AR86" s="942"/>
      <c r="AS86" s="942"/>
    </row>
    <row r="87" spans="1:45" x14ac:dyDescent="0.15">
      <c r="A87" s="942"/>
      <c r="B87" s="942"/>
      <c r="C87" s="942"/>
      <c r="D87" s="942"/>
      <c r="E87" s="942"/>
      <c r="F87" s="942"/>
      <c r="G87" s="942"/>
      <c r="H87" s="942"/>
      <c r="I87" s="942"/>
      <c r="J87" s="942"/>
      <c r="K87" s="942"/>
      <c r="L87" s="942"/>
      <c r="M87" s="942"/>
      <c r="N87" s="942"/>
      <c r="O87" s="942"/>
      <c r="P87" s="942"/>
      <c r="Q87" s="942"/>
      <c r="R87" s="942"/>
      <c r="S87" s="942"/>
      <c r="T87" s="942"/>
      <c r="U87" s="942"/>
      <c r="V87" s="942"/>
      <c r="W87" s="942"/>
      <c r="X87" s="942"/>
      <c r="Y87" s="942"/>
      <c r="Z87" s="942"/>
      <c r="AA87" s="942"/>
      <c r="AB87" s="942"/>
      <c r="AC87" s="942"/>
      <c r="AD87" s="942"/>
      <c r="AE87" s="942"/>
      <c r="AF87" s="942"/>
      <c r="AG87" s="942"/>
      <c r="AH87" s="942"/>
      <c r="AI87" s="942"/>
      <c r="AJ87" s="942"/>
      <c r="AK87" s="942"/>
      <c r="AL87" s="942"/>
      <c r="AM87" s="942"/>
      <c r="AN87" s="942"/>
      <c r="AO87" s="942"/>
      <c r="AP87" s="942"/>
      <c r="AQ87" s="942"/>
      <c r="AR87" s="942"/>
      <c r="AS87" s="942"/>
    </row>
    <row r="88" spans="1:45" x14ac:dyDescent="0.15">
      <c r="A88" s="942"/>
      <c r="B88" s="942"/>
      <c r="C88" s="942"/>
      <c r="D88" s="942"/>
      <c r="E88" s="942"/>
      <c r="F88" s="942"/>
      <c r="G88" s="942"/>
      <c r="H88" s="942"/>
      <c r="I88" s="942"/>
      <c r="J88" s="942"/>
      <c r="K88" s="942"/>
      <c r="L88" s="942"/>
      <c r="M88" s="942"/>
      <c r="N88" s="942"/>
      <c r="O88" s="942"/>
      <c r="P88" s="942"/>
      <c r="Q88" s="942"/>
      <c r="R88" s="942"/>
      <c r="S88" s="942"/>
      <c r="T88" s="942"/>
      <c r="U88" s="942"/>
      <c r="V88" s="942"/>
      <c r="W88" s="942"/>
      <c r="X88" s="942"/>
      <c r="Y88" s="942"/>
      <c r="Z88" s="942"/>
      <c r="AA88" s="942"/>
      <c r="AB88" s="942"/>
      <c r="AC88" s="942"/>
      <c r="AD88" s="942"/>
      <c r="AE88" s="942"/>
      <c r="AF88" s="942"/>
      <c r="AG88" s="942"/>
      <c r="AH88" s="942"/>
      <c r="AI88" s="942"/>
      <c r="AJ88" s="942"/>
      <c r="AK88" s="942"/>
      <c r="AL88" s="942"/>
      <c r="AM88" s="942"/>
      <c r="AN88" s="942"/>
      <c r="AO88" s="942"/>
      <c r="AP88" s="942"/>
      <c r="AQ88" s="942"/>
      <c r="AR88" s="942"/>
      <c r="AS88" s="942"/>
    </row>
    <row r="89" spans="1:45" x14ac:dyDescent="0.15">
      <c r="A89" s="942"/>
      <c r="B89" s="942"/>
      <c r="C89" s="942"/>
      <c r="D89" s="942"/>
      <c r="E89" s="942"/>
      <c r="F89" s="942"/>
      <c r="G89" s="942"/>
      <c r="H89" s="942"/>
      <c r="I89" s="942"/>
      <c r="J89" s="942"/>
      <c r="K89" s="942"/>
      <c r="L89" s="942"/>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c r="AL89" s="942"/>
      <c r="AM89" s="942"/>
      <c r="AN89" s="942"/>
      <c r="AO89" s="942"/>
      <c r="AP89" s="942"/>
      <c r="AQ89" s="942"/>
      <c r="AR89" s="942"/>
      <c r="AS89" s="942"/>
    </row>
    <row r="90" spans="1:45" x14ac:dyDescent="0.15">
      <c r="A90" s="942"/>
      <c r="B90" s="942"/>
      <c r="C90" s="942"/>
      <c r="D90" s="942"/>
      <c r="E90" s="942"/>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2"/>
      <c r="AK90" s="942"/>
      <c r="AL90" s="942"/>
      <c r="AM90" s="942"/>
      <c r="AN90" s="942"/>
      <c r="AO90" s="942"/>
      <c r="AP90" s="942"/>
      <c r="AQ90" s="942"/>
      <c r="AR90" s="942"/>
      <c r="AS90" s="942"/>
    </row>
    <row r="91" spans="1:45" x14ac:dyDescent="0.15">
      <c r="A91" s="942"/>
      <c r="B91" s="942"/>
      <c r="C91" s="942"/>
      <c r="D91" s="942"/>
      <c r="E91" s="942"/>
      <c r="F91" s="942"/>
      <c r="G91" s="942"/>
      <c r="H91" s="942"/>
      <c r="I91" s="942"/>
      <c r="J91" s="942"/>
      <c r="K91" s="942"/>
      <c r="L91" s="942"/>
      <c r="M91" s="942"/>
      <c r="N91" s="942"/>
      <c r="O91" s="942"/>
      <c r="P91" s="942"/>
      <c r="Q91" s="942"/>
      <c r="R91" s="942"/>
      <c r="S91" s="942"/>
      <c r="T91" s="942"/>
      <c r="U91" s="942"/>
      <c r="V91" s="942"/>
      <c r="W91" s="942"/>
      <c r="X91" s="942"/>
      <c r="Y91" s="942"/>
      <c r="Z91" s="942"/>
      <c r="AA91" s="942"/>
      <c r="AB91" s="942"/>
      <c r="AC91" s="942"/>
      <c r="AD91" s="942"/>
      <c r="AE91" s="942"/>
      <c r="AF91" s="942"/>
      <c r="AG91" s="942"/>
      <c r="AH91" s="942"/>
      <c r="AI91" s="942"/>
      <c r="AJ91" s="942"/>
      <c r="AK91" s="942"/>
      <c r="AL91" s="942"/>
      <c r="AM91" s="942"/>
      <c r="AN91" s="942"/>
      <c r="AO91" s="942"/>
      <c r="AP91" s="942"/>
      <c r="AQ91" s="942"/>
      <c r="AR91" s="942"/>
      <c r="AS91" s="942"/>
    </row>
    <row r="92" spans="1:45" x14ac:dyDescent="0.15">
      <c r="A92" s="942"/>
      <c r="B92" s="942"/>
      <c r="C92" s="942"/>
      <c r="D92" s="942"/>
      <c r="E92" s="942"/>
      <c r="F92" s="942"/>
      <c r="G92" s="942"/>
      <c r="H92" s="942"/>
      <c r="I92" s="942"/>
      <c r="J92" s="942"/>
      <c r="K92" s="942"/>
      <c r="L92" s="942"/>
      <c r="M92" s="942"/>
      <c r="N92" s="942"/>
      <c r="O92" s="942"/>
      <c r="P92" s="942"/>
      <c r="Q92" s="942"/>
      <c r="R92" s="942"/>
      <c r="S92" s="942"/>
      <c r="T92" s="942"/>
      <c r="U92" s="942"/>
      <c r="V92" s="942"/>
      <c r="W92" s="942"/>
      <c r="X92" s="942"/>
      <c r="Y92" s="942"/>
      <c r="Z92" s="942"/>
      <c r="AA92" s="942"/>
      <c r="AB92" s="942"/>
      <c r="AC92" s="942"/>
      <c r="AD92" s="942"/>
      <c r="AE92" s="942"/>
      <c r="AF92" s="942"/>
      <c r="AG92" s="942"/>
      <c r="AH92" s="942"/>
      <c r="AI92" s="942"/>
      <c r="AJ92" s="942"/>
      <c r="AK92" s="942"/>
      <c r="AL92" s="942"/>
      <c r="AM92" s="942"/>
      <c r="AN92" s="942"/>
      <c r="AO92" s="942"/>
      <c r="AP92" s="942"/>
      <c r="AQ92" s="942"/>
      <c r="AR92" s="942"/>
      <c r="AS92" s="942"/>
    </row>
    <row r="93" spans="1:45" x14ac:dyDescent="0.15">
      <c r="A93" s="942"/>
      <c r="B93" s="942"/>
      <c r="C93" s="942"/>
      <c r="D93" s="942"/>
      <c r="E93" s="942"/>
      <c r="F93" s="942"/>
      <c r="G93" s="942"/>
      <c r="H93" s="942"/>
      <c r="I93" s="942"/>
      <c r="J93" s="942"/>
      <c r="K93" s="942"/>
      <c r="L93" s="942"/>
      <c r="M93" s="942"/>
      <c r="N93" s="942"/>
      <c r="O93" s="942"/>
      <c r="P93" s="942"/>
      <c r="Q93" s="942"/>
      <c r="R93" s="942"/>
      <c r="S93" s="942"/>
      <c r="T93" s="942"/>
      <c r="U93" s="942"/>
      <c r="V93" s="942"/>
      <c r="W93" s="942"/>
      <c r="X93" s="942"/>
      <c r="Y93" s="942"/>
      <c r="Z93" s="942"/>
      <c r="AA93" s="942"/>
      <c r="AB93" s="942"/>
      <c r="AC93" s="942"/>
      <c r="AD93" s="942"/>
      <c r="AE93" s="942"/>
      <c r="AF93" s="942"/>
      <c r="AG93" s="942"/>
      <c r="AH93" s="942"/>
      <c r="AI93" s="942"/>
      <c r="AJ93" s="942"/>
      <c r="AK93" s="942"/>
      <c r="AL93" s="942"/>
      <c r="AM93" s="942"/>
      <c r="AN93" s="942"/>
      <c r="AO93" s="942"/>
      <c r="AP93" s="942"/>
      <c r="AQ93" s="942"/>
      <c r="AR93" s="942"/>
      <c r="AS93" s="942"/>
    </row>
    <row r="94" spans="1:45" x14ac:dyDescent="0.15">
      <c r="A94" s="942"/>
      <c r="B94" s="942"/>
      <c r="C94" s="942"/>
      <c r="D94" s="942"/>
      <c r="E94" s="942"/>
      <c r="F94" s="942"/>
      <c r="G94" s="942"/>
      <c r="H94" s="942"/>
      <c r="I94" s="942"/>
      <c r="J94" s="942"/>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2"/>
      <c r="AK94" s="942"/>
      <c r="AL94" s="942"/>
      <c r="AM94" s="942"/>
      <c r="AN94" s="942"/>
      <c r="AO94" s="942"/>
      <c r="AP94" s="942"/>
      <c r="AQ94" s="942"/>
      <c r="AR94" s="942"/>
      <c r="AS94" s="942"/>
    </row>
    <row r="95" spans="1:45" x14ac:dyDescent="0.15">
      <c r="A95" s="942"/>
      <c r="B95" s="942"/>
      <c r="C95" s="942"/>
      <c r="D95" s="942"/>
      <c r="E95" s="942"/>
      <c r="F95" s="942"/>
      <c r="G95" s="942"/>
      <c r="H95" s="942"/>
      <c r="I95" s="942"/>
      <c r="J95" s="942"/>
      <c r="K95" s="942"/>
      <c r="L95" s="942"/>
      <c r="M95" s="942"/>
      <c r="N95" s="942"/>
      <c r="O95" s="942"/>
      <c r="P95" s="942"/>
      <c r="Q95" s="942"/>
      <c r="R95" s="942"/>
      <c r="S95" s="942"/>
      <c r="T95" s="942"/>
      <c r="U95" s="942"/>
      <c r="V95" s="942"/>
      <c r="W95" s="942"/>
      <c r="X95" s="942"/>
      <c r="Y95" s="942"/>
      <c r="Z95" s="942"/>
      <c r="AA95" s="942"/>
      <c r="AB95" s="942"/>
      <c r="AC95" s="942"/>
      <c r="AD95" s="942"/>
      <c r="AE95" s="942"/>
      <c r="AF95" s="942"/>
      <c r="AG95" s="942"/>
      <c r="AH95" s="942"/>
      <c r="AI95" s="942"/>
      <c r="AJ95" s="942"/>
      <c r="AK95" s="942"/>
      <c r="AL95" s="942"/>
      <c r="AM95" s="942"/>
      <c r="AN95" s="942"/>
      <c r="AO95" s="942"/>
      <c r="AP95" s="942"/>
      <c r="AQ95" s="942"/>
      <c r="AR95" s="942"/>
      <c r="AS95" s="942"/>
    </row>
    <row r="96" spans="1:45" x14ac:dyDescent="0.15">
      <c r="A96" s="942"/>
      <c r="B96" s="942"/>
      <c r="C96" s="942"/>
      <c r="D96" s="942"/>
      <c r="E96" s="942"/>
      <c r="F96" s="942"/>
      <c r="G96" s="942"/>
      <c r="H96" s="942"/>
      <c r="I96" s="942"/>
      <c r="J96" s="942"/>
      <c r="K96" s="942"/>
      <c r="L96" s="942"/>
      <c r="M96" s="942"/>
      <c r="N96" s="942"/>
      <c r="O96" s="942"/>
      <c r="P96" s="942"/>
      <c r="Q96" s="942"/>
      <c r="R96" s="942"/>
      <c r="S96" s="942"/>
      <c r="T96" s="942"/>
      <c r="U96" s="942"/>
      <c r="V96" s="942"/>
      <c r="W96" s="942"/>
      <c r="X96" s="942"/>
      <c r="Y96" s="942"/>
      <c r="Z96" s="942"/>
      <c r="AA96" s="942"/>
      <c r="AB96" s="942"/>
      <c r="AC96" s="942"/>
      <c r="AD96" s="942"/>
      <c r="AE96" s="942"/>
      <c r="AF96" s="942"/>
      <c r="AG96" s="942"/>
      <c r="AH96" s="942"/>
      <c r="AI96" s="942"/>
      <c r="AJ96" s="942"/>
      <c r="AK96" s="942"/>
      <c r="AL96" s="942"/>
      <c r="AM96" s="942"/>
      <c r="AN96" s="942"/>
      <c r="AO96" s="942"/>
      <c r="AP96" s="942"/>
      <c r="AQ96" s="942"/>
      <c r="AR96" s="942"/>
      <c r="AS96" s="942"/>
    </row>
    <row r="97" spans="1:45" x14ac:dyDescent="0.15">
      <c r="A97" s="942"/>
      <c r="B97" s="942"/>
      <c r="C97" s="942"/>
      <c r="D97" s="942"/>
      <c r="E97" s="942"/>
      <c r="F97" s="942"/>
      <c r="G97" s="942"/>
      <c r="H97" s="942"/>
      <c r="I97" s="942"/>
      <c r="J97" s="942"/>
      <c r="K97" s="942"/>
      <c r="L97" s="942"/>
      <c r="M97" s="942"/>
      <c r="N97" s="942"/>
      <c r="O97" s="942"/>
      <c r="P97" s="942"/>
      <c r="Q97" s="942"/>
      <c r="R97" s="942"/>
      <c r="S97" s="942"/>
      <c r="T97" s="942"/>
      <c r="U97" s="942"/>
      <c r="V97" s="942"/>
      <c r="W97" s="942"/>
      <c r="X97" s="942"/>
      <c r="Y97" s="942"/>
      <c r="Z97" s="942"/>
      <c r="AA97" s="942"/>
      <c r="AB97" s="942"/>
      <c r="AC97" s="942"/>
      <c r="AD97" s="942"/>
      <c r="AE97" s="942"/>
      <c r="AF97" s="942"/>
      <c r="AG97" s="942"/>
      <c r="AH97" s="942"/>
      <c r="AI97" s="942"/>
      <c r="AJ97" s="942"/>
      <c r="AK97" s="942"/>
      <c r="AL97" s="942"/>
      <c r="AM97" s="942"/>
      <c r="AN97" s="942"/>
      <c r="AO97" s="942"/>
      <c r="AP97" s="942"/>
      <c r="AQ97" s="942"/>
      <c r="AR97" s="942"/>
      <c r="AS97" s="942"/>
    </row>
    <row r="98" spans="1:45" x14ac:dyDescent="0.15">
      <c r="A98" s="942"/>
      <c r="B98" s="942"/>
      <c r="C98" s="942"/>
      <c r="D98" s="942"/>
      <c r="E98" s="942"/>
      <c r="F98" s="942"/>
      <c r="G98" s="942"/>
      <c r="H98" s="942"/>
      <c r="I98" s="942"/>
      <c r="J98" s="942"/>
      <c r="K98" s="942"/>
      <c r="L98" s="942"/>
      <c r="M98" s="942"/>
      <c r="N98" s="942"/>
      <c r="O98" s="942"/>
      <c r="P98" s="942"/>
      <c r="Q98" s="942"/>
      <c r="R98" s="942"/>
      <c r="S98" s="942"/>
      <c r="T98" s="942"/>
      <c r="U98" s="942"/>
      <c r="V98" s="942"/>
      <c r="W98" s="942"/>
      <c r="X98" s="942"/>
      <c r="Y98" s="942"/>
      <c r="Z98" s="942"/>
      <c r="AA98" s="942"/>
      <c r="AB98" s="942"/>
      <c r="AC98" s="942"/>
      <c r="AD98" s="942"/>
      <c r="AE98" s="942"/>
      <c r="AF98" s="942"/>
      <c r="AG98" s="942"/>
      <c r="AH98" s="942"/>
      <c r="AI98" s="942"/>
      <c r="AJ98" s="942"/>
      <c r="AK98" s="942"/>
      <c r="AL98" s="942"/>
      <c r="AM98" s="942"/>
      <c r="AN98" s="942"/>
      <c r="AO98" s="942"/>
      <c r="AP98" s="942"/>
      <c r="AQ98" s="942"/>
      <c r="AR98" s="942"/>
      <c r="AS98" s="942"/>
    </row>
    <row r="99" spans="1:45" x14ac:dyDescent="0.15">
      <c r="A99" s="942"/>
      <c r="B99" s="942"/>
      <c r="C99" s="942"/>
      <c r="D99" s="942"/>
      <c r="E99" s="942"/>
      <c r="F99" s="942"/>
      <c r="G99" s="942"/>
      <c r="H99" s="942"/>
      <c r="I99" s="942"/>
      <c r="J99" s="942"/>
      <c r="K99" s="942"/>
      <c r="L99" s="942"/>
      <c r="M99" s="942"/>
      <c r="N99" s="942"/>
      <c r="O99" s="942"/>
      <c r="P99" s="942"/>
      <c r="Q99" s="942"/>
      <c r="R99" s="942"/>
      <c r="S99" s="942"/>
      <c r="T99" s="942"/>
      <c r="U99" s="942"/>
      <c r="V99" s="942"/>
      <c r="W99" s="942"/>
      <c r="X99" s="942"/>
      <c r="Y99" s="942"/>
      <c r="Z99" s="942"/>
      <c r="AA99" s="942"/>
      <c r="AB99" s="942"/>
      <c r="AC99" s="942"/>
      <c r="AD99" s="942"/>
      <c r="AE99" s="942"/>
      <c r="AF99" s="942"/>
      <c r="AG99" s="942"/>
      <c r="AH99" s="942"/>
      <c r="AI99" s="942"/>
      <c r="AJ99" s="942"/>
      <c r="AK99" s="942"/>
      <c r="AL99" s="942"/>
      <c r="AM99" s="942"/>
      <c r="AN99" s="942"/>
      <c r="AO99" s="942"/>
      <c r="AP99" s="942"/>
      <c r="AQ99" s="942"/>
      <c r="AR99" s="942"/>
      <c r="AS99" s="942"/>
    </row>
    <row r="100" spans="1:45" x14ac:dyDescent="0.15">
      <c r="A100" s="942"/>
      <c r="B100" s="942"/>
      <c r="C100" s="942"/>
      <c r="D100" s="942"/>
      <c r="E100" s="942"/>
      <c r="F100" s="942"/>
      <c r="G100" s="942"/>
      <c r="H100" s="942"/>
      <c r="I100" s="942"/>
      <c r="J100" s="942"/>
      <c r="K100" s="942"/>
      <c r="L100" s="942"/>
      <c r="M100" s="942"/>
      <c r="N100" s="942"/>
      <c r="O100" s="942"/>
      <c r="P100" s="942"/>
      <c r="Q100" s="942"/>
      <c r="R100" s="942"/>
      <c r="S100" s="942"/>
      <c r="T100" s="942"/>
      <c r="U100" s="942"/>
      <c r="V100" s="942"/>
      <c r="W100" s="942"/>
      <c r="X100" s="942"/>
      <c r="Y100" s="942"/>
      <c r="Z100" s="942"/>
      <c r="AA100" s="942"/>
      <c r="AB100" s="942"/>
      <c r="AC100" s="942"/>
      <c r="AD100" s="942"/>
      <c r="AE100" s="942"/>
      <c r="AF100" s="942"/>
      <c r="AG100" s="942"/>
      <c r="AH100" s="942"/>
      <c r="AI100" s="942"/>
      <c r="AJ100" s="942"/>
      <c r="AK100" s="942"/>
      <c r="AL100" s="942"/>
      <c r="AM100" s="942"/>
      <c r="AN100" s="942"/>
      <c r="AO100" s="942"/>
      <c r="AP100" s="942"/>
      <c r="AQ100" s="942"/>
      <c r="AR100" s="942"/>
      <c r="AS100" s="942"/>
    </row>
    <row r="101" spans="1:45" x14ac:dyDescent="0.15">
      <c r="A101" s="942"/>
      <c r="B101" s="942"/>
      <c r="C101" s="942"/>
      <c r="D101" s="942"/>
      <c r="E101" s="942"/>
      <c r="F101" s="942"/>
      <c r="G101" s="942"/>
      <c r="H101" s="942"/>
      <c r="I101" s="942"/>
      <c r="J101" s="942"/>
      <c r="K101" s="942"/>
      <c r="L101" s="942"/>
      <c r="M101" s="942"/>
      <c r="N101" s="942"/>
      <c r="O101" s="942"/>
      <c r="P101" s="942"/>
      <c r="Q101" s="942"/>
      <c r="R101" s="942"/>
      <c r="S101" s="942"/>
      <c r="T101" s="942"/>
      <c r="U101" s="942"/>
      <c r="V101" s="942"/>
      <c r="W101" s="942"/>
      <c r="X101" s="942"/>
      <c r="Y101" s="942"/>
      <c r="Z101" s="942"/>
      <c r="AA101" s="942"/>
      <c r="AB101" s="942"/>
      <c r="AC101" s="942"/>
      <c r="AD101" s="942"/>
      <c r="AE101" s="942"/>
      <c r="AF101" s="942"/>
      <c r="AG101" s="942"/>
      <c r="AH101" s="942"/>
      <c r="AI101" s="942"/>
      <c r="AJ101" s="942"/>
      <c r="AK101" s="942"/>
      <c r="AL101" s="942"/>
      <c r="AM101" s="942"/>
      <c r="AN101" s="942"/>
      <c r="AO101" s="942"/>
      <c r="AP101" s="942"/>
      <c r="AQ101" s="942"/>
      <c r="AR101" s="942"/>
      <c r="AS101" s="942"/>
    </row>
    <row r="102" spans="1:45" x14ac:dyDescent="0.15">
      <c r="A102" s="942"/>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row>
    <row r="103" spans="1:45" x14ac:dyDescent="0.15">
      <c r="A103" s="942"/>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row>
    <row r="104" spans="1:45" x14ac:dyDescent="0.15">
      <c r="A104" s="942"/>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row>
    <row r="105" spans="1:45" x14ac:dyDescent="0.15">
      <c r="A105" s="942"/>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row>
    <row r="106" spans="1:45" x14ac:dyDescent="0.15">
      <c r="A106" s="942"/>
      <c r="B106" s="942"/>
      <c r="C106" s="942"/>
      <c r="D106" s="942"/>
      <c r="E106" s="942"/>
      <c r="F106" s="942"/>
      <c r="G106" s="942"/>
      <c r="H106" s="942"/>
      <c r="I106" s="942"/>
      <c r="J106" s="942"/>
      <c r="K106" s="942"/>
      <c r="L106" s="942"/>
      <c r="M106" s="942"/>
      <c r="N106" s="942"/>
      <c r="O106" s="942"/>
      <c r="P106" s="942"/>
      <c r="Q106" s="942"/>
      <c r="R106" s="942"/>
      <c r="S106" s="942"/>
      <c r="T106" s="942"/>
      <c r="U106" s="942"/>
      <c r="V106" s="942"/>
      <c r="W106" s="942"/>
      <c r="X106" s="942"/>
      <c r="Y106" s="942"/>
      <c r="Z106" s="942"/>
      <c r="AA106" s="942"/>
      <c r="AB106" s="942"/>
      <c r="AC106" s="942"/>
      <c r="AD106" s="942"/>
      <c r="AE106" s="942"/>
      <c r="AF106" s="942"/>
      <c r="AG106" s="942"/>
      <c r="AH106" s="942"/>
      <c r="AI106" s="942"/>
      <c r="AJ106" s="942"/>
      <c r="AK106" s="942"/>
      <c r="AL106" s="942"/>
      <c r="AM106" s="942"/>
      <c r="AN106" s="942"/>
      <c r="AO106" s="942"/>
      <c r="AP106" s="942"/>
      <c r="AQ106" s="942"/>
      <c r="AR106" s="942"/>
      <c r="AS106" s="942"/>
    </row>
    <row r="107" spans="1:45" x14ac:dyDescent="0.15">
      <c r="A107" s="942"/>
      <c r="B107" s="942"/>
      <c r="C107" s="942"/>
      <c r="D107" s="942"/>
      <c r="E107" s="942"/>
      <c r="F107" s="942"/>
      <c r="G107" s="942"/>
      <c r="H107" s="942"/>
      <c r="I107" s="942"/>
      <c r="J107" s="942"/>
      <c r="K107" s="942"/>
      <c r="L107" s="942"/>
      <c r="M107" s="942"/>
      <c r="N107" s="942"/>
      <c r="O107" s="942"/>
      <c r="P107" s="942"/>
      <c r="Q107" s="942"/>
      <c r="R107" s="942"/>
      <c r="S107" s="942"/>
      <c r="T107" s="942"/>
      <c r="U107" s="942"/>
      <c r="V107" s="942"/>
      <c r="W107" s="942"/>
      <c r="X107" s="942"/>
      <c r="Y107" s="942"/>
      <c r="Z107" s="942"/>
      <c r="AA107" s="942"/>
      <c r="AB107" s="942"/>
      <c r="AC107" s="942"/>
      <c r="AD107" s="942"/>
      <c r="AE107" s="942"/>
      <c r="AF107" s="942"/>
      <c r="AG107" s="942"/>
      <c r="AH107" s="942"/>
      <c r="AI107" s="942"/>
      <c r="AJ107" s="942"/>
      <c r="AK107" s="942"/>
      <c r="AL107" s="942"/>
      <c r="AM107" s="942"/>
      <c r="AN107" s="942"/>
      <c r="AO107" s="942"/>
      <c r="AP107" s="942"/>
      <c r="AQ107" s="942"/>
      <c r="AR107" s="942"/>
      <c r="AS107" s="942"/>
    </row>
    <row r="108" spans="1:45" x14ac:dyDescent="0.15">
      <c r="A108" s="942"/>
      <c r="B108" s="942"/>
      <c r="C108" s="942"/>
      <c r="D108" s="942"/>
      <c r="E108" s="942"/>
      <c r="F108" s="942"/>
      <c r="G108" s="942"/>
      <c r="H108" s="942"/>
      <c r="I108" s="942"/>
      <c r="J108" s="942"/>
      <c r="K108" s="942"/>
      <c r="L108" s="942"/>
      <c r="M108" s="942"/>
      <c r="N108" s="942"/>
      <c r="O108" s="942"/>
      <c r="P108" s="942"/>
      <c r="Q108" s="942"/>
      <c r="R108" s="942"/>
      <c r="S108" s="942"/>
      <c r="T108" s="942"/>
      <c r="U108" s="942"/>
      <c r="V108" s="942"/>
      <c r="W108" s="942"/>
      <c r="X108" s="942"/>
      <c r="Y108" s="942"/>
      <c r="Z108" s="942"/>
      <c r="AA108" s="942"/>
      <c r="AB108" s="942"/>
      <c r="AC108" s="942"/>
      <c r="AD108" s="942"/>
      <c r="AE108" s="942"/>
      <c r="AF108" s="942"/>
      <c r="AG108" s="942"/>
      <c r="AH108" s="942"/>
      <c r="AI108" s="942"/>
      <c r="AJ108" s="942"/>
      <c r="AK108" s="942"/>
      <c r="AL108" s="942"/>
      <c r="AM108" s="942"/>
      <c r="AN108" s="942"/>
      <c r="AO108" s="942"/>
      <c r="AP108" s="942"/>
      <c r="AQ108" s="942"/>
      <c r="AR108" s="942"/>
      <c r="AS108" s="942"/>
    </row>
    <row r="109" spans="1:45" x14ac:dyDescent="0.15">
      <c r="A109" s="942"/>
      <c r="B109" s="942"/>
      <c r="C109" s="942"/>
      <c r="D109" s="942"/>
      <c r="E109" s="942"/>
      <c r="F109" s="942"/>
      <c r="G109" s="942"/>
      <c r="H109" s="942"/>
      <c r="I109" s="942"/>
      <c r="J109" s="942"/>
      <c r="K109" s="942"/>
      <c r="L109" s="942"/>
      <c r="M109" s="942"/>
      <c r="N109" s="942"/>
      <c r="O109" s="942"/>
      <c r="P109" s="942"/>
      <c r="Q109" s="942"/>
      <c r="R109" s="942"/>
      <c r="S109" s="942"/>
      <c r="T109" s="942"/>
      <c r="U109" s="942"/>
      <c r="V109" s="942"/>
      <c r="W109" s="942"/>
      <c r="X109" s="942"/>
      <c r="Y109" s="942"/>
      <c r="Z109" s="942"/>
      <c r="AA109" s="942"/>
      <c r="AB109" s="942"/>
      <c r="AC109" s="942"/>
      <c r="AD109" s="942"/>
      <c r="AE109" s="942"/>
      <c r="AF109" s="942"/>
      <c r="AG109" s="942"/>
      <c r="AH109" s="942"/>
      <c r="AI109" s="942"/>
      <c r="AJ109" s="942"/>
      <c r="AK109" s="942"/>
      <c r="AL109" s="942"/>
      <c r="AM109" s="942"/>
      <c r="AN109" s="942"/>
      <c r="AO109" s="942"/>
      <c r="AP109" s="942"/>
      <c r="AQ109" s="942"/>
      <c r="AR109" s="942"/>
      <c r="AS109" s="942"/>
    </row>
    <row r="110" spans="1:45" x14ac:dyDescent="0.15">
      <c r="A110" s="942"/>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row>
    <row r="111" spans="1:45" x14ac:dyDescent="0.15">
      <c r="A111" s="942"/>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row>
    <row r="112" spans="1:45" x14ac:dyDescent="0.15">
      <c r="A112" s="942"/>
      <c r="B112" s="942"/>
      <c r="C112" s="942"/>
      <c r="D112" s="942"/>
      <c r="E112" s="942"/>
      <c r="F112" s="942"/>
      <c r="G112" s="942"/>
      <c r="H112" s="942"/>
      <c r="I112" s="942"/>
      <c r="J112" s="942"/>
      <c r="K112" s="942"/>
      <c r="L112" s="942"/>
      <c r="M112" s="942"/>
      <c r="N112" s="942"/>
      <c r="O112" s="942"/>
      <c r="P112" s="942"/>
      <c r="Q112" s="942"/>
      <c r="R112" s="942"/>
      <c r="S112" s="942"/>
      <c r="T112" s="942"/>
      <c r="U112" s="942"/>
      <c r="V112" s="942"/>
      <c r="W112" s="942"/>
      <c r="X112" s="942"/>
      <c r="Y112" s="942"/>
      <c r="Z112" s="942"/>
      <c r="AA112" s="942"/>
      <c r="AB112" s="942"/>
      <c r="AC112" s="942"/>
      <c r="AD112" s="942"/>
      <c r="AE112" s="942"/>
      <c r="AF112" s="942"/>
      <c r="AG112" s="942"/>
      <c r="AH112" s="942"/>
      <c r="AI112" s="942"/>
      <c r="AJ112" s="942"/>
      <c r="AK112" s="942"/>
      <c r="AL112" s="942"/>
      <c r="AM112" s="942"/>
      <c r="AN112" s="942"/>
      <c r="AO112" s="942"/>
      <c r="AP112" s="942"/>
      <c r="AQ112" s="942"/>
      <c r="AR112" s="942"/>
      <c r="AS112" s="942"/>
    </row>
    <row r="113" spans="1:45" x14ac:dyDescent="0.15">
      <c r="A113" s="942"/>
      <c r="B113" s="942"/>
      <c r="C113" s="942"/>
      <c r="D113" s="942"/>
      <c r="E113" s="942"/>
      <c r="F113" s="942"/>
      <c r="G113" s="942"/>
      <c r="H113" s="942"/>
      <c r="I113" s="942"/>
      <c r="J113" s="942"/>
      <c r="K113" s="942"/>
      <c r="L113" s="942"/>
      <c r="M113" s="942"/>
      <c r="N113" s="942"/>
      <c r="O113" s="942"/>
      <c r="P113" s="942"/>
      <c r="Q113" s="942"/>
      <c r="R113" s="942"/>
      <c r="S113" s="942"/>
      <c r="T113" s="942"/>
      <c r="U113" s="942"/>
      <c r="V113" s="942"/>
      <c r="W113" s="942"/>
      <c r="X113" s="942"/>
      <c r="Y113" s="942"/>
      <c r="Z113" s="942"/>
      <c r="AA113" s="942"/>
      <c r="AB113" s="942"/>
      <c r="AC113" s="942"/>
      <c r="AD113" s="942"/>
      <c r="AE113" s="942"/>
      <c r="AF113" s="942"/>
      <c r="AG113" s="942"/>
      <c r="AH113" s="942"/>
      <c r="AI113" s="942"/>
      <c r="AJ113" s="942"/>
      <c r="AK113" s="942"/>
      <c r="AL113" s="942"/>
      <c r="AM113" s="942"/>
      <c r="AN113" s="942"/>
      <c r="AO113" s="942"/>
      <c r="AP113" s="942"/>
      <c r="AQ113" s="942"/>
      <c r="AR113" s="942"/>
      <c r="AS113" s="942"/>
    </row>
    <row r="114" spans="1:45" x14ac:dyDescent="0.15">
      <c r="A114" s="942"/>
      <c r="B114" s="942"/>
      <c r="C114" s="942"/>
      <c r="D114" s="942"/>
      <c r="E114" s="942"/>
      <c r="F114" s="942"/>
      <c r="G114" s="942"/>
      <c r="H114" s="942"/>
      <c r="I114" s="942"/>
      <c r="J114" s="942"/>
      <c r="K114" s="942"/>
      <c r="L114" s="942"/>
      <c r="M114" s="942"/>
      <c r="N114" s="942"/>
      <c r="O114" s="942"/>
      <c r="P114" s="942"/>
      <c r="Q114" s="942"/>
      <c r="R114" s="942"/>
      <c r="S114" s="942"/>
      <c r="T114" s="942"/>
      <c r="U114" s="942"/>
      <c r="V114" s="942"/>
      <c r="W114" s="942"/>
      <c r="X114" s="942"/>
      <c r="Y114" s="942"/>
      <c r="Z114" s="942"/>
      <c r="AA114" s="942"/>
      <c r="AB114" s="942"/>
      <c r="AC114" s="942"/>
      <c r="AD114" s="942"/>
      <c r="AE114" s="942"/>
      <c r="AF114" s="942"/>
      <c r="AG114" s="942"/>
      <c r="AH114" s="942"/>
      <c r="AI114" s="942"/>
      <c r="AJ114" s="942"/>
      <c r="AK114" s="942"/>
      <c r="AL114" s="942"/>
      <c r="AM114" s="942"/>
      <c r="AN114" s="942"/>
      <c r="AO114" s="942"/>
      <c r="AP114" s="942"/>
      <c r="AQ114" s="942"/>
      <c r="AR114" s="942"/>
      <c r="AS114" s="942"/>
    </row>
    <row r="115" spans="1:45" x14ac:dyDescent="0.15">
      <c r="A115" s="942"/>
      <c r="B115" s="942"/>
      <c r="C115" s="942"/>
      <c r="D115" s="942"/>
      <c r="E115" s="942"/>
      <c r="F115" s="942"/>
      <c r="G115" s="942"/>
      <c r="H115" s="942"/>
      <c r="I115" s="942"/>
      <c r="J115" s="942"/>
      <c r="K115" s="942"/>
      <c r="L115" s="942"/>
      <c r="M115" s="942"/>
      <c r="N115" s="942"/>
      <c r="O115" s="942"/>
      <c r="P115" s="942"/>
      <c r="Q115" s="942"/>
      <c r="R115" s="942"/>
      <c r="S115" s="942"/>
      <c r="T115" s="942"/>
      <c r="U115" s="942"/>
      <c r="V115" s="942"/>
      <c r="W115" s="942"/>
      <c r="X115" s="942"/>
      <c r="Y115" s="942"/>
      <c r="Z115" s="942"/>
      <c r="AA115" s="942"/>
      <c r="AB115" s="942"/>
      <c r="AC115" s="942"/>
      <c r="AD115" s="942"/>
      <c r="AE115" s="942"/>
      <c r="AF115" s="942"/>
      <c r="AG115" s="942"/>
      <c r="AH115" s="942"/>
      <c r="AI115" s="942"/>
      <c r="AJ115" s="942"/>
      <c r="AK115" s="942"/>
      <c r="AL115" s="942"/>
      <c r="AM115" s="942"/>
      <c r="AN115" s="942"/>
      <c r="AO115" s="942"/>
      <c r="AP115" s="942"/>
      <c r="AQ115" s="942"/>
      <c r="AR115" s="942"/>
      <c r="AS115" s="942"/>
    </row>
    <row r="116" spans="1:45" x14ac:dyDescent="0.15">
      <c r="A116" s="942"/>
      <c r="B116" s="942"/>
      <c r="C116" s="942"/>
      <c r="D116" s="942"/>
      <c r="E116" s="942"/>
      <c r="F116" s="942"/>
      <c r="G116" s="942"/>
      <c r="H116" s="942"/>
      <c r="I116" s="942"/>
      <c r="J116" s="942"/>
      <c r="K116" s="942"/>
      <c r="L116" s="942"/>
      <c r="M116" s="942"/>
      <c r="N116" s="942"/>
      <c r="O116" s="942"/>
      <c r="P116" s="942"/>
      <c r="Q116" s="942"/>
      <c r="R116" s="942"/>
      <c r="S116" s="942"/>
      <c r="T116" s="942"/>
      <c r="U116" s="942"/>
      <c r="V116" s="942"/>
      <c r="W116" s="942"/>
      <c r="X116" s="942"/>
      <c r="Y116" s="942"/>
      <c r="Z116" s="942"/>
      <c r="AA116" s="942"/>
      <c r="AB116" s="942"/>
      <c r="AC116" s="942"/>
      <c r="AD116" s="942"/>
      <c r="AE116" s="942"/>
      <c r="AF116" s="942"/>
      <c r="AG116" s="942"/>
      <c r="AH116" s="942"/>
      <c r="AI116" s="942"/>
      <c r="AJ116" s="942"/>
      <c r="AK116" s="942"/>
      <c r="AL116" s="942"/>
      <c r="AM116" s="942"/>
      <c r="AN116" s="942"/>
      <c r="AO116" s="942"/>
      <c r="AP116" s="942"/>
      <c r="AQ116" s="942"/>
      <c r="AR116" s="942"/>
      <c r="AS116" s="942"/>
    </row>
  </sheetData>
  <sheetProtection password="CA4E" sheet="1" objects="1" scenarios="1"/>
  <mergeCells count="14">
    <mergeCell ref="L34:N34"/>
    <mergeCell ref="B6:O6"/>
    <mergeCell ref="M10:N10"/>
    <mergeCell ref="M15:N15"/>
    <mergeCell ref="M21:N21"/>
    <mergeCell ref="M23:N23"/>
    <mergeCell ref="M25:N25"/>
    <mergeCell ref="M27:N27"/>
    <mergeCell ref="L32:N32"/>
    <mergeCell ref="B2:C2"/>
    <mergeCell ref="D2:H2"/>
    <mergeCell ref="J2:O2"/>
    <mergeCell ref="B4:O4"/>
    <mergeCell ref="L30:N30"/>
  </mergeCells>
  <phoneticPr fontId="2" type="noConversion"/>
  <hyperlinks>
    <hyperlink ref="M15:N15" location="'6b'!A1" display="ir a Gastos ►" xr:uid="{00000000-0004-0000-1300-000000000000}"/>
    <hyperlink ref="L34:N34" location="'5'!A1" display="◄  Vuelvo a la sección anterior" xr:uid="{00000000-0004-0000-1300-000001000000}"/>
    <hyperlink ref="L32:N32" location="FIN!A1" display="Me salto esta sección            ►" xr:uid="{00000000-0004-0000-1300-000002000000}"/>
    <hyperlink ref="L30:N30" location="'6a'!A1" display="Comenzar  (hoja siguiente)  ►" xr:uid="{00000000-0004-0000-1300-000003000000}"/>
    <hyperlink ref="M10:N10" location="'6a'!A1" display="ir a Ingresos ►" xr:uid="{00000000-0004-0000-1300-000004000000}"/>
    <hyperlink ref="M21:N21" location="pr5!A1" display="ir a Presupuesto 5 ►" xr:uid="{00000000-0004-0000-1300-000005000000}"/>
    <hyperlink ref="M23:N23" location="'t5'!A1" display="ir a Tesorería 5 ►" xr:uid="{00000000-0004-0000-1300-000006000000}"/>
    <hyperlink ref="M25:N25" location="'b5'!A1" display="ir a Balances 5 ►" xr:uid="{00000000-0004-0000-1300-000007000000}"/>
    <hyperlink ref="M27:N27" location="'a5'!A1" display="ir a Análisis 5 ►" xr:uid="{00000000-0004-0000-1300-000008000000}"/>
  </hyperlinks>
  <pageMargins left="0.75" right="0.75" top="1" bottom="1" header="0" footer="0"/>
  <drawing r:id="rId1"/>
  <extLst>
    <ext xmlns:mx="http://schemas.microsoft.com/office/mac/excel/2008/main" uri="http://schemas.microsoft.com/office/mac/excel/2008/main">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indexed="19"/>
  </sheetPr>
  <dimension ref="A1:BT320"/>
  <sheetViews>
    <sheetView showZeros="0" zoomScale="75" workbookViewId="0">
      <pane xSplit="5" ySplit="8" topLeftCell="F9" activePane="bottomRight" state="frozen"/>
      <selection pane="topRight" activeCell="F1" sqref="F1"/>
      <selection pane="bottomLeft" activeCell="A7" sqref="A7"/>
      <selection pane="bottomRight" activeCell="E21" sqref="E21:M21"/>
    </sheetView>
  </sheetViews>
  <sheetFormatPr baseColWidth="10" defaultRowHeight="13" x14ac:dyDescent="0.15"/>
  <cols>
    <col min="1" max="1" width="1.6640625" customWidth="1"/>
    <col min="2" max="2" width="1.5" customWidth="1"/>
    <col min="3" max="3" width="4.6640625" customWidth="1"/>
    <col min="4" max="4" width="22.6640625" customWidth="1"/>
    <col min="5" max="34" width="14.6640625" customWidth="1"/>
    <col min="35" max="40" width="14.6640625" hidden="1" customWidth="1"/>
    <col min="41" max="41" width="4.6640625" customWidth="1"/>
    <col min="43" max="43" width="0" hidden="1" customWidth="1"/>
    <col min="48" max="48" width="3.5" customWidth="1"/>
  </cols>
  <sheetData>
    <row r="1" spans="1:72" ht="5" customHeight="1" thickBot="1"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row>
    <row r="2" spans="1:72" ht="20.25" customHeight="1" thickBot="1" x14ac:dyDescent="0.25">
      <c r="A2" s="4"/>
      <c r="B2" s="4"/>
      <c r="C2" s="4"/>
      <c r="D2" s="1364" t="s">
        <v>417</v>
      </c>
      <c r="E2" s="1383">
        <f>$H$60</f>
        <v>2023</v>
      </c>
      <c r="F2" s="1384">
        <f>+E2+1</f>
        <v>2024</v>
      </c>
      <c r="G2" s="1385">
        <f>+F2+1</f>
        <v>2025</v>
      </c>
      <c r="H2" s="1386">
        <f>+G2+1</f>
        <v>2026</v>
      </c>
      <c r="I2" s="1387">
        <f>+H2+1</f>
        <v>2027</v>
      </c>
      <c r="J2" s="254"/>
      <c r="K2" s="254"/>
      <c r="L2" s="2333" t="s">
        <v>246</v>
      </c>
      <c r="M2" s="2334"/>
      <c r="N2" s="2335"/>
      <c r="O2" s="4"/>
      <c r="P2" s="4"/>
      <c r="Q2" s="4"/>
      <c r="R2" s="4"/>
      <c r="S2" s="4"/>
      <c r="T2" s="4"/>
      <c r="U2" s="4"/>
      <c r="V2" s="4"/>
      <c r="W2" s="4"/>
      <c r="X2" s="4"/>
      <c r="Y2" s="4"/>
      <c r="Z2" s="4"/>
      <c r="AA2" s="4"/>
      <c r="AB2" s="4"/>
      <c r="AC2" s="4"/>
      <c r="AD2" s="4"/>
      <c r="AE2" s="4"/>
      <c r="AF2" s="4"/>
      <c r="AG2" s="4"/>
      <c r="AH2" s="4"/>
      <c r="AI2" s="4"/>
      <c r="AJ2" s="4"/>
      <c r="AK2" s="4"/>
      <c r="AL2" s="4"/>
      <c r="AM2" s="4"/>
      <c r="AN2" s="4"/>
      <c r="AO2" s="4"/>
      <c r="AP2" s="4"/>
      <c r="AQ2" s="1"/>
      <c r="AR2" s="942"/>
      <c r="AS2" s="942"/>
      <c r="AT2" s="942"/>
      <c r="AU2" s="942"/>
      <c r="AV2" s="942"/>
      <c r="AW2" s="942"/>
      <c r="AX2" s="942"/>
      <c r="AY2" s="942"/>
      <c r="AZ2" s="942"/>
      <c r="BA2" s="942"/>
      <c r="BB2" s="942"/>
      <c r="BC2" s="942"/>
      <c r="BD2" s="942"/>
      <c r="BE2" s="942"/>
      <c r="BF2" s="942"/>
      <c r="BG2" s="942"/>
      <c r="BH2" s="942"/>
      <c r="BI2" s="942"/>
      <c r="BJ2" s="942"/>
      <c r="BK2" s="942"/>
      <c r="BL2" s="942"/>
      <c r="BM2" s="942"/>
      <c r="BN2" s="942"/>
      <c r="BO2" s="942"/>
      <c r="BP2" s="942"/>
      <c r="BQ2" s="942"/>
      <c r="BR2" s="942"/>
      <c r="BS2" s="942"/>
      <c r="BT2" s="942"/>
    </row>
    <row r="3" spans="1:72" ht="16" x14ac:dyDescent="0.2">
      <c r="A3" s="4"/>
      <c r="B3" s="4"/>
      <c r="C3" s="4"/>
      <c r="D3" s="1937" t="s">
        <v>1528</v>
      </c>
      <c r="E3" s="1365">
        <f>$E$62</f>
        <v>67000</v>
      </c>
      <c r="F3" s="1365">
        <f>IF(H135=0,F26,H135)</f>
        <v>70350</v>
      </c>
      <c r="G3" s="1365">
        <f>IF(K135=0,H26,K135)</f>
        <v>72460.5</v>
      </c>
      <c r="H3" s="1365">
        <f>IF(N135=0,J26,N135)</f>
        <v>74634.315000000002</v>
      </c>
      <c r="I3" s="1366">
        <f>IF(Q135=0,L26,Q135)</f>
        <v>78366.030750000005</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1"/>
      <c r="AR3" s="942"/>
      <c r="AS3" s="942"/>
      <c r="AT3" s="942"/>
      <c r="AU3" s="942"/>
      <c r="AV3" s="942"/>
      <c r="AW3" s="942"/>
      <c r="AX3" s="942"/>
      <c r="AY3" s="942"/>
      <c r="AZ3" s="942"/>
      <c r="BA3" s="942"/>
      <c r="BB3" s="942"/>
      <c r="BC3" s="942"/>
      <c r="BD3" s="942"/>
      <c r="BE3" s="942"/>
      <c r="BF3" s="942"/>
      <c r="BG3" s="942"/>
      <c r="BH3" s="942"/>
      <c r="BI3" s="942"/>
      <c r="BJ3" s="942"/>
      <c r="BK3" s="942"/>
      <c r="BL3" s="942"/>
      <c r="BM3" s="942"/>
      <c r="BN3" s="942"/>
      <c r="BO3" s="942"/>
      <c r="BP3" s="942"/>
      <c r="BQ3" s="942"/>
      <c r="BR3" s="942"/>
      <c r="BS3" s="942"/>
      <c r="BT3" s="942"/>
    </row>
    <row r="4" spans="1:72" ht="16" x14ac:dyDescent="0.2">
      <c r="A4" s="4"/>
      <c r="B4" s="4"/>
      <c r="C4" s="4"/>
      <c r="D4" s="1937" t="s">
        <v>1339</v>
      </c>
      <c r="E4" s="2041">
        <f>+E29</f>
        <v>1</v>
      </c>
      <c r="F4" s="2041">
        <f>IF(J135=0,F29,J135)</f>
        <v>1</v>
      </c>
      <c r="G4" s="2041">
        <f>IF(M135=0,H29,M135)</f>
        <v>1</v>
      </c>
      <c r="H4" s="2041">
        <f>IF(P135=0,J29,P135)</f>
        <v>1</v>
      </c>
      <c r="I4" s="2042">
        <f>IF(S135=0,L29,S135)</f>
        <v>1</v>
      </c>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1"/>
      <c r="AR4" s="942"/>
      <c r="AS4" s="942"/>
      <c r="AT4" s="942"/>
      <c r="AU4" s="942"/>
      <c r="AV4" s="942"/>
      <c r="AW4" s="942"/>
      <c r="AX4" s="942"/>
      <c r="AY4" s="942"/>
      <c r="AZ4" s="942"/>
      <c r="BA4" s="942"/>
      <c r="BB4" s="942"/>
      <c r="BC4" s="942"/>
      <c r="BD4" s="942"/>
      <c r="BE4" s="942"/>
      <c r="BF4" s="942"/>
      <c r="BG4" s="942"/>
      <c r="BH4" s="942"/>
      <c r="BI4" s="942"/>
      <c r="BJ4" s="942"/>
      <c r="BK4" s="942"/>
      <c r="BL4" s="942"/>
      <c r="BM4" s="942"/>
      <c r="BN4" s="942"/>
      <c r="BO4" s="942"/>
      <c r="BP4" s="942"/>
      <c r="BQ4" s="942"/>
      <c r="BR4" s="942"/>
      <c r="BS4" s="942"/>
      <c r="BT4" s="942"/>
    </row>
    <row r="5" spans="1:72" ht="16" x14ac:dyDescent="0.2">
      <c r="A5" s="4"/>
      <c r="B5" s="4"/>
      <c r="C5" s="4"/>
      <c r="D5" s="1937" t="s">
        <v>1534</v>
      </c>
      <c r="E5" s="2043">
        <f>+E35+E45</f>
        <v>0</v>
      </c>
      <c r="F5" s="2043">
        <f>+F35+F45</f>
        <v>0</v>
      </c>
      <c r="G5" s="2043">
        <f>+G35+G45</f>
        <v>0</v>
      </c>
      <c r="H5" s="2043">
        <f>+H35+H45</f>
        <v>0</v>
      </c>
      <c r="I5" s="2044">
        <f>+I35+I45</f>
        <v>0</v>
      </c>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1"/>
      <c r="AR5" s="942"/>
      <c r="AS5" s="942"/>
      <c r="AT5" s="942"/>
      <c r="AU5" s="942"/>
      <c r="AV5" s="942"/>
      <c r="AW5" s="942"/>
      <c r="AX5" s="942"/>
      <c r="AY5" s="942"/>
      <c r="AZ5" s="942"/>
      <c r="BA5" s="942"/>
      <c r="BB5" s="942"/>
      <c r="BC5" s="942"/>
      <c r="BD5" s="942"/>
      <c r="BE5" s="942"/>
      <c r="BF5" s="942"/>
      <c r="BG5" s="942"/>
      <c r="BH5" s="942"/>
      <c r="BI5" s="942"/>
      <c r="BJ5" s="942"/>
      <c r="BK5" s="942"/>
      <c r="BL5" s="942"/>
      <c r="BM5" s="942"/>
      <c r="BN5" s="942"/>
      <c r="BO5" s="942"/>
      <c r="BP5" s="942"/>
      <c r="BQ5" s="942"/>
      <c r="BR5" s="942"/>
      <c r="BS5" s="942"/>
      <c r="BT5" s="942"/>
    </row>
    <row r="6" spans="1:72" ht="17" thickBot="1" x14ac:dyDescent="0.25">
      <c r="A6" s="4"/>
      <c r="B6" s="4"/>
      <c r="C6" s="4"/>
      <c r="D6" s="1938" t="s">
        <v>560</v>
      </c>
      <c r="E6" s="871">
        <f>+E3+E5</f>
        <v>67000</v>
      </c>
      <c r="F6" s="871">
        <f>+F3+F5</f>
        <v>70350</v>
      </c>
      <c r="G6" s="871">
        <f>+G3+G5</f>
        <v>72460.5</v>
      </c>
      <c r="H6" s="871">
        <f>+H3+H5</f>
        <v>74634.315000000002</v>
      </c>
      <c r="I6" s="872">
        <f>+I3+I5</f>
        <v>78366.030750000005</v>
      </c>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1"/>
      <c r="AR6" s="942"/>
      <c r="AS6" s="942"/>
      <c r="AT6" s="942"/>
      <c r="AU6" s="942"/>
      <c r="AV6" s="942"/>
      <c r="AW6" s="942"/>
      <c r="AX6" s="942"/>
      <c r="AY6" s="942"/>
      <c r="AZ6" s="942"/>
      <c r="BA6" s="942"/>
      <c r="BB6" s="942"/>
      <c r="BC6" s="942"/>
      <c r="BD6" s="942"/>
      <c r="BE6" s="942"/>
      <c r="BF6" s="942"/>
      <c r="BG6" s="942"/>
      <c r="BH6" s="942"/>
      <c r="BI6" s="942"/>
      <c r="BJ6" s="942"/>
      <c r="BK6" s="942"/>
      <c r="BL6" s="942"/>
      <c r="BM6" s="942"/>
      <c r="BN6" s="942"/>
      <c r="BO6" s="942"/>
      <c r="BP6" s="942"/>
      <c r="BQ6" s="942"/>
      <c r="BR6" s="942"/>
      <c r="BS6" s="942"/>
      <c r="BT6" s="942"/>
    </row>
    <row r="7" spans="1:72" ht="15" thickBot="1" x14ac:dyDescent="0.2">
      <c r="A7" s="4"/>
      <c r="B7" s="4"/>
      <c r="C7" s="4"/>
      <c r="D7" s="1931" t="s">
        <v>1786</v>
      </c>
      <c r="E7" s="1932">
        <f>SUM('6b'!E4:E8)</f>
        <v>66420</v>
      </c>
      <c r="F7" s="1932">
        <f>SUM('6b'!F4:F8)</f>
        <v>60600</v>
      </c>
      <c r="G7" s="1932">
        <f>SUM('6b'!G4:G8)</f>
        <v>60600</v>
      </c>
      <c r="H7" s="1932">
        <f>SUM('6b'!H4:H8)</f>
        <v>60600</v>
      </c>
      <c r="I7" s="1933">
        <f>SUM('6b'!I4:I8)</f>
        <v>60600</v>
      </c>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1"/>
      <c r="AR7" s="942"/>
      <c r="AS7" s="942"/>
      <c r="AT7" s="942"/>
      <c r="AU7" s="942"/>
      <c r="AV7" s="942"/>
      <c r="AW7" s="942"/>
      <c r="AX7" s="942"/>
      <c r="AY7" s="942"/>
      <c r="AZ7" s="942"/>
      <c r="BA7" s="942"/>
      <c r="BB7" s="942"/>
      <c r="BC7" s="942"/>
      <c r="BD7" s="942"/>
      <c r="BE7" s="942"/>
      <c r="BF7" s="942"/>
      <c r="BG7" s="942"/>
      <c r="BH7" s="942"/>
      <c r="BI7" s="942"/>
      <c r="BJ7" s="942"/>
      <c r="BK7" s="942"/>
      <c r="BL7" s="942"/>
      <c r="BM7" s="942"/>
      <c r="BN7" s="942"/>
      <c r="BO7" s="942"/>
      <c r="BP7" s="942"/>
      <c r="BQ7" s="942"/>
      <c r="BR7" s="942"/>
      <c r="BS7" s="942"/>
      <c r="BT7" s="942"/>
    </row>
    <row r="8" spans="1:72" ht="17" thickBot="1" x14ac:dyDescent="0.25">
      <c r="A8" s="4"/>
      <c r="B8" s="4"/>
      <c r="C8" s="4"/>
      <c r="D8" s="1936" t="s">
        <v>33</v>
      </c>
      <c r="E8" s="1934">
        <f>'6b'!E9</f>
        <v>580</v>
      </c>
      <c r="F8" s="1934">
        <f>'6b'!F9</f>
        <v>9750</v>
      </c>
      <c r="G8" s="1934">
        <f>'6b'!G9</f>
        <v>11860.5</v>
      </c>
      <c r="H8" s="1934">
        <f>'6b'!H9</f>
        <v>14034.315000000002</v>
      </c>
      <c r="I8" s="1935">
        <f>'6b'!I9</f>
        <v>17766.030750000005</v>
      </c>
      <c r="J8" s="2024" t="s">
        <v>577</v>
      </c>
      <c r="K8" s="2038" t="s">
        <v>565</v>
      </c>
      <c r="L8" s="2040" t="s">
        <v>594</v>
      </c>
      <c r="M8" s="2026" t="s">
        <v>593</v>
      </c>
      <c r="N8" s="2020" t="s">
        <v>96</v>
      </c>
      <c r="O8" s="4"/>
      <c r="P8" s="4"/>
      <c r="Q8" s="4"/>
      <c r="R8" s="4"/>
      <c r="S8" s="4"/>
      <c r="T8" s="4"/>
      <c r="U8" s="4"/>
      <c r="V8" s="4"/>
      <c r="W8" s="4"/>
      <c r="X8" s="4"/>
      <c r="Y8" s="4"/>
      <c r="Z8" s="4"/>
      <c r="AA8" s="4"/>
      <c r="AB8" s="4"/>
      <c r="AC8" s="4"/>
      <c r="AD8" s="4"/>
      <c r="AE8" s="4"/>
      <c r="AF8" s="4"/>
      <c r="AG8" s="4"/>
      <c r="AH8" s="4"/>
      <c r="AI8" s="4"/>
      <c r="AJ8" s="4"/>
      <c r="AK8" s="4"/>
      <c r="AL8" s="4"/>
      <c r="AM8" s="4"/>
      <c r="AN8" s="4"/>
      <c r="AO8" s="4"/>
      <c r="AP8" s="4"/>
      <c r="AQ8" s="1"/>
      <c r="AR8" s="942"/>
      <c r="AS8" s="942"/>
      <c r="AT8" s="942"/>
      <c r="AU8" s="942"/>
      <c r="AV8" s="942"/>
      <c r="AW8" s="942"/>
      <c r="AX8" s="942"/>
      <c r="AY8" s="942"/>
      <c r="AZ8" s="942"/>
      <c r="BA8" s="942"/>
      <c r="BB8" s="942"/>
      <c r="BC8" s="942"/>
      <c r="BD8" s="942"/>
      <c r="BE8" s="942"/>
      <c r="BF8" s="942"/>
      <c r="BG8" s="942"/>
      <c r="BH8" s="942"/>
      <c r="BI8" s="942"/>
      <c r="BJ8" s="942"/>
      <c r="BK8" s="942"/>
      <c r="BL8" s="942"/>
      <c r="BM8" s="942"/>
      <c r="BN8" s="942"/>
      <c r="BO8" s="942"/>
      <c r="BP8" s="942"/>
      <c r="BQ8" s="942"/>
      <c r="BR8" s="942"/>
      <c r="BS8" s="942"/>
      <c r="BT8" s="942"/>
    </row>
    <row r="9" spans="1:72" ht="5" customHeight="1" thickBot="1" x14ac:dyDescent="0.2">
      <c r="A9" s="4"/>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1"/>
      <c r="AR9" s="942"/>
      <c r="AS9" s="942"/>
      <c r="AT9" s="942"/>
      <c r="AU9" s="942"/>
      <c r="AV9" s="942"/>
      <c r="AW9" s="942"/>
      <c r="AX9" s="942"/>
      <c r="AY9" s="942"/>
      <c r="AZ9" s="942"/>
      <c r="BA9" s="942"/>
      <c r="BB9" s="942"/>
      <c r="BC9" s="942"/>
      <c r="BD9" s="942"/>
      <c r="BE9" s="942"/>
      <c r="BF9" s="942"/>
      <c r="BG9" s="942"/>
      <c r="BH9" s="942"/>
      <c r="BI9" s="942"/>
      <c r="BJ9" s="942"/>
      <c r="BK9" s="942"/>
      <c r="BL9" s="942"/>
      <c r="BM9" s="942"/>
      <c r="BN9" s="942"/>
      <c r="BO9" s="942"/>
      <c r="BP9" s="942"/>
      <c r="BQ9" s="942"/>
      <c r="BR9" s="942"/>
      <c r="BS9" s="942"/>
      <c r="BT9" s="942"/>
    </row>
    <row r="10" spans="1:72" ht="27" customHeight="1" thickTop="1" thickBot="1" x14ac:dyDescent="0.3">
      <c r="A10" s="4"/>
      <c r="B10" s="4"/>
      <c r="C10" s="2370" t="str">
        <f>'1'!$G$13</f>
        <v>CAED GESTION</v>
      </c>
      <c r="D10" s="2371"/>
      <c r="E10" s="2325" t="str">
        <f>'2c'!$D$7</f>
        <v>PLAN de NEGOCIO</v>
      </c>
      <c r="F10" s="2325"/>
      <c r="G10" s="2325"/>
      <c r="H10" s="2325"/>
      <c r="I10" s="778">
        <f>'1'!$E$15</f>
        <v>2023</v>
      </c>
      <c r="J10" s="1124" t="s">
        <v>540</v>
      </c>
      <c r="K10" s="2704" t="s">
        <v>541</v>
      </c>
      <c r="L10" s="2704"/>
      <c r="M10" s="2704"/>
      <c r="N10" s="2705"/>
      <c r="O10" s="4"/>
      <c r="P10" s="4"/>
      <c r="Q10" s="4"/>
      <c r="R10" s="4"/>
      <c r="S10" s="4"/>
      <c r="T10" s="53"/>
      <c r="U10" s="53"/>
      <c r="V10" s="53"/>
      <c r="W10" s="53"/>
      <c r="X10" s="53"/>
      <c r="Y10" s="53"/>
      <c r="Z10" s="53"/>
      <c r="AA10" s="53"/>
      <c r="AB10" s="53"/>
      <c r="AC10" s="53"/>
      <c r="AD10" s="53"/>
      <c r="AE10" s="53"/>
      <c r="AF10" s="53"/>
      <c r="AG10" s="53"/>
      <c r="AH10" s="53"/>
      <c r="AI10" s="53"/>
      <c r="AJ10" s="53"/>
      <c r="AK10" s="53"/>
      <c r="AL10" s="53"/>
      <c r="AM10" s="53"/>
      <c r="AN10" s="4"/>
      <c r="AO10" s="4"/>
      <c r="AP10" s="4"/>
      <c r="AQ10" s="1"/>
      <c r="AR10" s="942"/>
      <c r="AS10" s="942"/>
      <c r="AT10" s="942"/>
      <c r="AU10" s="942"/>
      <c r="AV10" s="942"/>
      <c r="AW10" s="942"/>
      <c r="AX10" s="942"/>
      <c r="AY10" s="942"/>
      <c r="AZ10" s="942"/>
      <c r="BA10" s="942"/>
      <c r="BB10" s="942"/>
      <c r="BC10" s="942"/>
      <c r="BD10" s="942"/>
      <c r="BE10" s="942"/>
      <c r="BF10" s="942"/>
      <c r="BG10" s="942"/>
      <c r="BH10" s="942"/>
      <c r="BI10" s="942"/>
      <c r="BJ10" s="942"/>
      <c r="BK10" s="942"/>
      <c r="BL10" s="942"/>
      <c r="BM10" s="942"/>
      <c r="BN10" s="942"/>
      <c r="BO10" s="942"/>
      <c r="BP10" s="942"/>
      <c r="BQ10" s="942"/>
      <c r="BR10" s="942"/>
      <c r="BS10" s="942"/>
      <c r="BT10" s="942"/>
    </row>
    <row r="11" spans="1:72" ht="5" customHeight="1" x14ac:dyDescent="0.15">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1"/>
      <c r="AR11" s="942"/>
      <c r="AS11" s="942"/>
      <c r="AT11" s="942"/>
      <c r="AU11" s="942"/>
      <c r="AV11" s="942"/>
      <c r="AW11" s="942"/>
      <c r="AX11" s="942"/>
      <c r="AY11" s="942"/>
      <c r="AZ11" s="942"/>
      <c r="BA11" s="942"/>
      <c r="BB11" s="942"/>
      <c r="BC11" s="942"/>
      <c r="BD11" s="942"/>
      <c r="BE11" s="942"/>
      <c r="BF11" s="942"/>
      <c r="BG11" s="942"/>
      <c r="BH11" s="942"/>
      <c r="BI11" s="942"/>
      <c r="BJ11" s="942"/>
      <c r="BK11" s="942"/>
      <c r="BL11" s="942"/>
      <c r="BM11" s="942"/>
      <c r="BN11" s="942"/>
      <c r="BO11" s="942"/>
      <c r="BP11" s="942"/>
      <c r="BQ11" s="942"/>
      <c r="BR11" s="942"/>
      <c r="BS11" s="942"/>
      <c r="BT11" s="942"/>
    </row>
    <row r="12" spans="1:72" ht="9.75" customHeight="1" x14ac:dyDescent="0.15">
      <c r="A12" s="4"/>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4"/>
      <c r="AQ12" s="1"/>
      <c r="AR12" s="942"/>
      <c r="AS12" s="942"/>
      <c r="AT12" s="942"/>
      <c r="AU12" s="942"/>
      <c r="AV12" s="942"/>
      <c r="AW12" s="942"/>
      <c r="AX12" s="942"/>
      <c r="AY12" s="942"/>
      <c r="AZ12" s="942"/>
      <c r="BA12" s="942"/>
      <c r="BB12" s="942"/>
      <c r="BC12" s="942"/>
      <c r="BD12" s="942"/>
      <c r="BE12" s="942"/>
      <c r="BF12" s="942"/>
      <c r="BG12" s="942"/>
      <c r="BH12" s="942"/>
      <c r="BI12" s="942"/>
      <c r="BJ12" s="942"/>
      <c r="BK12" s="942"/>
      <c r="BL12" s="942"/>
      <c r="BM12" s="942"/>
      <c r="BN12" s="942"/>
      <c r="BO12" s="942"/>
      <c r="BP12" s="942"/>
      <c r="BQ12" s="942"/>
      <c r="BR12" s="942"/>
      <c r="BS12" s="942"/>
      <c r="BT12" s="942"/>
    </row>
    <row r="13" spans="1:72" ht="18.75" customHeight="1" x14ac:dyDescent="0.2">
      <c r="A13" s="4"/>
      <c r="B13" s="18"/>
      <c r="C13" s="18"/>
      <c r="D13" s="52"/>
      <c r="E13" s="52"/>
      <c r="F13" s="52"/>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18"/>
      <c r="AO13" s="18"/>
      <c r="AP13" s="4"/>
      <c r="AQ13" s="1"/>
      <c r="AR13" s="942"/>
      <c r="AS13" s="942"/>
      <c r="AT13" s="942"/>
      <c r="AU13" s="942"/>
      <c r="AV13" s="942"/>
      <c r="AW13" s="942"/>
      <c r="AX13" s="942"/>
      <c r="AY13" s="942"/>
      <c r="AZ13" s="942"/>
      <c r="BA13" s="942"/>
      <c r="BB13" s="942"/>
      <c r="BC13" s="942"/>
      <c r="BD13" s="942"/>
      <c r="BE13" s="942"/>
      <c r="BF13" s="942"/>
      <c r="BG13" s="942"/>
      <c r="BH13" s="942"/>
      <c r="BI13" s="942"/>
      <c r="BJ13" s="942"/>
      <c r="BK13" s="942"/>
      <c r="BL13" s="942"/>
      <c r="BM13" s="942"/>
      <c r="BN13" s="942"/>
      <c r="BO13" s="942"/>
      <c r="BP13" s="942"/>
      <c r="BQ13" s="942"/>
      <c r="BR13" s="942"/>
      <c r="BS13" s="942"/>
      <c r="BT13" s="942"/>
    </row>
    <row r="14" spans="1:72" ht="18.75" customHeight="1" x14ac:dyDescent="0.2">
      <c r="A14" s="4"/>
      <c r="B14" s="18"/>
      <c r="C14" s="18"/>
      <c r="D14" s="63"/>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18"/>
      <c r="AO14" s="18"/>
      <c r="AP14" s="4"/>
      <c r="AQ14" s="1"/>
      <c r="AR14" s="942"/>
      <c r="AS14" s="942"/>
      <c r="AT14" s="942"/>
      <c r="AU14" s="942"/>
      <c r="AV14" s="942"/>
      <c r="AW14" s="942"/>
      <c r="AX14" s="942"/>
      <c r="AY14" s="942"/>
      <c r="AZ14" s="942"/>
      <c r="BA14" s="942"/>
      <c r="BB14" s="942"/>
      <c r="BC14" s="942"/>
      <c r="BD14" s="942"/>
      <c r="BE14" s="942"/>
      <c r="BF14" s="942"/>
      <c r="BG14" s="942"/>
      <c r="BH14" s="942"/>
      <c r="BI14" s="942"/>
      <c r="BJ14" s="942"/>
      <c r="BK14" s="942"/>
      <c r="BL14" s="942"/>
      <c r="BM14" s="942"/>
      <c r="BN14" s="942"/>
      <c r="BO14" s="942"/>
      <c r="BP14" s="942"/>
      <c r="BQ14" s="942"/>
      <c r="BR14" s="942"/>
      <c r="BS14" s="942"/>
      <c r="BT14" s="942"/>
    </row>
    <row r="15" spans="1:72" ht="19.5" customHeight="1" x14ac:dyDescent="0.15">
      <c r="A15" s="4"/>
      <c r="B15" s="44"/>
      <c r="C15" s="44"/>
      <c r="D15" s="549"/>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18"/>
      <c r="AO15" s="18"/>
      <c r="AP15" s="4"/>
      <c r="AQ15" s="1"/>
      <c r="AR15" s="942"/>
      <c r="AS15" s="942"/>
      <c r="AT15" s="942"/>
      <c r="AU15" s="942"/>
      <c r="AV15" s="942"/>
      <c r="AW15" s="942"/>
      <c r="AX15" s="942"/>
      <c r="AY15" s="942"/>
      <c r="AZ15" s="942"/>
      <c r="BA15" s="942"/>
      <c r="BB15" s="942"/>
      <c r="BC15" s="942"/>
      <c r="BD15" s="942"/>
      <c r="BE15" s="942"/>
      <c r="BF15" s="942"/>
      <c r="BG15" s="942"/>
      <c r="BH15" s="942"/>
      <c r="BI15" s="942"/>
      <c r="BJ15" s="942"/>
      <c r="BK15" s="942"/>
      <c r="BL15" s="942"/>
      <c r="BM15" s="942"/>
      <c r="BN15" s="942"/>
      <c r="BO15" s="942"/>
      <c r="BP15" s="942"/>
      <c r="BQ15" s="942"/>
      <c r="BR15" s="942"/>
      <c r="BS15" s="942"/>
      <c r="BT15" s="942"/>
    </row>
    <row r="16" spans="1:72" ht="25.5" customHeight="1" x14ac:dyDescent="0.15">
      <c r="A16" s="4"/>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18"/>
      <c r="AO16" s="18"/>
      <c r="AP16" s="4"/>
      <c r="AQ16" s="1"/>
      <c r="AR16" s="942"/>
      <c r="AS16" s="942"/>
      <c r="AT16" s="942"/>
      <c r="AU16" s="942"/>
      <c r="AV16" s="942"/>
      <c r="AW16" s="942"/>
      <c r="AX16" s="942"/>
      <c r="AY16" s="942"/>
      <c r="AZ16" s="942"/>
      <c r="BA16" s="942"/>
      <c r="BB16" s="942"/>
      <c r="BC16" s="942"/>
      <c r="BD16" s="942"/>
      <c r="BE16" s="942"/>
      <c r="BF16" s="942"/>
      <c r="BG16" s="942"/>
      <c r="BH16" s="942"/>
      <c r="BI16" s="942"/>
      <c r="BJ16" s="942"/>
      <c r="BK16" s="942"/>
      <c r="BL16" s="942"/>
      <c r="BM16" s="942"/>
      <c r="BN16" s="942"/>
      <c r="BO16" s="942"/>
      <c r="BP16" s="942"/>
      <c r="BQ16" s="942"/>
      <c r="BR16" s="942"/>
      <c r="BS16" s="942"/>
      <c r="BT16" s="942"/>
    </row>
    <row r="17" spans="1:72" ht="9.75" customHeight="1" x14ac:dyDescent="0.15">
      <c r="A17" s="4"/>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18"/>
      <c r="AO17" s="18"/>
      <c r="AP17" s="4"/>
      <c r="AQ17" s="1"/>
      <c r="AR17" s="942"/>
      <c r="AS17" s="942"/>
      <c r="AT17" s="942"/>
      <c r="AU17" s="942"/>
      <c r="AV17" s="942"/>
      <c r="AW17" s="942"/>
      <c r="AX17" s="942"/>
      <c r="AY17" s="942"/>
      <c r="AZ17" s="942"/>
      <c r="BA17" s="942"/>
      <c r="BB17" s="942"/>
      <c r="BC17" s="942"/>
      <c r="BD17" s="942"/>
      <c r="BE17" s="942"/>
      <c r="BF17" s="942"/>
      <c r="BG17" s="942"/>
      <c r="BH17" s="942"/>
      <c r="BI17" s="942"/>
      <c r="BJ17" s="942"/>
      <c r="BK17" s="942"/>
      <c r="BL17" s="942"/>
      <c r="BM17" s="942"/>
      <c r="BN17" s="942"/>
      <c r="BO17" s="942"/>
      <c r="BP17" s="942"/>
      <c r="BQ17" s="942"/>
      <c r="BR17" s="942"/>
      <c r="BS17" s="942"/>
      <c r="BT17" s="942"/>
    </row>
    <row r="18" spans="1:72" ht="15" customHeight="1" thickBot="1" x14ac:dyDescent="0.2">
      <c r="A18" s="4"/>
      <c r="B18" s="44"/>
      <c r="C18" s="44"/>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18"/>
      <c r="AO18" s="18"/>
      <c r="AP18" s="4"/>
      <c r="AQ18" s="1"/>
      <c r="AR18" s="942"/>
      <c r="AS18" s="942"/>
      <c r="AT18" s="942"/>
      <c r="AU18" s="942"/>
      <c r="AV18" s="942"/>
      <c r="AW18" s="942"/>
      <c r="AX18" s="942"/>
      <c r="AY18" s="942"/>
      <c r="AZ18" s="942"/>
      <c r="BA18" s="942"/>
      <c r="BB18" s="942"/>
      <c r="BC18" s="942"/>
      <c r="BD18" s="942"/>
      <c r="BE18" s="942"/>
      <c r="BF18" s="942"/>
      <c r="BG18" s="942"/>
      <c r="BH18" s="942"/>
      <c r="BI18" s="942"/>
      <c r="BJ18" s="942"/>
      <c r="BK18" s="942"/>
      <c r="BL18" s="942"/>
      <c r="BM18" s="942"/>
      <c r="BN18" s="942"/>
      <c r="BO18" s="942"/>
      <c r="BP18" s="942"/>
      <c r="BQ18" s="942"/>
      <c r="BR18" s="942"/>
      <c r="BS18" s="942"/>
      <c r="BT18" s="942"/>
    </row>
    <row r="19" spans="1:72" ht="20.25" customHeight="1" thickBot="1" x14ac:dyDescent="0.25">
      <c r="A19" s="4"/>
      <c r="B19" s="44"/>
      <c r="C19" s="19">
        <v>1</v>
      </c>
      <c r="D19" s="2706" t="s">
        <v>422</v>
      </c>
      <c r="E19" s="2706"/>
      <c r="F19" s="2707" t="s">
        <v>1340</v>
      </c>
      <c r="G19" s="2707"/>
      <c r="H19" s="2707"/>
      <c r="I19" s="1930" t="s">
        <v>670</v>
      </c>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18"/>
      <c r="AO19" s="18"/>
      <c r="AP19" s="4"/>
      <c r="AQ19" s="1"/>
      <c r="AR19" s="942"/>
      <c r="AS19" s="942"/>
      <c r="AT19" s="942"/>
      <c r="AU19" s="942"/>
      <c r="AV19" s="942"/>
      <c r="AW19" s="942"/>
      <c r="AX19" s="942"/>
      <c r="AY19" s="942"/>
      <c r="AZ19" s="942"/>
      <c r="BA19" s="942"/>
      <c r="BB19" s="942"/>
      <c r="BC19" s="942"/>
      <c r="BD19" s="942"/>
      <c r="BE19" s="942"/>
      <c r="BF19" s="942"/>
      <c r="BG19" s="942"/>
      <c r="BH19" s="942"/>
      <c r="BI19" s="942"/>
      <c r="BJ19" s="942"/>
      <c r="BK19" s="942"/>
      <c r="BL19" s="942"/>
      <c r="BM19" s="942"/>
      <c r="BN19" s="942"/>
      <c r="BO19" s="942"/>
      <c r="BP19" s="942"/>
      <c r="BQ19" s="942"/>
      <c r="BR19" s="942"/>
      <c r="BS19" s="942"/>
      <c r="BT19" s="942"/>
    </row>
    <row r="20" spans="1:72" ht="9.75" customHeight="1" thickBot="1" x14ac:dyDescent="0.2">
      <c r="A20" s="4"/>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18"/>
      <c r="AO20" s="18"/>
      <c r="AP20" s="4"/>
      <c r="AQ20" s="1"/>
      <c r="AR20" s="942"/>
      <c r="AS20" s="942"/>
      <c r="AT20" s="942"/>
      <c r="AU20" s="942"/>
      <c r="AV20" s="942"/>
      <c r="AW20" s="942"/>
      <c r="AX20" s="942"/>
      <c r="AY20" s="942"/>
      <c r="AZ20" s="942"/>
      <c r="BA20" s="942"/>
      <c r="BB20" s="942"/>
      <c r="BC20" s="942"/>
      <c r="BD20" s="942"/>
      <c r="BE20" s="942"/>
      <c r="BF20" s="942"/>
      <c r="BG20" s="942"/>
      <c r="BH20" s="942"/>
      <c r="BI20" s="942"/>
      <c r="BJ20" s="942"/>
      <c r="BK20" s="942"/>
      <c r="BL20" s="942"/>
      <c r="BM20" s="942"/>
      <c r="BN20" s="942"/>
      <c r="BO20" s="942"/>
      <c r="BP20" s="942"/>
      <c r="BQ20" s="942"/>
      <c r="BR20" s="942"/>
      <c r="BS20" s="942"/>
      <c r="BT20" s="942"/>
    </row>
    <row r="21" spans="1:72" ht="18" customHeight="1" thickBot="1" x14ac:dyDescent="0.2">
      <c r="A21" s="4"/>
      <c r="B21" s="44"/>
      <c r="C21" s="44"/>
      <c r="D21" s="44"/>
      <c r="E21" s="1381">
        <f>'1'!$E$15</f>
        <v>2023</v>
      </c>
      <c r="F21" s="2735">
        <f>$F$2</f>
        <v>2024</v>
      </c>
      <c r="G21" s="2736"/>
      <c r="H21" s="2737">
        <f>$G$2</f>
        <v>2025</v>
      </c>
      <c r="I21" s="2738"/>
      <c r="J21" s="2739">
        <f>$H$2</f>
        <v>2026</v>
      </c>
      <c r="K21" s="2740"/>
      <c r="L21" s="2729">
        <f>$I$2</f>
        <v>2027</v>
      </c>
      <c r="M21" s="2730"/>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18"/>
      <c r="AO21" s="18"/>
      <c r="AP21" s="4"/>
      <c r="AQ21" s="1"/>
      <c r="AR21" s="942"/>
      <c r="AS21" s="942"/>
      <c r="AT21" s="942"/>
      <c r="AU21" s="942"/>
      <c r="AV21" s="942"/>
      <c r="AW21" s="942"/>
      <c r="AX21" s="942"/>
      <c r="AY21" s="942"/>
      <c r="AZ21" s="942"/>
      <c r="BA21" s="942"/>
      <c r="BB21" s="942"/>
      <c r="BC21" s="942"/>
      <c r="BD21" s="942"/>
      <c r="BE21" s="942"/>
      <c r="BF21" s="942"/>
      <c r="BG21" s="942"/>
      <c r="BH21" s="942"/>
      <c r="BI21" s="942"/>
      <c r="BJ21" s="942"/>
      <c r="BK21" s="942"/>
      <c r="BL21" s="942"/>
      <c r="BM21" s="942"/>
      <c r="BN21" s="942"/>
      <c r="BO21" s="942"/>
      <c r="BP21" s="942"/>
      <c r="BQ21" s="942"/>
      <c r="BR21" s="942"/>
      <c r="BS21" s="942"/>
      <c r="BT21" s="942"/>
    </row>
    <row r="22" spans="1:72" ht="18" customHeight="1" x14ac:dyDescent="0.15">
      <c r="A22" s="4"/>
      <c r="B22" s="44"/>
      <c r="C22" s="44"/>
      <c r="D22" s="44"/>
      <c r="E22" s="44"/>
      <c r="F22" s="306"/>
      <c r="G22" s="1362" t="s">
        <v>421</v>
      </c>
      <c r="H22" s="306"/>
      <c r="I22" s="1362" t="s">
        <v>421</v>
      </c>
      <c r="J22" s="306"/>
      <c r="K22" s="1362" t="s">
        <v>421</v>
      </c>
      <c r="L22" s="306"/>
      <c r="M22" s="1362" t="s">
        <v>421</v>
      </c>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18"/>
      <c r="AO22" s="18"/>
      <c r="AP22" s="4"/>
      <c r="AQ22" s="1"/>
      <c r="AR22" s="942"/>
      <c r="AS22" s="942"/>
      <c r="AT22" s="942"/>
      <c r="AU22" s="942"/>
      <c r="AV22" s="942"/>
      <c r="AW22" s="942"/>
      <c r="AX22" s="942"/>
      <c r="AY22" s="942"/>
      <c r="AZ22" s="942"/>
      <c r="BA22" s="942"/>
      <c r="BB22" s="942"/>
      <c r="BC22" s="942"/>
      <c r="BD22" s="942"/>
      <c r="BE22" s="942"/>
      <c r="BF22" s="942"/>
      <c r="BG22" s="942"/>
      <c r="BH22" s="942"/>
      <c r="BI22" s="942"/>
      <c r="BJ22" s="942"/>
      <c r="BK22" s="942"/>
      <c r="BL22" s="942"/>
      <c r="BM22" s="942"/>
      <c r="BN22" s="942"/>
      <c r="BO22" s="942"/>
      <c r="BP22" s="942"/>
      <c r="BQ22" s="942"/>
      <c r="BR22" s="942"/>
      <c r="BS22" s="942"/>
      <c r="BT22" s="942"/>
    </row>
    <row r="23" spans="1:72" ht="18" customHeight="1" x14ac:dyDescent="0.2">
      <c r="A23" s="4"/>
      <c r="B23" s="44"/>
      <c r="C23" s="44"/>
      <c r="D23" s="558" t="s">
        <v>423</v>
      </c>
      <c r="E23" s="1367">
        <f>$F$62</f>
        <v>0</v>
      </c>
      <c r="F23" s="1369">
        <f>+(E23*G23)+E23</f>
        <v>0</v>
      </c>
      <c r="G23" s="1433"/>
      <c r="H23" s="1369">
        <f>+(F23*I23)+F23</f>
        <v>0</v>
      </c>
      <c r="I23" s="1433"/>
      <c r="J23" s="1369">
        <f>+(H23*K23)+H23</f>
        <v>0</v>
      </c>
      <c r="K23" s="1433"/>
      <c r="L23" s="1369">
        <f>+(J23*M23)+J23</f>
        <v>0</v>
      </c>
      <c r="M23" s="1433"/>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18"/>
      <c r="AO23" s="18"/>
      <c r="AP23" s="4"/>
      <c r="AQ23" s="1"/>
      <c r="AR23" s="942"/>
      <c r="AS23" s="942"/>
      <c r="AT23" s="942"/>
      <c r="AU23" s="942"/>
      <c r="AV23" s="942"/>
      <c r="AW23" s="942"/>
      <c r="AX23" s="942"/>
      <c r="AY23" s="942"/>
      <c r="AZ23" s="942"/>
      <c r="BA23" s="942"/>
      <c r="BB23" s="942"/>
      <c r="BC23" s="942"/>
      <c r="BD23" s="942"/>
      <c r="BE23" s="942"/>
      <c r="BF23" s="942"/>
      <c r="BG23" s="942"/>
      <c r="BH23" s="942"/>
      <c r="BI23" s="942"/>
      <c r="BJ23" s="942"/>
      <c r="BK23" s="942"/>
      <c r="BL23" s="942"/>
      <c r="BM23" s="942"/>
      <c r="BN23" s="942"/>
      <c r="BO23" s="942"/>
      <c r="BP23" s="942"/>
      <c r="BQ23" s="942"/>
      <c r="BR23" s="942"/>
      <c r="BS23" s="942"/>
      <c r="BT23" s="942"/>
    </row>
    <row r="24" spans="1:72" ht="18" customHeight="1" thickBot="1" x14ac:dyDescent="0.25">
      <c r="A24" s="4"/>
      <c r="B24" s="44"/>
      <c r="C24" s="44"/>
      <c r="D24" s="558" t="s">
        <v>419</v>
      </c>
      <c r="E24" s="1368">
        <f>$G$62</f>
        <v>0</v>
      </c>
      <c r="F24" s="1371">
        <f>+(E24*G24)+E24</f>
        <v>0</v>
      </c>
      <c r="G24" s="1434"/>
      <c r="H24" s="1371">
        <f>+(F24*I24)+F24</f>
        <v>0</v>
      </c>
      <c r="I24" s="1434"/>
      <c r="J24" s="1371">
        <f>+(H24*K24)+H24</f>
        <v>0</v>
      </c>
      <c r="K24" s="1434"/>
      <c r="L24" s="1371">
        <f>+(J24*M24)+J24</f>
        <v>0</v>
      </c>
      <c r="M24" s="143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18"/>
      <c r="AO24" s="18"/>
      <c r="AP24" s="4"/>
      <c r="AQ24" s="1"/>
      <c r="AR24" s="942"/>
      <c r="AS24" s="942"/>
      <c r="AT24" s="942"/>
      <c r="AU24" s="942"/>
      <c r="AV24" s="942"/>
      <c r="AW24" s="942"/>
      <c r="AX24" s="942"/>
      <c r="AY24" s="942"/>
      <c r="AZ24" s="942"/>
      <c r="BA24" s="942"/>
      <c r="BB24" s="942"/>
      <c r="BC24" s="942"/>
      <c r="BD24" s="942"/>
      <c r="BE24" s="942"/>
      <c r="BF24" s="942"/>
      <c r="BG24" s="942"/>
      <c r="BH24" s="942"/>
      <c r="BI24" s="942"/>
      <c r="BJ24" s="942"/>
      <c r="BK24" s="942"/>
      <c r="BL24" s="942"/>
      <c r="BM24" s="942"/>
      <c r="BN24" s="942"/>
      <c r="BO24" s="942"/>
      <c r="BP24" s="942"/>
      <c r="BQ24" s="942"/>
      <c r="BR24" s="942"/>
      <c r="BS24" s="942"/>
      <c r="BT24" s="942"/>
    </row>
    <row r="25" spans="1:72" ht="9.75" customHeight="1" x14ac:dyDescent="0.2">
      <c r="A25" s="4"/>
      <c r="B25" s="44"/>
      <c r="C25" s="44"/>
      <c r="D25" s="558"/>
      <c r="E25" s="1372"/>
      <c r="F25" s="1372"/>
      <c r="G25" s="1435"/>
      <c r="H25" s="1372"/>
      <c r="I25" s="1435"/>
      <c r="J25" s="1372"/>
      <c r="K25" s="1435"/>
      <c r="L25" s="1372"/>
      <c r="M25" s="1435"/>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18"/>
      <c r="AO25" s="18"/>
      <c r="AP25" s="4"/>
      <c r="AQ25" s="1"/>
      <c r="AR25" s="942"/>
      <c r="AS25" s="942"/>
      <c r="AT25" s="942"/>
      <c r="AU25" s="942"/>
      <c r="AV25" s="942"/>
      <c r="AW25" s="942"/>
      <c r="AX25" s="942"/>
      <c r="AY25" s="942"/>
      <c r="AZ25" s="942"/>
      <c r="BA25" s="942"/>
      <c r="BB25" s="942"/>
      <c r="BC25" s="942"/>
      <c r="BD25" s="942"/>
      <c r="BE25" s="942"/>
      <c r="BF25" s="942"/>
      <c r="BG25" s="942"/>
      <c r="BH25" s="942"/>
      <c r="BI25" s="942"/>
      <c r="BJ25" s="942"/>
      <c r="BK25" s="942"/>
      <c r="BL25" s="942"/>
      <c r="BM25" s="942"/>
      <c r="BN25" s="942"/>
      <c r="BO25" s="942"/>
      <c r="BP25" s="942"/>
      <c r="BQ25" s="942"/>
      <c r="BR25" s="942"/>
      <c r="BS25" s="942"/>
      <c r="BT25" s="942"/>
    </row>
    <row r="26" spans="1:72" ht="18" customHeight="1" x14ac:dyDescent="0.2">
      <c r="A26" s="4"/>
      <c r="B26" s="44"/>
      <c r="C26" s="44"/>
      <c r="D26" s="558" t="s">
        <v>420</v>
      </c>
      <c r="E26" s="1367">
        <f>$E$62</f>
        <v>67000</v>
      </c>
      <c r="F26" s="1369">
        <f>IF(G26=0,F23*F24,E26+(E26*G26))</f>
        <v>70350</v>
      </c>
      <c r="G26" s="1433">
        <v>0.05</v>
      </c>
      <c r="H26" s="1369">
        <f>IF(I26=0,H23*H24,F26+(F26*I26))</f>
        <v>72460.5</v>
      </c>
      <c r="I26" s="1433">
        <v>0.03</v>
      </c>
      <c r="J26" s="1369">
        <f>IF(K26=0,J23*J24,H26+(H26*K26))</f>
        <v>74634.315000000002</v>
      </c>
      <c r="K26" s="1433">
        <v>0.03</v>
      </c>
      <c r="L26" s="1369">
        <f>IF(M26=0,L23*L24,J26+(J26*M26))</f>
        <v>78366.030750000005</v>
      </c>
      <c r="M26" s="1433">
        <v>0.05</v>
      </c>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18"/>
      <c r="AO26" s="18"/>
      <c r="AP26" s="4"/>
      <c r="AQ26" s="1"/>
      <c r="AR26" s="942"/>
      <c r="AS26" s="942"/>
      <c r="AT26" s="942"/>
      <c r="AU26" s="942"/>
      <c r="AV26" s="942"/>
      <c r="AW26" s="942"/>
      <c r="AX26" s="942"/>
      <c r="AY26" s="942"/>
      <c r="AZ26" s="942"/>
      <c r="BA26" s="942"/>
      <c r="BB26" s="942"/>
      <c r="BC26" s="942"/>
      <c r="BD26" s="942"/>
      <c r="BE26" s="942"/>
      <c r="BF26" s="942"/>
      <c r="BG26" s="942"/>
      <c r="BH26" s="942"/>
      <c r="BI26" s="942"/>
      <c r="BJ26" s="942"/>
      <c r="BK26" s="942"/>
      <c r="BL26" s="942"/>
      <c r="BM26" s="942"/>
      <c r="BN26" s="942"/>
      <c r="BO26" s="942"/>
      <c r="BP26" s="942"/>
      <c r="BQ26" s="942"/>
      <c r="BR26" s="942"/>
      <c r="BS26" s="942"/>
      <c r="BT26" s="942"/>
    </row>
    <row r="27" spans="1:72" ht="9.75" customHeight="1" x14ac:dyDescent="0.15">
      <c r="A27" s="4"/>
      <c r="B27" s="44"/>
      <c r="C27" s="44"/>
      <c r="D27" s="44"/>
      <c r="E27" s="44"/>
      <c r="F27" s="44"/>
      <c r="G27" s="87"/>
      <c r="H27" s="44"/>
      <c r="I27" s="87"/>
      <c r="J27" s="44"/>
      <c r="K27" s="87"/>
      <c r="L27" s="44"/>
      <c r="M27" s="87"/>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18"/>
      <c r="AO27" s="18"/>
      <c r="AP27" s="4"/>
      <c r="AQ27" s="1"/>
      <c r="AR27" s="942"/>
      <c r="AS27" s="942"/>
      <c r="AT27" s="942"/>
      <c r="AU27" s="942"/>
      <c r="AV27" s="942"/>
      <c r="AW27" s="942"/>
      <c r="AX27" s="942"/>
      <c r="AY27" s="942"/>
      <c r="AZ27" s="942"/>
      <c r="BA27" s="942"/>
      <c r="BB27" s="942"/>
      <c r="BC27" s="942"/>
      <c r="BD27" s="942"/>
      <c r="BE27" s="942"/>
      <c r="BF27" s="942"/>
      <c r="BG27" s="942"/>
      <c r="BH27" s="942"/>
      <c r="BI27" s="942"/>
      <c r="BJ27" s="942"/>
      <c r="BK27" s="942"/>
      <c r="BL27" s="942"/>
      <c r="BM27" s="942"/>
      <c r="BN27" s="942"/>
      <c r="BO27" s="942"/>
      <c r="BP27" s="942"/>
      <c r="BQ27" s="942"/>
      <c r="BR27" s="942"/>
      <c r="BS27" s="942"/>
      <c r="BT27" s="942"/>
    </row>
    <row r="28" spans="1:72" ht="18" customHeight="1" x14ac:dyDescent="0.2">
      <c r="A28" s="4"/>
      <c r="B28" s="44"/>
      <c r="C28" s="44"/>
      <c r="D28" s="558" t="s">
        <v>73</v>
      </c>
      <c r="E28" s="1367">
        <f>'2a'!$J$55</f>
        <v>67000</v>
      </c>
      <c r="F28" s="1367">
        <f>+IF(G28=0,F26*E29,F26*G28)</f>
        <v>70350</v>
      </c>
      <c r="G28" s="1433">
        <v>0</v>
      </c>
      <c r="H28" s="1367">
        <f>+IF(I28=0,H26*F29,H26*I28)</f>
        <v>72460.5</v>
      </c>
      <c r="I28" s="1433"/>
      <c r="J28" s="1367">
        <f>+IF(K28=0,J26*H29,J26*K28)</f>
        <v>74634.315000000002</v>
      </c>
      <c r="K28" s="1433"/>
      <c r="L28" s="1367">
        <f>+IF(M28=0,L26*J29,L26*M28)</f>
        <v>78366.030750000005</v>
      </c>
      <c r="M28" s="1433"/>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18"/>
      <c r="AO28" s="18"/>
      <c r="AP28" s="4"/>
      <c r="AQ28" s="1"/>
      <c r="AR28" s="942"/>
      <c r="AS28" s="942"/>
      <c r="AT28" s="942"/>
      <c r="AU28" s="942"/>
      <c r="AV28" s="942"/>
      <c r="AW28" s="942"/>
      <c r="AX28" s="942"/>
      <c r="AY28" s="942"/>
      <c r="AZ28" s="942"/>
      <c r="BA28" s="942"/>
      <c r="BB28" s="942"/>
      <c r="BC28" s="942"/>
      <c r="BD28" s="942"/>
      <c r="BE28" s="942"/>
      <c r="BF28" s="942"/>
      <c r="BG28" s="942"/>
      <c r="BH28" s="942"/>
      <c r="BI28" s="942"/>
      <c r="BJ28" s="942"/>
      <c r="BK28" s="942"/>
      <c r="BL28" s="942"/>
      <c r="BM28" s="942"/>
      <c r="BN28" s="942"/>
      <c r="BO28" s="942"/>
      <c r="BP28" s="942"/>
      <c r="BQ28" s="942"/>
      <c r="BR28" s="942"/>
      <c r="BS28" s="942"/>
      <c r="BT28" s="942"/>
    </row>
    <row r="29" spans="1:72" ht="18" customHeight="1" x14ac:dyDescent="0.15">
      <c r="A29" s="4"/>
      <c r="B29" s="44"/>
      <c r="C29" s="44"/>
      <c r="D29" s="731" t="s">
        <v>431</v>
      </c>
      <c r="E29" s="1395">
        <f>'2a'!$E$55</f>
        <v>1</v>
      </c>
      <c r="F29" s="1395">
        <f>+IF(F26=0,0,F28/F26)</f>
        <v>1</v>
      </c>
      <c r="G29" s="1363"/>
      <c r="H29" s="1395">
        <f>+IF(H26=0,0,H28/H26)</f>
        <v>1</v>
      </c>
      <c r="I29" s="1363"/>
      <c r="J29" s="1395">
        <f>+IF(J26=0,0,J28/J26)</f>
        <v>1</v>
      </c>
      <c r="K29" s="1363">
        <f>SUM(K23:K24)</f>
        <v>0</v>
      </c>
      <c r="L29" s="1395">
        <f>+IF(L26=0,0,L28/L26)</f>
        <v>1</v>
      </c>
      <c r="M29" s="1363">
        <f>SUM(M23:M24)</f>
        <v>0</v>
      </c>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18"/>
      <c r="AO29" s="18"/>
      <c r="AP29" s="4"/>
      <c r="AQ29" s="1"/>
      <c r="AR29" s="942"/>
      <c r="AS29" s="942"/>
      <c r="AT29" s="942"/>
      <c r="AU29" s="942"/>
      <c r="AV29" s="942"/>
      <c r="AW29" s="942"/>
      <c r="AX29" s="942"/>
      <c r="AY29" s="942"/>
      <c r="AZ29" s="942"/>
      <c r="BA29" s="942"/>
      <c r="BB29" s="942"/>
      <c r="BC29" s="942"/>
      <c r="BD29" s="942"/>
      <c r="BE29" s="942"/>
      <c r="BF29" s="942"/>
      <c r="BG29" s="942"/>
      <c r="BH29" s="942"/>
      <c r="BI29" s="942"/>
      <c r="BJ29" s="942"/>
      <c r="BK29" s="942"/>
      <c r="BL29" s="942"/>
      <c r="BM29" s="942"/>
      <c r="BN29" s="942"/>
      <c r="BO29" s="942"/>
      <c r="BP29" s="942"/>
      <c r="BQ29" s="942"/>
      <c r="BR29" s="942"/>
      <c r="BS29" s="942"/>
      <c r="BT29" s="942"/>
    </row>
    <row r="30" spans="1:72" ht="14.25" customHeight="1" x14ac:dyDescent="0.2">
      <c r="A30" s="4"/>
      <c r="B30" s="88"/>
      <c r="C30" s="87"/>
      <c r="D30" s="44"/>
      <c r="E30" s="44"/>
      <c r="F30" s="44"/>
      <c r="G30" s="44"/>
      <c r="H30" s="44"/>
      <c r="I30" s="44"/>
      <c r="J30" s="44"/>
      <c r="K30" s="1363"/>
      <c r="L30" s="44"/>
      <c r="M30" s="1363"/>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18"/>
      <c r="AO30" s="18"/>
      <c r="AP30" s="4"/>
      <c r="AQ30" s="1"/>
      <c r="AR30" s="942"/>
      <c r="AS30" s="942"/>
      <c r="AT30" s="942"/>
      <c r="AU30" s="942"/>
      <c r="AV30" s="942"/>
      <c r="AW30" s="942"/>
      <c r="AX30" s="942"/>
      <c r="AY30" s="942"/>
      <c r="AZ30" s="942"/>
      <c r="BA30" s="942"/>
      <c r="BB30" s="942"/>
      <c r="BC30" s="942"/>
      <c r="BD30" s="942"/>
      <c r="BE30" s="942"/>
      <c r="BF30" s="942"/>
      <c r="BG30" s="942"/>
      <c r="BH30" s="942"/>
      <c r="BI30" s="942"/>
      <c r="BJ30" s="942"/>
      <c r="BK30" s="942"/>
      <c r="BL30" s="942"/>
      <c r="BM30" s="942"/>
      <c r="BN30" s="942"/>
      <c r="BO30" s="942"/>
      <c r="BP30" s="942"/>
      <c r="BQ30" s="942"/>
      <c r="BR30" s="942"/>
      <c r="BS30" s="942"/>
      <c r="BT30" s="942"/>
    </row>
    <row r="31" spans="1:72" ht="14.25" customHeight="1" thickBot="1" x14ac:dyDescent="0.25">
      <c r="A31" s="4"/>
      <c r="B31" s="88"/>
      <c r="C31" s="87"/>
      <c r="D31" s="44"/>
      <c r="E31" s="44"/>
      <c r="F31" s="18"/>
      <c r="G31" s="44"/>
      <c r="H31" s="18"/>
      <c r="I31" s="44"/>
      <c r="J31" s="18"/>
      <c r="K31" s="1363"/>
      <c r="L31" s="18"/>
      <c r="M31" s="1363"/>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18"/>
      <c r="AO31" s="18"/>
      <c r="AP31" s="4"/>
      <c r="AQ31" s="1"/>
      <c r="AR31" s="942"/>
      <c r="AS31" s="942"/>
      <c r="AT31" s="942"/>
      <c r="AU31" s="942"/>
      <c r="AV31" s="942"/>
      <c r="AW31" s="942"/>
      <c r="AX31" s="942"/>
      <c r="AY31" s="942"/>
      <c r="AZ31" s="942"/>
      <c r="BA31" s="942"/>
      <c r="BB31" s="942"/>
      <c r="BC31" s="942"/>
      <c r="BD31" s="942"/>
      <c r="BE31" s="942"/>
      <c r="BF31" s="942"/>
      <c r="BG31" s="942"/>
      <c r="BH31" s="942"/>
      <c r="BI31" s="942"/>
      <c r="BJ31" s="942"/>
      <c r="BK31" s="942"/>
      <c r="BL31" s="942"/>
      <c r="BM31" s="942"/>
      <c r="BN31" s="942"/>
      <c r="BO31" s="942"/>
      <c r="BP31" s="942"/>
      <c r="BQ31" s="942"/>
      <c r="BR31" s="942"/>
      <c r="BS31" s="942"/>
      <c r="BT31" s="942"/>
    </row>
    <row r="32" spans="1:72" ht="20" customHeight="1" thickBot="1" x14ac:dyDescent="0.25">
      <c r="A32" s="4"/>
      <c r="B32" s="88"/>
      <c r="C32" s="19">
        <v>2</v>
      </c>
      <c r="D32" s="2364" t="s">
        <v>1534</v>
      </c>
      <c r="E32" s="2365"/>
      <c r="F32" s="2366"/>
      <c r="G32" s="1930" t="s">
        <v>671</v>
      </c>
      <c r="H32" s="44"/>
      <c r="I32" s="44"/>
      <c r="J32" s="44"/>
      <c r="K32" s="18"/>
      <c r="L32" s="44"/>
      <c r="M32" s="1363"/>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18"/>
      <c r="AO32" s="18"/>
      <c r="AP32" s="4"/>
      <c r="AQ32" s="1"/>
      <c r="AR32" s="942"/>
      <c r="AS32" s="942"/>
      <c r="AT32" s="942"/>
      <c r="AU32" s="942"/>
      <c r="AV32" s="942"/>
      <c r="AW32" s="942"/>
      <c r="AX32" s="942"/>
      <c r="AY32" s="942"/>
      <c r="AZ32" s="942"/>
      <c r="BA32" s="942"/>
      <c r="BB32" s="942"/>
      <c r="BC32" s="942"/>
      <c r="BD32" s="942"/>
      <c r="BE32" s="942"/>
      <c r="BF32" s="942"/>
      <c r="BG32" s="942"/>
      <c r="BH32" s="942"/>
      <c r="BI32" s="942"/>
      <c r="BJ32" s="942"/>
      <c r="BK32" s="942"/>
      <c r="BL32" s="942"/>
      <c r="BM32" s="942"/>
      <c r="BN32" s="942"/>
      <c r="BO32" s="942"/>
      <c r="BP32" s="942"/>
      <c r="BQ32" s="942"/>
      <c r="BR32" s="942"/>
      <c r="BS32" s="942"/>
      <c r="BT32" s="942"/>
    </row>
    <row r="33" spans="1:72" ht="9.75" customHeight="1" thickBot="1" x14ac:dyDescent="0.25">
      <c r="A33" s="4"/>
      <c r="B33" s="88"/>
      <c r="C33" s="87"/>
      <c r="D33" s="44"/>
      <c r="E33" s="44"/>
      <c r="F33" s="44"/>
      <c r="G33" s="44"/>
      <c r="H33" s="44"/>
      <c r="I33" s="44"/>
      <c r="J33" s="44"/>
      <c r="K33" s="1363"/>
      <c r="L33" s="44"/>
      <c r="M33" s="1363"/>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18"/>
      <c r="AO33" s="18"/>
      <c r="AP33" s="4"/>
      <c r="AQ33" s="1"/>
      <c r="AR33" s="942"/>
      <c r="AS33" s="942"/>
      <c r="AT33" s="942"/>
      <c r="AU33" s="942"/>
      <c r="AV33" s="942"/>
      <c r="AW33" s="942"/>
      <c r="AX33" s="942"/>
      <c r="AY33" s="942"/>
      <c r="AZ33" s="942"/>
      <c r="BA33" s="942"/>
      <c r="BB33" s="942"/>
      <c r="BC33" s="942"/>
      <c r="BD33" s="942"/>
      <c r="BE33" s="942"/>
      <c r="BF33" s="942"/>
      <c r="BG33" s="942"/>
      <c r="BH33" s="942"/>
      <c r="BI33" s="942"/>
      <c r="BJ33" s="942"/>
      <c r="BK33" s="942"/>
      <c r="BL33" s="942"/>
      <c r="BM33" s="942"/>
      <c r="BN33" s="942"/>
      <c r="BO33" s="942"/>
      <c r="BP33" s="942"/>
      <c r="BQ33" s="942"/>
      <c r="BR33" s="942"/>
      <c r="BS33" s="942"/>
      <c r="BT33" s="942"/>
    </row>
    <row r="34" spans="1:72" ht="18" customHeight="1" thickBot="1" x14ac:dyDescent="0.25">
      <c r="A34" s="4"/>
      <c r="B34" s="88"/>
      <c r="C34" s="87"/>
      <c r="D34" s="44"/>
      <c r="E34" s="1396">
        <f>'1'!$E$15</f>
        <v>2023</v>
      </c>
      <c r="F34" s="1382">
        <f>$F$2</f>
        <v>2024</v>
      </c>
      <c r="G34" s="1425">
        <f>$M$131</f>
        <v>2025</v>
      </c>
      <c r="H34" s="1426">
        <f>$P$131</f>
        <v>2026</v>
      </c>
      <c r="I34" s="1436">
        <f>$I$2</f>
        <v>2027</v>
      </c>
      <c r="J34" s="44"/>
      <c r="K34" s="1363"/>
      <c r="L34" s="44"/>
      <c r="M34" s="1363"/>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18"/>
      <c r="AO34" s="18"/>
      <c r="AP34" s="4"/>
      <c r="AQ34" s="1"/>
      <c r="AR34" s="942"/>
      <c r="AS34" s="942"/>
      <c r="AT34" s="942"/>
      <c r="AU34" s="942"/>
      <c r="AV34" s="942"/>
      <c r="AW34" s="942"/>
      <c r="AX34" s="942"/>
      <c r="AY34" s="942"/>
      <c r="AZ34" s="942"/>
      <c r="BA34" s="942"/>
      <c r="BB34" s="942"/>
      <c r="BC34" s="942"/>
      <c r="BD34" s="942"/>
      <c r="BE34" s="942"/>
      <c r="BF34" s="942"/>
      <c r="BG34" s="942"/>
      <c r="BH34" s="942"/>
      <c r="BI34" s="942"/>
      <c r="BJ34" s="942"/>
      <c r="BK34" s="942"/>
      <c r="BL34" s="942"/>
      <c r="BM34" s="942"/>
      <c r="BN34" s="942"/>
      <c r="BO34" s="942"/>
      <c r="BP34" s="942"/>
      <c r="BQ34" s="942"/>
      <c r="BR34" s="942"/>
      <c r="BS34" s="942"/>
      <c r="BT34" s="942"/>
    </row>
    <row r="35" spans="1:72" ht="18" customHeight="1" thickBot="1" x14ac:dyDescent="0.25">
      <c r="A35" s="4"/>
      <c r="B35" s="88"/>
      <c r="C35" s="548" t="s">
        <v>1564</v>
      </c>
      <c r="D35" s="1224" t="s">
        <v>1529</v>
      </c>
      <c r="E35" s="1793">
        <f>SUM(E37:E43)</f>
        <v>0</v>
      </c>
      <c r="F35" s="1794">
        <f>SUM(F37:F43)</f>
        <v>0</v>
      </c>
      <c r="G35" s="1794">
        <f>SUM(G37:G43)</f>
        <v>0</v>
      </c>
      <c r="H35" s="1794">
        <f>SUM(H37:H43)</f>
        <v>0</v>
      </c>
      <c r="I35" s="1795">
        <f>SUM(I37:I43)</f>
        <v>0</v>
      </c>
      <c r="J35" s="44"/>
      <c r="K35" s="1363"/>
      <c r="L35" s="44"/>
      <c r="M35" s="1363"/>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18"/>
      <c r="AO35" s="18"/>
      <c r="AP35" s="4"/>
      <c r="AQ35" s="1"/>
      <c r="AR35" s="942"/>
      <c r="AS35" s="942"/>
      <c r="AT35" s="942"/>
      <c r="AU35" s="942"/>
      <c r="AV35" s="942"/>
      <c r="AW35" s="942"/>
      <c r="AX35" s="942"/>
      <c r="AY35" s="942"/>
      <c r="AZ35" s="942"/>
      <c r="BA35" s="942"/>
      <c r="BB35" s="942"/>
      <c r="BC35" s="942"/>
      <c r="BD35" s="942"/>
      <c r="BE35" s="942"/>
      <c r="BF35" s="942"/>
      <c r="BG35" s="942"/>
      <c r="BH35" s="942"/>
      <c r="BI35" s="942"/>
      <c r="BJ35" s="942"/>
      <c r="BK35" s="942"/>
      <c r="BL35" s="942"/>
      <c r="BM35" s="942"/>
      <c r="BN35" s="942"/>
      <c r="BO35" s="942"/>
      <c r="BP35" s="942"/>
      <c r="BQ35" s="942"/>
      <c r="BR35" s="942"/>
      <c r="BS35" s="942"/>
      <c r="BT35" s="942"/>
    </row>
    <row r="36" spans="1:72" ht="5" customHeight="1" x14ac:dyDescent="0.2">
      <c r="A36" s="4"/>
      <c r="B36" s="88"/>
      <c r="C36" s="87"/>
      <c r="D36" s="554"/>
      <c r="E36" s="555"/>
      <c r="F36" s="554"/>
      <c r="G36" s="556"/>
      <c r="H36" s="556"/>
      <c r="I36" s="556"/>
      <c r="J36" s="44"/>
      <c r="K36" s="1363"/>
      <c r="L36" s="44"/>
      <c r="M36" s="1363"/>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18"/>
      <c r="AO36" s="18"/>
      <c r="AP36" s="4"/>
      <c r="AQ36" s="1"/>
      <c r="AR36" s="942"/>
      <c r="AS36" s="942"/>
      <c r="AT36" s="942"/>
      <c r="AU36" s="942"/>
      <c r="AV36" s="942"/>
      <c r="AW36" s="942"/>
      <c r="AX36" s="942"/>
      <c r="AY36" s="942"/>
      <c r="AZ36" s="942"/>
      <c r="BA36" s="942"/>
      <c r="BB36" s="942"/>
      <c r="BC36" s="942"/>
      <c r="BD36" s="942"/>
      <c r="BE36" s="942"/>
      <c r="BF36" s="942"/>
      <c r="BG36" s="942"/>
      <c r="BH36" s="942"/>
      <c r="BI36" s="942"/>
      <c r="BJ36" s="942"/>
      <c r="BK36" s="942"/>
      <c r="BL36" s="942"/>
      <c r="BM36" s="942"/>
      <c r="BN36" s="942"/>
      <c r="BO36" s="942"/>
      <c r="BP36" s="942"/>
      <c r="BQ36" s="942"/>
      <c r="BR36" s="942"/>
      <c r="BS36" s="942"/>
      <c r="BT36" s="942"/>
    </row>
    <row r="37" spans="1:72" ht="14.25" customHeight="1" x14ac:dyDescent="0.2">
      <c r="A37" s="4"/>
      <c r="B37" s="88"/>
      <c r="C37" s="88"/>
      <c r="D37" s="298" t="str">
        <f>'2a'!D93</f>
        <v xml:space="preserve">Intereses Depósito </v>
      </c>
      <c r="E37" s="429">
        <f>'2a'!E93</f>
        <v>0</v>
      </c>
      <c r="F37" s="299">
        <f t="shared" ref="F37:I41" si="0">+E37</f>
        <v>0</v>
      </c>
      <c r="G37" s="299">
        <f t="shared" si="0"/>
        <v>0</v>
      </c>
      <c r="H37" s="299">
        <f t="shared" si="0"/>
        <v>0</v>
      </c>
      <c r="I37" s="299">
        <f t="shared" si="0"/>
        <v>0</v>
      </c>
      <c r="J37" s="44"/>
      <c r="K37" s="1363"/>
      <c r="L37" s="44"/>
      <c r="M37" s="1363"/>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18"/>
      <c r="AO37" s="18"/>
      <c r="AP37" s="4"/>
      <c r="AQ37" s="1"/>
      <c r="AR37" s="942"/>
      <c r="AS37" s="942"/>
      <c r="AT37" s="942"/>
      <c r="AU37" s="942"/>
      <c r="AV37" s="942"/>
      <c r="AW37" s="942"/>
      <c r="AX37" s="942"/>
      <c r="AY37" s="942"/>
      <c r="AZ37" s="942"/>
      <c r="BA37" s="942"/>
      <c r="BB37" s="942"/>
      <c r="BC37" s="942"/>
      <c r="BD37" s="942"/>
      <c r="BE37" s="942"/>
      <c r="BF37" s="942"/>
      <c r="BG37" s="942"/>
      <c r="BH37" s="942"/>
      <c r="BI37" s="942"/>
      <c r="BJ37" s="942"/>
      <c r="BK37" s="942"/>
      <c r="BL37" s="942"/>
      <c r="BM37" s="942"/>
      <c r="BN37" s="942"/>
      <c r="BO37" s="942"/>
      <c r="BP37" s="942"/>
      <c r="BQ37" s="942"/>
      <c r="BR37" s="942"/>
      <c r="BS37" s="942"/>
      <c r="BT37" s="942"/>
    </row>
    <row r="38" spans="1:72" ht="14.25" customHeight="1" x14ac:dyDescent="0.2">
      <c r="A38" s="4"/>
      <c r="B38" s="88"/>
      <c r="C38" s="88"/>
      <c r="D38" s="298" t="str">
        <f>'2a'!D94</f>
        <v>Intereses Letras TD</v>
      </c>
      <c r="E38" s="429">
        <f>'2a'!E94</f>
        <v>0</v>
      </c>
      <c r="F38" s="299">
        <f t="shared" si="0"/>
        <v>0</v>
      </c>
      <c r="G38" s="299">
        <f t="shared" si="0"/>
        <v>0</v>
      </c>
      <c r="H38" s="299">
        <f t="shared" si="0"/>
        <v>0</v>
      </c>
      <c r="I38" s="299">
        <f t="shared" si="0"/>
        <v>0</v>
      </c>
      <c r="J38" s="44"/>
      <c r="K38" s="1363"/>
      <c r="L38" s="44"/>
      <c r="M38" s="1363"/>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18"/>
      <c r="AO38" s="18"/>
      <c r="AP38" s="4"/>
      <c r="AQ38" s="1"/>
      <c r="AR38" s="942"/>
      <c r="AS38" s="942"/>
      <c r="AT38" s="942"/>
      <c r="AU38" s="942"/>
      <c r="AV38" s="942"/>
      <c r="AW38" s="942"/>
      <c r="AX38" s="942"/>
      <c r="AY38" s="942"/>
      <c r="AZ38" s="942"/>
      <c r="BA38" s="942"/>
      <c r="BB38" s="942"/>
      <c r="BC38" s="942"/>
      <c r="BD38" s="942"/>
      <c r="BE38" s="942"/>
      <c r="BF38" s="942"/>
      <c r="BG38" s="942"/>
      <c r="BH38" s="942"/>
      <c r="BI38" s="942"/>
      <c r="BJ38" s="942"/>
      <c r="BK38" s="942"/>
      <c r="BL38" s="942"/>
      <c r="BM38" s="942"/>
      <c r="BN38" s="942"/>
      <c r="BO38" s="942"/>
      <c r="BP38" s="942"/>
      <c r="BQ38" s="942"/>
      <c r="BR38" s="942"/>
      <c r="BS38" s="942"/>
      <c r="BT38" s="942"/>
    </row>
    <row r="39" spans="1:72" ht="14.25" hidden="1" customHeight="1" x14ac:dyDescent="0.2">
      <c r="A39" s="4"/>
      <c r="B39" s="88"/>
      <c r="C39" s="88"/>
      <c r="D39" s="298">
        <f>'2a'!D95</f>
        <v>0</v>
      </c>
      <c r="E39" s="429">
        <f>'2a'!E95</f>
        <v>0</v>
      </c>
      <c r="F39" s="299">
        <f t="shared" si="0"/>
        <v>0</v>
      </c>
      <c r="G39" s="299">
        <f t="shared" si="0"/>
        <v>0</v>
      </c>
      <c r="H39" s="299">
        <f t="shared" si="0"/>
        <v>0</v>
      </c>
      <c r="I39" s="299">
        <f t="shared" si="0"/>
        <v>0</v>
      </c>
      <c r="J39" s="44"/>
      <c r="K39" s="1363"/>
      <c r="L39" s="44"/>
      <c r="M39" s="1363"/>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18"/>
      <c r="AO39" s="18"/>
      <c r="AP39" s="4"/>
      <c r="AQ39" s="1"/>
      <c r="AR39" s="942"/>
      <c r="AS39" s="942"/>
      <c r="AT39" s="942"/>
      <c r="AU39" s="942"/>
      <c r="AV39" s="942"/>
      <c r="AW39" s="942"/>
      <c r="AX39" s="942"/>
      <c r="AY39" s="942"/>
      <c r="AZ39" s="942"/>
      <c r="BA39" s="942"/>
      <c r="BB39" s="942"/>
      <c r="BC39" s="942"/>
      <c r="BD39" s="942"/>
      <c r="BE39" s="942"/>
      <c r="BF39" s="942"/>
      <c r="BG39" s="942"/>
      <c r="BH39" s="942"/>
      <c r="BI39" s="942"/>
      <c r="BJ39" s="942"/>
      <c r="BK39" s="942"/>
      <c r="BL39" s="942"/>
      <c r="BM39" s="942"/>
      <c r="BN39" s="942"/>
      <c r="BO39" s="942"/>
      <c r="BP39" s="942"/>
      <c r="BQ39" s="942"/>
      <c r="BR39" s="942"/>
      <c r="BS39" s="942"/>
      <c r="BT39" s="942"/>
    </row>
    <row r="40" spans="1:72" ht="14.25" hidden="1" customHeight="1" x14ac:dyDescent="0.2">
      <c r="A40" s="4"/>
      <c r="B40" s="88"/>
      <c r="C40" s="88"/>
      <c r="D40" s="298">
        <f>'2a'!D96</f>
        <v>0</v>
      </c>
      <c r="E40" s="429">
        <f>'2a'!E96</f>
        <v>0</v>
      </c>
      <c r="F40" s="299">
        <f t="shared" si="0"/>
        <v>0</v>
      </c>
      <c r="G40" s="299">
        <f t="shared" si="0"/>
        <v>0</v>
      </c>
      <c r="H40" s="299">
        <f t="shared" si="0"/>
        <v>0</v>
      </c>
      <c r="I40" s="299">
        <f t="shared" si="0"/>
        <v>0</v>
      </c>
      <c r="J40" s="44"/>
      <c r="K40" s="1363"/>
      <c r="L40" s="44"/>
      <c r="M40" s="1363"/>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18"/>
      <c r="AO40" s="18"/>
      <c r="AP40" s="4"/>
      <c r="AQ40" s="1"/>
      <c r="AR40" s="942"/>
      <c r="AS40" s="942"/>
      <c r="AT40" s="942"/>
      <c r="AU40" s="942"/>
      <c r="AV40" s="942"/>
      <c r="AW40" s="942"/>
      <c r="AX40" s="942"/>
      <c r="AY40" s="942"/>
      <c r="AZ40" s="942"/>
      <c r="BA40" s="942"/>
      <c r="BB40" s="942"/>
      <c r="BC40" s="942"/>
      <c r="BD40" s="942"/>
      <c r="BE40" s="942"/>
      <c r="BF40" s="942"/>
      <c r="BG40" s="942"/>
      <c r="BH40" s="942"/>
      <c r="BI40" s="942"/>
      <c r="BJ40" s="942"/>
      <c r="BK40" s="942"/>
      <c r="BL40" s="942"/>
      <c r="BM40" s="942"/>
      <c r="BN40" s="942"/>
      <c r="BO40" s="942"/>
      <c r="BP40" s="942"/>
      <c r="BQ40" s="942"/>
      <c r="BR40" s="942"/>
      <c r="BS40" s="942"/>
      <c r="BT40" s="942"/>
    </row>
    <row r="41" spans="1:72" ht="14.25" hidden="1" customHeight="1" x14ac:dyDescent="0.2">
      <c r="A41" s="4"/>
      <c r="B41" s="88"/>
      <c r="C41" s="88"/>
      <c r="D41" s="298">
        <f>'2a'!D97</f>
        <v>0</v>
      </c>
      <c r="E41" s="429">
        <f>'2a'!E97</f>
        <v>0</v>
      </c>
      <c r="F41" s="299">
        <f t="shared" si="0"/>
        <v>0</v>
      </c>
      <c r="G41" s="299">
        <f t="shared" si="0"/>
        <v>0</v>
      </c>
      <c r="H41" s="299">
        <f t="shared" si="0"/>
        <v>0</v>
      </c>
      <c r="I41" s="299">
        <f t="shared" si="0"/>
        <v>0</v>
      </c>
      <c r="J41" s="44"/>
      <c r="K41" s="1363"/>
      <c r="L41" s="44"/>
      <c r="M41" s="1363"/>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18"/>
      <c r="AO41" s="18"/>
      <c r="AP41" s="4"/>
      <c r="AQ41" s="1"/>
      <c r="AR41" s="942"/>
      <c r="AS41" s="942"/>
      <c r="AT41" s="942"/>
      <c r="AU41" s="942"/>
      <c r="AV41" s="942"/>
      <c r="AW41" s="942"/>
      <c r="AX41" s="942"/>
      <c r="AY41" s="942"/>
      <c r="AZ41" s="942"/>
      <c r="BA41" s="942"/>
      <c r="BB41" s="942"/>
      <c r="BC41" s="942"/>
      <c r="BD41" s="942"/>
      <c r="BE41" s="942"/>
      <c r="BF41" s="942"/>
      <c r="BG41" s="942"/>
      <c r="BH41" s="942"/>
      <c r="BI41" s="942"/>
      <c r="BJ41" s="942"/>
      <c r="BK41" s="942"/>
      <c r="BL41" s="942"/>
      <c r="BM41" s="942"/>
      <c r="BN41" s="942"/>
      <c r="BO41" s="942"/>
      <c r="BP41" s="942"/>
      <c r="BQ41" s="942"/>
      <c r="BR41" s="942"/>
      <c r="BS41" s="942"/>
      <c r="BT41" s="942"/>
    </row>
    <row r="42" spans="1:72" ht="14.25" hidden="1" customHeight="1" x14ac:dyDescent="0.2">
      <c r="A42" s="4"/>
      <c r="B42" s="88"/>
      <c r="C42" s="88"/>
      <c r="D42" s="298">
        <f>'2a'!D98</f>
        <v>0</v>
      </c>
      <c r="E42" s="429">
        <f>'2a'!E98</f>
        <v>0</v>
      </c>
      <c r="F42" s="299">
        <f t="shared" ref="F42:I43" si="1">+E42</f>
        <v>0</v>
      </c>
      <c r="G42" s="299">
        <f t="shared" si="1"/>
        <v>0</v>
      </c>
      <c r="H42" s="299">
        <f t="shared" si="1"/>
        <v>0</v>
      </c>
      <c r="I42" s="299">
        <f t="shared" si="1"/>
        <v>0</v>
      </c>
      <c r="J42" s="44"/>
      <c r="K42" s="1363"/>
      <c r="L42" s="44"/>
      <c r="M42" s="1363"/>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18"/>
      <c r="AO42" s="18"/>
      <c r="AP42" s="4"/>
      <c r="AQ42" s="1"/>
      <c r="AR42" s="942"/>
      <c r="AS42" s="942"/>
      <c r="AT42" s="942"/>
      <c r="AU42" s="942"/>
      <c r="AV42" s="942"/>
      <c r="AW42" s="942"/>
      <c r="AX42" s="942"/>
      <c r="AY42" s="942"/>
      <c r="AZ42" s="942"/>
      <c r="BA42" s="942"/>
      <c r="BB42" s="942"/>
      <c r="BC42" s="942"/>
      <c r="BD42" s="942"/>
      <c r="BE42" s="942"/>
      <c r="BF42" s="942"/>
      <c r="BG42" s="942"/>
      <c r="BH42" s="942"/>
      <c r="BI42" s="942"/>
      <c r="BJ42" s="942"/>
      <c r="BK42" s="942"/>
      <c r="BL42" s="942"/>
      <c r="BM42" s="942"/>
      <c r="BN42" s="942"/>
      <c r="BO42" s="942"/>
      <c r="BP42" s="942"/>
      <c r="BQ42" s="942"/>
      <c r="BR42" s="942"/>
      <c r="BS42" s="942"/>
      <c r="BT42" s="942"/>
    </row>
    <row r="43" spans="1:72" ht="14.25" hidden="1" customHeight="1" x14ac:dyDescent="0.2">
      <c r="A43" s="4"/>
      <c r="B43" s="88"/>
      <c r="C43" s="88"/>
      <c r="D43" s="298">
        <f>'2a'!D99</f>
        <v>0</v>
      </c>
      <c r="E43" s="429">
        <f>'2a'!E99</f>
        <v>0</v>
      </c>
      <c r="F43" s="299">
        <f t="shared" si="1"/>
        <v>0</v>
      </c>
      <c r="G43" s="299">
        <f t="shared" si="1"/>
        <v>0</v>
      </c>
      <c r="H43" s="299">
        <f t="shared" si="1"/>
        <v>0</v>
      </c>
      <c r="I43" s="299">
        <f t="shared" si="1"/>
        <v>0</v>
      </c>
      <c r="J43" s="44"/>
      <c r="K43" s="1363"/>
      <c r="L43" s="44"/>
      <c r="M43" s="1363"/>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18"/>
      <c r="AO43" s="18"/>
      <c r="AP43" s="4"/>
      <c r="AQ43" s="1"/>
      <c r="AR43" s="942"/>
      <c r="AS43" s="942"/>
      <c r="AT43" s="942"/>
      <c r="AU43" s="942"/>
      <c r="AV43" s="942"/>
      <c r="AW43" s="942"/>
      <c r="AX43" s="942"/>
      <c r="AY43" s="942"/>
      <c r="AZ43" s="942"/>
      <c r="BA43" s="942"/>
      <c r="BB43" s="942"/>
      <c r="BC43" s="942"/>
      <c r="BD43" s="942"/>
      <c r="BE43" s="942"/>
      <c r="BF43" s="942"/>
      <c r="BG43" s="942"/>
      <c r="BH43" s="942"/>
      <c r="BI43" s="942"/>
      <c r="BJ43" s="942"/>
      <c r="BK43" s="942"/>
      <c r="BL43" s="942"/>
      <c r="BM43" s="942"/>
      <c r="BN43" s="942"/>
      <c r="BO43" s="942"/>
      <c r="BP43" s="942"/>
      <c r="BQ43" s="942"/>
      <c r="BR43" s="942"/>
      <c r="BS43" s="942"/>
      <c r="BT43" s="942"/>
    </row>
    <row r="44" spans="1:72" ht="9.75" customHeight="1" thickBot="1" x14ac:dyDescent="0.25">
      <c r="A44" s="4"/>
      <c r="B44" s="88"/>
      <c r="C44" s="88"/>
      <c r="D44" s="61"/>
      <c r="E44" s="18"/>
      <c r="F44" s="46"/>
      <c r="G44" s="47"/>
      <c r="H44" s="50"/>
      <c r="I44" s="44"/>
      <c r="J44" s="44"/>
      <c r="K44" s="1363"/>
      <c r="L44" s="44"/>
      <c r="M44" s="1363"/>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18"/>
      <c r="AO44" s="18"/>
      <c r="AP44" s="4"/>
      <c r="AQ44" s="1"/>
      <c r="AR44" s="942"/>
      <c r="AS44" s="942"/>
      <c r="AT44" s="942"/>
      <c r="AU44" s="942"/>
      <c r="AV44" s="942"/>
      <c r="AW44" s="942"/>
      <c r="AX44" s="942"/>
      <c r="AY44" s="942"/>
      <c r="AZ44" s="942"/>
      <c r="BA44" s="942"/>
      <c r="BB44" s="942"/>
      <c r="BC44" s="942"/>
      <c r="BD44" s="942"/>
      <c r="BE44" s="942"/>
      <c r="BF44" s="942"/>
      <c r="BG44" s="942"/>
      <c r="BH44" s="942"/>
      <c r="BI44" s="942"/>
      <c r="BJ44" s="942"/>
      <c r="BK44" s="942"/>
      <c r="BL44" s="942"/>
      <c r="BM44" s="942"/>
      <c r="BN44" s="942"/>
      <c r="BO44" s="942"/>
      <c r="BP44" s="942"/>
      <c r="BQ44" s="942"/>
      <c r="BR44" s="942"/>
      <c r="BS44" s="942"/>
      <c r="BT44" s="942"/>
    </row>
    <row r="45" spans="1:72" ht="18" customHeight="1" thickBot="1" x14ac:dyDescent="0.25">
      <c r="A45" s="4"/>
      <c r="B45" s="88"/>
      <c r="C45" s="548" t="s">
        <v>1567</v>
      </c>
      <c r="D45" s="1224" t="s">
        <v>1531</v>
      </c>
      <c r="E45" s="1796">
        <f>SUM(E47:E53)</f>
        <v>0</v>
      </c>
      <c r="F45" s="1797">
        <f>SUM(F47:F53)</f>
        <v>0</v>
      </c>
      <c r="G45" s="1797">
        <f>SUM(G47:G53)</f>
        <v>0</v>
      </c>
      <c r="H45" s="1797">
        <f>SUM(H47:H53)</f>
        <v>0</v>
      </c>
      <c r="I45" s="1798">
        <f>SUM(I47:I53)</f>
        <v>0</v>
      </c>
      <c r="J45" s="44"/>
      <c r="K45" s="1363"/>
      <c r="L45" s="44"/>
      <c r="M45" s="1363"/>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18"/>
      <c r="AO45" s="18"/>
      <c r="AP45" s="4"/>
      <c r="AQ45" s="1"/>
      <c r="AR45" s="942"/>
      <c r="AS45" s="942"/>
      <c r="AT45" s="942"/>
      <c r="AU45" s="942"/>
      <c r="AV45" s="942"/>
      <c r="AW45" s="942"/>
      <c r="AX45" s="942"/>
      <c r="AY45" s="942"/>
      <c r="AZ45" s="942"/>
      <c r="BA45" s="942"/>
      <c r="BB45" s="942"/>
      <c r="BC45" s="942"/>
      <c r="BD45" s="942"/>
      <c r="BE45" s="942"/>
      <c r="BF45" s="942"/>
      <c r="BG45" s="942"/>
      <c r="BH45" s="942"/>
      <c r="BI45" s="942"/>
      <c r="BJ45" s="942"/>
      <c r="BK45" s="942"/>
      <c r="BL45" s="942"/>
      <c r="BM45" s="942"/>
      <c r="BN45" s="942"/>
      <c r="BO45" s="942"/>
      <c r="BP45" s="942"/>
      <c r="BQ45" s="942"/>
      <c r="BR45" s="942"/>
      <c r="BS45" s="942"/>
      <c r="BT45" s="942"/>
    </row>
    <row r="46" spans="1:72" ht="5" customHeight="1" x14ac:dyDescent="0.2">
      <c r="A46" s="4"/>
      <c r="B46" s="88"/>
      <c r="C46" s="87"/>
      <c r="D46" s="554"/>
      <c r="E46" s="555"/>
      <c r="F46" s="554"/>
      <c r="G46" s="556"/>
      <c r="H46" s="556"/>
      <c r="I46" s="556"/>
      <c r="J46" s="44"/>
      <c r="K46" s="1363"/>
      <c r="L46" s="44"/>
      <c r="M46" s="1363"/>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18"/>
      <c r="AO46" s="18"/>
      <c r="AP46" s="4"/>
      <c r="AQ46" s="1"/>
      <c r="AR46" s="942"/>
      <c r="AS46" s="942"/>
      <c r="AT46" s="942"/>
      <c r="AU46" s="942"/>
      <c r="AV46" s="942"/>
      <c r="AW46" s="942"/>
      <c r="AX46" s="942"/>
      <c r="AY46" s="942"/>
      <c r="AZ46" s="942"/>
      <c r="BA46" s="942"/>
      <c r="BB46" s="942"/>
      <c r="BC46" s="942"/>
      <c r="BD46" s="942"/>
      <c r="BE46" s="942"/>
      <c r="BF46" s="942"/>
      <c r="BG46" s="942"/>
      <c r="BH46" s="942"/>
      <c r="BI46" s="942"/>
      <c r="BJ46" s="942"/>
      <c r="BK46" s="942"/>
      <c r="BL46" s="942"/>
      <c r="BM46" s="942"/>
      <c r="BN46" s="942"/>
      <c r="BO46" s="942"/>
      <c r="BP46" s="942"/>
      <c r="BQ46" s="942"/>
      <c r="BR46" s="942"/>
      <c r="BS46" s="942"/>
      <c r="BT46" s="942"/>
    </row>
    <row r="47" spans="1:72" ht="14.25" customHeight="1" x14ac:dyDescent="0.2">
      <c r="A47" s="4"/>
      <c r="B47" s="88"/>
      <c r="C47" s="88"/>
      <c r="D47" s="298">
        <f>'2a'!D104</f>
        <v>0</v>
      </c>
      <c r="E47" s="429">
        <f>'2a'!E104</f>
        <v>0</v>
      </c>
      <c r="F47" s="299">
        <v>0</v>
      </c>
      <c r="G47" s="299">
        <f t="shared" ref="F47:I51" si="2">+F47</f>
        <v>0</v>
      </c>
      <c r="H47" s="299">
        <f t="shared" si="2"/>
        <v>0</v>
      </c>
      <c r="I47" s="299">
        <f t="shared" si="2"/>
        <v>0</v>
      </c>
      <c r="J47" s="44"/>
      <c r="K47" s="1363"/>
      <c r="L47" s="44"/>
      <c r="M47" s="1363"/>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18"/>
      <c r="AO47" s="18"/>
      <c r="AP47" s="4"/>
      <c r="AQ47" s="1"/>
      <c r="AR47" s="942"/>
      <c r="AS47" s="942"/>
      <c r="AT47" s="942"/>
      <c r="AU47" s="942"/>
      <c r="AV47" s="942"/>
      <c r="AW47" s="942"/>
      <c r="AX47" s="942"/>
      <c r="AY47" s="942"/>
      <c r="AZ47" s="942"/>
      <c r="BA47" s="942"/>
      <c r="BB47" s="942"/>
      <c r="BC47" s="942"/>
      <c r="BD47" s="942"/>
      <c r="BE47" s="942"/>
      <c r="BF47" s="942"/>
      <c r="BG47" s="942"/>
      <c r="BH47" s="942"/>
      <c r="BI47" s="942"/>
      <c r="BJ47" s="942"/>
      <c r="BK47" s="942"/>
      <c r="BL47" s="942"/>
      <c r="BM47" s="942"/>
      <c r="BN47" s="942"/>
      <c r="BO47" s="942"/>
      <c r="BP47" s="942"/>
      <c r="BQ47" s="942"/>
      <c r="BR47" s="942"/>
      <c r="BS47" s="942"/>
      <c r="BT47" s="942"/>
    </row>
    <row r="48" spans="1:72" ht="14.25" customHeight="1" x14ac:dyDescent="0.2">
      <c r="A48" s="4"/>
      <c r="B48" s="88"/>
      <c r="C48" s="88"/>
      <c r="D48" s="298">
        <f>'2a'!D105</f>
        <v>0</v>
      </c>
      <c r="E48" s="429">
        <f>'2a'!E105</f>
        <v>0</v>
      </c>
      <c r="F48" s="299">
        <f t="shared" si="2"/>
        <v>0</v>
      </c>
      <c r="G48" s="299">
        <f t="shared" si="2"/>
        <v>0</v>
      </c>
      <c r="H48" s="299">
        <f t="shared" si="2"/>
        <v>0</v>
      </c>
      <c r="I48" s="299">
        <f t="shared" si="2"/>
        <v>0</v>
      </c>
      <c r="J48" s="44"/>
      <c r="K48" s="1363"/>
      <c r="L48" s="44"/>
      <c r="M48" s="1363"/>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18"/>
      <c r="AO48" s="18"/>
      <c r="AP48" s="4"/>
      <c r="AQ48" s="1"/>
      <c r="AR48" s="942"/>
      <c r="AS48" s="942"/>
      <c r="AT48" s="942"/>
      <c r="AU48" s="942"/>
      <c r="AV48" s="942"/>
      <c r="AW48" s="942"/>
      <c r="AX48" s="942"/>
      <c r="AY48" s="942"/>
      <c r="AZ48" s="942"/>
      <c r="BA48" s="942"/>
      <c r="BB48" s="942"/>
      <c r="BC48" s="942"/>
      <c r="BD48" s="942"/>
      <c r="BE48" s="942"/>
      <c r="BF48" s="942"/>
      <c r="BG48" s="942"/>
      <c r="BH48" s="942"/>
      <c r="BI48" s="942"/>
      <c r="BJ48" s="942"/>
      <c r="BK48" s="942"/>
      <c r="BL48" s="942"/>
      <c r="BM48" s="942"/>
      <c r="BN48" s="942"/>
      <c r="BO48" s="942"/>
      <c r="BP48" s="942"/>
      <c r="BQ48" s="942"/>
      <c r="BR48" s="942"/>
      <c r="BS48" s="942"/>
      <c r="BT48" s="942"/>
    </row>
    <row r="49" spans="1:72" ht="14.25" hidden="1" customHeight="1" x14ac:dyDescent="0.2">
      <c r="A49" s="4"/>
      <c r="B49" s="88"/>
      <c r="C49" s="88"/>
      <c r="D49" s="298">
        <f>'2a'!D106</f>
        <v>0</v>
      </c>
      <c r="E49" s="429">
        <f>'2a'!E106</f>
        <v>0</v>
      </c>
      <c r="F49" s="299">
        <f t="shared" si="2"/>
        <v>0</v>
      </c>
      <c r="G49" s="299">
        <f t="shared" si="2"/>
        <v>0</v>
      </c>
      <c r="H49" s="299">
        <f t="shared" si="2"/>
        <v>0</v>
      </c>
      <c r="I49" s="299">
        <f t="shared" si="2"/>
        <v>0</v>
      </c>
      <c r="J49" s="44"/>
      <c r="K49" s="1363"/>
      <c r="L49" s="44"/>
      <c r="M49" s="1363"/>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18"/>
      <c r="AO49" s="18"/>
      <c r="AP49" s="4"/>
      <c r="AQ49" s="1"/>
      <c r="AR49" s="942"/>
      <c r="AS49" s="942"/>
      <c r="AT49" s="942"/>
      <c r="AU49" s="942"/>
      <c r="AV49" s="942"/>
      <c r="AW49" s="942"/>
      <c r="AX49" s="942"/>
      <c r="AY49" s="942"/>
      <c r="AZ49" s="942"/>
      <c r="BA49" s="942"/>
      <c r="BB49" s="942"/>
      <c r="BC49" s="942"/>
      <c r="BD49" s="942"/>
      <c r="BE49" s="942"/>
      <c r="BF49" s="942"/>
      <c r="BG49" s="942"/>
      <c r="BH49" s="942"/>
      <c r="BI49" s="942"/>
      <c r="BJ49" s="942"/>
      <c r="BK49" s="942"/>
      <c r="BL49" s="942"/>
      <c r="BM49" s="942"/>
      <c r="BN49" s="942"/>
      <c r="BO49" s="942"/>
      <c r="BP49" s="942"/>
      <c r="BQ49" s="942"/>
      <c r="BR49" s="942"/>
      <c r="BS49" s="942"/>
      <c r="BT49" s="942"/>
    </row>
    <row r="50" spans="1:72" ht="14.25" hidden="1" customHeight="1" x14ac:dyDescent="0.2">
      <c r="A50" s="4"/>
      <c r="B50" s="88"/>
      <c r="C50" s="88"/>
      <c r="D50" s="298">
        <f>'2a'!D107</f>
        <v>0</v>
      </c>
      <c r="E50" s="429">
        <f>'2a'!E107</f>
        <v>0</v>
      </c>
      <c r="F50" s="299">
        <f t="shared" si="2"/>
        <v>0</v>
      </c>
      <c r="G50" s="299">
        <f t="shared" si="2"/>
        <v>0</v>
      </c>
      <c r="H50" s="299">
        <f t="shared" si="2"/>
        <v>0</v>
      </c>
      <c r="I50" s="299">
        <f t="shared" si="2"/>
        <v>0</v>
      </c>
      <c r="J50" s="44"/>
      <c r="K50" s="1363"/>
      <c r="L50" s="44"/>
      <c r="M50" s="1363"/>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18"/>
      <c r="AO50" s="18"/>
      <c r="AP50" s="4"/>
      <c r="AQ50" s="1"/>
      <c r="AR50" s="942"/>
      <c r="AS50" s="942"/>
      <c r="AT50" s="942"/>
      <c r="AU50" s="942"/>
      <c r="AV50" s="942"/>
      <c r="AW50" s="942"/>
      <c r="AX50" s="942"/>
      <c r="AY50" s="942"/>
      <c r="AZ50" s="942"/>
      <c r="BA50" s="942"/>
      <c r="BB50" s="942"/>
      <c r="BC50" s="942"/>
      <c r="BD50" s="942"/>
      <c r="BE50" s="942"/>
      <c r="BF50" s="942"/>
      <c r="BG50" s="942"/>
      <c r="BH50" s="942"/>
      <c r="BI50" s="942"/>
      <c r="BJ50" s="942"/>
      <c r="BK50" s="942"/>
      <c r="BL50" s="942"/>
      <c r="BM50" s="942"/>
      <c r="BN50" s="942"/>
      <c r="BO50" s="942"/>
      <c r="BP50" s="942"/>
      <c r="BQ50" s="942"/>
      <c r="BR50" s="942"/>
      <c r="BS50" s="942"/>
      <c r="BT50" s="942"/>
    </row>
    <row r="51" spans="1:72" ht="14.25" hidden="1" customHeight="1" x14ac:dyDescent="0.2">
      <c r="A51" s="4"/>
      <c r="B51" s="88"/>
      <c r="C51" s="88"/>
      <c r="D51" s="298">
        <f>'2a'!D108</f>
        <v>0</v>
      </c>
      <c r="E51" s="429">
        <f>'2a'!E108</f>
        <v>0</v>
      </c>
      <c r="F51" s="299">
        <f t="shared" si="2"/>
        <v>0</v>
      </c>
      <c r="G51" s="299">
        <f t="shared" si="2"/>
        <v>0</v>
      </c>
      <c r="H51" s="299">
        <f t="shared" si="2"/>
        <v>0</v>
      </c>
      <c r="I51" s="299">
        <f t="shared" si="2"/>
        <v>0</v>
      </c>
      <c r="J51" s="44"/>
      <c r="K51" s="1363"/>
      <c r="L51" s="44"/>
      <c r="M51" s="1363"/>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18"/>
      <c r="AO51" s="18"/>
      <c r="AP51" s="4"/>
      <c r="AQ51" s="1"/>
      <c r="AR51" s="942"/>
      <c r="AS51" s="942"/>
      <c r="AT51" s="942"/>
      <c r="AU51" s="942"/>
      <c r="AV51" s="942"/>
      <c r="AW51" s="942"/>
      <c r="AX51" s="942"/>
      <c r="AY51" s="942"/>
      <c r="AZ51" s="942"/>
      <c r="BA51" s="942"/>
      <c r="BB51" s="942"/>
      <c r="BC51" s="942"/>
      <c r="BD51" s="942"/>
      <c r="BE51" s="942"/>
      <c r="BF51" s="942"/>
      <c r="BG51" s="942"/>
      <c r="BH51" s="942"/>
      <c r="BI51" s="942"/>
      <c r="BJ51" s="942"/>
      <c r="BK51" s="942"/>
      <c r="BL51" s="942"/>
      <c r="BM51" s="942"/>
      <c r="BN51" s="942"/>
      <c r="BO51" s="942"/>
      <c r="BP51" s="942"/>
      <c r="BQ51" s="942"/>
      <c r="BR51" s="942"/>
      <c r="BS51" s="942"/>
      <c r="BT51" s="942"/>
    </row>
    <row r="52" spans="1:72" ht="14.25" hidden="1" customHeight="1" x14ac:dyDescent="0.2">
      <c r="A52" s="4"/>
      <c r="B52" s="88"/>
      <c r="C52" s="88"/>
      <c r="D52" s="298">
        <f>'2a'!D109</f>
        <v>0</v>
      </c>
      <c r="E52" s="429">
        <f>'2a'!E109</f>
        <v>0</v>
      </c>
      <c r="F52" s="299">
        <f t="shared" ref="F52:I53" si="3">+E52</f>
        <v>0</v>
      </c>
      <c r="G52" s="299">
        <f t="shared" si="3"/>
        <v>0</v>
      </c>
      <c r="H52" s="299">
        <f t="shared" si="3"/>
        <v>0</v>
      </c>
      <c r="I52" s="299">
        <f t="shared" si="3"/>
        <v>0</v>
      </c>
      <c r="J52" s="44"/>
      <c r="K52" s="1363"/>
      <c r="L52" s="44"/>
      <c r="M52" s="1363"/>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18"/>
      <c r="AO52" s="18"/>
      <c r="AP52" s="4"/>
      <c r="AQ52" s="1"/>
      <c r="AR52" s="942"/>
      <c r="AS52" s="942"/>
      <c r="AT52" s="942"/>
      <c r="AU52" s="942"/>
      <c r="AV52" s="942"/>
      <c r="AW52" s="942"/>
      <c r="AX52" s="942"/>
      <c r="AY52" s="942"/>
      <c r="AZ52" s="942"/>
      <c r="BA52" s="942"/>
      <c r="BB52" s="942"/>
      <c r="BC52" s="942"/>
      <c r="BD52" s="942"/>
      <c r="BE52" s="942"/>
      <c r="BF52" s="942"/>
      <c r="BG52" s="942"/>
      <c r="BH52" s="942"/>
      <c r="BI52" s="942"/>
      <c r="BJ52" s="942"/>
      <c r="BK52" s="942"/>
      <c r="BL52" s="942"/>
      <c r="BM52" s="942"/>
      <c r="BN52" s="942"/>
      <c r="BO52" s="942"/>
      <c r="BP52" s="942"/>
      <c r="BQ52" s="942"/>
      <c r="BR52" s="942"/>
      <c r="BS52" s="942"/>
      <c r="BT52" s="942"/>
    </row>
    <row r="53" spans="1:72" ht="14.25" hidden="1" customHeight="1" x14ac:dyDescent="0.2">
      <c r="A53" s="4"/>
      <c r="B53" s="88"/>
      <c r="C53" s="88"/>
      <c r="D53" s="298">
        <f>'2a'!D110</f>
        <v>0</v>
      </c>
      <c r="E53" s="429">
        <f>'2a'!E110</f>
        <v>0</v>
      </c>
      <c r="F53" s="299">
        <f t="shared" si="3"/>
        <v>0</v>
      </c>
      <c r="G53" s="299">
        <f t="shared" si="3"/>
        <v>0</v>
      </c>
      <c r="H53" s="299">
        <f t="shared" si="3"/>
        <v>0</v>
      </c>
      <c r="I53" s="299">
        <f t="shared" si="3"/>
        <v>0</v>
      </c>
      <c r="J53" s="44"/>
      <c r="K53" s="1363"/>
      <c r="L53" s="44"/>
      <c r="M53" s="1363"/>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18"/>
      <c r="AO53" s="18"/>
      <c r="AP53" s="4"/>
      <c r="AQ53" s="1"/>
      <c r="AR53" s="942"/>
      <c r="AS53" s="942"/>
      <c r="AT53" s="942"/>
      <c r="AU53" s="942"/>
      <c r="AV53" s="942"/>
      <c r="AW53" s="942"/>
      <c r="AX53" s="942"/>
      <c r="AY53" s="942"/>
      <c r="AZ53" s="942"/>
      <c r="BA53" s="942"/>
      <c r="BB53" s="942"/>
      <c r="BC53" s="942"/>
      <c r="BD53" s="942"/>
      <c r="BE53" s="942"/>
      <c r="BF53" s="942"/>
      <c r="BG53" s="942"/>
      <c r="BH53" s="942"/>
      <c r="BI53" s="942"/>
      <c r="BJ53" s="942"/>
      <c r="BK53" s="942"/>
      <c r="BL53" s="942"/>
      <c r="BM53" s="942"/>
      <c r="BN53" s="942"/>
      <c r="BO53" s="942"/>
      <c r="BP53" s="942"/>
      <c r="BQ53" s="942"/>
      <c r="BR53" s="942"/>
      <c r="BS53" s="942"/>
      <c r="BT53" s="942"/>
    </row>
    <row r="54" spans="1:72" ht="14.25" customHeight="1" x14ac:dyDescent="0.15">
      <c r="A54" s="4"/>
      <c r="B54" s="44"/>
      <c r="C54" s="44"/>
      <c r="D54" s="44"/>
      <c r="E54" s="44"/>
      <c r="F54" s="44"/>
      <c r="G54" s="1363"/>
      <c r="H54" s="44"/>
      <c r="I54" s="1363"/>
      <c r="J54" s="44"/>
      <c r="K54" s="1363"/>
      <c r="L54" s="44"/>
      <c r="M54" s="1363"/>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18"/>
      <c r="AO54" s="18"/>
      <c r="AP54" s="4"/>
      <c r="AQ54" s="1"/>
      <c r="AR54" s="942"/>
      <c r="AS54" s="942"/>
      <c r="AT54" s="942"/>
      <c r="AU54" s="942"/>
      <c r="AV54" s="942"/>
      <c r="AW54" s="942"/>
      <c r="AX54" s="942"/>
      <c r="AY54" s="942"/>
      <c r="AZ54" s="942"/>
      <c r="BA54" s="942"/>
      <c r="BB54" s="942"/>
      <c r="BC54" s="942"/>
      <c r="BD54" s="942"/>
      <c r="BE54" s="942"/>
      <c r="BF54" s="942"/>
      <c r="BG54" s="942"/>
      <c r="BH54" s="942"/>
      <c r="BI54" s="942"/>
      <c r="BJ54" s="942"/>
      <c r="BK54" s="942"/>
      <c r="BL54" s="942"/>
      <c r="BM54" s="942"/>
      <c r="BN54" s="942"/>
      <c r="BO54" s="942"/>
      <c r="BP54" s="942"/>
      <c r="BQ54" s="942"/>
      <c r="BR54" s="942"/>
      <c r="BS54" s="942"/>
      <c r="BT54" s="942"/>
    </row>
    <row r="55" spans="1:72" ht="14.25" customHeight="1" thickBot="1" x14ac:dyDescent="0.2">
      <c r="A55" s="4"/>
      <c r="B55" s="44"/>
      <c r="C55" s="44"/>
      <c r="D55" s="44"/>
      <c r="E55" s="44"/>
      <c r="F55" s="44"/>
      <c r="G55" s="1363"/>
      <c r="H55" s="44"/>
      <c r="I55" s="1363"/>
      <c r="J55" s="44"/>
      <c r="K55" s="1363"/>
      <c r="L55" s="44"/>
      <c r="M55" s="1363"/>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18"/>
      <c r="AO55" s="18"/>
      <c r="AP55" s="4"/>
      <c r="AQ55" s="1"/>
      <c r="AR55" s="942"/>
      <c r="AS55" s="942"/>
      <c r="AT55" s="942"/>
      <c r="AU55" s="942"/>
      <c r="AV55" s="942"/>
      <c r="AW55" s="942"/>
      <c r="AX55" s="942"/>
      <c r="AY55" s="942"/>
      <c r="AZ55" s="942"/>
      <c r="BA55" s="942"/>
      <c r="BB55" s="942"/>
      <c r="BC55" s="942"/>
      <c r="BD55" s="942"/>
      <c r="BE55" s="942"/>
      <c r="BF55" s="942"/>
      <c r="BG55" s="942"/>
      <c r="BH55" s="942"/>
      <c r="BI55" s="942"/>
      <c r="BJ55" s="942"/>
      <c r="BK55" s="942"/>
      <c r="BL55" s="942"/>
      <c r="BM55" s="942"/>
      <c r="BN55" s="942"/>
      <c r="BO55" s="942"/>
      <c r="BP55" s="942"/>
      <c r="BQ55" s="942"/>
      <c r="BR55" s="942"/>
      <c r="BS55" s="942"/>
      <c r="BT55" s="942"/>
    </row>
    <row r="56" spans="1:72" ht="21" customHeight="1" thickBot="1" x14ac:dyDescent="0.25">
      <c r="A56" s="4"/>
      <c r="B56" s="44"/>
      <c r="C56" s="19">
        <v>3</v>
      </c>
      <c r="D56" s="2706" t="s">
        <v>422</v>
      </c>
      <c r="E56" s="2706"/>
      <c r="F56" s="2708" t="s">
        <v>1341</v>
      </c>
      <c r="G56" s="2708"/>
      <c r="H56" s="2708"/>
      <c r="I56" s="2743" t="s">
        <v>424</v>
      </c>
      <c r="J56" s="2744"/>
      <c r="K56" s="44"/>
      <c r="L56" s="44"/>
      <c r="M56" s="1363"/>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18"/>
      <c r="AO56" s="18"/>
      <c r="AP56" s="4"/>
      <c r="AQ56" s="1"/>
      <c r="AR56" s="942"/>
      <c r="AS56" s="942"/>
      <c r="AT56" s="942"/>
      <c r="AU56" s="942"/>
      <c r="AV56" s="942"/>
      <c r="AW56" s="942"/>
      <c r="AX56" s="942"/>
      <c r="AY56" s="942"/>
      <c r="AZ56" s="942"/>
      <c r="BA56" s="942"/>
      <c r="BB56" s="942"/>
      <c r="BC56" s="942"/>
      <c r="BD56" s="942"/>
      <c r="BE56" s="942"/>
      <c r="BF56" s="942"/>
      <c r="BG56" s="942"/>
      <c r="BH56" s="942"/>
      <c r="BI56" s="942"/>
      <c r="BJ56" s="942"/>
      <c r="BK56" s="942"/>
      <c r="BL56" s="942"/>
      <c r="BM56" s="942"/>
      <c r="BN56" s="942"/>
      <c r="BO56" s="942"/>
      <c r="BP56" s="942"/>
      <c r="BQ56" s="942"/>
      <c r="BR56" s="942"/>
      <c r="BS56" s="942"/>
      <c r="BT56" s="942"/>
    </row>
    <row r="57" spans="1:72" ht="9.75" customHeight="1" thickBot="1" x14ac:dyDescent="0.2">
      <c r="A57" s="4"/>
      <c r="B57" s="44"/>
      <c r="C57" s="44"/>
      <c r="D57" s="44"/>
      <c r="E57" s="44"/>
      <c r="F57" s="44"/>
      <c r="G57" s="44"/>
      <c r="H57" s="18"/>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18"/>
      <c r="AO57" s="18"/>
      <c r="AP57" s="4"/>
      <c r="AQ57" s="1"/>
      <c r="AR57" s="942"/>
      <c r="AS57" s="942"/>
      <c r="AT57" s="942"/>
      <c r="AU57" s="942"/>
      <c r="AV57" s="942"/>
      <c r="AW57" s="942"/>
      <c r="AX57" s="942"/>
      <c r="AY57" s="942"/>
      <c r="AZ57" s="942"/>
      <c r="BA57" s="942"/>
      <c r="BB57" s="942"/>
      <c r="BC57" s="942"/>
      <c r="BD57" s="942"/>
      <c r="BE57" s="942"/>
      <c r="BF57" s="942"/>
      <c r="BG57" s="942"/>
      <c r="BH57" s="942"/>
      <c r="BI57" s="942"/>
      <c r="BJ57" s="942"/>
      <c r="BK57" s="942"/>
      <c r="BL57" s="942"/>
      <c r="BM57" s="942"/>
      <c r="BN57" s="942"/>
      <c r="BO57" s="942"/>
      <c r="BP57" s="942"/>
      <c r="BQ57" s="942"/>
      <c r="BR57" s="942"/>
      <c r="BS57" s="942"/>
      <c r="BT57" s="942"/>
    </row>
    <row r="58" spans="1:72" ht="18" customHeight="1" thickBot="1" x14ac:dyDescent="0.2">
      <c r="A58" s="4"/>
      <c r="B58" s="44"/>
      <c r="C58" s="548" t="s">
        <v>1570</v>
      </c>
      <c r="D58" s="2361" t="s">
        <v>436</v>
      </c>
      <c r="E58" s="2362"/>
      <c r="F58" s="2363"/>
      <c r="G58" s="1930" t="s">
        <v>556</v>
      </c>
      <c r="H58" s="18"/>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18"/>
      <c r="AO58" s="18"/>
      <c r="AP58" s="4"/>
      <c r="AQ58" s="1"/>
      <c r="AR58" s="942"/>
      <c r="AS58" s="942"/>
      <c r="AT58" s="942"/>
      <c r="AU58" s="942"/>
      <c r="AV58" s="942"/>
      <c r="AW58" s="942"/>
      <c r="AX58" s="942"/>
      <c r="AY58" s="942"/>
      <c r="AZ58" s="942"/>
      <c r="BA58" s="942"/>
      <c r="BB58" s="942"/>
      <c r="BC58" s="942"/>
      <c r="BD58" s="942"/>
      <c r="BE58" s="942"/>
      <c r="BF58" s="942"/>
      <c r="BG58" s="942"/>
      <c r="BH58" s="942"/>
      <c r="BI58" s="942"/>
      <c r="BJ58" s="942"/>
      <c r="BK58" s="942"/>
      <c r="BL58" s="942"/>
      <c r="BM58" s="942"/>
      <c r="BN58" s="942"/>
      <c r="BO58" s="942"/>
      <c r="BP58" s="942"/>
      <c r="BQ58" s="942"/>
      <c r="BR58" s="942"/>
      <c r="BS58" s="942"/>
      <c r="BT58" s="942"/>
    </row>
    <row r="59" spans="1:72" ht="5" customHeight="1" thickBot="1" x14ac:dyDescent="0.2">
      <c r="A59" s="4"/>
      <c r="B59" s="44"/>
      <c r="C59" s="44"/>
      <c r="D59" s="44"/>
      <c r="E59" s="44"/>
      <c r="F59" s="44"/>
      <c r="G59" s="44"/>
      <c r="H59" s="18"/>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18"/>
      <c r="AO59" s="18"/>
      <c r="AP59" s="4"/>
      <c r="AQ59" s="1"/>
      <c r="AR59" s="942"/>
      <c r="AS59" s="942"/>
      <c r="AT59" s="942"/>
      <c r="AU59" s="942"/>
      <c r="AV59" s="942"/>
      <c r="AW59" s="942"/>
      <c r="AX59" s="942"/>
      <c r="AY59" s="942"/>
      <c r="AZ59" s="942"/>
      <c r="BA59" s="942"/>
      <c r="BB59" s="942"/>
      <c r="BC59" s="942"/>
      <c r="BD59" s="942"/>
      <c r="BE59" s="942"/>
      <c r="BF59" s="942"/>
      <c r="BG59" s="942"/>
      <c r="BH59" s="942"/>
      <c r="BI59" s="942"/>
      <c r="BJ59" s="942"/>
      <c r="BK59" s="942"/>
      <c r="BL59" s="942"/>
      <c r="BM59" s="942"/>
      <c r="BN59" s="942"/>
      <c r="BO59" s="942"/>
      <c r="BP59" s="942"/>
      <c r="BQ59" s="942"/>
      <c r="BR59" s="942"/>
      <c r="BS59" s="942"/>
      <c r="BT59" s="942"/>
    </row>
    <row r="60" spans="1:72" ht="19.5" customHeight="1" thickTop="1" thickBot="1" x14ac:dyDescent="0.2">
      <c r="A60" s="4"/>
      <c r="B60" s="44"/>
      <c r="C60" s="44"/>
      <c r="D60" s="44"/>
      <c r="E60" s="2733" t="s">
        <v>416</v>
      </c>
      <c r="F60" s="2734"/>
      <c r="G60" s="2734"/>
      <c r="H60" s="2731">
        <f>'1'!$E$15</f>
        <v>2023</v>
      </c>
      <c r="I60" s="2732"/>
      <c r="J60" s="2741" t="s">
        <v>418</v>
      </c>
      <c r="K60" s="2742"/>
      <c r="L60" s="2742"/>
      <c r="M60" s="2742"/>
      <c r="N60" s="2727">
        <f>$F$2</f>
        <v>2024</v>
      </c>
      <c r="O60" s="2728"/>
      <c r="P60" s="2725" t="s">
        <v>426</v>
      </c>
      <c r="Q60" s="2726"/>
      <c r="R60" s="2726"/>
      <c r="S60" s="2726"/>
      <c r="T60" s="1407">
        <f>$H$21</f>
        <v>2025</v>
      </c>
      <c r="U60" s="1408"/>
      <c r="V60" s="2721" t="s">
        <v>427</v>
      </c>
      <c r="W60" s="2722"/>
      <c r="X60" s="2722"/>
      <c r="Y60" s="2722"/>
      <c r="Z60" s="1409">
        <f>$J$21</f>
        <v>2026</v>
      </c>
      <c r="AA60" s="1410"/>
      <c r="AB60" s="2723" t="s">
        <v>428</v>
      </c>
      <c r="AC60" s="2724"/>
      <c r="AD60" s="2724"/>
      <c r="AE60" s="2724"/>
      <c r="AF60" s="1411">
        <f>$L$21</f>
        <v>2027</v>
      </c>
      <c r="AG60" s="1412"/>
      <c r="AH60" s="44"/>
      <c r="AI60" s="44"/>
      <c r="AJ60" s="44"/>
      <c r="AK60" s="44"/>
      <c r="AL60" s="44"/>
      <c r="AM60" s="44"/>
      <c r="AN60" s="18"/>
      <c r="AO60" s="18"/>
      <c r="AP60" s="4"/>
      <c r="AQ60" s="1"/>
      <c r="AR60" s="942"/>
      <c r="AS60" s="942"/>
      <c r="AT60" s="942"/>
      <c r="AU60" s="942"/>
      <c r="AV60" s="942"/>
      <c r="AW60" s="942"/>
      <c r="AX60" s="942"/>
      <c r="AY60" s="942"/>
      <c r="AZ60" s="942"/>
      <c r="BA60" s="942"/>
      <c r="BB60" s="942"/>
      <c r="BC60" s="942"/>
      <c r="BD60" s="942"/>
      <c r="BE60" s="942"/>
      <c r="BF60" s="942"/>
      <c r="BG60" s="942"/>
      <c r="BH60" s="942"/>
      <c r="BI60" s="942"/>
      <c r="BJ60" s="942"/>
      <c r="BK60" s="942"/>
      <c r="BL60" s="942"/>
      <c r="BM60" s="942"/>
      <c r="BN60" s="942"/>
      <c r="BO60" s="942"/>
      <c r="BP60" s="942"/>
      <c r="BQ60" s="942"/>
      <c r="BR60" s="942"/>
      <c r="BS60" s="942"/>
      <c r="BT60" s="942"/>
    </row>
    <row r="61" spans="1:72" ht="15" customHeight="1" thickBot="1" x14ac:dyDescent="0.2">
      <c r="A61" s="4"/>
      <c r="B61" s="44"/>
      <c r="C61" s="44"/>
      <c r="D61" s="44"/>
      <c r="E61" s="1799" t="s">
        <v>1528</v>
      </c>
      <c r="F61" s="1377" t="s">
        <v>553</v>
      </c>
      <c r="G61" s="1378" t="s">
        <v>415</v>
      </c>
      <c r="H61" s="1377" t="s">
        <v>433</v>
      </c>
      <c r="I61" s="1800" t="s">
        <v>73</v>
      </c>
      <c r="J61" s="1799" t="s">
        <v>1528</v>
      </c>
      <c r="K61" s="1377" t="s">
        <v>425</v>
      </c>
      <c r="L61" s="1377" t="s">
        <v>553</v>
      </c>
      <c r="M61" s="1378" t="s">
        <v>415</v>
      </c>
      <c r="N61" s="1377" t="s">
        <v>433</v>
      </c>
      <c r="O61" s="1800" t="s">
        <v>73</v>
      </c>
      <c r="P61" s="1799" t="s">
        <v>1528</v>
      </c>
      <c r="Q61" s="1377" t="s">
        <v>425</v>
      </c>
      <c r="R61" s="1377" t="s">
        <v>553</v>
      </c>
      <c r="S61" s="1378" t="s">
        <v>415</v>
      </c>
      <c r="T61" s="1377" t="s">
        <v>433</v>
      </c>
      <c r="U61" s="1800" t="s">
        <v>73</v>
      </c>
      <c r="V61" s="1799" t="s">
        <v>1528</v>
      </c>
      <c r="W61" s="1377" t="s">
        <v>425</v>
      </c>
      <c r="X61" s="1377" t="s">
        <v>553</v>
      </c>
      <c r="Y61" s="1378" t="s">
        <v>415</v>
      </c>
      <c r="Z61" s="1377" t="s">
        <v>433</v>
      </c>
      <c r="AA61" s="1800" t="s">
        <v>73</v>
      </c>
      <c r="AB61" s="1799" t="s">
        <v>1528</v>
      </c>
      <c r="AC61" s="1377" t="s">
        <v>425</v>
      </c>
      <c r="AD61" s="1377" t="s">
        <v>553</v>
      </c>
      <c r="AE61" s="1378" t="s">
        <v>415</v>
      </c>
      <c r="AF61" s="1377" t="s">
        <v>433</v>
      </c>
      <c r="AG61" s="1800" t="s">
        <v>73</v>
      </c>
      <c r="AH61" s="44"/>
      <c r="AI61" s="44"/>
      <c r="AJ61" s="44"/>
      <c r="AK61" s="44"/>
      <c r="AL61" s="44"/>
      <c r="AM61" s="44"/>
      <c r="AN61" s="18"/>
      <c r="AO61" s="18"/>
      <c r="AP61" s="4"/>
      <c r="AQ61" s="1"/>
      <c r="AR61" s="942"/>
      <c r="AS61" s="942"/>
      <c r="AT61" s="942"/>
      <c r="AU61" s="942"/>
      <c r="AV61" s="942"/>
      <c r="AW61" s="942"/>
      <c r="AX61" s="942"/>
      <c r="AY61" s="942"/>
      <c r="AZ61" s="942"/>
      <c r="BA61" s="942"/>
      <c r="BB61" s="942"/>
      <c r="BC61" s="942"/>
      <c r="BD61" s="942"/>
      <c r="BE61" s="942"/>
      <c r="BF61" s="942"/>
      <c r="BG61" s="942"/>
      <c r="BH61" s="942"/>
      <c r="BI61" s="942"/>
      <c r="BJ61" s="942"/>
      <c r="BK61" s="942"/>
      <c r="BL61" s="942"/>
      <c r="BM61" s="942"/>
      <c r="BN61" s="942"/>
      <c r="BO61" s="942"/>
      <c r="BP61" s="942"/>
      <c r="BQ61" s="942"/>
      <c r="BR61" s="942"/>
      <c r="BS61" s="942"/>
      <c r="BT61" s="942"/>
    </row>
    <row r="62" spans="1:72" ht="18" customHeight="1" thickBot="1" x14ac:dyDescent="0.2">
      <c r="A62" s="4"/>
      <c r="B62" s="44"/>
      <c r="C62" s="44"/>
      <c r="D62" s="1224" t="s">
        <v>497</v>
      </c>
      <c r="E62" s="1801">
        <f>'2a'!$E$17</f>
        <v>67000</v>
      </c>
      <c r="F62" s="1400">
        <f>'2a'!$I$55</f>
        <v>0</v>
      </c>
      <c r="G62" s="1400">
        <f>'2a'!$F$55</f>
        <v>0</v>
      </c>
      <c r="H62" s="1401">
        <f>'2a'!$E$55</f>
        <v>1</v>
      </c>
      <c r="I62" s="1802">
        <f>'2a'!$J$55</f>
        <v>67000</v>
      </c>
      <c r="J62" s="1801">
        <f>SUM(J63:J91)</f>
        <v>0</v>
      </c>
      <c r="K62" s="1401">
        <f t="shared" ref="K62:K91" si="4">IF(E62=0,0,(J62/E62)-100%)</f>
        <v>-1</v>
      </c>
      <c r="L62" s="1400">
        <f>SUM(L63:L91)</f>
        <v>0</v>
      </c>
      <c r="M62" s="1400">
        <f>+IF(L62=0,0,J62/L62)</f>
        <v>0</v>
      </c>
      <c r="N62" s="1401">
        <f>+IF(J62=0,0,O62/J62)</f>
        <v>0</v>
      </c>
      <c r="O62" s="1802">
        <f>SUM(O63:O91)</f>
        <v>0</v>
      </c>
      <c r="P62" s="1801">
        <f>SUM(P63:P91)</f>
        <v>0</v>
      </c>
      <c r="Q62" s="1401">
        <f t="shared" ref="Q62:Q91" si="5">IF(J62=0,0,(P62/J62)-100%)</f>
        <v>0</v>
      </c>
      <c r="R62" s="1400">
        <f>SUM(R63:R91)</f>
        <v>0</v>
      </c>
      <c r="S62" s="1400">
        <f>+IF(R62=0,0,P62/R62)</f>
        <v>0</v>
      </c>
      <c r="T62" s="1401">
        <f>+IF(P62=0,0,U62/P62)</f>
        <v>0</v>
      </c>
      <c r="U62" s="1802">
        <f>SUM(U63:U91)</f>
        <v>0</v>
      </c>
      <c r="V62" s="1801">
        <f>SUM(V63:V91)</f>
        <v>0</v>
      </c>
      <c r="W62" s="1401">
        <f t="shared" ref="W62:W91" si="6">IF(P62=0,0,(V62/P62)-100%)</f>
        <v>0</v>
      </c>
      <c r="X62" s="1400">
        <f>SUM(X63:X91)</f>
        <v>0</v>
      </c>
      <c r="Y62" s="1400">
        <f>+IF(X62=0,0,V62/X62)</f>
        <v>0</v>
      </c>
      <c r="Z62" s="1401">
        <f>+IF(V62=0,0,AA62/V62)</f>
        <v>0</v>
      </c>
      <c r="AA62" s="1802">
        <f>SUM(AA63:AA91)</f>
        <v>0</v>
      </c>
      <c r="AB62" s="1801">
        <f>SUM(AB63:AB91)</f>
        <v>0</v>
      </c>
      <c r="AC62" s="1401">
        <f t="shared" ref="AC62:AC91" si="7">IF(V62=0,0,(AB62/V62)-100%)</f>
        <v>0</v>
      </c>
      <c r="AD62" s="1400">
        <f>SUM(AD63:AD91)</f>
        <v>0</v>
      </c>
      <c r="AE62" s="1400">
        <f>+IF(AD62=0,0,AB62/AD62)</f>
        <v>0</v>
      </c>
      <c r="AF62" s="1401">
        <f>+IF(AB62=0,0,AG62/AB62)</f>
        <v>0</v>
      </c>
      <c r="AG62" s="1802">
        <f>SUM(AG63:AG91)</f>
        <v>0</v>
      </c>
      <c r="AH62" s="44"/>
      <c r="AI62" s="44"/>
      <c r="AJ62" s="44"/>
      <c r="AK62" s="44"/>
      <c r="AL62" s="44"/>
      <c r="AM62" s="44"/>
      <c r="AN62" s="18"/>
      <c r="AO62" s="18"/>
      <c r="AP62" s="4"/>
      <c r="AQ62" s="1"/>
      <c r="AR62" s="942"/>
      <c r="AS62" s="942"/>
      <c r="AT62" s="942"/>
      <c r="AU62" s="942"/>
      <c r="AV62" s="942"/>
      <c r="AW62" s="942"/>
      <c r="AX62" s="942"/>
      <c r="AY62" s="942"/>
      <c r="AZ62" s="942"/>
      <c r="BA62" s="942"/>
      <c r="BB62" s="942"/>
      <c r="BC62" s="942"/>
      <c r="BD62" s="942"/>
      <c r="BE62" s="942"/>
      <c r="BF62" s="942"/>
      <c r="BG62" s="942"/>
      <c r="BH62" s="942"/>
      <c r="BI62" s="942"/>
      <c r="BJ62" s="942"/>
      <c r="BK62" s="942"/>
      <c r="BL62" s="942"/>
      <c r="BM62" s="942"/>
      <c r="BN62" s="942"/>
      <c r="BO62" s="942"/>
      <c r="BP62" s="942"/>
      <c r="BQ62" s="942"/>
      <c r="BR62" s="942"/>
      <c r="BS62" s="942"/>
      <c r="BT62" s="942"/>
    </row>
    <row r="63" spans="1:72" ht="15" customHeight="1" x14ac:dyDescent="0.15">
      <c r="A63" s="4"/>
      <c r="B63" s="44"/>
      <c r="C63" s="44"/>
      <c r="D63" s="564">
        <f>'2a'!D27</f>
        <v>0</v>
      </c>
      <c r="E63" s="1803">
        <f>'2a'!E19</f>
        <v>0</v>
      </c>
      <c r="F63" s="1398">
        <f>'2a'!I57</f>
        <v>0</v>
      </c>
      <c r="G63" s="1398">
        <f>'2a'!F57</f>
        <v>0</v>
      </c>
      <c r="H63" s="1399">
        <f>'2a'!E57</f>
        <v>1</v>
      </c>
      <c r="I63" s="1804">
        <f>'2a'!J57</f>
        <v>0</v>
      </c>
      <c r="J63" s="1803">
        <f t="shared" ref="J63:J91" si="8">+L63*M63</f>
        <v>0</v>
      </c>
      <c r="K63" s="1399">
        <f t="shared" si="4"/>
        <v>0</v>
      </c>
      <c r="L63" s="1406"/>
      <c r="M63" s="1406"/>
      <c r="N63" s="1399">
        <f t="shared" ref="N63:N91" si="9">H63</f>
        <v>1</v>
      </c>
      <c r="O63" s="1804">
        <f>+J63*N63</f>
        <v>0</v>
      </c>
      <c r="P63" s="1803">
        <f>+R63*S63</f>
        <v>0</v>
      </c>
      <c r="Q63" s="1399">
        <f t="shared" si="5"/>
        <v>0</v>
      </c>
      <c r="R63" s="1406"/>
      <c r="S63" s="1406"/>
      <c r="T63" s="1399">
        <f>N63</f>
        <v>1</v>
      </c>
      <c r="U63" s="1804">
        <f>+P63*T63</f>
        <v>0</v>
      </c>
      <c r="V63" s="1803">
        <f>+X63*Y63</f>
        <v>0</v>
      </c>
      <c r="W63" s="1399">
        <f t="shared" si="6"/>
        <v>0</v>
      </c>
      <c r="X63" s="1406"/>
      <c r="Y63" s="1406"/>
      <c r="Z63" s="1399">
        <f>T63</f>
        <v>1</v>
      </c>
      <c r="AA63" s="1804">
        <f>+V63*Z63</f>
        <v>0</v>
      </c>
      <c r="AB63" s="1803">
        <f>+AD63*AE63</f>
        <v>0</v>
      </c>
      <c r="AC63" s="1399">
        <f t="shared" si="7"/>
        <v>0</v>
      </c>
      <c r="AD63" s="1406"/>
      <c r="AE63" s="1406"/>
      <c r="AF63" s="1399">
        <f>Z63</f>
        <v>1</v>
      </c>
      <c r="AG63" s="1804">
        <f>+AB63*AF63</f>
        <v>0</v>
      </c>
      <c r="AH63" s="44"/>
      <c r="AI63" s="44"/>
      <c r="AJ63" s="44"/>
      <c r="AK63" s="44"/>
      <c r="AL63" s="44"/>
      <c r="AM63" s="44"/>
      <c r="AN63" s="18"/>
      <c r="AO63" s="18"/>
      <c r="AP63" s="4"/>
      <c r="AQ63" s="1"/>
      <c r="AR63" s="942"/>
      <c r="AS63" s="942"/>
      <c r="AT63" s="942"/>
      <c r="AU63" s="942"/>
      <c r="AV63" s="942"/>
      <c r="AW63" s="942"/>
      <c r="AX63" s="942"/>
      <c r="AY63" s="942"/>
      <c r="AZ63" s="942"/>
      <c r="BA63" s="942"/>
      <c r="BB63" s="942"/>
      <c r="BC63" s="942"/>
      <c r="BD63" s="942"/>
      <c r="BE63" s="942"/>
      <c r="BF63" s="942"/>
      <c r="BG63" s="942"/>
      <c r="BH63" s="942"/>
      <c r="BI63" s="942"/>
      <c r="BJ63" s="942"/>
      <c r="BK63" s="942"/>
      <c r="BL63" s="942"/>
      <c r="BM63" s="942"/>
      <c r="BN63" s="942"/>
      <c r="BO63" s="942"/>
      <c r="BP63" s="942"/>
      <c r="BQ63" s="942"/>
      <c r="BR63" s="942"/>
      <c r="BS63" s="942"/>
      <c r="BT63" s="942"/>
    </row>
    <row r="64" spans="1:72" ht="15" customHeight="1" x14ac:dyDescent="0.15">
      <c r="A64" s="4"/>
      <c r="B64" s="44"/>
      <c r="C64" s="44"/>
      <c r="D64" s="564" t="str">
        <f>'2a'!D20</f>
        <v>Tasas</v>
      </c>
      <c r="E64" s="1805">
        <f>'2a'!E20</f>
        <v>21000</v>
      </c>
      <c r="F64" s="1392">
        <f>'2a'!I58</f>
        <v>0</v>
      </c>
      <c r="G64" s="1392">
        <f>'2a'!F58</f>
        <v>0</v>
      </c>
      <c r="H64" s="1397">
        <f>'2a'!E58</f>
        <v>1</v>
      </c>
      <c r="I64" s="1806">
        <f>'2a'!J58</f>
        <v>21000</v>
      </c>
      <c r="J64" s="1805">
        <f t="shared" si="8"/>
        <v>0</v>
      </c>
      <c r="K64" s="1397">
        <f t="shared" si="4"/>
        <v>-1</v>
      </c>
      <c r="L64" s="1405"/>
      <c r="M64" s="1405"/>
      <c r="N64" s="1397">
        <f t="shared" si="9"/>
        <v>1</v>
      </c>
      <c r="O64" s="1806">
        <f t="shared" ref="O64:O91" si="10">+J64*N64</f>
        <v>0</v>
      </c>
      <c r="P64" s="1805">
        <f t="shared" ref="P64:P91" si="11">+R64*S64</f>
        <v>0</v>
      </c>
      <c r="Q64" s="1397">
        <f t="shared" si="5"/>
        <v>0</v>
      </c>
      <c r="R64" s="1405"/>
      <c r="S64" s="1405"/>
      <c r="T64" s="1397">
        <f t="shared" ref="T64:T91" si="12">N64</f>
        <v>1</v>
      </c>
      <c r="U64" s="1806">
        <f t="shared" ref="U64:U91" si="13">+P64*T64</f>
        <v>0</v>
      </c>
      <c r="V64" s="1805">
        <f t="shared" ref="V64:V91" si="14">+X64*Y64</f>
        <v>0</v>
      </c>
      <c r="W64" s="1397">
        <f t="shared" si="6"/>
        <v>0</v>
      </c>
      <c r="X64" s="1405"/>
      <c r="Y64" s="1405"/>
      <c r="Z64" s="1397">
        <f t="shared" ref="Z64:Z91" si="15">T64</f>
        <v>1</v>
      </c>
      <c r="AA64" s="1806">
        <f t="shared" ref="AA64:AA91" si="16">+V64*Z64</f>
        <v>0</v>
      </c>
      <c r="AB64" s="1805">
        <f t="shared" ref="AB64:AB91" si="17">+AD64*AE64</f>
        <v>0</v>
      </c>
      <c r="AC64" s="1397">
        <f t="shared" si="7"/>
        <v>0</v>
      </c>
      <c r="AD64" s="1405"/>
      <c r="AE64" s="1405"/>
      <c r="AF64" s="1397">
        <f t="shared" ref="AF64:AF91" si="18">Z64</f>
        <v>1</v>
      </c>
      <c r="AG64" s="1806">
        <f t="shared" ref="AG64:AG91" si="19">+AB64*AF64</f>
        <v>0</v>
      </c>
      <c r="AH64" s="44"/>
      <c r="AI64" s="44"/>
      <c r="AJ64" s="44"/>
      <c r="AK64" s="44"/>
      <c r="AL64" s="44"/>
      <c r="AM64" s="44"/>
      <c r="AN64" s="18"/>
      <c r="AO64" s="18"/>
      <c r="AP64" s="4"/>
      <c r="AQ64" s="1"/>
      <c r="AR64" s="942"/>
      <c r="AS64" s="942"/>
      <c r="AT64" s="942"/>
      <c r="AU64" s="942"/>
      <c r="AV64" s="942"/>
      <c r="AW64" s="942"/>
      <c r="AX64" s="942"/>
      <c r="AY64" s="942"/>
      <c r="AZ64" s="942"/>
      <c r="BA64" s="942"/>
      <c r="BB64" s="942"/>
      <c r="BC64" s="942"/>
      <c r="BD64" s="942"/>
      <c r="BE64" s="942"/>
      <c r="BF64" s="942"/>
      <c r="BG64" s="942"/>
      <c r="BH64" s="942"/>
      <c r="BI64" s="942"/>
      <c r="BJ64" s="942"/>
      <c r="BK64" s="942"/>
      <c r="BL64" s="942"/>
      <c r="BM64" s="942"/>
      <c r="BN64" s="942"/>
      <c r="BO64" s="942"/>
      <c r="BP64" s="942"/>
      <c r="BQ64" s="942"/>
      <c r="BR64" s="942"/>
      <c r="BS64" s="942"/>
      <c r="BT64" s="942"/>
    </row>
    <row r="65" spans="1:72" ht="15" customHeight="1" x14ac:dyDescent="0.15">
      <c r="A65" s="4"/>
      <c r="B65" s="44"/>
      <c r="C65" s="44"/>
      <c r="D65" s="564" t="str">
        <f>'2a'!D21</f>
        <v>Patrocinadores</v>
      </c>
      <c r="E65" s="1805">
        <f>'2a'!E21</f>
        <v>18000</v>
      </c>
      <c r="F65" s="1392">
        <f>'2a'!I59</f>
        <v>0</v>
      </c>
      <c r="G65" s="1392">
        <f>'2a'!F59</f>
        <v>0</v>
      </c>
      <c r="H65" s="1397">
        <f>'2a'!E59</f>
        <v>1</v>
      </c>
      <c r="I65" s="1806">
        <f>'2a'!J59</f>
        <v>18000</v>
      </c>
      <c r="J65" s="1805">
        <f t="shared" si="8"/>
        <v>0</v>
      </c>
      <c r="K65" s="1397">
        <f t="shared" si="4"/>
        <v>-1</v>
      </c>
      <c r="L65" s="1405"/>
      <c r="M65" s="1405"/>
      <c r="N65" s="1397">
        <f t="shared" si="9"/>
        <v>1</v>
      </c>
      <c r="O65" s="1806">
        <f t="shared" si="10"/>
        <v>0</v>
      </c>
      <c r="P65" s="1805">
        <f t="shared" si="11"/>
        <v>0</v>
      </c>
      <c r="Q65" s="1397">
        <f t="shared" si="5"/>
        <v>0</v>
      </c>
      <c r="R65" s="1405"/>
      <c r="S65" s="1405"/>
      <c r="T65" s="1397">
        <f t="shared" si="12"/>
        <v>1</v>
      </c>
      <c r="U65" s="1806">
        <f t="shared" si="13"/>
        <v>0</v>
      </c>
      <c r="V65" s="1805">
        <f t="shared" si="14"/>
        <v>0</v>
      </c>
      <c r="W65" s="1397">
        <f t="shared" si="6"/>
        <v>0</v>
      </c>
      <c r="X65" s="1405"/>
      <c r="Y65" s="1405"/>
      <c r="Z65" s="1397">
        <f t="shared" si="15"/>
        <v>1</v>
      </c>
      <c r="AA65" s="1806">
        <f t="shared" si="16"/>
        <v>0</v>
      </c>
      <c r="AB65" s="1805">
        <f t="shared" si="17"/>
        <v>0</v>
      </c>
      <c r="AC65" s="1397">
        <f t="shared" si="7"/>
        <v>0</v>
      </c>
      <c r="AD65" s="1405"/>
      <c r="AE65" s="1405"/>
      <c r="AF65" s="1397">
        <f t="shared" si="18"/>
        <v>1</v>
      </c>
      <c r="AG65" s="1806">
        <f t="shared" si="19"/>
        <v>0</v>
      </c>
      <c r="AH65" s="44"/>
      <c r="AI65" s="44"/>
      <c r="AJ65" s="44"/>
      <c r="AK65" s="44"/>
      <c r="AL65" s="44"/>
      <c r="AM65" s="44"/>
      <c r="AN65" s="18"/>
      <c r="AO65" s="18"/>
      <c r="AP65" s="4"/>
      <c r="AQ65" s="1"/>
      <c r="AR65" s="942"/>
      <c r="AS65" s="942"/>
      <c r="AT65" s="942"/>
      <c r="AU65" s="942"/>
      <c r="AV65" s="942"/>
      <c r="AW65" s="942"/>
      <c r="AX65" s="942"/>
      <c r="AY65" s="942"/>
      <c r="AZ65" s="942"/>
      <c r="BA65" s="942"/>
      <c r="BB65" s="942"/>
      <c r="BC65" s="942"/>
      <c r="BD65" s="942"/>
      <c r="BE65" s="942"/>
      <c r="BF65" s="942"/>
      <c r="BG65" s="942"/>
      <c r="BH65" s="942"/>
      <c r="BI65" s="942"/>
      <c r="BJ65" s="942"/>
      <c r="BK65" s="942"/>
      <c r="BL65" s="942"/>
      <c r="BM65" s="942"/>
      <c r="BN65" s="942"/>
      <c r="BO65" s="942"/>
      <c r="BP65" s="942"/>
      <c r="BQ65" s="942"/>
      <c r="BR65" s="942"/>
      <c r="BS65" s="942"/>
      <c r="BT65" s="942"/>
    </row>
    <row r="66" spans="1:72" ht="15" customHeight="1" x14ac:dyDescent="0.15">
      <c r="A66" s="4"/>
      <c r="B66" s="44"/>
      <c r="C66" s="44"/>
      <c r="D66" s="564" t="str">
        <f>'2a'!D22</f>
        <v>Eventos</v>
      </c>
      <c r="E66" s="1805">
        <f>'2a'!E22</f>
        <v>11000</v>
      </c>
      <c r="F66" s="1392">
        <f>'2a'!I60</f>
        <v>0</v>
      </c>
      <c r="G66" s="1392">
        <f>'2a'!F60</f>
        <v>0</v>
      </c>
      <c r="H66" s="1397">
        <f>'2a'!E60</f>
        <v>1</v>
      </c>
      <c r="I66" s="1806">
        <f>'2a'!J60</f>
        <v>11000</v>
      </c>
      <c r="J66" s="1805">
        <f t="shared" si="8"/>
        <v>0</v>
      </c>
      <c r="K66" s="1397">
        <f t="shared" si="4"/>
        <v>-1</v>
      </c>
      <c r="L66" s="1405"/>
      <c r="M66" s="1405"/>
      <c r="N66" s="1397">
        <f t="shared" si="9"/>
        <v>1</v>
      </c>
      <c r="O66" s="1806">
        <f t="shared" si="10"/>
        <v>0</v>
      </c>
      <c r="P66" s="1805">
        <f t="shared" si="11"/>
        <v>0</v>
      </c>
      <c r="Q66" s="1397">
        <f t="shared" si="5"/>
        <v>0</v>
      </c>
      <c r="R66" s="1405"/>
      <c r="S66" s="1405"/>
      <c r="T66" s="1397">
        <f t="shared" si="12"/>
        <v>1</v>
      </c>
      <c r="U66" s="1806">
        <f t="shared" si="13"/>
        <v>0</v>
      </c>
      <c r="V66" s="1805">
        <f t="shared" si="14"/>
        <v>0</v>
      </c>
      <c r="W66" s="1397">
        <f t="shared" si="6"/>
        <v>0</v>
      </c>
      <c r="X66" s="1405"/>
      <c r="Y66" s="1405"/>
      <c r="Z66" s="1397">
        <f t="shared" si="15"/>
        <v>1</v>
      </c>
      <c r="AA66" s="1806">
        <f t="shared" si="16"/>
        <v>0</v>
      </c>
      <c r="AB66" s="1805">
        <f t="shared" si="17"/>
        <v>0</v>
      </c>
      <c r="AC66" s="1397">
        <f t="shared" si="7"/>
        <v>0</v>
      </c>
      <c r="AD66" s="1405"/>
      <c r="AE66" s="1405"/>
      <c r="AF66" s="1397">
        <f t="shared" si="18"/>
        <v>1</v>
      </c>
      <c r="AG66" s="1806">
        <f t="shared" si="19"/>
        <v>0</v>
      </c>
      <c r="AH66" s="44"/>
      <c r="AI66" s="44"/>
      <c r="AJ66" s="44"/>
      <c r="AK66" s="44"/>
      <c r="AL66" s="44"/>
      <c r="AM66" s="44"/>
      <c r="AN66" s="18"/>
      <c r="AO66" s="18"/>
      <c r="AP66" s="4"/>
      <c r="AQ66" s="1"/>
      <c r="AR66" s="942"/>
      <c r="AS66" s="942"/>
      <c r="AT66" s="942"/>
      <c r="AU66" s="942"/>
      <c r="AV66" s="942"/>
      <c r="AW66" s="942"/>
      <c r="AX66" s="942"/>
      <c r="AY66" s="942"/>
      <c r="AZ66" s="942"/>
      <c r="BA66" s="942"/>
      <c r="BB66" s="942"/>
      <c r="BC66" s="942"/>
      <c r="BD66" s="942"/>
      <c r="BE66" s="942"/>
      <c r="BF66" s="942"/>
      <c r="BG66" s="942"/>
      <c r="BH66" s="942"/>
      <c r="BI66" s="942"/>
      <c r="BJ66" s="942"/>
      <c r="BK66" s="942"/>
      <c r="BL66" s="942"/>
      <c r="BM66" s="942"/>
      <c r="BN66" s="942"/>
      <c r="BO66" s="942"/>
      <c r="BP66" s="942"/>
      <c r="BQ66" s="942"/>
      <c r="BR66" s="942"/>
      <c r="BS66" s="942"/>
      <c r="BT66" s="942"/>
    </row>
    <row r="67" spans="1:72" ht="15" customHeight="1" x14ac:dyDescent="0.15">
      <c r="A67" s="4"/>
      <c r="B67" s="44"/>
      <c r="C67" s="44"/>
      <c r="D67" s="564" t="str">
        <f>'2a'!D23</f>
        <v>Resto Actividades</v>
      </c>
      <c r="E67" s="1805">
        <f>'2a'!E23</f>
        <v>17000</v>
      </c>
      <c r="F67" s="1392">
        <f>'2a'!I61</f>
        <v>0</v>
      </c>
      <c r="G67" s="1392">
        <f>'2a'!F61</f>
        <v>0</v>
      </c>
      <c r="H67" s="1397">
        <f>'2a'!E61</f>
        <v>1</v>
      </c>
      <c r="I67" s="1806">
        <f>'2a'!J61</f>
        <v>17000</v>
      </c>
      <c r="J67" s="1805">
        <f t="shared" si="8"/>
        <v>0</v>
      </c>
      <c r="K67" s="1397">
        <f t="shared" si="4"/>
        <v>-1</v>
      </c>
      <c r="L67" s="1405"/>
      <c r="M67" s="1405"/>
      <c r="N67" s="1397">
        <f t="shared" si="9"/>
        <v>1</v>
      </c>
      <c r="O67" s="1806">
        <f t="shared" si="10"/>
        <v>0</v>
      </c>
      <c r="P67" s="1805">
        <f t="shared" si="11"/>
        <v>0</v>
      </c>
      <c r="Q67" s="1397">
        <f t="shared" si="5"/>
        <v>0</v>
      </c>
      <c r="R67" s="1405"/>
      <c r="S67" s="1405"/>
      <c r="T67" s="1397">
        <f t="shared" si="12"/>
        <v>1</v>
      </c>
      <c r="U67" s="1806">
        <f t="shared" si="13"/>
        <v>0</v>
      </c>
      <c r="V67" s="1805">
        <f t="shared" si="14"/>
        <v>0</v>
      </c>
      <c r="W67" s="1397">
        <f t="shared" si="6"/>
        <v>0</v>
      </c>
      <c r="X67" s="1405"/>
      <c r="Y67" s="1405"/>
      <c r="Z67" s="1397">
        <f t="shared" si="15"/>
        <v>1</v>
      </c>
      <c r="AA67" s="1806">
        <f t="shared" si="16"/>
        <v>0</v>
      </c>
      <c r="AB67" s="1805">
        <f t="shared" si="17"/>
        <v>0</v>
      </c>
      <c r="AC67" s="1397">
        <f t="shared" si="7"/>
        <v>0</v>
      </c>
      <c r="AD67" s="1405"/>
      <c r="AE67" s="1405"/>
      <c r="AF67" s="1397">
        <f t="shared" si="18"/>
        <v>1</v>
      </c>
      <c r="AG67" s="1806">
        <f t="shared" si="19"/>
        <v>0</v>
      </c>
      <c r="AH67" s="44"/>
      <c r="AI67" s="44"/>
      <c r="AJ67" s="44"/>
      <c r="AK67" s="44"/>
      <c r="AL67" s="44"/>
      <c r="AM67" s="44"/>
      <c r="AN67" s="18"/>
      <c r="AO67" s="18"/>
      <c r="AP67" s="4"/>
      <c r="AQ67" s="1"/>
      <c r="AR67" s="942"/>
      <c r="AS67" s="942"/>
      <c r="AT67" s="942"/>
      <c r="AU67" s="942"/>
      <c r="AV67" s="942"/>
      <c r="AW67" s="942"/>
      <c r="AX67" s="942"/>
      <c r="AY67" s="942"/>
      <c r="AZ67" s="942"/>
      <c r="BA67" s="942"/>
      <c r="BB67" s="942"/>
      <c r="BC67" s="942"/>
      <c r="BD67" s="942"/>
      <c r="BE67" s="942"/>
      <c r="BF67" s="942"/>
      <c r="BG67" s="942"/>
      <c r="BH67" s="942"/>
      <c r="BI67" s="942"/>
      <c r="BJ67" s="942"/>
      <c r="BK67" s="942"/>
      <c r="BL67" s="942"/>
      <c r="BM67" s="942"/>
      <c r="BN67" s="942"/>
      <c r="BO67" s="942"/>
      <c r="BP67" s="942"/>
      <c r="BQ67" s="942"/>
      <c r="BR67" s="942"/>
      <c r="BS67" s="942"/>
      <c r="BT67" s="942"/>
    </row>
    <row r="68" spans="1:72" ht="15" hidden="1" customHeight="1" x14ac:dyDescent="0.15">
      <c r="A68" s="4"/>
      <c r="B68" s="44"/>
      <c r="C68" s="44"/>
      <c r="D68" s="564">
        <f>'2a'!D24</f>
        <v>0</v>
      </c>
      <c r="E68" s="1805">
        <f>'2a'!E24</f>
        <v>0</v>
      </c>
      <c r="F68" s="1392">
        <f>'2a'!I62</f>
        <v>0</v>
      </c>
      <c r="G68" s="1392">
        <f>'2a'!F62</f>
        <v>0</v>
      </c>
      <c r="H68" s="1397">
        <f>'2a'!E62</f>
        <v>1</v>
      </c>
      <c r="I68" s="1806">
        <f>'2a'!J62</f>
        <v>0</v>
      </c>
      <c r="J68" s="1805">
        <f t="shared" si="8"/>
        <v>0</v>
      </c>
      <c r="K68" s="1397">
        <f t="shared" si="4"/>
        <v>0</v>
      </c>
      <c r="L68" s="1405"/>
      <c r="M68" s="1405"/>
      <c r="N68" s="1397">
        <f t="shared" si="9"/>
        <v>1</v>
      </c>
      <c r="O68" s="1806">
        <f t="shared" si="10"/>
        <v>0</v>
      </c>
      <c r="P68" s="1805">
        <f t="shared" si="11"/>
        <v>0</v>
      </c>
      <c r="Q68" s="1397">
        <f t="shared" si="5"/>
        <v>0</v>
      </c>
      <c r="R68" s="1405"/>
      <c r="S68" s="1405"/>
      <c r="T68" s="1397">
        <f t="shared" si="12"/>
        <v>1</v>
      </c>
      <c r="U68" s="1806">
        <f t="shared" si="13"/>
        <v>0</v>
      </c>
      <c r="V68" s="1805">
        <f t="shared" si="14"/>
        <v>0</v>
      </c>
      <c r="W68" s="1397">
        <f t="shared" si="6"/>
        <v>0</v>
      </c>
      <c r="X68" s="1405"/>
      <c r="Y68" s="1405"/>
      <c r="Z68" s="1397">
        <f t="shared" si="15"/>
        <v>1</v>
      </c>
      <c r="AA68" s="1806">
        <f t="shared" si="16"/>
        <v>0</v>
      </c>
      <c r="AB68" s="1805">
        <f t="shared" si="17"/>
        <v>0</v>
      </c>
      <c r="AC68" s="1397">
        <f t="shared" si="7"/>
        <v>0</v>
      </c>
      <c r="AD68" s="1405"/>
      <c r="AE68" s="1405"/>
      <c r="AF68" s="1397">
        <f t="shared" si="18"/>
        <v>1</v>
      </c>
      <c r="AG68" s="1806">
        <f t="shared" si="19"/>
        <v>0</v>
      </c>
      <c r="AH68" s="44"/>
      <c r="AI68" s="44"/>
      <c r="AJ68" s="44"/>
      <c r="AK68" s="44"/>
      <c r="AL68" s="44"/>
      <c r="AM68" s="44"/>
      <c r="AN68" s="18"/>
      <c r="AO68" s="18"/>
      <c r="AP68" s="4"/>
      <c r="AQ68" s="1"/>
      <c r="AR68" s="942"/>
      <c r="AS68" s="942"/>
      <c r="AT68" s="942"/>
      <c r="AU68" s="942"/>
      <c r="AV68" s="942"/>
      <c r="AW68" s="942"/>
      <c r="AX68" s="942"/>
      <c r="AY68" s="942"/>
      <c r="AZ68" s="942"/>
      <c r="BA68" s="942"/>
      <c r="BB68" s="942"/>
      <c r="BC68" s="942"/>
      <c r="BD68" s="942"/>
      <c r="BE68" s="942"/>
      <c r="BF68" s="942"/>
      <c r="BG68" s="942"/>
      <c r="BH68" s="942"/>
      <c r="BI68" s="942"/>
      <c r="BJ68" s="942"/>
      <c r="BK68" s="942"/>
      <c r="BL68" s="942"/>
      <c r="BM68" s="942"/>
      <c r="BN68" s="942"/>
      <c r="BO68" s="942"/>
      <c r="BP68" s="942"/>
      <c r="BQ68" s="942"/>
      <c r="BR68" s="942"/>
      <c r="BS68" s="942"/>
      <c r="BT68" s="942"/>
    </row>
    <row r="69" spans="1:72" ht="15" hidden="1" customHeight="1" x14ac:dyDescent="0.15">
      <c r="A69" s="4"/>
      <c r="B69" s="44"/>
      <c r="C69" s="44"/>
      <c r="D69" s="564">
        <f>'2a'!D25</f>
        <v>0</v>
      </c>
      <c r="E69" s="1805">
        <f>'2a'!E25</f>
        <v>0</v>
      </c>
      <c r="F69" s="1392">
        <f>'2a'!I63</f>
        <v>0</v>
      </c>
      <c r="G69" s="1392">
        <f>'2a'!F63</f>
        <v>0</v>
      </c>
      <c r="H69" s="1397">
        <f>'2a'!E63</f>
        <v>1</v>
      </c>
      <c r="I69" s="1806">
        <f>'2a'!J63</f>
        <v>0</v>
      </c>
      <c r="J69" s="1805">
        <f t="shared" si="8"/>
        <v>0</v>
      </c>
      <c r="K69" s="1397">
        <f t="shared" si="4"/>
        <v>0</v>
      </c>
      <c r="L69" s="1405"/>
      <c r="M69" s="1405"/>
      <c r="N69" s="1397">
        <f t="shared" si="9"/>
        <v>1</v>
      </c>
      <c r="O69" s="1806">
        <f t="shared" si="10"/>
        <v>0</v>
      </c>
      <c r="P69" s="1805">
        <f t="shared" si="11"/>
        <v>0</v>
      </c>
      <c r="Q69" s="1397">
        <f t="shared" si="5"/>
        <v>0</v>
      </c>
      <c r="R69" s="1405"/>
      <c r="S69" s="1405"/>
      <c r="T69" s="1397">
        <f t="shared" si="12"/>
        <v>1</v>
      </c>
      <c r="U69" s="1806">
        <f t="shared" si="13"/>
        <v>0</v>
      </c>
      <c r="V69" s="1805">
        <f t="shared" si="14"/>
        <v>0</v>
      </c>
      <c r="W69" s="1397">
        <f t="shared" si="6"/>
        <v>0</v>
      </c>
      <c r="X69" s="1405"/>
      <c r="Y69" s="1405"/>
      <c r="Z69" s="1397">
        <f t="shared" si="15"/>
        <v>1</v>
      </c>
      <c r="AA69" s="1806">
        <f t="shared" si="16"/>
        <v>0</v>
      </c>
      <c r="AB69" s="1805">
        <f t="shared" si="17"/>
        <v>0</v>
      </c>
      <c r="AC69" s="1397">
        <f t="shared" si="7"/>
        <v>0</v>
      </c>
      <c r="AD69" s="1405"/>
      <c r="AE69" s="1405"/>
      <c r="AF69" s="1397">
        <f t="shared" si="18"/>
        <v>1</v>
      </c>
      <c r="AG69" s="1806">
        <f t="shared" si="19"/>
        <v>0</v>
      </c>
      <c r="AH69" s="44"/>
      <c r="AI69" s="44"/>
      <c r="AJ69" s="44"/>
      <c r="AK69" s="44"/>
      <c r="AL69" s="44"/>
      <c r="AM69" s="44"/>
      <c r="AN69" s="18"/>
      <c r="AO69" s="18"/>
      <c r="AP69" s="4"/>
      <c r="AQ69" s="1"/>
      <c r="AR69" s="942"/>
      <c r="AS69" s="942"/>
      <c r="AT69" s="942"/>
      <c r="AU69" s="942"/>
      <c r="AV69" s="942"/>
      <c r="AW69" s="942"/>
      <c r="AX69" s="942"/>
      <c r="AY69" s="942"/>
      <c r="AZ69" s="942"/>
      <c r="BA69" s="942"/>
      <c r="BB69" s="942"/>
      <c r="BC69" s="942"/>
      <c r="BD69" s="942"/>
      <c r="BE69" s="942"/>
      <c r="BF69" s="942"/>
      <c r="BG69" s="942"/>
      <c r="BH69" s="942"/>
      <c r="BI69" s="942"/>
      <c r="BJ69" s="942"/>
      <c r="BK69" s="942"/>
      <c r="BL69" s="942"/>
      <c r="BM69" s="942"/>
      <c r="BN69" s="942"/>
      <c r="BO69" s="942"/>
      <c r="BP69" s="942"/>
      <c r="BQ69" s="942"/>
      <c r="BR69" s="942"/>
      <c r="BS69" s="942"/>
      <c r="BT69" s="942"/>
    </row>
    <row r="70" spans="1:72" ht="15" hidden="1" customHeight="1" x14ac:dyDescent="0.15">
      <c r="A70" s="4"/>
      <c r="B70" s="44"/>
      <c r="C70" s="44"/>
      <c r="D70" s="564">
        <f>'2a'!D26</f>
        <v>0</v>
      </c>
      <c r="E70" s="1805">
        <f>'2a'!E26</f>
        <v>0</v>
      </c>
      <c r="F70" s="1392">
        <f>'2a'!I64</f>
        <v>0</v>
      </c>
      <c r="G70" s="1392">
        <f>'2a'!F64</f>
        <v>0</v>
      </c>
      <c r="H70" s="1397">
        <f>'2a'!E64</f>
        <v>1</v>
      </c>
      <c r="I70" s="1806">
        <f>'2a'!J64</f>
        <v>0</v>
      </c>
      <c r="J70" s="1805">
        <f t="shared" si="8"/>
        <v>0</v>
      </c>
      <c r="K70" s="1397">
        <f t="shared" si="4"/>
        <v>0</v>
      </c>
      <c r="L70" s="1405"/>
      <c r="M70" s="1405"/>
      <c r="N70" s="1397">
        <f t="shared" si="9"/>
        <v>1</v>
      </c>
      <c r="O70" s="1806">
        <f t="shared" si="10"/>
        <v>0</v>
      </c>
      <c r="P70" s="1805">
        <f t="shared" si="11"/>
        <v>0</v>
      </c>
      <c r="Q70" s="1397">
        <f t="shared" si="5"/>
        <v>0</v>
      </c>
      <c r="R70" s="1405"/>
      <c r="S70" s="1405"/>
      <c r="T70" s="1397">
        <f t="shared" si="12"/>
        <v>1</v>
      </c>
      <c r="U70" s="1806">
        <f t="shared" si="13"/>
        <v>0</v>
      </c>
      <c r="V70" s="1805">
        <f t="shared" si="14"/>
        <v>0</v>
      </c>
      <c r="W70" s="1397">
        <f t="shared" si="6"/>
        <v>0</v>
      </c>
      <c r="X70" s="1405"/>
      <c r="Y70" s="1405"/>
      <c r="Z70" s="1397">
        <f t="shared" si="15"/>
        <v>1</v>
      </c>
      <c r="AA70" s="1806">
        <f t="shared" si="16"/>
        <v>0</v>
      </c>
      <c r="AB70" s="1805">
        <f t="shared" si="17"/>
        <v>0</v>
      </c>
      <c r="AC70" s="1397">
        <f t="shared" si="7"/>
        <v>0</v>
      </c>
      <c r="AD70" s="1405"/>
      <c r="AE70" s="1405"/>
      <c r="AF70" s="1397">
        <f t="shared" si="18"/>
        <v>1</v>
      </c>
      <c r="AG70" s="1806">
        <f t="shared" si="19"/>
        <v>0</v>
      </c>
      <c r="AH70" s="44"/>
      <c r="AI70" s="44"/>
      <c r="AJ70" s="44"/>
      <c r="AK70" s="44"/>
      <c r="AL70" s="44"/>
      <c r="AM70" s="44"/>
      <c r="AN70" s="18"/>
      <c r="AO70" s="18"/>
      <c r="AP70" s="4"/>
      <c r="AQ70" s="1"/>
      <c r="AR70" s="942"/>
      <c r="AS70" s="942"/>
      <c r="AT70" s="942"/>
      <c r="AU70" s="942"/>
      <c r="AV70" s="942"/>
      <c r="AW70" s="942"/>
      <c r="AX70" s="942"/>
      <c r="AY70" s="942"/>
      <c r="AZ70" s="942"/>
      <c r="BA70" s="942"/>
      <c r="BB70" s="942"/>
      <c r="BC70" s="942"/>
      <c r="BD70" s="942"/>
      <c r="BE70" s="942"/>
      <c r="BF70" s="942"/>
      <c r="BG70" s="942"/>
      <c r="BH70" s="942"/>
      <c r="BI70" s="942"/>
      <c r="BJ70" s="942"/>
      <c r="BK70" s="942"/>
      <c r="BL70" s="942"/>
      <c r="BM70" s="942"/>
      <c r="BN70" s="942"/>
      <c r="BO70" s="942"/>
      <c r="BP70" s="942"/>
      <c r="BQ70" s="942"/>
      <c r="BR70" s="942"/>
      <c r="BS70" s="942"/>
      <c r="BT70" s="942"/>
    </row>
    <row r="71" spans="1:72" ht="15" hidden="1" customHeight="1" x14ac:dyDescent="0.15">
      <c r="A71" s="4"/>
      <c r="B71" s="44"/>
      <c r="C71" s="44"/>
      <c r="D71" s="564" t="e">
        <f>'2a'!#REF!</f>
        <v>#REF!</v>
      </c>
      <c r="E71" s="1805">
        <f>'2a'!E27</f>
        <v>0</v>
      </c>
      <c r="F71" s="1392">
        <f>'2a'!I65</f>
        <v>0</v>
      </c>
      <c r="G71" s="1392">
        <f>'2a'!F65</f>
        <v>0</v>
      </c>
      <c r="H71" s="1397">
        <f>'2a'!E65</f>
        <v>1</v>
      </c>
      <c r="I71" s="1806">
        <f>'2a'!J65</f>
        <v>0</v>
      </c>
      <c r="J71" s="1805">
        <f t="shared" si="8"/>
        <v>0</v>
      </c>
      <c r="K71" s="1397">
        <f t="shared" si="4"/>
        <v>0</v>
      </c>
      <c r="L71" s="1405"/>
      <c r="M71" s="1405"/>
      <c r="N71" s="1397">
        <f t="shared" si="9"/>
        <v>1</v>
      </c>
      <c r="O71" s="1806">
        <f t="shared" si="10"/>
        <v>0</v>
      </c>
      <c r="P71" s="1805">
        <f t="shared" si="11"/>
        <v>0</v>
      </c>
      <c r="Q71" s="1397">
        <f t="shared" si="5"/>
        <v>0</v>
      </c>
      <c r="R71" s="1405"/>
      <c r="S71" s="1405"/>
      <c r="T71" s="1397">
        <f t="shared" si="12"/>
        <v>1</v>
      </c>
      <c r="U71" s="1806">
        <f t="shared" si="13"/>
        <v>0</v>
      </c>
      <c r="V71" s="1805">
        <f t="shared" si="14"/>
        <v>0</v>
      </c>
      <c r="W71" s="1397">
        <f t="shared" si="6"/>
        <v>0</v>
      </c>
      <c r="X71" s="1405"/>
      <c r="Y71" s="1405"/>
      <c r="Z71" s="1397">
        <f t="shared" si="15"/>
        <v>1</v>
      </c>
      <c r="AA71" s="1806">
        <f t="shared" si="16"/>
        <v>0</v>
      </c>
      <c r="AB71" s="1805">
        <f t="shared" si="17"/>
        <v>0</v>
      </c>
      <c r="AC71" s="1397">
        <f t="shared" si="7"/>
        <v>0</v>
      </c>
      <c r="AD71" s="1405"/>
      <c r="AE71" s="1405"/>
      <c r="AF71" s="1397">
        <f t="shared" si="18"/>
        <v>1</v>
      </c>
      <c r="AG71" s="1806">
        <f t="shared" si="19"/>
        <v>0</v>
      </c>
      <c r="AH71" s="44"/>
      <c r="AI71" s="44"/>
      <c r="AJ71" s="44"/>
      <c r="AK71" s="44"/>
      <c r="AL71" s="44"/>
      <c r="AM71" s="44"/>
      <c r="AN71" s="18"/>
      <c r="AO71" s="18"/>
      <c r="AP71" s="4"/>
      <c r="AQ71" s="1"/>
      <c r="AR71" s="942"/>
      <c r="AS71" s="942"/>
      <c r="AT71" s="942"/>
      <c r="AU71" s="942"/>
      <c r="AV71" s="942"/>
      <c r="AW71" s="942"/>
      <c r="AX71" s="942"/>
      <c r="AY71" s="942"/>
      <c r="AZ71" s="942"/>
      <c r="BA71" s="942"/>
      <c r="BB71" s="942"/>
      <c r="BC71" s="942"/>
      <c r="BD71" s="942"/>
      <c r="BE71" s="942"/>
      <c r="BF71" s="942"/>
      <c r="BG71" s="942"/>
      <c r="BH71" s="942"/>
      <c r="BI71" s="942"/>
      <c r="BJ71" s="942"/>
      <c r="BK71" s="942"/>
      <c r="BL71" s="942"/>
      <c r="BM71" s="942"/>
      <c r="BN71" s="942"/>
      <c r="BO71" s="942"/>
      <c r="BP71" s="942"/>
      <c r="BQ71" s="942"/>
      <c r="BR71" s="942"/>
      <c r="BS71" s="942"/>
      <c r="BT71" s="942"/>
    </row>
    <row r="72" spans="1:72" ht="15" hidden="1" customHeight="1" x14ac:dyDescent="0.15">
      <c r="A72" s="4"/>
      <c r="B72" s="44"/>
      <c r="C72" s="44"/>
      <c r="D72" s="564">
        <f>'2a'!D28</f>
        <v>0</v>
      </c>
      <c r="E72" s="1805">
        <f>'2a'!E28</f>
        <v>0</v>
      </c>
      <c r="F72" s="1392">
        <f>'2a'!I66</f>
        <v>0</v>
      </c>
      <c r="G72" s="1392">
        <f>'2a'!F66</f>
        <v>0</v>
      </c>
      <c r="H72" s="1397">
        <f>'2a'!E66</f>
        <v>1</v>
      </c>
      <c r="I72" s="1806">
        <f>'2a'!J66</f>
        <v>0</v>
      </c>
      <c r="J72" s="1805">
        <f t="shared" si="8"/>
        <v>0</v>
      </c>
      <c r="K72" s="1397">
        <f t="shared" si="4"/>
        <v>0</v>
      </c>
      <c r="L72" s="1405"/>
      <c r="M72" s="1405"/>
      <c r="N72" s="1397">
        <f t="shared" si="9"/>
        <v>1</v>
      </c>
      <c r="O72" s="1806">
        <f t="shared" si="10"/>
        <v>0</v>
      </c>
      <c r="P72" s="1805">
        <f t="shared" si="11"/>
        <v>0</v>
      </c>
      <c r="Q72" s="1397">
        <f t="shared" si="5"/>
        <v>0</v>
      </c>
      <c r="R72" s="1405"/>
      <c r="S72" s="1405"/>
      <c r="T72" s="1397">
        <f t="shared" si="12"/>
        <v>1</v>
      </c>
      <c r="U72" s="1806">
        <f t="shared" si="13"/>
        <v>0</v>
      </c>
      <c r="V72" s="1805">
        <f t="shared" si="14"/>
        <v>0</v>
      </c>
      <c r="W72" s="1397">
        <f t="shared" si="6"/>
        <v>0</v>
      </c>
      <c r="X72" s="1405"/>
      <c r="Y72" s="1405"/>
      <c r="Z72" s="1397">
        <f t="shared" si="15"/>
        <v>1</v>
      </c>
      <c r="AA72" s="1806">
        <f t="shared" si="16"/>
        <v>0</v>
      </c>
      <c r="AB72" s="1805">
        <f t="shared" si="17"/>
        <v>0</v>
      </c>
      <c r="AC72" s="1397">
        <f t="shared" si="7"/>
        <v>0</v>
      </c>
      <c r="AD72" s="1405"/>
      <c r="AE72" s="1405"/>
      <c r="AF72" s="1397">
        <f t="shared" si="18"/>
        <v>1</v>
      </c>
      <c r="AG72" s="1806">
        <f t="shared" si="19"/>
        <v>0</v>
      </c>
      <c r="AH72" s="44"/>
      <c r="AI72" s="44"/>
      <c r="AJ72" s="44"/>
      <c r="AK72" s="44"/>
      <c r="AL72" s="44"/>
      <c r="AM72" s="44"/>
      <c r="AN72" s="18"/>
      <c r="AO72" s="18"/>
      <c r="AP72" s="4"/>
      <c r="AQ72" s="1"/>
      <c r="AR72" s="942"/>
      <c r="AS72" s="942"/>
      <c r="AT72" s="942"/>
      <c r="AU72" s="942"/>
      <c r="AV72" s="942"/>
      <c r="AW72" s="942"/>
      <c r="AX72" s="942"/>
      <c r="AY72" s="942"/>
      <c r="AZ72" s="942"/>
      <c r="BA72" s="942"/>
      <c r="BB72" s="942"/>
      <c r="BC72" s="942"/>
      <c r="BD72" s="942"/>
      <c r="BE72" s="942"/>
      <c r="BF72" s="942"/>
      <c r="BG72" s="942"/>
      <c r="BH72" s="942"/>
      <c r="BI72" s="942"/>
      <c r="BJ72" s="942"/>
      <c r="BK72" s="942"/>
      <c r="BL72" s="942"/>
      <c r="BM72" s="942"/>
      <c r="BN72" s="942"/>
      <c r="BO72" s="942"/>
      <c r="BP72" s="942"/>
      <c r="BQ72" s="942"/>
      <c r="BR72" s="942"/>
      <c r="BS72" s="942"/>
      <c r="BT72" s="942"/>
    </row>
    <row r="73" spans="1:72" ht="15" hidden="1" customHeight="1" x14ac:dyDescent="0.15">
      <c r="A73" s="4"/>
      <c r="B73" s="44"/>
      <c r="C73" s="44"/>
      <c r="D73" s="564">
        <f>'2a'!D29</f>
        <v>0</v>
      </c>
      <c r="E73" s="1805">
        <f>'2a'!E29</f>
        <v>0</v>
      </c>
      <c r="F73" s="1392">
        <f>'2a'!I67</f>
        <v>0</v>
      </c>
      <c r="G73" s="1392">
        <f>'2a'!F67</f>
        <v>0</v>
      </c>
      <c r="H73" s="1397">
        <f>'2a'!E67</f>
        <v>1</v>
      </c>
      <c r="I73" s="1806">
        <f>'2a'!J67</f>
        <v>0</v>
      </c>
      <c r="J73" s="1805">
        <f t="shared" si="8"/>
        <v>0</v>
      </c>
      <c r="K73" s="1397">
        <f t="shared" si="4"/>
        <v>0</v>
      </c>
      <c r="L73" s="1405"/>
      <c r="M73" s="1405"/>
      <c r="N73" s="1397">
        <f t="shared" si="9"/>
        <v>1</v>
      </c>
      <c r="O73" s="1806">
        <f t="shared" si="10"/>
        <v>0</v>
      </c>
      <c r="P73" s="1805">
        <f t="shared" si="11"/>
        <v>0</v>
      </c>
      <c r="Q73" s="1397">
        <f t="shared" si="5"/>
        <v>0</v>
      </c>
      <c r="R73" s="1405"/>
      <c r="S73" s="1405"/>
      <c r="T73" s="1397">
        <f t="shared" si="12"/>
        <v>1</v>
      </c>
      <c r="U73" s="1806">
        <f t="shared" si="13"/>
        <v>0</v>
      </c>
      <c r="V73" s="1805">
        <f t="shared" si="14"/>
        <v>0</v>
      </c>
      <c r="W73" s="1397">
        <f t="shared" si="6"/>
        <v>0</v>
      </c>
      <c r="X73" s="1405"/>
      <c r="Y73" s="1405"/>
      <c r="Z73" s="1397">
        <f t="shared" si="15"/>
        <v>1</v>
      </c>
      <c r="AA73" s="1806">
        <f t="shared" si="16"/>
        <v>0</v>
      </c>
      <c r="AB73" s="1805">
        <f t="shared" si="17"/>
        <v>0</v>
      </c>
      <c r="AC73" s="1397">
        <f t="shared" si="7"/>
        <v>0</v>
      </c>
      <c r="AD73" s="1405"/>
      <c r="AE73" s="1405"/>
      <c r="AF73" s="1397">
        <f t="shared" si="18"/>
        <v>1</v>
      </c>
      <c r="AG73" s="1806">
        <f t="shared" si="19"/>
        <v>0</v>
      </c>
      <c r="AH73" s="44"/>
      <c r="AI73" s="44"/>
      <c r="AJ73" s="44"/>
      <c r="AK73" s="44"/>
      <c r="AL73" s="44"/>
      <c r="AM73" s="44"/>
      <c r="AN73" s="18"/>
      <c r="AO73" s="18"/>
      <c r="AP73" s="4"/>
      <c r="AQ73" s="1"/>
      <c r="AR73" s="942"/>
      <c r="AS73" s="942"/>
      <c r="AT73" s="942"/>
      <c r="AU73" s="942"/>
      <c r="AV73" s="942"/>
      <c r="AW73" s="942"/>
      <c r="AX73" s="942"/>
      <c r="AY73" s="942"/>
      <c r="AZ73" s="942"/>
      <c r="BA73" s="942"/>
      <c r="BB73" s="942"/>
      <c r="BC73" s="942"/>
      <c r="BD73" s="942"/>
      <c r="BE73" s="942"/>
      <c r="BF73" s="942"/>
      <c r="BG73" s="942"/>
      <c r="BH73" s="942"/>
      <c r="BI73" s="942"/>
      <c r="BJ73" s="942"/>
      <c r="BK73" s="942"/>
      <c r="BL73" s="942"/>
      <c r="BM73" s="942"/>
      <c r="BN73" s="942"/>
      <c r="BO73" s="942"/>
      <c r="BP73" s="942"/>
      <c r="BQ73" s="942"/>
      <c r="BR73" s="942"/>
      <c r="BS73" s="942"/>
      <c r="BT73" s="942"/>
    </row>
    <row r="74" spans="1:72" ht="15" hidden="1" customHeight="1" x14ac:dyDescent="0.15">
      <c r="A74" s="4"/>
      <c r="B74" s="44"/>
      <c r="C74" s="44"/>
      <c r="D74" s="564">
        <f>'2a'!D30</f>
        <v>0</v>
      </c>
      <c r="E74" s="1805">
        <f>'2a'!E30</f>
        <v>0</v>
      </c>
      <c r="F74" s="1392">
        <f>'2a'!I68</f>
        <v>0</v>
      </c>
      <c r="G74" s="1392">
        <f>'2a'!F68</f>
        <v>0</v>
      </c>
      <c r="H74" s="1397">
        <f>'2a'!E68</f>
        <v>1</v>
      </c>
      <c r="I74" s="1806">
        <f>'2a'!J68</f>
        <v>0</v>
      </c>
      <c r="J74" s="1805">
        <f t="shared" si="8"/>
        <v>0</v>
      </c>
      <c r="K74" s="1397">
        <f t="shared" si="4"/>
        <v>0</v>
      </c>
      <c r="L74" s="1405"/>
      <c r="M74" s="1405"/>
      <c r="N74" s="1397">
        <f t="shared" si="9"/>
        <v>1</v>
      </c>
      <c r="O74" s="1806">
        <f t="shared" si="10"/>
        <v>0</v>
      </c>
      <c r="P74" s="1805">
        <f t="shared" si="11"/>
        <v>0</v>
      </c>
      <c r="Q74" s="1397">
        <f t="shared" si="5"/>
        <v>0</v>
      </c>
      <c r="R74" s="1405"/>
      <c r="S74" s="1405"/>
      <c r="T74" s="1397">
        <f t="shared" si="12"/>
        <v>1</v>
      </c>
      <c r="U74" s="1806">
        <f t="shared" si="13"/>
        <v>0</v>
      </c>
      <c r="V74" s="1805">
        <f t="shared" si="14"/>
        <v>0</v>
      </c>
      <c r="W74" s="1397">
        <f t="shared" si="6"/>
        <v>0</v>
      </c>
      <c r="X74" s="1405"/>
      <c r="Y74" s="1405"/>
      <c r="Z74" s="1397">
        <f t="shared" si="15"/>
        <v>1</v>
      </c>
      <c r="AA74" s="1806">
        <f t="shared" si="16"/>
        <v>0</v>
      </c>
      <c r="AB74" s="1805">
        <f t="shared" si="17"/>
        <v>0</v>
      </c>
      <c r="AC74" s="1397">
        <f t="shared" si="7"/>
        <v>0</v>
      </c>
      <c r="AD74" s="1405"/>
      <c r="AE74" s="1405"/>
      <c r="AF74" s="1397">
        <f t="shared" si="18"/>
        <v>1</v>
      </c>
      <c r="AG74" s="1806">
        <f t="shared" si="19"/>
        <v>0</v>
      </c>
      <c r="AH74" s="44"/>
      <c r="AI74" s="44"/>
      <c r="AJ74" s="44"/>
      <c r="AK74" s="44"/>
      <c r="AL74" s="44"/>
      <c r="AM74" s="44"/>
      <c r="AN74" s="18"/>
      <c r="AO74" s="18"/>
      <c r="AP74" s="4"/>
      <c r="AQ74" s="1"/>
      <c r="AR74" s="942"/>
      <c r="AS74" s="942"/>
      <c r="AT74" s="942"/>
      <c r="AU74" s="942"/>
      <c r="AV74" s="942"/>
      <c r="AW74" s="942"/>
      <c r="AX74" s="942"/>
      <c r="AY74" s="942"/>
      <c r="AZ74" s="942"/>
      <c r="BA74" s="942"/>
      <c r="BB74" s="942"/>
      <c r="BC74" s="942"/>
      <c r="BD74" s="942"/>
      <c r="BE74" s="942"/>
      <c r="BF74" s="942"/>
      <c r="BG74" s="942"/>
      <c r="BH74" s="942"/>
      <c r="BI74" s="942"/>
      <c r="BJ74" s="942"/>
      <c r="BK74" s="942"/>
      <c r="BL74" s="942"/>
      <c r="BM74" s="942"/>
      <c r="BN74" s="942"/>
      <c r="BO74" s="942"/>
      <c r="BP74" s="942"/>
      <c r="BQ74" s="942"/>
      <c r="BR74" s="942"/>
      <c r="BS74" s="942"/>
      <c r="BT74" s="942"/>
    </row>
    <row r="75" spans="1:72" ht="15" hidden="1" customHeight="1" x14ac:dyDescent="0.15">
      <c r="A75" s="4"/>
      <c r="B75" s="44"/>
      <c r="C75" s="44"/>
      <c r="D75" s="564">
        <f>'2a'!D31</f>
        <v>0</v>
      </c>
      <c r="E75" s="1805">
        <f>'2a'!E31</f>
        <v>0</v>
      </c>
      <c r="F75" s="1392">
        <f>'2a'!I69</f>
        <v>0</v>
      </c>
      <c r="G75" s="1392">
        <f>'2a'!F69</f>
        <v>0</v>
      </c>
      <c r="H75" s="1397">
        <f>'2a'!E69</f>
        <v>1</v>
      </c>
      <c r="I75" s="1806">
        <f>'2a'!J69</f>
        <v>0</v>
      </c>
      <c r="J75" s="1805">
        <f t="shared" si="8"/>
        <v>0</v>
      </c>
      <c r="K75" s="1397">
        <f t="shared" si="4"/>
        <v>0</v>
      </c>
      <c r="L75" s="1405"/>
      <c r="M75" s="1405"/>
      <c r="N75" s="1397">
        <f t="shared" si="9"/>
        <v>1</v>
      </c>
      <c r="O75" s="1806">
        <f t="shared" si="10"/>
        <v>0</v>
      </c>
      <c r="P75" s="1805">
        <f t="shared" si="11"/>
        <v>0</v>
      </c>
      <c r="Q75" s="1397">
        <f t="shared" si="5"/>
        <v>0</v>
      </c>
      <c r="R75" s="1405"/>
      <c r="S75" s="1405"/>
      <c r="T75" s="1397">
        <f t="shared" si="12"/>
        <v>1</v>
      </c>
      <c r="U75" s="1806">
        <f t="shared" si="13"/>
        <v>0</v>
      </c>
      <c r="V75" s="1805">
        <f t="shared" si="14"/>
        <v>0</v>
      </c>
      <c r="W75" s="1397">
        <f t="shared" si="6"/>
        <v>0</v>
      </c>
      <c r="X75" s="1405"/>
      <c r="Y75" s="1405"/>
      <c r="Z75" s="1397">
        <f t="shared" si="15"/>
        <v>1</v>
      </c>
      <c r="AA75" s="1806">
        <f t="shared" si="16"/>
        <v>0</v>
      </c>
      <c r="AB75" s="1805">
        <f t="shared" si="17"/>
        <v>0</v>
      </c>
      <c r="AC75" s="1397">
        <f t="shared" si="7"/>
        <v>0</v>
      </c>
      <c r="AD75" s="1405"/>
      <c r="AE75" s="1405"/>
      <c r="AF75" s="1397">
        <f t="shared" si="18"/>
        <v>1</v>
      </c>
      <c r="AG75" s="1806">
        <f t="shared" si="19"/>
        <v>0</v>
      </c>
      <c r="AH75" s="44"/>
      <c r="AI75" s="44"/>
      <c r="AJ75" s="44"/>
      <c r="AK75" s="44"/>
      <c r="AL75" s="44"/>
      <c r="AM75" s="44"/>
      <c r="AN75" s="18"/>
      <c r="AO75" s="18"/>
      <c r="AP75" s="4"/>
      <c r="AQ75" s="1"/>
      <c r="AR75" s="942"/>
      <c r="AS75" s="942"/>
      <c r="AT75" s="942"/>
      <c r="AU75" s="942"/>
      <c r="AV75" s="942"/>
      <c r="AW75" s="942"/>
      <c r="AX75" s="942"/>
      <c r="AY75" s="942"/>
      <c r="AZ75" s="942"/>
      <c r="BA75" s="942"/>
      <c r="BB75" s="942"/>
      <c r="BC75" s="942"/>
      <c r="BD75" s="942"/>
      <c r="BE75" s="942"/>
      <c r="BF75" s="942"/>
      <c r="BG75" s="942"/>
      <c r="BH75" s="942"/>
      <c r="BI75" s="942"/>
      <c r="BJ75" s="942"/>
      <c r="BK75" s="942"/>
      <c r="BL75" s="942"/>
      <c r="BM75" s="942"/>
      <c r="BN75" s="942"/>
      <c r="BO75" s="942"/>
      <c r="BP75" s="942"/>
      <c r="BQ75" s="942"/>
      <c r="BR75" s="942"/>
      <c r="BS75" s="942"/>
      <c r="BT75" s="942"/>
    </row>
    <row r="76" spans="1:72" ht="15" hidden="1" customHeight="1" x14ac:dyDescent="0.15">
      <c r="A76" s="4"/>
      <c r="B76" s="44"/>
      <c r="C76" s="44"/>
      <c r="D76" s="564">
        <f>'2a'!D32</f>
        <v>0</v>
      </c>
      <c r="E76" s="1805">
        <f>'2a'!E32</f>
        <v>0</v>
      </c>
      <c r="F76" s="1392">
        <f>'2a'!I70</f>
        <v>0</v>
      </c>
      <c r="G76" s="1392">
        <f>'2a'!F70</f>
        <v>0</v>
      </c>
      <c r="H76" s="1397">
        <f>'2a'!E70</f>
        <v>1</v>
      </c>
      <c r="I76" s="1806">
        <f>'2a'!J70</f>
        <v>0</v>
      </c>
      <c r="J76" s="1805">
        <f t="shared" si="8"/>
        <v>0</v>
      </c>
      <c r="K76" s="1397">
        <f t="shared" si="4"/>
        <v>0</v>
      </c>
      <c r="L76" s="1405"/>
      <c r="M76" s="1405"/>
      <c r="N76" s="1397">
        <f t="shared" si="9"/>
        <v>1</v>
      </c>
      <c r="O76" s="1806">
        <f t="shared" si="10"/>
        <v>0</v>
      </c>
      <c r="P76" s="1805">
        <f t="shared" si="11"/>
        <v>0</v>
      </c>
      <c r="Q76" s="1397">
        <f t="shared" si="5"/>
        <v>0</v>
      </c>
      <c r="R76" s="1405"/>
      <c r="S76" s="1405"/>
      <c r="T76" s="1397">
        <f t="shared" si="12"/>
        <v>1</v>
      </c>
      <c r="U76" s="1806">
        <f t="shared" si="13"/>
        <v>0</v>
      </c>
      <c r="V76" s="1805">
        <f t="shared" si="14"/>
        <v>0</v>
      </c>
      <c r="W76" s="1397">
        <f t="shared" si="6"/>
        <v>0</v>
      </c>
      <c r="X76" s="1405"/>
      <c r="Y76" s="1405"/>
      <c r="Z76" s="1397">
        <f t="shared" si="15"/>
        <v>1</v>
      </c>
      <c r="AA76" s="1806">
        <f t="shared" si="16"/>
        <v>0</v>
      </c>
      <c r="AB76" s="1805">
        <f t="shared" si="17"/>
        <v>0</v>
      </c>
      <c r="AC76" s="1397">
        <f t="shared" si="7"/>
        <v>0</v>
      </c>
      <c r="AD76" s="1405"/>
      <c r="AE76" s="1405"/>
      <c r="AF76" s="1397">
        <f t="shared" si="18"/>
        <v>1</v>
      </c>
      <c r="AG76" s="1806">
        <f t="shared" si="19"/>
        <v>0</v>
      </c>
      <c r="AH76" s="44"/>
      <c r="AI76" s="44"/>
      <c r="AJ76" s="44"/>
      <c r="AK76" s="44"/>
      <c r="AL76" s="44"/>
      <c r="AM76" s="44"/>
      <c r="AN76" s="18"/>
      <c r="AO76" s="18"/>
      <c r="AP76" s="4"/>
      <c r="AQ76" s="1"/>
      <c r="AR76" s="942"/>
      <c r="AS76" s="942"/>
      <c r="AT76" s="942"/>
      <c r="AU76" s="942"/>
      <c r="AV76" s="942"/>
      <c r="AW76" s="942"/>
      <c r="AX76" s="942"/>
      <c r="AY76" s="942"/>
      <c r="AZ76" s="942"/>
      <c r="BA76" s="942"/>
      <c r="BB76" s="942"/>
      <c r="BC76" s="942"/>
      <c r="BD76" s="942"/>
      <c r="BE76" s="942"/>
      <c r="BF76" s="942"/>
      <c r="BG76" s="942"/>
      <c r="BH76" s="942"/>
      <c r="BI76" s="942"/>
      <c r="BJ76" s="942"/>
      <c r="BK76" s="942"/>
      <c r="BL76" s="942"/>
      <c r="BM76" s="942"/>
      <c r="BN76" s="942"/>
      <c r="BO76" s="942"/>
      <c r="BP76" s="942"/>
      <c r="BQ76" s="942"/>
      <c r="BR76" s="942"/>
      <c r="BS76" s="942"/>
      <c r="BT76" s="942"/>
    </row>
    <row r="77" spans="1:72" ht="15" hidden="1" customHeight="1" x14ac:dyDescent="0.15">
      <c r="A77" s="4"/>
      <c r="B77" s="44"/>
      <c r="C77" s="44"/>
      <c r="D77" s="564">
        <f>'2a'!D33</f>
        <v>0</v>
      </c>
      <c r="E77" s="1805">
        <f>'2a'!E33</f>
        <v>0</v>
      </c>
      <c r="F77" s="1392">
        <f>'2a'!I71</f>
        <v>0</v>
      </c>
      <c r="G77" s="1392">
        <f>'2a'!F71</f>
        <v>0</v>
      </c>
      <c r="H77" s="1397">
        <f>'2a'!E71</f>
        <v>1</v>
      </c>
      <c r="I77" s="1806">
        <f>'2a'!J71</f>
        <v>0</v>
      </c>
      <c r="J77" s="1805">
        <f t="shared" si="8"/>
        <v>0</v>
      </c>
      <c r="K77" s="1397">
        <f t="shared" si="4"/>
        <v>0</v>
      </c>
      <c r="L77" s="1405"/>
      <c r="M77" s="1405"/>
      <c r="N77" s="1397">
        <f t="shared" si="9"/>
        <v>1</v>
      </c>
      <c r="O77" s="1806">
        <f t="shared" si="10"/>
        <v>0</v>
      </c>
      <c r="P77" s="1805">
        <f t="shared" si="11"/>
        <v>0</v>
      </c>
      <c r="Q77" s="1397">
        <f t="shared" si="5"/>
        <v>0</v>
      </c>
      <c r="R77" s="1405"/>
      <c r="S77" s="1405"/>
      <c r="T77" s="1397">
        <f t="shared" si="12"/>
        <v>1</v>
      </c>
      <c r="U77" s="1806">
        <f t="shared" si="13"/>
        <v>0</v>
      </c>
      <c r="V77" s="1805">
        <f t="shared" si="14"/>
        <v>0</v>
      </c>
      <c r="W77" s="1397">
        <f t="shared" si="6"/>
        <v>0</v>
      </c>
      <c r="X77" s="1405"/>
      <c r="Y77" s="1405"/>
      <c r="Z77" s="1397">
        <f t="shared" si="15"/>
        <v>1</v>
      </c>
      <c r="AA77" s="1806">
        <f t="shared" si="16"/>
        <v>0</v>
      </c>
      <c r="AB77" s="1805">
        <f t="shared" si="17"/>
        <v>0</v>
      </c>
      <c r="AC77" s="1397">
        <f t="shared" si="7"/>
        <v>0</v>
      </c>
      <c r="AD77" s="1405"/>
      <c r="AE77" s="1405"/>
      <c r="AF77" s="1397">
        <f t="shared" si="18"/>
        <v>1</v>
      </c>
      <c r="AG77" s="1806">
        <f t="shared" si="19"/>
        <v>0</v>
      </c>
      <c r="AH77" s="44"/>
      <c r="AI77" s="44"/>
      <c r="AJ77" s="44"/>
      <c r="AK77" s="44"/>
      <c r="AL77" s="44"/>
      <c r="AM77" s="44"/>
      <c r="AN77" s="18"/>
      <c r="AO77" s="18"/>
      <c r="AP77" s="4"/>
      <c r="AQ77" s="1"/>
      <c r="AR77" s="942"/>
      <c r="AS77" s="942"/>
      <c r="AT77" s="942"/>
      <c r="AU77" s="942"/>
      <c r="AV77" s="942"/>
      <c r="AW77" s="942"/>
      <c r="AX77" s="942"/>
      <c r="AY77" s="942"/>
      <c r="AZ77" s="942"/>
      <c r="BA77" s="942"/>
      <c r="BB77" s="942"/>
      <c r="BC77" s="942"/>
      <c r="BD77" s="942"/>
      <c r="BE77" s="942"/>
      <c r="BF77" s="942"/>
      <c r="BG77" s="942"/>
      <c r="BH77" s="942"/>
      <c r="BI77" s="942"/>
      <c r="BJ77" s="942"/>
      <c r="BK77" s="942"/>
      <c r="BL77" s="942"/>
      <c r="BM77" s="942"/>
      <c r="BN77" s="942"/>
      <c r="BO77" s="942"/>
      <c r="BP77" s="942"/>
      <c r="BQ77" s="942"/>
      <c r="BR77" s="942"/>
      <c r="BS77" s="942"/>
      <c r="BT77" s="942"/>
    </row>
    <row r="78" spans="1:72" ht="15" hidden="1" customHeight="1" x14ac:dyDescent="0.15">
      <c r="A78" s="4"/>
      <c r="B78" s="44"/>
      <c r="C78" s="44"/>
      <c r="D78" s="564">
        <f>'2a'!D34</f>
        <v>0</v>
      </c>
      <c r="E78" s="1805">
        <f>'2a'!E34</f>
        <v>0</v>
      </c>
      <c r="F78" s="1392">
        <f>'2a'!I72</f>
        <v>0</v>
      </c>
      <c r="G78" s="1392">
        <f>'2a'!F72</f>
        <v>0</v>
      </c>
      <c r="H78" s="1397">
        <f>'2a'!E72</f>
        <v>0</v>
      </c>
      <c r="I78" s="1806">
        <f>'2a'!J72</f>
        <v>0</v>
      </c>
      <c r="J78" s="1805">
        <f t="shared" si="8"/>
        <v>0</v>
      </c>
      <c r="K78" s="1397">
        <f t="shared" si="4"/>
        <v>0</v>
      </c>
      <c r="L78" s="1405"/>
      <c r="M78" s="1405"/>
      <c r="N78" s="1397">
        <f t="shared" si="9"/>
        <v>0</v>
      </c>
      <c r="O78" s="1806">
        <f t="shared" si="10"/>
        <v>0</v>
      </c>
      <c r="P78" s="1805">
        <f t="shared" si="11"/>
        <v>0</v>
      </c>
      <c r="Q78" s="1397">
        <f t="shared" si="5"/>
        <v>0</v>
      </c>
      <c r="R78" s="1405"/>
      <c r="S78" s="1405"/>
      <c r="T78" s="1397">
        <f t="shared" si="12"/>
        <v>0</v>
      </c>
      <c r="U78" s="1806">
        <f t="shared" si="13"/>
        <v>0</v>
      </c>
      <c r="V78" s="1805">
        <f t="shared" si="14"/>
        <v>0</v>
      </c>
      <c r="W78" s="1397">
        <f t="shared" si="6"/>
        <v>0</v>
      </c>
      <c r="X78" s="1405"/>
      <c r="Y78" s="1405"/>
      <c r="Z78" s="1397">
        <f t="shared" si="15"/>
        <v>0</v>
      </c>
      <c r="AA78" s="1806">
        <f t="shared" si="16"/>
        <v>0</v>
      </c>
      <c r="AB78" s="1805">
        <f t="shared" si="17"/>
        <v>0</v>
      </c>
      <c r="AC78" s="1397">
        <f t="shared" si="7"/>
        <v>0</v>
      </c>
      <c r="AD78" s="1405"/>
      <c r="AE78" s="1405"/>
      <c r="AF78" s="1397">
        <f t="shared" si="18"/>
        <v>0</v>
      </c>
      <c r="AG78" s="1806">
        <f t="shared" si="19"/>
        <v>0</v>
      </c>
      <c r="AH78" s="44"/>
      <c r="AI78" s="44"/>
      <c r="AJ78" s="44"/>
      <c r="AK78" s="44"/>
      <c r="AL78" s="44"/>
      <c r="AM78" s="44"/>
      <c r="AN78" s="18"/>
      <c r="AO78" s="18"/>
      <c r="AP78" s="4"/>
      <c r="AQ78" s="1"/>
      <c r="AR78" s="942"/>
      <c r="AS78" s="942"/>
      <c r="AT78" s="942"/>
      <c r="AU78" s="942"/>
      <c r="AV78" s="942"/>
      <c r="AW78" s="942"/>
      <c r="AX78" s="942"/>
      <c r="AY78" s="942"/>
      <c r="AZ78" s="942"/>
      <c r="BA78" s="942"/>
      <c r="BB78" s="942"/>
      <c r="BC78" s="942"/>
      <c r="BD78" s="942"/>
      <c r="BE78" s="942"/>
      <c r="BF78" s="942"/>
      <c r="BG78" s="942"/>
      <c r="BH78" s="942"/>
      <c r="BI78" s="942"/>
      <c r="BJ78" s="942"/>
      <c r="BK78" s="942"/>
      <c r="BL78" s="942"/>
      <c r="BM78" s="942"/>
      <c r="BN78" s="942"/>
      <c r="BO78" s="942"/>
      <c r="BP78" s="942"/>
      <c r="BQ78" s="942"/>
      <c r="BR78" s="942"/>
      <c r="BS78" s="942"/>
      <c r="BT78" s="942"/>
    </row>
    <row r="79" spans="1:72" ht="15" hidden="1" customHeight="1" x14ac:dyDescent="0.15">
      <c r="A79" s="4"/>
      <c r="B79" s="44"/>
      <c r="C79" s="44"/>
      <c r="D79" s="564">
        <f>'2a'!D35</f>
        <v>0</v>
      </c>
      <c r="E79" s="1805">
        <f>'2a'!E35</f>
        <v>0</v>
      </c>
      <c r="F79" s="1392">
        <f>'2a'!I73</f>
        <v>0</v>
      </c>
      <c r="G79" s="1392">
        <f>'2a'!F73</f>
        <v>0</v>
      </c>
      <c r="H79" s="1397">
        <f>'2a'!E73</f>
        <v>0</v>
      </c>
      <c r="I79" s="1806">
        <f>'2a'!J73</f>
        <v>0</v>
      </c>
      <c r="J79" s="1805">
        <f t="shared" si="8"/>
        <v>0</v>
      </c>
      <c r="K79" s="1397">
        <f t="shared" si="4"/>
        <v>0</v>
      </c>
      <c r="L79" s="1405"/>
      <c r="M79" s="1405"/>
      <c r="N79" s="1397">
        <f t="shared" si="9"/>
        <v>0</v>
      </c>
      <c r="O79" s="1806">
        <f t="shared" si="10"/>
        <v>0</v>
      </c>
      <c r="P79" s="1805">
        <f t="shared" si="11"/>
        <v>0</v>
      </c>
      <c r="Q79" s="1397">
        <f t="shared" si="5"/>
        <v>0</v>
      </c>
      <c r="R79" s="1405"/>
      <c r="S79" s="1405"/>
      <c r="T79" s="1397">
        <f t="shared" si="12"/>
        <v>0</v>
      </c>
      <c r="U79" s="1806">
        <f t="shared" si="13"/>
        <v>0</v>
      </c>
      <c r="V79" s="1805">
        <f t="shared" si="14"/>
        <v>0</v>
      </c>
      <c r="W79" s="1397">
        <f t="shared" si="6"/>
        <v>0</v>
      </c>
      <c r="X79" s="1405"/>
      <c r="Y79" s="1405"/>
      <c r="Z79" s="1397">
        <f t="shared" si="15"/>
        <v>0</v>
      </c>
      <c r="AA79" s="1806">
        <f t="shared" si="16"/>
        <v>0</v>
      </c>
      <c r="AB79" s="1805">
        <f t="shared" si="17"/>
        <v>0</v>
      </c>
      <c r="AC79" s="1397">
        <f t="shared" si="7"/>
        <v>0</v>
      </c>
      <c r="AD79" s="1405"/>
      <c r="AE79" s="1405"/>
      <c r="AF79" s="1397">
        <f t="shared" si="18"/>
        <v>0</v>
      </c>
      <c r="AG79" s="1806">
        <f t="shared" si="19"/>
        <v>0</v>
      </c>
      <c r="AH79" s="44"/>
      <c r="AI79" s="44"/>
      <c r="AJ79" s="44"/>
      <c r="AK79" s="44"/>
      <c r="AL79" s="44"/>
      <c r="AM79" s="44"/>
      <c r="AN79" s="18"/>
      <c r="AO79" s="18"/>
      <c r="AP79" s="4"/>
      <c r="AQ79" s="1"/>
      <c r="AR79" s="942"/>
      <c r="AS79" s="942"/>
      <c r="AT79" s="942"/>
      <c r="AU79" s="942"/>
      <c r="AV79" s="942"/>
      <c r="AW79" s="942"/>
      <c r="AX79" s="942"/>
      <c r="AY79" s="942"/>
      <c r="AZ79" s="942"/>
      <c r="BA79" s="942"/>
      <c r="BB79" s="942"/>
      <c r="BC79" s="942"/>
      <c r="BD79" s="942"/>
      <c r="BE79" s="942"/>
      <c r="BF79" s="942"/>
      <c r="BG79" s="942"/>
      <c r="BH79" s="942"/>
      <c r="BI79" s="942"/>
      <c r="BJ79" s="942"/>
      <c r="BK79" s="942"/>
      <c r="BL79" s="942"/>
      <c r="BM79" s="942"/>
      <c r="BN79" s="942"/>
      <c r="BO79" s="942"/>
      <c r="BP79" s="942"/>
      <c r="BQ79" s="942"/>
      <c r="BR79" s="942"/>
      <c r="BS79" s="942"/>
      <c r="BT79" s="942"/>
    </row>
    <row r="80" spans="1:72" ht="15" hidden="1" customHeight="1" x14ac:dyDescent="0.15">
      <c r="A80" s="4"/>
      <c r="B80" s="44"/>
      <c r="C80" s="44"/>
      <c r="D80" s="564">
        <f>'2a'!D36</f>
        <v>0</v>
      </c>
      <c r="E80" s="1805">
        <f>'2a'!E36</f>
        <v>0</v>
      </c>
      <c r="F80" s="1392">
        <f>'2a'!I74</f>
        <v>0</v>
      </c>
      <c r="G80" s="1392">
        <f>'2a'!F74</f>
        <v>0</v>
      </c>
      <c r="H80" s="1397">
        <f>'2a'!E74</f>
        <v>0</v>
      </c>
      <c r="I80" s="1806">
        <f>'2a'!J74</f>
        <v>0</v>
      </c>
      <c r="J80" s="1805">
        <f t="shared" si="8"/>
        <v>0</v>
      </c>
      <c r="K80" s="1397">
        <f t="shared" si="4"/>
        <v>0</v>
      </c>
      <c r="L80" s="1405"/>
      <c r="M80" s="1405"/>
      <c r="N80" s="1397">
        <f t="shared" si="9"/>
        <v>0</v>
      </c>
      <c r="O80" s="1806">
        <f t="shared" si="10"/>
        <v>0</v>
      </c>
      <c r="P80" s="1805">
        <f t="shared" si="11"/>
        <v>0</v>
      </c>
      <c r="Q80" s="1397">
        <f t="shared" si="5"/>
        <v>0</v>
      </c>
      <c r="R80" s="1405"/>
      <c r="S80" s="1405"/>
      <c r="T80" s="1397">
        <f t="shared" si="12"/>
        <v>0</v>
      </c>
      <c r="U80" s="1806">
        <f t="shared" si="13"/>
        <v>0</v>
      </c>
      <c r="V80" s="1805">
        <f t="shared" si="14"/>
        <v>0</v>
      </c>
      <c r="W80" s="1397">
        <f t="shared" si="6"/>
        <v>0</v>
      </c>
      <c r="X80" s="1405"/>
      <c r="Y80" s="1405"/>
      <c r="Z80" s="1397">
        <f t="shared" si="15"/>
        <v>0</v>
      </c>
      <c r="AA80" s="1806">
        <f t="shared" si="16"/>
        <v>0</v>
      </c>
      <c r="AB80" s="1805">
        <f t="shared" si="17"/>
        <v>0</v>
      </c>
      <c r="AC80" s="1397">
        <f t="shared" si="7"/>
        <v>0</v>
      </c>
      <c r="AD80" s="1405"/>
      <c r="AE80" s="1405"/>
      <c r="AF80" s="1397">
        <f t="shared" si="18"/>
        <v>0</v>
      </c>
      <c r="AG80" s="1806">
        <f t="shared" si="19"/>
        <v>0</v>
      </c>
      <c r="AH80" s="44"/>
      <c r="AI80" s="44"/>
      <c r="AJ80" s="44"/>
      <c r="AK80" s="44"/>
      <c r="AL80" s="44"/>
      <c r="AM80" s="44"/>
      <c r="AN80" s="18"/>
      <c r="AO80" s="18"/>
      <c r="AP80" s="4"/>
      <c r="AQ80" s="1"/>
      <c r="AR80" s="942"/>
      <c r="AS80" s="942"/>
      <c r="AT80" s="942"/>
      <c r="AU80" s="942"/>
      <c r="AV80" s="942"/>
      <c r="AW80" s="942"/>
      <c r="AX80" s="942"/>
      <c r="AY80" s="942"/>
      <c r="AZ80" s="942"/>
      <c r="BA80" s="942"/>
      <c r="BB80" s="942"/>
      <c r="BC80" s="942"/>
      <c r="BD80" s="942"/>
      <c r="BE80" s="942"/>
      <c r="BF80" s="942"/>
      <c r="BG80" s="942"/>
      <c r="BH80" s="942"/>
      <c r="BI80" s="942"/>
      <c r="BJ80" s="942"/>
      <c r="BK80" s="942"/>
      <c r="BL80" s="942"/>
      <c r="BM80" s="942"/>
      <c r="BN80" s="942"/>
      <c r="BO80" s="942"/>
      <c r="BP80" s="942"/>
      <c r="BQ80" s="942"/>
      <c r="BR80" s="942"/>
      <c r="BS80" s="942"/>
      <c r="BT80" s="942"/>
    </row>
    <row r="81" spans="1:72" ht="15" hidden="1" customHeight="1" x14ac:dyDescent="0.15">
      <c r="A81" s="4"/>
      <c r="B81" s="44"/>
      <c r="C81" s="44"/>
      <c r="D81" s="564">
        <f>'2a'!D37</f>
        <v>0</v>
      </c>
      <c r="E81" s="1805">
        <f>'2a'!E37</f>
        <v>0</v>
      </c>
      <c r="F81" s="1392">
        <f>'2a'!I75</f>
        <v>0</v>
      </c>
      <c r="G81" s="1392">
        <f>'2a'!F75</f>
        <v>0</v>
      </c>
      <c r="H81" s="1397">
        <f>'2a'!E75</f>
        <v>0</v>
      </c>
      <c r="I81" s="1806">
        <f>'2a'!J75</f>
        <v>0</v>
      </c>
      <c r="J81" s="1805">
        <f t="shared" si="8"/>
        <v>0</v>
      </c>
      <c r="K81" s="1397">
        <f t="shared" si="4"/>
        <v>0</v>
      </c>
      <c r="L81" s="1405"/>
      <c r="M81" s="1405"/>
      <c r="N81" s="1397">
        <f t="shared" si="9"/>
        <v>0</v>
      </c>
      <c r="O81" s="1806">
        <f t="shared" si="10"/>
        <v>0</v>
      </c>
      <c r="P81" s="1805">
        <f t="shared" si="11"/>
        <v>0</v>
      </c>
      <c r="Q81" s="1397">
        <f t="shared" si="5"/>
        <v>0</v>
      </c>
      <c r="R81" s="1405"/>
      <c r="S81" s="1405"/>
      <c r="T81" s="1397">
        <f t="shared" si="12"/>
        <v>0</v>
      </c>
      <c r="U81" s="1806">
        <f t="shared" si="13"/>
        <v>0</v>
      </c>
      <c r="V81" s="1805">
        <f t="shared" si="14"/>
        <v>0</v>
      </c>
      <c r="W81" s="1397">
        <f t="shared" si="6"/>
        <v>0</v>
      </c>
      <c r="X81" s="1405"/>
      <c r="Y81" s="1405"/>
      <c r="Z81" s="1397">
        <f t="shared" si="15"/>
        <v>0</v>
      </c>
      <c r="AA81" s="1806">
        <f t="shared" si="16"/>
        <v>0</v>
      </c>
      <c r="AB81" s="1805">
        <f t="shared" si="17"/>
        <v>0</v>
      </c>
      <c r="AC81" s="1397">
        <f t="shared" si="7"/>
        <v>0</v>
      </c>
      <c r="AD81" s="1405"/>
      <c r="AE81" s="1405"/>
      <c r="AF81" s="1397">
        <f t="shared" si="18"/>
        <v>0</v>
      </c>
      <c r="AG81" s="1806">
        <f t="shared" si="19"/>
        <v>0</v>
      </c>
      <c r="AH81" s="44"/>
      <c r="AI81" s="44"/>
      <c r="AJ81" s="44"/>
      <c r="AK81" s="44"/>
      <c r="AL81" s="44"/>
      <c r="AM81" s="44"/>
      <c r="AN81" s="18"/>
      <c r="AO81" s="18"/>
      <c r="AP81" s="4"/>
      <c r="AQ81" s="1"/>
      <c r="AR81" s="942"/>
      <c r="AS81" s="942"/>
      <c r="AT81" s="942"/>
      <c r="AU81" s="942"/>
      <c r="AV81" s="942"/>
      <c r="AW81" s="942"/>
      <c r="AX81" s="942"/>
      <c r="AY81" s="942"/>
      <c r="AZ81" s="942"/>
      <c r="BA81" s="942"/>
      <c r="BB81" s="942"/>
      <c r="BC81" s="942"/>
      <c r="BD81" s="942"/>
      <c r="BE81" s="942"/>
      <c r="BF81" s="942"/>
      <c r="BG81" s="942"/>
      <c r="BH81" s="942"/>
      <c r="BI81" s="942"/>
      <c r="BJ81" s="942"/>
      <c r="BK81" s="942"/>
      <c r="BL81" s="942"/>
      <c r="BM81" s="942"/>
      <c r="BN81" s="942"/>
      <c r="BO81" s="942"/>
      <c r="BP81" s="942"/>
      <c r="BQ81" s="942"/>
      <c r="BR81" s="942"/>
      <c r="BS81" s="942"/>
      <c r="BT81" s="942"/>
    </row>
    <row r="82" spans="1:72" ht="15" hidden="1" customHeight="1" x14ac:dyDescent="0.15">
      <c r="A82" s="4"/>
      <c r="B82" s="44"/>
      <c r="C82" s="44"/>
      <c r="D82" s="564">
        <f>'2a'!D38</f>
        <v>0</v>
      </c>
      <c r="E82" s="1805">
        <f>'2a'!E38</f>
        <v>0</v>
      </c>
      <c r="F82" s="1392">
        <f>'2a'!I76</f>
        <v>0</v>
      </c>
      <c r="G82" s="1392">
        <f>'2a'!F76</f>
        <v>0</v>
      </c>
      <c r="H82" s="1397">
        <f>'2a'!E76</f>
        <v>0</v>
      </c>
      <c r="I82" s="1806">
        <f>'2a'!J76</f>
        <v>0</v>
      </c>
      <c r="J82" s="1805">
        <f t="shared" si="8"/>
        <v>0</v>
      </c>
      <c r="K82" s="1397">
        <f t="shared" si="4"/>
        <v>0</v>
      </c>
      <c r="L82" s="1405"/>
      <c r="M82" s="1405"/>
      <c r="N82" s="1397">
        <f t="shared" si="9"/>
        <v>0</v>
      </c>
      <c r="O82" s="1806">
        <f t="shared" si="10"/>
        <v>0</v>
      </c>
      <c r="P82" s="1805">
        <f t="shared" si="11"/>
        <v>0</v>
      </c>
      <c r="Q82" s="1397">
        <f t="shared" si="5"/>
        <v>0</v>
      </c>
      <c r="R82" s="1405"/>
      <c r="S82" s="1405"/>
      <c r="T82" s="1397">
        <f t="shared" si="12"/>
        <v>0</v>
      </c>
      <c r="U82" s="1806">
        <f t="shared" si="13"/>
        <v>0</v>
      </c>
      <c r="V82" s="1805">
        <f t="shared" si="14"/>
        <v>0</v>
      </c>
      <c r="W82" s="1397">
        <f t="shared" si="6"/>
        <v>0</v>
      </c>
      <c r="X82" s="1405"/>
      <c r="Y82" s="1405"/>
      <c r="Z82" s="1397">
        <f t="shared" si="15"/>
        <v>0</v>
      </c>
      <c r="AA82" s="1806">
        <f t="shared" si="16"/>
        <v>0</v>
      </c>
      <c r="AB82" s="1805">
        <f t="shared" si="17"/>
        <v>0</v>
      </c>
      <c r="AC82" s="1397">
        <f t="shared" si="7"/>
        <v>0</v>
      </c>
      <c r="AD82" s="1405"/>
      <c r="AE82" s="1405"/>
      <c r="AF82" s="1397">
        <f t="shared" si="18"/>
        <v>0</v>
      </c>
      <c r="AG82" s="1806">
        <f t="shared" si="19"/>
        <v>0</v>
      </c>
      <c r="AH82" s="44"/>
      <c r="AI82" s="44"/>
      <c r="AJ82" s="44"/>
      <c r="AK82" s="44"/>
      <c r="AL82" s="44"/>
      <c r="AM82" s="44"/>
      <c r="AN82" s="18"/>
      <c r="AO82" s="18"/>
      <c r="AP82" s="4"/>
      <c r="AQ82" s="1"/>
      <c r="AR82" s="942"/>
      <c r="AS82" s="942"/>
      <c r="AT82" s="942"/>
      <c r="AU82" s="942"/>
      <c r="AV82" s="942"/>
      <c r="AW82" s="942"/>
      <c r="AX82" s="942"/>
      <c r="AY82" s="942"/>
      <c r="AZ82" s="942"/>
      <c r="BA82" s="942"/>
      <c r="BB82" s="942"/>
      <c r="BC82" s="942"/>
      <c r="BD82" s="942"/>
      <c r="BE82" s="942"/>
      <c r="BF82" s="942"/>
      <c r="BG82" s="942"/>
      <c r="BH82" s="942"/>
      <c r="BI82" s="942"/>
      <c r="BJ82" s="942"/>
      <c r="BK82" s="942"/>
      <c r="BL82" s="942"/>
      <c r="BM82" s="942"/>
      <c r="BN82" s="942"/>
      <c r="BO82" s="942"/>
      <c r="BP82" s="942"/>
      <c r="BQ82" s="942"/>
      <c r="BR82" s="942"/>
      <c r="BS82" s="942"/>
      <c r="BT82" s="942"/>
    </row>
    <row r="83" spans="1:72" ht="15" hidden="1" customHeight="1" x14ac:dyDescent="0.15">
      <c r="A83" s="4"/>
      <c r="B83" s="44"/>
      <c r="C83" s="44"/>
      <c r="D83" s="564">
        <f>'2a'!D39</f>
        <v>0</v>
      </c>
      <c r="E83" s="1805">
        <f>'2a'!E39</f>
        <v>0</v>
      </c>
      <c r="F83" s="1392">
        <f>'2a'!I77</f>
        <v>0</v>
      </c>
      <c r="G83" s="1392">
        <f>'2a'!F77</f>
        <v>0</v>
      </c>
      <c r="H83" s="1397">
        <f>'2a'!E77</f>
        <v>0</v>
      </c>
      <c r="I83" s="1806">
        <f>'2a'!J77</f>
        <v>0</v>
      </c>
      <c r="J83" s="1805">
        <f t="shared" si="8"/>
        <v>0</v>
      </c>
      <c r="K83" s="1397">
        <f t="shared" si="4"/>
        <v>0</v>
      </c>
      <c r="L83" s="1405"/>
      <c r="M83" s="1405"/>
      <c r="N83" s="1397">
        <f t="shared" si="9"/>
        <v>0</v>
      </c>
      <c r="O83" s="1806">
        <f t="shared" si="10"/>
        <v>0</v>
      </c>
      <c r="P83" s="1805">
        <f t="shared" si="11"/>
        <v>0</v>
      </c>
      <c r="Q83" s="1397">
        <f t="shared" si="5"/>
        <v>0</v>
      </c>
      <c r="R83" s="1405"/>
      <c r="S83" s="1405"/>
      <c r="T83" s="1397">
        <f t="shared" si="12"/>
        <v>0</v>
      </c>
      <c r="U83" s="1806">
        <f t="shared" si="13"/>
        <v>0</v>
      </c>
      <c r="V83" s="1805">
        <f t="shared" si="14"/>
        <v>0</v>
      </c>
      <c r="W83" s="1397">
        <f t="shared" si="6"/>
        <v>0</v>
      </c>
      <c r="X83" s="1405"/>
      <c r="Y83" s="1405"/>
      <c r="Z83" s="1397">
        <f t="shared" si="15"/>
        <v>0</v>
      </c>
      <c r="AA83" s="1806">
        <f t="shared" si="16"/>
        <v>0</v>
      </c>
      <c r="AB83" s="1805">
        <f t="shared" si="17"/>
        <v>0</v>
      </c>
      <c r="AC83" s="1397">
        <f t="shared" si="7"/>
        <v>0</v>
      </c>
      <c r="AD83" s="1405"/>
      <c r="AE83" s="1405"/>
      <c r="AF83" s="1397">
        <f t="shared" si="18"/>
        <v>0</v>
      </c>
      <c r="AG83" s="1806">
        <f t="shared" si="19"/>
        <v>0</v>
      </c>
      <c r="AH83" s="44"/>
      <c r="AI83" s="44"/>
      <c r="AJ83" s="44"/>
      <c r="AK83" s="44"/>
      <c r="AL83" s="44"/>
      <c r="AM83" s="44"/>
      <c r="AN83" s="18"/>
      <c r="AO83" s="18"/>
      <c r="AP83" s="4"/>
      <c r="AQ83" s="1"/>
      <c r="AR83" s="942"/>
      <c r="AS83" s="942"/>
      <c r="AT83" s="942"/>
      <c r="AU83" s="942"/>
      <c r="AV83" s="942"/>
      <c r="AW83" s="942"/>
      <c r="AX83" s="942"/>
      <c r="AY83" s="942"/>
      <c r="AZ83" s="942"/>
      <c r="BA83" s="942"/>
      <c r="BB83" s="942"/>
      <c r="BC83" s="942"/>
      <c r="BD83" s="942"/>
      <c r="BE83" s="942"/>
      <c r="BF83" s="942"/>
      <c r="BG83" s="942"/>
      <c r="BH83" s="942"/>
      <c r="BI83" s="942"/>
      <c r="BJ83" s="942"/>
      <c r="BK83" s="942"/>
      <c r="BL83" s="942"/>
      <c r="BM83" s="942"/>
      <c r="BN83" s="942"/>
      <c r="BO83" s="942"/>
      <c r="BP83" s="942"/>
      <c r="BQ83" s="942"/>
      <c r="BR83" s="942"/>
      <c r="BS83" s="942"/>
      <c r="BT83" s="942"/>
    </row>
    <row r="84" spans="1:72" ht="15" hidden="1" customHeight="1" x14ac:dyDescent="0.15">
      <c r="A84" s="4"/>
      <c r="B84" s="44"/>
      <c r="C84" s="44"/>
      <c r="D84" s="564">
        <f>'2a'!D40</f>
        <v>0</v>
      </c>
      <c r="E84" s="1805">
        <f>'2a'!E40</f>
        <v>0</v>
      </c>
      <c r="F84" s="1392">
        <f>'2a'!I78</f>
        <v>0</v>
      </c>
      <c r="G84" s="1392">
        <f>'2a'!F78</f>
        <v>0</v>
      </c>
      <c r="H84" s="1397">
        <f>'2a'!E78</f>
        <v>0</v>
      </c>
      <c r="I84" s="1806">
        <f>'2a'!J78</f>
        <v>0</v>
      </c>
      <c r="J84" s="1805">
        <f t="shared" si="8"/>
        <v>0</v>
      </c>
      <c r="K84" s="1397">
        <f t="shared" si="4"/>
        <v>0</v>
      </c>
      <c r="L84" s="1405"/>
      <c r="M84" s="1405"/>
      <c r="N84" s="1397">
        <f t="shared" si="9"/>
        <v>0</v>
      </c>
      <c r="O84" s="1806">
        <f t="shared" si="10"/>
        <v>0</v>
      </c>
      <c r="P84" s="1805">
        <f t="shared" si="11"/>
        <v>0</v>
      </c>
      <c r="Q84" s="1397">
        <f t="shared" si="5"/>
        <v>0</v>
      </c>
      <c r="R84" s="1405"/>
      <c r="S84" s="1405"/>
      <c r="T84" s="1397">
        <f t="shared" si="12"/>
        <v>0</v>
      </c>
      <c r="U84" s="1806">
        <f t="shared" si="13"/>
        <v>0</v>
      </c>
      <c r="V84" s="1805">
        <f t="shared" si="14"/>
        <v>0</v>
      </c>
      <c r="W84" s="1397">
        <f t="shared" si="6"/>
        <v>0</v>
      </c>
      <c r="X84" s="1405"/>
      <c r="Y84" s="1405"/>
      <c r="Z84" s="1397">
        <f t="shared" si="15"/>
        <v>0</v>
      </c>
      <c r="AA84" s="1806">
        <f t="shared" si="16"/>
        <v>0</v>
      </c>
      <c r="AB84" s="1805">
        <f t="shared" si="17"/>
        <v>0</v>
      </c>
      <c r="AC84" s="1397">
        <f t="shared" si="7"/>
        <v>0</v>
      </c>
      <c r="AD84" s="1405"/>
      <c r="AE84" s="1405"/>
      <c r="AF84" s="1397">
        <f t="shared" si="18"/>
        <v>0</v>
      </c>
      <c r="AG84" s="1806">
        <f t="shared" si="19"/>
        <v>0</v>
      </c>
      <c r="AH84" s="44"/>
      <c r="AI84" s="44"/>
      <c r="AJ84" s="44"/>
      <c r="AK84" s="44"/>
      <c r="AL84" s="44"/>
      <c r="AM84" s="44"/>
      <c r="AN84" s="18"/>
      <c r="AO84" s="18"/>
      <c r="AP84" s="4"/>
      <c r="AQ84" s="1"/>
      <c r="AR84" s="942"/>
      <c r="AS84" s="942"/>
      <c r="AT84" s="942"/>
      <c r="AU84" s="942"/>
      <c r="AV84" s="942"/>
      <c r="AW84" s="942"/>
      <c r="AX84" s="942"/>
      <c r="AY84" s="942"/>
      <c r="AZ84" s="942"/>
      <c r="BA84" s="942"/>
      <c r="BB84" s="942"/>
      <c r="BC84" s="942"/>
      <c r="BD84" s="942"/>
      <c r="BE84" s="942"/>
      <c r="BF84" s="942"/>
      <c r="BG84" s="942"/>
      <c r="BH84" s="942"/>
      <c r="BI84" s="942"/>
      <c r="BJ84" s="942"/>
      <c r="BK84" s="942"/>
      <c r="BL84" s="942"/>
      <c r="BM84" s="942"/>
      <c r="BN84" s="942"/>
      <c r="BO84" s="942"/>
      <c r="BP84" s="942"/>
      <c r="BQ84" s="942"/>
      <c r="BR84" s="942"/>
      <c r="BS84" s="942"/>
      <c r="BT84" s="942"/>
    </row>
    <row r="85" spans="1:72" ht="15" hidden="1" customHeight="1" x14ac:dyDescent="0.15">
      <c r="A85" s="4"/>
      <c r="B85" s="44"/>
      <c r="C85" s="44"/>
      <c r="D85" s="564">
        <f>'2a'!D41</f>
        <v>0</v>
      </c>
      <c r="E85" s="1805">
        <f>'2a'!E41</f>
        <v>0</v>
      </c>
      <c r="F85" s="1392">
        <f>'2a'!I79</f>
        <v>0</v>
      </c>
      <c r="G85" s="1392">
        <f>'2a'!F79</f>
        <v>0</v>
      </c>
      <c r="H85" s="1397">
        <f>'2a'!E79</f>
        <v>0</v>
      </c>
      <c r="I85" s="1806">
        <f>'2a'!J79</f>
        <v>0</v>
      </c>
      <c r="J85" s="1805">
        <f t="shared" si="8"/>
        <v>0</v>
      </c>
      <c r="K85" s="1397">
        <f t="shared" si="4"/>
        <v>0</v>
      </c>
      <c r="L85" s="1405"/>
      <c r="M85" s="1405"/>
      <c r="N85" s="1397">
        <f t="shared" si="9"/>
        <v>0</v>
      </c>
      <c r="O85" s="1806">
        <f t="shared" si="10"/>
        <v>0</v>
      </c>
      <c r="P85" s="1805">
        <f t="shared" si="11"/>
        <v>0</v>
      </c>
      <c r="Q85" s="1397">
        <f t="shared" si="5"/>
        <v>0</v>
      </c>
      <c r="R85" s="1405"/>
      <c r="S85" s="1405"/>
      <c r="T85" s="1397">
        <f t="shared" si="12"/>
        <v>0</v>
      </c>
      <c r="U85" s="1806">
        <f t="shared" si="13"/>
        <v>0</v>
      </c>
      <c r="V85" s="1805">
        <f t="shared" si="14"/>
        <v>0</v>
      </c>
      <c r="W85" s="1397">
        <f t="shared" si="6"/>
        <v>0</v>
      </c>
      <c r="X85" s="1405"/>
      <c r="Y85" s="1405"/>
      <c r="Z85" s="1397">
        <f t="shared" si="15"/>
        <v>0</v>
      </c>
      <c r="AA85" s="1806">
        <f t="shared" si="16"/>
        <v>0</v>
      </c>
      <c r="AB85" s="1805">
        <f t="shared" si="17"/>
        <v>0</v>
      </c>
      <c r="AC85" s="1397">
        <f t="shared" si="7"/>
        <v>0</v>
      </c>
      <c r="AD85" s="1405"/>
      <c r="AE85" s="1405"/>
      <c r="AF85" s="1397">
        <f t="shared" si="18"/>
        <v>0</v>
      </c>
      <c r="AG85" s="1806">
        <f t="shared" si="19"/>
        <v>0</v>
      </c>
      <c r="AH85" s="44"/>
      <c r="AI85" s="44"/>
      <c r="AJ85" s="44"/>
      <c r="AK85" s="44"/>
      <c r="AL85" s="44"/>
      <c r="AM85" s="44"/>
      <c r="AN85" s="18"/>
      <c r="AO85" s="18"/>
      <c r="AP85" s="4"/>
      <c r="AQ85" s="1"/>
      <c r="AR85" s="942"/>
      <c r="AS85" s="942"/>
      <c r="AT85" s="942"/>
      <c r="AU85" s="942"/>
      <c r="AV85" s="942"/>
      <c r="AW85" s="942"/>
      <c r="AX85" s="942"/>
      <c r="AY85" s="942"/>
      <c r="AZ85" s="942"/>
      <c r="BA85" s="942"/>
      <c r="BB85" s="942"/>
      <c r="BC85" s="942"/>
      <c r="BD85" s="942"/>
      <c r="BE85" s="942"/>
      <c r="BF85" s="942"/>
      <c r="BG85" s="942"/>
      <c r="BH85" s="942"/>
      <c r="BI85" s="942"/>
      <c r="BJ85" s="942"/>
      <c r="BK85" s="942"/>
      <c r="BL85" s="942"/>
      <c r="BM85" s="942"/>
      <c r="BN85" s="942"/>
      <c r="BO85" s="942"/>
      <c r="BP85" s="942"/>
      <c r="BQ85" s="942"/>
      <c r="BR85" s="942"/>
      <c r="BS85" s="942"/>
      <c r="BT85" s="942"/>
    </row>
    <row r="86" spans="1:72" ht="15" hidden="1" customHeight="1" x14ac:dyDescent="0.15">
      <c r="A86" s="4"/>
      <c r="B86" s="44"/>
      <c r="C86" s="44"/>
      <c r="D86" s="564">
        <f>'2a'!D42</f>
        <v>0</v>
      </c>
      <c r="E86" s="1805">
        <f>'2a'!E42</f>
        <v>0</v>
      </c>
      <c r="F86" s="1392">
        <f>'2a'!I80</f>
        <v>0</v>
      </c>
      <c r="G86" s="1392">
        <f>'2a'!F80</f>
        <v>0</v>
      </c>
      <c r="H86" s="1397">
        <f>'2a'!E80</f>
        <v>0</v>
      </c>
      <c r="I86" s="1806">
        <f>'2a'!J80</f>
        <v>0</v>
      </c>
      <c r="J86" s="1805">
        <f t="shared" si="8"/>
        <v>0</v>
      </c>
      <c r="K86" s="1397">
        <f t="shared" si="4"/>
        <v>0</v>
      </c>
      <c r="L86" s="1405"/>
      <c r="M86" s="1405"/>
      <c r="N86" s="1397">
        <f t="shared" si="9"/>
        <v>0</v>
      </c>
      <c r="O86" s="1806">
        <f t="shared" si="10"/>
        <v>0</v>
      </c>
      <c r="P86" s="1805">
        <f t="shared" si="11"/>
        <v>0</v>
      </c>
      <c r="Q86" s="1397">
        <f t="shared" si="5"/>
        <v>0</v>
      </c>
      <c r="R86" s="1405"/>
      <c r="S86" s="1405"/>
      <c r="T86" s="1397">
        <f t="shared" si="12"/>
        <v>0</v>
      </c>
      <c r="U86" s="1806">
        <f t="shared" si="13"/>
        <v>0</v>
      </c>
      <c r="V86" s="1805">
        <f t="shared" si="14"/>
        <v>0</v>
      </c>
      <c r="W86" s="1397">
        <f t="shared" si="6"/>
        <v>0</v>
      </c>
      <c r="X86" s="1405"/>
      <c r="Y86" s="1405"/>
      <c r="Z86" s="1397">
        <f t="shared" si="15"/>
        <v>0</v>
      </c>
      <c r="AA86" s="1806">
        <f t="shared" si="16"/>
        <v>0</v>
      </c>
      <c r="AB86" s="1805">
        <f t="shared" si="17"/>
        <v>0</v>
      </c>
      <c r="AC86" s="1397">
        <f t="shared" si="7"/>
        <v>0</v>
      </c>
      <c r="AD86" s="1405"/>
      <c r="AE86" s="1405"/>
      <c r="AF86" s="1397">
        <f t="shared" si="18"/>
        <v>0</v>
      </c>
      <c r="AG86" s="1806">
        <f t="shared" si="19"/>
        <v>0</v>
      </c>
      <c r="AH86" s="44"/>
      <c r="AI86" s="44"/>
      <c r="AJ86" s="44"/>
      <c r="AK86" s="44"/>
      <c r="AL86" s="44"/>
      <c r="AM86" s="44"/>
      <c r="AN86" s="18"/>
      <c r="AO86" s="18"/>
      <c r="AP86" s="4"/>
      <c r="AQ86" s="1"/>
      <c r="AR86" s="942"/>
      <c r="AS86" s="942"/>
      <c r="AT86" s="942"/>
      <c r="AU86" s="942"/>
      <c r="AV86" s="942"/>
      <c r="AW86" s="942"/>
      <c r="AX86" s="942"/>
      <c r="AY86" s="942"/>
      <c r="AZ86" s="942"/>
      <c r="BA86" s="942"/>
      <c r="BB86" s="942"/>
      <c r="BC86" s="942"/>
      <c r="BD86" s="942"/>
      <c r="BE86" s="942"/>
      <c r="BF86" s="942"/>
      <c r="BG86" s="942"/>
      <c r="BH86" s="942"/>
      <c r="BI86" s="942"/>
      <c r="BJ86" s="942"/>
      <c r="BK86" s="942"/>
      <c r="BL86" s="942"/>
      <c r="BM86" s="942"/>
      <c r="BN86" s="942"/>
      <c r="BO86" s="942"/>
      <c r="BP86" s="942"/>
      <c r="BQ86" s="942"/>
      <c r="BR86" s="942"/>
      <c r="BS86" s="942"/>
      <c r="BT86" s="942"/>
    </row>
    <row r="87" spans="1:72" ht="15" hidden="1" customHeight="1" x14ac:dyDescent="0.15">
      <c r="A87" s="4"/>
      <c r="B87" s="44"/>
      <c r="C87" s="44"/>
      <c r="D87" s="564">
        <f>'2a'!D43</f>
        <v>0</v>
      </c>
      <c r="E87" s="1805">
        <f>'2a'!E43</f>
        <v>0</v>
      </c>
      <c r="F87" s="1392">
        <f>'2a'!I81</f>
        <v>0</v>
      </c>
      <c r="G87" s="1392">
        <f>'2a'!F81</f>
        <v>0</v>
      </c>
      <c r="H87" s="1397">
        <f>'2a'!E81</f>
        <v>0</v>
      </c>
      <c r="I87" s="1806">
        <f>'2a'!J81</f>
        <v>0</v>
      </c>
      <c r="J87" s="1805">
        <f t="shared" si="8"/>
        <v>0</v>
      </c>
      <c r="K87" s="1397">
        <f t="shared" si="4"/>
        <v>0</v>
      </c>
      <c r="L87" s="1405"/>
      <c r="M87" s="1405"/>
      <c r="N87" s="1397">
        <f t="shared" si="9"/>
        <v>0</v>
      </c>
      <c r="O87" s="1806">
        <f t="shared" si="10"/>
        <v>0</v>
      </c>
      <c r="P87" s="1805">
        <f t="shared" si="11"/>
        <v>0</v>
      </c>
      <c r="Q87" s="1397">
        <f t="shared" si="5"/>
        <v>0</v>
      </c>
      <c r="R87" s="1405"/>
      <c r="S87" s="1405"/>
      <c r="T87" s="1397">
        <f t="shared" si="12"/>
        <v>0</v>
      </c>
      <c r="U87" s="1806">
        <f t="shared" si="13"/>
        <v>0</v>
      </c>
      <c r="V87" s="1805">
        <f t="shared" si="14"/>
        <v>0</v>
      </c>
      <c r="W87" s="1397">
        <f t="shared" si="6"/>
        <v>0</v>
      </c>
      <c r="X87" s="1405"/>
      <c r="Y87" s="1405"/>
      <c r="Z87" s="1397">
        <f t="shared" si="15"/>
        <v>0</v>
      </c>
      <c r="AA87" s="1806">
        <f t="shared" si="16"/>
        <v>0</v>
      </c>
      <c r="AB87" s="1805">
        <f t="shared" si="17"/>
        <v>0</v>
      </c>
      <c r="AC87" s="1397">
        <f t="shared" si="7"/>
        <v>0</v>
      </c>
      <c r="AD87" s="1405"/>
      <c r="AE87" s="1405"/>
      <c r="AF87" s="1397">
        <f t="shared" si="18"/>
        <v>0</v>
      </c>
      <c r="AG87" s="1806">
        <f t="shared" si="19"/>
        <v>0</v>
      </c>
      <c r="AH87" s="44"/>
      <c r="AI87" s="44"/>
      <c r="AJ87" s="44"/>
      <c r="AK87" s="44"/>
      <c r="AL87" s="44"/>
      <c r="AM87" s="44"/>
      <c r="AN87" s="18"/>
      <c r="AO87" s="18"/>
      <c r="AP87" s="4"/>
      <c r="AQ87" s="1"/>
      <c r="AR87" s="942"/>
      <c r="AS87" s="942"/>
      <c r="AT87" s="942"/>
      <c r="AU87" s="942"/>
      <c r="AV87" s="942"/>
      <c r="AW87" s="942"/>
      <c r="AX87" s="942"/>
      <c r="AY87" s="942"/>
      <c r="AZ87" s="942"/>
      <c r="BA87" s="942"/>
      <c r="BB87" s="942"/>
      <c r="BC87" s="942"/>
      <c r="BD87" s="942"/>
      <c r="BE87" s="942"/>
      <c r="BF87" s="942"/>
      <c r="BG87" s="942"/>
      <c r="BH87" s="942"/>
      <c r="BI87" s="942"/>
      <c r="BJ87" s="942"/>
      <c r="BK87" s="942"/>
      <c r="BL87" s="942"/>
      <c r="BM87" s="942"/>
      <c r="BN87" s="942"/>
      <c r="BO87" s="942"/>
      <c r="BP87" s="942"/>
      <c r="BQ87" s="942"/>
      <c r="BR87" s="942"/>
      <c r="BS87" s="942"/>
      <c r="BT87" s="942"/>
    </row>
    <row r="88" spans="1:72" ht="15" hidden="1" customHeight="1" x14ac:dyDescent="0.15">
      <c r="A88" s="4"/>
      <c r="B88" s="44"/>
      <c r="C88" s="44"/>
      <c r="D88" s="564">
        <f>'2a'!D44</f>
        <v>0</v>
      </c>
      <c r="E88" s="1805">
        <f>'2a'!E44</f>
        <v>0</v>
      </c>
      <c r="F88" s="1392">
        <f>'2a'!I82</f>
        <v>0</v>
      </c>
      <c r="G88" s="1392">
        <f>'2a'!F82</f>
        <v>0</v>
      </c>
      <c r="H88" s="1397">
        <f>'2a'!E82</f>
        <v>0</v>
      </c>
      <c r="I88" s="1806">
        <f>'2a'!J82</f>
        <v>0</v>
      </c>
      <c r="J88" s="1805">
        <f t="shared" si="8"/>
        <v>0</v>
      </c>
      <c r="K88" s="1397">
        <f t="shared" si="4"/>
        <v>0</v>
      </c>
      <c r="L88" s="1405"/>
      <c r="M88" s="1405"/>
      <c r="N88" s="1397">
        <f t="shared" si="9"/>
        <v>0</v>
      </c>
      <c r="O88" s="1806">
        <f t="shared" si="10"/>
        <v>0</v>
      </c>
      <c r="P88" s="1805">
        <f t="shared" si="11"/>
        <v>0</v>
      </c>
      <c r="Q88" s="1397">
        <f t="shared" si="5"/>
        <v>0</v>
      </c>
      <c r="R88" s="1405"/>
      <c r="S88" s="1405"/>
      <c r="T88" s="1397">
        <f t="shared" si="12"/>
        <v>0</v>
      </c>
      <c r="U88" s="1806">
        <f t="shared" si="13"/>
        <v>0</v>
      </c>
      <c r="V88" s="1805">
        <f t="shared" si="14"/>
        <v>0</v>
      </c>
      <c r="W88" s="1397">
        <f t="shared" si="6"/>
        <v>0</v>
      </c>
      <c r="X88" s="1405"/>
      <c r="Y88" s="1405"/>
      <c r="Z88" s="1397">
        <f t="shared" si="15"/>
        <v>0</v>
      </c>
      <c r="AA88" s="1806">
        <f t="shared" si="16"/>
        <v>0</v>
      </c>
      <c r="AB88" s="1805">
        <f t="shared" si="17"/>
        <v>0</v>
      </c>
      <c r="AC88" s="1397">
        <f t="shared" si="7"/>
        <v>0</v>
      </c>
      <c r="AD88" s="1405"/>
      <c r="AE88" s="1405"/>
      <c r="AF88" s="1397">
        <f t="shared" si="18"/>
        <v>0</v>
      </c>
      <c r="AG88" s="1806">
        <f t="shared" si="19"/>
        <v>0</v>
      </c>
      <c r="AH88" s="44"/>
      <c r="AI88" s="44"/>
      <c r="AJ88" s="44"/>
      <c r="AK88" s="44"/>
      <c r="AL88" s="44"/>
      <c r="AM88" s="44"/>
      <c r="AN88" s="18"/>
      <c r="AO88" s="18"/>
      <c r="AP88" s="4"/>
      <c r="AQ88" s="1"/>
      <c r="AR88" s="942"/>
      <c r="AS88" s="942"/>
      <c r="AT88" s="942"/>
      <c r="AU88" s="942"/>
      <c r="AV88" s="942"/>
      <c r="AW88" s="942"/>
      <c r="AX88" s="942"/>
      <c r="AY88" s="942"/>
      <c r="AZ88" s="942"/>
      <c r="BA88" s="942"/>
      <c r="BB88" s="942"/>
      <c r="BC88" s="942"/>
      <c r="BD88" s="942"/>
      <c r="BE88" s="942"/>
      <c r="BF88" s="942"/>
      <c r="BG88" s="942"/>
      <c r="BH88" s="942"/>
      <c r="BI88" s="942"/>
      <c r="BJ88" s="942"/>
      <c r="BK88" s="942"/>
      <c r="BL88" s="942"/>
      <c r="BM88" s="942"/>
      <c r="BN88" s="942"/>
      <c r="BO88" s="942"/>
      <c r="BP88" s="942"/>
      <c r="BQ88" s="942"/>
      <c r="BR88" s="942"/>
      <c r="BS88" s="942"/>
      <c r="BT88" s="942"/>
    </row>
    <row r="89" spans="1:72" ht="15" hidden="1" customHeight="1" x14ac:dyDescent="0.15">
      <c r="A89" s="4"/>
      <c r="B89" s="44"/>
      <c r="C89" s="44"/>
      <c r="D89" s="564">
        <f>'2a'!D45</f>
        <v>0</v>
      </c>
      <c r="E89" s="1805">
        <f>'2a'!E45</f>
        <v>0</v>
      </c>
      <c r="F89" s="1392">
        <f>'2a'!I83</f>
        <v>0</v>
      </c>
      <c r="G89" s="1392">
        <f>'2a'!F83</f>
        <v>0</v>
      </c>
      <c r="H89" s="1397">
        <f>'2a'!E83</f>
        <v>0</v>
      </c>
      <c r="I89" s="1806">
        <f>'2a'!J83</f>
        <v>0</v>
      </c>
      <c r="J89" s="1805">
        <f t="shared" si="8"/>
        <v>0</v>
      </c>
      <c r="K89" s="1397">
        <f t="shared" si="4"/>
        <v>0</v>
      </c>
      <c r="L89" s="1405"/>
      <c r="M89" s="1405"/>
      <c r="N89" s="1397">
        <f t="shared" si="9"/>
        <v>0</v>
      </c>
      <c r="O89" s="1806">
        <f t="shared" si="10"/>
        <v>0</v>
      </c>
      <c r="P89" s="1805">
        <f t="shared" si="11"/>
        <v>0</v>
      </c>
      <c r="Q89" s="1397">
        <f t="shared" si="5"/>
        <v>0</v>
      </c>
      <c r="R89" s="1405"/>
      <c r="S89" s="1405"/>
      <c r="T89" s="1397">
        <f t="shared" si="12"/>
        <v>0</v>
      </c>
      <c r="U89" s="1806">
        <f t="shared" si="13"/>
        <v>0</v>
      </c>
      <c r="V89" s="1805">
        <f t="shared" si="14"/>
        <v>0</v>
      </c>
      <c r="W89" s="1397">
        <f t="shared" si="6"/>
        <v>0</v>
      </c>
      <c r="X89" s="1405"/>
      <c r="Y89" s="1405"/>
      <c r="Z89" s="1397">
        <f t="shared" si="15"/>
        <v>0</v>
      </c>
      <c r="AA89" s="1806">
        <f t="shared" si="16"/>
        <v>0</v>
      </c>
      <c r="AB89" s="1805">
        <f t="shared" si="17"/>
        <v>0</v>
      </c>
      <c r="AC89" s="1397">
        <f t="shared" si="7"/>
        <v>0</v>
      </c>
      <c r="AD89" s="1405"/>
      <c r="AE89" s="1405"/>
      <c r="AF89" s="1397">
        <f t="shared" si="18"/>
        <v>0</v>
      </c>
      <c r="AG89" s="1806">
        <f t="shared" si="19"/>
        <v>0</v>
      </c>
      <c r="AH89" s="44"/>
      <c r="AI89" s="44"/>
      <c r="AJ89" s="44"/>
      <c r="AK89" s="44"/>
      <c r="AL89" s="44"/>
      <c r="AM89" s="44"/>
      <c r="AN89" s="18"/>
      <c r="AO89" s="18"/>
      <c r="AP89" s="4"/>
      <c r="AQ89" s="1"/>
      <c r="AR89" s="942"/>
      <c r="AS89" s="942"/>
      <c r="AT89" s="942"/>
      <c r="AU89" s="942"/>
      <c r="AV89" s="942"/>
      <c r="AW89" s="942"/>
      <c r="AX89" s="942"/>
      <c r="AY89" s="942"/>
      <c r="AZ89" s="942"/>
      <c r="BA89" s="942"/>
      <c r="BB89" s="942"/>
      <c r="BC89" s="942"/>
      <c r="BD89" s="942"/>
      <c r="BE89" s="942"/>
      <c r="BF89" s="942"/>
      <c r="BG89" s="942"/>
      <c r="BH89" s="942"/>
      <c r="BI89" s="942"/>
      <c r="BJ89" s="942"/>
      <c r="BK89" s="942"/>
      <c r="BL89" s="942"/>
      <c r="BM89" s="942"/>
      <c r="BN89" s="942"/>
      <c r="BO89" s="942"/>
      <c r="BP89" s="942"/>
      <c r="BQ89" s="942"/>
      <c r="BR89" s="942"/>
      <c r="BS89" s="942"/>
      <c r="BT89" s="942"/>
    </row>
    <row r="90" spans="1:72" ht="15" hidden="1" customHeight="1" x14ac:dyDescent="0.15">
      <c r="A90" s="4"/>
      <c r="B90" s="44"/>
      <c r="C90" s="44"/>
      <c r="D90" s="564">
        <f>'2a'!D46</f>
        <v>0</v>
      </c>
      <c r="E90" s="1805">
        <f>'2a'!E46</f>
        <v>0</v>
      </c>
      <c r="F90" s="1392">
        <f>'2a'!I84</f>
        <v>0</v>
      </c>
      <c r="G90" s="1392">
        <f>'2a'!F84</f>
        <v>0</v>
      </c>
      <c r="H90" s="1397">
        <f>'2a'!E84</f>
        <v>0</v>
      </c>
      <c r="I90" s="1806">
        <f>'2a'!J84</f>
        <v>0</v>
      </c>
      <c r="J90" s="1805">
        <f t="shared" si="8"/>
        <v>0</v>
      </c>
      <c r="K90" s="1397">
        <f t="shared" si="4"/>
        <v>0</v>
      </c>
      <c r="L90" s="1405"/>
      <c r="M90" s="1405"/>
      <c r="N90" s="1397">
        <f t="shared" si="9"/>
        <v>0</v>
      </c>
      <c r="O90" s="1806">
        <f t="shared" si="10"/>
        <v>0</v>
      </c>
      <c r="P90" s="1805">
        <f t="shared" si="11"/>
        <v>0</v>
      </c>
      <c r="Q90" s="1397">
        <f t="shared" si="5"/>
        <v>0</v>
      </c>
      <c r="R90" s="1405"/>
      <c r="S90" s="1405"/>
      <c r="T90" s="1397">
        <f t="shared" si="12"/>
        <v>0</v>
      </c>
      <c r="U90" s="1806">
        <f t="shared" si="13"/>
        <v>0</v>
      </c>
      <c r="V90" s="1805">
        <f t="shared" si="14"/>
        <v>0</v>
      </c>
      <c r="W90" s="1397">
        <f t="shared" si="6"/>
        <v>0</v>
      </c>
      <c r="X90" s="1405"/>
      <c r="Y90" s="1405"/>
      <c r="Z90" s="1397">
        <f t="shared" si="15"/>
        <v>0</v>
      </c>
      <c r="AA90" s="1806">
        <f t="shared" si="16"/>
        <v>0</v>
      </c>
      <c r="AB90" s="1805">
        <f t="shared" si="17"/>
        <v>0</v>
      </c>
      <c r="AC90" s="1397">
        <f t="shared" si="7"/>
        <v>0</v>
      </c>
      <c r="AD90" s="1405"/>
      <c r="AE90" s="1405"/>
      <c r="AF90" s="1397">
        <f t="shared" si="18"/>
        <v>0</v>
      </c>
      <c r="AG90" s="1806">
        <f t="shared" si="19"/>
        <v>0</v>
      </c>
      <c r="AH90" s="44"/>
      <c r="AI90" s="44"/>
      <c r="AJ90" s="44"/>
      <c r="AK90" s="44"/>
      <c r="AL90" s="44"/>
      <c r="AM90" s="44"/>
      <c r="AN90" s="18"/>
      <c r="AO90" s="18"/>
      <c r="AP90" s="4"/>
      <c r="AQ90" s="1"/>
      <c r="AR90" s="942"/>
      <c r="AS90" s="942"/>
      <c r="AT90" s="942"/>
      <c r="AU90" s="942"/>
      <c r="AV90" s="942"/>
      <c r="AW90" s="942"/>
      <c r="AX90" s="942"/>
      <c r="AY90" s="942"/>
      <c r="AZ90" s="942"/>
      <c r="BA90" s="942"/>
      <c r="BB90" s="942"/>
      <c r="BC90" s="942"/>
      <c r="BD90" s="942"/>
      <c r="BE90" s="942"/>
      <c r="BF90" s="942"/>
      <c r="BG90" s="942"/>
      <c r="BH90" s="942"/>
      <c r="BI90" s="942"/>
      <c r="BJ90" s="942"/>
      <c r="BK90" s="942"/>
      <c r="BL90" s="942"/>
      <c r="BM90" s="942"/>
      <c r="BN90" s="942"/>
      <c r="BO90" s="942"/>
      <c r="BP90" s="942"/>
      <c r="BQ90" s="942"/>
      <c r="BR90" s="942"/>
      <c r="BS90" s="942"/>
      <c r="BT90" s="942"/>
    </row>
    <row r="91" spans="1:72" ht="15" hidden="1" customHeight="1" thickBot="1" x14ac:dyDescent="0.2">
      <c r="A91" s="4"/>
      <c r="B91" s="44"/>
      <c r="C91" s="44"/>
      <c r="D91" s="564">
        <f>'2a'!D47</f>
        <v>0</v>
      </c>
      <c r="E91" s="1807">
        <f>'2a'!E47</f>
        <v>0</v>
      </c>
      <c r="F91" s="1808">
        <f>'2a'!I85</f>
        <v>0</v>
      </c>
      <c r="G91" s="1808">
        <f>'2a'!F85</f>
        <v>0</v>
      </c>
      <c r="H91" s="1809">
        <f>'2a'!E85</f>
        <v>0</v>
      </c>
      <c r="I91" s="1810">
        <f>'2a'!J85</f>
        <v>0</v>
      </c>
      <c r="J91" s="1807">
        <f t="shared" si="8"/>
        <v>0</v>
      </c>
      <c r="K91" s="1809">
        <f t="shared" si="4"/>
        <v>0</v>
      </c>
      <c r="L91" s="1811"/>
      <c r="M91" s="1811"/>
      <c r="N91" s="1809">
        <f t="shared" si="9"/>
        <v>0</v>
      </c>
      <c r="O91" s="1810">
        <f t="shared" si="10"/>
        <v>0</v>
      </c>
      <c r="P91" s="1807">
        <f t="shared" si="11"/>
        <v>0</v>
      </c>
      <c r="Q91" s="1809">
        <f t="shared" si="5"/>
        <v>0</v>
      </c>
      <c r="R91" s="1811"/>
      <c r="S91" s="1811"/>
      <c r="T91" s="1809">
        <f t="shared" si="12"/>
        <v>0</v>
      </c>
      <c r="U91" s="1810">
        <f t="shared" si="13"/>
        <v>0</v>
      </c>
      <c r="V91" s="1807">
        <f t="shared" si="14"/>
        <v>0</v>
      </c>
      <c r="W91" s="1809">
        <f t="shared" si="6"/>
        <v>0</v>
      </c>
      <c r="X91" s="1811"/>
      <c r="Y91" s="1811"/>
      <c r="Z91" s="1809">
        <f t="shared" si="15"/>
        <v>0</v>
      </c>
      <c r="AA91" s="1810">
        <f t="shared" si="16"/>
        <v>0</v>
      </c>
      <c r="AB91" s="1807">
        <f t="shared" si="17"/>
        <v>0</v>
      </c>
      <c r="AC91" s="1809">
        <f t="shared" si="7"/>
        <v>0</v>
      </c>
      <c r="AD91" s="1811"/>
      <c r="AE91" s="1811"/>
      <c r="AF91" s="1809">
        <f t="shared" si="18"/>
        <v>0</v>
      </c>
      <c r="AG91" s="1810">
        <f t="shared" si="19"/>
        <v>0</v>
      </c>
      <c r="AH91" s="44"/>
      <c r="AI91" s="44"/>
      <c r="AJ91" s="44"/>
      <c r="AK91" s="44"/>
      <c r="AL91" s="44"/>
      <c r="AM91" s="44"/>
      <c r="AN91" s="18"/>
      <c r="AO91" s="18"/>
      <c r="AP91" s="4"/>
      <c r="AQ91" s="1"/>
      <c r="AR91" s="942"/>
      <c r="AS91" s="942"/>
      <c r="AT91" s="942"/>
      <c r="AU91" s="942"/>
      <c r="AV91" s="942"/>
      <c r="AW91" s="942"/>
      <c r="AX91" s="942"/>
      <c r="AY91" s="942"/>
      <c r="AZ91" s="942"/>
      <c r="BA91" s="942"/>
      <c r="BB91" s="942"/>
      <c r="BC91" s="942"/>
      <c r="BD91" s="942"/>
      <c r="BE91" s="942"/>
      <c r="BF91" s="942"/>
      <c r="BG91" s="942"/>
      <c r="BH91" s="942"/>
      <c r="BI91" s="942"/>
      <c r="BJ91" s="942"/>
      <c r="BK91" s="942"/>
      <c r="BL91" s="942"/>
      <c r="BM91" s="942"/>
      <c r="BN91" s="942"/>
      <c r="BO91" s="942"/>
      <c r="BP91" s="942"/>
      <c r="BQ91" s="942"/>
      <c r="BR91" s="942"/>
      <c r="BS91" s="942"/>
      <c r="BT91" s="942"/>
    </row>
    <row r="92" spans="1:72" ht="15" customHeight="1" x14ac:dyDescent="0.15">
      <c r="A92" s="4"/>
      <c r="B92" s="44"/>
      <c r="C92" s="44"/>
      <c r="D92" s="303" t="s">
        <v>434</v>
      </c>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18"/>
      <c r="AO92" s="18"/>
      <c r="AP92" s="4"/>
      <c r="AQ92" s="1"/>
      <c r="AR92" s="942"/>
      <c r="AS92" s="942"/>
      <c r="AT92" s="942"/>
      <c r="AU92" s="942"/>
      <c r="AV92" s="942"/>
      <c r="AW92" s="942"/>
      <c r="AX92" s="942"/>
      <c r="AY92" s="942"/>
      <c r="AZ92" s="942"/>
      <c r="BA92" s="942"/>
      <c r="BB92" s="942"/>
      <c r="BC92" s="942"/>
      <c r="BD92" s="942"/>
      <c r="BE92" s="942"/>
      <c r="BF92" s="942"/>
      <c r="BG92" s="942"/>
      <c r="BH92" s="942"/>
      <c r="BI92" s="942"/>
      <c r="BJ92" s="942"/>
      <c r="BK92" s="942"/>
      <c r="BL92" s="942"/>
      <c r="BM92" s="942"/>
      <c r="BN92" s="942"/>
      <c r="BO92" s="942"/>
      <c r="BP92" s="942"/>
      <c r="BQ92" s="942"/>
      <c r="BR92" s="942"/>
      <c r="BS92" s="942"/>
      <c r="BT92" s="942"/>
    </row>
    <row r="93" spans="1:72" ht="15" customHeight="1" thickBot="1" x14ac:dyDescent="0.2">
      <c r="A93" s="4"/>
      <c r="B93" s="44"/>
      <c r="C93" s="44"/>
      <c r="D93" s="1388"/>
      <c r="E93" s="1389"/>
      <c r="F93" s="1389"/>
      <c r="G93" s="1389"/>
      <c r="H93" s="1389"/>
      <c r="I93" s="1390"/>
      <c r="J93" s="1391"/>
      <c r="K93" s="1391"/>
      <c r="L93" s="1389"/>
      <c r="M93" s="1390"/>
      <c r="N93" s="1391"/>
      <c r="O93" s="1391"/>
      <c r="P93" s="1391"/>
      <c r="Q93" s="1391"/>
      <c r="R93" s="1391"/>
      <c r="S93" s="1391"/>
      <c r="T93" s="1389"/>
      <c r="U93" s="1390"/>
      <c r="V93" s="1391"/>
      <c r="W93" s="1391"/>
      <c r="X93" s="1389"/>
      <c r="Y93" s="1390"/>
      <c r="Z93" s="1391"/>
      <c r="AA93" s="1391"/>
      <c r="AB93" s="44"/>
      <c r="AC93" s="44"/>
      <c r="AD93" s="44"/>
      <c r="AE93" s="44"/>
      <c r="AF93" s="44"/>
      <c r="AG93" s="44"/>
      <c r="AH93" s="44"/>
      <c r="AI93" s="44"/>
      <c r="AJ93" s="44"/>
      <c r="AK93" s="44"/>
      <c r="AL93" s="44"/>
      <c r="AM93" s="44"/>
      <c r="AN93" s="18"/>
      <c r="AO93" s="18"/>
      <c r="AP93" s="4"/>
      <c r="AQ93" s="1"/>
      <c r="AR93" s="942"/>
      <c r="AS93" s="942"/>
      <c r="AT93" s="942"/>
      <c r="AU93" s="942"/>
      <c r="AV93" s="942"/>
      <c r="AW93" s="942"/>
      <c r="AX93" s="942"/>
      <c r="AY93" s="942"/>
      <c r="AZ93" s="942"/>
      <c r="BA93" s="942"/>
      <c r="BB93" s="942"/>
      <c r="BC93" s="942"/>
      <c r="BD93" s="942"/>
      <c r="BE93" s="942"/>
      <c r="BF93" s="942"/>
      <c r="BG93" s="942"/>
      <c r="BH93" s="942"/>
      <c r="BI93" s="942"/>
      <c r="BJ93" s="942"/>
      <c r="BK93" s="942"/>
      <c r="BL93" s="942"/>
      <c r="BM93" s="942"/>
      <c r="BN93" s="942"/>
      <c r="BO93" s="942"/>
      <c r="BP93" s="942"/>
      <c r="BQ93" s="942"/>
      <c r="BR93" s="942"/>
      <c r="BS93" s="942"/>
      <c r="BT93" s="942"/>
    </row>
    <row r="94" spans="1:72" ht="18" customHeight="1" thickBot="1" x14ac:dyDescent="0.2">
      <c r="A94" s="4"/>
      <c r="B94" s="44"/>
      <c r="C94" s="548" t="s">
        <v>1572</v>
      </c>
      <c r="D94" s="2361" t="s">
        <v>429</v>
      </c>
      <c r="E94" s="2362"/>
      <c r="F94" s="2363"/>
      <c r="G94" s="1930" t="s">
        <v>557</v>
      </c>
      <c r="H94" s="1389"/>
      <c r="I94" s="1390"/>
      <c r="J94" s="1391"/>
      <c r="K94" s="1391"/>
      <c r="L94" s="1389"/>
      <c r="M94" s="1390"/>
      <c r="N94" s="1391"/>
      <c r="O94" s="1391"/>
      <c r="P94" s="1391"/>
      <c r="Q94" s="1391"/>
      <c r="R94" s="1391"/>
      <c r="S94" s="1391"/>
      <c r="T94" s="1389"/>
      <c r="U94" s="1390"/>
      <c r="V94" s="1391"/>
      <c r="W94" s="1391"/>
      <c r="X94" s="1389"/>
      <c r="Y94" s="1390"/>
      <c r="Z94" s="1391"/>
      <c r="AA94" s="1391"/>
      <c r="AB94" s="44"/>
      <c r="AC94" s="44"/>
      <c r="AD94" s="44"/>
      <c r="AE94" s="44"/>
      <c r="AF94" s="44"/>
      <c r="AG94" s="44"/>
      <c r="AH94" s="44"/>
      <c r="AI94" s="44"/>
      <c r="AJ94" s="44"/>
      <c r="AK94" s="44"/>
      <c r="AL94" s="44"/>
      <c r="AM94" s="44"/>
      <c r="AN94" s="18"/>
      <c r="AO94" s="18"/>
      <c r="AP94" s="4"/>
      <c r="AQ94" s="1"/>
      <c r="AR94" s="942"/>
      <c r="AS94" s="942"/>
      <c r="AT94" s="942"/>
      <c r="AU94" s="942"/>
      <c r="AV94" s="942"/>
      <c r="AW94" s="942"/>
      <c r="AX94" s="942"/>
      <c r="AY94" s="942"/>
      <c r="AZ94" s="942"/>
      <c r="BA94" s="942"/>
      <c r="BB94" s="942"/>
      <c r="BC94" s="942"/>
      <c r="BD94" s="942"/>
      <c r="BE94" s="942"/>
      <c r="BF94" s="942"/>
      <c r="BG94" s="942"/>
      <c r="BH94" s="942"/>
      <c r="BI94" s="942"/>
      <c r="BJ94" s="942"/>
      <c r="BK94" s="942"/>
      <c r="BL94" s="942"/>
      <c r="BM94" s="942"/>
      <c r="BN94" s="942"/>
      <c r="BO94" s="942"/>
      <c r="BP94" s="942"/>
      <c r="BQ94" s="942"/>
      <c r="BR94" s="942"/>
      <c r="BS94" s="942"/>
      <c r="BT94" s="942"/>
    </row>
    <row r="95" spans="1:72" ht="18" customHeight="1" thickTop="1" thickBot="1" x14ac:dyDescent="0.2">
      <c r="A95" s="4"/>
      <c r="B95" s="44"/>
      <c r="C95" s="44"/>
      <c r="D95" s="1388"/>
      <c r="E95" s="1389"/>
      <c r="F95" s="1389"/>
      <c r="G95" s="1389"/>
      <c r="H95" s="2711" t="s">
        <v>418</v>
      </c>
      <c r="I95" s="2712"/>
      <c r="J95" s="2742">
        <f>$F$2</f>
        <v>2024</v>
      </c>
      <c r="K95" s="2745"/>
      <c r="L95" s="2725" t="s">
        <v>426</v>
      </c>
      <c r="M95" s="2726"/>
      <c r="N95" s="2726"/>
      <c r="O95" s="1415">
        <f>$H$21</f>
        <v>2025</v>
      </c>
      <c r="P95" s="1416"/>
      <c r="Q95" s="2721" t="s">
        <v>427</v>
      </c>
      <c r="R95" s="2722"/>
      <c r="S95" s="2722"/>
      <c r="T95" s="1418">
        <f>$J$21</f>
        <v>2026</v>
      </c>
      <c r="U95" s="1419"/>
      <c r="V95" s="2723" t="s">
        <v>428</v>
      </c>
      <c r="W95" s="2724"/>
      <c r="X95" s="2724"/>
      <c r="Y95" s="1420">
        <f>$L$21</f>
        <v>2027</v>
      </c>
      <c r="Z95" s="1421"/>
      <c r="AA95" s="18"/>
      <c r="AB95" s="44"/>
      <c r="AC95" s="44"/>
      <c r="AD95" s="44"/>
      <c r="AE95" s="44"/>
      <c r="AF95" s="44"/>
      <c r="AG95" s="44"/>
      <c r="AH95" s="44"/>
      <c r="AI95" s="44"/>
      <c r="AJ95" s="44"/>
      <c r="AK95" s="44"/>
      <c r="AL95" s="44"/>
      <c r="AM95" s="44"/>
      <c r="AN95" s="18"/>
      <c r="AO95" s="18"/>
      <c r="AP95" s="4"/>
      <c r="AQ95" s="1"/>
      <c r="AR95" s="942"/>
      <c r="AS95" s="942"/>
      <c r="AT95" s="942"/>
      <c r="AU95" s="942"/>
      <c r="AV95" s="942"/>
      <c r="AW95" s="942"/>
      <c r="AX95" s="942"/>
      <c r="AY95" s="942"/>
      <c r="AZ95" s="942"/>
      <c r="BA95" s="942"/>
      <c r="BB95" s="942"/>
      <c r="BC95" s="942"/>
      <c r="BD95" s="942"/>
      <c r="BE95" s="942"/>
      <c r="BF95" s="942"/>
      <c r="BG95" s="942"/>
      <c r="BH95" s="942"/>
      <c r="BI95" s="942"/>
      <c r="BJ95" s="942"/>
      <c r="BK95" s="942"/>
      <c r="BL95" s="942"/>
      <c r="BM95" s="942"/>
      <c r="BN95" s="942"/>
      <c r="BO95" s="942"/>
      <c r="BP95" s="942"/>
      <c r="BQ95" s="942"/>
      <c r="BR95" s="942"/>
      <c r="BS95" s="942"/>
      <c r="BT95" s="942"/>
    </row>
    <row r="96" spans="1:72" ht="15" customHeight="1" thickTop="1" x14ac:dyDescent="0.15">
      <c r="A96" s="4"/>
      <c r="B96" s="44"/>
      <c r="C96" s="44"/>
      <c r="D96" s="2588" t="s">
        <v>430</v>
      </c>
      <c r="E96" s="2588"/>
      <c r="F96" s="1393" t="s">
        <v>431</v>
      </c>
      <c r="G96" s="1389"/>
      <c r="H96" s="1813" t="s">
        <v>1528</v>
      </c>
      <c r="I96" s="1413" t="s">
        <v>553</v>
      </c>
      <c r="J96" s="1414" t="s">
        <v>415</v>
      </c>
      <c r="K96" s="1814" t="s">
        <v>73</v>
      </c>
      <c r="L96" s="1813" t="s">
        <v>1528</v>
      </c>
      <c r="M96" s="1417" t="s">
        <v>425</v>
      </c>
      <c r="N96" s="1413" t="s">
        <v>553</v>
      </c>
      <c r="O96" s="1414" t="s">
        <v>415</v>
      </c>
      <c r="P96" s="1814" t="s">
        <v>73</v>
      </c>
      <c r="Q96" s="1813" t="s">
        <v>1528</v>
      </c>
      <c r="R96" s="1417" t="s">
        <v>425</v>
      </c>
      <c r="S96" s="1413" t="s">
        <v>553</v>
      </c>
      <c r="T96" s="1414" t="s">
        <v>415</v>
      </c>
      <c r="U96" s="1814" t="s">
        <v>73</v>
      </c>
      <c r="V96" s="1813" t="s">
        <v>1528</v>
      </c>
      <c r="W96" s="1417" t="s">
        <v>425</v>
      </c>
      <c r="X96" s="1413" t="s">
        <v>553</v>
      </c>
      <c r="Y96" s="1414" t="s">
        <v>415</v>
      </c>
      <c r="Z96" s="1814" t="s">
        <v>73</v>
      </c>
      <c r="AA96" s="18"/>
      <c r="AB96" s="44"/>
      <c r="AC96" s="44"/>
      <c r="AD96" s="44"/>
      <c r="AE96" s="44"/>
      <c r="AF96" s="44"/>
      <c r="AG96" s="44"/>
      <c r="AH96" s="44"/>
      <c r="AI96" s="44"/>
      <c r="AJ96" s="44"/>
      <c r="AK96" s="44"/>
      <c r="AL96" s="44"/>
      <c r="AM96" s="44"/>
      <c r="AN96" s="18"/>
      <c r="AO96" s="18"/>
      <c r="AP96" s="4"/>
      <c r="AQ96" s="1"/>
      <c r="AR96" s="942"/>
      <c r="AS96" s="942"/>
      <c r="AT96" s="942"/>
      <c r="AU96" s="942"/>
      <c r="AV96" s="942"/>
      <c r="AW96" s="942"/>
      <c r="AX96" s="942"/>
      <c r="AY96" s="942"/>
      <c r="AZ96" s="942"/>
      <c r="BA96" s="942"/>
      <c r="BB96" s="942"/>
      <c r="BC96" s="942"/>
      <c r="BD96" s="942"/>
      <c r="BE96" s="942"/>
      <c r="BF96" s="942"/>
      <c r="BG96" s="942"/>
      <c r="BH96" s="942"/>
      <c r="BI96" s="942"/>
      <c r="BJ96" s="942"/>
      <c r="BK96" s="942"/>
      <c r="BL96" s="942"/>
      <c r="BM96" s="942"/>
      <c r="BN96" s="942"/>
      <c r="BO96" s="942"/>
      <c r="BP96" s="942"/>
      <c r="BQ96" s="942"/>
      <c r="BR96" s="942"/>
      <c r="BS96" s="942"/>
      <c r="BT96" s="942"/>
    </row>
    <row r="97" spans="1:72" ht="15" customHeight="1" x14ac:dyDescent="0.15">
      <c r="A97" s="4"/>
      <c r="B97" s="44"/>
      <c r="C97" s="44"/>
      <c r="D97" s="2746"/>
      <c r="E97" s="2746"/>
      <c r="F97" s="2746"/>
      <c r="G97" s="1812" t="s">
        <v>1517</v>
      </c>
      <c r="H97" s="1801">
        <f>SUM(H98:H126)</f>
        <v>0</v>
      </c>
      <c r="I97" s="1403">
        <f>SUM(I98:I126)</f>
        <v>0</v>
      </c>
      <c r="J97" s="1404">
        <f>+IF(I97=0,0,H97/I97)</f>
        <v>0</v>
      </c>
      <c r="K97" s="1802">
        <f>SUM(K98:K126)</f>
        <v>0</v>
      </c>
      <c r="L97" s="1801">
        <f>SUM(L98:L126)</f>
        <v>0</v>
      </c>
      <c r="M97" s="1402">
        <f t="shared" ref="M97:M126" si="20">IF(H97=0,0,(L97/H97)-100%)</f>
        <v>0</v>
      </c>
      <c r="N97" s="1403">
        <f>SUM(N98:N126)</f>
        <v>0</v>
      </c>
      <c r="O97" s="1404">
        <f>+IF(N97=0,0,L97/N97)</f>
        <v>0</v>
      </c>
      <c r="P97" s="1802">
        <f>SUM(P98:P126)</f>
        <v>0</v>
      </c>
      <c r="Q97" s="1801">
        <f>SUM(Q98:Q126)</f>
        <v>0</v>
      </c>
      <c r="R97" s="1402">
        <f t="shared" ref="R97:R126" si="21">IF(L97=0,0,(Q97/L97)-100%)</f>
        <v>0</v>
      </c>
      <c r="S97" s="1403">
        <f>SUM(S98:S126)</f>
        <v>0</v>
      </c>
      <c r="T97" s="1404">
        <f>+IF(S97=0,0,Q97/S97)</f>
        <v>0</v>
      </c>
      <c r="U97" s="1802">
        <f>SUM(U98:U126)</f>
        <v>0</v>
      </c>
      <c r="V97" s="1801">
        <f>SUM(V98:V126)</f>
        <v>0</v>
      </c>
      <c r="W97" s="1402">
        <f t="shared" ref="W97:W126" si="22">IF(Q97=0,0,(V97/Q97)-100%)</f>
        <v>0</v>
      </c>
      <c r="X97" s="1403">
        <f>SUM(X98:X126)</f>
        <v>0</v>
      </c>
      <c r="Y97" s="1404">
        <f>+IF(X97=0,0,V97/X97)</f>
        <v>0</v>
      </c>
      <c r="Z97" s="1802">
        <f>SUM(Z98:Z126)</f>
        <v>0</v>
      </c>
      <c r="AA97" s="18"/>
      <c r="AB97" s="44"/>
      <c r="AC97" s="44"/>
      <c r="AD97" s="44"/>
      <c r="AE97" s="44"/>
      <c r="AF97" s="44"/>
      <c r="AG97" s="44"/>
      <c r="AH97" s="44"/>
      <c r="AI97" s="44"/>
      <c r="AJ97" s="44"/>
      <c r="AK97" s="44"/>
      <c r="AL97" s="44"/>
      <c r="AM97" s="44"/>
      <c r="AN97" s="18"/>
      <c r="AO97" s="18"/>
      <c r="AP97" s="4"/>
      <c r="AQ97" s="1"/>
      <c r="AR97" s="942"/>
      <c r="AS97" s="942"/>
      <c r="AT97" s="942"/>
      <c r="AU97" s="942"/>
      <c r="AV97" s="942"/>
      <c r="AW97" s="942"/>
      <c r="AX97" s="942"/>
      <c r="AY97" s="942"/>
      <c r="AZ97" s="942"/>
      <c r="BA97" s="942"/>
      <c r="BB97" s="942"/>
      <c r="BC97" s="942"/>
      <c r="BD97" s="942"/>
      <c r="BE97" s="942"/>
      <c r="BF97" s="942"/>
      <c r="BG97" s="942"/>
      <c r="BH97" s="942"/>
      <c r="BI97" s="942"/>
      <c r="BJ97" s="942"/>
      <c r="BK97" s="942"/>
      <c r="BL97" s="942"/>
      <c r="BM97" s="942"/>
      <c r="BN97" s="942"/>
      <c r="BO97" s="942"/>
      <c r="BP97" s="942"/>
      <c r="BQ97" s="942"/>
      <c r="BR97" s="942"/>
      <c r="BS97" s="942"/>
      <c r="BT97" s="942"/>
    </row>
    <row r="98" spans="1:72" ht="15" customHeight="1" x14ac:dyDescent="0.15">
      <c r="A98" s="4"/>
      <c r="B98" s="44"/>
      <c r="C98" s="44"/>
      <c r="D98" s="2713" t="s">
        <v>432</v>
      </c>
      <c r="E98" s="2714"/>
      <c r="F98" s="1394">
        <v>0.01</v>
      </c>
      <c r="G98" s="1389"/>
      <c r="H98" s="1803">
        <f t="shared" ref="H98:H126" si="23">+I98*J98</f>
        <v>0</v>
      </c>
      <c r="I98" s="1373"/>
      <c r="J98" s="1379"/>
      <c r="K98" s="1804">
        <f>+$F98*H98</f>
        <v>0</v>
      </c>
      <c r="L98" s="1803">
        <f>+N98*O98</f>
        <v>0</v>
      </c>
      <c r="M98" s="1375">
        <f t="shared" si="20"/>
        <v>0</v>
      </c>
      <c r="N98" s="1373"/>
      <c r="O98" s="1379"/>
      <c r="P98" s="1804">
        <f>+$F98*L98</f>
        <v>0</v>
      </c>
      <c r="Q98" s="1803">
        <f t="shared" ref="Q98:Q126" si="24">+S98*T98</f>
        <v>0</v>
      </c>
      <c r="R98" s="1375">
        <f t="shared" si="21"/>
        <v>0</v>
      </c>
      <c r="S98" s="1373"/>
      <c r="T98" s="1379"/>
      <c r="U98" s="1804">
        <f>+$F98*Q98</f>
        <v>0</v>
      </c>
      <c r="V98" s="1803">
        <f>+X98*Y98</f>
        <v>0</v>
      </c>
      <c r="W98" s="1375">
        <f t="shared" si="22"/>
        <v>0</v>
      </c>
      <c r="X98" s="1373"/>
      <c r="Y98" s="1379"/>
      <c r="Z98" s="1804">
        <f>+$F98*V98</f>
        <v>0</v>
      </c>
      <c r="AA98" s="18"/>
      <c r="AB98" s="44"/>
      <c r="AC98" s="44"/>
      <c r="AD98" s="44"/>
      <c r="AE98" s="44"/>
      <c r="AF98" s="44"/>
      <c r="AG98" s="44"/>
      <c r="AH98" s="44"/>
      <c r="AI98" s="44"/>
      <c r="AJ98" s="44"/>
      <c r="AK98" s="44"/>
      <c r="AL98" s="44"/>
      <c r="AM98" s="44"/>
      <c r="AN98" s="18"/>
      <c r="AO98" s="18"/>
      <c r="AP98" s="4"/>
      <c r="AQ98" s="1"/>
      <c r="AR98" s="942"/>
      <c r="AS98" s="942"/>
      <c r="AT98" s="942"/>
      <c r="AU98" s="942"/>
      <c r="AV98" s="942"/>
      <c r="AW98" s="942"/>
      <c r="AX98" s="942"/>
      <c r="AY98" s="942"/>
      <c r="AZ98" s="942"/>
      <c r="BA98" s="942"/>
      <c r="BB98" s="942"/>
      <c r="BC98" s="942"/>
      <c r="BD98" s="942"/>
      <c r="BE98" s="942"/>
      <c r="BF98" s="942"/>
      <c r="BG98" s="942"/>
      <c r="BH98" s="942"/>
      <c r="BI98" s="942"/>
      <c r="BJ98" s="942"/>
      <c r="BK98" s="942"/>
      <c r="BL98" s="942"/>
      <c r="BM98" s="942"/>
      <c r="BN98" s="942"/>
      <c r="BO98" s="942"/>
      <c r="BP98" s="942"/>
      <c r="BQ98" s="942"/>
      <c r="BR98" s="942"/>
      <c r="BS98" s="942"/>
      <c r="BT98" s="942"/>
    </row>
    <row r="99" spans="1:72" ht="15" customHeight="1" x14ac:dyDescent="0.15">
      <c r="A99" s="4"/>
      <c r="B99" s="44"/>
      <c r="C99" s="44"/>
      <c r="D99" s="2713"/>
      <c r="E99" s="2714"/>
      <c r="F99" s="1394"/>
      <c r="G99" s="1389"/>
      <c r="H99" s="1805">
        <f t="shared" si="23"/>
        <v>0</v>
      </c>
      <c r="I99" s="1374"/>
      <c r="J99" s="1380"/>
      <c r="K99" s="1804">
        <f t="shared" ref="K99:K126" si="25">+$F99*H99</f>
        <v>0</v>
      </c>
      <c r="L99" s="1805">
        <f t="shared" ref="L99:L126" si="26">+N99*O99</f>
        <v>0</v>
      </c>
      <c r="M99" s="1376">
        <f t="shared" si="20"/>
        <v>0</v>
      </c>
      <c r="N99" s="1374"/>
      <c r="O99" s="1380"/>
      <c r="P99" s="1804">
        <f t="shared" ref="P99:P126" si="27">+$F99*L99</f>
        <v>0</v>
      </c>
      <c r="Q99" s="1805">
        <f t="shared" si="24"/>
        <v>0</v>
      </c>
      <c r="R99" s="1376">
        <f t="shared" si="21"/>
        <v>0</v>
      </c>
      <c r="S99" s="1374"/>
      <c r="T99" s="1380"/>
      <c r="U99" s="1804">
        <f t="shared" ref="U99:U126" si="28">+$F99*Q99</f>
        <v>0</v>
      </c>
      <c r="V99" s="1805">
        <f t="shared" ref="V99:V126" si="29">+X99*Y99</f>
        <v>0</v>
      </c>
      <c r="W99" s="1376">
        <f t="shared" si="22"/>
        <v>0</v>
      </c>
      <c r="X99" s="1374"/>
      <c r="Y99" s="1380"/>
      <c r="Z99" s="1804">
        <f t="shared" ref="Z99:Z126" si="30">+$F99*V99</f>
        <v>0</v>
      </c>
      <c r="AA99" s="18"/>
      <c r="AB99" s="44"/>
      <c r="AC99" s="44"/>
      <c r="AD99" s="44"/>
      <c r="AE99" s="44"/>
      <c r="AF99" s="44"/>
      <c r="AG99" s="44"/>
      <c r="AH99" s="44"/>
      <c r="AI99" s="44"/>
      <c r="AJ99" s="44"/>
      <c r="AK99" s="44"/>
      <c r="AL99" s="44"/>
      <c r="AM99" s="44"/>
      <c r="AN99" s="18"/>
      <c r="AO99" s="18"/>
      <c r="AP99" s="4"/>
      <c r="AQ99" s="1"/>
      <c r="AR99" s="942"/>
      <c r="AS99" s="942"/>
      <c r="AT99" s="942"/>
      <c r="AU99" s="942"/>
      <c r="AV99" s="942"/>
      <c r="AW99" s="942"/>
      <c r="AX99" s="942"/>
      <c r="AY99" s="942"/>
      <c r="AZ99" s="942"/>
      <c r="BA99" s="942"/>
      <c r="BB99" s="942"/>
      <c r="BC99" s="942"/>
      <c r="BD99" s="942"/>
      <c r="BE99" s="942"/>
      <c r="BF99" s="942"/>
      <c r="BG99" s="942"/>
      <c r="BH99" s="942"/>
      <c r="BI99" s="942"/>
      <c r="BJ99" s="942"/>
      <c r="BK99" s="942"/>
      <c r="BL99" s="942"/>
      <c r="BM99" s="942"/>
      <c r="BN99" s="942"/>
      <c r="BO99" s="942"/>
      <c r="BP99" s="942"/>
      <c r="BQ99" s="942"/>
      <c r="BR99" s="942"/>
      <c r="BS99" s="942"/>
      <c r="BT99" s="942"/>
    </row>
    <row r="100" spans="1:72" ht="15" customHeight="1" x14ac:dyDescent="0.15">
      <c r="A100" s="4"/>
      <c r="B100" s="44"/>
      <c r="C100" s="44"/>
      <c r="D100" s="2713"/>
      <c r="E100" s="2714"/>
      <c r="F100" s="1394"/>
      <c r="G100" s="1389"/>
      <c r="H100" s="1805">
        <f t="shared" si="23"/>
        <v>0</v>
      </c>
      <c r="I100" s="1374"/>
      <c r="J100" s="1380"/>
      <c r="K100" s="1804">
        <f t="shared" si="25"/>
        <v>0</v>
      </c>
      <c r="L100" s="1805">
        <f t="shared" si="26"/>
        <v>0</v>
      </c>
      <c r="M100" s="1376">
        <f t="shared" si="20"/>
        <v>0</v>
      </c>
      <c r="N100" s="1374"/>
      <c r="O100" s="1380"/>
      <c r="P100" s="1804">
        <f t="shared" si="27"/>
        <v>0</v>
      </c>
      <c r="Q100" s="1805">
        <f t="shared" si="24"/>
        <v>0</v>
      </c>
      <c r="R100" s="1376">
        <f t="shared" si="21"/>
        <v>0</v>
      </c>
      <c r="S100" s="1374"/>
      <c r="T100" s="1380"/>
      <c r="U100" s="1804">
        <f t="shared" si="28"/>
        <v>0</v>
      </c>
      <c r="V100" s="1805">
        <f t="shared" si="29"/>
        <v>0</v>
      </c>
      <c r="W100" s="1376">
        <f t="shared" si="22"/>
        <v>0</v>
      </c>
      <c r="X100" s="1374"/>
      <c r="Y100" s="1380"/>
      <c r="Z100" s="1804">
        <f t="shared" si="30"/>
        <v>0</v>
      </c>
      <c r="AA100" s="18"/>
      <c r="AB100" s="44"/>
      <c r="AC100" s="44"/>
      <c r="AD100" s="44"/>
      <c r="AE100" s="44"/>
      <c r="AF100" s="44"/>
      <c r="AG100" s="44"/>
      <c r="AH100" s="44"/>
      <c r="AI100" s="44"/>
      <c r="AJ100" s="44"/>
      <c r="AK100" s="44"/>
      <c r="AL100" s="44"/>
      <c r="AM100" s="44"/>
      <c r="AN100" s="18"/>
      <c r="AO100" s="18"/>
      <c r="AP100" s="4"/>
      <c r="AQ100" s="1"/>
      <c r="AR100" s="942"/>
      <c r="AS100" s="942"/>
      <c r="AT100" s="942"/>
      <c r="AU100" s="942"/>
      <c r="AV100" s="942"/>
      <c r="AW100" s="942"/>
      <c r="AX100" s="942"/>
      <c r="AY100" s="942"/>
      <c r="AZ100" s="942"/>
      <c r="BA100" s="942"/>
      <c r="BB100" s="942"/>
      <c r="BC100" s="942"/>
      <c r="BD100" s="942"/>
      <c r="BE100" s="942"/>
      <c r="BF100" s="942"/>
      <c r="BG100" s="942"/>
      <c r="BH100" s="942"/>
      <c r="BI100" s="942"/>
      <c r="BJ100" s="942"/>
      <c r="BK100" s="942"/>
      <c r="BL100" s="942"/>
      <c r="BM100" s="942"/>
      <c r="BN100" s="942"/>
      <c r="BO100" s="942"/>
      <c r="BP100" s="942"/>
      <c r="BQ100" s="942"/>
      <c r="BR100" s="942"/>
      <c r="BS100" s="942"/>
      <c r="BT100" s="942"/>
    </row>
    <row r="101" spans="1:72" ht="15" customHeight="1" x14ac:dyDescent="0.15">
      <c r="A101" s="4"/>
      <c r="B101" s="44"/>
      <c r="C101" s="44"/>
      <c r="D101" s="2713"/>
      <c r="E101" s="2714"/>
      <c r="F101" s="1394"/>
      <c r="G101" s="1389"/>
      <c r="H101" s="1805">
        <f t="shared" si="23"/>
        <v>0</v>
      </c>
      <c r="I101" s="1374"/>
      <c r="J101" s="1380"/>
      <c r="K101" s="1804">
        <f t="shared" si="25"/>
        <v>0</v>
      </c>
      <c r="L101" s="1805">
        <f t="shared" si="26"/>
        <v>0</v>
      </c>
      <c r="M101" s="1376">
        <f t="shared" si="20"/>
        <v>0</v>
      </c>
      <c r="N101" s="1374"/>
      <c r="O101" s="1380"/>
      <c r="P101" s="1804">
        <f t="shared" si="27"/>
        <v>0</v>
      </c>
      <c r="Q101" s="1805">
        <f t="shared" si="24"/>
        <v>0</v>
      </c>
      <c r="R101" s="1376">
        <f t="shared" si="21"/>
        <v>0</v>
      </c>
      <c r="S101" s="1374"/>
      <c r="T101" s="1380"/>
      <c r="U101" s="1804">
        <f t="shared" si="28"/>
        <v>0</v>
      </c>
      <c r="V101" s="1805">
        <f t="shared" si="29"/>
        <v>0</v>
      </c>
      <c r="W101" s="1376">
        <f t="shared" si="22"/>
        <v>0</v>
      </c>
      <c r="X101" s="1374"/>
      <c r="Y101" s="1380"/>
      <c r="Z101" s="1804">
        <f t="shared" si="30"/>
        <v>0</v>
      </c>
      <c r="AA101" s="18"/>
      <c r="AB101" s="44"/>
      <c r="AC101" s="44"/>
      <c r="AD101" s="44"/>
      <c r="AE101" s="44"/>
      <c r="AF101" s="44"/>
      <c r="AG101" s="44"/>
      <c r="AH101" s="44"/>
      <c r="AI101" s="44"/>
      <c r="AJ101" s="44"/>
      <c r="AK101" s="44"/>
      <c r="AL101" s="44"/>
      <c r="AM101" s="44"/>
      <c r="AN101" s="18"/>
      <c r="AO101" s="18"/>
      <c r="AP101" s="4"/>
      <c r="AQ101" s="1"/>
      <c r="AR101" s="942"/>
      <c r="AS101" s="942"/>
      <c r="AT101" s="942"/>
      <c r="AU101" s="942"/>
      <c r="AV101" s="942"/>
      <c r="AW101" s="942"/>
      <c r="AX101" s="942"/>
      <c r="AY101" s="942"/>
      <c r="AZ101" s="942"/>
      <c r="BA101" s="942"/>
      <c r="BB101" s="942"/>
      <c r="BC101" s="942"/>
      <c r="BD101" s="942"/>
      <c r="BE101" s="942"/>
      <c r="BF101" s="942"/>
      <c r="BG101" s="942"/>
      <c r="BH101" s="942"/>
      <c r="BI101" s="942"/>
      <c r="BJ101" s="942"/>
      <c r="BK101" s="942"/>
      <c r="BL101" s="942"/>
      <c r="BM101" s="942"/>
      <c r="BN101" s="942"/>
      <c r="BO101" s="942"/>
      <c r="BP101" s="942"/>
      <c r="BQ101" s="942"/>
      <c r="BR101" s="942"/>
      <c r="BS101" s="942"/>
      <c r="BT101" s="942"/>
    </row>
    <row r="102" spans="1:72" ht="15" customHeight="1" x14ac:dyDescent="0.15">
      <c r="A102" s="4"/>
      <c r="B102" s="44"/>
      <c r="C102" s="44"/>
      <c r="D102" s="2713"/>
      <c r="E102" s="2714"/>
      <c r="F102" s="1394"/>
      <c r="G102" s="1389"/>
      <c r="H102" s="1805">
        <f t="shared" si="23"/>
        <v>0</v>
      </c>
      <c r="I102" s="1374"/>
      <c r="J102" s="1380"/>
      <c r="K102" s="1804">
        <f t="shared" si="25"/>
        <v>0</v>
      </c>
      <c r="L102" s="1805">
        <f t="shared" si="26"/>
        <v>0</v>
      </c>
      <c r="M102" s="1376">
        <f t="shared" si="20"/>
        <v>0</v>
      </c>
      <c r="N102" s="1374"/>
      <c r="O102" s="1380"/>
      <c r="P102" s="1804">
        <f t="shared" si="27"/>
        <v>0</v>
      </c>
      <c r="Q102" s="1805">
        <f t="shared" si="24"/>
        <v>0</v>
      </c>
      <c r="R102" s="1376">
        <f t="shared" si="21"/>
        <v>0</v>
      </c>
      <c r="S102" s="1374"/>
      <c r="T102" s="1380"/>
      <c r="U102" s="1804">
        <f t="shared" si="28"/>
        <v>0</v>
      </c>
      <c r="V102" s="1805">
        <f t="shared" si="29"/>
        <v>0</v>
      </c>
      <c r="W102" s="1376">
        <f t="shared" si="22"/>
        <v>0</v>
      </c>
      <c r="X102" s="1374"/>
      <c r="Y102" s="1380"/>
      <c r="Z102" s="1804">
        <f t="shared" si="30"/>
        <v>0</v>
      </c>
      <c r="AA102" s="18"/>
      <c r="AB102" s="44"/>
      <c r="AC102" s="44"/>
      <c r="AD102" s="44"/>
      <c r="AE102" s="44"/>
      <c r="AF102" s="44"/>
      <c r="AG102" s="44"/>
      <c r="AH102" s="44"/>
      <c r="AI102" s="44"/>
      <c r="AJ102" s="44"/>
      <c r="AK102" s="44"/>
      <c r="AL102" s="44"/>
      <c r="AM102" s="44"/>
      <c r="AN102" s="18"/>
      <c r="AO102" s="18"/>
      <c r="AP102" s="4"/>
      <c r="AQ102" s="1"/>
      <c r="AR102" s="942"/>
      <c r="AS102" s="942"/>
      <c r="AT102" s="942"/>
      <c r="AU102" s="942"/>
      <c r="AV102" s="942"/>
      <c r="AW102" s="942"/>
      <c r="AX102" s="942"/>
      <c r="AY102" s="942"/>
      <c r="AZ102" s="942"/>
      <c r="BA102" s="942"/>
      <c r="BB102" s="942"/>
      <c r="BC102" s="942"/>
      <c r="BD102" s="942"/>
      <c r="BE102" s="942"/>
      <c r="BF102" s="942"/>
      <c r="BG102" s="942"/>
      <c r="BH102" s="942"/>
      <c r="BI102" s="942"/>
      <c r="BJ102" s="942"/>
      <c r="BK102" s="942"/>
      <c r="BL102" s="942"/>
      <c r="BM102" s="942"/>
      <c r="BN102" s="942"/>
      <c r="BO102" s="942"/>
      <c r="BP102" s="942"/>
      <c r="BQ102" s="942"/>
      <c r="BR102" s="942"/>
      <c r="BS102" s="942"/>
      <c r="BT102" s="942"/>
    </row>
    <row r="103" spans="1:72" ht="15" hidden="1" customHeight="1" x14ac:dyDescent="0.15">
      <c r="A103" s="4"/>
      <c r="B103" s="44"/>
      <c r="C103" s="44"/>
      <c r="D103" s="2713"/>
      <c r="E103" s="2714"/>
      <c r="F103" s="1394"/>
      <c r="G103" s="1389"/>
      <c r="H103" s="1805">
        <f t="shared" si="23"/>
        <v>0</v>
      </c>
      <c r="I103" s="1374"/>
      <c r="J103" s="1380"/>
      <c r="K103" s="1804">
        <f t="shared" si="25"/>
        <v>0</v>
      </c>
      <c r="L103" s="1805">
        <f t="shared" si="26"/>
        <v>0</v>
      </c>
      <c r="M103" s="1376">
        <f t="shared" si="20"/>
        <v>0</v>
      </c>
      <c r="N103" s="1374"/>
      <c r="O103" s="1380"/>
      <c r="P103" s="1804">
        <f t="shared" si="27"/>
        <v>0</v>
      </c>
      <c r="Q103" s="1805">
        <f t="shared" si="24"/>
        <v>0</v>
      </c>
      <c r="R103" s="1376">
        <f t="shared" si="21"/>
        <v>0</v>
      </c>
      <c r="S103" s="1374"/>
      <c r="T103" s="1380"/>
      <c r="U103" s="1804">
        <f t="shared" si="28"/>
        <v>0</v>
      </c>
      <c r="V103" s="1805">
        <f t="shared" si="29"/>
        <v>0</v>
      </c>
      <c r="W103" s="1376">
        <f t="shared" si="22"/>
        <v>0</v>
      </c>
      <c r="X103" s="1374"/>
      <c r="Y103" s="1380"/>
      <c r="Z103" s="1804">
        <f t="shared" si="30"/>
        <v>0</v>
      </c>
      <c r="AA103" s="18"/>
      <c r="AB103" s="44"/>
      <c r="AC103" s="44"/>
      <c r="AD103" s="44"/>
      <c r="AE103" s="44"/>
      <c r="AF103" s="44"/>
      <c r="AG103" s="44"/>
      <c r="AH103" s="44"/>
      <c r="AI103" s="44"/>
      <c r="AJ103" s="44"/>
      <c r="AK103" s="44"/>
      <c r="AL103" s="44"/>
      <c r="AM103" s="44"/>
      <c r="AN103" s="18"/>
      <c r="AO103" s="18"/>
      <c r="AP103" s="4"/>
      <c r="AQ103" s="1"/>
      <c r="AR103" s="942"/>
      <c r="AS103" s="942"/>
      <c r="AT103" s="942"/>
      <c r="AU103" s="942"/>
      <c r="AV103" s="942"/>
      <c r="AW103" s="942"/>
      <c r="AX103" s="942"/>
      <c r="AY103" s="942"/>
      <c r="AZ103" s="942"/>
      <c r="BA103" s="942"/>
      <c r="BB103" s="942"/>
      <c r="BC103" s="942"/>
      <c r="BD103" s="942"/>
      <c r="BE103" s="942"/>
      <c r="BF103" s="942"/>
      <c r="BG103" s="942"/>
      <c r="BH103" s="942"/>
      <c r="BI103" s="942"/>
      <c r="BJ103" s="942"/>
      <c r="BK103" s="942"/>
      <c r="BL103" s="942"/>
      <c r="BM103" s="942"/>
      <c r="BN103" s="942"/>
      <c r="BO103" s="942"/>
      <c r="BP103" s="942"/>
      <c r="BQ103" s="942"/>
      <c r="BR103" s="942"/>
      <c r="BS103" s="942"/>
      <c r="BT103" s="942"/>
    </row>
    <row r="104" spans="1:72" ht="15" hidden="1" customHeight="1" x14ac:dyDescent="0.15">
      <c r="A104" s="4"/>
      <c r="B104" s="44"/>
      <c r="C104" s="44"/>
      <c r="D104" s="2713"/>
      <c r="E104" s="2714"/>
      <c r="F104" s="1394"/>
      <c r="G104" s="1389"/>
      <c r="H104" s="1805">
        <f t="shared" si="23"/>
        <v>0</v>
      </c>
      <c r="I104" s="1374"/>
      <c r="J104" s="1380"/>
      <c r="K104" s="1804">
        <f t="shared" si="25"/>
        <v>0</v>
      </c>
      <c r="L104" s="1805">
        <f t="shared" si="26"/>
        <v>0</v>
      </c>
      <c r="M104" s="1376">
        <f t="shared" si="20"/>
        <v>0</v>
      </c>
      <c r="N104" s="1374"/>
      <c r="O104" s="1380"/>
      <c r="P104" s="1804">
        <f t="shared" si="27"/>
        <v>0</v>
      </c>
      <c r="Q104" s="1805">
        <f t="shared" si="24"/>
        <v>0</v>
      </c>
      <c r="R104" s="1376">
        <f t="shared" si="21"/>
        <v>0</v>
      </c>
      <c r="S104" s="1374"/>
      <c r="T104" s="1380"/>
      <c r="U104" s="1804">
        <f t="shared" si="28"/>
        <v>0</v>
      </c>
      <c r="V104" s="1805">
        <f t="shared" si="29"/>
        <v>0</v>
      </c>
      <c r="W104" s="1376">
        <f t="shared" si="22"/>
        <v>0</v>
      </c>
      <c r="X104" s="1374"/>
      <c r="Y104" s="1380"/>
      <c r="Z104" s="1804">
        <f t="shared" si="30"/>
        <v>0</v>
      </c>
      <c r="AA104" s="18"/>
      <c r="AB104" s="44"/>
      <c r="AC104" s="44"/>
      <c r="AD104" s="44"/>
      <c r="AE104" s="44"/>
      <c r="AF104" s="44"/>
      <c r="AG104" s="44"/>
      <c r="AH104" s="44"/>
      <c r="AI104" s="44"/>
      <c r="AJ104" s="44"/>
      <c r="AK104" s="44"/>
      <c r="AL104" s="44"/>
      <c r="AM104" s="44"/>
      <c r="AN104" s="18"/>
      <c r="AO104" s="18"/>
      <c r="AP104" s="4"/>
      <c r="AQ104" s="1"/>
      <c r="AR104" s="942"/>
      <c r="AS104" s="942"/>
      <c r="AT104" s="942"/>
      <c r="AU104" s="942"/>
      <c r="AV104" s="942"/>
      <c r="AW104" s="942"/>
      <c r="AX104" s="942"/>
      <c r="AY104" s="942"/>
      <c r="AZ104" s="942"/>
      <c r="BA104" s="942"/>
      <c r="BB104" s="942"/>
      <c r="BC104" s="942"/>
      <c r="BD104" s="942"/>
      <c r="BE104" s="942"/>
      <c r="BF104" s="942"/>
      <c r="BG104" s="942"/>
      <c r="BH104" s="942"/>
      <c r="BI104" s="942"/>
      <c r="BJ104" s="942"/>
      <c r="BK104" s="942"/>
      <c r="BL104" s="942"/>
      <c r="BM104" s="942"/>
      <c r="BN104" s="942"/>
      <c r="BO104" s="942"/>
      <c r="BP104" s="942"/>
      <c r="BQ104" s="942"/>
      <c r="BR104" s="942"/>
      <c r="BS104" s="942"/>
      <c r="BT104" s="942"/>
    </row>
    <row r="105" spans="1:72" ht="15" hidden="1" customHeight="1" x14ac:dyDescent="0.15">
      <c r="A105" s="4"/>
      <c r="B105" s="44"/>
      <c r="C105" s="44"/>
      <c r="D105" s="2713"/>
      <c r="E105" s="2714"/>
      <c r="F105" s="1394"/>
      <c r="G105" s="1389"/>
      <c r="H105" s="1805">
        <f t="shared" si="23"/>
        <v>0</v>
      </c>
      <c r="I105" s="1374"/>
      <c r="J105" s="1380"/>
      <c r="K105" s="1804">
        <f t="shared" si="25"/>
        <v>0</v>
      </c>
      <c r="L105" s="1805">
        <f t="shared" si="26"/>
        <v>0</v>
      </c>
      <c r="M105" s="1376">
        <f t="shared" si="20"/>
        <v>0</v>
      </c>
      <c r="N105" s="1374"/>
      <c r="O105" s="1380"/>
      <c r="P105" s="1804">
        <f t="shared" si="27"/>
        <v>0</v>
      </c>
      <c r="Q105" s="1805">
        <f t="shared" si="24"/>
        <v>0</v>
      </c>
      <c r="R105" s="1376">
        <f t="shared" si="21"/>
        <v>0</v>
      </c>
      <c r="S105" s="1374"/>
      <c r="T105" s="1380"/>
      <c r="U105" s="1804">
        <f t="shared" si="28"/>
        <v>0</v>
      </c>
      <c r="V105" s="1805">
        <f t="shared" si="29"/>
        <v>0</v>
      </c>
      <c r="W105" s="1376">
        <f t="shared" si="22"/>
        <v>0</v>
      </c>
      <c r="X105" s="1374"/>
      <c r="Y105" s="1380"/>
      <c r="Z105" s="1804">
        <f t="shared" si="30"/>
        <v>0</v>
      </c>
      <c r="AA105" s="18"/>
      <c r="AB105" s="44"/>
      <c r="AC105" s="44"/>
      <c r="AD105" s="44"/>
      <c r="AE105" s="44"/>
      <c r="AF105" s="44"/>
      <c r="AG105" s="44"/>
      <c r="AH105" s="44"/>
      <c r="AI105" s="44"/>
      <c r="AJ105" s="44"/>
      <c r="AK105" s="44"/>
      <c r="AL105" s="44"/>
      <c r="AM105" s="44"/>
      <c r="AN105" s="18"/>
      <c r="AO105" s="18"/>
      <c r="AP105" s="4"/>
      <c r="AQ105" s="1"/>
      <c r="AR105" s="942"/>
      <c r="AS105" s="942"/>
      <c r="AT105" s="942"/>
      <c r="AU105" s="942"/>
      <c r="AV105" s="942"/>
      <c r="AW105" s="942"/>
      <c r="AX105" s="942"/>
      <c r="AY105" s="942"/>
      <c r="AZ105" s="942"/>
      <c r="BA105" s="942"/>
      <c r="BB105" s="942"/>
      <c r="BC105" s="942"/>
      <c r="BD105" s="942"/>
      <c r="BE105" s="942"/>
      <c r="BF105" s="942"/>
      <c r="BG105" s="942"/>
      <c r="BH105" s="942"/>
      <c r="BI105" s="942"/>
      <c r="BJ105" s="942"/>
      <c r="BK105" s="942"/>
      <c r="BL105" s="942"/>
      <c r="BM105" s="942"/>
      <c r="BN105" s="942"/>
      <c r="BO105" s="942"/>
      <c r="BP105" s="942"/>
      <c r="BQ105" s="942"/>
      <c r="BR105" s="942"/>
      <c r="BS105" s="942"/>
      <c r="BT105" s="942"/>
    </row>
    <row r="106" spans="1:72" ht="15" hidden="1" customHeight="1" x14ac:dyDescent="0.15">
      <c r="A106" s="4"/>
      <c r="B106" s="44"/>
      <c r="C106" s="44"/>
      <c r="D106" s="2713"/>
      <c r="E106" s="2714"/>
      <c r="F106" s="1394"/>
      <c r="G106" s="1389"/>
      <c r="H106" s="1805">
        <f t="shared" si="23"/>
        <v>0</v>
      </c>
      <c r="I106" s="1374"/>
      <c r="J106" s="1380"/>
      <c r="K106" s="1804">
        <f t="shared" si="25"/>
        <v>0</v>
      </c>
      <c r="L106" s="1805">
        <f t="shared" si="26"/>
        <v>0</v>
      </c>
      <c r="M106" s="1376">
        <f t="shared" si="20"/>
        <v>0</v>
      </c>
      <c r="N106" s="1374"/>
      <c r="O106" s="1380"/>
      <c r="P106" s="1804">
        <f t="shared" si="27"/>
        <v>0</v>
      </c>
      <c r="Q106" s="1805">
        <f t="shared" si="24"/>
        <v>0</v>
      </c>
      <c r="R106" s="1376">
        <f t="shared" si="21"/>
        <v>0</v>
      </c>
      <c r="S106" s="1374"/>
      <c r="T106" s="1380"/>
      <c r="U106" s="1804">
        <f t="shared" si="28"/>
        <v>0</v>
      </c>
      <c r="V106" s="1805">
        <f t="shared" si="29"/>
        <v>0</v>
      </c>
      <c r="W106" s="1376">
        <f t="shared" si="22"/>
        <v>0</v>
      </c>
      <c r="X106" s="1374"/>
      <c r="Y106" s="1380"/>
      <c r="Z106" s="1804">
        <f t="shared" si="30"/>
        <v>0</v>
      </c>
      <c r="AA106" s="18"/>
      <c r="AB106" s="44"/>
      <c r="AC106" s="44"/>
      <c r="AD106" s="44"/>
      <c r="AE106" s="44"/>
      <c r="AF106" s="44"/>
      <c r="AG106" s="44"/>
      <c r="AH106" s="44"/>
      <c r="AI106" s="44"/>
      <c r="AJ106" s="44"/>
      <c r="AK106" s="44"/>
      <c r="AL106" s="44"/>
      <c r="AM106" s="44"/>
      <c r="AN106" s="18"/>
      <c r="AO106" s="18"/>
      <c r="AP106" s="4"/>
      <c r="AQ106" s="1"/>
      <c r="AR106" s="942"/>
      <c r="AS106" s="942"/>
      <c r="AT106" s="942"/>
      <c r="AU106" s="942"/>
      <c r="AV106" s="942"/>
      <c r="AW106" s="942"/>
      <c r="AX106" s="942"/>
      <c r="AY106" s="942"/>
      <c r="AZ106" s="942"/>
      <c r="BA106" s="942"/>
      <c r="BB106" s="942"/>
      <c r="BC106" s="942"/>
      <c r="BD106" s="942"/>
      <c r="BE106" s="942"/>
      <c r="BF106" s="942"/>
      <c r="BG106" s="942"/>
      <c r="BH106" s="942"/>
      <c r="BI106" s="942"/>
      <c r="BJ106" s="942"/>
      <c r="BK106" s="942"/>
      <c r="BL106" s="942"/>
      <c r="BM106" s="942"/>
      <c r="BN106" s="942"/>
      <c r="BO106" s="942"/>
      <c r="BP106" s="942"/>
      <c r="BQ106" s="942"/>
      <c r="BR106" s="942"/>
      <c r="BS106" s="942"/>
      <c r="BT106" s="942"/>
    </row>
    <row r="107" spans="1:72" ht="15" hidden="1" customHeight="1" x14ac:dyDescent="0.15">
      <c r="A107" s="4"/>
      <c r="B107" s="44"/>
      <c r="C107" s="44"/>
      <c r="D107" s="2713"/>
      <c r="E107" s="2714"/>
      <c r="F107" s="1394"/>
      <c r="G107" s="1389"/>
      <c r="H107" s="1805">
        <f t="shared" si="23"/>
        <v>0</v>
      </c>
      <c r="I107" s="1374"/>
      <c r="J107" s="1380"/>
      <c r="K107" s="1804">
        <f t="shared" si="25"/>
        <v>0</v>
      </c>
      <c r="L107" s="1805">
        <f t="shared" si="26"/>
        <v>0</v>
      </c>
      <c r="M107" s="1376">
        <f t="shared" si="20"/>
        <v>0</v>
      </c>
      <c r="N107" s="1374"/>
      <c r="O107" s="1380"/>
      <c r="P107" s="1804">
        <f t="shared" si="27"/>
        <v>0</v>
      </c>
      <c r="Q107" s="1805">
        <f t="shared" si="24"/>
        <v>0</v>
      </c>
      <c r="R107" s="1376">
        <f t="shared" si="21"/>
        <v>0</v>
      </c>
      <c r="S107" s="1374"/>
      <c r="T107" s="1380"/>
      <c r="U107" s="1804">
        <f t="shared" si="28"/>
        <v>0</v>
      </c>
      <c r="V107" s="1805">
        <f t="shared" si="29"/>
        <v>0</v>
      </c>
      <c r="W107" s="1376">
        <f t="shared" si="22"/>
        <v>0</v>
      </c>
      <c r="X107" s="1374"/>
      <c r="Y107" s="1380"/>
      <c r="Z107" s="1804">
        <f t="shared" si="30"/>
        <v>0</v>
      </c>
      <c r="AA107" s="18"/>
      <c r="AB107" s="44"/>
      <c r="AC107" s="44"/>
      <c r="AD107" s="44"/>
      <c r="AE107" s="44"/>
      <c r="AF107" s="44"/>
      <c r="AG107" s="44"/>
      <c r="AH107" s="44"/>
      <c r="AI107" s="44"/>
      <c r="AJ107" s="44"/>
      <c r="AK107" s="44"/>
      <c r="AL107" s="44"/>
      <c r="AM107" s="44"/>
      <c r="AN107" s="18"/>
      <c r="AO107" s="18"/>
      <c r="AP107" s="4"/>
      <c r="AQ107" s="1"/>
      <c r="AR107" s="942"/>
      <c r="AS107" s="942"/>
      <c r="AT107" s="942"/>
      <c r="AU107" s="942"/>
      <c r="AV107" s="942"/>
      <c r="AW107" s="942"/>
      <c r="AX107" s="942"/>
      <c r="AY107" s="942"/>
      <c r="AZ107" s="942"/>
      <c r="BA107" s="942"/>
      <c r="BB107" s="942"/>
      <c r="BC107" s="942"/>
      <c r="BD107" s="942"/>
      <c r="BE107" s="942"/>
      <c r="BF107" s="942"/>
      <c r="BG107" s="942"/>
      <c r="BH107" s="942"/>
      <c r="BI107" s="942"/>
      <c r="BJ107" s="942"/>
      <c r="BK107" s="942"/>
      <c r="BL107" s="942"/>
      <c r="BM107" s="942"/>
      <c r="BN107" s="942"/>
      <c r="BO107" s="942"/>
      <c r="BP107" s="942"/>
      <c r="BQ107" s="942"/>
      <c r="BR107" s="942"/>
      <c r="BS107" s="942"/>
      <c r="BT107" s="942"/>
    </row>
    <row r="108" spans="1:72" ht="15" hidden="1" customHeight="1" x14ac:dyDescent="0.15">
      <c r="A108" s="4"/>
      <c r="B108" s="44"/>
      <c r="C108" s="44"/>
      <c r="D108" s="2713"/>
      <c r="E108" s="2714"/>
      <c r="F108" s="1394"/>
      <c r="G108" s="1389"/>
      <c r="H108" s="1805">
        <f t="shared" si="23"/>
        <v>0</v>
      </c>
      <c r="I108" s="1374"/>
      <c r="J108" s="1380"/>
      <c r="K108" s="1804">
        <f t="shared" si="25"/>
        <v>0</v>
      </c>
      <c r="L108" s="1805">
        <f t="shared" si="26"/>
        <v>0</v>
      </c>
      <c r="M108" s="1376">
        <f t="shared" si="20"/>
        <v>0</v>
      </c>
      <c r="N108" s="1374"/>
      <c r="O108" s="1380"/>
      <c r="P108" s="1804">
        <f t="shared" si="27"/>
        <v>0</v>
      </c>
      <c r="Q108" s="1805">
        <f t="shared" si="24"/>
        <v>0</v>
      </c>
      <c r="R108" s="1376">
        <f t="shared" si="21"/>
        <v>0</v>
      </c>
      <c r="S108" s="1374"/>
      <c r="T108" s="1380"/>
      <c r="U108" s="1804">
        <f t="shared" si="28"/>
        <v>0</v>
      </c>
      <c r="V108" s="1805">
        <f t="shared" si="29"/>
        <v>0</v>
      </c>
      <c r="W108" s="1376">
        <f t="shared" si="22"/>
        <v>0</v>
      </c>
      <c r="X108" s="1374"/>
      <c r="Y108" s="1380"/>
      <c r="Z108" s="1804">
        <f t="shared" si="30"/>
        <v>0</v>
      </c>
      <c r="AA108" s="18"/>
      <c r="AB108" s="44"/>
      <c r="AC108" s="44"/>
      <c r="AD108" s="44"/>
      <c r="AE108" s="44"/>
      <c r="AF108" s="44"/>
      <c r="AG108" s="44"/>
      <c r="AH108" s="44"/>
      <c r="AI108" s="44"/>
      <c r="AJ108" s="44"/>
      <c r="AK108" s="44"/>
      <c r="AL108" s="44"/>
      <c r="AM108" s="44"/>
      <c r="AN108" s="18"/>
      <c r="AO108" s="18"/>
      <c r="AP108" s="4"/>
      <c r="AQ108" s="1"/>
      <c r="AR108" s="942"/>
      <c r="AS108" s="942"/>
      <c r="AT108" s="942"/>
      <c r="AU108" s="942"/>
      <c r="AV108" s="942"/>
      <c r="AW108" s="942"/>
      <c r="AX108" s="942"/>
      <c r="AY108" s="942"/>
      <c r="AZ108" s="942"/>
      <c r="BA108" s="942"/>
      <c r="BB108" s="942"/>
      <c r="BC108" s="942"/>
      <c r="BD108" s="942"/>
      <c r="BE108" s="942"/>
      <c r="BF108" s="942"/>
      <c r="BG108" s="942"/>
      <c r="BH108" s="942"/>
      <c r="BI108" s="942"/>
      <c r="BJ108" s="942"/>
      <c r="BK108" s="942"/>
      <c r="BL108" s="942"/>
      <c r="BM108" s="942"/>
      <c r="BN108" s="942"/>
      <c r="BO108" s="942"/>
      <c r="BP108" s="942"/>
      <c r="BQ108" s="942"/>
      <c r="BR108" s="942"/>
      <c r="BS108" s="942"/>
      <c r="BT108" s="942"/>
    </row>
    <row r="109" spans="1:72" ht="15" hidden="1" customHeight="1" x14ac:dyDescent="0.15">
      <c r="A109" s="4"/>
      <c r="B109" s="44"/>
      <c r="C109" s="44"/>
      <c r="D109" s="2713"/>
      <c r="E109" s="2714"/>
      <c r="F109" s="1394"/>
      <c r="G109" s="1389"/>
      <c r="H109" s="1805">
        <f t="shared" si="23"/>
        <v>0</v>
      </c>
      <c r="I109" s="1374"/>
      <c r="J109" s="1380"/>
      <c r="K109" s="1804">
        <f t="shared" si="25"/>
        <v>0</v>
      </c>
      <c r="L109" s="1805">
        <f t="shared" si="26"/>
        <v>0</v>
      </c>
      <c r="M109" s="1376">
        <f t="shared" si="20"/>
        <v>0</v>
      </c>
      <c r="N109" s="1374"/>
      <c r="O109" s="1380"/>
      <c r="P109" s="1804">
        <f t="shared" si="27"/>
        <v>0</v>
      </c>
      <c r="Q109" s="1805">
        <f t="shared" si="24"/>
        <v>0</v>
      </c>
      <c r="R109" s="1376">
        <f t="shared" si="21"/>
        <v>0</v>
      </c>
      <c r="S109" s="1374"/>
      <c r="T109" s="1380"/>
      <c r="U109" s="1804">
        <f t="shared" si="28"/>
        <v>0</v>
      </c>
      <c r="V109" s="1805">
        <f t="shared" si="29"/>
        <v>0</v>
      </c>
      <c r="W109" s="1376">
        <f t="shared" si="22"/>
        <v>0</v>
      </c>
      <c r="X109" s="1374"/>
      <c r="Y109" s="1380"/>
      <c r="Z109" s="1804">
        <f t="shared" si="30"/>
        <v>0</v>
      </c>
      <c r="AA109" s="18"/>
      <c r="AB109" s="44"/>
      <c r="AC109" s="44"/>
      <c r="AD109" s="44"/>
      <c r="AE109" s="44"/>
      <c r="AF109" s="44"/>
      <c r="AG109" s="44"/>
      <c r="AH109" s="44"/>
      <c r="AI109" s="44"/>
      <c r="AJ109" s="44"/>
      <c r="AK109" s="44"/>
      <c r="AL109" s="44"/>
      <c r="AM109" s="44"/>
      <c r="AN109" s="18"/>
      <c r="AO109" s="18"/>
      <c r="AP109" s="4"/>
      <c r="AQ109" s="1"/>
      <c r="AR109" s="942"/>
      <c r="AS109" s="942"/>
      <c r="AT109" s="942"/>
      <c r="AU109" s="942"/>
      <c r="AV109" s="942"/>
      <c r="AW109" s="942"/>
      <c r="AX109" s="942"/>
      <c r="AY109" s="942"/>
      <c r="AZ109" s="942"/>
      <c r="BA109" s="942"/>
      <c r="BB109" s="942"/>
      <c r="BC109" s="942"/>
      <c r="BD109" s="942"/>
      <c r="BE109" s="942"/>
      <c r="BF109" s="942"/>
      <c r="BG109" s="942"/>
      <c r="BH109" s="942"/>
      <c r="BI109" s="942"/>
      <c r="BJ109" s="942"/>
      <c r="BK109" s="942"/>
      <c r="BL109" s="942"/>
      <c r="BM109" s="942"/>
      <c r="BN109" s="942"/>
      <c r="BO109" s="942"/>
      <c r="BP109" s="942"/>
      <c r="BQ109" s="942"/>
      <c r="BR109" s="942"/>
      <c r="BS109" s="942"/>
      <c r="BT109" s="942"/>
    </row>
    <row r="110" spans="1:72" ht="15" hidden="1" customHeight="1" x14ac:dyDescent="0.15">
      <c r="A110" s="4"/>
      <c r="B110" s="44"/>
      <c r="C110" s="44"/>
      <c r="D110" s="2713"/>
      <c r="E110" s="2714"/>
      <c r="F110" s="1394"/>
      <c r="G110" s="1389"/>
      <c r="H110" s="1805">
        <f t="shared" si="23"/>
        <v>0</v>
      </c>
      <c r="I110" s="1374"/>
      <c r="J110" s="1380"/>
      <c r="K110" s="1804">
        <f t="shared" si="25"/>
        <v>0</v>
      </c>
      <c r="L110" s="1805">
        <f t="shared" si="26"/>
        <v>0</v>
      </c>
      <c r="M110" s="1376">
        <f t="shared" si="20"/>
        <v>0</v>
      </c>
      <c r="N110" s="1374"/>
      <c r="O110" s="1380"/>
      <c r="P110" s="1804">
        <f t="shared" si="27"/>
        <v>0</v>
      </c>
      <c r="Q110" s="1805">
        <f t="shared" si="24"/>
        <v>0</v>
      </c>
      <c r="R110" s="1376">
        <f t="shared" si="21"/>
        <v>0</v>
      </c>
      <c r="S110" s="1374"/>
      <c r="T110" s="1380"/>
      <c r="U110" s="1804">
        <f t="shared" si="28"/>
        <v>0</v>
      </c>
      <c r="V110" s="1805">
        <f t="shared" si="29"/>
        <v>0</v>
      </c>
      <c r="W110" s="1376">
        <f t="shared" si="22"/>
        <v>0</v>
      </c>
      <c r="X110" s="1374"/>
      <c r="Y110" s="1380"/>
      <c r="Z110" s="1804">
        <f t="shared" si="30"/>
        <v>0</v>
      </c>
      <c r="AA110" s="18"/>
      <c r="AB110" s="44"/>
      <c r="AC110" s="44"/>
      <c r="AD110" s="44"/>
      <c r="AE110" s="44"/>
      <c r="AF110" s="44"/>
      <c r="AG110" s="44"/>
      <c r="AH110" s="44"/>
      <c r="AI110" s="44"/>
      <c r="AJ110" s="44"/>
      <c r="AK110" s="44"/>
      <c r="AL110" s="44"/>
      <c r="AM110" s="44"/>
      <c r="AN110" s="18"/>
      <c r="AO110" s="18"/>
      <c r="AP110" s="4"/>
      <c r="AQ110" s="1"/>
      <c r="AR110" s="942"/>
      <c r="AS110" s="942"/>
      <c r="AT110" s="942"/>
      <c r="AU110" s="942"/>
      <c r="AV110" s="942"/>
      <c r="AW110" s="942"/>
      <c r="AX110" s="942"/>
      <c r="AY110" s="942"/>
      <c r="AZ110" s="942"/>
      <c r="BA110" s="942"/>
      <c r="BB110" s="942"/>
      <c r="BC110" s="942"/>
      <c r="BD110" s="942"/>
      <c r="BE110" s="942"/>
      <c r="BF110" s="942"/>
      <c r="BG110" s="942"/>
      <c r="BH110" s="942"/>
      <c r="BI110" s="942"/>
      <c r="BJ110" s="942"/>
      <c r="BK110" s="942"/>
      <c r="BL110" s="942"/>
      <c r="BM110" s="942"/>
      <c r="BN110" s="942"/>
      <c r="BO110" s="942"/>
      <c r="BP110" s="942"/>
      <c r="BQ110" s="942"/>
      <c r="BR110" s="942"/>
      <c r="BS110" s="942"/>
      <c r="BT110" s="942"/>
    </row>
    <row r="111" spans="1:72" ht="15" hidden="1" customHeight="1" x14ac:dyDescent="0.15">
      <c r="A111" s="4"/>
      <c r="B111" s="44"/>
      <c r="C111" s="44"/>
      <c r="D111" s="2713"/>
      <c r="E111" s="2714"/>
      <c r="F111" s="1394"/>
      <c r="G111" s="1389"/>
      <c r="H111" s="1805">
        <f t="shared" si="23"/>
        <v>0</v>
      </c>
      <c r="I111" s="1374"/>
      <c r="J111" s="1380"/>
      <c r="K111" s="1804">
        <f t="shared" si="25"/>
        <v>0</v>
      </c>
      <c r="L111" s="1805">
        <f t="shared" si="26"/>
        <v>0</v>
      </c>
      <c r="M111" s="1376">
        <f t="shared" si="20"/>
        <v>0</v>
      </c>
      <c r="N111" s="1374"/>
      <c r="O111" s="1380"/>
      <c r="P111" s="1804">
        <f t="shared" si="27"/>
        <v>0</v>
      </c>
      <c r="Q111" s="1805">
        <f t="shared" si="24"/>
        <v>0</v>
      </c>
      <c r="R111" s="1376">
        <f t="shared" si="21"/>
        <v>0</v>
      </c>
      <c r="S111" s="1374"/>
      <c r="T111" s="1380"/>
      <c r="U111" s="1804">
        <f t="shared" si="28"/>
        <v>0</v>
      </c>
      <c r="V111" s="1805">
        <f t="shared" si="29"/>
        <v>0</v>
      </c>
      <c r="W111" s="1376">
        <f t="shared" si="22"/>
        <v>0</v>
      </c>
      <c r="X111" s="1374"/>
      <c r="Y111" s="1380"/>
      <c r="Z111" s="1804">
        <f t="shared" si="30"/>
        <v>0</v>
      </c>
      <c r="AA111" s="18"/>
      <c r="AB111" s="44"/>
      <c r="AC111" s="44"/>
      <c r="AD111" s="44"/>
      <c r="AE111" s="44"/>
      <c r="AF111" s="44"/>
      <c r="AG111" s="44"/>
      <c r="AH111" s="44"/>
      <c r="AI111" s="44"/>
      <c r="AJ111" s="44"/>
      <c r="AK111" s="44"/>
      <c r="AL111" s="44"/>
      <c r="AM111" s="44"/>
      <c r="AN111" s="18"/>
      <c r="AO111" s="18"/>
      <c r="AP111" s="4"/>
      <c r="AQ111" s="1"/>
      <c r="AR111" s="942"/>
      <c r="AS111" s="942"/>
      <c r="AT111" s="942"/>
      <c r="AU111" s="942"/>
      <c r="AV111" s="942"/>
      <c r="AW111" s="942"/>
      <c r="AX111" s="942"/>
      <c r="AY111" s="942"/>
      <c r="AZ111" s="942"/>
      <c r="BA111" s="942"/>
      <c r="BB111" s="942"/>
      <c r="BC111" s="942"/>
      <c r="BD111" s="942"/>
      <c r="BE111" s="942"/>
      <c r="BF111" s="942"/>
      <c r="BG111" s="942"/>
      <c r="BH111" s="942"/>
      <c r="BI111" s="942"/>
      <c r="BJ111" s="942"/>
      <c r="BK111" s="942"/>
      <c r="BL111" s="942"/>
      <c r="BM111" s="942"/>
      <c r="BN111" s="942"/>
      <c r="BO111" s="942"/>
      <c r="BP111" s="942"/>
      <c r="BQ111" s="942"/>
      <c r="BR111" s="942"/>
      <c r="BS111" s="942"/>
      <c r="BT111" s="942"/>
    </row>
    <row r="112" spans="1:72" ht="15" hidden="1" customHeight="1" x14ac:dyDescent="0.15">
      <c r="A112" s="4"/>
      <c r="B112" s="44"/>
      <c r="C112" s="44"/>
      <c r="D112" s="2713"/>
      <c r="E112" s="2714"/>
      <c r="F112" s="1394"/>
      <c r="G112" s="1389"/>
      <c r="H112" s="1805">
        <f t="shared" si="23"/>
        <v>0</v>
      </c>
      <c r="I112" s="1374"/>
      <c r="J112" s="1380"/>
      <c r="K112" s="1804">
        <f t="shared" si="25"/>
        <v>0</v>
      </c>
      <c r="L112" s="1805">
        <f t="shared" si="26"/>
        <v>0</v>
      </c>
      <c r="M112" s="1376">
        <f t="shared" si="20"/>
        <v>0</v>
      </c>
      <c r="N112" s="1374"/>
      <c r="O112" s="1380"/>
      <c r="P112" s="1804">
        <f t="shared" si="27"/>
        <v>0</v>
      </c>
      <c r="Q112" s="1805">
        <f t="shared" si="24"/>
        <v>0</v>
      </c>
      <c r="R112" s="1376">
        <f t="shared" si="21"/>
        <v>0</v>
      </c>
      <c r="S112" s="1374"/>
      <c r="T112" s="1380"/>
      <c r="U112" s="1804">
        <f t="shared" si="28"/>
        <v>0</v>
      </c>
      <c r="V112" s="1805">
        <f t="shared" si="29"/>
        <v>0</v>
      </c>
      <c r="W112" s="1376">
        <f t="shared" si="22"/>
        <v>0</v>
      </c>
      <c r="X112" s="1374"/>
      <c r="Y112" s="1380"/>
      <c r="Z112" s="1804">
        <f t="shared" si="30"/>
        <v>0</v>
      </c>
      <c r="AA112" s="18"/>
      <c r="AB112" s="44"/>
      <c r="AC112" s="44"/>
      <c r="AD112" s="44"/>
      <c r="AE112" s="44"/>
      <c r="AF112" s="44"/>
      <c r="AG112" s="44"/>
      <c r="AH112" s="44"/>
      <c r="AI112" s="44"/>
      <c r="AJ112" s="44"/>
      <c r="AK112" s="44"/>
      <c r="AL112" s="44"/>
      <c r="AM112" s="44"/>
      <c r="AN112" s="18"/>
      <c r="AO112" s="18"/>
      <c r="AP112" s="4"/>
      <c r="AQ112" s="1"/>
      <c r="AR112" s="942"/>
      <c r="AS112" s="942"/>
      <c r="AT112" s="942"/>
      <c r="AU112" s="942"/>
      <c r="AV112" s="942"/>
      <c r="AW112" s="942"/>
      <c r="AX112" s="942"/>
      <c r="AY112" s="942"/>
      <c r="AZ112" s="942"/>
      <c r="BA112" s="942"/>
      <c r="BB112" s="942"/>
      <c r="BC112" s="942"/>
      <c r="BD112" s="942"/>
      <c r="BE112" s="942"/>
      <c r="BF112" s="942"/>
      <c r="BG112" s="942"/>
      <c r="BH112" s="942"/>
      <c r="BI112" s="942"/>
      <c r="BJ112" s="942"/>
      <c r="BK112" s="942"/>
      <c r="BL112" s="942"/>
      <c r="BM112" s="942"/>
      <c r="BN112" s="942"/>
      <c r="BO112" s="942"/>
      <c r="BP112" s="942"/>
      <c r="BQ112" s="942"/>
      <c r="BR112" s="942"/>
      <c r="BS112" s="942"/>
      <c r="BT112" s="942"/>
    </row>
    <row r="113" spans="1:72" ht="15" hidden="1" customHeight="1" x14ac:dyDescent="0.15">
      <c r="A113" s="4"/>
      <c r="B113" s="44"/>
      <c r="C113" s="44"/>
      <c r="D113" s="2713"/>
      <c r="E113" s="2714"/>
      <c r="F113" s="1394"/>
      <c r="G113" s="1389"/>
      <c r="H113" s="1805">
        <f t="shared" si="23"/>
        <v>0</v>
      </c>
      <c r="I113" s="1374"/>
      <c r="J113" s="1380"/>
      <c r="K113" s="1804">
        <f t="shared" si="25"/>
        <v>0</v>
      </c>
      <c r="L113" s="1805">
        <f t="shared" si="26"/>
        <v>0</v>
      </c>
      <c r="M113" s="1376">
        <f t="shared" si="20"/>
        <v>0</v>
      </c>
      <c r="N113" s="1374"/>
      <c r="O113" s="1380"/>
      <c r="P113" s="1804">
        <f t="shared" si="27"/>
        <v>0</v>
      </c>
      <c r="Q113" s="1805">
        <f t="shared" si="24"/>
        <v>0</v>
      </c>
      <c r="R113" s="1376">
        <f t="shared" si="21"/>
        <v>0</v>
      </c>
      <c r="S113" s="1374"/>
      <c r="T113" s="1380"/>
      <c r="U113" s="1804">
        <f t="shared" si="28"/>
        <v>0</v>
      </c>
      <c r="V113" s="1805">
        <f t="shared" si="29"/>
        <v>0</v>
      </c>
      <c r="W113" s="1376">
        <f t="shared" si="22"/>
        <v>0</v>
      </c>
      <c r="X113" s="1374"/>
      <c r="Y113" s="1380"/>
      <c r="Z113" s="1804">
        <f t="shared" si="30"/>
        <v>0</v>
      </c>
      <c r="AA113" s="18"/>
      <c r="AB113" s="44"/>
      <c r="AC113" s="44"/>
      <c r="AD113" s="44"/>
      <c r="AE113" s="44"/>
      <c r="AF113" s="44"/>
      <c r="AG113" s="44"/>
      <c r="AH113" s="44"/>
      <c r="AI113" s="44"/>
      <c r="AJ113" s="44"/>
      <c r="AK113" s="44"/>
      <c r="AL113" s="44"/>
      <c r="AM113" s="44"/>
      <c r="AN113" s="18"/>
      <c r="AO113" s="18"/>
      <c r="AP113" s="4"/>
      <c r="AQ113" s="1"/>
      <c r="AR113" s="942"/>
      <c r="AS113" s="942"/>
      <c r="AT113" s="942"/>
      <c r="AU113" s="942"/>
      <c r="AV113" s="942"/>
      <c r="AW113" s="942"/>
      <c r="AX113" s="942"/>
      <c r="AY113" s="942"/>
      <c r="AZ113" s="942"/>
      <c r="BA113" s="942"/>
      <c r="BB113" s="942"/>
      <c r="BC113" s="942"/>
      <c r="BD113" s="942"/>
      <c r="BE113" s="942"/>
      <c r="BF113" s="942"/>
      <c r="BG113" s="942"/>
      <c r="BH113" s="942"/>
      <c r="BI113" s="942"/>
      <c r="BJ113" s="942"/>
      <c r="BK113" s="942"/>
      <c r="BL113" s="942"/>
      <c r="BM113" s="942"/>
      <c r="BN113" s="942"/>
      <c r="BO113" s="942"/>
      <c r="BP113" s="942"/>
      <c r="BQ113" s="942"/>
      <c r="BR113" s="942"/>
      <c r="BS113" s="942"/>
      <c r="BT113" s="942"/>
    </row>
    <row r="114" spans="1:72" ht="15" hidden="1" customHeight="1" x14ac:dyDescent="0.15">
      <c r="A114" s="4"/>
      <c r="B114" s="44"/>
      <c r="C114" s="44"/>
      <c r="D114" s="2713"/>
      <c r="E114" s="2714"/>
      <c r="F114" s="1394"/>
      <c r="G114" s="1389"/>
      <c r="H114" s="1805">
        <f t="shared" si="23"/>
        <v>0</v>
      </c>
      <c r="I114" s="1374"/>
      <c r="J114" s="1380"/>
      <c r="K114" s="1804">
        <f t="shared" si="25"/>
        <v>0</v>
      </c>
      <c r="L114" s="1805">
        <f t="shared" si="26"/>
        <v>0</v>
      </c>
      <c r="M114" s="1376">
        <f t="shared" si="20"/>
        <v>0</v>
      </c>
      <c r="N114" s="1374"/>
      <c r="O114" s="1380"/>
      <c r="P114" s="1804">
        <f t="shared" si="27"/>
        <v>0</v>
      </c>
      <c r="Q114" s="1805">
        <f t="shared" si="24"/>
        <v>0</v>
      </c>
      <c r="R114" s="1376">
        <f t="shared" si="21"/>
        <v>0</v>
      </c>
      <c r="S114" s="1374"/>
      <c r="T114" s="1380"/>
      <c r="U114" s="1804">
        <f t="shared" si="28"/>
        <v>0</v>
      </c>
      <c r="V114" s="1805">
        <f t="shared" si="29"/>
        <v>0</v>
      </c>
      <c r="W114" s="1376">
        <f t="shared" si="22"/>
        <v>0</v>
      </c>
      <c r="X114" s="1374"/>
      <c r="Y114" s="1380"/>
      <c r="Z114" s="1804">
        <f t="shared" si="30"/>
        <v>0</v>
      </c>
      <c r="AA114" s="18"/>
      <c r="AB114" s="44"/>
      <c r="AC114" s="44"/>
      <c r="AD114" s="44"/>
      <c r="AE114" s="44"/>
      <c r="AF114" s="44"/>
      <c r="AG114" s="44"/>
      <c r="AH114" s="44"/>
      <c r="AI114" s="44"/>
      <c r="AJ114" s="44"/>
      <c r="AK114" s="44"/>
      <c r="AL114" s="44"/>
      <c r="AM114" s="44"/>
      <c r="AN114" s="18"/>
      <c r="AO114" s="18"/>
      <c r="AP114" s="4"/>
      <c r="AQ114" s="1"/>
      <c r="AR114" s="942"/>
      <c r="AS114" s="942"/>
      <c r="AT114" s="942"/>
      <c r="AU114" s="942"/>
      <c r="AV114" s="942"/>
      <c r="AW114" s="942"/>
      <c r="AX114" s="942"/>
      <c r="AY114" s="942"/>
      <c r="AZ114" s="942"/>
      <c r="BA114" s="942"/>
      <c r="BB114" s="942"/>
      <c r="BC114" s="942"/>
      <c r="BD114" s="942"/>
      <c r="BE114" s="942"/>
      <c r="BF114" s="942"/>
      <c r="BG114" s="942"/>
      <c r="BH114" s="942"/>
      <c r="BI114" s="942"/>
      <c r="BJ114" s="942"/>
      <c r="BK114" s="942"/>
      <c r="BL114" s="942"/>
      <c r="BM114" s="942"/>
      <c r="BN114" s="942"/>
      <c r="BO114" s="942"/>
      <c r="BP114" s="942"/>
      <c r="BQ114" s="942"/>
      <c r="BR114" s="942"/>
      <c r="BS114" s="942"/>
      <c r="BT114" s="942"/>
    </row>
    <row r="115" spans="1:72" ht="15" hidden="1" customHeight="1" x14ac:dyDescent="0.15">
      <c r="A115" s="4"/>
      <c r="B115" s="44"/>
      <c r="C115" s="44"/>
      <c r="D115" s="2713"/>
      <c r="E115" s="2714"/>
      <c r="F115" s="1394"/>
      <c r="G115" s="1389"/>
      <c r="H115" s="1805">
        <f t="shared" si="23"/>
        <v>0</v>
      </c>
      <c r="I115" s="1374"/>
      <c r="J115" s="1380"/>
      <c r="K115" s="1804">
        <f t="shared" si="25"/>
        <v>0</v>
      </c>
      <c r="L115" s="1805">
        <f t="shared" si="26"/>
        <v>0</v>
      </c>
      <c r="M115" s="1376">
        <f t="shared" si="20"/>
        <v>0</v>
      </c>
      <c r="N115" s="1374"/>
      <c r="O115" s="1380"/>
      <c r="P115" s="1804">
        <f t="shared" si="27"/>
        <v>0</v>
      </c>
      <c r="Q115" s="1805">
        <f t="shared" si="24"/>
        <v>0</v>
      </c>
      <c r="R115" s="1376">
        <f t="shared" si="21"/>
        <v>0</v>
      </c>
      <c r="S115" s="1374"/>
      <c r="T115" s="1380"/>
      <c r="U115" s="1804">
        <f t="shared" si="28"/>
        <v>0</v>
      </c>
      <c r="V115" s="1805">
        <f t="shared" si="29"/>
        <v>0</v>
      </c>
      <c r="W115" s="1376">
        <f t="shared" si="22"/>
        <v>0</v>
      </c>
      <c r="X115" s="1374"/>
      <c r="Y115" s="1380"/>
      <c r="Z115" s="1804">
        <f t="shared" si="30"/>
        <v>0</v>
      </c>
      <c r="AA115" s="18"/>
      <c r="AB115" s="44"/>
      <c r="AC115" s="44"/>
      <c r="AD115" s="44"/>
      <c r="AE115" s="44"/>
      <c r="AF115" s="44"/>
      <c r="AG115" s="44"/>
      <c r="AH115" s="44"/>
      <c r="AI115" s="44"/>
      <c r="AJ115" s="44"/>
      <c r="AK115" s="44"/>
      <c r="AL115" s="44"/>
      <c r="AM115" s="44"/>
      <c r="AN115" s="18"/>
      <c r="AO115" s="18"/>
      <c r="AP115" s="4"/>
      <c r="AQ115" s="1"/>
      <c r="AR115" s="942"/>
      <c r="AS115" s="942"/>
      <c r="AT115" s="942"/>
      <c r="AU115" s="942"/>
      <c r="AV115" s="942"/>
      <c r="AW115" s="942"/>
      <c r="AX115" s="942"/>
      <c r="AY115" s="942"/>
      <c r="AZ115" s="942"/>
      <c r="BA115" s="942"/>
      <c r="BB115" s="942"/>
      <c r="BC115" s="942"/>
      <c r="BD115" s="942"/>
      <c r="BE115" s="942"/>
      <c r="BF115" s="942"/>
      <c r="BG115" s="942"/>
      <c r="BH115" s="942"/>
      <c r="BI115" s="942"/>
      <c r="BJ115" s="942"/>
      <c r="BK115" s="942"/>
      <c r="BL115" s="942"/>
      <c r="BM115" s="942"/>
      <c r="BN115" s="942"/>
      <c r="BO115" s="942"/>
      <c r="BP115" s="942"/>
      <c r="BQ115" s="942"/>
      <c r="BR115" s="942"/>
      <c r="BS115" s="942"/>
      <c r="BT115" s="942"/>
    </row>
    <row r="116" spans="1:72" ht="15" hidden="1" customHeight="1" x14ac:dyDescent="0.15">
      <c r="A116" s="4"/>
      <c r="B116" s="44"/>
      <c r="C116" s="44"/>
      <c r="D116" s="2713"/>
      <c r="E116" s="2714"/>
      <c r="F116" s="1394"/>
      <c r="G116" s="1389"/>
      <c r="H116" s="1805">
        <f t="shared" si="23"/>
        <v>0</v>
      </c>
      <c r="I116" s="1374"/>
      <c r="J116" s="1380"/>
      <c r="K116" s="1804">
        <f t="shared" si="25"/>
        <v>0</v>
      </c>
      <c r="L116" s="1805">
        <f t="shared" si="26"/>
        <v>0</v>
      </c>
      <c r="M116" s="1376">
        <f t="shared" si="20"/>
        <v>0</v>
      </c>
      <c r="N116" s="1374"/>
      <c r="O116" s="1380"/>
      <c r="P116" s="1804">
        <f t="shared" si="27"/>
        <v>0</v>
      </c>
      <c r="Q116" s="1805">
        <f t="shared" si="24"/>
        <v>0</v>
      </c>
      <c r="R116" s="1376">
        <f t="shared" si="21"/>
        <v>0</v>
      </c>
      <c r="S116" s="1374"/>
      <c r="T116" s="1380"/>
      <c r="U116" s="1804">
        <f t="shared" si="28"/>
        <v>0</v>
      </c>
      <c r="V116" s="1805">
        <f t="shared" si="29"/>
        <v>0</v>
      </c>
      <c r="W116" s="1376">
        <f t="shared" si="22"/>
        <v>0</v>
      </c>
      <c r="X116" s="1374"/>
      <c r="Y116" s="1380"/>
      <c r="Z116" s="1804">
        <f t="shared" si="30"/>
        <v>0</v>
      </c>
      <c r="AA116" s="18"/>
      <c r="AB116" s="44"/>
      <c r="AC116" s="44"/>
      <c r="AD116" s="44"/>
      <c r="AE116" s="44"/>
      <c r="AF116" s="44"/>
      <c r="AG116" s="44"/>
      <c r="AH116" s="44"/>
      <c r="AI116" s="44"/>
      <c r="AJ116" s="44"/>
      <c r="AK116" s="44"/>
      <c r="AL116" s="44"/>
      <c r="AM116" s="44"/>
      <c r="AN116" s="18"/>
      <c r="AO116" s="18"/>
      <c r="AP116" s="4"/>
      <c r="AQ116" s="1"/>
      <c r="AR116" s="942"/>
      <c r="AS116" s="942"/>
      <c r="AT116" s="942"/>
      <c r="AU116" s="942"/>
      <c r="AV116" s="942"/>
      <c r="AW116" s="942"/>
      <c r="AX116" s="942"/>
      <c r="AY116" s="942"/>
      <c r="AZ116" s="942"/>
      <c r="BA116" s="942"/>
      <c r="BB116" s="942"/>
      <c r="BC116" s="942"/>
      <c r="BD116" s="942"/>
      <c r="BE116" s="942"/>
      <c r="BF116" s="942"/>
      <c r="BG116" s="942"/>
      <c r="BH116" s="942"/>
      <c r="BI116" s="942"/>
      <c r="BJ116" s="942"/>
      <c r="BK116" s="942"/>
      <c r="BL116" s="942"/>
      <c r="BM116" s="942"/>
      <c r="BN116" s="942"/>
      <c r="BO116" s="942"/>
      <c r="BP116" s="942"/>
      <c r="BQ116" s="942"/>
      <c r="BR116" s="942"/>
      <c r="BS116" s="942"/>
      <c r="BT116" s="942"/>
    </row>
    <row r="117" spans="1:72" ht="15" hidden="1" customHeight="1" x14ac:dyDescent="0.15">
      <c r="A117" s="4"/>
      <c r="B117" s="44"/>
      <c r="C117" s="44"/>
      <c r="D117" s="2713"/>
      <c r="E117" s="2714"/>
      <c r="F117" s="1394"/>
      <c r="G117" s="1389"/>
      <c r="H117" s="1805">
        <f t="shared" si="23"/>
        <v>0</v>
      </c>
      <c r="I117" s="1374"/>
      <c r="J117" s="1380"/>
      <c r="K117" s="1804">
        <f t="shared" si="25"/>
        <v>0</v>
      </c>
      <c r="L117" s="1805">
        <f t="shared" si="26"/>
        <v>0</v>
      </c>
      <c r="M117" s="1376">
        <f t="shared" si="20"/>
        <v>0</v>
      </c>
      <c r="N117" s="1374"/>
      <c r="O117" s="1380"/>
      <c r="P117" s="1804">
        <f t="shared" si="27"/>
        <v>0</v>
      </c>
      <c r="Q117" s="1805">
        <f t="shared" si="24"/>
        <v>0</v>
      </c>
      <c r="R117" s="1376">
        <f t="shared" si="21"/>
        <v>0</v>
      </c>
      <c r="S117" s="1374"/>
      <c r="T117" s="1380"/>
      <c r="U117" s="1804">
        <f t="shared" si="28"/>
        <v>0</v>
      </c>
      <c r="V117" s="1805">
        <f t="shared" si="29"/>
        <v>0</v>
      </c>
      <c r="W117" s="1376">
        <f t="shared" si="22"/>
        <v>0</v>
      </c>
      <c r="X117" s="1374"/>
      <c r="Y117" s="1380"/>
      <c r="Z117" s="1804">
        <f t="shared" si="30"/>
        <v>0</v>
      </c>
      <c r="AA117" s="18"/>
      <c r="AB117" s="44"/>
      <c r="AC117" s="44"/>
      <c r="AD117" s="44"/>
      <c r="AE117" s="44"/>
      <c r="AF117" s="44"/>
      <c r="AG117" s="44"/>
      <c r="AH117" s="44"/>
      <c r="AI117" s="44"/>
      <c r="AJ117" s="44"/>
      <c r="AK117" s="44"/>
      <c r="AL117" s="44"/>
      <c r="AM117" s="44"/>
      <c r="AN117" s="18"/>
      <c r="AO117" s="18"/>
      <c r="AP117" s="4"/>
      <c r="AQ117" s="1"/>
      <c r="AR117" s="942"/>
      <c r="AS117" s="942"/>
      <c r="AT117" s="942"/>
      <c r="AU117" s="942"/>
      <c r="AV117" s="942"/>
      <c r="AW117" s="942"/>
      <c r="AX117" s="942"/>
      <c r="AY117" s="942"/>
      <c r="AZ117" s="942"/>
      <c r="BA117" s="942"/>
      <c r="BB117" s="942"/>
      <c r="BC117" s="942"/>
      <c r="BD117" s="942"/>
      <c r="BE117" s="942"/>
      <c r="BF117" s="942"/>
      <c r="BG117" s="942"/>
      <c r="BH117" s="942"/>
      <c r="BI117" s="942"/>
      <c r="BJ117" s="942"/>
      <c r="BK117" s="942"/>
      <c r="BL117" s="942"/>
      <c r="BM117" s="942"/>
      <c r="BN117" s="942"/>
      <c r="BO117" s="942"/>
      <c r="BP117" s="942"/>
      <c r="BQ117" s="942"/>
      <c r="BR117" s="942"/>
      <c r="BS117" s="942"/>
      <c r="BT117" s="942"/>
    </row>
    <row r="118" spans="1:72" ht="15" hidden="1" customHeight="1" x14ac:dyDescent="0.15">
      <c r="A118" s="4"/>
      <c r="B118" s="44"/>
      <c r="C118" s="44"/>
      <c r="D118" s="2713"/>
      <c r="E118" s="2714"/>
      <c r="F118" s="1394"/>
      <c r="G118" s="1389"/>
      <c r="H118" s="1805">
        <f t="shared" si="23"/>
        <v>0</v>
      </c>
      <c r="I118" s="1374"/>
      <c r="J118" s="1380"/>
      <c r="K118" s="1804">
        <f t="shared" si="25"/>
        <v>0</v>
      </c>
      <c r="L118" s="1805">
        <f t="shared" si="26"/>
        <v>0</v>
      </c>
      <c r="M118" s="1376">
        <f t="shared" si="20"/>
        <v>0</v>
      </c>
      <c r="N118" s="1374"/>
      <c r="O118" s="1380"/>
      <c r="P118" s="1804">
        <f t="shared" si="27"/>
        <v>0</v>
      </c>
      <c r="Q118" s="1805">
        <f t="shared" si="24"/>
        <v>0</v>
      </c>
      <c r="R118" s="1376">
        <f t="shared" si="21"/>
        <v>0</v>
      </c>
      <c r="S118" s="1374"/>
      <c r="T118" s="1380"/>
      <c r="U118" s="1804">
        <f t="shared" si="28"/>
        <v>0</v>
      </c>
      <c r="V118" s="1805">
        <f t="shared" si="29"/>
        <v>0</v>
      </c>
      <c r="W118" s="1376">
        <f t="shared" si="22"/>
        <v>0</v>
      </c>
      <c r="X118" s="1374"/>
      <c r="Y118" s="1380"/>
      <c r="Z118" s="1804">
        <f t="shared" si="30"/>
        <v>0</v>
      </c>
      <c r="AA118" s="18"/>
      <c r="AB118" s="44"/>
      <c r="AC118" s="44"/>
      <c r="AD118" s="44"/>
      <c r="AE118" s="44"/>
      <c r="AF118" s="44"/>
      <c r="AG118" s="44"/>
      <c r="AH118" s="44"/>
      <c r="AI118" s="44"/>
      <c r="AJ118" s="44"/>
      <c r="AK118" s="44"/>
      <c r="AL118" s="44"/>
      <c r="AM118" s="44"/>
      <c r="AN118" s="18"/>
      <c r="AO118" s="18"/>
      <c r="AP118" s="4"/>
      <c r="AQ118" s="1"/>
      <c r="AR118" s="942"/>
      <c r="AS118" s="942"/>
      <c r="AT118" s="942"/>
      <c r="AU118" s="942"/>
      <c r="AV118" s="942"/>
      <c r="AW118" s="942"/>
      <c r="AX118" s="942"/>
      <c r="AY118" s="942"/>
      <c r="AZ118" s="942"/>
      <c r="BA118" s="942"/>
      <c r="BB118" s="942"/>
      <c r="BC118" s="942"/>
      <c r="BD118" s="942"/>
      <c r="BE118" s="942"/>
      <c r="BF118" s="942"/>
      <c r="BG118" s="942"/>
      <c r="BH118" s="942"/>
      <c r="BI118" s="942"/>
      <c r="BJ118" s="942"/>
      <c r="BK118" s="942"/>
      <c r="BL118" s="942"/>
      <c r="BM118" s="942"/>
      <c r="BN118" s="942"/>
      <c r="BO118" s="942"/>
      <c r="BP118" s="942"/>
      <c r="BQ118" s="942"/>
      <c r="BR118" s="942"/>
      <c r="BS118" s="942"/>
      <c r="BT118" s="942"/>
    </row>
    <row r="119" spans="1:72" ht="15" hidden="1" customHeight="1" x14ac:dyDescent="0.15">
      <c r="A119" s="4"/>
      <c r="B119" s="44"/>
      <c r="C119" s="44"/>
      <c r="D119" s="2713"/>
      <c r="E119" s="2714"/>
      <c r="F119" s="1394"/>
      <c r="G119" s="1389"/>
      <c r="H119" s="1805">
        <f t="shared" si="23"/>
        <v>0</v>
      </c>
      <c r="I119" s="1374"/>
      <c r="J119" s="1380"/>
      <c r="K119" s="1804">
        <f t="shared" si="25"/>
        <v>0</v>
      </c>
      <c r="L119" s="1805">
        <f t="shared" si="26"/>
        <v>0</v>
      </c>
      <c r="M119" s="1376">
        <f t="shared" si="20"/>
        <v>0</v>
      </c>
      <c r="N119" s="1374"/>
      <c r="O119" s="1380"/>
      <c r="P119" s="1804">
        <f t="shared" si="27"/>
        <v>0</v>
      </c>
      <c r="Q119" s="1805">
        <f t="shared" si="24"/>
        <v>0</v>
      </c>
      <c r="R119" s="1376">
        <f t="shared" si="21"/>
        <v>0</v>
      </c>
      <c r="S119" s="1374"/>
      <c r="T119" s="1380"/>
      <c r="U119" s="1804">
        <f t="shared" si="28"/>
        <v>0</v>
      </c>
      <c r="V119" s="1805">
        <f t="shared" si="29"/>
        <v>0</v>
      </c>
      <c r="W119" s="1376">
        <f t="shared" si="22"/>
        <v>0</v>
      </c>
      <c r="X119" s="1374"/>
      <c r="Y119" s="1380"/>
      <c r="Z119" s="1804">
        <f t="shared" si="30"/>
        <v>0</v>
      </c>
      <c r="AA119" s="18"/>
      <c r="AB119" s="44"/>
      <c r="AC119" s="44"/>
      <c r="AD119" s="44"/>
      <c r="AE119" s="44"/>
      <c r="AF119" s="44"/>
      <c r="AG119" s="44"/>
      <c r="AH119" s="44"/>
      <c r="AI119" s="44"/>
      <c r="AJ119" s="44"/>
      <c r="AK119" s="44"/>
      <c r="AL119" s="44"/>
      <c r="AM119" s="44"/>
      <c r="AN119" s="18"/>
      <c r="AO119" s="18"/>
      <c r="AP119" s="4"/>
      <c r="AQ119" s="1"/>
      <c r="AR119" s="942"/>
      <c r="AS119" s="942"/>
      <c r="AT119" s="942"/>
      <c r="AU119" s="942"/>
      <c r="AV119" s="942"/>
      <c r="AW119" s="942"/>
      <c r="AX119" s="942"/>
      <c r="AY119" s="942"/>
      <c r="AZ119" s="942"/>
      <c r="BA119" s="942"/>
      <c r="BB119" s="942"/>
      <c r="BC119" s="942"/>
      <c r="BD119" s="942"/>
      <c r="BE119" s="942"/>
      <c r="BF119" s="942"/>
      <c r="BG119" s="942"/>
      <c r="BH119" s="942"/>
      <c r="BI119" s="942"/>
      <c r="BJ119" s="942"/>
      <c r="BK119" s="942"/>
      <c r="BL119" s="942"/>
      <c r="BM119" s="942"/>
      <c r="BN119" s="942"/>
      <c r="BO119" s="942"/>
      <c r="BP119" s="942"/>
      <c r="BQ119" s="942"/>
      <c r="BR119" s="942"/>
      <c r="BS119" s="942"/>
      <c r="BT119" s="942"/>
    </row>
    <row r="120" spans="1:72" ht="15" hidden="1" customHeight="1" x14ac:dyDescent="0.15">
      <c r="A120" s="4"/>
      <c r="B120" s="44"/>
      <c r="C120" s="44"/>
      <c r="D120" s="2713"/>
      <c r="E120" s="2714"/>
      <c r="F120" s="1394"/>
      <c r="G120" s="1389"/>
      <c r="H120" s="1805">
        <f t="shared" si="23"/>
        <v>0</v>
      </c>
      <c r="I120" s="1374"/>
      <c r="J120" s="1380"/>
      <c r="K120" s="1804">
        <f t="shared" si="25"/>
        <v>0</v>
      </c>
      <c r="L120" s="1805">
        <f t="shared" si="26"/>
        <v>0</v>
      </c>
      <c r="M120" s="1376">
        <f t="shared" si="20"/>
        <v>0</v>
      </c>
      <c r="N120" s="1374"/>
      <c r="O120" s="1380"/>
      <c r="P120" s="1804">
        <f t="shared" si="27"/>
        <v>0</v>
      </c>
      <c r="Q120" s="1805">
        <f t="shared" si="24"/>
        <v>0</v>
      </c>
      <c r="R120" s="1376">
        <f t="shared" si="21"/>
        <v>0</v>
      </c>
      <c r="S120" s="1374"/>
      <c r="T120" s="1380"/>
      <c r="U120" s="1804">
        <f t="shared" si="28"/>
        <v>0</v>
      </c>
      <c r="V120" s="1805">
        <f t="shared" si="29"/>
        <v>0</v>
      </c>
      <c r="W120" s="1376">
        <f t="shared" si="22"/>
        <v>0</v>
      </c>
      <c r="X120" s="1374"/>
      <c r="Y120" s="1380"/>
      <c r="Z120" s="1804">
        <f t="shared" si="30"/>
        <v>0</v>
      </c>
      <c r="AA120" s="18"/>
      <c r="AB120" s="44"/>
      <c r="AC120" s="44"/>
      <c r="AD120" s="44"/>
      <c r="AE120" s="44"/>
      <c r="AF120" s="44"/>
      <c r="AG120" s="44"/>
      <c r="AH120" s="44"/>
      <c r="AI120" s="44"/>
      <c r="AJ120" s="44"/>
      <c r="AK120" s="44"/>
      <c r="AL120" s="44"/>
      <c r="AM120" s="44"/>
      <c r="AN120" s="18"/>
      <c r="AO120" s="18"/>
      <c r="AP120" s="4"/>
      <c r="AQ120" s="1"/>
      <c r="AR120" s="942"/>
      <c r="AS120" s="942"/>
      <c r="AT120" s="942"/>
      <c r="AU120" s="942"/>
      <c r="AV120" s="942"/>
      <c r="AW120" s="942"/>
      <c r="AX120" s="942"/>
      <c r="AY120" s="942"/>
      <c r="AZ120" s="942"/>
      <c r="BA120" s="942"/>
      <c r="BB120" s="942"/>
      <c r="BC120" s="942"/>
      <c r="BD120" s="942"/>
      <c r="BE120" s="942"/>
      <c r="BF120" s="942"/>
      <c r="BG120" s="942"/>
      <c r="BH120" s="942"/>
      <c r="BI120" s="942"/>
      <c r="BJ120" s="942"/>
      <c r="BK120" s="942"/>
      <c r="BL120" s="942"/>
      <c r="BM120" s="942"/>
      <c r="BN120" s="942"/>
      <c r="BO120" s="942"/>
      <c r="BP120" s="942"/>
      <c r="BQ120" s="942"/>
      <c r="BR120" s="942"/>
      <c r="BS120" s="942"/>
      <c r="BT120" s="942"/>
    </row>
    <row r="121" spans="1:72" ht="15" hidden="1" customHeight="1" x14ac:dyDescent="0.15">
      <c r="A121" s="4"/>
      <c r="B121" s="44"/>
      <c r="C121" s="44"/>
      <c r="D121" s="2713"/>
      <c r="E121" s="2714"/>
      <c r="F121" s="1394"/>
      <c r="G121" s="1389"/>
      <c r="H121" s="1805">
        <f t="shared" si="23"/>
        <v>0</v>
      </c>
      <c r="I121" s="1374"/>
      <c r="J121" s="1380"/>
      <c r="K121" s="1804">
        <f t="shared" si="25"/>
        <v>0</v>
      </c>
      <c r="L121" s="1805">
        <f t="shared" si="26"/>
        <v>0</v>
      </c>
      <c r="M121" s="1376">
        <f t="shared" si="20"/>
        <v>0</v>
      </c>
      <c r="N121" s="1374"/>
      <c r="O121" s="1380"/>
      <c r="P121" s="1804">
        <f t="shared" si="27"/>
        <v>0</v>
      </c>
      <c r="Q121" s="1805">
        <f t="shared" si="24"/>
        <v>0</v>
      </c>
      <c r="R121" s="1376">
        <f t="shared" si="21"/>
        <v>0</v>
      </c>
      <c r="S121" s="1374"/>
      <c r="T121" s="1380"/>
      <c r="U121" s="1804">
        <f t="shared" si="28"/>
        <v>0</v>
      </c>
      <c r="V121" s="1805">
        <f t="shared" si="29"/>
        <v>0</v>
      </c>
      <c r="W121" s="1376">
        <f t="shared" si="22"/>
        <v>0</v>
      </c>
      <c r="X121" s="1374"/>
      <c r="Y121" s="1380"/>
      <c r="Z121" s="1804">
        <f t="shared" si="30"/>
        <v>0</v>
      </c>
      <c r="AA121" s="18"/>
      <c r="AB121" s="44"/>
      <c r="AC121" s="44"/>
      <c r="AD121" s="44"/>
      <c r="AE121" s="44"/>
      <c r="AF121" s="44"/>
      <c r="AG121" s="44"/>
      <c r="AH121" s="44"/>
      <c r="AI121" s="44"/>
      <c r="AJ121" s="44"/>
      <c r="AK121" s="44"/>
      <c r="AL121" s="44"/>
      <c r="AM121" s="44"/>
      <c r="AN121" s="18"/>
      <c r="AO121" s="18"/>
      <c r="AP121" s="4"/>
      <c r="AQ121" s="1"/>
      <c r="AR121" s="942"/>
      <c r="AS121" s="942"/>
      <c r="AT121" s="942"/>
      <c r="AU121" s="942"/>
      <c r="AV121" s="942"/>
      <c r="AW121" s="942"/>
      <c r="AX121" s="942"/>
      <c r="AY121" s="942"/>
      <c r="AZ121" s="942"/>
      <c r="BA121" s="942"/>
      <c r="BB121" s="942"/>
      <c r="BC121" s="942"/>
      <c r="BD121" s="942"/>
      <c r="BE121" s="942"/>
      <c r="BF121" s="942"/>
      <c r="BG121" s="942"/>
      <c r="BH121" s="942"/>
      <c r="BI121" s="942"/>
      <c r="BJ121" s="942"/>
      <c r="BK121" s="942"/>
      <c r="BL121" s="942"/>
      <c r="BM121" s="942"/>
      <c r="BN121" s="942"/>
      <c r="BO121" s="942"/>
      <c r="BP121" s="942"/>
      <c r="BQ121" s="942"/>
      <c r="BR121" s="942"/>
      <c r="BS121" s="942"/>
      <c r="BT121" s="942"/>
    </row>
    <row r="122" spans="1:72" ht="15" hidden="1" customHeight="1" x14ac:dyDescent="0.15">
      <c r="A122" s="4"/>
      <c r="B122" s="44"/>
      <c r="C122" s="44"/>
      <c r="D122" s="2713"/>
      <c r="E122" s="2714"/>
      <c r="F122" s="1394"/>
      <c r="G122" s="1389"/>
      <c r="H122" s="1805">
        <f t="shared" si="23"/>
        <v>0</v>
      </c>
      <c r="I122" s="1374"/>
      <c r="J122" s="1380"/>
      <c r="K122" s="1804">
        <f t="shared" si="25"/>
        <v>0</v>
      </c>
      <c r="L122" s="1805">
        <f t="shared" si="26"/>
        <v>0</v>
      </c>
      <c r="M122" s="1376">
        <f t="shared" si="20"/>
        <v>0</v>
      </c>
      <c r="N122" s="1374"/>
      <c r="O122" s="1380"/>
      <c r="P122" s="1804">
        <f t="shared" si="27"/>
        <v>0</v>
      </c>
      <c r="Q122" s="1805">
        <f t="shared" si="24"/>
        <v>0</v>
      </c>
      <c r="R122" s="1376">
        <f t="shared" si="21"/>
        <v>0</v>
      </c>
      <c r="S122" s="1374"/>
      <c r="T122" s="1380"/>
      <c r="U122" s="1804">
        <f t="shared" si="28"/>
        <v>0</v>
      </c>
      <c r="V122" s="1805">
        <f t="shared" si="29"/>
        <v>0</v>
      </c>
      <c r="W122" s="1376">
        <f t="shared" si="22"/>
        <v>0</v>
      </c>
      <c r="X122" s="1374"/>
      <c r="Y122" s="1380"/>
      <c r="Z122" s="1804">
        <f t="shared" si="30"/>
        <v>0</v>
      </c>
      <c r="AA122" s="18"/>
      <c r="AB122" s="44"/>
      <c r="AC122" s="44"/>
      <c r="AD122" s="44"/>
      <c r="AE122" s="44"/>
      <c r="AF122" s="44"/>
      <c r="AG122" s="44"/>
      <c r="AH122" s="44"/>
      <c r="AI122" s="44"/>
      <c r="AJ122" s="44"/>
      <c r="AK122" s="44"/>
      <c r="AL122" s="44"/>
      <c r="AM122" s="44"/>
      <c r="AN122" s="18"/>
      <c r="AO122" s="18"/>
      <c r="AP122" s="4"/>
      <c r="AQ122" s="1"/>
      <c r="AR122" s="942"/>
      <c r="AS122" s="942"/>
      <c r="AT122" s="942"/>
      <c r="AU122" s="942"/>
      <c r="AV122" s="942"/>
      <c r="AW122" s="942"/>
      <c r="AX122" s="942"/>
      <c r="AY122" s="942"/>
      <c r="AZ122" s="942"/>
      <c r="BA122" s="942"/>
      <c r="BB122" s="942"/>
      <c r="BC122" s="942"/>
      <c r="BD122" s="942"/>
      <c r="BE122" s="942"/>
      <c r="BF122" s="942"/>
      <c r="BG122" s="942"/>
      <c r="BH122" s="942"/>
      <c r="BI122" s="942"/>
      <c r="BJ122" s="942"/>
      <c r="BK122" s="942"/>
      <c r="BL122" s="942"/>
      <c r="BM122" s="942"/>
      <c r="BN122" s="942"/>
      <c r="BO122" s="942"/>
      <c r="BP122" s="942"/>
      <c r="BQ122" s="942"/>
      <c r="BR122" s="942"/>
      <c r="BS122" s="942"/>
      <c r="BT122" s="942"/>
    </row>
    <row r="123" spans="1:72" ht="15" hidden="1" customHeight="1" x14ac:dyDescent="0.15">
      <c r="A123" s="4"/>
      <c r="B123" s="44"/>
      <c r="C123" s="44"/>
      <c r="D123" s="2713"/>
      <c r="E123" s="2714"/>
      <c r="F123" s="1394"/>
      <c r="G123" s="1389"/>
      <c r="H123" s="1805">
        <f t="shared" si="23"/>
        <v>0</v>
      </c>
      <c r="I123" s="1374"/>
      <c r="J123" s="1380"/>
      <c r="K123" s="1804">
        <f t="shared" si="25"/>
        <v>0</v>
      </c>
      <c r="L123" s="1805">
        <f t="shared" si="26"/>
        <v>0</v>
      </c>
      <c r="M123" s="1376">
        <f t="shared" si="20"/>
        <v>0</v>
      </c>
      <c r="N123" s="1374"/>
      <c r="O123" s="1380"/>
      <c r="P123" s="1804">
        <f t="shared" si="27"/>
        <v>0</v>
      </c>
      <c r="Q123" s="1805">
        <f t="shared" si="24"/>
        <v>0</v>
      </c>
      <c r="R123" s="1376">
        <f t="shared" si="21"/>
        <v>0</v>
      </c>
      <c r="S123" s="1374"/>
      <c r="T123" s="1380"/>
      <c r="U123" s="1804">
        <f t="shared" si="28"/>
        <v>0</v>
      </c>
      <c r="V123" s="1805">
        <f t="shared" si="29"/>
        <v>0</v>
      </c>
      <c r="W123" s="1376">
        <f t="shared" si="22"/>
        <v>0</v>
      </c>
      <c r="X123" s="1374"/>
      <c r="Y123" s="1380"/>
      <c r="Z123" s="1804">
        <f t="shared" si="30"/>
        <v>0</v>
      </c>
      <c r="AA123" s="18"/>
      <c r="AB123" s="44"/>
      <c r="AC123" s="44"/>
      <c r="AD123" s="44"/>
      <c r="AE123" s="44"/>
      <c r="AF123" s="44"/>
      <c r="AG123" s="44"/>
      <c r="AH123" s="44"/>
      <c r="AI123" s="44"/>
      <c r="AJ123" s="44"/>
      <c r="AK123" s="44"/>
      <c r="AL123" s="44"/>
      <c r="AM123" s="44"/>
      <c r="AN123" s="18"/>
      <c r="AO123" s="18"/>
      <c r="AP123" s="4"/>
      <c r="AQ123" s="1"/>
      <c r="AR123" s="942"/>
      <c r="AS123" s="942"/>
      <c r="AT123" s="942"/>
      <c r="AU123" s="942"/>
      <c r="AV123" s="942"/>
      <c r="AW123" s="942"/>
      <c r="AX123" s="942"/>
      <c r="AY123" s="942"/>
      <c r="AZ123" s="942"/>
      <c r="BA123" s="942"/>
      <c r="BB123" s="942"/>
      <c r="BC123" s="942"/>
      <c r="BD123" s="942"/>
      <c r="BE123" s="942"/>
      <c r="BF123" s="942"/>
      <c r="BG123" s="942"/>
      <c r="BH123" s="942"/>
      <c r="BI123" s="942"/>
      <c r="BJ123" s="942"/>
      <c r="BK123" s="942"/>
      <c r="BL123" s="942"/>
      <c r="BM123" s="942"/>
      <c r="BN123" s="942"/>
      <c r="BO123" s="942"/>
      <c r="BP123" s="942"/>
      <c r="BQ123" s="942"/>
      <c r="BR123" s="942"/>
      <c r="BS123" s="942"/>
      <c r="BT123" s="942"/>
    </row>
    <row r="124" spans="1:72" ht="15" hidden="1" customHeight="1" x14ac:dyDescent="0.15">
      <c r="A124" s="4"/>
      <c r="B124" s="44"/>
      <c r="C124" s="44"/>
      <c r="D124" s="2713"/>
      <c r="E124" s="2714"/>
      <c r="F124" s="1394"/>
      <c r="G124" s="1389"/>
      <c r="H124" s="1805">
        <f t="shared" si="23"/>
        <v>0</v>
      </c>
      <c r="I124" s="1374"/>
      <c r="J124" s="1380"/>
      <c r="K124" s="1804">
        <f t="shared" si="25"/>
        <v>0</v>
      </c>
      <c r="L124" s="1805">
        <f t="shared" si="26"/>
        <v>0</v>
      </c>
      <c r="M124" s="1376">
        <f t="shared" si="20"/>
        <v>0</v>
      </c>
      <c r="N124" s="1374"/>
      <c r="O124" s="1380"/>
      <c r="P124" s="1804">
        <f>+$F124*L124</f>
        <v>0</v>
      </c>
      <c r="Q124" s="1805">
        <f t="shared" si="24"/>
        <v>0</v>
      </c>
      <c r="R124" s="1376">
        <f t="shared" si="21"/>
        <v>0</v>
      </c>
      <c r="S124" s="1374"/>
      <c r="T124" s="1380"/>
      <c r="U124" s="1804">
        <f>+$F124*Q124</f>
        <v>0</v>
      </c>
      <c r="V124" s="1805">
        <f t="shared" si="29"/>
        <v>0</v>
      </c>
      <c r="W124" s="1376">
        <f t="shared" si="22"/>
        <v>0</v>
      </c>
      <c r="X124" s="1374"/>
      <c r="Y124" s="1380"/>
      <c r="Z124" s="1804">
        <f>+$F124*V124</f>
        <v>0</v>
      </c>
      <c r="AA124" s="18"/>
      <c r="AB124" s="44"/>
      <c r="AC124" s="44"/>
      <c r="AD124" s="44"/>
      <c r="AE124" s="44"/>
      <c r="AF124" s="44"/>
      <c r="AG124" s="44"/>
      <c r="AH124" s="44"/>
      <c r="AI124" s="44"/>
      <c r="AJ124" s="44"/>
      <c r="AK124" s="44"/>
      <c r="AL124" s="44"/>
      <c r="AM124" s="44"/>
      <c r="AN124" s="18"/>
      <c r="AO124" s="18"/>
      <c r="AP124" s="4"/>
      <c r="AQ124" s="1"/>
      <c r="AR124" s="942"/>
      <c r="AS124" s="942"/>
      <c r="AT124" s="942"/>
      <c r="AU124" s="942"/>
      <c r="AV124" s="942"/>
      <c r="AW124" s="942"/>
      <c r="AX124" s="942"/>
      <c r="AY124" s="942"/>
      <c r="AZ124" s="942"/>
      <c r="BA124" s="942"/>
      <c r="BB124" s="942"/>
      <c r="BC124" s="942"/>
      <c r="BD124" s="942"/>
      <c r="BE124" s="942"/>
      <c r="BF124" s="942"/>
      <c r="BG124" s="942"/>
      <c r="BH124" s="942"/>
      <c r="BI124" s="942"/>
      <c r="BJ124" s="942"/>
      <c r="BK124" s="942"/>
      <c r="BL124" s="942"/>
      <c r="BM124" s="942"/>
      <c r="BN124" s="942"/>
      <c r="BO124" s="942"/>
      <c r="BP124" s="942"/>
      <c r="BQ124" s="942"/>
      <c r="BR124" s="942"/>
      <c r="BS124" s="942"/>
      <c r="BT124" s="942"/>
    </row>
    <row r="125" spans="1:72" ht="15" hidden="1" customHeight="1" x14ac:dyDescent="0.15">
      <c r="A125" s="4"/>
      <c r="B125" s="44"/>
      <c r="C125" s="44"/>
      <c r="D125" s="2713"/>
      <c r="E125" s="2714"/>
      <c r="F125" s="1394"/>
      <c r="G125" s="1389"/>
      <c r="H125" s="1805">
        <f t="shared" si="23"/>
        <v>0</v>
      </c>
      <c r="I125" s="1374"/>
      <c r="J125" s="1380"/>
      <c r="K125" s="1804">
        <f t="shared" si="25"/>
        <v>0</v>
      </c>
      <c r="L125" s="1805">
        <f t="shared" si="26"/>
        <v>0</v>
      </c>
      <c r="M125" s="1376">
        <f t="shared" si="20"/>
        <v>0</v>
      </c>
      <c r="N125" s="1374"/>
      <c r="O125" s="1380"/>
      <c r="P125" s="1804">
        <f t="shared" si="27"/>
        <v>0</v>
      </c>
      <c r="Q125" s="1805">
        <f t="shared" si="24"/>
        <v>0</v>
      </c>
      <c r="R125" s="1376">
        <f t="shared" si="21"/>
        <v>0</v>
      </c>
      <c r="S125" s="1374"/>
      <c r="T125" s="1380"/>
      <c r="U125" s="1804">
        <f t="shared" si="28"/>
        <v>0</v>
      </c>
      <c r="V125" s="1805">
        <f t="shared" si="29"/>
        <v>0</v>
      </c>
      <c r="W125" s="1376">
        <f t="shared" si="22"/>
        <v>0</v>
      </c>
      <c r="X125" s="1374"/>
      <c r="Y125" s="1380"/>
      <c r="Z125" s="1804">
        <f t="shared" si="30"/>
        <v>0</v>
      </c>
      <c r="AA125" s="18"/>
      <c r="AB125" s="44"/>
      <c r="AC125" s="44"/>
      <c r="AD125" s="44"/>
      <c r="AE125" s="44"/>
      <c r="AF125" s="44"/>
      <c r="AG125" s="44"/>
      <c r="AH125" s="44"/>
      <c r="AI125" s="44"/>
      <c r="AJ125" s="44"/>
      <c r="AK125" s="44"/>
      <c r="AL125" s="44"/>
      <c r="AM125" s="44"/>
      <c r="AN125" s="18"/>
      <c r="AO125" s="18"/>
      <c r="AP125" s="4"/>
      <c r="AQ125" s="1"/>
      <c r="AR125" s="942"/>
      <c r="AS125" s="942"/>
      <c r="AT125" s="942"/>
      <c r="AU125" s="942"/>
      <c r="AV125" s="942"/>
      <c r="AW125" s="942"/>
      <c r="AX125" s="942"/>
      <c r="AY125" s="942"/>
      <c r="AZ125" s="942"/>
      <c r="BA125" s="942"/>
      <c r="BB125" s="942"/>
      <c r="BC125" s="942"/>
      <c r="BD125" s="942"/>
      <c r="BE125" s="942"/>
      <c r="BF125" s="942"/>
      <c r="BG125" s="942"/>
      <c r="BH125" s="942"/>
      <c r="BI125" s="942"/>
      <c r="BJ125" s="942"/>
      <c r="BK125" s="942"/>
      <c r="BL125" s="942"/>
      <c r="BM125" s="942"/>
      <c r="BN125" s="942"/>
      <c r="BO125" s="942"/>
      <c r="BP125" s="942"/>
      <c r="BQ125" s="942"/>
      <c r="BR125" s="942"/>
      <c r="BS125" s="942"/>
      <c r="BT125" s="942"/>
    </row>
    <row r="126" spans="1:72" ht="15" customHeight="1" thickBot="1" x14ac:dyDescent="0.2">
      <c r="A126" s="4"/>
      <c r="B126" s="44"/>
      <c r="C126" s="44"/>
      <c r="D126" s="2713"/>
      <c r="E126" s="2714"/>
      <c r="F126" s="1394"/>
      <c r="G126" s="1389"/>
      <c r="H126" s="1807">
        <f t="shared" si="23"/>
        <v>0</v>
      </c>
      <c r="I126" s="1815"/>
      <c r="J126" s="1816"/>
      <c r="K126" s="1817">
        <f t="shared" si="25"/>
        <v>0</v>
      </c>
      <c r="L126" s="1807">
        <f t="shared" si="26"/>
        <v>0</v>
      </c>
      <c r="M126" s="1818">
        <f t="shared" si="20"/>
        <v>0</v>
      </c>
      <c r="N126" s="1815"/>
      <c r="O126" s="1816"/>
      <c r="P126" s="1817">
        <f t="shared" si="27"/>
        <v>0</v>
      </c>
      <c r="Q126" s="1807">
        <f t="shared" si="24"/>
        <v>0</v>
      </c>
      <c r="R126" s="1818">
        <f t="shared" si="21"/>
        <v>0</v>
      </c>
      <c r="S126" s="1815"/>
      <c r="T126" s="1816"/>
      <c r="U126" s="1817">
        <f t="shared" si="28"/>
        <v>0</v>
      </c>
      <c r="V126" s="1807">
        <f t="shared" si="29"/>
        <v>0</v>
      </c>
      <c r="W126" s="1818">
        <f t="shared" si="22"/>
        <v>0</v>
      </c>
      <c r="X126" s="1815"/>
      <c r="Y126" s="1816"/>
      <c r="Z126" s="1817">
        <f t="shared" si="30"/>
        <v>0</v>
      </c>
      <c r="AA126" s="18"/>
      <c r="AB126" s="44"/>
      <c r="AC126" s="44"/>
      <c r="AD126" s="44"/>
      <c r="AE126" s="44"/>
      <c r="AF126" s="44"/>
      <c r="AG126" s="44"/>
      <c r="AH126" s="44"/>
      <c r="AI126" s="44"/>
      <c r="AJ126" s="44"/>
      <c r="AK126" s="44"/>
      <c r="AL126" s="44"/>
      <c r="AM126" s="44"/>
      <c r="AN126" s="18"/>
      <c r="AO126" s="18"/>
      <c r="AP126" s="4"/>
      <c r="AQ126" s="1"/>
      <c r="AR126" s="942"/>
      <c r="AS126" s="942"/>
      <c r="AT126" s="942"/>
      <c r="AU126" s="942"/>
      <c r="AV126" s="942"/>
      <c r="AW126" s="942"/>
      <c r="AX126" s="942"/>
      <c r="AY126" s="942"/>
      <c r="AZ126" s="942"/>
      <c r="BA126" s="942"/>
      <c r="BB126" s="942"/>
      <c r="BC126" s="942"/>
      <c r="BD126" s="942"/>
      <c r="BE126" s="942"/>
      <c r="BF126" s="942"/>
      <c r="BG126" s="942"/>
      <c r="BH126" s="942"/>
      <c r="BI126" s="942"/>
      <c r="BJ126" s="942"/>
      <c r="BK126" s="942"/>
      <c r="BL126" s="942"/>
      <c r="BM126" s="942"/>
      <c r="BN126" s="942"/>
      <c r="BO126" s="942"/>
      <c r="BP126" s="942"/>
      <c r="BQ126" s="942"/>
      <c r="BR126" s="942"/>
      <c r="BS126" s="942"/>
      <c r="BT126" s="942"/>
    </row>
    <row r="127" spans="1:72" ht="15" customHeight="1" thickTop="1" x14ac:dyDescent="0.15">
      <c r="A127" s="4"/>
      <c r="B127" s="44"/>
      <c r="C127" s="44"/>
      <c r="D127" s="303" t="s">
        <v>434</v>
      </c>
      <c r="E127" s="1389"/>
      <c r="F127" s="1389"/>
      <c r="G127" s="1389"/>
      <c r="H127" s="1389"/>
      <c r="I127" s="1391"/>
      <c r="J127" s="44"/>
      <c r="K127" s="44"/>
      <c r="L127" s="44"/>
      <c r="M127" s="44"/>
      <c r="N127" s="44"/>
      <c r="O127" s="44"/>
      <c r="P127" s="44"/>
      <c r="Q127" s="44"/>
      <c r="R127" s="44"/>
      <c r="S127" s="44"/>
      <c r="T127" s="44"/>
      <c r="U127" s="44"/>
      <c r="V127" s="44"/>
      <c r="W127" s="44"/>
      <c r="X127" s="44"/>
      <c r="Y127" s="44"/>
      <c r="Z127" s="44"/>
      <c r="AA127" s="18"/>
      <c r="AB127" s="44"/>
      <c r="AC127" s="44"/>
      <c r="AD127" s="44"/>
      <c r="AE127" s="44"/>
      <c r="AF127" s="44"/>
      <c r="AG127" s="44"/>
      <c r="AH127" s="44"/>
      <c r="AI127" s="44"/>
      <c r="AJ127" s="44"/>
      <c r="AK127" s="44"/>
      <c r="AL127" s="44"/>
      <c r="AM127" s="44"/>
      <c r="AN127" s="18"/>
      <c r="AO127" s="18"/>
      <c r="AP127" s="4"/>
      <c r="AQ127" s="1"/>
      <c r="AR127" s="942"/>
      <c r="AS127" s="942"/>
      <c r="AT127" s="942"/>
      <c r="AU127" s="942"/>
      <c r="AV127" s="942"/>
      <c r="AW127" s="942"/>
      <c r="AX127" s="942"/>
      <c r="AY127" s="942"/>
      <c r="AZ127" s="942"/>
      <c r="BA127" s="942"/>
      <c r="BB127" s="942"/>
      <c r="BC127" s="942"/>
      <c r="BD127" s="942"/>
      <c r="BE127" s="942"/>
      <c r="BF127" s="942"/>
      <c r="BG127" s="942"/>
      <c r="BH127" s="942"/>
      <c r="BI127" s="942"/>
      <c r="BJ127" s="942"/>
      <c r="BK127" s="942"/>
      <c r="BL127" s="942"/>
      <c r="BM127" s="942"/>
      <c r="BN127" s="942"/>
      <c r="BO127" s="942"/>
      <c r="BP127" s="942"/>
      <c r="BQ127" s="942"/>
      <c r="BR127" s="942"/>
      <c r="BS127" s="942"/>
      <c r="BT127" s="942"/>
    </row>
    <row r="128" spans="1:72" ht="15" customHeight="1" thickBot="1" x14ac:dyDescent="0.2">
      <c r="A128" s="4"/>
      <c r="B128" s="44"/>
      <c r="C128" s="44"/>
      <c r="D128" s="1388"/>
      <c r="E128" s="1389"/>
      <c r="F128" s="1389"/>
      <c r="G128" s="1389"/>
      <c r="H128" s="1389"/>
      <c r="I128" s="1391"/>
      <c r="J128" s="44"/>
      <c r="K128" s="44"/>
      <c r="L128" s="44"/>
      <c r="M128" s="44"/>
      <c r="N128" s="44"/>
      <c r="O128" s="44"/>
      <c r="P128" s="44"/>
      <c r="Q128" s="44"/>
      <c r="R128" s="44"/>
      <c r="S128" s="44"/>
      <c r="T128" s="44"/>
      <c r="U128" s="44"/>
      <c r="V128" s="44"/>
      <c r="W128" s="44"/>
      <c r="X128" s="44"/>
      <c r="Y128" s="44"/>
      <c r="Z128" s="44"/>
      <c r="AA128" s="18"/>
      <c r="AB128" s="44"/>
      <c r="AC128" s="44"/>
      <c r="AD128" s="44"/>
      <c r="AE128" s="44"/>
      <c r="AF128" s="44"/>
      <c r="AG128" s="44"/>
      <c r="AH128" s="44"/>
      <c r="AI128" s="44"/>
      <c r="AJ128" s="44"/>
      <c r="AK128" s="44"/>
      <c r="AL128" s="44"/>
      <c r="AM128" s="44"/>
      <c r="AN128" s="18"/>
      <c r="AO128" s="18"/>
      <c r="AP128" s="4"/>
      <c r="AQ128" s="1"/>
      <c r="AR128" s="942"/>
      <c r="AS128" s="942"/>
      <c r="AT128" s="942"/>
      <c r="AU128" s="942"/>
      <c r="AV128" s="942"/>
      <c r="AW128" s="942"/>
      <c r="AX128" s="942"/>
      <c r="AY128" s="942"/>
      <c r="AZ128" s="942"/>
      <c r="BA128" s="942"/>
      <c r="BB128" s="942"/>
      <c r="BC128" s="942"/>
      <c r="BD128" s="942"/>
      <c r="BE128" s="942"/>
      <c r="BF128" s="942"/>
      <c r="BG128" s="942"/>
      <c r="BH128" s="942"/>
      <c r="BI128" s="942"/>
      <c r="BJ128" s="942"/>
      <c r="BK128" s="942"/>
      <c r="BL128" s="942"/>
      <c r="BM128" s="942"/>
      <c r="BN128" s="942"/>
      <c r="BO128" s="942"/>
      <c r="BP128" s="942"/>
      <c r="BQ128" s="942"/>
      <c r="BR128" s="942"/>
      <c r="BS128" s="942"/>
      <c r="BT128" s="942"/>
    </row>
    <row r="129" spans="1:72" ht="21" customHeight="1" thickBot="1" x14ac:dyDescent="0.2">
      <c r="A129" s="4"/>
      <c r="B129" s="18"/>
      <c r="C129" s="548" t="s">
        <v>171</v>
      </c>
      <c r="D129" s="2361" t="s">
        <v>435</v>
      </c>
      <c r="E129" s="2362"/>
      <c r="F129" s="2363"/>
      <c r="G129" s="1930" t="s">
        <v>558</v>
      </c>
      <c r="H129" s="18"/>
      <c r="I129" s="18"/>
      <c r="J129" s="18"/>
      <c r="K129" s="18"/>
      <c r="L129" s="18"/>
      <c r="M129" s="18"/>
      <c r="N129" s="18"/>
      <c r="O129" s="18"/>
      <c r="P129" s="18"/>
      <c r="Q129" s="18"/>
      <c r="R129" s="18"/>
      <c r="S129" s="18"/>
      <c r="T129" s="18"/>
      <c r="U129" s="18"/>
      <c r="V129" s="18"/>
      <c r="W129" s="18"/>
      <c r="X129" s="18"/>
      <c r="Y129" s="18"/>
      <c r="Z129" s="18"/>
      <c r="AA129" s="18"/>
      <c r="AB129" s="44"/>
      <c r="AC129" s="44"/>
      <c r="AD129" s="44"/>
      <c r="AE129" s="44"/>
      <c r="AF129" s="44"/>
      <c r="AG129" s="44"/>
      <c r="AH129" s="44"/>
      <c r="AI129" s="44"/>
      <c r="AJ129" s="44"/>
      <c r="AK129" s="44"/>
      <c r="AL129" s="44"/>
      <c r="AM129" s="44"/>
      <c r="AN129" s="18"/>
      <c r="AO129" s="18"/>
      <c r="AP129" s="4"/>
      <c r="AQ129" s="1"/>
      <c r="AR129" s="942"/>
      <c r="AS129" s="942"/>
      <c r="AT129" s="942"/>
      <c r="AU129" s="942"/>
      <c r="AV129" s="942"/>
      <c r="AW129" s="942"/>
      <c r="AX129" s="942"/>
      <c r="AY129" s="942"/>
      <c r="AZ129" s="942"/>
      <c r="BA129" s="942"/>
      <c r="BB129" s="942"/>
      <c r="BC129" s="942"/>
      <c r="BD129" s="942"/>
      <c r="BE129" s="942"/>
      <c r="BF129" s="942"/>
      <c r="BG129" s="942"/>
      <c r="BH129" s="942"/>
      <c r="BI129" s="942"/>
      <c r="BJ129" s="942"/>
      <c r="BK129" s="942"/>
      <c r="BL129" s="942"/>
      <c r="BM129" s="942"/>
      <c r="BN129" s="942"/>
      <c r="BO129" s="942"/>
      <c r="BP129" s="942"/>
      <c r="BQ129" s="942"/>
      <c r="BR129" s="942"/>
      <c r="BS129" s="942"/>
      <c r="BT129" s="942"/>
    </row>
    <row r="130" spans="1:72" ht="15" customHeight="1" thickBot="1" x14ac:dyDescent="0.2">
      <c r="A130" s="4"/>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44"/>
      <c r="AC130" s="44"/>
      <c r="AD130" s="44"/>
      <c r="AE130" s="44"/>
      <c r="AF130" s="44"/>
      <c r="AG130" s="44"/>
      <c r="AH130" s="44"/>
      <c r="AI130" s="44"/>
      <c r="AJ130" s="44"/>
      <c r="AK130" s="44"/>
      <c r="AL130" s="44"/>
      <c r="AM130" s="44"/>
      <c r="AN130" s="18"/>
      <c r="AO130" s="18"/>
      <c r="AP130" s="4"/>
      <c r="AQ130" s="1"/>
      <c r="AR130" s="942"/>
      <c r="AS130" s="942"/>
      <c r="AT130" s="942"/>
      <c r="AU130" s="942"/>
      <c r="AV130" s="942"/>
      <c r="AW130" s="942"/>
      <c r="AX130" s="942"/>
      <c r="AY130" s="942"/>
      <c r="AZ130" s="942"/>
      <c r="BA130" s="942"/>
      <c r="BB130" s="942"/>
      <c r="BC130" s="942"/>
      <c r="BD130" s="942"/>
      <c r="BE130" s="942"/>
      <c r="BF130" s="942"/>
      <c r="BG130" s="942"/>
      <c r="BH130" s="942"/>
      <c r="BI130" s="942"/>
      <c r="BJ130" s="942"/>
      <c r="BK130" s="942"/>
      <c r="BL130" s="942"/>
      <c r="BM130" s="942"/>
      <c r="BN130" s="942"/>
      <c r="BO130" s="942"/>
      <c r="BP130" s="942"/>
      <c r="BQ130" s="942"/>
      <c r="BR130" s="942"/>
      <c r="BS130" s="942"/>
      <c r="BT130" s="942"/>
    </row>
    <row r="131" spans="1:72" ht="18.75" customHeight="1" thickTop="1" thickBot="1" x14ac:dyDescent="0.2">
      <c r="A131" s="4"/>
      <c r="B131" s="18"/>
      <c r="C131" s="18"/>
      <c r="D131" s="103"/>
      <c r="E131" s="2709" t="s">
        <v>416</v>
      </c>
      <c r="F131" s="2710"/>
      <c r="G131" s="1423">
        <f>'1'!$E$15</f>
        <v>2023</v>
      </c>
      <c r="H131" s="2711" t="s">
        <v>418</v>
      </c>
      <c r="I131" s="2712"/>
      <c r="J131" s="1428">
        <f>+J95</f>
        <v>2024</v>
      </c>
      <c r="K131" s="2715" t="s">
        <v>426</v>
      </c>
      <c r="L131" s="2716"/>
      <c r="M131" s="1430">
        <f>+O95</f>
        <v>2025</v>
      </c>
      <c r="N131" s="2717" t="str">
        <f>+Q95</f>
        <v>Cuarto Ejercicio</v>
      </c>
      <c r="O131" s="2718"/>
      <c r="P131" s="1431">
        <f>+T95</f>
        <v>2026</v>
      </c>
      <c r="Q131" s="2719" t="str">
        <f>+V95</f>
        <v>Quinto Ejercicio</v>
      </c>
      <c r="R131" s="2720"/>
      <c r="S131" s="1432">
        <f>+Y95</f>
        <v>2027</v>
      </c>
      <c r="T131" s="18"/>
      <c r="U131" s="18"/>
      <c r="V131" s="18"/>
      <c r="W131" s="18"/>
      <c r="X131" s="18"/>
      <c r="Y131" s="18"/>
      <c r="Z131" s="18"/>
      <c r="AA131" s="18"/>
      <c r="AB131" s="44"/>
      <c r="AC131" s="44"/>
      <c r="AD131" s="44"/>
      <c r="AE131" s="44"/>
      <c r="AF131" s="44"/>
      <c r="AG131" s="44"/>
      <c r="AH131" s="44"/>
      <c r="AI131" s="44"/>
      <c r="AJ131" s="44"/>
      <c r="AK131" s="44"/>
      <c r="AL131" s="44"/>
      <c r="AM131" s="44"/>
      <c r="AN131" s="18"/>
      <c r="AO131" s="18"/>
      <c r="AP131" s="4"/>
      <c r="AQ131" s="1"/>
      <c r="AR131" s="942"/>
      <c r="AS131" s="942"/>
      <c r="AT131" s="942"/>
      <c r="AU131" s="942"/>
      <c r="AV131" s="942"/>
      <c r="AW131" s="942"/>
      <c r="AX131" s="942"/>
      <c r="AY131" s="942"/>
      <c r="AZ131" s="942"/>
      <c r="BA131" s="942"/>
      <c r="BB131" s="942"/>
      <c r="BC131" s="942"/>
      <c r="BD131" s="942"/>
      <c r="BE131" s="942"/>
      <c r="BF131" s="942"/>
      <c r="BG131" s="942"/>
      <c r="BH131" s="942"/>
      <c r="BI131" s="942"/>
      <c r="BJ131" s="942"/>
      <c r="BK131" s="942"/>
      <c r="BL131" s="942"/>
      <c r="BM131" s="942"/>
      <c r="BN131" s="942"/>
      <c r="BO131" s="942"/>
      <c r="BP131" s="942"/>
      <c r="BQ131" s="942"/>
      <c r="BR131" s="942"/>
      <c r="BS131" s="942"/>
      <c r="BT131" s="942"/>
    </row>
    <row r="132" spans="1:72" ht="15" customHeight="1" thickTop="1" x14ac:dyDescent="0.15">
      <c r="A132" s="4"/>
      <c r="B132" s="18"/>
      <c r="C132" s="18"/>
      <c r="D132" s="103"/>
      <c r="E132" s="1819" t="s">
        <v>1528</v>
      </c>
      <c r="F132" s="1424" t="s">
        <v>73</v>
      </c>
      <c r="G132" s="1827" t="s">
        <v>431</v>
      </c>
      <c r="H132" s="1819" t="s">
        <v>1528</v>
      </c>
      <c r="I132" s="1424" t="s">
        <v>73</v>
      </c>
      <c r="J132" s="1828" t="s">
        <v>431</v>
      </c>
      <c r="K132" s="1819" t="s">
        <v>1528</v>
      </c>
      <c r="L132" s="1424" t="s">
        <v>73</v>
      </c>
      <c r="M132" s="1828" t="s">
        <v>431</v>
      </c>
      <c r="N132" s="1819" t="s">
        <v>1528</v>
      </c>
      <c r="O132" s="1424" t="s">
        <v>73</v>
      </c>
      <c r="P132" s="1828" t="s">
        <v>431</v>
      </c>
      <c r="Q132" s="1819" t="s">
        <v>1528</v>
      </c>
      <c r="R132" s="1424" t="s">
        <v>73</v>
      </c>
      <c r="S132" s="1828" t="s">
        <v>431</v>
      </c>
      <c r="T132" s="18"/>
      <c r="U132" s="18"/>
      <c r="V132" s="18"/>
      <c r="W132" s="18"/>
      <c r="X132" s="18"/>
      <c r="Y132" s="18"/>
      <c r="Z132" s="18"/>
      <c r="AA132" s="18"/>
      <c r="AB132" s="44"/>
      <c r="AC132" s="44"/>
      <c r="AD132" s="44"/>
      <c r="AE132" s="44"/>
      <c r="AF132" s="44"/>
      <c r="AG132" s="44"/>
      <c r="AH132" s="44"/>
      <c r="AI132" s="44"/>
      <c r="AJ132" s="44"/>
      <c r="AK132" s="44"/>
      <c r="AL132" s="44"/>
      <c r="AM132" s="44"/>
      <c r="AN132" s="18"/>
      <c r="AO132" s="18"/>
      <c r="AP132" s="4"/>
      <c r="AQ132" s="1"/>
      <c r="AR132" s="942"/>
      <c r="AS132" s="942"/>
      <c r="AT132" s="942"/>
      <c r="AU132" s="942"/>
      <c r="AV132" s="942"/>
      <c r="AW132" s="942"/>
      <c r="AX132" s="942"/>
      <c r="AY132" s="942"/>
      <c r="AZ132" s="942"/>
      <c r="BA132" s="942"/>
      <c r="BB132" s="942"/>
      <c r="BC132" s="942"/>
      <c r="BD132" s="942"/>
      <c r="BE132" s="942"/>
      <c r="BF132" s="942"/>
      <c r="BG132" s="942"/>
      <c r="BH132" s="942"/>
      <c r="BI132" s="942"/>
      <c r="BJ132" s="942"/>
      <c r="BK132" s="942"/>
      <c r="BL132" s="942"/>
      <c r="BM132" s="942"/>
      <c r="BN132" s="942"/>
      <c r="BO132" s="942"/>
      <c r="BP132" s="942"/>
      <c r="BQ132" s="942"/>
      <c r="BR132" s="942"/>
      <c r="BS132" s="942"/>
      <c r="BT132" s="942"/>
    </row>
    <row r="133" spans="1:72" ht="15" customHeight="1" x14ac:dyDescent="0.15">
      <c r="A133" s="4"/>
      <c r="B133" s="18"/>
      <c r="C133" s="18"/>
      <c r="D133" s="564" t="s">
        <v>438</v>
      </c>
      <c r="E133" s="1820">
        <f>$E$26</f>
        <v>67000</v>
      </c>
      <c r="F133" s="1429">
        <f>$I$62</f>
        <v>67000</v>
      </c>
      <c r="G133" s="1821">
        <f>$H$62</f>
        <v>1</v>
      </c>
      <c r="H133" s="1820">
        <f>+J62</f>
        <v>0</v>
      </c>
      <c r="I133" s="1429">
        <f>+O62</f>
        <v>0</v>
      </c>
      <c r="J133" s="1821">
        <f>+N62</f>
        <v>0</v>
      </c>
      <c r="K133" s="1820">
        <f>+P62</f>
        <v>0</v>
      </c>
      <c r="L133" s="1429">
        <f>+U62</f>
        <v>0</v>
      </c>
      <c r="M133" s="1821">
        <f>+T62</f>
        <v>0</v>
      </c>
      <c r="N133" s="1820">
        <f>+V62</f>
        <v>0</v>
      </c>
      <c r="O133" s="1429">
        <f>+AA62</f>
        <v>0</v>
      </c>
      <c r="P133" s="1821">
        <f>+Z62</f>
        <v>0</v>
      </c>
      <c r="Q133" s="1820">
        <f>+AB62</f>
        <v>0</v>
      </c>
      <c r="R133" s="1429">
        <f>+AG62</f>
        <v>0</v>
      </c>
      <c r="S133" s="1821">
        <f>+AF62</f>
        <v>0</v>
      </c>
      <c r="T133" s="18"/>
      <c r="U133" s="18"/>
      <c r="V133" s="18"/>
      <c r="W133" s="18"/>
      <c r="X133" s="18"/>
      <c r="Y133" s="18"/>
      <c r="Z133" s="18"/>
      <c r="AA133" s="18"/>
      <c r="AB133" s="44"/>
      <c r="AC133" s="44"/>
      <c r="AD133" s="44"/>
      <c r="AE133" s="44"/>
      <c r="AF133" s="44"/>
      <c r="AG133" s="44"/>
      <c r="AH133" s="44"/>
      <c r="AI133" s="44"/>
      <c r="AJ133" s="44"/>
      <c r="AK133" s="44"/>
      <c r="AL133" s="44"/>
      <c r="AM133" s="44"/>
      <c r="AN133" s="18"/>
      <c r="AO133" s="18"/>
      <c r="AP133" s="4"/>
      <c r="AQ133" s="1"/>
      <c r="AR133" s="942"/>
      <c r="AS133" s="942"/>
      <c r="AT133" s="942"/>
      <c r="AU133" s="942"/>
      <c r="AV133" s="942"/>
      <c r="AW133" s="942"/>
      <c r="AX133" s="942"/>
      <c r="AY133" s="942"/>
      <c r="AZ133" s="942"/>
      <c r="BA133" s="942"/>
      <c r="BB133" s="942"/>
      <c r="BC133" s="942"/>
      <c r="BD133" s="942"/>
      <c r="BE133" s="942"/>
      <c r="BF133" s="942"/>
      <c r="BG133" s="942"/>
      <c r="BH133" s="942"/>
      <c r="BI133" s="942"/>
      <c r="BJ133" s="942"/>
      <c r="BK133" s="942"/>
      <c r="BL133" s="942"/>
      <c r="BM133" s="942"/>
      <c r="BN133" s="942"/>
      <c r="BO133" s="942"/>
      <c r="BP133" s="942"/>
      <c r="BQ133" s="942"/>
      <c r="BR133" s="942"/>
      <c r="BS133" s="942"/>
      <c r="BT133" s="942"/>
    </row>
    <row r="134" spans="1:72" ht="15" customHeight="1" x14ac:dyDescent="0.15">
      <c r="A134" s="4"/>
      <c r="B134" s="18"/>
      <c r="C134" s="18"/>
      <c r="D134" s="564" t="s">
        <v>437</v>
      </c>
      <c r="E134" s="1820"/>
      <c r="F134" s="1429"/>
      <c r="G134" s="1822"/>
      <c r="H134" s="1820">
        <f>+H97</f>
        <v>0</v>
      </c>
      <c r="I134" s="1429">
        <f>+K97</f>
        <v>0</v>
      </c>
      <c r="J134" s="1826">
        <f>IF(H134=0,0,I134/H134)</f>
        <v>0</v>
      </c>
      <c r="K134" s="1820">
        <f>+L97</f>
        <v>0</v>
      </c>
      <c r="L134" s="1429">
        <f>+P97</f>
        <v>0</v>
      </c>
      <c r="M134" s="1826">
        <f>IF(K134=0,0,L134/K134)</f>
        <v>0</v>
      </c>
      <c r="N134" s="1820">
        <f>+Q97</f>
        <v>0</v>
      </c>
      <c r="O134" s="1429">
        <f>+U97</f>
        <v>0</v>
      </c>
      <c r="P134" s="1826">
        <f>IF(N134=0,0,O134/N134)</f>
        <v>0</v>
      </c>
      <c r="Q134" s="1820">
        <f>+V97</f>
        <v>0</v>
      </c>
      <c r="R134" s="1429">
        <f>+Z97</f>
        <v>0</v>
      </c>
      <c r="S134" s="1826">
        <f>IF(Q134=0,0,R134/Q134)</f>
        <v>0</v>
      </c>
      <c r="T134" s="18"/>
      <c r="U134" s="18"/>
      <c r="V134" s="18"/>
      <c r="W134" s="18"/>
      <c r="X134" s="18"/>
      <c r="Y134" s="18"/>
      <c r="Z134" s="18"/>
      <c r="AA134" s="18"/>
      <c r="AB134" s="44"/>
      <c r="AC134" s="44"/>
      <c r="AD134" s="44"/>
      <c r="AE134" s="44"/>
      <c r="AF134" s="44"/>
      <c r="AG134" s="44"/>
      <c r="AH134" s="44"/>
      <c r="AI134" s="44"/>
      <c r="AJ134" s="44"/>
      <c r="AK134" s="44"/>
      <c r="AL134" s="44"/>
      <c r="AM134" s="44"/>
      <c r="AN134" s="18"/>
      <c r="AO134" s="18"/>
      <c r="AP134" s="4"/>
      <c r="AQ134" s="1"/>
      <c r="AR134" s="942"/>
      <c r="AS134" s="942"/>
      <c r="AT134" s="942"/>
      <c r="AU134" s="942"/>
      <c r="AV134" s="942"/>
      <c r="AW134" s="942"/>
      <c r="AX134" s="942"/>
      <c r="AY134" s="942"/>
      <c r="AZ134" s="942"/>
      <c r="BA134" s="942"/>
      <c r="BB134" s="942"/>
      <c r="BC134" s="942"/>
      <c r="BD134" s="942"/>
      <c r="BE134" s="942"/>
      <c r="BF134" s="942"/>
      <c r="BG134" s="942"/>
      <c r="BH134" s="942"/>
      <c r="BI134" s="942"/>
      <c r="BJ134" s="942"/>
      <c r="BK134" s="942"/>
      <c r="BL134" s="942"/>
      <c r="BM134" s="942"/>
      <c r="BN134" s="942"/>
      <c r="BO134" s="942"/>
      <c r="BP134" s="942"/>
      <c r="BQ134" s="942"/>
      <c r="BR134" s="942"/>
      <c r="BS134" s="942"/>
      <c r="BT134" s="942"/>
    </row>
    <row r="135" spans="1:72" ht="15" customHeight="1" thickBot="1" x14ac:dyDescent="0.2">
      <c r="A135" s="4"/>
      <c r="B135" s="18"/>
      <c r="C135" s="18"/>
      <c r="D135" s="1422" t="s">
        <v>1517</v>
      </c>
      <c r="E135" s="1823">
        <f>SUM(E133:E134)</f>
        <v>67000</v>
      </c>
      <c r="F135" s="1824">
        <f>SUM(F133:F134)</f>
        <v>67000</v>
      </c>
      <c r="G135" s="1825">
        <f>$G$133</f>
        <v>1</v>
      </c>
      <c r="H135" s="1823">
        <f>SUM(H133:H134)</f>
        <v>0</v>
      </c>
      <c r="I135" s="1824">
        <f>SUM(I133:I134)</f>
        <v>0</v>
      </c>
      <c r="J135" s="1825">
        <f>IF(H135=0,0,I135/H135)</f>
        <v>0</v>
      </c>
      <c r="K135" s="1823">
        <f>SUM(K133:K134)</f>
        <v>0</v>
      </c>
      <c r="L135" s="1824">
        <f>SUM(L133:L134)</f>
        <v>0</v>
      </c>
      <c r="M135" s="1825">
        <f>IF(K135=0,0,L135/K135)</f>
        <v>0</v>
      </c>
      <c r="N135" s="1823">
        <f>SUM(N133:N134)</f>
        <v>0</v>
      </c>
      <c r="O135" s="1824">
        <f>SUM(O133:O134)</f>
        <v>0</v>
      </c>
      <c r="P135" s="1825">
        <f>IF(N135=0,0,O135/N135)</f>
        <v>0</v>
      </c>
      <c r="Q135" s="1823">
        <f>SUM(Q133:Q134)</f>
        <v>0</v>
      </c>
      <c r="R135" s="1824">
        <f>SUM(R133:R134)</f>
        <v>0</v>
      </c>
      <c r="S135" s="1825">
        <f>IF(Q135=0,0,R135/Q135)</f>
        <v>0</v>
      </c>
      <c r="T135" s="18"/>
      <c r="U135" s="18"/>
      <c r="V135" s="18"/>
      <c r="W135" s="18"/>
      <c r="X135" s="18"/>
      <c r="Y135" s="18"/>
      <c r="Z135" s="18"/>
      <c r="AA135" s="18"/>
      <c r="AB135" s="44"/>
      <c r="AC135" s="44"/>
      <c r="AD135" s="44"/>
      <c r="AE135" s="44"/>
      <c r="AF135" s="44"/>
      <c r="AG135" s="44"/>
      <c r="AH135" s="44"/>
      <c r="AI135" s="44"/>
      <c r="AJ135" s="44"/>
      <c r="AK135" s="44"/>
      <c r="AL135" s="44"/>
      <c r="AM135" s="44"/>
      <c r="AN135" s="18"/>
      <c r="AO135" s="18"/>
      <c r="AP135" s="4"/>
      <c r="AQ135" s="1"/>
      <c r="AR135" s="942"/>
      <c r="AS135" s="942"/>
      <c r="AT135" s="942"/>
      <c r="AU135" s="942"/>
      <c r="AV135" s="942"/>
      <c r="AW135" s="942"/>
      <c r="AX135" s="942"/>
      <c r="AY135" s="942"/>
      <c r="AZ135" s="942"/>
      <c r="BA135" s="942"/>
      <c r="BB135" s="942"/>
      <c r="BC135" s="942"/>
      <c r="BD135" s="942"/>
      <c r="BE135" s="942"/>
      <c r="BF135" s="942"/>
      <c r="BG135" s="942"/>
      <c r="BH135" s="942"/>
      <c r="BI135" s="942"/>
      <c r="BJ135" s="942"/>
      <c r="BK135" s="942"/>
      <c r="BL135" s="942"/>
      <c r="BM135" s="942"/>
      <c r="BN135" s="942"/>
      <c r="BO135" s="942"/>
      <c r="BP135" s="942"/>
      <c r="BQ135" s="942"/>
      <c r="BR135" s="942"/>
      <c r="BS135" s="942"/>
      <c r="BT135" s="942"/>
    </row>
    <row r="136" spans="1:72" ht="17" thickBot="1" x14ac:dyDescent="0.25">
      <c r="A136" s="4"/>
      <c r="B136" s="88"/>
      <c r="C136" s="88"/>
      <c r="D136" s="61"/>
      <c r="E136" s="46"/>
      <c r="F136" s="47"/>
      <c r="G136" s="50"/>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
      <c r="AQ136" s="1"/>
      <c r="AR136" s="942"/>
      <c r="AS136" s="942"/>
      <c r="AT136" s="942"/>
      <c r="AU136" s="942"/>
      <c r="AV136" s="942"/>
      <c r="AW136" s="942"/>
      <c r="AX136" s="942"/>
      <c r="AY136" s="942"/>
      <c r="AZ136" s="942"/>
      <c r="BA136" s="942"/>
      <c r="BB136" s="942"/>
      <c r="BC136" s="942"/>
      <c r="BD136" s="942"/>
      <c r="BE136" s="942"/>
      <c r="BF136" s="942"/>
      <c r="BG136" s="942"/>
      <c r="BH136" s="942"/>
      <c r="BI136" s="942"/>
      <c r="BJ136" s="942"/>
      <c r="BK136" s="942"/>
      <c r="BL136" s="942"/>
      <c r="BM136" s="942"/>
      <c r="BN136" s="942"/>
      <c r="BO136" s="942"/>
      <c r="BP136" s="942"/>
      <c r="BQ136" s="942"/>
      <c r="BR136" s="942"/>
      <c r="BS136" s="942"/>
      <c r="BT136" s="942"/>
    </row>
    <row r="137" spans="1:72" ht="21" thickBot="1" x14ac:dyDescent="0.25">
      <c r="A137" s="4"/>
      <c r="B137" s="88"/>
      <c r="C137" s="19">
        <v>4</v>
      </c>
      <c r="D137" s="2706" t="s">
        <v>929</v>
      </c>
      <c r="E137" s="2706"/>
      <c r="F137" s="1930" t="s">
        <v>559</v>
      </c>
      <c r="G137" s="50"/>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
      <c r="AQ137" s="1"/>
      <c r="AR137" s="942"/>
      <c r="AS137" s="942"/>
      <c r="AT137" s="942"/>
      <c r="AU137" s="942"/>
      <c r="AV137" s="942"/>
      <c r="AW137" s="942"/>
      <c r="AX137" s="942"/>
      <c r="AY137" s="942"/>
      <c r="AZ137" s="942"/>
      <c r="BA137" s="942"/>
      <c r="BB137" s="942"/>
      <c r="BC137" s="942"/>
      <c r="BD137" s="942"/>
      <c r="BE137" s="942"/>
      <c r="BF137" s="942"/>
      <c r="BG137" s="942"/>
      <c r="BH137" s="942"/>
      <c r="BI137" s="942"/>
      <c r="BJ137" s="942"/>
      <c r="BK137" s="942"/>
      <c r="BL137" s="942"/>
      <c r="BM137" s="942"/>
      <c r="BN137" s="942"/>
      <c r="BO137" s="942"/>
      <c r="BP137" s="942"/>
      <c r="BQ137" s="942"/>
      <c r="BR137" s="942"/>
      <c r="BS137" s="942"/>
      <c r="BT137" s="942"/>
    </row>
    <row r="138" spans="1:72" ht="5" customHeight="1" thickBot="1" x14ac:dyDescent="0.25">
      <c r="A138" s="4"/>
      <c r="B138" s="88"/>
      <c r="C138" s="88"/>
      <c r="D138" s="61"/>
      <c r="E138" s="46"/>
      <c r="F138" s="47"/>
      <c r="G138" s="50"/>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
      <c r="AQ138" s="1"/>
      <c r="AR138" s="942"/>
      <c r="AS138" s="942"/>
      <c r="AT138" s="942"/>
      <c r="AU138" s="942"/>
      <c r="AV138" s="942"/>
      <c r="AW138" s="942"/>
      <c r="AX138" s="942"/>
      <c r="AY138" s="942"/>
      <c r="AZ138" s="942"/>
      <c r="BA138" s="942"/>
      <c r="BB138" s="942"/>
      <c r="BC138" s="942"/>
      <c r="BD138" s="942"/>
      <c r="BE138" s="942"/>
      <c r="BF138" s="942"/>
      <c r="BG138" s="942"/>
      <c r="BH138" s="942"/>
      <c r="BI138" s="942"/>
      <c r="BJ138" s="942"/>
      <c r="BK138" s="942"/>
      <c r="BL138" s="942"/>
      <c r="BM138" s="942"/>
      <c r="BN138" s="942"/>
      <c r="BO138" s="942"/>
      <c r="BP138" s="942"/>
      <c r="BQ138" s="942"/>
      <c r="BR138" s="942"/>
      <c r="BS138" s="942"/>
      <c r="BT138" s="942"/>
    </row>
    <row r="139" spans="1:72" ht="19" thickBot="1" x14ac:dyDescent="0.25">
      <c r="A139" s="4"/>
      <c r="B139" s="88"/>
      <c r="C139" s="88"/>
      <c r="D139" s="61"/>
      <c r="E139" s="46"/>
      <c r="F139" s="1382">
        <f>$F$2</f>
        <v>2024</v>
      </c>
      <c r="G139" s="1425">
        <f>$M$131</f>
        <v>2025</v>
      </c>
      <c r="H139" s="1426">
        <f>$P$131</f>
        <v>2026</v>
      </c>
      <c r="I139" s="1436">
        <f>$I$2</f>
        <v>2027</v>
      </c>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
      <c r="AQ139" s="1"/>
      <c r="AR139" s="942"/>
      <c r="AS139" s="942"/>
      <c r="AT139" s="942"/>
      <c r="AU139" s="942"/>
      <c r="AV139" s="942"/>
      <c r="AW139" s="942"/>
      <c r="AX139" s="942"/>
      <c r="AY139" s="942"/>
      <c r="AZ139" s="942"/>
      <c r="BA139" s="942"/>
      <c r="BB139" s="942"/>
      <c r="BC139" s="942"/>
      <c r="BD139" s="942"/>
      <c r="BE139" s="942"/>
      <c r="BF139" s="942"/>
      <c r="BG139" s="942"/>
      <c r="BH139" s="942"/>
      <c r="BI139" s="942"/>
      <c r="BJ139" s="942"/>
      <c r="BK139" s="942"/>
      <c r="BL139" s="942"/>
      <c r="BM139" s="942"/>
      <c r="BN139" s="942"/>
      <c r="BO139" s="942"/>
      <c r="BP139" s="942"/>
      <c r="BQ139" s="942"/>
      <c r="BR139" s="942"/>
      <c r="BS139" s="942"/>
      <c r="BT139" s="942"/>
    </row>
    <row r="140" spans="1:72" ht="16" x14ac:dyDescent="0.2">
      <c r="A140" s="4"/>
      <c r="B140" s="88"/>
      <c r="C140" s="88"/>
      <c r="D140" s="2747" t="s">
        <v>929</v>
      </c>
      <c r="E140" s="2747"/>
      <c r="F140" s="546">
        <f>SUM(F142:F148)</f>
        <v>0</v>
      </c>
      <c r="G140" s="546">
        <f>SUM(G142:G148)</f>
        <v>0</v>
      </c>
      <c r="H140" s="546">
        <f>SUM(H142:H148)</f>
        <v>0</v>
      </c>
      <c r="I140" s="1437">
        <f>SUM(I142:I148)</f>
        <v>0</v>
      </c>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
      <c r="AQ140" s="1"/>
      <c r="AR140" s="942"/>
      <c r="AS140" s="942"/>
      <c r="AT140" s="942"/>
      <c r="AU140" s="942"/>
      <c r="AV140" s="942"/>
      <c r="AW140" s="942"/>
      <c r="AX140" s="942"/>
      <c r="AY140" s="942"/>
      <c r="AZ140" s="942"/>
      <c r="BA140" s="942"/>
      <c r="BB140" s="942"/>
      <c r="BC140" s="942"/>
      <c r="BD140" s="942"/>
      <c r="BE140" s="942"/>
      <c r="BF140" s="942"/>
      <c r="BG140" s="942"/>
      <c r="BH140" s="942"/>
      <c r="BI140" s="942"/>
      <c r="BJ140" s="942"/>
      <c r="BK140" s="942"/>
      <c r="BL140" s="942"/>
      <c r="BM140" s="942"/>
      <c r="BN140" s="942"/>
      <c r="BO140" s="942"/>
      <c r="BP140" s="942"/>
      <c r="BQ140" s="942"/>
      <c r="BR140" s="942"/>
      <c r="BS140" s="942"/>
      <c r="BT140" s="942"/>
    </row>
    <row r="141" spans="1:72" ht="5" customHeight="1" x14ac:dyDescent="0.2">
      <c r="A141" s="4"/>
      <c r="B141" s="88"/>
      <c r="C141" s="88"/>
      <c r="D141" s="61"/>
      <c r="E141" s="46"/>
      <c r="F141" s="554"/>
      <c r="G141" s="556"/>
      <c r="H141" s="556"/>
      <c r="I141" s="556"/>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
      <c r="AQ141" s="1"/>
      <c r="AR141" s="942"/>
      <c r="AS141" s="942"/>
      <c r="AT141" s="942"/>
      <c r="AU141" s="942"/>
      <c r="AV141" s="942"/>
      <c r="AW141" s="942"/>
      <c r="AX141" s="942"/>
      <c r="AY141" s="942"/>
      <c r="AZ141" s="942"/>
      <c r="BA141" s="942"/>
      <c r="BB141" s="942"/>
      <c r="BC141" s="942"/>
      <c r="BD141" s="942"/>
      <c r="BE141" s="942"/>
      <c r="BF141" s="942"/>
      <c r="BG141" s="942"/>
      <c r="BH141" s="942"/>
      <c r="BI141" s="942"/>
      <c r="BJ141" s="942"/>
      <c r="BK141" s="942"/>
      <c r="BL141" s="942"/>
      <c r="BM141" s="942"/>
      <c r="BN141" s="942"/>
      <c r="BO141" s="942"/>
      <c r="BP141" s="942"/>
      <c r="BQ141" s="942"/>
      <c r="BR141" s="942"/>
      <c r="BS141" s="942"/>
      <c r="BT141" s="942"/>
    </row>
    <row r="142" spans="1:72" ht="16" x14ac:dyDescent="0.2">
      <c r="A142" s="4"/>
      <c r="B142" s="88"/>
      <c r="C142" s="88"/>
      <c r="D142" s="2586"/>
      <c r="E142" s="2586"/>
      <c r="F142" s="299"/>
      <c r="G142" s="299"/>
      <c r="H142" s="299"/>
      <c r="I142" s="299"/>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
      <c r="AQ142" s="1"/>
      <c r="AR142" s="942"/>
      <c r="AS142" s="942"/>
      <c r="AT142" s="942"/>
      <c r="AU142" s="942"/>
      <c r="AV142" s="942"/>
      <c r="AW142" s="942"/>
      <c r="AX142" s="942"/>
      <c r="AY142" s="942"/>
      <c r="AZ142" s="942"/>
      <c r="BA142" s="942"/>
      <c r="BB142" s="942"/>
      <c r="BC142" s="942"/>
      <c r="BD142" s="942"/>
      <c r="BE142" s="942"/>
      <c r="BF142" s="942"/>
      <c r="BG142" s="942"/>
      <c r="BH142" s="942"/>
      <c r="BI142" s="942"/>
      <c r="BJ142" s="942"/>
      <c r="BK142" s="942"/>
      <c r="BL142" s="942"/>
      <c r="BM142" s="942"/>
      <c r="BN142" s="942"/>
      <c r="BO142" s="942"/>
      <c r="BP142" s="942"/>
      <c r="BQ142" s="942"/>
      <c r="BR142" s="942"/>
      <c r="BS142" s="942"/>
      <c r="BT142" s="942"/>
    </row>
    <row r="143" spans="1:72" ht="16" x14ac:dyDescent="0.2">
      <c r="A143" s="4"/>
      <c r="B143" s="88"/>
      <c r="C143" s="88"/>
      <c r="D143" s="2586"/>
      <c r="E143" s="2586"/>
      <c r="F143" s="299"/>
      <c r="G143" s="299"/>
      <c r="H143" s="299"/>
      <c r="I143" s="299"/>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
      <c r="AQ143" s="1"/>
      <c r="AR143" s="942"/>
      <c r="AS143" s="942"/>
      <c r="AT143" s="942"/>
      <c r="AU143" s="942"/>
      <c r="AV143" s="942"/>
      <c r="AW143" s="942"/>
      <c r="AX143" s="942"/>
      <c r="AY143" s="942"/>
      <c r="AZ143" s="942"/>
      <c r="BA143" s="942"/>
      <c r="BB143" s="942"/>
      <c r="BC143" s="942"/>
      <c r="BD143" s="942"/>
      <c r="BE143" s="942"/>
      <c r="BF143" s="942"/>
      <c r="BG143" s="942"/>
      <c r="BH143" s="942"/>
      <c r="BI143" s="942"/>
      <c r="BJ143" s="942"/>
      <c r="BK143" s="942"/>
      <c r="BL143" s="942"/>
      <c r="BM143" s="942"/>
      <c r="BN143" s="942"/>
      <c r="BO143" s="942"/>
      <c r="BP143" s="942"/>
      <c r="BQ143" s="942"/>
      <c r="BR143" s="942"/>
      <c r="BS143" s="942"/>
      <c r="BT143" s="942"/>
    </row>
    <row r="144" spans="1:72" ht="16" x14ac:dyDescent="0.2">
      <c r="A144" s="4"/>
      <c r="B144" s="88"/>
      <c r="C144" s="88"/>
      <c r="D144" s="2586"/>
      <c r="E144" s="2586"/>
      <c r="F144" s="299"/>
      <c r="G144" s="299"/>
      <c r="H144" s="299"/>
      <c r="I144" s="299"/>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
      <c r="AQ144" s="1"/>
      <c r="AR144" s="942"/>
      <c r="AS144" s="942"/>
      <c r="AT144" s="942"/>
      <c r="AU144" s="942"/>
      <c r="AV144" s="942"/>
      <c r="AW144" s="942"/>
      <c r="AX144" s="942"/>
      <c r="AY144" s="942"/>
      <c r="AZ144" s="942"/>
      <c r="BA144" s="942"/>
      <c r="BB144" s="942"/>
      <c r="BC144" s="942"/>
      <c r="BD144" s="942"/>
      <c r="BE144" s="942"/>
      <c r="BF144" s="942"/>
      <c r="BG144" s="942"/>
      <c r="BH144" s="942"/>
      <c r="BI144" s="942"/>
      <c r="BJ144" s="942"/>
      <c r="BK144" s="942"/>
      <c r="BL144" s="942"/>
      <c r="BM144" s="942"/>
      <c r="BN144" s="942"/>
      <c r="BO144" s="942"/>
      <c r="BP144" s="942"/>
      <c r="BQ144" s="942"/>
      <c r="BR144" s="942"/>
      <c r="BS144" s="942"/>
      <c r="BT144" s="942"/>
    </row>
    <row r="145" spans="1:72" ht="16" x14ac:dyDescent="0.2">
      <c r="A145" s="4"/>
      <c r="B145" s="88"/>
      <c r="C145" s="88"/>
      <c r="D145" s="2586"/>
      <c r="E145" s="2586"/>
      <c r="F145" s="299"/>
      <c r="G145" s="299"/>
      <c r="H145" s="299"/>
      <c r="I145" s="299"/>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
      <c r="AQ145" s="1"/>
      <c r="AR145" s="942"/>
      <c r="AS145" s="942"/>
      <c r="AT145" s="942"/>
      <c r="AU145" s="942"/>
      <c r="AV145" s="942"/>
      <c r="AW145" s="942"/>
      <c r="AX145" s="942"/>
      <c r="AY145" s="942"/>
      <c r="AZ145" s="942"/>
      <c r="BA145" s="942"/>
      <c r="BB145" s="942"/>
      <c r="BC145" s="942"/>
      <c r="BD145" s="942"/>
      <c r="BE145" s="942"/>
      <c r="BF145" s="942"/>
      <c r="BG145" s="942"/>
      <c r="BH145" s="942"/>
      <c r="BI145" s="942"/>
      <c r="BJ145" s="942"/>
      <c r="BK145" s="942"/>
      <c r="BL145" s="942"/>
      <c r="BM145" s="942"/>
      <c r="BN145" s="942"/>
      <c r="BO145" s="942"/>
      <c r="BP145" s="942"/>
      <c r="BQ145" s="942"/>
      <c r="BR145" s="942"/>
      <c r="BS145" s="942"/>
      <c r="BT145" s="942"/>
    </row>
    <row r="146" spans="1:72" ht="16" x14ac:dyDescent="0.2">
      <c r="A146" s="4"/>
      <c r="B146" s="88"/>
      <c r="C146" s="88"/>
      <c r="D146" s="2586"/>
      <c r="E146" s="2586"/>
      <c r="F146" s="299"/>
      <c r="G146" s="299"/>
      <c r="H146" s="299"/>
      <c r="I146" s="299"/>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
      <c r="AQ146" s="1"/>
      <c r="AR146" s="942"/>
      <c r="AS146" s="942"/>
      <c r="AT146" s="942"/>
      <c r="AU146" s="942"/>
      <c r="AV146" s="942"/>
      <c r="AW146" s="942"/>
      <c r="AX146" s="942"/>
      <c r="AY146" s="942"/>
      <c r="AZ146" s="942"/>
      <c r="BA146" s="942"/>
      <c r="BB146" s="942"/>
      <c r="BC146" s="942"/>
      <c r="BD146" s="942"/>
      <c r="BE146" s="942"/>
      <c r="BF146" s="942"/>
      <c r="BG146" s="942"/>
      <c r="BH146" s="942"/>
      <c r="BI146" s="942"/>
      <c r="BJ146" s="942"/>
      <c r="BK146" s="942"/>
      <c r="BL146" s="942"/>
      <c r="BM146" s="942"/>
      <c r="BN146" s="942"/>
      <c r="BO146" s="942"/>
      <c r="BP146" s="942"/>
      <c r="BQ146" s="942"/>
      <c r="BR146" s="942"/>
      <c r="BS146" s="942"/>
      <c r="BT146" s="942"/>
    </row>
    <row r="147" spans="1:72" ht="16" x14ac:dyDescent="0.2">
      <c r="A147" s="4"/>
      <c r="B147" s="88"/>
      <c r="C147" s="88"/>
      <c r="D147" s="2586"/>
      <c r="E147" s="2586"/>
      <c r="F147" s="299"/>
      <c r="G147" s="299"/>
      <c r="H147" s="299"/>
      <c r="I147" s="299"/>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
      <c r="AQ147" s="1"/>
      <c r="AR147" s="942"/>
      <c r="AS147" s="942"/>
      <c r="AT147" s="942"/>
      <c r="AU147" s="942"/>
      <c r="AV147" s="942"/>
      <c r="AW147" s="942"/>
      <c r="AX147" s="942"/>
      <c r="AY147" s="942"/>
      <c r="AZ147" s="942"/>
      <c r="BA147" s="942"/>
      <c r="BB147" s="942"/>
      <c r="BC147" s="942"/>
      <c r="BD147" s="942"/>
      <c r="BE147" s="942"/>
      <c r="BF147" s="942"/>
      <c r="BG147" s="942"/>
      <c r="BH147" s="942"/>
      <c r="BI147" s="942"/>
      <c r="BJ147" s="942"/>
      <c r="BK147" s="942"/>
      <c r="BL147" s="942"/>
      <c r="BM147" s="942"/>
      <c r="BN147" s="942"/>
      <c r="BO147" s="942"/>
      <c r="BP147" s="942"/>
      <c r="BQ147" s="942"/>
      <c r="BR147" s="942"/>
      <c r="BS147" s="942"/>
      <c r="BT147" s="942"/>
    </row>
    <row r="148" spans="1:72" ht="16" x14ac:dyDescent="0.2">
      <c r="A148" s="4"/>
      <c r="B148" s="88"/>
      <c r="C148" s="88"/>
      <c r="D148" s="2586"/>
      <c r="E148" s="2586"/>
      <c r="F148" s="299"/>
      <c r="G148" s="299"/>
      <c r="H148" s="299"/>
      <c r="I148" s="299"/>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
      <c r="AQ148" s="1"/>
      <c r="AR148" s="942"/>
      <c r="AS148" s="942"/>
      <c r="AT148" s="942"/>
      <c r="AU148" s="942"/>
      <c r="AV148" s="942"/>
      <c r="AW148" s="942"/>
      <c r="AX148" s="942"/>
      <c r="AY148" s="942"/>
      <c r="AZ148" s="942"/>
      <c r="BA148" s="942"/>
      <c r="BB148" s="942"/>
      <c r="BC148" s="942"/>
      <c r="BD148" s="942"/>
      <c r="BE148" s="942"/>
      <c r="BF148" s="942"/>
      <c r="BG148" s="942"/>
      <c r="BH148" s="942"/>
      <c r="BI148" s="942"/>
      <c r="BJ148" s="942"/>
      <c r="BK148" s="942"/>
      <c r="BL148" s="942"/>
      <c r="BM148" s="942"/>
      <c r="BN148" s="942"/>
      <c r="BO148" s="942"/>
      <c r="BP148" s="942"/>
      <c r="BQ148" s="942"/>
      <c r="BR148" s="942"/>
      <c r="BS148" s="942"/>
      <c r="BT148" s="942"/>
    </row>
    <row r="149" spans="1:72" ht="17" thickBot="1" x14ac:dyDescent="0.25">
      <c r="A149" s="4"/>
      <c r="B149" s="88"/>
      <c r="C149" s="88"/>
      <c r="D149" s="61"/>
      <c r="E149" s="46"/>
      <c r="F149" s="47"/>
      <c r="G149" s="50"/>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
      <c r="AQ149" s="1"/>
      <c r="AR149" s="942"/>
      <c r="AS149" s="942"/>
      <c r="AT149" s="942"/>
      <c r="AU149" s="942"/>
      <c r="AV149" s="942"/>
      <c r="AW149" s="942"/>
      <c r="AX149" s="942"/>
      <c r="AY149" s="942"/>
      <c r="AZ149" s="942"/>
      <c r="BA149" s="942"/>
      <c r="BB149" s="942"/>
      <c r="BC149" s="942"/>
      <c r="BD149" s="942"/>
      <c r="BE149" s="942"/>
      <c r="BF149" s="942"/>
      <c r="BG149" s="942"/>
      <c r="BH149" s="942"/>
      <c r="BI149" s="942"/>
      <c r="BJ149" s="942"/>
      <c r="BK149" s="942"/>
      <c r="BL149" s="942"/>
      <c r="BM149" s="942"/>
      <c r="BN149" s="942"/>
      <c r="BO149" s="942"/>
      <c r="BP149" s="942"/>
      <c r="BQ149" s="942"/>
      <c r="BR149" s="942"/>
      <c r="BS149" s="942"/>
      <c r="BT149" s="942"/>
    </row>
    <row r="150" spans="1:72" ht="21" thickBot="1" x14ac:dyDescent="0.25">
      <c r="A150" s="4"/>
      <c r="B150" s="88"/>
      <c r="C150" s="19">
        <v>5</v>
      </c>
      <c r="D150" s="2706" t="s">
        <v>42</v>
      </c>
      <c r="E150" s="2706"/>
      <c r="F150" s="1930" t="s">
        <v>43</v>
      </c>
      <c r="G150" s="50"/>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
      <c r="AQ150" s="1"/>
      <c r="AR150" s="942"/>
      <c r="AS150" s="942"/>
      <c r="AT150" s="942"/>
      <c r="AU150" s="942"/>
      <c r="AV150" s="942"/>
      <c r="AW150" s="942"/>
      <c r="AX150" s="942"/>
      <c r="AY150" s="942"/>
      <c r="AZ150" s="942"/>
      <c r="BA150" s="942"/>
      <c r="BB150" s="942"/>
      <c r="BC150" s="942"/>
      <c r="BD150" s="942"/>
      <c r="BE150" s="942"/>
      <c r="BF150" s="942"/>
      <c r="BG150" s="942"/>
      <c r="BH150" s="942"/>
      <c r="BI150" s="942"/>
      <c r="BJ150" s="942"/>
      <c r="BK150" s="942"/>
      <c r="BL150" s="942"/>
      <c r="BM150" s="942"/>
      <c r="BN150" s="942"/>
      <c r="BO150" s="942"/>
      <c r="BP150" s="942"/>
      <c r="BQ150" s="942"/>
      <c r="BR150" s="942"/>
      <c r="BS150" s="942"/>
      <c r="BT150" s="942"/>
    </row>
    <row r="151" spans="1:72" ht="9.75" customHeight="1" thickBot="1" x14ac:dyDescent="0.25">
      <c r="A151" s="4"/>
      <c r="B151" s="88"/>
      <c r="C151" s="88"/>
      <c r="D151" s="61"/>
      <c r="E151" s="46"/>
      <c r="F151" s="47"/>
      <c r="G151" s="50"/>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
      <c r="AQ151" s="1"/>
      <c r="AR151" s="942"/>
      <c r="AS151" s="942"/>
      <c r="AT151" s="942"/>
      <c r="AU151" s="942"/>
      <c r="AV151" s="942"/>
      <c r="AW151" s="942"/>
      <c r="AX151" s="942"/>
      <c r="AY151" s="942"/>
      <c r="AZ151" s="942"/>
      <c r="BA151" s="942"/>
      <c r="BB151" s="942"/>
      <c r="BC151" s="942"/>
      <c r="BD151" s="942"/>
      <c r="BE151" s="942"/>
      <c r="BF151" s="942"/>
      <c r="BG151" s="942"/>
      <c r="BH151" s="942"/>
      <c r="BI151" s="942"/>
      <c r="BJ151" s="942"/>
      <c r="BK151" s="942"/>
      <c r="BL151" s="942"/>
      <c r="BM151" s="942"/>
      <c r="BN151" s="942"/>
      <c r="BO151" s="942"/>
      <c r="BP151" s="942"/>
      <c r="BQ151" s="942"/>
      <c r="BR151" s="942"/>
      <c r="BS151" s="942"/>
      <c r="BT151" s="942"/>
    </row>
    <row r="152" spans="1:72" ht="19" thickBot="1" x14ac:dyDescent="0.25">
      <c r="A152" s="4"/>
      <c r="B152" s="88"/>
      <c r="C152" s="88"/>
      <c r="D152" s="2304" t="s">
        <v>46</v>
      </c>
      <c r="E152" s="2303" t="s">
        <v>1601</v>
      </c>
      <c r="F152" s="47"/>
      <c r="G152" s="50"/>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
      <c r="AQ152" s="1"/>
      <c r="AR152" s="942"/>
      <c r="AS152" s="942"/>
      <c r="AT152" s="942"/>
      <c r="AU152" s="942"/>
      <c r="AV152" s="942"/>
      <c r="AW152" s="942"/>
      <c r="AX152" s="942"/>
      <c r="AY152" s="942"/>
      <c r="AZ152" s="942"/>
      <c r="BA152" s="942"/>
      <c r="BB152" s="942"/>
      <c r="BC152" s="942"/>
      <c r="BD152" s="942"/>
      <c r="BE152" s="942"/>
      <c r="BF152" s="942"/>
      <c r="BG152" s="942"/>
      <c r="BH152" s="942"/>
      <c r="BI152" s="942"/>
      <c r="BJ152" s="942"/>
      <c r="BK152" s="942"/>
      <c r="BL152" s="942"/>
      <c r="BM152" s="942"/>
      <c r="BN152" s="942"/>
      <c r="BO152" s="942"/>
      <c r="BP152" s="942"/>
      <c r="BQ152" s="942"/>
      <c r="BR152" s="942"/>
      <c r="BS152" s="942"/>
      <c r="BT152" s="942"/>
    </row>
    <row r="153" spans="1:72" ht="16" x14ac:dyDescent="0.2">
      <c r="A153" s="4"/>
      <c r="B153" s="88"/>
      <c r="C153" s="88"/>
      <c r="D153" s="61"/>
      <c r="E153" s="46"/>
      <c r="F153" s="47"/>
      <c r="G153" s="50"/>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
      <c r="AQ153" s="1"/>
      <c r="AR153" s="942"/>
      <c r="AS153" s="942"/>
      <c r="AT153" s="942"/>
      <c r="AU153" s="942"/>
      <c r="AV153" s="942"/>
      <c r="AW153" s="942"/>
      <c r="AX153" s="942"/>
      <c r="AY153" s="942"/>
      <c r="AZ153" s="942"/>
      <c r="BA153" s="942"/>
      <c r="BB153" s="942"/>
      <c r="BC153" s="942"/>
      <c r="BD153" s="942"/>
      <c r="BE153" s="942"/>
      <c r="BF153" s="942"/>
      <c r="BG153" s="942"/>
      <c r="BH153" s="942"/>
      <c r="BI153" s="942"/>
      <c r="BJ153" s="942"/>
      <c r="BK153" s="942"/>
      <c r="BL153" s="942"/>
      <c r="BM153" s="942"/>
      <c r="BN153" s="942"/>
      <c r="BO153" s="942"/>
      <c r="BP153" s="942"/>
      <c r="BQ153" s="942"/>
      <c r="BR153" s="942"/>
      <c r="BS153" s="942"/>
      <c r="BT153" s="942"/>
    </row>
    <row r="154" spans="1:72" ht="16" x14ac:dyDescent="0.2">
      <c r="A154" s="4"/>
      <c r="B154" s="88"/>
      <c r="C154" s="88"/>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18"/>
      <c r="AP154" s="4"/>
      <c r="AQ154" s="1"/>
      <c r="AR154" s="942"/>
      <c r="AS154" s="942"/>
      <c r="AT154" s="942"/>
      <c r="AU154" s="942"/>
      <c r="AV154" s="942"/>
      <c r="AW154" s="942"/>
      <c r="AX154" s="942"/>
      <c r="AY154" s="942"/>
      <c r="AZ154" s="942"/>
      <c r="BA154" s="942"/>
      <c r="BB154" s="942"/>
      <c r="BC154" s="942"/>
      <c r="BD154" s="942"/>
      <c r="BE154" s="942"/>
      <c r="BF154" s="942"/>
      <c r="BG154" s="942"/>
      <c r="BH154" s="942"/>
      <c r="BI154" s="942"/>
      <c r="BJ154" s="942"/>
      <c r="BK154" s="942"/>
      <c r="BL154" s="942"/>
      <c r="BM154" s="942"/>
      <c r="BN154" s="942"/>
      <c r="BO154" s="942"/>
      <c r="BP154" s="942"/>
      <c r="BQ154" s="942"/>
      <c r="BR154" s="942"/>
      <c r="BS154" s="942"/>
      <c r="BT154" s="942"/>
    </row>
    <row r="155" spans="1:72" ht="16" x14ac:dyDescent="0.2">
      <c r="A155" s="4"/>
      <c r="B155" s="65"/>
      <c r="C155" s="65"/>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4"/>
      <c r="AP155" s="4"/>
      <c r="AQ155" s="1"/>
      <c r="AR155" s="942"/>
      <c r="AS155" s="942"/>
      <c r="AT155" s="942"/>
      <c r="AU155" s="942"/>
      <c r="AV155" s="942"/>
      <c r="AW155" s="942"/>
      <c r="AX155" s="942"/>
      <c r="AY155" s="942"/>
      <c r="AZ155" s="942"/>
      <c r="BA155" s="942"/>
      <c r="BB155" s="942"/>
      <c r="BC155" s="942"/>
      <c r="BD155" s="942"/>
      <c r="BE155" s="942"/>
      <c r="BF155" s="942"/>
      <c r="BG155" s="942"/>
      <c r="BH155" s="942"/>
      <c r="BI155" s="942"/>
      <c r="BJ155" s="942"/>
      <c r="BK155" s="942"/>
      <c r="BL155" s="942"/>
      <c r="BM155" s="942"/>
      <c r="BN155" s="942"/>
      <c r="BO155" s="942"/>
      <c r="BP155" s="942"/>
      <c r="BQ155" s="942"/>
      <c r="BR155" s="942"/>
      <c r="BS155" s="942"/>
      <c r="BT155" s="942"/>
    </row>
    <row r="156" spans="1:72" x14ac:dyDescent="0.15">
      <c r="A156" s="942"/>
      <c r="B156" s="942"/>
      <c r="C156" s="942"/>
      <c r="D156" s="942"/>
      <c r="E156" s="942"/>
      <c r="F156" s="942"/>
      <c r="G156" s="942"/>
      <c r="H156" s="942"/>
      <c r="I156" s="942"/>
      <c r="J156" s="942"/>
      <c r="K156" s="942"/>
      <c r="L156" s="942"/>
      <c r="M156" s="942"/>
      <c r="N156" s="942"/>
      <c r="O156" s="942"/>
      <c r="P156" s="942"/>
      <c r="Q156" s="942"/>
      <c r="R156" s="942"/>
      <c r="S156" s="942"/>
      <c r="T156" s="942"/>
      <c r="U156" s="942"/>
      <c r="V156" s="942"/>
      <c r="W156" s="942"/>
      <c r="X156" s="942"/>
      <c r="Y156" s="942"/>
      <c r="Z156" s="942"/>
      <c r="AA156" s="942"/>
      <c r="AB156" s="942"/>
      <c r="AC156" s="942"/>
      <c r="AD156" s="942"/>
      <c r="AE156" s="942"/>
      <c r="AF156" s="942"/>
      <c r="AG156" s="942"/>
      <c r="AH156" s="942"/>
      <c r="AI156" s="942"/>
      <c r="AJ156" s="942"/>
      <c r="AK156" s="942"/>
      <c r="AL156" s="942"/>
      <c r="AM156" s="942"/>
      <c r="AN156" s="942"/>
      <c r="AO156" s="942"/>
      <c r="AP156" s="942"/>
      <c r="AQ156" s="942"/>
      <c r="AR156" s="942"/>
      <c r="AS156" s="942"/>
      <c r="AT156" s="942"/>
      <c r="AU156" s="942"/>
      <c r="AV156" s="942"/>
      <c r="AW156" s="942"/>
      <c r="AX156" s="942"/>
      <c r="AY156" s="942"/>
      <c r="AZ156" s="942"/>
      <c r="BA156" s="942"/>
      <c r="BB156" s="942"/>
      <c r="BC156" s="942"/>
      <c r="BD156" s="942"/>
      <c r="BE156" s="942"/>
      <c r="BF156" s="942"/>
      <c r="BG156" s="942"/>
      <c r="BH156" s="942"/>
      <c r="BI156" s="942"/>
      <c r="BJ156" s="942"/>
      <c r="BK156" s="942"/>
      <c r="BL156" s="942"/>
      <c r="BM156" s="942"/>
      <c r="BN156" s="942"/>
      <c r="BO156" s="942"/>
      <c r="BP156" s="942"/>
      <c r="BQ156" s="942"/>
      <c r="BR156" s="942"/>
      <c r="BS156" s="942"/>
      <c r="BT156" s="942"/>
    </row>
    <row r="157" spans="1:72" x14ac:dyDescent="0.15">
      <c r="A157" s="942"/>
      <c r="B157" s="942"/>
      <c r="C157" s="942"/>
      <c r="D157" s="942"/>
      <c r="E157" s="942"/>
      <c r="F157" s="942"/>
      <c r="G157" s="942"/>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942"/>
      <c r="AL157" s="942"/>
      <c r="AM157" s="942"/>
      <c r="AN157" s="942"/>
      <c r="AO157" s="942"/>
      <c r="AP157" s="942"/>
      <c r="AQ157" s="942"/>
      <c r="AR157" s="942"/>
      <c r="AS157" s="942"/>
      <c r="AT157" s="942"/>
      <c r="AU157" s="942"/>
      <c r="AV157" s="942"/>
      <c r="AW157" s="942"/>
      <c r="AX157" s="942"/>
      <c r="AY157" s="942"/>
      <c r="AZ157" s="942"/>
      <c r="BA157" s="942"/>
      <c r="BB157" s="942"/>
      <c r="BC157" s="942"/>
      <c r="BD157" s="942"/>
      <c r="BE157" s="942"/>
      <c r="BF157" s="942"/>
      <c r="BG157" s="942"/>
      <c r="BH157" s="942"/>
      <c r="BI157" s="942"/>
      <c r="BJ157" s="942"/>
      <c r="BK157" s="942"/>
      <c r="BL157" s="942"/>
      <c r="BM157" s="942"/>
      <c r="BN157" s="942"/>
      <c r="BO157" s="942"/>
      <c r="BP157" s="942"/>
      <c r="BQ157" s="942"/>
      <c r="BR157" s="942"/>
      <c r="BS157" s="942"/>
      <c r="BT157" s="942"/>
    </row>
    <row r="158" spans="1:72" x14ac:dyDescent="0.15">
      <c r="A158" s="942"/>
      <c r="B158" s="942"/>
      <c r="C158" s="942"/>
      <c r="D158" s="942"/>
      <c r="E158" s="942"/>
      <c r="F158" s="942"/>
      <c r="G158" s="942"/>
      <c r="H158" s="942"/>
      <c r="I158" s="942"/>
      <c r="J158" s="942"/>
      <c r="K158" s="942"/>
      <c r="L158" s="942"/>
      <c r="M158" s="942"/>
      <c r="N158" s="942"/>
      <c r="O158" s="942"/>
      <c r="P158" s="942"/>
      <c r="Q158" s="942"/>
      <c r="R158" s="942"/>
      <c r="S158" s="942"/>
      <c r="T158" s="942"/>
      <c r="U158" s="942"/>
      <c r="V158" s="942"/>
      <c r="W158" s="942"/>
      <c r="X158" s="942"/>
      <c r="Y158" s="942"/>
      <c r="Z158" s="942"/>
      <c r="AA158" s="942"/>
      <c r="AB158" s="942"/>
      <c r="AC158" s="942"/>
      <c r="AD158" s="942"/>
      <c r="AE158" s="942"/>
      <c r="AF158" s="942"/>
      <c r="AG158" s="942"/>
      <c r="AH158" s="942"/>
      <c r="AI158" s="942"/>
      <c r="AJ158" s="942"/>
      <c r="AK158" s="942"/>
      <c r="AL158" s="942"/>
      <c r="AM158" s="942"/>
      <c r="AN158" s="942"/>
      <c r="AO158" s="942"/>
      <c r="AP158" s="942"/>
      <c r="AQ158" s="942"/>
      <c r="AR158" s="942"/>
      <c r="AS158" s="942"/>
      <c r="AT158" s="942"/>
      <c r="AU158" s="942"/>
      <c r="AV158" s="942"/>
      <c r="AW158" s="942"/>
      <c r="AX158" s="942"/>
      <c r="AY158" s="942"/>
      <c r="AZ158" s="942"/>
      <c r="BA158" s="942"/>
      <c r="BB158" s="942"/>
      <c r="BC158" s="942"/>
      <c r="BD158" s="942"/>
      <c r="BE158" s="942"/>
      <c r="BF158" s="942"/>
      <c r="BG158" s="942"/>
      <c r="BH158" s="942"/>
      <c r="BI158" s="942"/>
      <c r="BJ158" s="942"/>
      <c r="BK158" s="942"/>
      <c r="BL158" s="942"/>
      <c r="BM158" s="942"/>
      <c r="BN158" s="942"/>
      <c r="BO158" s="942"/>
      <c r="BP158" s="942"/>
      <c r="BQ158" s="942"/>
      <c r="BR158" s="942"/>
      <c r="BS158" s="942"/>
      <c r="BT158" s="942"/>
    </row>
    <row r="159" spans="1:72" x14ac:dyDescent="0.15">
      <c r="A159" s="942"/>
      <c r="B159" s="942"/>
      <c r="C159" s="942"/>
      <c r="D159" s="942"/>
      <c r="E159" s="942"/>
      <c r="F159" s="942"/>
      <c r="G159" s="942"/>
      <c r="H159" s="942"/>
      <c r="I159" s="942"/>
      <c r="J159" s="942"/>
      <c r="K159" s="942"/>
      <c r="L159" s="942"/>
      <c r="M159" s="942"/>
      <c r="N159" s="942"/>
      <c r="O159" s="942"/>
      <c r="P159" s="942"/>
      <c r="Q159" s="942"/>
      <c r="R159" s="942"/>
      <c r="S159" s="942"/>
      <c r="T159" s="942"/>
      <c r="U159" s="942"/>
      <c r="V159" s="942"/>
      <c r="W159" s="942"/>
      <c r="X159" s="942"/>
      <c r="Y159" s="942"/>
      <c r="Z159" s="942"/>
      <c r="AA159" s="942"/>
      <c r="AB159" s="942"/>
      <c r="AC159" s="942"/>
      <c r="AD159" s="942"/>
      <c r="AE159" s="942"/>
      <c r="AF159" s="942"/>
      <c r="AG159" s="942"/>
      <c r="AH159" s="942"/>
      <c r="AI159" s="942"/>
      <c r="AJ159" s="942"/>
      <c r="AK159" s="942"/>
      <c r="AL159" s="942"/>
      <c r="AM159" s="942"/>
      <c r="AN159" s="942"/>
      <c r="AO159" s="942"/>
      <c r="AP159" s="942"/>
      <c r="AQ159" s="942"/>
      <c r="AR159" s="942"/>
      <c r="AS159" s="942"/>
      <c r="AT159" s="942"/>
      <c r="AU159" s="942"/>
      <c r="AV159" s="942"/>
      <c r="AW159" s="942"/>
      <c r="AX159" s="942"/>
      <c r="AY159" s="942"/>
      <c r="AZ159" s="942"/>
      <c r="BA159" s="942"/>
      <c r="BB159" s="942"/>
      <c r="BC159" s="942"/>
      <c r="BD159" s="942"/>
      <c r="BE159" s="942"/>
      <c r="BF159" s="942"/>
      <c r="BG159" s="942"/>
      <c r="BH159" s="942"/>
      <c r="BI159" s="942"/>
      <c r="BJ159" s="942"/>
      <c r="BK159" s="942"/>
      <c r="BL159" s="942"/>
      <c r="BM159" s="942"/>
      <c r="BN159" s="942"/>
      <c r="BO159" s="942"/>
      <c r="BP159" s="942"/>
      <c r="BQ159" s="942"/>
      <c r="BR159" s="942"/>
      <c r="BS159" s="942"/>
      <c r="BT159" s="942"/>
    </row>
    <row r="160" spans="1:72" x14ac:dyDescent="0.15">
      <c r="A160" s="942"/>
      <c r="B160" s="942"/>
      <c r="C160" s="942"/>
      <c r="D160" s="942"/>
      <c r="E160" s="942"/>
      <c r="F160" s="942"/>
      <c r="G160" s="942"/>
      <c r="H160" s="942"/>
      <c r="I160" s="942"/>
      <c r="J160" s="942"/>
      <c r="K160" s="942"/>
      <c r="L160" s="942"/>
      <c r="M160" s="942"/>
      <c r="N160" s="942"/>
      <c r="O160" s="942"/>
      <c r="P160" s="942"/>
      <c r="Q160" s="942"/>
      <c r="R160" s="942"/>
      <c r="S160" s="942"/>
      <c r="T160" s="942"/>
      <c r="U160" s="942"/>
      <c r="V160" s="942"/>
      <c r="W160" s="942"/>
      <c r="X160" s="942"/>
      <c r="Y160" s="942"/>
      <c r="Z160" s="942"/>
      <c r="AA160" s="942"/>
      <c r="AB160" s="942"/>
      <c r="AC160" s="942"/>
      <c r="AD160" s="942"/>
      <c r="AE160" s="942"/>
      <c r="AF160" s="942"/>
      <c r="AG160" s="942"/>
      <c r="AH160" s="942"/>
      <c r="AI160" s="942"/>
      <c r="AJ160" s="942"/>
      <c r="AK160" s="942"/>
      <c r="AL160" s="942"/>
      <c r="AM160" s="942"/>
      <c r="AN160" s="942"/>
      <c r="AO160" s="942"/>
      <c r="AP160" s="942"/>
      <c r="AQ160" s="942"/>
      <c r="AR160" s="942"/>
      <c r="AS160" s="942"/>
      <c r="AT160" s="942"/>
      <c r="AU160" s="942"/>
      <c r="AV160" s="942"/>
      <c r="AW160" s="942"/>
      <c r="AX160" s="942"/>
      <c r="AY160" s="942"/>
      <c r="AZ160" s="942"/>
      <c r="BA160" s="942"/>
      <c r="BB160" s="942"/>
      <c r="BC160" s="942"/>
      <c r="BD160" s="942"/>
      <c r="BE160" s="942"/>
      <c r="BF160" s="942"/>
      <c r="BG160" s="942"/>
      <c r="BH160" s="942"/>
      <c r="BI160" s="942"/>
      <c r="BJ160" s="942"/>
      <c r="BK160" s="942"/>
      <c r="BL160" s="942"/>
      <c r="BM160" s="942"/>
      <c r="BN160" s="942"/>
      <c r="BO160" s="942"/>
      <c r="BP160" s="942"/>
      <c r="BQ160" s="942"/>
      <c r="BR160" s="942"/>
      <c r="BS160" s="942"/>
      <c r="BT160" s="942"/>
    </row>
    <row r="161" spans="1:72" x14ac:dyDescent="0.15">
      <c r="A161" s="942"/>
      <c r="B161" s="942"/>
      <c r="C161" s="942"/>
      <c r="D161" s="942"/>
      <c r="E161" s="942"/>
      <c r="F161" s="942"/>
      <c r="G161" s="942"/>
      <c r="H161" s="942"/>
      <c r="I161" s="942"/>
      <c r="J161" s="942"/>
      <c r="K161" s="942"/>
      <c r="L161" s="942"/>
      <c r="M161" s="942"/>
      <c r="N161" s="942"/>
      <c r="O161" s="942"/>
      <c r="P161" s="942"/>
      <c r="Q161" s="942"/>
      <c r="R161" s="942"/>
      <c r="S161" s="942"/>
      <c r="T161" s="942"/>
      <c r="U161" s="942"/>
      <c r="V161" s="942"/>
      <c r="W161" s="942"/>
      <c r="X161" s="942"/>
      <c r="Y161" s="942"/>
      <c r="Z161" s="942"/>
      <c r="AA161" s="942"/>
      <c r="AB161" s="942"/>
      <c r="AC161" s="942"/>
      <c r="AD161" s="942"/>
      <c r="AE161" s="942"/>
      <c r="AF161" s="942"/>
      <c r="AG161" s="942"/>
      <c r="AH161" s="942"/>
      <c r="AI161" s="942"/>
      <c r="AJ161" s="942"/>
      <c r="AK161" s="942"/>
      <c r="AL161" s="942"/>
      <c r="AM161" s="942"/>
      <c r="AN161" s="942"/>
      <c r="AO161" s="942"/>
      <c r="AP161" s="942"/>
      <c r="AQ161" s="942"/>
      <c r="AR161" s="942"/>
      <c r="AS161" s="942"/>
      <c r="AT161" s="942"/>
      <c r="AU161" s="942"/>
      <c r="AV161" s="942"/>
      <c r="AW161" s="942"/>
      <c r="AX161" s="942"/>
      <c r="AY161" s="942"/>
      <c r="AZ161" s="942"/>
      <c r="BA161" s="942"/>
      <c r="BB161" s="942"/>
      <c r="BC161" s="942"/>
      <c r="BD161" s="942"/>
      <c r="BE161" s="942"/>
      <c r="BF161" s="942"/>
      <c r="BG161" s="942"/>
      <c r="BH161" s="942"/>
      <c r="BI161" s="942"/>
      <c r="BJ161" s="942"/>
      <c r="BK161" s="942"/>
      <c r="BL161" s="942"/>
      <c r="BM161" s="942"/>
      <c r="BN161" s="942"/>
      <c r="BO161" s="942"/>
      <c r="BP161" s="942"/>
      <c r="BQ161" s="942"/>
      <c r="BR161" s="942"/>
      <c r="BS161" s="942"/>
      <c r="BT161" s="942"/>
    </row>
    <row r="162" spans="1:72" x14ac:dyDescent="0.15">
      <c r="A162" s="942"/>
      <c r="B162" s="942"/>
      <c r="C162" s="942"/>
      <c r="D162" s="942"/>
      <c r="E162" s="942"/>
      <c r="F162" s="942"/>
      <c r="G162" s="942"/>
      <c r="H162" s="942"/>
      <c r="I162" s="942"/>
      <c r="J162" s="942"/>
      <c r="K162" s="942"/>
      <c r="L162" s="942"/>
      <c r="M162" s="942"/>
      <c r="N162" s="942"/>
      <c r="O162" s="942"/>
      <c r="P162" s="942"/>
      <c r="Q162" s="942"/>
      <c r="R162" s="942"/>
      <c r="S162" s="942"/>
      <c r="T162" s="942"/>
      <c r="U162" s="942"/>
      <c r="V162" s="942"/>
      <c r="W162" s="942"/>
      <c r="X162" s="942"/>
      <c r="Y162" s="942"/>
      <c r="Z162" s="942"/>
      <c r="AA162" s="942"/>
      <c r="AB162" s="942"/>
      <c r="AC162" s="942"/>
      <c r="AD162" s="942"/>
      <c r="AE162" s="942"/>
      <c r="AF162" s="942"/>
      <c r="AG162" s="942"/>
      <c r="AH162" s="942"/>
      <c r="AI162" s="942"/>
      <c r="AJ162" s="942"/>
      <c r="AK162" s="942"/>
      <c r="AL162" s="942"/>
      <c r="AM162" s="942"/>
      <c r="AN162" s="942"/>
      <c r="AO162" s="942"/>
      <c r="AP162" s="942"/>
      <c r="AQ162" s="942"/>
      <c r="AR162" s="942"/>
      <c r="AS162" s="942"/>
      <c r="AT162" s="942"/>
      <c r="AU162" s="942"/>
      <c r="AV162" s="942"/>
      <c r="AW162" s="942"/>
      <c r="AX162" s="942"/>
      <c r="AY162" s="942"/>
      <c r="AZ162" s="942"/>
      <c r="BA162" s="942"/>
      <c r="BB162" s="942"/>
      <c r="BC162" s="942"/>
      <c r="BD162" s="942"/>
      <c r="BE162" s="942"/>
      <c r="BF162" s="942"/>
      <c r="BG162" s="942"/>
      <c r="BH162" s="942"/>
      <c r="BI162" s="942"/>
      <c r="BJ162" s="942"/>
      <c r="BK162" s="942"/>
      <c r="BL162" s="942"/>
      <c r="BM162" s="942"/>
      <c r="BN162" s="942"/>
      <c r="BO162" s="942"/>
      <c r="BP162" s="942"/>
      <c r="BQ162" s="942"/>
      <c r="BR162" s="942"/>
      <c r="BS162" s="942"/>
      <c r="BT162" s="942"/>
    </row>
    <row r="163" spans="1:72" ht="3.75" customHeight="1" x14ac:dyDescent="0.15">
      <c r="A163" s="942"/>
      <c r="B163" s="942"/>
      <c r="C163" s="942"/>
      <c r="D163" s="942"/>
      <c r="E163" s="942"/>
      <c r="F163" s="942"/>
      <c r="G163" s="942"/>
      <c r="H163" s="942"/>
      <c r="I163" s="942"/>
      <c r="J163" s="942"/>
      <c r="K163" s="942"/>
      <c r="L163" s="942"/>
      <c r="M163" s="942"/>
      <c r="N163" s="942"/>
      <c r="O163" s="942"/>
      <c r="P163" s="942"/>
      <c r="Q163" s="942"/>
      <c r="R163" s="942"/>
      <c r="S163" s="942"/>
      <c r="T163" s="942"/>
      <c r="U163" s="942"/>
      <c r="V163" s="942"/>
      <c r="W163" s="942"/>
      <c r="X163" s="942"/>
      <c r="Y163" s="942"/>
      <c r="Z163" s="942"/>
      <c r="AA163" s="942"/>
      <c r="AB163" s="942"/>
      <c r="AC163" s="942"/>
      <c r="AD163" s="942"/>
      <c r="AE163" s="942"/>
      <c r="AF163" s="942"/>
      <c r="AG163" s="942"/>
      <c r="AH163" s="942"/>
      <c r="AI163" s="942"/>
      <c r="AJ163" s="942"/>
      <c r="AK163" s="942"/>
      <c r="AL163" s="942"/>
      <c r="AM163" s="942"/>
      <c r="AN163" s="942"/>
      <c r="AO163" s="942"/>
      <c r="AP163" s="942"/>
      <c r="AQ163" s="942"/>
      <c r="AR163" s="942"/>
      <c r="AS163" s="942"/>
      <c r="AT163" s="942"/>
      <c r="AU163" s="942"/>
      <c r="AV163" s="942"/>
      <c r="AW163" s="942"/>
      <c r="AX163" s="942"/>
      <c r="AY163" s="942"/>
      <c r="AZ163" s="942"/>
      <c r="BA163" s="942"/>
      <c r="BB163" s="942"/>
      <c r="BC163" s="942"/>
      <c r="BD163" s="942"/>
      <c r="BE163" s="942"/>
      <c r="BF163" s="942"/>
      <c r="BG163" s="942"/>
      <c r="BH163" s="942"/>
      <c r="BI163" s="942"/>
      <c r="BJ163" s="942"/>
      <c r="BK163" s="942"/>
      <c r="BL163" s="942"/>
      <c r="BM163" s="942"/>
      <c r="BN163" s="942"/>
      <c r="BO163" s="942"/>
      <c r="BP163" s="942"/>
      <c r="BQ163" s="942"/>
      <c r="BR163" s="942"/>
      <c r="BS163" s="942"/>
      <c r="BT163" s="942"/>
    </row>
    <row r="164" spans="1:72" x14ac:dyDescent="0.15">
      <c r="A164" s="942"/>
      <c r="B164" s="942"/>
      <c r="C164" s="942"/>
      <c r="D164" s="942"/>
      <c r="E164" s="942"/>
      <c r="F164" s="942"/>
      <c r="G164" s="942"/>
      <c r="H164" s="942"/>
      <c r="I164" s="942"/>
      <c r="J164" s="942"/>
      <c r="K164" s="942"/>
      <c r="L164" s="942"/>
      <c r="M164" s="942"/>
      <c r="N164" s="942"/>
      <c r="O164" s="942"/>
      <c r="P164" s="942"/>
      <c r="Q164" s="942"/>
      <c r="R164" s="942"/>
      <c r="S164" s="942"/>
      <c r="T164" s="942"/>
      <c r="U164" s="942"/>
      <c r="V164" s="942"/>
      <c r="W164" s="942"/>
      <c r="X164" s="942"/>
      <c r="Y164" s="942"/>
      <c r="Z164" s="942"/>
      <c r="AA164" s="942"/>
      <c r="AB164" s="942"/>
      <c r="AC164" s="942"/>
      <c r="AD164" s="942"/>
      <c r="AE164" s="942"/>
      <c r="AF164" s="942"/>
      <c r="AG164" s="942"/>
      <c r="AH164" s="942"/>
      <c r="AI164" s="942"/>
      <c r="AJ164" s="942"/>
      <c r="AK164" s="942"/>
      <c r="AL164" s="942"/>
      <c r="AM164" s="942"/>
      <c r="AN164" s="942"/>
      <c r="AO164" s="942"/>
      <c r="AP164" s="942"/>
      <c r="AQ164" s="942"/>
      <c r="AR164" s="942"/>
      <c r="AS164" s="942"/>
      <c r="AT164" s="942"/>
      <c r="AU164" s="942"/>
      <c r="AV164" s="942"/>
      <c r="AW164" s="942"/>
      <c r="AX164" s="942"/>
      <c r="AY164" s="942"/>
      <c r="AZ164" s="942"/>
      <c r="BA164" s="942"/>
      <c r="BB164" s="942"/>
      <c r="BC164" s="942"/>
      <c r="BD164" s="942"/>
      <c r="BE164" s="942"/>
      <c r="BF164" s="942"/>
      <c r="BG164" s="942"/>
      <c r="BH164" s="942"/>
      <c r="BI164" s="942"/>
      <c r="BJ164" s="942"/>
      <c r="BK164" s="942"/>
      <c r="BL164" s="942"/>
      <c r="BM164" s="942"/>
      <c r="BN164" s="942"/>
      <c r="BO164" s="942"/>
      <c r="BP164" s="942"/>
      <c r="BQ164" s="942"/>
      <c r="BR164" s="942"/>
      <c r="BS164" s="942"/>
      <c r="BT164" s="942"/>
    </row>
    <row r="165" spans="1:72" x14ac:dyDescent="0.15">
      <c r="A165" s="942"/>
      <c r="B165" s="942"/>
      <c r="C165" s="942"/>
      <c r="D165" s="942"/>
      <c r="E165" s="942"/>
      <c r="F165" s="942"/>
      <c r="G165" s="942"/>
      <c r="H165" s="942"/>
      <c r="I165" s="942"/>
      <c r="J165" s="942"/>
      <c r="K165" s="942"/>
      <c r="L165" s="942"/>
      <c r="M165" s="942"/>
      <c r="N165" s="942"/>
      <c r="O165" s="942"/>
      <c r="P165" s="942"/>
      <c r="Q165" s="942"/>
      <c r="R165" s="942"/>
      <c r="S165" s="942"/>
      <c r="T165" s="942"/>
      <c r="U165" s="942"/>
      <c r="V165" s="942"/>
      <c r="W165" s="942"/>
      <c r="X165" s="942"/>
      <c r="Y165" s="942"/>
      <c r="Z165" s="942"/>
      <c r="AA165" s="942"/>
      <c r="AB165" s="942"/>
      <c r="AC165" s="942"/>
      <c r="AD165" s="942"/>
      <c r="AE165" s="942"/>
      <c r="AF165" s="942"/>
      <c r="AG165" s="942"/>
      <c r="AH165" s="942"/>
      <c r="AI165" s="942"/>
      <c r="AJ165" s="942"/>
      <c r="AK165" s="942"/>
      <c r="AL165" s="942"/>
      <c r="AM165" s="942"/>
      <c r="AN165" s="942"/>
      <c r="AO165" s="942"/>
      <c r="AP165" s="942"/>
      <c r="AQ165" s="942"/>
      <c r="AR165" s="942"/>
      <c r="AS165" s="942"/>
      <c r="AT165" s="942"/>
      <c r="AU165" s="942"/>
      <c r="AV165" s="942"/>
      <c r="AW165" s="942"/>
      <c r="AX165" s="942"/>
      <c r="AY165" s="942"/>
      <c r="AZ165" s="942"/>
      <c r="BA165" s="942"/>
      <c r="BB165" s="942"/>
      <c r="BC165" s="942"/>
      <c r="BD165" s="942"/>
      <c r="BE165" s="942"/>
      <c r="BF165" s="942"/>
      <c r="BG165" s="942"/>
      <c r="BH165" s="942"/>
      <c r="BI165" s="942"/>
      <c r="BJ165" s="942"/>
      <c r="BK165" s="942"/>
      <c r="BL165" s="942"/>
      <c r="BM165" s="942"/>
      <c r="BN165" s="942"/>
      <c r="BO165" s="942"/>
      <c r="BP165" s="942"/>
      <c r="BQ165" s="942"/>
      <c r="BR165" s="942"/>
      <c r="BS165" s="942"/>
      <c r="BT165" s="942"/>
    </row>
    <row r="166" spans="1:72" x14ac:dyDescent="0.15">
      <c r="A166" s="942"/>
      <c r="B166" s="942"/>
      <c r="C166" s="942"/>
      <c r="D166" s="942"/>
      <c r="E166" s="942"/>
      <c r="F166" s="942"/>
      <c r="G166" s="942"/>
      <c r="H166" s="942"/>
      <c r="I166" s="942"/>
      <c r="J166" s="942"/>
      <c r="K166" s="942"/>
      <c r="L166" s="942"/>
      <c r="M166" s="942"/>
      <c r="N166" s="942"/>
      <c r="O166" s="942"/>
      <c r="P166" s="942"/>
      <c r="Q166" s="942"/>
      <c r="R166" s="942"/>
      <c r="S166" s="942"/>
      <c r="T166" s="942"/>
      <c r="U166" s="942"/>
      <c r="V166" s="942"/>
      <c r="W166" s="942"/>
      <c r="X166" s="942"/>
      <c r="Y166" s="942"/>
      <c r="Z166" s="942"/>
      <c r="AA166" s="942"/>
      <c r="AB166" s="942"/>
      <c r="AC166" s="942"/>
      <c r="AD166" s="942"/>
      <c r="AE166" s="942"/>
      <c r="AF166" s="942"/>
      <c r="AG166" s="942"/>
      <c r="AH166" s="942"/>
      <c r="AI166" s="942"/>
      <c r="AJ166" s="942"/>
      <c r="AK166" s="942"/>
      <c r="AL166" s="942"/>
      <c r="AM166" s="942"/>
      <c r="AN166" s="942"/>
      <c r="AO166" s="942"/>
      <c r="AP166" s="942"/>
      <c r="AQ166" s="942"/>
      <c r="AR166" s="942"/>
      <c r="AS166" s="942"/>
      <c r="AT166" s="942"/>
      <c r="AU166" s="942"/>
      <c r="AV166" s="942"/>
      <c r="AW166" s="942"/>
      <c r="AX166" s="942"/>
      <c r="AY166" s="942"/>
      <c r="AZ166" s="942"/>
      <c r="BA166" s="942"/>
      <c r="BB166" s="942"/>
      <c r="BC166" s="942"/>
      <c r="BD166" s="942"/>
      <c r="BE166" s="942"/>
      <c r="BF166" s="942"/>
      <c r="BG166" s="942"/>
      <c r="BH166" s="942"/>
      <c r="BI166" s="942"/>
      <c r="BJ166" s="942"/>
      <c r="BK166" s="942"/>
      <c r="BL166" s="942"/>
      <c r="BM166" s="942"/>
      <c r="BN166" s="942"/>
      <c r="BO166" s="942"/>
      <c r="BP166" s="942"/>
      <c r="BQ166" s="942"/>
      <c r="BR166" s="942"/>
      <c r="BS166" s="942"/>
      <c r="BT166" s="942"/>
    </row>
    <row r="167" spans="1:72" x14ac:dyDescent="0.15">
      <c r="A167" s="942"/>
      <c r="B167" s="942"/>
      <c r="C167" s="942"/>
      <c r="D167" s="942"/>
      <c r="E167" s="942"/>
      <c r="F167" s="942"/>
      <c r="G167" s="942"/>
      <c r="H167" s="942"/>
      <c r="I167" s="942"/>
      <c r="J167" s="942"/>
      <c r="K167" s="942"/>
      <c r="L167" s="942"/>
      <c r="M167" s="942"/>
      <c r="N167" s="942"/>
      <c r="O167" s="942"/>
      <c r="P167" s="942"/>
      <c r="Q167" s="942"/>
      <c r="R167" s="942"/>
      <c r="S167" s="942"/>
      <c r="T167" s="942"/>
      <c r="U167" s="942"/>
      <c r="V167" s="942"/>
      <c r="W167" s="942"/>
      <c r="X167" s="942"/>
      <c r="Y167" s="942"/>
      <c r="Z167" s="942"/>
      <c r="AA167" s="942"/>
      <c r="AB167" s="942"/>
      <c r="AC167" s="942"/>
      <c r="AD167" s="942"/>
      <c r="AE167" s="942"/>
      <c r="AF167" s="942"/>
      <c r="AG167" s="942"/>
      <c r="AH167" s="942"/>
      <c r="AI167" s="942"/>
      <c r="AJ167" s="942"/>
      <c r="AK167" s="942"/>
      <c r="AL167" s="942"/>
      <c r="AM167" s="942"/>
      <c r="AN167" s="942"/>
      <c r="AO167" s="942"/>
      <c r="AP167" s="942"/>
      <c r="AQ167" s="942"/>
      <c r="AR167" s="942"/>
      <c r="AS167" s="942"/>
      <c r="AT167" s="942"/>
      <c r="AU167" s="942"/>
      <c r="AV167" s="942"/>
      <c r="AW167" s="942"/>
      <c r="AX167" s="942"/>
      <c r="AY167" s="942"/>
      <c r="AZ167" s="942"/>
      <c r="BA167" s="942"/>
      <c r="BB167" s="942"/>
      <c r="BC167" s="942"/>
      <c r="BD167" s="942"/>
      <c r="BE167" s="942"/>
      <c r="BF167" s="942"/>
      <c r="BG167" s="942"/>
      <c r="BH167" s="942"/>
      <c r="BI167" s="942"/>
      <c r="BJ167" s="942"/>
      <c r="BK167" s="942"/>
      <c r="BL167" s="942"/>
      <c r="BM167" s="942"/>
      <c r="BN167" s="942"/>
      <c r="BO167" s="942"/>
      <c r="BP167" s="942"/>
      <c r="BQ167" s="942"/>
      <c r="BR167" s="942"/>
      <c r="BS167" s="942"/>
      <c r="BT167" s="942"/>
    </row>
    <row r="168" spans="1:72" x14ac:dyDescent="0.15">
      <c r="A168" s="942"/>
      <c r="B168" s="942"/>
      <c r="C168" s="942"/>
      <c r="D168" s="942"/>
      <c r="E168" s="942"/>
      <c r="F168" s="942"/>
      <c r="G168" s="942"/>
      <c r="H168" s="942"/>
      <c r="I168" s="942"/>
      <c r="J168" s="942"/>
      <c r="K168" s="942"/>
      <c r="L168" s="942"/>
      <c r="M168" s="942"/>
      <c r="N168" s="942"/>
      <c r="O168" s="942"/>
      <c r="P168" s="942"/>
      <c r="Q168" s="942"/>
      <c r="R168" s="942"/>
      <c r="S168" s="942"/>
      <c r="T168" s="942"/>
      <c r="U168" s="942"/>
      <c r="V168" s="942"/>
      <c r="W168" s="942"/>
      <c r="X168" s="942"/>
      <c r="Y168" s="942"/>
      <c r="Z168" s="942"/>
      <c r="AA168" s="942"/>
      <c r="AB168" s="942"/>
      <c r="AC168" s="942"/>
      <c r="AD168" s="942"/>
      <c r="AE168" s="942"/>
      <c r="AF168" s="942"/>
      <c r="AG168" s="942"/>
      <c r="AH168" s="942"/>
      <c r="AI168" s="942"/>
      <c r="AJ168" s="942"/>
      <c r="AK168" s="942"/>
      <c r="AL168" s="942"/>
      <c r="AM168" s="942"/>
      <c r="AN168" s="942"/>
      <c r="AO168" s="942"/>
      <c r="AP168" s="942"/>
      <c r="AQ168" s="942"/>
      <c r="AR168" s="942"/>
      <c r="AS168" s="942"/>
      <c r="AT168" s="942"/>
      <c r="AU168" s="942"/>
      <c r="AV168" s="942"/>
      <c r="AW168" s="942"/>
      <c r="AX168" s="942"/>
      <c r="AY168" s="942"/>
      <c r="AZ168" s="942"/>
      <c r="BA168" s="942"/>
      <c r="BB168" s="942"/>
      <c r="BC168" s="942"/>
      <c r="BD168" s="942"/>
      <c r="BE168" s="942"/>
      <c r="BF168" s="942"/>
      <c r="BG168" s="942"/>
      <c r="BH168" s="942"/>
      <c r="BI168" s="942"/>
      <c r="BJ168" s="942"/>
      <c r="BK168" s="942"/>
      <c r="BL168" s="942"/>
      <c r="BM168" s="942"/>
      <c r="BN168" s="942"/>
      <c r="BO168" s="942"/>
      <c r="BP168" s="942"/>
      <c r="BQ168" s="942"/>
      <c r="BR168" s="942"/>
      <c r="BS168" s="942"/>
      <c r="BT168" s="942"/>
    </row>
    <row r="169" spans="1:72" x14ac:dyDescent="0.15">
      <c r="A169" s="942"/>
      <c r="B169" s="942"/>
      <c r="C169" s="942"/>
      <c r="D169" s="942"/>
      <c r="E169" s="942"/>
      <c r="F169" s="942"/>
      <c r="G169" s="942"/>
      <c r="H169" s="942"/>
      <c r="I169" s="942"/>
      <c r="J169" s="942"/>
      <c r="K169" s="942"/>
      <c r="L169" s="942"/>
      <c r="M169" s="942"/>
      <c r="N169" s="942"/>
      <c r="O169" s="942"/>
      <c r="P169" s="942"/>
      <c r="Q169" s="942"/>
      <c r="R169" s="942"/>
      <c r="S169" s="942"/>
      <c r="T169" s="942"/>
      <c r="U169" s="942"/>
      <c r="V169" s="942"/>
      <c r="W169" s="942"/>
      <c r="X169" s="942"/>
      <c r="Y169" s="942"/>
      <c r="Z169" s="942"/>
      <c r="AA169" s="942"/>
      <c r="AB169" s="942"/>
      <c r="AC169" s="942"/>
      <c r="AD169" s="942"/>
      <c r="AE169" s="942"/>
      <c r="AF169" s="942"/>
      <c r="AG169" s="942"/>
      <c r="AH169" s="942"/>
      <c r="AI169" s="942"/>
      <c r="AJ169" s="942"/>
      <c r="AK169" s="942"/>
      <c r="AL169" s="942"/>
      <c r="AM169" s="942"/>
      <c r="AN169" s="942"/>
      <c r="AO169" s="942"/>
      <c r="AP169" s="942"/>
      <c r="AQ169" s="942"/>
      <c r="AR169" s="942"/>
      <c r="AS169" s="942"/>
      <c r="AT169" s="942"/>
      <c r="AU169" s="942"/>
      <c r="AV169" s="942"/>
      <c r="AW169" s="942"/>
      <c r="AX169" s="942"/>
      <c r="AY169" s="942"/>
      <c r="AZ169" s="942"/>
      <c r="BA169" s="942"/>
      <c r="BB169" s="942"/>
      <c r="BC169" s="942"/>
      <c r="BD169" s="942"/>
      <c r="BE169" s="942"/>
      <c r="BF169" s="942"/>
      <c r="BG169" s="942"/>
      <c r="BH169" s="942"/>
      <c r="BI169" s="942"/>
      <c r="BJ169" s="942"/>
      <c r="BK169" s="942"/>
      <c r="BL169" s="942"/>
      <c r="BM169" s="942"/>
      <c r="BN169" s="942"/>
      <c r="BO169" s="942"/>
      <c r="BP169" s="942"/>
      <c r="BQ169" s="942"/>
      <c r="BR169" s="942"/>
      <c r="BS169" s="942"/>
      <c r="BT169" s="942"/>
    </row>
    <row r="170" spans="1:72" x14ac:dyDescent="0.15">
      <c r="A170" s="942"/>
      <c r="B170" s="942"/>
      <c r="C170" s="942"/>
      <c r="D170" s="942"/>
      <c r="E170" s="942"/>
      <c r="F170" s="942"/>
      <c r="G170" s="942"/>
      <c r="H170" s="942"/>
      <c r="I170" s="942"/>
      <c r="J170" s="942"/>
      <c r="K170" s="942"/>
      <c r="L170" s="942"/>
      <c r="M170" s="942"/>
      <c r="N170" s="942"/>
      <c r="O170" s="942"/>
      <c r="P170" s="942"/>
      <c r="Q170" s="942"/>
      <c r="R170" s="942"/>
      <c r="S170" s="942"/>
      <c r="T170" s="942"/>
      <c r="U170" s="942"/>
      <c r="V170" s="942"/>
      <c r="W170" s="942"/>
      <c r="X170" s="942"/>
      <c r="Y170" s="942"/>
      <c r="Z170" s="942"/>
      <c r="AA170" s="942"/>
      <c r="AB170" s="942"/>
      <c r="AC170" s="942"/>
      <c r="AD170" s="942"/>
      <c r="AE170" s="942"/>
      <c r="AF170" s="942"/>
      <c r="AG170" s="942"/>
      <c r="AH170" s="942"/>
      <c r="AI170" s="942"/>
      <c r="AJ170" s="942"/>
      <c r="AK170" s="942"/>
      <c r="AL170" s="942"/>
      <c r="AM170" s="942"/>
      <c r="AN170" s="942"/>
      <c r="AO170" s="942"/>
      <c r="AP170" s="942"/>
      <c r="AQ170" s="942"/>
      <c r="AR170" s="942"/>
      <c r="AS170" s="942"/>
      <c r="AT170" s="942"/>
      <c r="AU170" s="942"/>
      <c r="AV170" s="942"/>
      <c r="AW170" s="942"/>
      <c r="AX170" s="942"/>
      <c r="AY170" s="942"/>
      <c r="AZ170" s="942"/>
      <c r="BA170" s="942"/>
      <c r="BB170" s="942"/>
      <c r="BC170" s="942"/>
      <c r="BD170" s="942"/>
      <c r="BE170" s="942"/>
      <c r="BF170" s="942"/>
      <c r="BG170" s="942"/>
      <c r="BH170" s="942"/>
      <c r="BI170" s="942"/>
      <c r="BJ170" s="942"/>
      <c r="BK170" s="942"/>
      <c r="BL170" s="942"/>
      <c r="BM170" s="942"/>
      <c r="BN170" s="942"/>
      <c r="BO170" s="942"/>
      <c r="BP170" s="942"/>
      <c r="BQ170" s="942"/>
      <c r="BR170" s="942"/>
      <c r="BS170" s="942"/>
      <c r="BT170" s="942"/>
    </row>
    <row r="171" spans="1:72" x14ac:dyDescent="0.15">
      <c r="A171" s="942"/>
      <c r="B171" s="942"/>
      <c r="C171" s="942"/>
      <c r="D171" s="942"/>
      <c r="E171" s="942"/>
      <c r="F171" s="942"/>
      <c r="G171" s="942"/>
      <c r="H171" s="942"/>
      <c r="I171" s="942"/>
      <c r="J171" s="942"/>
      <c r="K171" s="942"/>
      <c r="L171" s="942"/>
      <c r="M171" s="942"/>
      <c r="N171" s="942"/>
      <c r="O171" s="942"/>
      <c r="P171" s="942"/>
      <c r="Q171" s="942"/>
      <c r="R171" s="942"/>
      <c r="S171" s="942"/>
      <c r="T171" s="942"/>
      <c r="U171" s="942"/>
      <c r="V171" s="942"/>
      <c r="W171" s="942"/>
      <c r="X171" s="942"/>
      <c r="Y171" s="942"/>
      <c r="Z171" s="942"/>
      <c r="AA171" s="942"/>
      <c r="AB171" s="942"/>
      <c r="AC171" s="942"/>
      <c r="AD171" s="942"/>
      <c r="AE171" s="942"/>
      <c r="AF171" s="942"/>
      <c r="AG171" s="942"/>
      <c r="AH171" s="942"/>
      <c r="AI171" s="942"/>
      <c r="AJ171" s="942"/>
      <c r="AK171" s="942"/>
      <c r="AL171" s="942"/>
      <c r="AM171" s="942"/>
      <c r="AN171" s="942"/>
      <c r="AO171" s="942"/>
      <c r="AP171" s="942"/>
      <c r="AQ171" s="942"/>
      <c r="AR171" s="942"/>
      <c r="AS171" s="942"/>
      <c r="AT171" s="942"/>
      <c r="AU171" s="942"/>
      <c r="AV171" s="942"/>
      <c r="AW171" s="942"/>
      <c r="AX171" s="942"/>
      <c r="AY171" s="942"/>
      <c r="AZ171" s="942"/>
      <c r="BA171" s="942"/>
      <c r="BB171" s="942"/>
      <c r="BC171" s="942"/>
      <c r="BD171" s="942"/>
      <c r="BE171" s="942"/>
      <c r="BF171" s="942"/>
      <c r="BG171" s="942"/>
      <c r="BH171" s="942"/>
      <c r="BI171" s="942"/>
      <c r="BJ171" s="942"/>
      <c r="BK171" s="942"/>
      <c r="BL171" s="942"/>
      <c r="BM171" s="942"/>
      <c r="BN171" s="942"/>
      <c r="BO171" s="942"/>
      <c r="BP171" s="942"/>
      <c r="BQ171" s="942"/>
      <c r="BR171" s="942"/>
      <c r="BS171" s="942"/>
      <c r="BT171" s="942"/>
    </row>
    <row r="172" spans="1:72" x14ac:dyDescent="0.15">
      <c r="A172" s="942"/>
      <c r="B172" s="942"/>
      <c r="C172" s="942"/>
      <c r="D172" s="942"/>
      <c r="E172" s="942"/>
      <c r="F172" s="942"/>
      <c r="G172" s="942"/>
      <c r="H172" s="942"/>
      <c r="I172" s="942"/>
      <c r="J172" s="942"/>
      <c r="K172" s="942"/>
      <c r="L172" s="942"/>
      <c r="M172" s="942"/>
      <c r="N172" s="942"/>
      <c r="O172" s="942"/>
      <c r="P172" s="942"/>
      <c r="Q172" s="942"/>
      <c r="R172" s="942"/>
      <c r="S172" s="942"/>
      <c r="T172" s="942"/>
      <c r="U172" s="942"/>
      <c r="V172" s="942"/>
      <c r="W172" s="942"/>
      <c r="X172" s="942"/>
      <c r="Y172" s="942"/>
      <c r="Z172" s="942"/>
      <c r="AA172" s="942"/>
      <c r="AB172" s="942"/>
      <c r="AC172" s="942"/>
      <c r="AD172" s="942"/>
      <c r="AE172" s="942"/>
      <c r="AF172" s="942"/>
      <c r="AG172" s="942"/>
      <c r="AH172" s="942"/>
      <c r="AI172" s="942"/>
      <c r="AJ172" s="942"/>
      <c r="AK172" s="942"/>
      <c r="AL172" s="942"/>
      <c r="AM172" s="942"/>
      <c r="AN172" s="942"/>
      <c r="AO172" s="942"/>
      <c r="AP172" s="942"/>
      <c r="AQ172" s="942"/>
      <c r="AR172" s="942"/>
      <c r="AS172" s="942"/>
      <c r="AT172" s="942"/>
      <c r="AU172" s="942"/>
      <c r="AV172" s="942"/>
      <c r="AW172" s="942"/>
      <c r="AX172" s="942"/>
      <c r="AY172" s="942"/>
      <c r="AZ172" s="942"/>
      <c r="BA172" s="942"/>
      <c r="BB172" s="942"/>
      <c r="BC172" s="942"/>
      <c r="BD172" s="942"/>
      <c r="BE172" s="942"/>
      <c r="BF172" s="942"/>
      <c r="BG172" s="942"/>
      <c r="BH172" s="942"/>
      <c r="BI172" s="942"/>
      <c r="BJ172" s="942"/>
      <c r="BK172" s="942"/>
      <c r="BL172" s="942"/>
      <c r="BM172" s="942"/>
      <c r="BN172" s="942"/>
      <c r="BO172" s="942"/>
      <c r="BP172" s="942"/>
      <c r="BQ172" s="942"/>
      <c r="BR172" s="942"/>
      <c r="BS172" s="942"/>
      <c r="BT172" s="942"/>
    </row>
    <row r="173" spans="1:72" x14ac:dyDescent="0.15">
      <c r="A173" s="942"/>
      <c r="B173" s="942"/>
      <c r="C173" s="942"/>
      <c r="D173" s="942"/>
      <c r="E173" s="942"/>
      <c r="F173" s="942"/>
      <c r="G173" s="942"/>
      <c r="H173" s="942"/>
      <c r="I173" s="942"/>
      <c r="J173" s="942"/>
      <c r="K173" s="942"/>
      <c r="L173" s="942"/>
      <c r="M173" s="942"/>
      <c r="N173" s="942"/>
      <c r="O173" s="942"/>
      <c r="P173" s="942"/>
      <c r="Q173" s="942"/>
      <c r="R173" s="942"/>
      <c r="S173" s="942"/>
      <c r="T173" s="942"/>
      <c r="U173" s="942"/>
      <c r="V173" s="942"/>
      <c r="W173" s="942"/>
      <c r="X173" s="942"/>
      <c r="Y173" s="942"/>
      <c r="Z173" s="942"/>
      <c r="AA173" s="942"/>
      <c r="AB173" s="942"/>
      <c r="AC173" s="942"/>
      <c r="AD173" s="942"/>
      <c r="AE173" s="942"/>
      <c r="AF173" s="942"/>
      <c r="AG173" s="942"/>
      <c r="AH173" s="942"/>
      <c r="AI173" s="942"/>
      <c r="AJ173" s="942"/>
      <c r="AK173" s="942"/>
      <c r="AL173" s="942"/>
      <c r="AM173" s="942"/>
      <c r="AN173" s="942"/>
      <c r="AO173" s="942"/>
      <c r="AP173" s="942"/>
      <c r="AQ173" s="942"/>
      <c r="AR173" s="942"/>
      <c r="AS173" s="942"/>
      <c r="AT173" s="942"/>
      <c r="AU173" s="942"/>
      <c r="AV173" s="942"/>
      <c r="AW173" s="942"/>
      <c r="AX173" s="942"/>
      <c r="AY173" s="942"/>
      <c r="AZ173" s="942"/>
      <c r="BA173" s="942"/>
      <c r="BB173" s="942"/>
      <c r="BC173" s="942"/>
      <c r="BD173" s="942"/>
      <c r="BE173" s="942"/>
      <c r="BF173" s="942"/>
      <c r="BG173" s="942"/>
      <c r="BH173" s="942"/>
      <c r="BI173" s="942"/>
      <c r="BJ173" s="942"/>
      <c r="BK173" s="942"/>
      <c r="BL173" s="942"/>
      <c r="BM173" s="942"/>
      <c r="BN173" s="942"/>
      <c r="BO173" s="942"/>
      <c r="BP173" s="942"/>
      <c r="BQ173" s="942"/>
      <c r="BR173" s="942"/>
      <c r="BS173" s="942"/>
      <c r="BT173" s="942"/>
    </row>
    <row r="174" spans="1:72" x14ac:dyDescent="0.15">
      <c r="A174" s="942"/>
      <c r="B174" s="942"/>
      <c r="C174" s="942"/>
      <c r="D174" s="942"/>
      <c r="E174" s="942"/>
      <c r="F174" s="942"/>
      <c r="G174" s="942"/>
      <c r="H174" s="942"/>
      <c r="I174" s="942"/>
      <c r="J174" s="942"/>
      <c r="K174" s="942"/>
      <c r="L174" s="942"/>
      <c r="M174" s="942"/>
      <c r="N174" s="942"/>
      <c r="O174" s="942"/>
      <c r="P174" s="942"/>
      <c r="Q174" s="942"/>
      <c r="R174" s="942"/>
      <c r="S174" s="942"/>
      <c r="T174" s="942"/>
      <c r="U174" s="942"/>
      <c r="V174" s="942"/>
      <c r="W174" s="942"/>
      <c r="X174" s="942"/>
      <c r="Y174" s="942"/>
      <c r="Z174" s="942"/>
      <c r="AA174" s="942"/>
      <c r="AB174" s="942"/>
      <c r="AC174" s="942"/>
      <c r="AD174" s="942"/>
      <c r="AE174" s="942"/>
      <c r="AF174" s="942"/>
      <c r="AG174" s="942"/>
      <c r="AH174" s="942"/>
      <c r="AI174" s="942"/>
      <c r="AJ174" s="942"/>
      <c r="AK174" s="942"/>
      <c r="AL174" s="942"/>
      <c r="AM174" s="942"/>
      <c r="AN174" s="942"/>
      <c r="AO174" s="942"/>
      <c r="AP174" s="942"/>
      <c r="AQ174" s="942"/>
      <c r="AR174" s="942"/>
      <c r="AS174" s="942"/>
      <c r="AT174" s="942"/>
      <c r="AU174" s="942"/>
      <c r="AV174" s="942"/>
      <c r="AW174" s="942"/>
      <c r="AX174" s="942"/>
      <c r="AY174" s="942"/>
      <c r="AZ174" s="942"/>
      <c r="BA174" s="942"/>
      <c r="BB174" s="942"/>
      <c r="BC174" s="942"/>
      <c r="BD174" s="942"/>
      <c r="BE174" s="942"/>
      <c r="BF174" s="942"/>
      <c r="BG174" s="942"/>
      <c r="BH174" s="942"/>
      <c r="BI174" s="942"/>
      <c r="BJ174" s="942"/>
      <c r="BK174" s="942"/>
      <c r="BL174" s="942"/>
      <c r="BM174" s="942"/>
      <c r="BN174" s="942"/>
      <c r="BO174" s="942"/>
      <c r="BP174" s="942"/>
      <c r="BQ174" s="942"/>
      <c r="BR174" s="942"/>
      <c r="BS174" s="942"/>
      <c r="BT174" s="942"/>
    </row>
    <row r="175" spans="1:72" x14ac:dyDescent="0.15">
      <c r="A175" s="942"/>
      <c r="B175" s="942"/>
      <c r="C175" s="942"/>
      <c r="D175" s="942"/>
      <c r="E175" s="942"/>
      <c r="F175" s="942"/>
      <c r="G175" s="942"/>
      <c r="H175" s="942"/>
      <c r="I175" s="942"/>
      <c r="J175" s="942"/>
      <c r="K175" s="942"/>
      <c r="L175" s="942"/>
      <c r="M175" s="942"/>
      <c r="N175" s="942"/>
      <c r="O175" s="942"/>
      <c r="P175" s="942"/>
      <c r="Q175" s="942"/>
      <c r="R175" s="942"/>
      <c r="S175" s="942"/>
      <c r="T175" s="942"/>
      <c r="U175" s="942"/>
      <c r="V175" s="942"/>
      <c r="W175" s="942"/>
      <c r="X175" s="942"/>
      <c r="Y175" s="942"/>
      <c r="Z175" s="942"/>
      <c r="AA175" s="942"/>
      <c r="AB175" s="942"/>
      <c r="AC175" s="942"/>
      <c r="AD175" s="942"/>
      <c r="AE175" s="942"/>
      <c r="AF175" s="942"/>
      <c r="AG175" s="942"/>
      <c r="AH175" s="942"/>
      <c r="AI175" s="942"/>
      <c r="AJ175" s="942"/>
      <c r="AK175" s="942"/>
      <c r="AL175" s="942"/>
      <c r="AM175" s="942"/>
      <c r="AN175" s="942"/>
      <c r="AO175" s="942"/>
      <c r="AP175" s="942"/>
      <c r="AQ175" s="942"/>
      <c r="AR175" s="942"/>
      <c r="AS175" s="942"/>
      <c r="AT175" s="942"/>
      <c r="AU175" s="942"/>
      <c r="AV175" s="942"/>
      <c r="AW175" s="942"/>
      <c r="AX175" s="942"/>
      <c r="AY175" s="942"/>
      <c r="AZ175" s="942"/>
      <c r="BA175" s="942"/>
      <c r="BB175" s="942"/>
      <c r="BC175" s="942"/>
      <c r="BD175" s="942"/>
      <c r="BE175" s="942"/>
      <c r="BF175" s="942"/>
      <c r="BG175" s="942"/>
      <c r="BH175" s="942"/>
      <c r="BI175" s="942"/>
      <c r="BJ175" s="942"/>
      <c r="BK175" s="942"/>
      <c r="BL175" s="942"/>
      <c r="BM175" s="942"/>
      <c r="BN175" s="942"/>
      <c r="BO175" s="942"/>
      <c r="BP175" s="942"/>
      <c r="BQ175" s="942"/>
      <c r="BR175" s="942"/>
      <c r="BS175" s="942"/>
      <c r="BT175" s="942"/>
    </row>
    <row r="176" spans="1:72" x14ac:dyDescent="0.15">
      <c r="A176" s="942"/>
      <c r="B176" s="942"/>
      <c r="C176" s="942"/>
      <c r="D176" s="942"/>
      <c r="E176" s="942"/>
      <c r="F176" s="942"/>
      <c r="G176" s="942"/>
      <c r="H176" s="942"/>
      <c r="I176" s="942"/>
      <c r="J176" s="942"/>
      <c r="K176" s="942"/>
      <c r="L176" s="942"/>
      <c r="M176" s="942"/>
      <c r="N176" s="942"/>
      <c r="O176" s="942"/>
      <c r="P176" s="942"/>
      <c r="Q176" s="942"/>
      <c r="R176" s="942"/>
      <c r="S176" s="942"/>
      <c r="T176" s="942"/>
      <c r="U176" s="942"/>
      <c r="V176" s="942"/>
      <c r="W176" s="942"/>
      <c r="X176" s="942"/>
      <c r="Y176" s="942"/>
      <c r="Z176" s="942"/>
      <c r="AA176" s="942"/>
      <c r="AB176" s="942"/>
      <c r="AC176" s="942"/>
      <c r="AD176" s="942"/>
      <c r="AE176" s="942"/>
      <c r="AF176" s="942"/>
      <c r="AG176" s="942"/>
      <c r="AH176" s="942"/>
      <c r="AI176" s="942"/>
      <c r="AJ176" s="942"/>
      <c r="AK176" s="942"/>
      <c r="AL176" s="942"/>
      <c r="AM176" s="942"/>
      <c r="AN176" s="942"/>
      <c r="AO176" s="942"/>
      <c r="AP176" s="942"/>
      <c r="AQ176" s="942"/>
      <c r="AR176" s="942"/>
      <c r="AS176" s="942"/>
      <c r="AT176" s="942"/>
      <c r="AU176" s="942"/>
      <c r="AV176" s="942"/>
      <c r="AW176" s="942"/>
      <c r="AX176" s="942"/>
      <c r="AY176" s="942"/>
      <c r="AZ176" s="942"/>
      <c r="BA176" s="942"/>
      <c r="BB176" s="942"/>
      <c r="BC176" s="942"/>
      <c r="BD176" s="942"/>
      <c r="BE176" s="942"/>
      <c r="BF176" s="942"/>
      <c r="BG176" s="942"/>
      <c r="BH176" s="942"/>
      <c r="BI176" s="942"/>
      <c r="BJ176" s="942"/>
      <c r="BK176" s="942"/>
      <c r="BL176" s="942"/>
      <c r="BM176" s="942"/>
      <c r="BN176" s="942"/>
      <c r="BO176" s="942"/>
      <c r="BP176" s="942"/>
      <c r="BQ176" s="942"/>
      <c r="BR176" s="942"/>
      <c r="BS176" s="942"/>
      <c r="BT176" s="942"/>
    </row>
    <row r="177" spans="1:72" x14ac:dyDescent="0.15">
      <c r="A177" s="942"/>
      <c r="B177" s="942"/>
      <c r="C177" s="942"/>
      <c r="D177" s="942"/>
      <c r="E177" s="942"/>
      <c r="F177" s="942"/>
      <c r="G177" s="942"/>
      <c r="H177" s="942"/>
      <c r="I177" s="942"/>
      <c r="J177" s="942"/>
      <c r="K177" s="942"/>
      <c r="L177" s="942"/>
      <c r="M177" s="942"/>
      <c r="N177" s="942"/>
      <c r="O177" s="942"/>
      <c r="P177" s="942"/>
      <c r="Q177" s="942"/>
      <c r="R177" s="942"/>
      <c r="S177" s="942"/>
      <c r="T177" s="942"/>
      <c r="U177" s="942"/>
      <c r="V177" s="942"/>
      <c r="W177" s="942"/>
      <c r="X177" s="942"/>
      <c r="Y177" s="942"/>
      <c r="Z177" s="942"/>
      <c r="AA177" s="942"/>
      <c r="AB177" s="942"/>
      <c r="AC177" s="942"/>
      <c r="AD177" s="942"/>
      <c r="AE177" s="942"/>
      <c r="AF177" s="942"/>
      <c r="AG177" s="942"/>
      <c r="AH177" s="942"/>
      <c r="AI177" s="942"/>
      <c r="AJ177" s="942"/>
      <c r="AK177" s="942"/>
      <c r="AL177" s="942"/>
      <c r="AM177" s="942"/>
      <c r="AN177" s="942"/>
      <c r="AO177" s="942"/>
      <c r="AP177" s="942"/>
      <c r="AQ177" s="942"/>
      <c r="AR177" s="942"/>
      <c r="AS177" s="942"/>
      <c r="AT177" s="942"/>
      <c r="AU177" s="942"/>
      <c r="AV177" s="942"/>
      <c r="AW177" s="942"/>
      <c r="AX177" s="942"/>
      <c r="AY177" s="942"/>
      <c r="AZ177" s="942"/>
      <c r="BA177" s="942"/>
      <c r="BB177" s="942"/>
      <c r="BC177" s="942"/>
      <c r="BD177" s="942"/>
      <c r="BE177" s="942"/>
      <c r="BF177" s="942"/>
      <c r="BG177" s="942"/>
      <c r="BH177" s="942"/>
      <c r="BI177" s="942"/>
      <c r="BJ177" s="942"/>
      <c r="BK177" s="942"/>
      <c r="BL177" s="942"/>
      <c r="BM177" s="942"/>
      <c r="BN177" s="942"/>
      <c r="BO177" s="942"/>
      <c r="BP177" s="942"/>
      <c r="BQ177" s="942"/>
      <c r="BR177" s="942"/>
      <c r="BS177" s="942"/>
      <c r="BT177" s="942"/>
    </row>
    <row r="178" spans="1:72" x14ac:dyDescent="0.15">
      <c r="A178" s="942"/>
      <c r="B178" s="942"/>
      <c r="C178" s="942"/>
      <c r="D178" s="942"/>
      <c r="E178" s="942"/>
      <c r="F178" s="942"/>
      <c r="G178" s="942"/>
      <c r="H178" s="942"/>
      <c r="I178" s="942"/>
      <c r="J178" s="942"/>
      <c r="K178" s="942"/>
      <c r="L178" s="942"/>
      <c r="M178" s="942"/>
      <c r="N178" s="942"/>
      <c r="O178" s="942"/>
      <c r="P178" s="942"/>
      <c r="Q178" s="942"/>
      <c r="R178" s="942"/>
      <c r="S178" s="942"/>
      <c r="T178" s="942"/>
      <c r="U178" s="942"/>
      <c r="V178" s="942"/>
      <c r="W178" s="942"/>
      <c r="X178" s="942"/>
      <c r="Y178" s="942"/>
      <c r="Z178" s="942"/>
      <c r="AA178" s="942"/>
      <c r="AB178" s="942"/>
      <c r="AC178" s="942"/>
      <c r="AD178" s="942"/>
      <c r="AE178" s="942"/>
      <c r="AF178" s="942"/>
      <c r="AG178" s="942"/>
      <c r="AH178" s="942"/>
      <c r="AI178" s="942"/>
      <c r="AJ178" s="942"/>
      <c r="AK178" s="942"/>
      <c r="AL178" s="942"/>
      <c r="AM178" s="942"/>
      <c r="AN178" s="942"/>
      <c r="AO178" s="942"/>
      <c r="AP178" s="942"/>
      <c r="AQ178" s="942"/>
      <c r="AR178" s="942"/>
      <c r="AS178" s="942"/>
      <c r="AT178" s="942"/>
      <c r="AU178" s="942"/>
      <c r="AV178" s="942"/>
      <c r="AW178" s="942"/>
      <c r="AX178" s="942"/>
      <c r="AY178" s="942"/>
      <c r="AZ178" s="942"/>
      <c r="BA178" s="942"/>
      <c r="BB178" s="942"/>
      <c r="BC178" s="942"/>
      <c r="BD178" s="942"/>
      <c r="BE178" s="942"/>
      <c r="BF178" s="942"/>
      <c r="BG178" s="942"/>
      <c r="BH178" s="942"/>
      <c r="BI178" s="942"/>
      <c r="BJ178" s="942"/>
      <c r="BK178" s="942"/>
      <c r="BL178" s="942"/>
      <c r="BM178" s="942"/>
      <c r="BN178" s="942"/>
      <c r="BO178" s="942"/>
      <c r="BP178" s="942"/>
      <c r="BQ178" s="942"/>
      <c r="BR178" s="942"/>
      <c r="BS178" s="942"/>
      <c r="BT178" s="942"/>
    </row>
    <row r="179" spans="1:72" x14ac:dyDescent="0.15">
      <c r="A179" s="942"/>
      <c r="B179" s="942"/>
      <c r="C179" s="942"/>
      <c r="D179" s="942"/>
      <c r="E179" s="942"/>
      <c r="F179" s="942"/>
      <c r="G179" s="942"/>
      <c r="H179" s="942"/>
      <c r="I179" s="942"/>
      <c r="J179" s="942"/>
      <c r="K179" s="942"/>
      <c r="L179" s="942"/>
      <c r="M179" s="942"/>
      <c r="N179" s="942"/>
      <c r="O179" s="942"/>
      <c r="P179" s="942"/>
      <c r="Q179" s="942"/>
      <c r="R179" s="942"/>
      <c r="S179" s="942"/>
      <c r="T179" s="942"/>
      <c r="U179" s="942"/>
      <c r="V179" s="942"/>
      <c r="W179" s="942"/>
      <c r="X179" s="942"/>
      <c r="Y179" s="942"/>
      <c r="Z179" s="942"/>
      <c r="AA179" s="942"/>
      <c r="AB179" s="942"/>
      <c r="AC179" s="942"/>
      <c r="AD179" s="942"/>
      <c r="AE179" s="942"/>
      <c r="AF179" s="942"/>
      <c r="AG179" s="942"/>
      <c r="AH179" s="942"/>
      <c r="AI179" s="942"/>
      <c r="AJ179" s="942"/>
      <c r="AK179" s="942"/>
      <c r="AL179" s="942"/>
      <c r="AM179" s="942"/>
      <c r="AN179" s="942"/>
      <c r="AO179" s="942"/>
      <c r="AP179" s="942"/>
      <c r="AQ179" s="942"/>
      <c r="AR179" s="942"/>
      <c r="AS179" s="942"/>
      <c r="AT179" s="942"/>
      <c r="AU179" s="942"/>
      <c r="AV179" s="942"/>
      <c r="AW179" s="942"/>
      <c r="AX179" s="942"/>
      <c r="AY179" s="942"/>
      <c r="AZ179" s="942"/>
      <c r="BA179" s="942"/>
      <c r="BB179" s="942"/>
      <c r="BC179" s="942"/>
      <c r="BD179" s="942"/>
      <c r="BE179" s="942"/>
      <c r="BF179" s="942"/>
      <c r="BG179" s="942"/>
      <c r="BH179" s="942"/>
      <c r="BI179" s="942"/>
      <c r="BJ179" s="942"/>
      <c r="BK179" s="942"/>
      <c r="BL179" s="942"/>
      <c r="BM179" s="942"/>
      <c r="BN179" s="942"/>
      <c r="BO179" s="942"/>
      <c r="BP179" s="942"/>
      <c r="BQ179" s="942"/>
      <c r="BR179" s="942"/>
      <c r="BS179" s="942"/>
      <c r="BT179" s="942"/>
    </row>
    <row r="180" spans="1:72" x14ac:dyDescent="0.15">
      <c r="A180" s="942"/>
      <c r="B180" s="942"/>
      <c r="C180" s="942"/>
      <c r="D180" s="942"/>
      <c r="E180" s="942"/>
      <c r="F180" s="942"/>
      <c r="G180" s="942"/>
      <c r="H180" s="942"/>
      <c r="I180" s="942"/>
      <c r="J180" s="942"/>
      <c r="K180" s="942"/>
      <c r="L180" s="942"/>
      <c r="M180" s="942"/>
      <c r="N180" s="942"/>
      <c r="O180" s="942"/>
      <c r="P180" s="942"/>
      <c r="Q180" s="942"/>
      <c r="R180" s="942"/>
      <c r="S180" s="942"/>
      <c r="T180" s="942"/>
      <c r="U180" s="942"/>
      <c r="V180" s="942"/>
      <c r="W180" s="942"/>
      <c r="X180" s="942"/>
      <c r="Y180" s="942"/>
      <c r="Z180" s="942"/>
      <c r="AA180" s="942"/>
      <c r="AB180" s="942"/>
      <c r="AC180" s="942"/>
      <c r="AD180" s="942"/>
      <c r="AE180" s="942"/>
      <c r="AF180" s="942"/>
      <c r="AG180" s="942"/>
      <c r="AH180" s="942"/>
      <c r="AI180" s="942"/>
      <c r="AJ180" s="942"/>
      <c r="AK180" s="942"/>
      <c r="AL180" s="942"/>
      <c r="AM180" s="942"/>
      <c r="AN180" s="942"/>
      <c r="AO180" s="942"/>
      <c r="AP180" s="942"/>
      <c r="AQ180" s="942"/>
      <c r="AR180" s="942"/>
      <c r="AS180" s="942"/>
      <c r="AT180" s="942"/>
      <c r="AU180" s="942"/>
      <c r="AV180" s="942"/>
      <c r="AW180" s="942"/>
      <c r="AX180" s="942"/>
      <c r="AY180" s="942"/>
      <c r="AZ180" s="942"/>
      <c r="BA180" s="942"/>
      <c r="BB180" s="942"/>
      <c r="BC180" s="942"/>
      <c r="BD180" s="942"/>
      <c r="BE180" s="942"/>
      <c r="BF180" s="942"/>
      <c r="BG180" s="942"/>
      <c r="BH180" s="942"/>
      <c r="BI180" s="942"/>
      <c r="BJ180" s="942"/>
      <c r="BK180" s="942"/>
      <c r="BL180" s="942"/>
      <c r="BM180" s="942"/>
      <c r="BN180" s="942"/>
      <c r="BO180" s="942"/>
      <c r="BP180" s="942"/>
      <c r="BQ180" s="942"/>
      <c r="BR180" s="942"/>
      <c r="BS180" s="942"/>
      <c r="BT180" s="942"/>
    </row>
    <row r="181" spans="1:72" x14ac:dyDescent="0.15">
      <c r="A181" s="942"/>
      <c r="B181" s="942"/>
      <c r="C181" s="942"/>
      <c r="D181" s="942"/>
      <c r="E181" s="942"/>
      <c r="F181" s="942"/>
      <c r="G181" s="942"/>
      <c r="H181" s="942"/>
      <c r="I181" s="942"/>
      <c r="J181" s="942"/>
      <c r="K181" s="942"/>
      <c r="L181" s="942"/>
      <c r="M181" s="942"/>
      <c r="N181" s="942"/>
      <c r="O181" s="942"/>
      <c r="P181" s="942"/>
      <c r="Q181" s="942"/>
      <c r="R181" s="942"/>
      <c r="S181" s="942"/>
      <c r="T181" s="942"/>
      <c r="U181" s="942"/>
      <c r="V181" s="942"/>
      <c r="W181" s="942"/>
      <c r="X181" s="942"/>
      <c r="Y181" s="942"/>
      <c r="Z181" s="942"/>
      <c r="AA181" s="942"/>
      <c r="AB181" s="942"/>
      <c r="AC181" s="942"/>
      <c r="AD181" s="942"/>
      <c r="AE181" s="942"/>
      <c r="AF181" s="942"/>
      <c r="AG181" s="942"/>
      <c r="AH181" s="942"/>
      <c r="AI181" s="942"/>
      <c r="AJ181" s="942"/>
      <c r="AK181" s="942"/>
      <c r="AL181" s="942"/>
      <c r="AM181" s="942"/>
      <c r="AN181" s="942"/>
      <c r="AO181" s="942"/>
      <c r="AP181" s="942"/>
      <c r="AQ181" s="942"/>
      <c r="AR181" s="942"/>
      <c r="AS181" s="942"/>
      <c r="AT181" s="942"/>
      <c r="AU181" s="942"/>
      <c r="AV181" s="942"/>
      <c r="AW181" s="942"/>
      <c r="AX181" s="942"/>
      <c r="AY181" s="942"/>
      <c r="AZ181" s="942"/>
      <c r="BA181" s="942"/>
      <c r="BB181" s="942"/>
      <c r="BC181" s="942"/>
      <c r="BD181" s="942"/>
      <c r="BE181" s="942"/>
      <c r="BF181" s="942"/>
      <c r="BG181" s="942"/>
      <c r="BH181" s="942"/>
      <c r="BI181" s="942"/>
      <c r="BJ181" s="942"/>
      <c r="BK181" s="942"/>
      <c r="BL181" s="942"/>
      <c r="BM181" s="942"/>
      <c r="BN181" s="942"/>
      <c r="BO181" s="942"/>
      <c r="BP181" s="942"/>
      <c r="BQ181" s="942"/>
      <c r="BR181" s="942"/>
      <c r="BS181" s="942"/>
      <c r="BT181" s="942"/>
    </row>
    <row r="182" spans="1:72" x14ac:dyDescent="0.15">
      <c r="A182" s="942"/>
      <c r="B182" s="942"/>
      <c r="C182" s="942"/>
      <c r="D182" s="942"/>
      <c r="E182" s="942"/>
      <c r="F182" s="942"/>
      <c r="G182" s="942"/>
      <c r="H182" s="942"/>
      <c r="I182" s="942"/>
      <c r="J182" s="942"/>
      <c r="K182" s="942"/>
      <c r="L182" s="942"/>
      <c r="M182" s="942"/>
      <c r="N182" s="942"/>
      <c r="O182" s="942"/>
      <c r="P182" s="942"/>
      <c r="Q182" s="942"/>
      <c r="R182" s="942"/>
      <c r="S182" s="942"/>
      <c r="T182" s="942"/>
      <c r="U182" s="942"/>
      <c r="V182" s="942"/>
      <c r="W182" s="942"/>
      <c r="X182" s="942"/>
      <c r="Y182" s="942"/>
      <c r="Z182" s="942"/>
      <c r="AA182" s="942"/>
      <c r="AB182" s="942"/>
      <c r="AC182" s="942"/>
      <c r="AD182" s="942"/>
      <c r="AE182" s="942"/>
      <c r="AF182" s="942"/>
      <c r="AG182" s="942"/>
      <c r="AH182" s="942"/>
      <c r="AI182" s="942"/>
      <c r="AJ182" s="942"/>
      <c r="AK182" s="942"/>
      <c r="AL182" s="942"/>
      <c r="AM182" s="942"/>
      <c r="AN182" s="942"/>
      <c r="AO182" s="942"/>
      <c r="AP182" s="942"/>
      <c r="AQ182" s="942"/>
      <c r="AR182" s="942"/>
      <c r="AS182" s="942"/>
      <c r="AT182" s="942"/>
      <c r="AU182" s="942"/>
      <c r="AV182" s="942"/>
      <c r="AW182" s="942"/>
      <c r="AX182" s="942"/>
      <c r="AY182" s="942"/>
      <c r="AZ182" s="942"/>
      <c r="BA182" s="942"/>
      <c r="BB182" s="942"/>
      <c r="BC182" s="942"/>
      <c r="BD182" s="942"/>
      <c r="BE182" s="942"/>
      <c r="BF182" s="942"/>
      <c r="BG182" s="942"/>
      <c r="BH182" s="942"/>
      <c r="BI182" s="942"/>
      <c r="BJ182" s="942"/>
      <c r="BK182" s="942"/>
      <c r="BL182" s="942"/>
      <c r="BM182" s="942"/>
      <c r="BN182" s="942"/>
      <c r="BO182" s="942"/>
      <c r="BP182" s="942"/>
      <c r="BQ182" s="942"/>
      <c r="BR182" s="942"/>
      <c r="BS182" s="942"/>
      <c r="BT182" s="942"/>
    </row>
    <row r="183" spans="1:72" x14ac:dyDescent="0.15">
      <c r="A183" s="942"/>
      <c r="B183" s="942"/>
      <c r="C183" s="942"/>
      <c r="D183" s="942"/>
      <c r="E183" s="942"/>
      <c r="F183" s="942"/>
      <c r="G183" s="942"/>
      <c r="H183" s="942"/>
      <c r="I183" s="942"/>
      <c r="J183" s="942"/>
      <c r="K183" s="942"/>
      <c r="L183" s="942"/>
      <c r="M183" s="942"/>
      <c r="N183" s="942"/>
      <c r="O183" s="942"/>
      <c r="P183" s="942"/>
      <c r="Q183" s="942"/>
      <c r="R183" s="942"/>
      <c r="S183" s="942"/>
      <c r="T183" s="942"/>
      <c r="U183" s="942"/>
      <c r="V183" s="942"/>
      <c r="W183" s="942"/>
      <c r="X183" s="942"/>
      <c r="Y183" s="942"/>
      <c r="Z183" s="942"/>
      <c r="AA183" s="942"/>
      <c r="AB183" s="942"/>
      <c r="AC183" s="942"/>
      <c r="AD183" s="942"/>
      <c r="AE183" s="942"/>
      <c r="AF183" s="942"/>
      <c r="AG183" s="942"/>
      <c r="AH183" s="942"/>
      <c r="AI183" s="942"/>
      <c r="AJ183" s="942"/>
      <c r="AK183" s="942"/>
      <c r="AL183" s="942"/>
      <c r="AM183" s="942"/>
      <c r="AN183" s="942"/>
      <c r="AO183" s="942"/>
      <c r="AP183" s="942"/>
      <c r="AQ183" s="942"/>
      <c r="AR183" s="942"/>
      <c r="AS183" s="942"/>
      <c r="AT183" s="942"/>
      <c r="AU183" s="942"/>
      <c r="AV183" s="942"/>
      <c r="AW183" s="942"/>
      <c r="AX183" s="942"/>
      <c r="AY183" s="942"/>
      <c r="AZ183" s="942"/>
      <c r="BA183" s="942"/>
      <c r="BB183" s="942"/>
      <c r="BC183" s="942"/>
      <c r="BD183" s="942"/>
      <c r="BE183" s="942"/>
      <c r="BF183" s="942"/>
      <c r="BG183" s="942"/>
      <c r="BH183" s="942"/>
      <c r="BI183" s="942"/>
      <c r="BJ183" s="942"/>
      <c r="BK183" s="942"/>
      <c r="BL183" s="942"/>
      <c r="BM183" s="942"/>
      <c r="BN183" s="942"/>
      <c r="BO183" s="942"/>
      <c r="BP183" s="942"/>
      <c r="BQ183" s="942"/>
      <c r="BR183" s="942"/>
      <c r="BS183" s="942"/>
      <c r="BT183" s="942"/>
    </row>
    <row r="184" spans="1:72" x14ac:dyDescent="0.15">
      <c r="A184" s="942"/>
      <c r="B184" s="942"/>
      <c r="C184" s="942"/>
      <c r="D184" s="942"/>
      <c r="E184" s="942"/>
      <c r="F184" s="942"/>
      <c r="G184" s="942"/>
      <c r="H184" s="942"/>
      <c r="I184" s="942"/>
      <c r="J184" s="942"/>
      <c r="K184" s="942"/>
      <c r="L184" s="942"/>
      <c r="M184" s="942"/>
      <c r="N184" s="942"/>
      <c r="O184" s="942"/>
      <c r="P184" s="942"/>
      <c r="Q184" s="942"/>
      <c r="R184" s="942"/>
      <c r="S184" s="942"/>
      <c r="T184" s="942"/>
      <c r="U184" s="942"/>
      <c r="V184" s="942"/>
      <c r="W184" s="942"/>
      <c r="X184" s="942"/>
      <c r="Y184" s="942"/>
      <c r="Z184" s="942"/>
      <c r="AA184" s="942"/>
      <c r="AB184" s="942"/>
      <c r="AC184" s="942"/>
      <c r="AD184" s="942"/>
      <c r="AE184" s="942"/>
      <c r="AF184" s="942"/>
      <c r="AG184" s="942"/>
      <c r="AH184" s="942"/>
      <c r="AI184" s="942"/>
      <c r="AJ184" s="942"/>
      <c r="AK184" s="942"/>
      <c r="AL184" s="942"/>
      <c r="AM184" s="942"/>
      <c r="AN184" s="942"/>
      <c r="AO184" s="942"/>
      <c r="AP184" s="942"/>
      <c r="AQ184" s="942"/>
      <c r="AR184" s="942"/>
      <c r="AS184" s="942"/>
      <c r="AT184" s="942"/>
      <c r="AU184" s="942"/>
      <c r="AV184" s="942"/>
      <c r="AW184" s="942"/>
      <c r="AX184" s="942"/>
      <c r="AY184" s="942"/>
      <c r="AZ184" s="942"/>
      <c r="BA184" s="942"/>
      <c r="BB184" s="942"/>
      <c r="BC184" s="942"/>
      <c r="BD184" s="942"/>
      <c r="BE184" s="942"/>
      <c r="BF184" s="942"/>
      <c r="BG184" s="942"/>
      <c r="BH184" s="942"/>
      <c r="BI184" s="942"/>
      <c r="BJ184" s="942"/>
      <c r="BK184" s="942"/>
      <c r="BL184" s="942"/>
      <c r="BM184" s="942"/>
      <c r="BN184" s="942"/>
      <c r="BO184" s="942"/>
      <c r="BP184" s="942"/>
      <c r="BQ184" s="942"/>
      <c r="BR184" s="942"/>
      <c r="BS184" s="942"/>
      <c r="BT184" s="942"/>
    </row>
    <row r="185" spans="1:72" x14ac:dyDescent="0.15">
      <c r="A185" s="942"/>
      <c r="B185" s="942"/>
      <c r="C185" s="942"/>
      <c r="D185" s="942"/>
      <c r="E185" s="942"/>
      <c r="F185" s="942"/>
      <c r="G185" s="942"/>
      <c r="H185" s="942"/>
      <c r="I185" s="942"/>
      <c r="J185" s="942"/>
      <c r="K185" s="942"/>
      <c r="L185" s="942"/>
      <c r="M185" s="942"/>
      <c r="N185" s="942"/>
      <c r="O185" s="942"/>
      <c r="P185" s="942"/>
      <c r="Q185" s="942"/>
      <c r="R185" s="942"/>
      <c r="S185" s="942"/>
      <c r="T185" s="942"/>
      <c r="U185" s="942"/>
      <c r="V185" s="942"/>
      <c r="W185" s="942"/>
      <c r="X185" s="942"/>
      <c r="Y185" s="942"/>
      <c r="Z185" s="942"/>
      <c r="AA185" s="942"/>
      <c r="AB185" s="942"/>
      <c r="AC185" s="942"/>
      <c r="AD185" s="942"/>
      <c r="AE185" s="942"/>
      <c r="AF185" s="942"/>
      <c r="AG185" s="942"/>
      <c r="AH185" s="942"/>
      <c r="AI185" s="942"/>
      <c r="AJ185" s="942"/>
      <c r="AK185" s="942"/>
      <c r="AL185" s="942"/>
      <c r="AM185" s="942"/>
      <c r="AN185" s="942"/>
      <c r="AO185" s="942"/>
      <c r="AP185" s="942"/>
      <c r="AQ185" s="942"/>
      <c r="AR185" s="942"/>
      <c r="AS185" s="942"/>
      <c r="AT185" s="942"/>
      <c r="AU185" s="942"/>
      <c r="AV185" s="942"/>
      <c r="AW185" s="942"/>
      <c r="AX185" s="942"/>
      <c r="AY185" s="942"/>
      <c r="AZ185" s="942"/>
      <c r="BA185" s="942"/>
      <c r="BB185" s="942"/>
      <c r="BC185" s="942"/>
      <c r="BD185" s="942"/>
      <c r="BE185" s="942"/>
      <c r="BF185" s="942"/>
      <c r="BG185" s="942"/>
      <c r="BH185" s="942"/>
      <c r="BI185" s="942"/>
      <c r="BJ185" s="942"/>
      <c r="BK185" s="942"/>
      <c r="BL185" s="942"/>
      <c r="BM185" s="942"/>
      <c r="BN185" s="942"/>
      <c r="BO185" s="942"/>
      <c r="BP185" s="942"/>
      <c r="BQ185" s="942"/>
      <c r="BR185" s="942"/>
      <c r="BS185" s="942"/>
      <c r="BT185" s="942"/>
    </row>
    <row r="186" spans="1:72" ht="14" thickBot="1" x14ac:dyDescent="0.2">
      <c r="A186" s="942"/>
      <c r="B186" s="942"/>
      <c r="C186" s="942"/>
      <c r="D186" s="942"/>
      <c r="E186" s="942"/>
      <c r="F186" s="942"/>
      <c r="G186" s="942"/>
      <c r="H186" s="942"/>
      <c r="I186" s="942"/>
      <c r="J186" s="942"/>
      <c r="K186" s="942"/>
      <c r="L186" s="942"/>
      <c r="M186" s="942"/>
      <c r="N186" s="942"/>
      <c r="O186" s="942"/>
      <c r="P186" s="942"/>
      <c r="Q186" s="942"/>
      <c r="R186" s="942"/>
      <c r="S186" s="942"/>
      <c r="T186" s="942"/>
      <c r="U186" s="942"/>
      <c r="V186" s="942"/>
      <c r="W186" s="942"/>
      <c r="X186" s="942"/>
      <c r="Y186" s="942"/>
      <c r="Z186" s="942"/>
      <c r="AA186" s="942"/>
      <c r="AB186" s="942"/>
      <c r="AC186" s="942"/>
      <c r="AD186" s="942"/>
      <c r="AE186" s="942"/>
      <c r="AF186" s="942"/>
      <c r="AG186" s="942"/>
      <c r="AH186" s="942"/>
      <c r="AI186" s="942"/>
      <c r="AJ186" s="942"/>
      <c r="AK186" s="942"/>
      <c r="AL186" s="942"/>
      <c r="AM186" s="942"/>
      <c r="AN186" s="942"/>
      <c r="AO186" s="942"/>
      <c r="AP186" s="942"/>
      <c r="AQ186" s="942"/>
      <c r="AR186" s="942"/>
      <c r="AS186" s="942"/>
      <c r="AT186" s="942"/>
      <c r="AU186" s="942"/>
      <c r="AV186" s="942"/>
      <c r="AW186" s="942"/>
      <c r="AX186" s="942"/>
      <c r="AY186" s="942"/>
      <c r="AZ186" s="942"/>
      <c r="BA186" s="942"/>
      <c r="BB186" s="942"/>
      <c r="BC186" s="942"/>
      <c r="BD186" s="942"/>
      <c r="BE186" s="942"/>
      <c r="BF186" s="942"/>
      <c r="BG186" s="942"/>
      <c r="BH186" s="942"/>
      <c r="BI186" s="942"/>
      <c r="BJ186" s="942"/>
      <c r="BK186" s="942"/>
      <c r="BL186" s="942"/>
      <c r="BM186" s="942"/>
      <c r="BN186" s="942"/>
      <c r="BO186" s="942"/>
      <c r="BP186" s="942"/>
      <c r="BQ186" s="942"/>
      <c r="BR186" s="942"/>
      <c r="BS186" s="942"/>
      <c r="BT186" s="942"/>
    </row>
    <row r="187" spans="1:72" ht="25" thickTop="1" thickBot="1" x14ac:dyDescent="0.3">
      <c r="A187" s="784"/>
      <c r="B187" s="788"/>
      <c r="C187" s="788"/>
      <c r="D187" s="2392" t="s">
        <v>1535</v>
      </c>
      <c r="E187" s="2392"/>
      <c r="F187" s="2392"/>
      <c r="G187" s="2392"/>
      <c r="H187" s="2392"/>
      <c r="I187" s="2392"/>
      <c r="J187" s="2392"/>
      <c r="K187" s="788"/>
      <c r="L187" s="2383" t="s">
        <v>1538</v>
      </c>
      <c r="M187" s="2383"/>
      <c r="N187" s="788"/>
      <c r="O187" s="779"/>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942"/>
      <c r="AS187" s="942"/>
      <c r="AT187" s="942"/>
      <c r="AU187" s="942"/>
      <c r="AV187" s="942"/>
      <c r="AW187" s="942"/>
      <c r="AX187" s="942"/>
      <c r="AY187" s="942"/>
      <c r="AZ187" s="942"/>
      <c r="BA187" s="942"/>
      <c r="BB187" s="942"/>
      <c r="BC187" s="942"/>
      <c r="BD187" s="942"/>
      <c r="BE187" s="942"/>
      <c r="BF187" s="942"/>
      <c r="BG187" s="942"/>
      <c r="BH187" s="942"/>
      <c r="BI187" s="942"/>
      <c r="BJ187" s="942"/>
      <c r="BK187" s="942"/>
      <c r="BL187" s="942"/>
      <c r="BM187" s="942"/>
      <c r="BN187" s="942"/>
      <c r="BO187" s="942"/>
      <c r="BP187" s="942"/>
      <c r="BQ187" s="942"/>
      <c r="BR187" s="942"/>
      <c r="BS187" s="942"/>
      <c r="BT187" s="942"/>
    </row>
    <row r="188" spans="1:72" ht="6" customHeight="1" x14ac:dyDescent="0.15">
      <c r="A188" s="1"/>
      <c r="B188" s="789"/>
      <c r="C188" s="790"/>
      <c r="D188" s="790"/>
      <c r="E188" s="790"/>
      <c r="F188" s="790"/>
      <c r="G188" s="790"/>
      <c r="H188" s="790"/>
      <c r="I188" s="790"/>
      <c r="J188" s="790"/>
      <c r="K188" s="790"/>
      <c r="L188" s="790"/>
      <c r="M188" s="790"/>
      <c r="N188" s="791"/>
      <c r="O188" s="780"/>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942"/>
      <c r="AS188" s="942"/>
      <c r="AT188" s="942"/>
      <c r="AU188" s="942"/>
      <c r="AV188" s="942"/>
      <c r="AW188" s="942"/>
      <c r="AX188" s="942"/>
      <c r="AY188" s="942"/>
      <c r="AZ188" s="942"/>
      <c r="BA188" s="942"/>
      <c r="BB188" s="942"/>
      <c r="BC188" s="942"/>
      <c r="BD188" s="942"/>
      <c r="BE188" s="942"/>
      <c r="BF188" s="942"/>
      <c r="BG188" s="942"/>
      <c r="BH188" s="942"/>
      <c r="BI188" s="942"/>
      <c r="BJ188" s="942"/>
      <c r="BK188" s="942"/>
      <c r="BL188" s="942"/>
      <c r="BM188" s="942"/>
      <c r="BN188" s="942"/>
      <c r="BO188" s="942"/>
      <c r="BP188" s="942"/>
      <c r="BQ188" s="942"/>
      <c r="BR188" s="942"/>
      <c r="BS188" s="942"/>
      <c r="BT188" s="942"/>
    </row>
    <row r="189" spans="1:72" ht="14" x14ac:dyDescent="0.15">
      <c r="A189" s="1"/>
      <c r="B189" s="761"/>
      <c r="C189" s="18"/>
      <c r="D189" s="404"/>
      <c r="E189" s="18"/>
      <c r="F189" s="18"/>
      <c r="G189" s="18"/>
      <c r="H189" s="18"/>
      <c r="I189" s="18"/>
      <c r="J189" s="18"/>
      <c r="K189" s="18"/>
      <c r="L189" s="18"/>
      <c r="M189" s="18"/>
      <c r="N189" s="762"/>
      <c r="O189" s="780"/>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942"/>
      <c r="AS189" s="942"/>
      <c r="AT189" s="942"/>
      <c r="AU189" s="942"/>
      <c r="AV189" s="942"/>
      <c r="AW189" s="942"/>
      <c r="AX189" s="942"/>
      <c r="AY189" s="942"/>
      <c r="AZ189" s="942"/>
      <c r="BA189" s="942"/>
      <c r="BB189" s="942"/>
      <c r="BC189" s="942"/>
      <c r="BD189" s="942"/>
      <c r="BE189" s="942"/>
      <c r="BF189" s="942"/>
      <c r="BG189" s="942"/>
      <c r="BH189" s="942"/>
      <c r="BI189" s="942"/>
      <c r="BJ189" s="942"/>
      <c r="BK189" s="942"/>
      <c r="BL189" s="942"/>
      <c r="BM189" s="942"/>
      <c r="BN189" s="942"/>
      <c r="BO189" s="942"/>
      <c r="BP189" s="942"/>
      <c r="BQ189" s="942"/>
      <c r="BR189" s="942"/>
      <c r="BS189" s="942"/>
      <c r="BT189" s="942"/>
    </row>
    <row r="190" spans="1:72" ht="14" x14ac:dyDescent="0.15">
      <c r="A190" s="1"/>
      <c r="B190" s="761"/>
      <c r="C190" s="18"/>
      <c r="D190" s="404"/>
      <c r="E190" s="18"/>
      <c r="F190" s="18"/>
      <c r="G190" s="18"/>
      <c r="H190" s="18"/>
      <c r="I190" s="18"/>
      <c r="J190" s="18"/>
      <c r="K190" s="18"/>
      <c r="L190" s="18"/>
      <c r="M190" s="18"/>
      <c r="N190" s="762"/>
      <c r="O190" s="780"/>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942"/>
      <c r="AS190" s="942"/>
      <c r="AT190" s="942"/>
      <c r="AU190" s="942"/>
      <c r="AV190" s="942"/>
      <c r="AW190" s="942"/>
      <c r="AX190" s="942"/>
      <c r="AY190" s="942"/>
      <c r="AZ190" s="942"/>
      <c r="BA190" s="942"/>
      <c r="BB190" s="942"/>
      <c r="BC190" s="942"/>
      <c r="BD190" s="942"/>
      <c r="BE190" s="942"/>
      <c r="BF190" s="942"/>
      <c r="BG190" s="942"/>
      <c r="BH190" s="942"/>
      <c r="BI190" s="942"/>
      <c r="BJ190" s="942"/>
      <c r="BK190" s="942"/>
      <c r="BL190" s="942"/>
      <c r="BM190" s="942"/>
      <c r="BN190" s="942"/>
      <c r="BO190" s="942"/>
      <c r="BP190" s="942"/>
      <c r="BQ190" s="942"/>
      <c r="BR190" s="942"/>
      <c r="BS190" s="942"/>
      <c r="BT190" s="942"/>
    </row>
    <row r="191" spans="1:72" ht="14" x14ac:dyDescent="0.15">
      <c r="A191" s="1"/>
      <c r="B191" s="761"/>
      <c r="C191" s="18"/>
      <c r="D191" s="404"/>
      <c r="E191" s="18"/>
      <c r="F191" s="18"/>
      <c r="G191" s="18"/>
      <c r="H191" s="18"/>
      <c r="I191" s="18"/>
      <c r="J191" s="18"/>
      <c r="K191" s="18"/>
      <c r="L191" s="18"/>
      <c r="M191" s="18"/>
      <c r="N191" s="762"/>
      <c r="O191" s="780"/>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942"/>
      <c r="AS191" s="942"/>
      <c r="AT191" s="942"/>
      <c r="AU191" s="942"/>
      <c r="AV191" s="942"/>
      <c r="AW191" s="942"/>
      <c r="AX191" s="942"/>
      <c r="AY191" s="942"/>
      <c r="AZ191" s="942"/>
      <c r="BA191" s="942"/>
      <c r="BB191" s="942"/>
      <c r="BC191" s="942"/>
      <c r="BD191" s="942"/>
      <c r="BE191" s="942"/>
      <c r="BF191" s="942"/>
      <c r="BG191" s="942"/>
      <c r="BH191" s="942"/>
      <c r="BI191" s="942"/>
      <c r="BJ191" s="942"/>
      <c r="BK191" s="942"/>
      <c r="BL191" s="942"/>
      <c r="BM191" s="942"/>
      <c r="BN191" s="942"/>
      <c r="BO191" s="942"/>
      <c r="BP191" s="942"/>
      <c r="BQ191" s="942"/>
      <c r="BR191" s="942"/>
      <c r="BS191" s="942"/>
      <c r="BT191" s="942"/>
    </row>
    <row r="192" spans="1:72" ht="14" x14ac:dyDescent="0.15">
      <c r="A192" s="1"/>
      <c r="B192" s="761"/>
      <c r="C192" s="18"/>
      <c r="D192" s="404"/>
      <c r="E192" s="18"/>
      <c r="F192" s="18"/>
      <c r="G192" s="18"/>
      <c r="H192" s="18"/>
      <c r="I192" s="18"/>
      <c r="J192" s="18"/>
      <c r="K192" s="18"/>
      <c r="L192" s="18"/>
      <c r="M192" s="18"/>
      <c r="N192" s="762"/>
      <c r="O192" s="780"/>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942"/>
      <c r="AS192" s="942"/>
      <c r="AT192" s="942"/>
      <c r="AU192" s="942"/>
      <c r="AV192" s="942"/>
      <c r="AW192" s="942"/>
      <c r="AX192" s="942"/>
      <c r="AY192" s="942"/>
      <c r="AZ192" s="942"/>
      <c r="BA192" s="942"/>
      <c r="BB192" s="942"/>
      <c r="BC192" s="942"/>
      <c r="BD192" s="942"/>
      <c r="BE192" s="942"/>
      <c r="BF192" s="942"/>
      <c r="BG192" s="942"/>
      <c r="BH192" s="942"/>
      <c r="BI192" s="942"/>
      <c r="BJ192" s="942"/>
      <c r="BK192" s="942"/>
      <c r="BL192" s="942"/>
      <c r="BM192" s="942"/>
      <c r="BN192" s="942"/>
      <c r="BO192" s="942"/>
      <c r="BP192" s="942"/>
      <c r="BQ192" s="942"/>
      <c r="BR192" s="942"/>
      <c r="BS192" s="942"/>
      <c r="BT192" s="942"/>
    </row>
    <row r="193" spans="1:72" ht="14" x14ac:dyDescent="0.15">
      <c r="A193" s="1"/>
      <c r="B193" s="761"/>
      <c r="C193" s="18"/>
      <c r="D193" s="404"/>
      <c r="E193" s="18"/>
      <c r="F193" s="18"/>
      <c r="G193" s="18"/>
      <c r="H193" s="18"/>
      <c r="I193" s="18"/>
      <c r="J193" s="18"/>
      <c r="K193" s="18"/>
      <c r="L193" s="18"/>
      <c r="M193" s="18"/>
      <c r="N193" s="762"/>
      <c r="O193" s="780"/>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942"/>
      <c r="AS193" s="942"/>
      <c r="AT193" s="942"/>
      <c r="AU193" s="942"/>
      <c r="AV193" s="942"/>
      <c r="AW193" s="942"/>
      <c r="AX193" s="942"/>
      <c r="AY193" s="942"/>
      <c r="AZ193" s="942"/>
      <c r="BA193" s="942"/>
      <c r="BB193" s="942"/>
      <c r="BC193" s="942"/>
      <c r="BD193" s="942"/>
      <c r="BE193" s="942"/>
      <c r="BF193" s="942"/>
      <c r="BG193" s="942"/>
      <c r="BH193" s="942"/>
      <c r="BI193" s="942"/>
      <c r="BJ193" s="942"/>
      <c r="BK193" s="942"/>
      <c r="BL193" s="942"/>
      <c r="BM193" s="942"/>
      <c r="BN193" s="942"/>
      <c r="BO193" s="942"/>
      <c r="BP193" s="942"/>
      <c r="BQ193" s="942"/>
      <c r="BR193" s="942"/>
      <c r="BS193" s="942"/>
      <c r="BT193" s="942"/>
    </row>
    <row r="194" spans="1:72" ht="14" x14ac:dyDescent="0.15">
      <c r="A194" s="1"/>
      <c r="B194" s="761"/>
      <c r="C194" s="18"/>
      <c r="D194" s="404"/>
      <c r="E194" s="18"/>
      <c r="F194" s="18"/>
      <c r="G194" s="18"/>
      <c r="H194" s="18"/>
      <c r="I194" s="18"/>
      <c r="J194" s="18"/>
      <c r="K194" s="18"/>
      <c r="L194" s="18"/>
      <c r="M194" s="18"/>
      <c r="N194" s="762"/>
      <c r="O194" s="780"/>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942"/>
      <c r="AS194" s="942"/>
      <c r="AT194" s="942"/>
      <c r="AU194" s="942"/>
      <c r="AV194" s="942"/>
      <c r="AW194" s="942"/>
      <c r="AX194" s="942"/>
      <c r="AY194" s="942"/>
      <c r="AZ194" s="942"/>
      <c r="BA194" s="942"/>
      <c r="BB194" s="942"/>
      <c r="BC194" s="942"/>
      <c r="BD194" s="942"/>
      <c r="BE194" s="942"/>
      <c r="BF194" s="942"/>
      <c r="BG194" s="942"/>
      <c r="BH194" s="942"/>
      <c r="BI194" s="942"/>
      <c r="BJ194" s="942"/>
      <c r="BK194" s="942"/>
      <c r="BL194" s="942"/>
      <c r="BM194" s="942"/>
      <c r="BN194" s="942"/>
      <c r="BO194" s="942"/>
      <c r="BP194" s="942"/>
      <c r="BQ194" s="942"/>
      <c r="BR194" s="942"/>
      <c r="BS194" s="942"/>
      <c r="BT194" s="942"/>
    </row>
    <row r="195" spans="1:72" ht="11.25" customHeight="1" x14ac:dyDescent="0.15">
      <c r="A195" s="1"/>
      <c r="B195" s="761"/>
      <c r="C195" s="18"/>
      <c r="D195" s="404"/>
      <c r="E195" s="18"/>
      <c r="F195" s="18"/>
      <c r="G195" s="18"/>
      <c r="H195" s="18"/>
      <c r="I195" s="18"/>
      <c r="J195" s="18"/>
      <c r="K195" s="18"/>
      <c r="L195" s="18"/>
      <c r="M195" s="18"/>
      <c r="N195" s="762"/>
      <c r="O195" s="780"/>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942"/>
      <c r="AS195" s="942"/>
      <c r="AT195" s="942"/>
      <c r="AU195" s="942"/>
      <c r="AV195" s="942"/>
      <c r="AW195" s="942"/>
      <c r="AX195" s="942"/>
      <c r="AY195" s="942"/>
      <c r="AZ195" s="942"/>
      <c r="BA195" s="942"/>
      <c r="BB195" s="942"/>
      <c r="BC195" s="942"/>
      <c r="BD195" s="942"/>
      <c r="BE195" s="942"/>
      <c r="BF195" s="942"/>
      <c r="BG195" s="942"/>
      <c r="BH195" s="942"/>
      <c r="BI195" s="942"/>
      <c r="BJ195" s="942"/>
      <c r="BK195" s="942"/>
      <c r="BL195" s="942"/>
      <c r="BM195" s="942"/>
      <c r="BN195" s="942"/>
      <c r="BO195" s="942"/>
      <c r="BP195" s="942"/>
      <c r="BQ195" s="942"/>
      <c r="BR195" s="942"/>
      <c r="BS195" s="942"/>
      <c r="BT195" s="942"/>
    </row>
    <row r="196" spans="1:72" ht="15" thickBot="1" x14ac:dyDescent="0.2">
      <c r="A196" s="1"/>
      <c r="B196" s="761"/>
      <c r="C196" s="18"/>
      <c r="D196" s="404"/>
      <c r="E196" s="18"/>
      <c r="F196" s="18"/>
      <c r="G196" s="18"/>
      <c r="H196" s="18"/>
      <c r="I196" s="18"/>
      <c r="J196" s="18"/>
      <c r="K196" s="18"/>
      <c r="L196" s="18"/>
      <c r="M196" s="18"/>
      <c r="N196" s="762"/>
      <c r="O196" s="780"/>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942"/>
      <c r="AS196" s="942"/>
      <c r="AT196" s="942"/>
      <c r="AU196" s="942"/>
      <c r="AV196" s="942"/>
      <c r="AW196" s="942"/>
      <c r="AX196" s="942"/>
      <c r="AY196" s="942"/>
      <c r="AZ196" s="942"/>
      <c r="BA196" s="942"/>
      <c r="BB196" s="942"/>
      <c r="BC196" s="942"/>
      <c r="BD196" s="942"/>
      <c r="BE196" s="942"/>
      <c r="BF196" s="942"/>
      <c r="BG196" s="942"/>
      <c r="BH196" s="942"/>
      <c r="BI196" s="942"/>
      <c r="BJ196" s="942"/>
      <c r="BK196" s="942"/>
      <c r="BL196" s="942"/>
      <c r="BM196" s="942"/>
      <c r="BN196" s="942"/>
      <c r="BO196" s="942"/>
      <c r="BP196" s="942"/>
      <c r="BQ196" s="942"/>
      <c r="BR196" s="942"/>
      <c r="BS196" s="942"/>
      <c r="BT196" s="942"/>
    </row>
    <row r="197" spans="1:72" ht="21" thickBot="1" x14ac:dyDescent="0.25">
      <c r="A197" s="1"/>
      <c r="B197" s="761"/>
      <c r="C197" s="19">
        <v>1</v>
      </c>
      <c r="D197" s="2706" t="s">
        <v>422</v>
      </c>
      <c r="E197" s="2706"/>
      <c r="F197" s="2707" t="s">
        <v>1340</v>
      </c>
      <c r="G197" s="2707"/>
      <c r="H197" s="2707"/>
      <c r="I197" s="18"/>
      <c r="J197" s="18"/>
      <c r="K197" s="18"/>
      <c r="L197" s="18"/>
      <c r="M197" s="18"/>
      <c r="N197" s="762"/>
      <c r="O197" s="780"/>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942"/>
      <c r="AS197" s="942"/>
      <c r="AT197" s="942"/>
      <c r="AU197" s="942"/>
      <c r="AV197" s="942"/>
      <c r="AW197" s="942"/>
      <c r="AX197" s="942"/>
      <c r="AY197" s="942"/>
      <c r="AZ197" s="942"/>
      <c r="BA197" s="942"/>
      <c r="BB197" s="942"/>
      <c r="BC197" s="942"/>
      <c r="BD197" s="942"/>
      <c r="BE197" s="942"/>
      <c r="BF197" s="942"/>
      <c r="BG197" s="942"/>
      <c r="BH197" s="942"/>
      <c r="BI197" s="942"/>
      <c r="BJ197" s="942"/>
      <c r="BK197" s="942"/>
      <c r="BL197" s="942"/>
      <c r="BM197" s="942"/>
      <c r="BN197" s="942"/>
      <c r="BO197" s="942"/>
      <c r="BP197" s="942"/>
      <c r="BQ197" s="942"/>
      <c r="BR197" s="942"/>
      <c r="BS197" s="942"/>
      <c r="BT197" s="942"/>
    </row>
    <row r="198" spans="1:72" ht="14" x14ac:dyDescent="0.15">
      <c r="A198" s="1"/>
      <c r="B198" s="761"/>
      <c r="C198" s="18"/>
      <c r="D198" s="404"/>
      <c r="E198" s="18"/>
      <c r="F198" s="18"/>
      <c r="G198" s="18"/>
      <c r="H198" s="18"/>
      <c r="I198" s="18"/>
      <c r="J198" s="18"/>
      <c r="K198" s="18"/>
      <c r="L198" s="18"/>
      <c r="M198" s="18"/>
      <c r="N198" s="762"/>
      <c r="O198" s="780"/>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942"/>
      <c r="AS198" s="942"/>
      <c r="AT198" s="942"/>
      <c r="AU198" s="942"/>
      <c r="AV198" s="942"/>
      <c r="AW198" s="942"/>
      <c r="AX198" s="942"/>
      <c r="AY198" s="942"/>
      <c r="AZ198" s="942"/>
      <c r="BA198" s="942"/>
      <c r="BB198" s="942"/>
      <c r="BC198" s="942"/>
      <c r="BD198" s="942"/>
      <c r="BE198" s="942"/>
      <c r="BF198" s="942"/>
      <c r="BG198" s="942"/>
      <c r="BH198" s="942"/>
      <c r="BI198" s="942"/>
      <c r="BJ198" s="942"/>
      <c r="BK198" s="942"/>
      <c r="BL198" s="942"/>
      <c r="BM198" s="942"/>
      <c r="BN198" s="942"/>
      <c r="BO198" s="942"/>
      <c r="BP198" s="942"/>
      <c r="BQ198" s="942"/>
      <c r="BR198" s="942"/>
      <c r="BS198" s="942"/>
      <c r="BT198" s="942"/>
    </row>
    <row r="199" spans="1:72" x14ac:dyDescent="0.15">
      <c r="A199" s="1"/>
      <c r="B199" s="761"/>
      <c r="C199" s="18"/>
      <c r="D199" s="18"/>
      <c r="E199" s="18"/>
      <c r="F199" s="18"/>
      <c r="G199" s="18"/>
      <c r="H199" s="18"/>
      <c r="I199" s="18"/>
      <c r="J199" s="18"/>
      <c r="K199" s="18"/>
      <c r="L199" s="18"/>
      <c r="M199" s="18"/>
      <c r="N199" s="762"/>
      <c r="O199" s="780"/>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942"/>
      <c r="AS199" s="942"/>
      <c r="AT199" s="942"/>
      <c r="AU199" s="942"/>
      <c r="AV199" s="942"/>
      <c r="AW199" s="942"/>
      <c r="AX199" s="942"/>
      <c r="AY199" s="942"/>
      <c r="AZ199" s="942"/>
      <c r="BA199" s="942"/>
      <c r="BB199" s="942"/>
      <c r="BC199" s="942"/>
      <c r="BD199" s="942"/>
      <c r="BE199" s="942"/>
      <c r="BF199" s="942"/>
      <c r="BG199" s="942"/>
      <c r="BH199" s="942"/>
      <c r="BI199" s="942"/>
      <c r="BJ199" s="942"/>
      <c r="BK199" s="942"/>
      <c r="BL199" s="942"/>
      <c r="BM199" s="942"/>
      <c r="BN199" s="942"/>
      <c r="BO199" s="942"/>
      <c r="BP199" s="942"/>
      <c r="BQ199" s="942"/>
      <c r="BR199" s="942"/>
      <c r="BS199" s="942"/>
      <c r="BT199" s="942"/>
    </row>
    <row r="200" spans="1:72" x14ac:dyDescent="0.15">
      <c r="A200" s="1"/>
      <c r="B200" s="761"/>
      <c r="C200" s="18"/>
      <c r="D200" s="18"/>
      <c r="E200" s="18"/>
      <c r="F200" s="18"/>
      <c r="G200" s="18"/>
      <c r="H200" s="18"/>
      <c r="I200" s="18"/>
      <c r="J200" s="18"/>
      <c r="K200" s="18"/>
      <c r="L200" s="18"/>
      <c r="M200" s="18"/>
      <c r="N200" s="762"/>
      <c r="O200" s="780"/>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942"/>
      <c r="AS200" s="942"/>
      <c r="AT200" s="942"/>
      <c r="AU200" s="942"/>
      <c r="AV200" s="942"/>
      <c r="AW200" s="942"/>
      <c r="AX200" s="942"/>
      <c r="AY200" s="942"/>
      <c r="AZ200" s="942"/>
      <c r="BA200" s="942"/>
      <c r="BB200" s="942"/>
      <c r="BC200" s="942"/>
      <c r="BD200" s="942"/>
      <c r="BE200" s="942"/>
      <c r="BF200" s="942"/>
      <c r="BG200" s="942"/>
      <c r="BH200" s="942"/>
      <c r="BI200" s="942"/>
      <c r="BJ200" s="942"/>
      <c r="BK200" s="942"/>
      <c r="BL200" s="942"/>
      <c r="BM200" s="942"/>
      <c r="BN200" s="942"/>
      <c r="BO200" s="942"/>
      <c r="BP200" s="942"/>
      <c r="BQ200" s="942"/>
      <c r="BR200" s="942"/>
      <c r="BS200" s="942"/>
      <c r="BT200" s="942"/>
    </row>
    <row r="201" spans="1:72" ht="14" x14ac:dyDescent="0.15">
      <c r="A201" s="1"/>
      <c r="B201" s="761"/>
      <c r="C201" s="404"/>
      <c r="D201" s="18"/>
      <c r="E201" s="18"/>
      <c r="F201" s="18"/>
      <c r="G201" s="18"/>
      <c r="H201" s="18"/>
      <c r="I201" s="18"/>
      <c r="J201" s="18"/>
      <c r="K201" s="18"/>
      <c r="L201" s="18"/>
      <c r="M201" s="18"/>
      <c r="N201" s="762"/>
      <c r="O201" s="780"/>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942"/>
      <c r="AS201" s="942"/>
      <c r="AT201" s="942"/>
      <c r="AU201" s="942"/>
      <c r="AV201" s="942"/>
      <c r="AW201" s="942"/>
      <c r="AX201" s="942"/>
      <c r="AY201" s="942"/>
      <c r="AZ201" s="942"/>
      <c r="BA201" s="942"/>
      <c r="BB201" s="942"/>
      <c r="BC201" s="942"/>
      <c r="BD201" s="942"/>
      <c r="BE201" s="942"/>
      <c r="BF201" s="942"/>
      <c r="BG201" s="942"/>
      <c r="BH201" s="942"/>
      <c r="BI201" s="942"/>
      <c r="BJ201" s="942"/>
      <c r="BK201" s="942"/>
      <c r="BL201" s="942"/>
      <c r="BM201" s="942"/>
      <c r="BN201" s="942"/>
      <c r="BO201" s="942"/>
      <c r="BP201" s="942"/>
      <c r="BQ201" s="942"/>
      <c r="BR201" s="942"/>
      <c r="BS201" s="942"/>
      <c r="BT201" s="942"/>
    </row>
    <row r="202" spans="1:72" ht="14" x14ac:dyDescent="0.15">
      <c r="A202" s="1"/>
      <c r="B202" s="761"/>
      <c r="C202" s="786"/>
      <c r="D202" s="18"/>
      <c r="E202" s="18"/>
      <c r="F202" s="18"/>
      <c r="G202" s="18"/>
      <c r="H202" s="18"/>
      <c r="I202" s="18"/>
      <c r="J202" s="18"/>
      <c r="K202" s="18"/>
      <c r="L202" s="18"/>
      <c r="M202" s="18"/>
      <c r="N202" s="762"/>
      <c r="O202" s="780"/>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942"/>
      <c r="AS202" s="942"/>
      <c r="AT202" s="942"/>
      <c r="AU202" s="942"/>
      <c r="AV202" s="942"/>
      <c r="AW202" s="942"/>
      <c r="AX202" s="942"/>
      <c r="AY202" s="942"/>
      <c r="AZ202" s="942"/>
      <c r="BA202" s="942"/>
      <c r="BB202" s="942"/>
      <c r="BC202" s="942"/>
      <c r="BD202" s="942"/>
      <c r="BE202" s="942"/>
      <c r="BF202" s="942"/>
      <c r="BG202" s="942"/>
      <c r="BH202" s="942"/>
      <c r="BI202" s="942"/>
      <c r="BJ202" s="942"/>
      <c r="BK202" s="942"/>
      <c r="BL202" s="942"/>
      <c r="BM202" s="942"/>
      <c r="BN202" s="942"/>
      <c r="BO202" s="942"/>
      <c r="BP202" s="942"/>
      <c r="BQ202" s="942"/>
      <c r="BR202" s="942"/>
      <c r="BS202" s="942"/>
      <c r="BT202" s="942"/>
    </row>
    <row r="203" spans="1:72" ht="14" x14ac:dyDescent="0.15">
      <c r="A203" s="1"/>
      <c r="B203" s="761"/>
      <c r="C203" s="786"/>
      <c r="D203" s="18"/>
      <c r="E203" s="18"/>
      <c r="F203" s="18"/>
      <c r="G203" s="18"/>
      <c r="H203" s="18"/>
      <c r="I203" s="18"/>
      <c r="J203" s="18"/>
      <c r="K203" s="18"/>
      <c r="L203" s="18"/>
      <c r="M203" s="18"/>
      <c r="N203" s="762"/>
      <c r="O203" s="780"/>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942"/>
      <c r="AS203" s="942"/>
      <c r="AT203" s="942"/>
      <c r="AU203" s="942"/>
      <c r="AV203" s="942"/>
      <c r="AW203" s="942"/>
      <c r="AX203" s="942"/>
      <c r="AY203" s="942"/>
      <c r="AZ203" s="942"/>
      <c r="BA203" s="942"/>
      <c r="BB203" s="942"/>
      <c r="BC203" s="942"/>
      <c r="BD203" s="942"/>
      <c r="BE203" s="942"/>
      <c r="BF203" s="942"/>
      <c r="BG203" s="942"/>
      <c r="BH203" s="942"/>
      <c r="BI203" s="942"/>
      <c r="BJ203" s="942"/>
      <c r="BK203" s="942"/>
      <c r="BL203" s="942"/>
      <c r="BM203" s="942"/>
      <c r="BN203" s="942"/>
      <c r="BO203" s="942"/>
      <c r="BP203" s="942"/>
      <c r="BQ203" s="942"/>
      <c r="BR203" s="942"/>
      <c r="BS203" s="942"/>
      <c r="BT203" s="942"/>
    </row>
    <row r="204" spans="1:72" ht="14" x14ac:dyDescent="0.15">
      <c r="A204" s="1"/>
      <c r="B204" s="761"/>
      <c r="C204" s="786"/>
      <c r="D204" s="18"/>
      <c r="E204" s="18"/>
      <c r="F204" s="18"/>
      <c r="G204" s="18"/>
      <c r="H204" s="18"/>
      <c r="I204" s="18"/>
      <c r="J204" s="18"/>
      <c r="K204" s="18"/>
      <c r="L204" s="18"/>
      <c r="M204" s="18"/>
      <c r="N204" s="762"/>
      <c r="O204" s="780"/>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942"/>
      <c r="AS204" s="942"/>
      <c r="AT204" s="942"/>
      <c r="AU204" s="942"/>
      <c r="AV204" s="942"/>
      <c r="AW204" s="942"/>
      <c r="AX204" s="942"/>
      <c r="AY204" s="942"/>
      <c r="AZ204" s="942"/>
      <c r="BA204" s="942"/>
      <c r="BB204" s="942"/>
      <c r="BC204" s="942"/>
      <c r="BD204" s="942"/>
      <c r="BE204" s="942"/>
      <c r="BF204" s="942"/>
      <c r="BG204" s="942"/>
      <c r="BH204" s="942"/>
      <c r="BI204" s="942"/>
      <c r="BJ204" s="942"/>
      <c r="BK204" s="942"/>
      <c r="BL204" s="942"/>
      <c r="BM204" s="942"/>
      <c r="BN204" s="942"/>
      <c r="BO204" s="942"/>
      <c r="BP204" s="942"/>
      <c r="BQ204" s="942"/>
      <c r="BR204" s="942"/>
      <c r="BS204" s="942"/>
      <c r="BT204" s="942"/>
    </row>
    <row r="205" spans="1:72" ht="14" x14ac:dyDescent="0.15">
      <c r="A205" s="1"/>
      <c r="B205" s="761"/>
      <c r="C205" s="786"/>
      <c r="D205" s="18"/>
      <c r="E205" s="18"/>
      <c r="F205" s="18"/>
      <c r="G205" s="18"/>
      <c r="H205" s="18"/>
      <c r="I205" s="18"/>
      <c r="J205" s="18"/>
      <c r="K205" s="18"/>
      <c r="L205" s="18"/>
      <c r="M205" s="18"/>
      <c r="N205" s="762"/>
      <c r="O205" s="780"/>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942"/>
      <c r="AS205" s="942"/>
      <c r="AT205" s="942"/>
      <c r="AU205" s="942"/>
      <c r="AV205" s="942"/>
      <c r="AW205" s="942"/>
      <c r="AX205" s="942"/>
      <c r="AY205" s="942"/>
      <c r="AZ205" s="942"/>
      <c r="BA205" s="942"/>
      <c r="BB205" s="942"/>
      <c r="BC205" s="942"/>
      <c r="BD205" s="942"/>
      <c r="BE205" s="942"/>
      <c r="BF205" s="942"/>
      <c r="BG205" s="942"/>
      <c r="BH205" s="942"/>
      <c r="BI205" s="942"/>
      <c r="BJ205" s="942"/>
      <c r="BK205" s="942"/>
      <c r="BL205" s="942"/>
      <c r="BM205" s="942"/>
      <c r="BN205" s="942"/>
      <c r="BO205" s="942"/>
      <c r="BP205" s="942"/>
      <c r="BQ205" s="942"/>
      <c r="BR205" s="942"/>
      <c r="BS205" s="942"/>
      <c r="BT205" s="942"/>
    </row>
    <row r="206" spans="1:72" ht="14" x14ac:dyDescent="0.15">
      <c r="A206" s="1"/>
      <c r="B206" s="761"/>
      <c r="C206" s="786"/>
      <c r="D206" s="18"/>
      <c r="E206" s="18"/>
      <c r="F206" s="18"/>
      <c r="G206" s="18"/>
      <c r="H206" s="18"/>
      <c r="I206" s="18"/>
      <c r="J206" s="18"/>
      <c r="K206" s="18"/>
      <c r="L206" s="18"/>
      <c r="M206" s="18"/>
      <c r="N206" s="762"/>
      <c r="O206" s="780"/>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942"/>
      <c r="AS206" s="942"/>
      <c r="AT206" s="942"/>
      <c r="AU206" s="942"/>
      <c r="AV206" s="942"/>
      <c r="AW206" s="942"/>
      <c r="AX206" s="942"/>
      <c r="AY206" s="942"/>
      <c r="AZ206" s="942"/>
      <c r="BA206" s="942"/>
      <c r="BB206" s="942"/>
      <c r="BC206" s="942"/>
      <c r="BD206" s="942"/>
      <c r="BE206" s="942"/>
      <c r="BF206" s="942"/>
      <c r="BG206" s="942"/>
      <c r="BH206" s="942"/>
      <c r="BI206" s="942"/>
      <c r="BJ206" s="942"/>
      <c r="BK206" s="942"/>
      <c r="BL206" s="942"/>
      <c r="BM206" s="942"/>
      <c r="BN206" s="942"/>
      <c r="BO206" s="942"/>
      <c r="BP206" s="942"/>
      <c r="BQ206" s="942"/>
      <c r="BR206" s="942"/>
      <c r="BS206" s="942"/>
      <c r="BT206" s="942"/>
    </row>
    <row r="207" spans="1:72" ht="11.25" customHeight="1" x14ac:dyDescent="0.15">
      <c r="A207" s="1"/>
      <c r="B207" s="761"/>
      <c r="C207" s="786"/>
      <c r="D207" s="18"/>
      <c r="E207" s="18"/>
      <c r="F207" s="18"/>
      <c r="G207" s="18"/>
      <c r="H207" s="18"/>
      <c r="I207" s="18"/>
      <c r="J207" s="18"/>
      <c r="K207" s="18"/>
      <c r="L207" s="18"/>
      <c r="M207" s="18"/>
      <c r="N207" s="762"/>
      <c r="O207" s="780"/>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942"/>
      <c r="AS207" s="942"/>
      <c r="AT207" s="942"/>
      <c r="AU207" s="942"/>
      <c r="AV207" s="942"/>
      <c r="AW207" s="942"/>
      <c r="AX207" s="942"/>
      <c r="AY207" s="942"/>
      <c r="AZ207" s="942"/>
      <c r="BA207" s="942"/>
      <c r="BB207" s="942"/>
      <c r="BC207" s="942"/>
      <c r="BD207" s="942"/>
      <c r="BE207" s="942"/>
      <c r="BF207" s="942"/>
      <c r="BG207" s="942"/>
      <c r="BH207" s="942"/>
      <c r="BI207" s="942"/>
      <c r="BJ207" s="942"/>
      <c r="BK207" s="942"/>
      <c r="BL207" s="942"/>
      <c r="BM207" s="942"/>
      <c r="BN207" s="942"/>
      <c r="BO207" s="942"/>
      <c r="BP207" s="942"/>
      <c r="BQ207" s="942"/>
      <c r="BR207" s="942"/>
      <c r="BS207" s="942"/>
      <c r="BT207" s="942"/>
    </row>
    <row r="208" spans="1:72" ht="11.25" customHeight="1" x14ac:dyDescent="0.15">
      <c r="A208" s="1"/>
      <c r="B208" s="761"/>
      <c r="C208" s="786"/>
      <c r="D208" s="18"/>
      <c r="E208" s="18"/>
      <c r="F208" s="18"/>
      <c r="G208" s="18"/>
      <c r="H208" s="18"/>
      <c r="I208" s="18"/>
      <c r="J208" s="18"/>
      <c r="K208" s="18"/>
      <c r="L208" s="18"/>
      <c r="M208" s="18"/>
      <c r="N208" s="762"/>
      <c r="O208" s="780"/>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942"/>
      <c r="AS208" s="942"/>
      <c r="AT208" s="942"/>
      <c r="AU208" s="942"/>
      <c r="AV208" s="942"/>
      <c r="AW208" s="942"/>
      <c r="AX208" s="942"/>
      <c r="AY208" s="942"/>
      <c r="AZ208" s="942"/>
      <c r="BA208" s="942"/>
      <c r="BB208" s="942"/>
      <c r="BC208" s="942"/>
      <c r="BD208" s="942"/>
      <c r="BE208" s="942"/>
      <c r="BF208" s="942"/>
      <c r="BG208" s="942"/>
      <c r="BH208" s="942"/>
      <c r="BI208" s="942"/>
      <c r="BJ208" s="942"/>
      <c r="BK208" s="942"/>
      <c r="BL208" s="942"/>
      <c r="BM208" s="942"/>
      <c r="BN208" s="942"/>
      <c r="BO208" s="942"/>
      <c r="BP208" s="942"/>
      <c r="BQ208" s="942"/>
      <c r="BR208" s="942"/>
      <c r="BS208" s="942"/>
      <c r="BT208" s="942"/>
    </row>
    <row r="209" spans="1:72" ht="14.25" customHeight="1" thickBot="1" x14ac:dyDescent="0.2">
      <c r="A209" s="1"/>
      <c r="B209" s="761"/>
      <c r="C209" s="786"/>
      <c r="D209" s="18"/>
      <c r="E209" s="18"/>
      <c r="F209" s="18"/>
      <c r="G209" s="18"/>
      <c r="H209" s="18"/>
      <c r="I209" s="18"/>
      <c r="J209" s="18"/>
      <c r="K209" s="18"/>
      <c r="L209" s="18"/>
      <c r="M209" s="18"/>
      <c r="N209" s="762"/>
      <c r="O209" s="780"/>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942"/>
      <c r="AS209" s="942"/>
      <c r="AT209" s="942"/>
      <c r="AU209" s="942"/>
      <c r="AV209" s="942"/>
      <c r="AW209" s="942"/>
      <c r="AX209" s="942"/>
      <c r="AY209" s="942"/>
      <c r="AZ209" s="942"/>
      <c r="BA209" s="942"/>
      <c r="BB209" s="942"/>
      <c r="BC209" s="942"/>
      <c r="BD209" s="942"/>
      <c r="BE209" s="942"/>
      <c r="BF209" s="942"/>
      <c r="BG209" s="942"/>
      <c r="BH209" s="942"/>
      <c r="BI209" s="942"/>
      <c r="BJ209" s="942"/>
      <c r="BK209" s="942"/>
      <c r="BL209" s="942"/>
      <c r="BM209" s="942"/>
      <c r="BN209" s="942"/>
      <c r="BO209" s="942"/>
      <c r="BP209" s="942"/>
      <c r="BQ209" s="942"/>
      <c r="BR209" s="942"/>
      <c r="BS209" s="942"/>
      <c r="BT209" s="942"/>
    </row>
    <row r="210" spans="1:72" ht="18.75" customHeight="1" thickBot="1" x14ac:dyDescent="0.2">
      <c r="A210" s="1"/>
      <c r="B210" s="761"/>
      <c r="C210" s="19">
        <v>2</v>
      </c>
      <c r="D210" s="2364" t="s">
        <v>1534</v>
      </c>
      <c r="E210" s="2365"/>
      <c r="F210" s="2366"/>
      <c r="G210" s="18"/>
      <c r="H210" s="18"/>
      <c r="I210" s="18"/>
      <c r="J210" s="18"/>
      <c r="K210" s="18"/>
      <c r="L210" s="18"/>
      <c r="M210" s="18"/>
      <c r="N210" s="762"/>
      <c r="O210" s="780"/>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942"/>
      <c r="AS210" s="942"/>
      <c r="AT210" s="942"/>
      <c r="AU210" s="942"/>
      <c r="AV210" s="942"/>
      <c r="AW210" s="942"/>
      <c r="AX210" s="942"/>
      <c r="AY210" s="942"/>
      <c r="AZ210" s="942"/>
      <c r="BA210" s="942"/>
      <c r="BB210" s="942"/>
      <c r="BC210" s="942"/>
      <c r="BD210" s="942"/>
      <c r="BE210" s="942"/>
      <c r="BF210" s="942"/>
      <c r="BG210" s="942"/>
      <c r="BH210" s="942"/>
      <c r="BI210" s="942"/>
      <c r="BJ210" s="942"/>
      <c r="BK210" s="942"/>
      <c r="BL210" s="942"/>
      <c r="BM210" s="942"/>
      <c r="BN210" s="942"/>
      <c r="BO210" s="942"/>
      <c r="BP210" s="942"/>
      <c r="BQ210" s="942"/>
      <c r="BR210" s="942"/>
      <c r="BS210" s="942"/>
      <c r="BT210" s="942"/>
    </row>
    <row r="211" spans="1:72" ht="11.25" customHeight="1" x14ac:dyDescent="0.15">
      <c r="A211" s="1"/>
      <c r="B211" s="761"/>
      <c r="C211" s="786"/>
      <c r="D211" s="18"/>
      <c r="E211" s="18"/>
      <c r="F211" s="18"/>
      <c r="G211" s="18"/>
      <c r="H211" s="18"/>
      <c r="I211" s="18"/>
      <c r="J211" s="18"/>
      <c r="K211" s="18"/>
      <c r="L211" s="18"/>
      <c r="M211" s="18"/>
      <c r="N211" s="762"/>
      <c r="O211" s="780"/>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942"/>
      <c r="AS211" s="942"/>
      <c r="AT211" s="942"/>
      <c r="AU211" s="942"/>
      <c r="AV211" s="942"/>
      <c r="AW211" s="942"/>
      <c r="AX211" s="942"/>
      <c r="AY211" s="942"/>
      <c r="AZ211" s="942"/>
      <c r="BA211" s="942"/>
      <c r="BB211" s="942"/>
      <c r="BC211" s="942"/>
      <c r="BD211" s="942"/>
      <c r="BE211" s="942"/>
      <c r="BF211" s="942"/>
      <c r="BG211" s="942"/>
      <c r="BH211" s="942"/>
      <c r="BI211" s="942"/>
      <c r="BJ211" s="942"/>
      <c r="BK211" s="942"/>
      <c r="BL211" s="942"/>
      <c r="BM211" s="942"/>
      <c r="BN211" s="942"/>
      <c r="BO211" s="942"/>
      <c r="BP211" s="942"/>
      <c r="BQ211" s="942"/>
      <c r="BR211" s="942"/>
      <c r="BS211" s="942"/>
      <c r="BT211" s="942"/>
    </row>
    <row r="212" spans="1:72" ht="14" x14ac:dyDescent="0.15">
      <c r="A212" s="1"/>
      <c r="B212" s="761"/>
      <c r="C212" s="786"/>
      <c r="D212" s="18"/>
      <c r="E212" s="18"/>
      <c r="F212" s="18"/>
      <c r="G212" s="18"/>
      <c r="H212" s="18"/>
      <c r="I212" s="18"/>
      <c r="J212" s="18"/>
      <c r="K212" s="18"/>
      <c r="L212" s="18"/>
      <c r="M212" s="18"/>
      <c r="N212" s="762"/>
      <c r="O212" s="780"/>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942"/>
      <c r="AS212" s="942"/>
      <c r="AT212" s="942"/>
      <c r="AU212" s="942"/>
      <c r="AV212" s="942"/>
      <c r="AW212" s="942"/>
      <c r="AX212" s="942"/>
      <c r="AY212" s="942"/>
      <c r="AZ212" s="942"/>
      <c r="BA212" s="942"/>
      <c r="BB212" s="942"/>
      <c r="BC212" s="942"/>
      <c r="BD212" s="942"/>
      <c r="BE212" s="942"/>
      <c r="BF212" s="942"/>
      <c r="BG212" s="942"/>
      <c r="BH212" s="942"/>
      <c r="BI212" s="942"/>
      <c r="BJ212" s="942"/>
      <c r="BK212" s="942"/>
      <c r="BL212" s="942"/>
      <c r="BM212" s="942"/>
      <c r="BN212" s="942"/>
      <c r="BO212" s="942"/>
      <c r="BP212" s="942"/>
      <c r="BQ212" s="942"/>
      <c r="BR212" s="942"/>
      <c r="BS212" s="942"/>
      <c r="BT212" s="942"/>
    </row>
    <row r="213" spans="1:72" ht="14" x14ac:dyDescent="0.15">
      <c r="A213" s="1"/>
      <c r="B213" s="761"/>
      <c r="C213" s="786"/>
      <c r="D213" s="18"/>
      <c r="E213" s="18"/>
      <c r="F213" s="18"/>
      <c r="G213" s="18"/>
      <c r="H213" s="18"/>
      <c r="I213" s="18"/>
      <c r="J213" s="18"/>
      <c r="K213" s="18"/>
      <c r="L213" s="18"/>
      <c r="M213" s="18"/>
      <c r="N213" s="762"/>
      <c r="O213" s="780"/>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942"/>
      <c r="AS213" s="942"/>
      <c r="AT213" s="942"/>
      <c r="AU213" s="942"/>
      <c r="AV213" s="942"/>
      <c r="AW213" s="942"/>
      <c r="AX213" s="942"/>
      <c r="AY213" s="942"/>
      <c r="AZ213" s="942"/>
      <c r="BA213" s="942"/>
      <c r="BB213" s="942"/>
      <c r="BC213" s="942"/>
      <c r="BD213" s="942"/>
      <c r="BE213" s="942"/>
      <c r="BF213" s="942"/>
      <c r="BG213" s="942"/>
      <c r="BH213" s="942"/>
      <c r="BI213" s="942"/>
      <c r="BJ213" s="942"/>
      <c r="BK213" s="942"/>
      <c r="BL213" s="942"/>
      <c r="BM213" s="942"/>
      <c r="BN213" s="942"/>
      <c r="BO213" s="942"/>
      <c r="BP213" s="942"/>
      <c r="BQ213" s="942"/>
      <c r="BR213" s="942"/>
      <c r="BS213" s="942"/>
      <c r="BT213" s="942"/>
    </row>
    <row r="214" spans="1:72" ht="14" x14ac:dyDescent="0.15">
      <c r="A214" s="1"/>
      <c r="B214" s="761"/>
      <c r="C214" s="786"/>
      <c r="D214" s="18"/>
      <c r="E214" s="18"/>
      <c r="F214" s="18"/>
      <c r="G214" s="18"/>
      <c r="H214" s="18"/>
      <c r="I214" s="18"/>
      <c r="J214" s="18"/>
      <c r="K214" s="18"/>
      <c r="L214" s="18"/>
      <c r="M214" s="18"/>
      <c r="N214" s="762"/>
      <c r="O214" s="780"/>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942"/>
      <c r="AS214" s="942"/>
      <c r="AT214" s="942"/>
      <c r="AU214" s="942"/>
      <c r="AV214" s="942"/>
      <c r="AW214" s="942"/>
      <c r="AX214" s="942"/>
      <c r="AY214" s="942"/>
      <c r="AZ214" s="942"/>
      <c r="BA214" s="942"/>
      <c r="BB214" s="942"/>
      <c r="BC214" s="942"/>
      <c r="BD214" s="942"/>
      <c r="BE214" s="942"/>
      <c r="BF214" s="942"/>
      <c r="BG214" s="942"/>
      <c r="BH214" s="942"/>
      <c r="BI214" s="942"/>
      <c r="BJ214" s="942"/>
      <c r="BK214" s="942"/>
      <c r="BL214" s="942"/>
      <c r="BM214" s="942"/>
      <c r="BN214" s="942"/>
      <c r="BO214" s="942"/>
      <c r="BP214" s="942"/>
      <c r="BQ214" s="942"/>
      <c r="BR214" s="942"/>
      <c r="BS214" s="942"/>
      <c r="BT214" s="942"/>
    </row>
    <row r="215" spans="1:72" ht="14" x14ac:dyDescent="0.15">
      <c r="A215" s="1"/>
      <c r="B215" s="761"/>
      <c r="C215" s="786"/>
      <c r="D215" s="18"/>
      <c r="E215" s="18"/>
      <c r="F215" s="18"/>
      <c r="G215" s="18"/>
      <c r="H215" s="18"/>
      <c r="I215" s="18"/>
      <c r="J215" s="18"/>
      <c r="K215" s="18"/>
      <c r="L215" s="18"/>
      <c r="M215" s="18"/>
      <c r="N215" s="762"/>
      <c r="O215" s="780"/>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942"/>
      <c r="AS215" s="942"/>
      <c r="AT215" s="942"/>
      <c r="AU215" s="942"/>
      <c r="AV215" s="942"/>
      <c r="AW215" s="942"/>
      <c r="AX215" s="942"/>
      <c r="AY215" s="942"/>
      <c r="AZ215" s="942"/>
      <c r="BA215" s="942"/>
      <c r="BB215" s="942"/>
      <c r="BC215" s="942"/>
      <c r="BD215" s="942"/>
      <c r="BE215" s="942"/>
      <c r="BF215" s="942"/>
      <c r="BG215" s="942"/>
      <c r="BH215" s="942"/>
      <c r="BI215" s="942"/>
      <c r="BJ215" s="942"/>
      <c r="BK215" s="942"/>
      <c r="BL215" s="942"/>
      <c r="BM215" s="942"/>
      <c r="BN215" s="942"/>
      <c r="BO215" s="942"/>
      <c r="BP215" s="942"/>
      <c r="BQ215" s="942"/>
      <c r="BR215" s="942"/>
      <c r="BS215" s="942"/>
      <c r="BT215" s="942"/>
    </row>
    <row r="216" spans="1:72" ht="14" x14ac:dyDescent="0.15">
      <c r="A216" s="1"/>
      <c r="B216" s="761"/>
      <c r="C216" s="786"/>
      <c r="D216" s="18"/>
      <c r="E216" s="18"/>
      <c r="F216" s="18"/>
      <c r="G216" s="18"/>
      <c r="H216" s="18"/>
      <c r="I216" s="18"/>
      <c r="J216" s="18"/>
      <c r="K216" s="18"/>
      <c r="L216" s="18"/>
      <c r="M216" s="18"/>
      <c r="N216" s="762"/>
      <c r="O216" s="780"/>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942"/>
      <c r="AS216" s="942"/>
      <c r="AT216" s="942"/>
      <c r="AU216" s="942"/>
      <c r="AV216" s="942"/>
      <c r="AW216" s="942"/>
      <c r="AX216" s="942"/>
      <c r="AY216" s="942"/>
      <c r="AZ216" s="942"/>
      <c r="BA216" s="942"/>
      <c r="BB216" s="942"/>
      <c r="BC216" s="942"/>
      <c r="BD216" s="942"/>
      <c r="BE216" s="942"/>
      <c r="BF216" s="942"/>
      <c r="BG216" s="942"/>
      <c r="BH216" s="942"/>
      <c r="BI216" s="942"/>
      <c r="BJ216" s="942"/>
      <c r="BK216" s="942"/>
      <c r="BL216" s="942"/>
      <c r="BM216" s="942"/>
      <c r="BN216" s="942"/>
      <c r="BO216" s="942"/>
      <c r="BP216" s="942"/>
      <c r="BQ216" s="942"/>
      <c r="BR216" s="942"/>
      <c r="BS216" s="942"/>
      <c r="BT216" s="942"/>
    </row>
    <row r="217" spans="1:72" ht="15" thickBot="1" x14ac:dyDescent="0.2">
      <c r="A217" s="1"/>
      <c r="B217" s="761"/>
      <c r="C217" s="786"/>
      <c r="D217" s="18"/>
      <c r="E217" s="18"/>
      <c r="F217" s="18"/>
      <c r="G217" s="18"/>
      <c r="H217" s="18"/>
      <c r="I217" s="18"/>
      <c r="J217" s="18"/>
      <c r="K217" s="18"/>
      <c r="L217" s="18"/>
      <c r="M217" s="18"/>
      <c r="N217" s="762"/>
      <c r="O217" s="780"/>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942"/>
      <c r="AS217" s="942"/>
      <c r="AT217" s="942"/>
      <c r="AU217" s="942"/>
      <c r="AV217" s="942"/>
      <c r="AW217" s="942"/>
      <c r="AX217" s="942"/>
      <c r="AY217" s="942"/>
      <c r="AZ217" s="942"/>
      <c r="BA217" s="942"/>
      <c r="BB217" s="942"/>
      <c r="BC217" s="942"/>
      <c r="BD217" s="942"/>
      <c r="BE217" s="942"/>
      <c r="BF217" s="942"/>
      <c r="BG217" s="942"/>
      <c r="BH217" s="942"/>
      <c r="BI217" s="942"/>
      <c r="BJ217" s="942"/>
      <c r="BK217" s="942"/>
      <c r="BL217" s="942"/>
      <c r="BM217" s="942"/>
      <c r="BN217" s="942"/>
      <c r="BO217" s="942"/>
      <c r="BP217" s="942"/>
      <c r="BQ217" s="942"/>
      <c r="BR217" s="942"/>
      <c r="BS217" s="942"/>
      <c r="BT217" s="942"/>
    </row>
    <row r="218" spans="1:72" ht="21" thickBot="1" x14ac:dyDescent="0.25">
      <c r="A218" s="1"/>
      <c r="B218" s="761"/>
      <c r="C218" s="19">
        <v>3</v>
      </c>
      <c r="D218" s="2706" t="s">
        <v>422</v>
      </c>
      <c r="E218" s="2706"/>
      <c r="F218" s="2708" t="s">
        <v>1341</v>
      </c>
      <c r="G218" s="2708"/>
      <c r="H218" s="2708"/>
      <c r="I218" s="18"/>
      <c r="J218" s="18"/>
      <c r="K218" s="18"/>
      <c r="L218" s="18"/>
      <c r="M218" s="18"/>
      <c r="N218" s="762"/>
      <c r="O218" s="780"/>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942"/>
      <c r="AS218" s="942"/>
      <c r="AT218" s="942"/>
      <c r="AU218" s="942"/>
      <c r="AV218" s="942"/>
      <c r="AW218" s="942"/>
      <c r="AX218" s="942"/>
      <c r="AY218" s="942"/>
      <c r="AZ218" s="942"/>
      <c r="BA218" s="942"/>
      <c r="BB218" s="942"/>
      <c r="BC218" s="942"/>
      <c r="BD218" s="942"/>
      <c r="BE218" s="942"/>
      <c r="BF218" s="942"/>
      <c r="BG218" s="942"/>
      <c r="BH218" s="942"/>
      <c r="BI218" s="942"/>
      <c r="BJ218" s="942"/>
      <c r="BK218" s="942"/>
      <c r="BL218" s="942"/>
      <c r="BM218" s="942"/>
      <c r="BN218" s="942"/>
      <c r="BO218" s="942"/>
      <c r="BP218" s="942"/>
      <c r="BQ218" s="942"/>
      <c r="BR218" s="942"/>
      <c r="BS218" s="942"/>
      <c r="BT218" s="942"/>
    </row>
    <row r="219" spans="1:72" ht="14" x14ac:dyDescent="0.15">
      <c r="A219" s="1"/>
      <c r="B219" s="761"/>
      <c r="C219" s="786"/>
      <c r="D219" s="18"/>
      <c r="E219" s="18"/>
      <c r="F219" s="18"/>
      <c r="G219" s="18"/>
      <c r="H219" s="18"/>
      <c r="I219" s="18"/>
      <c r="J219" s="18"/>
      <c r="K219" s="18"/>
      <c r="L219" s="18"/>
      <c r="M219" s="18"/>
      <c r="N219" s="762"/>
      <c r="O219" s="780"/>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942"/>
      <c r="AS219" s="942"/>
      <c r="AT219" s="942"/>
      <c r="AU219" s="942"/>
      <c r="AV219" s="942"/>
      <c r="AW219" s="942"/>
      <c r="AX219" s="942"/>
      <c r="AY219" s="942"/>
      <c r="AZ219" s="942"/>
      <c r="BA219" s="942"/>
      <c r="BB219" s="942"/>
      <c r="BC219" s="942"/>
      <c r="BD219" s="942"/>
      <c r="BE219" s="942"/>
      <c r="BF219" s="942"/>
      <c r="BG219" s="942"/>
      <c r="BH219" s="942"/>
      <c r="BI219" s="942"/>
      <c r="BJ219" s="942"/>
      <c r="BK219" s="942"/>
      <c r="BL219" s="942"/>
      <c r="BM219" s="942"/>
      <c r="BN219" s="942"/>
      <c r="BO219" s="942"/>
      <c r="BP219" s="942"/>
      <c r="BQ219" s="942"/>
      <c r="BR219" s="942"/>
      <c r="BS219" s="942"/>
      <c r="BT219" s="942"/>
    </row>
    <row r="220" spans="1:72" ht="14" x14ac:dyDescent="0.15">
      <c r="A220" s="1"/>
      <c r="B220" s="761"/>
      <c r="C220" s="786"/>
      <c r="D220" s="18"/>
      <c r="E220" s="18"/>
      <c r="F220" s="18"/>
      <c r="G220" s="18"/>
      <c r="H220" s="18"/>
      <c r="I220" s="18"/>
      <c r="J220" s="18"/>
      <c r="K220" s="18"/>
      <c r="L220" s="18"/>
      <c r="M220" s="18"/>
      <c r="N220" s="762"/>
      <c r="O220" s="780"/>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942"/>
      <c r="AS220" s="942"/>
      <c r="AT220" s="942"/>
      <c r="AU220" s="942"/>
      <c r="AV220" s="942"/>
      <c r="AW220" s="942"/>
      <c r="AX220" s="942"/>
      <c r="AY220" s="942"/>
      <c r="AZ220" s="942"/>
      <c r="BA220" s="942"/>
      <c r="BB220" s="942"/>
      <c r="BC220" s="942"/>
      <c r="BD220" s="942"/>
      <c r="BE220" s="942"/>
      <c r="BF220" s="942"/>
      <c r="BG220" s="942"/>
      <c r="BH220" s="942"/>
      <c r="BI220" s="942"/>
      <c r="BJ220" s="942"/>
      <c r="BK220" s="942"/>
      <c r="BL220" s="942"/>
      <c r="BM220" s="942"/>
      <c r="BN220" s="942"/>
      <c r="BO220" s="942"/>
      <c r="BP220" s="942"/>
      <c r="BQ220" s="942"/>
      <c r="BR220" s="942"/>
      <c r="BS220" s="942"/>
      <c r="BT220" s="942"/>
    </row>
    <row r="221" spans="1:72" ht="14" x14ac:dyDescent="0.15">
      <c r="A221" s="1"/>
      <c r="B221" s="761"/>
      <c r="C221" s="786"/>
      <c r="D221" s="18"/>
      <c r="E221" s="18"/>
      <c r="F221" s="18"/>
      <c r="G221" s="18"/>
      <c r="H221" s="18"/>
      <c r="I221" s="18"/>
      <c r="J221" s="18"/>
      <c r="K221" s="18"/>
      <c r="L221" s="18"/>
      <c r="M221" s="18"/>
      <c r="N221" s="762"/>
      <c r="O221" s="780"/>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942"/>
      <c r="AS221" s="942"/>
      <c r="AT221" s="942"/>
      <c r="AU221" s="942"/>
      <c r="AV221" s="942"/>
      <c r="AW221" s="942"/>
      <c r="AX221" s="942"/>
      <c r="AY221" s="942"/>
      <c r="AZ221" s="942"/>
      <c r="BA221" s="942"/>
      <c r="BB221" s="942"/>
      <c r="BC221" s="942"/>
      <c r="BD221" s="942"/>
      <c r="BE221" s="942"/>
      <c r="BF221" s="942"/>
      <c r="BG221" s="942"/>
      <c r="BH221" s="942"/>
      <c r="BI221" s="942"/>
      <c r="BJ221" s="942"/>
      <c r="BK221" s="942"/>
      <c r="BL221" s="942"/>
      <c r="BM221" s="942"/>
      <c r="BN221" s="942"/>
      <c r="BO221" s="942"/>
      <c r="BP221" s="942"/>
      <c r="BQ221" s="942"/>
      <c r="BR221" s="942"/>
      <c r="BS221" s="942"/>
      <c r="BT221" s="942"/>
    </row>
    <row r="222" spans="1:72" ht="14" x14ac:dyDescent="0.15">
      <c r="A222" s="1"/>
      <c r="B222" s="761"/>
      <c r="C222" s="786"/>
      <c r="D222" s="18"/>
      <c r="E222" s="18"/>
      <c r="F222" s="18"/>
      <c r="G222" s="18"/>
      <c r="H222" s="18"/>
      <c r="I222" s="18"/>
      <c r="J222" s="18"/>
      <c r="K222" s="18"/>
      <c r="L222" s="18"/>
      <c r="M222" s="18"/>
      <c r="N222" s="762"/>
      <c r="O222" s="780"/>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942"/>
      <c r="AS222" s="942"/>
      <c r="AT222" s="942"/>
      <c r="AU222" s="942"/>
      <c r="AV222" s="942"/>
      <c r="AW222" s="942"/>
      <c r="AX222" s="942"/>
      <c r="AY222" s="942"/>
      <c r="AZ222" s="942"/>
      <c r="BA222" s="942"/>
      <c r="BB222" s="942"/>
      <c r="BC222" s="942"/>
      <c r="BD222" s="942"/>
      <c r="BE222" s="942"/>
      <c r="BF222" s="942"/>
      <c r="BG222" s="942"/>
      <c r="BH222" s="942"/>
      <c r="BI222" s="942"/>
      <c r="BJ222" s="942"/>
      <c r="BK222" s="942"/>
      <c r="BL222" s="942"/>
      <c r="BM222" s="942"/>
      <c r="BN222" s="942"/>
      <c r="BO222" s="942"/>
      <c r="BP222" s="942"/>
      <c r="BQ222" s="942"/>
      <c r="BR222" s="942"/>
      <c r="BS222" s="942"/>
      <c r="BT222" s="942"/>
    </row>
    <row r="223" spans="1:72" ht="14" x14ac:dyDescent="0.15">
      <c r="A223" s="1"/>
      <c r="B223" s="761"/>
      <c r="C223" s="786"/>
      <c r="D223" s="18"/>
      <c r="E223" s="18"/>
      <c r="F223" s="18"/>
      <c r="G223" s="18"/>
      <c r="H223" s="18"/>
      <c r="I223" s="18"/>
      <c r="J223" s="18"/>
      <c r="K223" s="18"/>
      <c r="L223" s="18"/>
      <c r="M223" s="18"/>
      <c r="N223" s="762"/>
      <c r="O223" s="780"/>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942"/>
      <c r="AS223" s="942"/>
      <c r="AT223" s="942"/>
      <c r="AU223" s="942"/>
      <c r="AV223" s="942"/>
      <c r="AW223" s="942"/>
      <c r="AX223" s="942"/>
      <c r="AY223" s="942"/>
      <c r="AZ223" s="942"/>
      <c r="BA223" s="942"/>
      <c r="BB223" s="942"/>
      <c r="BC223" s="942"/>
      <c r="BD223" s="942"/>
      <c r="BE223" s="942"/>
      <c r="BF223" s="942"/>
      <c r="BG223" s="942"/>
      <c r="BH223" s="942"/>
      <c r="BI223" s="942"/>
      <c r="BJ223" s="942"/>
      <c r="BK223" s="942"/>
      <c r="BL223" s="942"/>
      <c r="BM223" s="942"/>
      <c r="BN223" s="942"/>
      <c r="BO223" s="942"/>
      <c r="BP223" s="942"/>
      <c r="BQ223" s="942"/>
      <c r="BR223" s="942"/>
      <c r="BS223" s="942"/>
      <c r="BT223" s="942"/>
    </row>
    <row r="224" spans="1:72" ht="14" x14ac:dyDescent="0.15">
      <c r="A224" s="1"/>
      <c r="B224" s="761"/>
      <c r="C224" s="786"/>
      <c r="D224" s="18"/>
      <c r="E224" s="18"/>
      <c r="F224" s="18"/>
      <c r="G224" s="18"/>
      <c r="H224" s="18"/>
      <c r="I224" s="18"/>
      <c r="J224" s="18"/>
      <c r="K224" s="18"/>
      <c r="L224" s="18"/>
      <c r="M224" s="18"/>
      <c r="N224" s="762"/>
      <c r="O224" s="780"/>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942"/>
      <c r="AS224" s="942"/>
      <c r="AT224" s="942"/>
      <c r="AU224" s="942"/>
      <c r="AV224" s="942"/>
      <c r="AW224" s="942"/>
      <c r="AX224" s="942"/>
      <c r="AY224" s="942"/>
      <c r="AZ224" s="942"/>
      <c r="BA224" s="942"/>
      <c r="BB224" s="942"/>
      <c r="BC224" s="942"/>
      <c r="BD224" s="942"/>
      <c r="BE224" s="942"/>
      <c r="BF224" s="942"/>
      <c r="BG224" s="942"/>
      <c r="BH224" s="942"/>
      <c r="BI224" s="942"/>
      <c r="BJ224" s="942"/>
      <c r="BK224" s="942"/>
      <c r="BL224" s="942"/>
      <c r="BM224" s="942"/>
      <c r="BN224" s="942"/>
      <c r="BO224" s="942"/>
      <c r="BP224" s="942"/>
      <c r="BQ224" s="942"/>
      <c r="BR224" s="942"/>
      <c r="BS224" s="942"/>
      <c r="BT224" s="942"/>
    </row>
    <row r="225" spans="1:72" ht="14" x14ac:dyDescent="0.15">
      <c r="A225" s="1"/>
      <c r="B225" s="761"/>
      <c r="C225" s="786"/>
      <c r="D225" s="18"/>
      <c r="E225" s="18"/>
      <c r="F225" s="18"/>
      <c r="G225" s="18"/>
      <c r="H225" s="18"/>
      <c r="I225" s="18"/>
      <c r="J225" s="18"/>
      <c r="K225" s="18"/>
      <c r="L225" s="18"/>
      <c r="M225" s="18"/>
      <c r="N225" s="762"/>
      <c r="O225" s="780"/>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942"/>
      <c r="AS225" s="942"/>
      <c r="AT225" s="942"/>
      <c r="AU225" s="942"/>
      <c r="AV225" s="942"/>
      <c r="AW225" s="942"/>
      <c r="AX225" s="942"/>
      <c r="AY225" s="942"/>
      <c r="AZ225" s="942"/>
      <c r="BA225" s="942"/>
      <c r="BB225" s="942"/>
      <c r="BC225" s="942"/>
      <c r="BD225" s="942"/>
      <c r="BE225" s="942"/>
      <c r="BF225" s="942"/>
      <c r="BG225" s="942"/>
      <c r="BH225" s="942"/>
      <c r="BI225" s="942"/>
      <c r="BJ225" s="942"/>
      <c r="BK225" s="942"/>
      <c r="BL225" s="942"/>
      <c r="BM225" s="942"/>
      <c r="BN225" s="942"/>
      <c r="BO225" s="942"/>
      <c r="BP225" s="942"/>
      <c r="BQ225" s="942"/>
      <c r="BR225" s="942"/>
      <c r="BS225" s="942"/>
      <c r="BT225" s="942"/>
    </row>
    <row r="226" spans="1:72" ht="14" x14ac:dyDescent="0.15">
      <c r="A226" s="1"/>
      <c r="B226" s="761"/>
      <c r="C226" s="786"/>
      <c r="D226" s="18"/>
      <c r="E226" s="18"/>
      <c r="F226" s="18"/>
      <c r="G226" s="18"/>
      <c r="H226" s="18"/>
      <c r="I226" s="18"/>
      <c r="J226" s="18"/>
      <c r="K226" s="18"/>
      <c r="L226" s="18"/>
      <c r="M226" s="18"/>
      <c r="N226" s="762"/>
      <c r="O226" s="780"/>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942"/>
      <c r="AS226" s="942"/>
      <c r="AT226" s="942"/>
      <c r="AU226" s="942"/>
      <c r="AV226" s="942"/>
      <c r="AW226" s="942"/>
      <c r="AX226" s="942"/>
      <c r="AY226" s="942"/>
      <c r="AZ226" s="942"/>
      <c r="BA226" s="942"/>
      <c r="BB226" s="942"/>
      <c r="BC226" s="942"/>
      <c r="BD226" s="942"/>
      <c r="BE226" s="942"/>
      <c r="BF226" s="942"/>
      <c r="BG226" s="942"/>
      <c r="BH226" s="942"/>
      <c r="BI226" s="942"/>
      <c r="BJ226" s="942"/>
      <c r="BK226" s="942"/>
      <c r="BL226" s="942"/>
      <c r="BM226" s="942"/>
      <c r="BN226" s="942"/>
      <c r="BO226" s="942"/>
      <c r="BP226" s="942"/>
      <c r="BQ226" s="942"/>
      <c r="BR226" s="942"/>
      <c r="BS226" s="942"/>
      <c r="BT226" s="942"/>
    </row>
    <row r="227" spans="1:72" ht="14" x14ac:dyDescent="0.15">
      <c r="A227" s="1"/>
      <c r="B227" s="761"/>
      <c r="C227" s="786"/>
      <c r="D227" s="18"/>
      <c r="E227" s="18"/>
      <c r="F227" s="18"/>
      <c r="G227" s="18"/>
      <c r="H227" s="18"/>
      <c r="I227" s="18"/>
      <c r="J227" s="18"/>
      <c r="K227" s="18"/>
      <c r="L227" s="18"/>
      <c r="M227" s="18"/>
      <c r="N227" s="762"/>
      <c r="O227" s="780"/>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942"/>
      <c r="AS227" s="942"/>
      <c r="AT227" s="942"/>
      <c r="AU227" s="942"/>
      <c r="AV227" s="942"/>
      <c r="AW227" s="942"/>
      <c r="AX227" s="942"/>
      <c r="AY227" s="942"/>
      <c r="AZ227" s="942"/>
      <c r="BA227" s="942"/>
      <c r="BB227" s="942"/>
      <c r="BC227" s="942"/>
      <c r="BD227" s="942"/>
      <c r="BE227" s="942"/>
      <c r="BF227" s="942"/>
      <c r="BG227" s="942"/>
      <c r="BH227" s="942"/>
      <c r="BI227" s="942"/>
      <c r="BJ227" s="942"/>
      <c r="BK227" s="942"/>
      <c r="BL227" s="942"/>
      <c r="BM227" s="942"/>
      <c r="BN227" s="942"/>
      <c r="BO227" s="942"/>
      <c r="BP227" s="942"/>
      <c r="BQ227" s="942"/>
      <c r="BR227" s="942"/>
      <c r="BS227" s="942"/>
      <c r="BT227" s="942"/>
    </row>
    <row r="228" spans="1:72" ht="14" x14ac:dyDescent="0.15">
      <c r="A228" s="1"/>
      <c r="B228" s="761"/>
      <c r="C228" s="786"/>
      <c r="D228" s="18"/>
      <c r="E228" s="18"/>
      <c r="F228" s="18"/>
      <c r="G228" s="18"/>
      <c r="H228" s="18"/>
      <c r="I228" s="18"/>
      <c r="J228" s="18"/>
      <c r="K228" s="18"/>
      <c r="L228" s="18"/>
      <c r="M228" s="18"/>
      <c r="N228" s="762"/>
      <c r="O228" s="780"/>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942"/>
      <c r="AS228" s="942"/>
      <c r="AT228" s="942"/>
      <c r="AU228" s="942"/>
      <c r="AV228" s="942"/>
      <c r="AW228" s="942"/>
      <c r="AX228" s="942"/>
      <c r="AY228" s="942"/>
      <c r="AZ228" s="942"/>
      <c r="BA228" s="942"/>
      <c r="BB228" s="942"/>
      <c r="BC228" s="942"/>
      <c r="BD228" s="942"/>
      <c r="BE228" s="942"/>
      <c r="BF228" s="942"/>
      <c r="BG228" s="942"/>
      <c r="BH228" s="942"/>
      <c r="BI228" s="942"/>
      <c r="BJ228" s="942"/>
      <c r="BK228" s="942"/>
      <c r="BL228" s="942"/>
      <c r="BM228" s="942"/>
      <c r="BN228" s="942"/>
      <c r="BO228" s="942"/>
      <c r="BP228" s="942"/>
      <c r="BQ228" s="942"/>
      <c r="BR228" s="942"/>
      <c r="BS228" s="942"/>
      <c r="BT228" s="942"/>
    </row>
    <row r="229" spans="1:72" ht="14" x14ac:dyDescent="0.15">
      <c r="A229" s="1"/>
      <c r="B229" s="761"/>
      <c r="C229" s="786"/>
      <c r="D229" s="18"/>
      <c r="E229" s="18"/>
      <c r="F229" s="18"/>
      <c r="G229" s="18"/>
      <c r="H229" s="18"/>
      <c r="I229" s="18"/>
      <c r="J229" s="18"/>
      <c r="K229" s="18"/>
      <c r="L229" s="18"/>
      <c r="M229" s="18"/>
      <c r="N229" s="762"/>
      <c r="O229" s="780"/>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942"/>
      <c r="AS229" s="942"/>
      <c r="AT229" s="942"/>
      <c r="AU229" s="942"/>
      <c r="AV229" s="942"/>
      <c r="AW229" s="942"/>
      <c r="AX229" s="942"/>
      <c r="AY229" s="942"/>
      <c r="AZ229" s="942"/>
      <c r="BA229" s="942"/>
      <c r="BB229" s="942"/>
      <c r="BC229" s="942"/>
      <c r="BD229" s="942"/>
      <c r="BE229" s="942"/>
      <c r="BF229" s="942"/>
      <c r="BG229" s="942"/>
      <c r="BH229" s="942"/>
      <c r="BI229" s="942"/>
      <c r="BJ229" s="942"/>
      <c r="BK229" s="942"/>
      <c r="BL229" s="942"/>
      <c r="BM229" s="942"/>
      <c r="BN229" s="942"/>
      <c r="BO229" s="942"/>
      <c r="BP229" s="942"/>
      <c r="BQ229" s="942"/>
      <c r="BR229" s="942"/>
      <c r="BS229" s="942"/>
      <c r="BT229" s="942"/>
    </row>
    <row r="230" spans="1:72" ht="14" x14ac:dyDescent="0.15">
      <c r="A230" s="1"/>
      <c r="B230" s="761"/>
      <c r="C230" s="786"/>
      <c r="D230" s="18"/>
      <c r="E230" s="18"/>
      <c r="F230" s="18"/>
      <c r="G230" s="18"/>
      <c r="H230" s="18"/>
      <c r="I230" s="18"/>
      <c r="J230" s="18"/>
      <c r="K230" s="18"/>
      <c r="L230" s="18"/>
      <c r="M230" s="18"/>
      <c r="N230" s="762"/>
      <c r="O230" s="780"/>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942"/>
      <c r="AS230" s="942"/>
      <c r="AT230" s="942"/>
      <c r="AU230" s="942"/>
      <c r="AV230" s="942"/>
      <c r="AW230" s="942"/>
      <c r="AX230" s="942"/>
      <c r="AY230" s="942"/>
      <c r="AZ230" s="942"/>
      <c r="BA230" s="942"/>
      <c r="BB230" s="942"/>
      <c r="BC230" s="942"/>
      <c r="BD230" s="942"/>
      <c r="BE230" s="942"/>
      <c r="BF230" s="942"/>
      <c r="BG230" s="942"/>
      <c r="BH230" s="942"/>
      <c r="BI230" s="942"/>
      <c r="BJ230" s="942"/>
      <c r="BK230" s="942"/>
      <c r="BL230" s="942"/>
      <c r="BM230" s="942"/>
      <c r="BN230" s="942"/>
      <c r="BO230" s="942"/>
      <c r="BP230" s="942"/>
      <c r="BQ230" s="942"/>
      <c r="BR230" s="942"/>
      <c r="BS230" s="942"/>
      <c r="BT230" s="942"/>
    </row>
    <row r="231" spans="1:72" ht="14" x14ac:dyDescent="0.15">
      <c r="A231" s="1"/>
      <c r="B231" s="761"/>
      <c r="C231" s="786"/>
      <c r="D231" s="18"/>
      <c r="E231" s="18"/>
      <c r="F231" s="18"/>
      <c r="G231" s="18"/>
      <c r="H231" s="18"/>
      <c r="I231" s="18"/>
      <c r="J231" s="18"/>
      <c r="K231" s="18"/>
      <c r="L231" s="18"/>
      <c r="M231" s="18"/>
      <c r="N231" s="762"/>
      <c r="O231" s="780"/>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942"/>
      <c r="AS231" s="942"/>
      <c r="AT231" s="942"/>
      <c r="AU231" s="942"/>
      <c r="AV231" s="942"/>
      <c r="AW231" s="942"/>
      <c r="AX231" s="942"/>
      <c r="AY231" s="942"/>
      <c r="AZ231" s="942"/>
      <c r="BA231" s="942"/>
      <c r="BB231" s="942"/>
      <c r="BC231" s="942"/>
      <c r="BD231" s="942"/>
      <c r="BE231" s="942"/>
      <c r="BF231" s="942"/>
      <c r="BG231" s="942"/>
      <c r="BH231" s="942"/>
      <c r="BI231" s="942"/>
      <c r="BJ231" s="942"/>
      <c r="BK231" s="942"/>
      <c r="BL231" s="942"/>
      <c r="BM231" s="942"/>
      <c r="BN231" s="942"/>
      <c r="BO231" s="942"/>
      <c r="BP231" s="942"/>
      <c r="BQ231" s="942"/>
      <c r="BR231" s="942"/>
      <c r="BS231" s="942"/>
      <c r="BT231" s="942"/>
    </row>
    <row r="232" spans="1:72" ht="17.25" customHeight="1" x14ac:dyDescent="0.15">
      <c r="A232" s="1"/>
      <c r="B232" s="761"/>
      <c r="C232" s="786"/>
      <c r="D232" s="18"/>
      <c r="E232" s="18"/>
      <c r="F232" s="18"/>
      <c r="G232" s="18"/>
      <c r="H232" s="18"/>
      <c r="I232" s="18"/>
      <c r="J232" s="18"/>
      <c r="K232" s="18"/>
      <c r="L232" s="18"/>
      <c r="M232" s="18"/>
      <c r="N232" s="762"/>
      <c r="O232" s="780"/>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942"/>
      <c r="AS232" s="942"/>
      <c r="AT232" s="942"/>
      <c r="AU232" s="942"/>
      <c r="AV232" s="942"/>
      <c r="AW232" s="942"/>
      <c r="AX232" s="942"/>
      <c r="AY232" s="942"/>
      <c r="AZ232" s="942"/>
      <c r="BA232" s="942"/>
      <c r="BB232" s="942"/>
      <c r="BC232" s="942"/>
      <c r="BD232" s="942"/>
      <c r="BE232" s="942"/>
      <c r="BF232" s="942"/>
      <c r="BG232" s="942"/>
      <c r="BH232" s="942"/>
      <c r="BI232" s="942"/>
      <c r="BJ232" s="942"/>
      <c r="BK232" s="942"/>
      <c r="BL232" s="942"/>
      <c r="BM232" s="942"/>
      <c r="BN232" s="942"/>
      <c r="BO232" s="942"/>
      <c r="BP232" s="942"/>
      <c r="BQ232" s="942"/>
      <c r="BR232" s="942"/>
      <c r="BS232" s="942"/>
      <c r="BT232" s="942"/>
    </row>
    <row r="233" spans="1:72" ht="10.5" customHeight="1" x14ac:dyDescent="0.15">
      <c r="A233" s="1"/>
      <c r="B233" s="761"/>
      <c r="C233" s="18"/>
      <c r="D233" s="18"/>
      <c r="E233" s="404"/>
      <c r="F233" s="18"/>
      <c r="G233" s="18"/>
      <c r="H233" s="18"/>
      <c r="I233" s="18"/>
      <c r="J233" s="18"/>
      <c r="K233" s="18"/>
      <c r="L233" s="18"/>
      <c r="M233" s="18"/>
      <c r="N233" s="762"/>
      <c r="O233" s="780"/>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942"/>
      <c r="AS233" s="942"/>
      <c r="AT233" s="942"/>
      <c r="AU233" s="942"/>
      <c r="AV233" s="942"/>
      <c r="AW233" s="942"/>
      <c r="AX233" s="942"/>
      <c r="AY233" s="942"/>
      <c r="AZ233" s="942"/>
      <c r="BA233" s="942"/>
      <c r="BB233" s="942"/>
      <c r="BC233" s="942"/>
      <c r="BD233" s="942"/>
      <c r="BE233" s="942"/>
      <c r="BF233" s="942"/>
      <c r="BG233" s="942"/>
      <c r="BH233" s="942"/>
      <c r="BI233" s="942"/>
      <c r="BJ233" s="942"/>
      <c r="BK233" s="942"/>
      <c r="BL233" s="942"/>
      <c r="BM233" s="942"/>
      <c r="BN233" s="942"/>
      <c r="BO233" s="942"/>
      <c r="BP233" s="942"/>
      <c r="BQ233" s="942"/>
      <c r="BR233" s="942"/>
      <c r="BS233" s="942"/>
      <c r="BT233" s="942"/>
    </row>
    <row r="234" spans="1:72" ht="15" thickBot="1" x14ac:dyDescent="0.2">
      <c r="A234" s="1"/>
      <c r="B234" s="761"/>
      <c r="C234" s="18"/>
      <c r="D234" s="18"/>
      <c r="E234" s="404"/>
      <c r="F234" s="18"/>
      <c r="G234" s="18"/>
      <c r="H234" s="18"/>
      <c r="I234" s="18"/>
      <c r="J234" s="18"/>
      <c r="K234" s="18"/>
      <c r="L234" s="18"/>
      <c r="M234" s="18"/>
      <c r="N234" s="762"/>
      <c r="O234" s="780"/>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942"/>
      <c r="AS234" s="942"/>
      <c r="AT234" s="942"/>
      <c r="AU234" s="942"/>
      <c r="AV234" s="942"/>
      <c r="AW234" s="942"/>
      <c r="AX234" s="942"/>
      <c r="AY234" s="942"/>
      <c r="AZ234" s="942"/>
      <c r="BA234" s="942"/>
      <c r="BB234" s="942"/>
      <c r="BC234" s="942"/>
      <c r="BD234" s="942"/>
      <c r="BE234" s="942"/>
      <c r="BF234" s="942"/>
      <c r="BG234" s="942"/>
      <c r="BH234" s="942"/>
      <c r="BI234" s="942"/>
      <c r="BJ234" s="942"/>
      <c r="BK234" s="942"/>
      <c r="BL234" s="942"/>
      <c r="BM234" s="942"/>
      <c r="BN234" s="942"/>
      <c r="BO234" s="942"/>
      <c r="BP234" s="942"/>
      <c r="BQ234" s="942"/>
      <c r="BR234" s="942"/>
      <c r="BS234" s="942"/>
      <c r="BT234" s="942"/>
    </row>
    <row r="235" spans="1:72" ht="21" thickBot="1" x14ac:dyDescent="0.25">
      <c r="A235" s="1"/>
      <c r="B235" s="761"/>
      <c r="C235" s="19">
        <v>4</v>
      </c>
      <c r="D235" s="2706" t="s">
        <v>929</v>
      </c>
      <c r="E235" s="2706"/>
      <c r="F235" s="18"/>
      <c r="G235" s="18"/>
      <c r="H235" s="18"/>
      <c r="I235" s="18"/>
      <c r="J235" s="18"/>
      <c r="K235" s="18"/>
      <c r="L235" s="18"/>
      <c r="M235" s="18"/>
      <c r="N235" s="762"/>
      <c r="O235" s="780"/>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942"/>
      <c r="AS235" s="942"/>
      <c r="AT235" s="942"/>
      <c r="AU235" s="942"/>
      <c r="AV235" s="942"/>
      <c r="AW235" s="942"/>
      <c r="AX235" s="942"/>
      <c r="AY235" s="942"/>
      <c r="AZ235" s="942"/>
      <c r="BA235" s="942"/>
      <c r="BB235" s="942"/>
      <c r="BC235" s="942"/>
      <c r="BD235" s="942"/>
      <c r="BE235" s="942"/>
      <c r="BF235" s="942"/>
      <c r="BG235" s="942"/>
      <c r="BH235" s="942"/>
      <c r="BI235" s="942"/>
      <c r="BJ235" s="942"/>
      <c r="BK235" s="942"/>
      <c r="BL235" s="942"/>
      <c r="BM235" s="942"/>
      <c r="BN235" s="942"/>
      <c r="BO235" s="942"/>
      <c r="BP235" s="942"/>
      <c r="BQ235" s="942"/>
      <c r="BR235" s="942"/>
      <c r="BS235" s="942"/>
      <c r="BT235" s="942"/>
    </row>
    <row r="236" spans="1:72" ht="14" x14ac:dyDescent="0.15">
      <c r="A236" s="1"/>
      <c r="B236" s="761"/>
      <c r="C236" s="18"/>
      <c r="D236" s="18"/>
      <c r="E236" s="404"/>
      <c r="F236" s="18"/>
      <c r="G236" s="18"/>
      <c r="H236" s="18"/>
      <c r="I236" s="18"/>
      <c r="J236" s="18"/>
      <c r="K236" s="18"/>
      <c r="L236" s="18"/>
      <c r="M236" s="18"/>
      <c r="N236" s="762"/>
      <c r="O236" s="780"/>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942"/>
      <c r="AS236" s="942"/>
      <c r="AT236" s="942"/>
      <c r="AU236" s="942"/>
      <c r="AV236" s="942"/>
      <c r="AW236" s="942"/>
      <c r="AX236" s="942"/>
      <c r="AY236" s="942"/>
      <c r="AZ236" s="942"/>
      <c r="BA236" s="942"/>
      <c r="BB236" s="942"/>
      <c r="BC236" s="942"/>
      <c r="BD236" s="942"/>
      <c r="BE236" s="942"/>
      <c r="BF236" s="942"/>
      <c r="BG236" s="942"/>
      <c r="BH236" s="942"/>
      <c r="BI236" s="942"/>
      <c r="BJ236" s="942"/>
      <c r="BK236" s="942"/>
      <c r="BL236" s="942"/>
      <c r="BM236" s="942"/>
      <c r="BN236" s="942"/>
      <c r="BO236" s="942"/>
      <c r="BP236" s="942"/>
      <c r="BQ236" s="942"/>
      <c r="BR236" s="942"/>
      <c r="BS236" s="942"/>
      <c r="BT236" s="942"/>
    </row>
    <row r="237" spans="1:72" ht="14" x14ac:dyDescent="0.15">
      <c r="A237" s="1"/>
      <c r="B237" s="761"/>
      <c r="C237" s="18"/>
      <c r="D237" s="18"/>
      <c r="E237" s="404"/>
      <c r="F237" s="18"/>
      <c r="G237" s="18"/>
      <c r="H237" s="18"/>
      <c r="I237" s="18"/>
      <c r="J237" s="18"/>
      <c r="K237" s="18"/>
      <c r="L237" s="18"/>
      <c r="M237" s="18"/>
      <c r="N237" s="762"/>
      <c r="O237" s="780"/>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942"/>
      <c r="AS237" s="942"/>
      <c r="AT237" s="942"/>
      <c r="AU237" s="942"/>
      <c r="AV237" s="942"/>
      <c r="AW237" s="942"/>
      <c r="AX237" s="942"/>
      <c r="AY237" s="942"/>
      <c r="AZ237" s="942"/>
      <c r="BA237" s="942"/>
      <c r="BB237" s="942"/>
      <c r="BC237" s="942"/>
      <c r="BD237" s="942"/>
      <c r="BE237" s="942"/>
      <c r="BF237" s="942"/>
      <c r="BG237" s="942"/>
      <c r="BH237" s="942"/>
      <c r="BI237" s="942"/>
      <c r="BJ237" s="942"/>
      <c r="BK237" s="942"/>
      <c r="BL237" s="942"/>
      <c r="BM237" s="942"/>
      <c r="BN237" s="942"/>
      <c r="BO237" s="942"/>
      <c r="BP237" s="942"/>
      <c r="BQ237" s="942"/>
      <c r="BR237" s="942"/>
      <c r="BS237" s="942"/>
      <c r="BT237" s="942"/>
    </row>
    <row r="238" spans="1:72" ht="14" x14ac:dyDescent="0.15">
      <c r="A238" s="1"/>
      <c r="B238" s="761"/>
      <c r="C238" s="18"/>
      <c r="D238" s="18"/>
      <c r="E238" s="404"/>
      <c r="F238" s="18"/>
      <c r="G238" s="18"/>
      <c r="H238" s="18"/>
      <c r="I238" s="18"/>
      <c r="J238" s="18"/>
      <c r="K238" s="18"/>
      <c r="L238" s="18"/>
      <c r="M238" s="18"/>
      <c r="N238" s="762"/>
      <c r="O238" s="780"/>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942"/>
      <c r="AS238" s="942"/>
      <c r="AT238" s="942"/>
      <c r="AU238" s="942"/>
      <c r="AV238" s="942"/>
      <c r="AW238" s="942"/>
      <c r="AX238" s="942"/>
      <c r="AY238" s="942"/>
      <c r="AZ238" s="942"/>
      <c r="BA238" s="942"/>
      <c r="BB238" s="942"/>
      <c r="BC238" s="942"/>
      <c r="BD238" s="942"/>
      <c r="BE238" s="942"/>
      <c r="BF238" s="942"/>
      <c r="BG238" s="942"/>
      <c r="BH238" s="942"/>
      <c r="BI238" s="942"/>
      <c r="BJ238" s="942"/>
      <c r="BK238" s="942"/>
      <c r="BL238" s="942"/>
      <c r="BM238" s="942"/>
      <c r="BN238" s="942"/>
      <c r="BO238" s="942"/>
      <c r="BP238" s="942"/>
      <c r="BQ238" s="942"/>
      <c r="BR238" s="942"/>
      <c r="BS238" s="942"/>
      <c r="BT238" s="942"/>
    </row>
    <row r="239" spans="1:72" ht="14" x14ac:dyDescent="0.15">
      <c r="A239" s="1"/>
      <c r="B239" s="761"/>
      <c r="C239" s="18"/>
      <c r="D239" s="18"/>
      <c r="E239" s="404"/>
      <c r="F239" s="18"/>
      <c r="G239" s="18"/>
      <c r="H239" s="18"/>
      <c r="I239" s="18"/>
      <c r="J239" s="18"/>
      <c r="K239" s="18"/>
      <c r="L239" s="18"/>
      <c r="M239" s="18"/>
      <c r="N239" s="762"/>
      <c r="O239" s="780"/>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942"/>
      <c r="AS239" s="942"/>
      <c r="AT239" s="942"/>
      <c r="AU239" s="942"/>
      <c r="AV239" s="942"/>
      <c r="AW239" s="942"/>
      <c r="AX239" s="942"/>
      <c r="AY239" s="942"/>
      <c r="AZ239" s="942"/>
      <c r="BA239" s="942"/>
      <c r="BB239" s="942"/>
      <c r="BC239" s="942"/>
      <c r="BD239" s="942"/>
      <c r="BE239" s="942"/>
      <c r="BF239" s="942"/>
      <c r="BG239" s="942"/>
      <c r="BH239" s="942"/>
      <c r="BI239" s="942"/>
      <c r="BJ239" s="942"/>
      <c r="BK239" s="942"/>
      <c r="BL239" s="942"/>
      <c r="BM239" s="942"/>
      <c r="BN239" s="942"/>
      <c r="BO239" s="942"/>
      <c r="BP239" s="942"/>
      <c r="BQ239" s="942"/>
      <c r="BR239" s="942"/>
      <c r="BS239" s="942"/>
      <c r="BT239" s="942"/>
    </row>
    <row r="240" spans="1:72" ht="41.25" customHeight="1" thickBot="1" x14ac:dyDescent="0.2">
      <c r="A240" s="1"/>
      <c r="B240" s="763"/>
      <c r="C240" s="764"/>
      <c r="D240" s="764"/>
      <c r="E240" s="764"/>
      <c r="F240" s="764"/>
      <c r="G240" s="764"/>
      <c r="H240" s="764"/>
      <c r="I240" s="764"/>
      <c r="J240" s="764"/>
      <c r="K240" s="764"/>
      <c r="L240" s="764"/>
      <c r="M240" s="764"/>
      <c r="N240" s="765"/>
      <c r="O240" s="78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942"/>
      <c r="AS240" s="942"/>
      <c r="AT240" s="942"/>
      <c r="AU240" s="942"/>
      <c r="AV240" s="942"/>
      <c r="AW240" s="942"/>
      <c r="AX240" s="942"/>
      <c r="AY240" s="942"/>
      <c r="AZ240" s="942"/>
      <c r="BA240" s="942"/>
      <c r="BB240" s="942"/>
      <c r="BC240" s="942"/>
      <c r="BD240" s="942"/>
      <c r="BE240" s="942"/>
      <c r="BF240" s="942"/>
      <c r="BG240" s="942"/>
      <c r="BH240" s="942"/>
      <c r="BI240" s="942"/>
      <c r="BJ240" s="942"/>
      <c r="BK240" s="942"/>
      <c r="BL240" s="942"/>
      <c r="BM240" s="942"/>
      <c r="BN240" s="942"/>
      <c r="BO240" s="942"/>
      <c r="BP240" s="942"/>
      <c r="BQ240" s="942"/>
      <c r="BR240" s="942"/>
      <c r="BS240" s="942"/>
      <c r="BT240" s="942"/>
    </row>
    <row r="241" spans="1:72" ht="17.25" customHeight="1" thickTop="1" x14ac:dyDescent="0.2">
      <c r="A241" s="1"/>
      <c r="B241" s="1"/>
      <c r="C241" s="1"/>
      <c r="D241" s="1"/>
      <c r="E241" s="1"/>
      <c r="F241" s="1"/>
      <c r="G241" s="1"/>
      <c r="H241" s="1"/>
      <c r="I241" s="1"/>
      <c r="J241" s="1"/>
      <c r="K241" s="1"/>
      <c r="L241" s="2383" t="s">
        <v>1538</v>
      </c>
      <c r="M241" s="2383"/>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942"/>
      <c r="AS241" s="942"/>
      <c r="AT241" s="942"/>
      <c r="AU241" s="942"/>
      <c r="AV241" s="942"/>
      <c r="AW241" s="942"/>
      <c r="AX241" s="942"/>
      <c r="AY241" s="942"/>
      <c r="AZ241" s="942"/>
      <c r="BA241" s="942"/>
      <c r="BB241" s="942"/>
      <c r="BC241" s="942"/>
      <c r="BD241" s="942"/>
      <c r="BE241" s="942"/>
      <c r="BF241" s="942"/>
      <c r="BG241" s="942"/>
      <c r="BH241" s="942"/>
      <c r="BI241" s="942"/>
      <c r="BJ241" s="942"/>
      <c r="BK241" s="942"/>
      <c r="BL241" s="942"/>
      <c r="BM241" s="942"/>
      <c r="BN241" s="942"/>
      <c r="BO241" s="942"/>
      <c r="BP241" s="942"/>
      <c r="BQ241" s="942"/>
      <c r="BR241" s="942"/>
      <c r="BS241" s="942"/>
      <c r="BT241" s="942"/>
    </row>
    <row r="242" spans="1:72"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942"/>
      <c r="AS242" s="942"/>
      <c r="AT242" s="942"/>
      <c r="AU242" s="942"/>
      <c r="AV242" s="942"/>
      <c r="AW242" s="942"/>
      <c r="AX242" s="942"/>
      <c r="AY242" s="942"/>
      <c r="AZ242" s="942"/>
      <c r="BA242" s="942"/>
      <c r="BB242" s="942"/>
      <c r="BC242" s="942"/>
      <c r="BD242" s="942"/>
      <c r="BE242" s="942"/>
      <c r="BF242" s="942"/>
      <c r="BG242" s="942"/>
      <c r="BH242" s="942"/>
      <c r="BI242" s="942"/>
      <c r="BJ242" s="942"/>
      <c r="BK242" s="942"/>
      <c r="BL242" s="942"/>
      <c r="BM242" s="942"/>
      <c r="BN242" s="942"/>
      <c r="BO242" s="942"/>
      <c r="BP242" s="942"/>
      <c r="BQ242" s="942"/>
      <c r="BR242" s="942"/>
      <c r="BS242" s="942"/>
      <c r="BT242" s="942"/>
    </row>
    <row r="243" spans="1:72"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942"/>
      <c r="AS243" s="942"/>
      <c r="AT243" s="942"/>
      <c r="AU243" s="942"/>
      <c r="AV243" s="942"/>
      <c r="AW243" s="942"/>
      <c r="AX243" s="942"/>
      <c r="AY243" s="942"/>
      <c r="AZ243" s="942"/>
      <c r="BA243" s="942"/>
      <c r="BB243" s="942"/>
      <c r="BC243" s="942"/>
      <c r="BD243" s="942"/>
      <c r="BE243" s="942"/>
      <c r="BF243" s="942"/>
      <c r="BG243" s="942"/>
      <c r="BH243" s="942"/>
      <c r="BI243" s="942"/>
      <c r="BJ243" s="942"/>
      <c r="BK243" s="942"/>
      <c r="BL243" s="942"/>
      <c r="BM243" s="942"/>
      <c r="BN243" s="942"/>
      <c r="BO243" s="942"/>
      <c r="BP243" s="942"/>
      <c r="BQ243" s="942"/>
      <c r="BR243" s="942"/>
      <c r="BS243" s="942"/>
      <c r="BT243" s="942"/>
    </row>
    <row r="244" spans="1:72"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942"/>
      <c r="AS244" s="942"/>
      <c r="AT244" s="942"/>
      <c r="AU244" s="942"/>
      <c r="AV244" s="942"/>
      <c r="AW244" s="942"/>
      <c r="AX244" s="942"/>
      <c r="AY244" s="942"/>
      <c r="AZ244" s="942"/>
      <c r="BA244" s="942"/>
      <c r="BB244" s="942"/>
      <c r="BC244" s="942"/>
      <c r="BD244" s="942"/>
      <c r="BE244" s="942"/>
      <c r="BF244" s="942"/>
      <c r="BG244" s="942"/>
      <c r="BH244" s="942"/>
      <c r="BI244" s="942"/>
      <c r="BJ244" s="942"/>
      <c r="BK244" s="942"/>
      <c r="BL244" s="942"/>
      <c r="BM244" s="942"/>
      <c r="BN244" s="942"/>
      <c r="BO244" s="942"/>
      <c r="BP244" s="942"/>
      <c r="BQ244" s="942"/>
      <c r="BR244" s="942"/>
      <c r="BS244" s="942"/>
      <c r="BT244" s="942"/>
    </row>
    <row r="245" spans="1:72"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942"/>
      <c r="AS245" s="942"/>
      <c r="AT245" s="942"/>
      <c r="AU245" s="942"/>
      <c r="AV245" s="942"/>
      <c r="AW245" s="942"/>
      <c r="AX245" s="942"/>
      <c r="AY245" s="942"/>
      <c r="AZ245" s="942"/>
      <c r="BA245" s="942"/>
      <c r="BB245" s="942"/>
      <c r="BC245" s="942"/>
      <c r="BD245" s="942"/>
      <c r="BE245" s="942"/>
      <c r="BF245" s="942"/>
      <c r="BG245" s="942"/>
      <c r="BH245" s="942"/>
      <c r="BI245" s="942"/>
      <c r="BJ245" s="942"/>
      <c r="BK245" s="942"/>
      <c r="BL245" s="942"/>
      <c r="BM245" s="942"/>
      <c r="BN245" s="942"/>
      <c r="BO245" s="942"/>
      <c r="BP245" s="942"/>
      <c r="BQ245" s="942"/>
      <c r="BR245" s="942"/>
      <c r="BS245" s="942"/>
      <c r="BT245" s="942"/>
    </row>
    <row r="246" spans="1:72"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942"/>
      <c r="AS246" s="942"/>
      <c r="AT246" s="942"/>
      <c r="AU246" s="942"/>
      <c r="AV246" s="942"/>
      <c r="AW246" s="942"/>
      <c r="AX246" s="942"/>
      <c r="AY246" s="942"/>
      <c r="AZ246" s="942"/>
      <c r="BA246" s="942"/>
      <c r="BB246" s="942"/>
      <c r="BC246" s="942"/>
      <c r="BD246" s="942"/>
      <c r="BE246" s="942"/>
      <c r="BF246" s="942"/>
      <c r="BG246" s="942"/>
      <c r="BH246" s="942"/>
      <c r="BI246" s="942"/>
      <c r="BJ246" s="942"/>
      <c r="BK246" s="942"/>
      <c r="BL246" s="942"/>
      <c r="BM246" s="942"/>
      <c r="BN246" s="942"/>
      <c r="BO246" s="942"/>
      <c r="BP246" s="942"/>
      <c r="BQ246" s="942"/>
      <c r="BR246" s="942"/>
      <c r="BS246" s="942"/>
      <c r="BT246" s="942"/>
    </row>
    <row r="247" spans="1:72"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942"/>
      <c r="AS247" s="942"/>
      <c r="AT247" s="942"/>
      <c r="AU247" s="942"/>
      <c r="AV247" s="942"/>
      <c r="AW247" s="942"/>
      <c r="AX247" s="942"/>
      <c r="AY247" s="942"/>
      <c r="AZ247" s="942"/>
      <c r="BA247" s="942"/>
      <c r="BB247" s="942"/>
      <c r="BC247" s="942"/>
      <c r="BD247" s="942"/>
      <c r="BE247" s="942"/>
      <c r="BF247" s="942"/>
      <c r="BG247" s="942"/>
      <c r="BH247" s="942"/>
      <c r="BI247" s="942"/>
      <c r="BJ247" s="942"/>
      <c r="BK247" s="942"/>
      <c r="BL247" s="942"/>
      <c r="BM247" s="942"/>
      <c r="BN247" s="942"/>
      <c r="BO247" s="942"/>
      <c r="BP247" s="942"/>
      <c r="BQ247" s="942"/>
      <c r="BR247" s="942"/>
      <c r="BS247" s="942"/>
      <c r="BT247" s="942"/>
    </row>
    <row r="248" spans="1:72"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942"/>
      <c r="AS248" s="942"/>
      <c r="AT248" s="942"/>
      <c r="AU248" s="942"/>
      <c r="AV248" s="942"/>
      <c r="AW248" s="942"/>
      <c r="AX248" s="942"/>
      <c r="AY248" s="942"/>
      <c r="AZ248" s="942"/>
      <c r="BA248" s="942"/>
      <c r="BB248" s="942"/>
      <c r="BC248" s="942"/>
      <c r="BD248" s="942"/>
      <c r="BE248" s="942"/>
      <c r="BF248" s="942"/>
      <c r="BG248" s="942"/>
      <c r="BH248" s="942"/>
      <c r="BI248" s="942"/>
      <c r="BJ248" s="942"/>
      <c r="BK248" s="942"/>
      <c r="BL248" s="942"/>
      <c r="BM248" s="942"/>
      <c r="BN248" s="942"/>
      <c r="BO248" s="942"/>
      <c r="BP248" s="942"/>
      <c r="BQ248" s="942"/>
      <c r="BR248" s="942"/>
      <c r="BS248" s="942"/>
      <c r="BT248" s="942"/>
    </row>
    <row r="249" spans="1:72"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942"/>
      <c r="AS249" s="942"/>
      <c r="AT249" s="942"/>
      <c r="AU249" s="942"/>
      <c r="AV249" s="942"/>
      <c r="AW249" s="942"/>
      <c r="AX249" s="942"/>
      <c r="AY249" s="942"/>
      <c r="AZ249" s="942"/>
      <c r="BA249" s="942"/>
      <c r="BB249" s="942"/>
      <c r="BC249" s="942"/>
      <c r="BD249" s="942"/>
      <c r="BE249" s="942"/>
      <c r="BF249" s="942"/>
      <c r="BG249" s="942"/>
      <c r="BH249" s="942"/>
      <c r="BI249" s="942"/>
      <c r="BJ249" s="942"/>
      <c r="BK249" s="942"/>
      <c r="BL249" s="942"/>
      <c r="BM249" s="942"/>
      <c r="BN249" s="942"/>
      <c r="BO249" s="942"/>
      <c r="BP249" s="942"/>
      <c r="BQ249" s="942"/>
      <c r="BR249" s="942"/>
      <c r="BS249" s="942"/>
      <c r="BT249" s="942"/>
    </row>
    <row r="250" spans="1:72"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942"/>
      <c r="AS250" s="942"/>
      <c r="AT250" s="942"/>
      <c r="AU250" s="942"/>
      <c r="AV250" s="942"/>
      <c r="AW250" s="942"/>
      <c r="AX250" s="942"/>
      <c r="AY250" s="942"/>
      <c r="AZ250" s="942"/>
      <c r="BA250" s="942"/>
      <c r="BB250" s="942"/>
      <c r="BC250" s="942"/>
      <c r="BD250" s="942"/>
      <c r="BE250" s="942"/>
      <c r="BF250" s="942"/>
      <c r="BG250" s="942"/>
      <c r="BH250" s="942"/>
      <c r="BI250" s="942"/>
      <c r="BJ250" s="942"/>
      <c r="BK250" s="942"/>
      <c r="BL250" s="942"/>
      <c r="BM250" s="942"/>
      <c r="BN250" s="942"/>
      <c r="BO250" s="942"/>
      <c r="BP250" s="942"/>
      <c r="BQ250" s="942"/>
      <c r="BR250" s="942"/>
      <c r="BS250" s="942"/>
      <c r="BT250" s="942"/>
    </row>
    <row r="251" spans="1:72"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942"/>
      <c r="AS251" s="942"/>
      <c r="AT251" s="942"/>
      <c r="AU251" s="942"/>
      <c r="AV251" s="942"/>
      <c r="AW251" s="942"/>
      <c r="AX251" s="942"/>
      <c r="AY251" s="942"/>
      <c r="AZ251" s="942"/>
      <c r="BA251" s="942"/>
      <c r="BB251" s="942"/>
      <c r="BC251" s="942"/>
      <c r="BD251" s="942"/>
      <c r="BE251" s="942"/>
      <c r="BF251" s="942"/>
      <c r="BG251" s="942"/>
      <c r="BH251" s="942"/>
      <c r="BI251" s="942"/>
      <c r="BJ251" s="942"/>
      <c r="BK251" s="942"/>
      <c r="BL251" s="942"/>
      <c r="BM251" s="942"/>
      <c r="BN251" s="942"/>
      <c r="BO251" s="942"/>
      <c r="BP251" s="942"/>
      <c r="BQ251" s="942"/>
      <c r="BR251" s="942"/>
      <c r="BS251" s="942"/>
      <c r="BT251" s="942"/>
    </row>
    <row r="252" spans="1:72"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942"/>
      <c r="AS252" s="942"/>
      <c r="AT252" s="942"/>
      <c r="AU252" s="942"/>
      <c r="AV252" s="942"/>
      <c r="AW252" s="942"/>
      <c r="AX252" s="942"/>
      <c r="AY252" s="942"/>
      <c r="AZ252" s="942"/>
      <c r="BA252" s="942"/>
      <c r="BB252" s="942"/>
      <c r="BC252" s="942"/>
      <c r="BD252" s="942"/>
      <c r="BE252" s="942"/>
      <c r="BF252" s="942"/>
      <c r="BG252" s="942"/>
      <c r="BH252" s="942"/>
      <c r="BI252" s="942"/>
      <c r="BJ252" s="942"/>
      <c r="BK252" s="942"/>
      <c r="BL252" s="942"/>
      <c r="BM252" s="942"/>
      <c r="BN252" s="942"/>
      <c r="BO252" s="942"/>
      <c r="BP252" s="942"/>
      <c r="BQ252" s="942"/>
      <c r="BR252" s="942"/>
      <c r="BS252" s="942"/>
      <c r="BT252" s="942"/>
    </row>
    <row r="253" spans="1:72"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942"/>
      <c r="AS253" s="942"/>
      <c r="AT253" s="942"/>
      <c r="AU253" s="942"/>
      <c r="AV253" s="942"/>
      <c r="AW253" s="942"/>
      <c r="AX253" s="942"/>
      <c r="AY253" s="942"/>
      <c r="AZ253" s="942"/>
      <c r="BA253" s="942"/>
      <c r="BB253" s="942"/>
      <c r="BC253" s="942"/>
      <c r="BD253" s="942"/>
      <c r="BE253" s="942"/>
      <c r="BF253" s="942"/>
      <c r="BG253" s="942"/>
      <c r="BH253" s="942"/>
      <c r="BI253" s="942"/>
      <c r="BJ253" s="942"/>
      <c r="BK253" s="942"/>
      <c r="BL253" s="942"/>
      <c r="BM253" s="942"/>
      <c r="BN253" s="942"/>
      <c r="BO253" s="942"/>
      <c r="BP253" s="942"/>
      <c r="BQ253" s="942"/>
      <c r="BR253" s="942"/>
      <c r="BS253" s="942"/>
      <c r="BT253" s="942"/>
    </row>
    <row r="254" spans="1:72"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942"/>
      <c r="AS254" s="942"/>
      <c r="AT254" s="942"/>
      <c r="AU254" s="942"/>
      <c r="AV254" s="942"/>
      <c r="AW254" s="942"/>
      <c r="AX254" s="942"/>
      <c r="AY254" s="942"/>
      <c r="AZ254" s="942"/>
      <c r="BA254" s="942"/>
      <c r="BB254" s="942"/>
      <c r="BC254" s="942"/>
      <c r="BD254" s="942"/>
      <c r="BE254" s="942"/>
      <c r="BF254" s="942"/>
      <c r="BG254" s="942"/>
      <c r="BH254" s="942"/>
      <c r="BI254" s="942"/>
      <c r="BJ254" s="942"/>
      <c r="BK254" s="942"/>
      <c r="BL254" s="942"/>
      <c r="BM254" s="942"/>
      <c r="BN254" s="942"/>
      <c r="BO254" s="942"/>
      <c r="BP254" s="942"/>
      <c r="BQ254" s="942"/>
      <c r="BR254" s="942"/>
      <c r="BS254" s="942"/>
      <c r="BT254" s="942"/>
    </row>
    <row r="255" spans="1:72"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942"/>
      <c r="AS255" s="942"/>
      <c r="AT255" s="942"/>
      <c r="AU255" s="942"/>
      <c r="AV255" s="942"/>
      <c r="AW255" s="942"/>
      <c r="AX255" s="942"/>
      <c r="AY255" s="942"/>
      <c r="AZ255" s="942"/>
      <c r="BA255" s="942"/>
      <c r="BB255" s="942"/>
      <c r="BC255" s="942"/>
      <c r="BD255" s="942"/>
      <c r="BE255" s="942"/>
      <c r="BF255" s="942"/>
      <c r="BG255" s="942"/>
      <c r="BH255" s="942"/>
      <c r="BI255" s="942"/>
      <c r="BJ255" s="942"/>
      <c r="BK255" s="942"/>
      <c r="BL255" s="942"/>
      <c r="BM255" s="942"/>
      <c r="BN255" s="942"/>
      <c r="BO255" s="942"/>
      <c r="BP255" s="942"/>
      <c r="BQ255" s="942"/>
      <c r="BR255" s="942"/>
      <c r="BS255" s="942"/>
      <c r="BT255" s="942"/>
    </row>
    <row r="256" spans="1:72"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942"/>
      <c r="AS256" s="942"/>
      <c r="AT256" s="942"/>
      <c r="AU256" s="942"/>
      <c r="AV256" s="942"/>
      <c r="AW256" s="942"/>
      <c r="AX256" s="942"/>
      <c r="AY256" s="942"/>
      <c r="AZ256" s="942"/>
      <c r="BA256" s="942"/>
      <c r="BB256" s="942"/>
      <c r="BC256" s="942"/>
      <c r="BD256" s="942"/>
      <c r="BE256" s="942"/>
      <c r="BF256" s="942"/>
      <c r="BG256" s="942"/>
      <c r="BH256" s="942"/>
      <c r="BI256" s="942"/>
      <c r="BJ256" s="942"/>
      <c r="BK256" s="942"/>
      <c r="BL256" s="942"/>
      <c r="BM256" s="942"/>
      <c r="BN256" s="942"/>
      <c r="BO256" s="942"/>
      <c r="BP256" s="942"/>
      <c r="BQ256" s="942"/>
      <c r="BR256" s="942"/>
      <c r="BS256" s="942"/>
      <c r="BT256" s="942"/>
    </row>
    <row r="257" spans="1:72"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942"/>
      <c r="AS257" s="942"/>
      <c r="AT257" s="942"/>
      <c r="AU257" s="942"/>
      <c r="AV257" s="942"/>
      <c r="AW257" s="942"/>
      <c r="AX257" s="942"/>
      <c r="AY257" s="942"/>
      <c r="AZ257" s="942"/>
      <c r="BA257" s="942"/>
      <c r="BB257" s="942"/>
      <c r="BC257" s="942"/>
      <c r="BD257" s="942"/>
      <c r="BE257" s="942"/>
      <c r="BF257" s="942"/>
      <c r="BG257" s="942"/>
      <c r="BH257" s="942"/>
      <c r="BI257" s="942"/>
      <c r="BJ257" s="942"/>
      <c r="BK257" s="942"/>
      <c r="BL257" s="942"/>
      <c r="BM257" s="942"/>
      <c r="BN257" s="942"/>
      <c r="BO257" s="942"/>
      <c r="BP257" s="942"/>
      <c r="BQ257" s="942"/>
      <c r="BR257" s="942"/>
      <c r="BS257" s="942"/>
      <c r="BT257" s="942"/>
    </row>
    <row r="258" spans="1:72"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942"/>
      <c r="AS258" s="942"/>
      <c r="AT258" s="942"/>
      <c r="AU258" s="942"/>
      <c r="AV258" s="942"/>
      <c r="AW258" s="942"/>
      <c r="AX258" s="942"/>
      <c r="AY258" s="942"/>
      <c r="AZ258" s="942"/>
      <c r="BA258" s="942"/>
      <c r="BB258" s="942"/>
      <c r="BC258" s="942"/>
      <c r="BD258" s="942"/>
      <c r="BE258" s="942"/>
      <c r="BF258" s="942"/>
      <c r="BG258" s="942"/>
      <c r="BH258" s="942"/>
      <c r="BI258" s="942"/>
      <c r="BJ258" s="942"/>
      <c r="BK258" s="942"/>
      <c r="BL258" s="942"/>
      <c r="BM258" s="942"/>
      <c r="BN258" s="942"/>
      <c r="BO258" s="942"/>
      <c r="BP258" s="942"/>
      <c r="BQ258" s="942"/>
      <c r="BR258" s="942"/>
      <c r="BS258" s="942"/>
      <c r="BT258" s="942"/>
    </row>
    <row r="259" spans="1:72"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942"/>
      <c r="AS259" s="942"/>
      <c r="AT259" s="942"/>
      <c r="AU259" s="942"/>
      <c r="AV259" s="942"/>
      <c r="AW259" s="942"/>
      <c r="AX259" s="942"/>
      <c r="AY259" s="942"/>
      <c r="AZ259" s="942"/>
      <c r="BA259" s="942"/>
      <c r="BB259" s="942"/>
      <c r="BC259" s="942"/>
      <c r="BD259" s="942"/>
      <c r="BE259" s="942"/>
      <c r="BF259" s="942"/>
      <c r="BG259" s="942"/>
      <c r="BH259" s="942"/>
      <c r="BI259" s="942"/>
      <c r="BJ259" s="942"/>
      <c r="BK259" s="942"/>
      <c r="BL259" s="942"/>
      <c r="BM259" s="942"/>
      <c r="BN259" s="942"/>
      <c r="BO259" s="942"/>
      <c r="BP259" s="942"/>
      <c r="BQ259" s="942"/>
      <c r="BR259" s="942"/>
      <c r="BS259" s="942"/>
      <c r="BT259" s="942"/>
    </row>
    <row r="260" spans="1:72"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942"/>
      <c r="AS260" s="942"/>
      <c r="AT260" s="942"/>
      <c r="AU260" s="942"/>
      <c r="AV260" s="942"/>
      <c r="AW260" s="942"/>
      <c r="AX260" s="942"/>
      <c r="AY260" s="942"/>
      <c r="AZ260" s="942"/>
      <c r="BA260" s="942"/>
      <c r="BB260" s="942"/>
      <c r="BC260" s="942"/>
      <c r="BD260" s="942"/>
      <c r="BE260" s="942"/>
      <c r="BF260" s="942"/>
      <c r="BG260" s="942"/>
      <c r="BH260" s="942"/>
      <c r="BI260" s="942"/>
      <c r="BJ260" s="942"/>
      <c r="BK260" s="942"/>
      <c r="BL260" s="942"/>
      <c r="BM260" s="942"/>
      <c r="BN260" s="942"/>
      <c r="BO260" s="942"/>
      <c r="BP260" s="942"/>
      <c r="BQ260" s="942"/>
      <c r="BR260" s="942"/>
      <c r="BS260" s="942"/>
      <c r="BT260" s="942"/>
    </row>
    <row r="261" spans="1:72"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942"/>
      <c r="AS261" s="942"/>
      <c r="AT261" s="942"/>
      <c r="AU261" s="942"/>
      <c r="AV261" s="942"/>
      <c r="AW261" s="942"/>
      <c r="AX261" s="942"/>
      <c r="AY261" s="942"/>
      <c r="AZ261" s="942"/>
      <c r="BA261" s="942"/>
      <c r="BB261" s="942"/>
      <c r="BC261" s="942"/>
      <c r="BD261" s="942"/>
      <c r="BE261" s="942"/>
      <c r="BF261" s="942"/>
      <c r="BG261" s="942"/>
      <c r="BH261" s="942"/>
      <c r="BI261" s="942"/>
      <c r="BJ261" s="942"/>
      <c r="BK261" s="942"/>
      <c r="BL261" s="942"/>
      <c r="BM261" s="942"/>
      <c r="BN261" s="942"/>
      <c r="BO261" s="942"/>
      <c r="BP261" s="942"/>
      <c r="BQ261" s="942"/>
      <c r="BR261" s="942"/>
      <c r="BS261" s="942"/>
      <c r="BT261" s="942"/>
    </row>
    <row r="262" spans="1:72"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942"/>
      <c r="AS262" s="942"/>
      <c r="AT262" s="942"/>
      <c r="AU262" s="942"/>
      <c r="AV262" s="942"/>
      <c r="AW262" s="942"/>
      <c r="AX262" s="942"/>
      <c r="AY262" s="942"/>
      <c r="AZ262" s="942"/>
      <c r="BA262" s="942"/>
      <c r="BB262" s="942"/>
      <c r="BC262" s="942"/>
      <c r="BD262" s="942"/>
      <c r="BE262" s="942"/>
      <c r="BF262" s="942"/>
      <c r="BG262" s="942"/>
      <c r="BH262" s="942"/>
      <c r="BI262" s="942"/>
      <c r="BJ262" s="942"/>
      <c r="BK262" s="942"/>
      <c r="BL262" s="942"/>
      <c r="BM262" s="942"/>
      <c r="BN262" s="942"/>
      <c r="BO262" s="942"/>
      <c r="BP262" s="942"/>
      <c r="BQ262" s="942"/>
      <c r="BR262" s="942"/>
      <c r="BS262" s="942"/>
      <c r="BT262" s="942"/>
    </row>
    <row r="263" spans="1:72"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942"/>
      <c r="AS263" s="942"/>
      <c r="AT263" s="942"/>
      <c r="AU263" s="942"/>
      <c r="AV263" s="942"/>
      <c r="AW263" s="942"/>
      <c r="AX263" s="942"/>
      <c r="AY263" s="942"/>
      <c r="AZ263" s="942"/>
      <c r="BA263" s="942"/>
      <c r="BB263" s="942"/>
      <c r="BC263" s="942"/>
      <c r="BD263" s="942"/>
      <c r="BE263" s="942"/>
      <c r="BF263" s="942"/>
      <c r="BG263" s="942"/>
      <c r="BH263" s="942"/>
      <c r="BI263" s="942"/>
      <c r="BJ263" s="942"/>
      <c r="BK263" s="942"/>
      <c r="BL263" s="942"/>
      <c r="BM263" s="942"/>
      <c r="BN263" s="942"/>
      <c r="BO263" s="942"/>
      <c r="BP263" s="942"/>
      <c r="BQ263" s="942"/>
      <c r="BR263" s="942"/>
      <c r="BS263" s="942"/>
      <c r="BT263" s="942"/>
    </row>
    <row r="264" spans="1:72"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942"/>
      <c r="AS264" s="942"/>
      <c r="AT264" s="942"/>
      <c r="AU264" s="942"/>
      <c r="AV264" s="942"/>
      <c r="AW264" s="942"/>
      <c r="AX264" s="942"/>
      <c r="AY264" s="942"/>
      <c r="AZ264" s="942"/>
      <c r="BA264" s="942"/>
      <c r="BB264" s="942"/>
      <c r="BC264" s="942"/>
      <c r="BD264" s="942"/>
      <c r="BE264" s="942"/>
      <c r="BF264" s="942"/>
      <c r="BG264" s="942"/>
      <c r="BH264" s="942"/>
      <c r="BI264" s="942"/>
      <c r="BJ264" s="942"/>
      <c r="BK264" s="942"/>
      <c r="BL264" s="942"/>
      <c r="BM264" s="942"/>
      <c r="BN264" s="942"/>
      <c r="BO264" s="942"/>
      <c r="BP264" s="942"/>
      <c r="BQ264" s="942"/>
      <c r="BR264" s="942"/>
      <c r="BS264" s="942"/>
      <c r="BT264" s="942"/>
    </row>
    <row r="265" spans="1:72"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942"/>
      <c r="AS265" s="942"/>
      <c r="AT265" s="942"/>
      <c r="AU265" s="942"/>
      <c r="AV265" s="942"/>
      <c r="AW265" s="942"/>
      <c r="AX265" s="942"/>
      <c r="AY265" s="942"/>
      <c r="AZ265" s="942"/>
      <c r="BA265" s="942"/>
      <c r="BB265" s="942"/>
      <c r="BC265" s="942"/>
      <c r="BD265" s="942"/>
      <c r="BE265" s="942"/>
      <c r="BF265" s="942"/>
      <c r="BG265" s="942"/>
      <c r="BH265" s="942"/>
      <c r="BI265" s="942"/>
      <c r="BJ265" s="942"/>
      <c r="BK265" s="942"/>
      <c r="BL265" s="942"/>
      <c r="BM265" s="942"/>
      <c r="BN265" s="942"/>
      <c r="BO265" s="942"/>
      <c r="BP265" s="942"/>
      <c r="BQ265" s="942"/>
      <c r="BR265" s="942"/>
      <c r="BS265" s="942"/>
      <c r="BT265" s="942"/>
    </row>
    <row r="266" spans="1:72"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942"/>
      <c r="AS266" s="942"/>
      <c r="AT266" s="942"/>
      <c r="AU266" s="942"/>
      <c r="AV266" s="942"/>
      <c r="AW266" s="942"/>
      <c r="AX266" s="942"/>
      <c r="AY266" s="942"/>
      <c r="AZ266" s="942"/>
      <c r="BA266" s="942"/>
      <c r="BB266" s="942"/>
      <c r="BC266" s="942"/>
      <c r="BD266" s="942"/>
      <c r="BE266" s="942"/>
      <c r="BF266" s="942"/>
      <c r="BG266" s="942"/>
      <c r="BH266" s="942"/>
      <c r="BI266" s="942"/>
      <c r="BJ266" s="942"/>
      <c r="BK266" s="942"/>
      <c r="BL266" s="942"/>
      <c r="BM266" s="942"/>
      <c r="BN266" s="942"/>
      <c r="BO266" s="942"/>
      <c r="BP266" s="942"/>
      <c r="BQ266" s="942"/>
      <c r="BR266" s="942"/>
      <c r="BS266" s="942"/>
      <c r="BT266" s="942"/>
    </row>
    <row r="267" spans="1:72"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942"/>
      <c r="AS267" s="942"/>
      <c r="AT267" s="942"/>
      <c r="AU267" s="942"/>
      <c r="AV267" s="942"/>
      <c r="AW267" s="942"/>
      <c r="AX267" s="942"/>
      <c r="AY267" s="942"/>
      <c r="AZ267" s="942"/>
      <c r="BA267" s="942"/>
      <c r="BB267" s="942"/>
      <c r="BC267" s="942"/>
      <c r="BD267" s="942"/>
      <c r="BE267" s="942"/>
      <c r="BF267" s="942"/>
      <c r="BG267" s="942"/>
      <c r="BH267" s="942"/>
      <c r="BI267" s="942"/>
      <c r="BJ267" s="942"/>
      <c r="BK267" s="942"/>
      <c r="BL267" s="942"/>
      <c r="BM267" s="942"/>
      <c r="BN267" s="942"/>
      <c r="BO267" s="942"/>
      <c r="BP267" s="942"/>
      <c r="BQ267" s="942"/>
      <c r="BR267" s="942"/>
      <c r="BS267" s="942"/>
      <c r="BT267" s="942"/>
    </row>
    <row r="268" spans="1:72"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942"/>
      <c r="AS268" s="942"/>
      <c r="AT268" s="942"/>
      <c r="AU268" s="942"/>
      <c r="AV268" s="942"/>
      <c r="AW268" s="942"/>
      <c r="AX268" s="942"/>
      <c r="AY268" s="942"/>
      <c r="AZ268" s="942"/>
      <c r="BA268" s="942"/>
      <c r="BB268" s="942"/>
      <c r="BC268" s="942"/>
      <c r="BD268" s="942"/>
      <c r="BE268" s="942"/>
      <c r="BF268" s="942"/>
      <c r="BG268" s="942"/>
      <c r="BH268" s="942"/>
      <c r="BI268" s="942"/>
      <c r="BJ268" s="942"/>
      <c r="BK268" s="942"/>
      <c r="BL268" s="942"/>
      <c r="BM268" s="942"/>
      <c r="BN268" s="942"/>
      <c r="BO268" s="942"/>
      <c r="BP268" s="942"/>
      <c r="BQ268" s="942"/>
      <c r="BR268" s="942"/>
      <c r="BS268" s="942"/>
      <c r="BT268" s="942"/>
    </row>
    <row r="269" spans="1:72"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942"/>
      <c r="AS269" s="942"/>
      <c r="AT269" s="942"/>
      <c r="AU269" s="942"/>
      <c r="AV269" s="942"/>
      <c r="AW269" s="942"/>
      <c r="AX269" s="942"/>
      <c r="AY269" s="942"/>
      <c r="AZ269" s="942"/>
      <c r="BA269" s="942"/>
      <c r="BB269" s="942"/>
      <c r="BC269" s="942"/>
      <c r="BD269" s="942"/>
      <c r="BE269" s="942"/>
      <c r="BF269" s="942"/>
      <c r="BG269" s="942"/>
      <c r="BH269" s="942"/>
      <c r="BI269" s="942"/>
      <c r="BJ269" s="942"/>
      <c r="BK269" s="942"/>
      <c r="BL269" s="942"/>
      <c r="BM269" s="942"/>
      <c r="BN269" s="942"/>
      <c r="BO269" s="942"/>
      <c r="BP269" s="942"/>
      <c r="BQ269" s="942"/>
      <c r="BR269" s="942"/>
      <c r="BS269" s="942"/>
      <c r="BT269" s="942"/>
    </row>
    <row r="270" spans="1:72"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942"/>
      <c r="AS270" s="942"/>
      <c r="AT270" s="942"/>
      <c r="AU270" s="942"/>
      <c r="AV270" s="942"/>
      <c r="AW270" s="942"/>
      <c r="AX270" s="942"/>
      <c r="AY270" s="942"/>
      <c r="AZ270" s="942"/>
      <c r="BA270" s="942"/>
      <c r="BB270" s="942"/>
      <c r="BC270" s="942"/>
      <c r="BD270" s="942"/>
      <c r="BE270" s="942"/>
      <c r="BF270" s="942"/>
      <c r="BG270" s="942"/>
      <c r="BH270" s="942"/>
      <c r="BI270" s="942"/>
      <c r="BJ270" s="942"/>
      <c r="BK270" s="942"/>
      <c r="BL270" s="942"/>
      <c r="BM270" s="942"/>
      <c r="BN270" s="942"/>
      <c r="BO270" s="942"/>
      <c r="BP270" s="942"/>
      <c r="BQ270" s="942"/>
      <c r="BR270" s="942"/>
      <c r="BS270" s="942"/>
      <c r="BT270" s="942"/>
    </row>
    <row r="271" spans="1:72"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942"/>
      <c r="AS271" s="942"/>
      <c r="AT271" s="942"/>
      <c r="AU271" s="942"/>
      <c r="AV271" s="942"/>
      <c r="AW271" s="942"/>
      <c r="AX271" s="942"/>
      <c r="AY271" s="942"/>
      <c r="AZ271" s="942"/>
      <c r="BA271" s="942"/>
      <c r="BB271" s="942"/>
      <c r="BC271" s="942"/>
      <c r="BD271" s="942"/>
      <c r="BE271" s="942"/>
      <c r="BF271" s="942"/>
      <c r="BG271" s="942"/>
      <c r="BH271" s="942"/>
      <c r="BI271" s="942"/>
      <c r="BJ271" s="942"/>
      <c r="BK271" s="942"/>
      <c r="BL271" s="942"/>
      <c r="BM271" s="942"/>
      <c r="BN271" s="942"/>
      <c r="BO271" s="942"/>
      <c r="BP271" s="942"/>
      <c r="BQ271" s="942"/>
      <c r="BR271" s="942"/>
      <c r="BS271" s="942"/>
      <c r="BT271" s="942"/>
    </row>
    <row r="272" spans="1:72"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942"/>
      <c r="AS272" s="942"/>
      <c r="AT272" s="942"/>
      <c r="AU272" s="942"/>
      <c r="AV272" s="942"/>
      <c r="AW272" s="942"/>
      <c r="AX272" s="942"/>
      <c r="AY272" s="942"/>
      <c r="AZ272" s="942"/>
      <c r="BA272" s="942"/>
      <c r="BB272" s="942"/>
      <c r="BC272" s="942"/>
      <c r="BD272" s="942"/>
      <c r="BE272" s="942"/>
      <c r="BF272" s="942"/>
      <c r="BG272" s="942"/>
      <c r="BH272" s="942"/>
      <c r="BI272" s="942"/>
      <c r="BJ272" s="942"/>
      <c r="BK272" s="942"/>
      <c r="BL272" s="942"/>
      <c r="BM272" s="942"/>
      <c r="BN272" s="942"/>
      <c r="BO272" s="942"/>
      <c r="BP272" s="942"/>
      <c r="BQ272" s="942"/>
      <c r="BR272" s="942"/>
      <c r="BS272" s="942"/>
      <c r="BT272" s="942"/>
    </row>
    <row r="273" spans="1:72"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942"/>
      <c r="AS273" s="942"/>
      <c r="AT273" s="942"/>
      <c r="AU273" s="942"/>
      <c r="AV273" s="942"/>
      <c r="AW273" s="942"/>
      <c r="AX273" s="942"/>
      <c r="AY273" s="942"/>
      <c r="AZ273" s="942"/>
      <c r="BA273" s="942"/>
      <c r="BB273" s="942"/>
      <c r="BC273" s="942"/>
      <c r="BD273" s="942"/>
      <c r="BE273" s="942"/>
      <c r="BF273" s="942"/>
      <c r="BG273" s="942"/>
      <c r="BH273" s="942"/>
      <c r="BI273" s="942"/>
      <c r="BJ273" s="942"/>
      <c r="BK273" s="942"/>
      <c r="BL273" s="942"/>
      <c r="BM273" s="942"/>
      <c r="BN273" s="942"/>
      <c r="BO273" s="942"/>
      <c r="BP273" s="942"/>
      <c r="BQ273" s="942"/>
      <c r="BR273" s="942"/>
      <c r="BS273" s="942"/>
      <c r="BT273" s="942"/>
    </row>
    <row r="274" spans="1:72"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942"/>
      <c r="AS274" s="942"/>
      <c r="AT274" s="942"/>
      <c r="AU274" s="942"/>
      <c r="AV274" s="942"/>
      <c r="AW274" s="942"/>
      <c r="AX274" s="942"/>
      <c r="AY274" s="942"/>
      <c r="AZ274" s="942"/>
      <c r="BA274" s="942"/>
      <c r="BB274" s="942"/>
      <c r="BC274" s="942"/>
      <c r="BD274" s="942"/>
      <c r="BE274" s="942"/>
      <c r="BF274" s="942"/>
      <c r="BG274" s="942"/>
      <c r="BH274" s="942"/>
      <c r="BI274" s="942"/>
      <c r="BJ274" s="942"/>
      <c r="BK274" s="942"/>
      <c r="BL274" s="942"/>
      <c r="BM274" s="942"/>
      <c r="BN274" s="942"/>
      <c r="BO274" s="942"/>
      <c r="BP274" s="942"/>
      <c r="BQ274" s="942"/>
      <c r="BR274" s="942"/>
      <c r="BS274" s="942"/>
      <c r="BT274" s="942"/>
    </row>
    <row r="275" spans="1:72"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942"/>
      <c r="AS275" s="942"/>
      <c r="AT275" s="942"/>
      <c r="AU275" s="942"/>
      <c r="AV275" s="942"/>
      <c r="AW275" s="942"/>
      <c r="AX275" s="942"/>
      <c r="AY275" s="942"/>
      <c r="AZ275" s="942"/>
      <c r="BA275" s="942"/>
      <c r="BB275" s="942"/>
      <c r="BC275" s="942"/>
      <c r="BD275" s="942"/>
      <c r="BE275" s="942"/>
      <c r="BF275" s="942"/>
      <c r="BG275" s="942"/>
      <c r="BH275" s="942"/>
      <c r="BI275" s="942"/>
      <c r="BJ275" s="942"/>
      <c r="BK275" s="942"/>
      <c r="BL275" s="942"/>
      <c r="BM275" s="942"/>
      <c r="BN275" s="942"/>
      <c r="BO275" s="942"/>
      <c r="BP275" s="942"/>
      <c r="BQ275" s="942"/>
      <c r="BR275" s="942"/>
      <c r="BS275" s="942"/>
      <c r="BT275" s="942"/>
    </row>
    <row r="276" spans="1:72"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942"/>
      <c r="AS276" s="942"/>
      <c r="AT276" s="942"/>
      <c r="AU276" s="942"/>
      <c r="AV276" s="942"/>
      <c r="AW276" s="942"/>
      <c r="AX276" s="942"/>
      <c r="AY276" s="942"/>
      <c r="AZ276" s="942"/>
      <c r="BA276" s="942"/>
      <c r="BB276" s="942"/>
      <c r="BC276" s="942"/>
      <c r="BD276" s="942"/>
      <c r="BE276" s="942"/>
      <c r="BF276" s="942"/>
      <c r="BG276" s="942"/>
      <c r="BH276" s="942"/>
      <c r="BI276" s="942"/>
      <c r="BJ276" s="942"/>
      <c r="BK276" s="942"/>
      <c r="BL276" s="942"/>
      <c r="BM276" s="942"/>
      <c r="BN276" s="942"/>
      <c r="BO276" s="942"/>
      <c r="BP276" s="942"/>
      <c r="BQ276" s="942"/>
      <c r="BR276" s="942"/>
      <c r="BS276" s="942"/>
      <c r="BT276" s="942"/>
    </row>
    <row r="277" spans="1:72"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942"/>
      <c r="AS277" s="942"/>
      <c r="AT277" s="942"/>
      <c r="AU277" s="942"/>
      <c r="AV277" s="942"/>
      <c r="AW277" s="942"/>
      <c r="AX277" s="942"/>
      <c r="AY277" s="942"/>
      <c r="AZ277" s="942"/>
      <c r="BA277" s="942"/>
      <c r="BB277" s="942"/>
      <c r="BC277" s="942"/>
      <c r="BD277" s="942"/>
      <c r="BE277" s="942"/>
      <c r="BF277" s="942"/>
      <c r="BG277" s="942"/>
      <c r="BH277" s="942"/>
      <c r="BI277" s="942"/>
      <c r="BJ277" s="942"/>
      <c r="BK277" s="942"/>
      <c r="BL277" s="942"/>
      <c r="BM277" s="942"/>
      <c r="BN277" s="942"/>
      <c r="BO277" s="942"/>
      <c r="BP277" s="942"/>
      <c r="BQ277" s="942"/>
      <c r="BR277" s="942"/>
      <c r="BS277" s="942"/>
      <c r="BT277" s="942"/>
    </row>
    <row r="278" spans="1:72"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942"/>
      <c r="AS278" s="942"/>
      <c r="AT278" s="942"/>
      <c r="AU278" s="942"/>
      <c r="AV278" s="942"/>
      <c r="AW278" s="942"/>
      <c r="AX278" s="942"/>
      <c r="AY278" s="942"/>
      <c r="AZ278" s="942"/>
      <c r="BA278" s="942"/>
      <c r="BB278" s="942"/>
      <c r="BC278" s="942"/>
      <c r="BD278" s="942"/>
      <c r="BE278" s="942"/>
      <c r="BF278" s="942"/>
      <c r="BG278" s="942"/>
      <c r="BH278" s="942"/>
      <c r="BI278" s="942"/>
      <c r="BJ278" s="942"/>
      <c r="BK278" s="942"/>
      <c r="BL278" s="942"/>
      <c r="BM278" s="942"/>
      <c r="BN278" s="942"/>
      <c r="BO278" s="942"/>
      <c r="BP278" s="942"/>
      <c r="BQ278" s="942"/>
      <c r="BR278" s="942"/>
      <c r="BS278" s="942"/>
      <c r="BT278" s="942"/>
    </row>
    <row r="279" spans="1:72"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942"/>
      <c r="AS279" s="942"/>
      <c r="AT279" s="942"/>
      <c r="AU279" s="942"/>
      <c r="AV279" s="942"/>
      <c r="AW279" s="942"/>
      <c r="AX279" s="942"/>
      <c r="AY279" s="942"/>
      <c r="AZ279" s="942"/>
      <c r="BA279" s="942"/>
      <c r="BB279" s="942"/>
      <c r="BC279" s="942"/>
      <c r="BD279" s="942"/>
      <c r="BE279" s="942"/>
      <c r="BF279" s="942"/>
      <c r="BG279" s="942"/>
      <c r="BH279" s="942"/>
      <c r="BI279" s="942"/>
      <c r="BJ279" s="942"/>
      <c r="BK279" s="942"/>
      <c r="BL279" s="942"/>
      <c r="BM279" s="942"/>
      <c r="BN279" s="942"/>
      <c r="BO279" s="942"/>
      <c r="BP279" s="942"/>
      <c r="BQ279" s="942"/>
      <c r="BR279" s="942"/>
      <c r="BS279" s="942"/>
      <c r="BT279" s="942"/>
    </row>
    <row r="280" spans="1:72"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942"/>
      <c r="AS280" s="942"/>
      <c r="AT280" s="942"/>
      <c r="AU280" s="942"/>
      <c r="AV280" s="942"/>
      <c r="AW280" s="942"/>
      <c r="AX280" s="942"/>
      <c r="AY280" s="942"/>
      <c r="AZ280" s="942"/>
      <c r="BA280" s="942"/>
      <c r="BB280" s="942"/>
      <c r="BC280" s="942"/>
      <c r="BD280" s="942"/>
      <c r="BE280" s="942"/>
      <c r="BF280" s="942"/>
      <c r="BG280" s="942"/>
      <c r="BH280" s="942"/>
      <c r="BI280" s="942"/>
      <c r="BJ280" s="942"/>
      <c r="BK280" s="942"/>
      <c r="BL280" s="942"/>
      <c r="BM280" s="942"/>
      <c r="BN280" s="942"/>
      <c r="BO280" s="942"/>
      <c r="BP280" s="942"/>
      <c r="BQ280" s="942"/>
      <c r="BR280" s="942"/>
      <c r="BS280" s="942"/>
      <c r="BT280" s="942"/>
    </row>
    <row r="281" spans="1:72"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942"/>
      <c r="AS281" s="942"/>
      <c r="AT281" s="942"/>
      <c r="AU281" s="942"/>
      <c r="AV281" s="942"/>
      <c r="AW281" s="942"/>
      <c r="AX281" s="942"/>
      <c r="AY281" s="942"/>
      <c r="AZ281" s="942"/>
      <c r="BA281" s="942"/>
      <c r="BB281" s="942"/>
      <c r="BC281" s="942"/>
      <c r="BD281" s="942"/>
      <c r="BE281" s="942"/>
      <c r="BF281" s="942"/>
      <c r="BG281" s="942"/>
      <c r="BH281" s="942"/>
      <c r="BI281" s="942"/>
      <c r="BJ281" s="942"/>
      <c r="BK281" s="942"/>
      <c r="BL281" s="942"/>
      <c r="BM281" s="942"/>
      <c r="BN281" s="942"/>
      <c r="BO281" s="942"/>
      <c r="BP281" s="942"/>
      <c r="BQ281" s="942"/>
      <c r="BR281" s="942"/>
      <c r="BS281" s="942"/>
      <c r="BT281" s="942"/>
    </row>
    <row r="282" spans="1:72"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942"/>
      <c r="AS282" s="942"/>
      <c r="AT282" s="942"/>
      <c r="AU282" s="942"/>
      <c r="AV282" s="942"/>
      <c r="AW282" s="942"/>
      <c r="AX282" s="942"/>
      <c r="AY282" s="942"/>
      <c r="AZ282" s="942"/>
      <c r="BA282" s="942"/>
      <c r="BB282" s="942"/>
      <c r="BC282" s="942"/>
      <c r="BD282" s="942"/>
      <c r="BE282" s="942"/>
      <c r="BF282" s="942"/>
      <c r="BG282" s="942"/>
      <c r="BH282" s="942"/>
      <c r="BI282" s="942"/>
      <c r="BJ282" s="942"/>
      <c r="BK282" s="942"/>
      <c r="BL282" s="942"/>
      <c r="BM282" s="942"/>
      <c r="BN282" s="942"/>
      <c r="BO282" s="942"/>
      <c r="BP282" s="942"/>
      <c r="BQ282" s="942"/>
      <c r="BR282" s="942"/>
      <c r="BS282" s="942"/>
      <c r="BT282" s="942"/>
    </row>
    <row r="283" spans="1:72"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942"/>
      <c r="AS283" s="942"/>
      <c r="AT283" s="942"/>
      <c r="AU283" s="942"/>
      <c r="AV283" s="942"/>
      <c r="AW283" s="942"/>
      <c r="AX283" s="942"/>
      <c r="AY283" s="942"/>
      <c r="AZ283" s="942"/>
      <c r="BA283" s="942"/>
      <c r="BB283" s="942"/>
      <c r="BC283" s="942"/>
      <c r="BD283" s="942"/>
      <c r="BE283" s="942"/>
      <c r="BF283" s="942"/>
      <c r="BG283" s="942"/>
      <c r="BH283" s="942"/>
      <c r="BI283" s="942"/>
      <c r="BJ283" s="942"/>
      <c r="BK283" s="942"/>
      <c r="BL283" s="942"/>
      <c r="BM283" s="942"/>
      <c r="BN283" s="942"/>
      <c r="BO283" s="942"/>
      <c r="BP283" s="942"/>
      <c r="BQ283" s="942"/>
      <c r="BR283" s="942"/>
      <c r="BS283" s="942"/>
      <c r="BT283" s="942"/>
    </row>
    <row r="284" spans="1:72" x14ac:dyDescent="0.15">
      <c r="A284" s="942"/>
      <c r="B284" s="942"/>
      <c r="C284" s="942"/>
      <c r="D284" s="942"/>
      <c r="E284" s="942"/>
      <c r="F284" s="942"/>
      <c r="G284" s="942"/>
      <c r="H284" s="942"/>
      <c r="I284" s="942"/>
      <c r="J284" s="942"/>
      <c r="K284" s="942"/>
      <c r="L284" s="942"/>
      <c r="M284" s="942"/>
      <c r="N284" s="942"/>
      <c r="O284" s="942"/>
      <c r="P284" s="942"/>
      <c r="Q284" s="942"/>
      <c r="R284" s="942"/>
      <c r="S284" s="942"/>
      <c r="T284" s="942"/>
      <c r="U284" s="942"/>
      <c r="V284" s="942"/>
      <c r="W284" s="942"/>
      <c r="X284" s="942"/>
      <c r="Y284" s="942"/>
      <c r="Z284" s="942"/>
      <c r="AA284" s="942"/>
      <c r="AB284" s="942"/>
      <c r="AC284" s="942"/>
      <c r="AD284" s="942"/>
      <c r="AE284" s="942"/>
      <c r="AF284" s="942"/>
      <c r="AG284" s="942"/>
      <c r="AH284" s="942"/>
      <c r="AI284" s="942"/>
      <c r="AJ284" s="942"/>
      <c r="AK284" s="942"/>
      <c r="AL284" s="942"/>
      <c r="AM284" s="942"/>
      <c r="AN284" s="942"/>
      <c r="AO284" s="942"/>
      <c r="AP284" s="942"/>
      <c r="AQ284" s="942"/>
      <c r="AR284" s="942"/>
      <c r="AS284" s="942"/>
      <c r="AT284" s="942"/>
      <c r="AU284" s="942"/>
      <c r="AV284" s="942"/>
      <c r="AW284" s="942"/>
      <c r="AX284" s="942"/>
      <c r="AY284" s="942"/>
      <c r="AZ284" s="942"/>
      <c r="BA284" s="942"/>
      <c r="BB284" s="942"/>
      <c r="BC284" s="942"/>
      <c r="BD284" s="942"/>
      <c r="BE284" s="942"/>
      <c r="BF284" s="942"/>
      <c r="BG284" s="942"/>
      <c r="BH284" s="942"/>
      <c r="BI284" s="942"/>
      <c r="BJ284" s="942"/>
      <c r="BK284" s="942"/>
      <c r="BL284" s="942"/>
      <c r="BM284" s="942"/>
      <c r="BN284" s="942"/>
      <c r="BO284" s="942"/>
      <c r="BP284" s="942"/>
      <c r="BQ284" s="942"/>
      <c r="BR284" s="942"/>
      <c r="BS284" s="942"/>
      <c r="BT284" s="942"/>
    </row>
    <row r="285" spans="1:72" x14ac:dyDescent="0.15">
      <c r="A285" s="942"/>
      <c r="B285" s="942"/>
      <c r="C285" s="942"/>
      <c r="D285" s="942"/>
      <c r="E285" s="942"/>
      <c r="F285" s="942"/>
      <c r="G285" s="942"/>
      <c r="H285" s="942"/>
      <c r="I285" s="942"/>
      <c r="J285" s="942"/>
      <c r="K285" s="942"/>
      <c r="L285" s="942"/>
      <c r="M285" s="942"/>
      <c r="N285" s="942"/>
      <c r="O285" s="942"/>
      <c r="P285" s="942"/>
      <c r="Q285" s="942"/>
      <c r="R285" s="942"/>
      <c r="S285" s="942"/>
      <c r="T285" s="942"/>
      <c r="U285" s="942"/>
      <c r="V285" s="942"/>
      <c r="W285" s="942"/>
      <c r="X285" s="942"/>
      <c r="Y285" s="942"/>
      <c r="Z285" s="942"/>
      <c r="AA285" s="942"/>
      <c r="AB285" s="942"/>
      <c r="AC285" s="942"/>
      <c r="AD285" s="942"/>
      <c r="AE285" s="942"/>
      <c r="AF285" s="942"/>
      <c r="AG285" s="942"/>
      <c r="AH285" s="942"/>
      <c r="AI285" s="942"/>
      <c r="AJ285" s="942"/>
      <c r="AK285" s="942"/>
      <c r="AL285" s="942"/>
      <c r="AM285" s="942"/>
      <c r="AN285" s="942"/>
      <c r="AO285" s="942"/>
      <c r="AP285" s="942"/>
      <c r="AQ285" s="942"/>
      <c r="AR285" s="942"/>
      <c r="AS285" s="942"/>
      <c r="AT285" s="942"/>
      <c r="AU285" s="942"/>
      <c r="AV285" s="942"/>
      <c r="AW285" s="942"/>
      <c r="AX285" s="942"/>
      <c r="AY285" s="942"/>
      <c r="AZ285" s="942"/>
      <c r="BA285" s="942"/>
      <c r="BB285" s="942"/>
      <c r="BC285" s="942"/>
      <c r="BD285" s="942"/>
      <c r="BE285" s="942"/>
      <c r="BF285" s="942"/>
      <c r="BG285" s="942"/>
      <c r="BH285" s="942"/>
      <c r="BI285" s="942"/>
      <c r="BJ285" s="942"/>
      <c r="BK285" s="942"/>
      <c r="BL285" s="942"/>
      <c r="BM285" s="942"/>
      <c r="BN285" s="942"/>
      <c r="BO285" s="942"/>
      <c r="BP285" s="942"/>
      <c r="BQ285" s="942"/>
      <c r="BR285" s="942"/>
      <c r="BS285" s="942"/>
      <c r="BT285" s="942"/>
    </row>
    <row r="286" spans="1:72" x14ac:dyDescent="0.15">
      <c r="A286" s="942"/>
      <c r="B286" s="942"/>
      <c r="C286" s="942"/>
      <c r="D286" s="942"/>
      <c r="E286" s="942"/>
      <c r="F286" s="942"/>
      <c r="G286" s="942"/>
      <c r="H286" s="942"/>
      <c r="I286" s="942"/>
      <c r="J286" s="942"/>
      <c r="K286" s="942"/>
      <c r="L286" s="942"/>
      <c r="M286" s="942"/>
      <c r="N286" s="942"/>
      <c r="O286" s="942"/>
      <c r="P286" s="942"/>
      <c r="Q286" s="942"/>
      <c r="R286" s="942"/>
      <c r="S286" s="942"/>
      <c r="T286" s="942"/>
      <c r="U286" s="942"/>
      <c r="V286" s="942"/>
      <c r="W286" s="942"/>
      <c r="X286" s="942"/>
      <c r="Y286" s="942"/>
      <c r="Z286" s="942"/>
      <c r="AA286" s="942"/>
      <c r="AB286" s="942"/>
      <c r="AC286" s="942"/>
      <c r="AD286" s="942"/>
      <c r="AE286" s="942"/>
      <c r="AF286" s="942"/>
      <c r="AG286" s="942"/>
      <c r="AH286" s="942"/>
      <c r="AI286" s="942"/>
      <c r="AJ286" s="942"/>
      <c r="AK286" s="942"/>
      <c r="AL286" s="942"/>
      <c r="AM286" s="942"/>
      <c r="AN286" s="942"/>
      <c r="AO286" s="942"/>
      <c r="AP286" s="942"/>
      <c r="AQ286" s="942"/>
      <c r="AR286" s="942"/>
      <c r="AS286" s="942"/>
      <c r="AT286" s="942"/>
      <c r="AU286" s="942"/>
      <c r="AV286" s="942"/>
      <c r="AW286" s="942"/>
      <c r="AX286" s="942"/>
      <c r="AY286" s="942"/>
      <c r="AZ286" s="942"/>
      <c r="BA286" s="942"/>
      <c r="BB286" s="942"/>
      <c r="BC286" s="942"/>
      <c r="BD286" s="942"/>
      <c r="BE286" s="942"/>
      <c r="BF286" s="942"/>
      <c r="BG286" s="942"/>
      <c r="BH286" s="942"/>
      <c r="BI286" s="942"/>
      <c r="BJ286" s="942"/>
      <c r="BK286" s="942"/>
      <c r="BL286" s="942"/>
      <c r="BM286" s="942"/>
      <c r="BN286" s="942"/>
      <c r="BO286" s="942"/>
      <c r="BP286" s="942"/>
      <c r="BQ286" s="942"/>
      <c r="BR286" s="942"/>
      <c r="BS286" s="942"/>
      <c r="BT286" s="942"/>
    </row>
    <row r="287" spans="1:72" x14ac:dyDescent="0.15">
      <c r="A287" s="942"/>
      <c r="B287" s="942"/>
      <c r="C287" s="942"/>
      <c r="D287" s="942"/>
      <c r="E287" s="942"/>
      <c r="F287" s="942"/>
      <c r="G287" s="942"/>
      <c r="H287" s="942"/>
      <c r="I287" s="942"/>
      <c r="J287" s="942"/>
      <c r="K287" s="942"/>
      <c r="L287" s="942"/>
      <c r="M287" s="942"/>
      <c r="N287" s="942"/>
      <c r="O287" s="942"/>
      <c r="P287" s="942"/>
      <c r="Q287" s="942"/>
      <c r="R287" s="942"/>
      <c r="S287" s="942"/>
      <c r="T287" s="942"/>
      <c r="U287" s="942"/>
      <c r="V287" s="942"/>
      <c r="W287" s="942"/>
      <c r="X287" s="942"/>
      <c r="Y287" s="942"/>
      <c r="Z287" s="942"/>
      <c r="AA287" s="942"/>
      <c r="AB287" s="942"/>
      <c r="AC287" s="942"/>
      <c r="AD287" s="942"/>
      <c r="AE287" s="942"/>
      <c r="AF287" s="942"/>
      <c r="AG287" s="942"/>
      <c r="AH287" s="942"/>
      <c r="AI287" s="942"/>
      <c r="AJ287" s="942"/>
      <c r="AK287" s="942"/>
      <c r="AL287" s="942"/>
      <c r="AM287" s="942"/>
      <c r="AN287" s="942"/>
      <c r="AO287" s="942"/>
      <c r="AP287" s="942"/>
      <c r="AQ287" s="942"/>
      <c r="AR287" s="942"/>
      <c r="AS287" s="942"/>
      <c r="AT287" s="942"/>
      <c r="AU287" s="942"/>
      <c r="AV287" s="942"/>
      <c r="AW287" s="942"/>
      <c r="AX287" s="942"/>
      <c r="AY287" s="942"/>
      <c r="AZ287" s="942"/>
      <c r="BA287" s="942"/>
      <c r="BB287" s="942"/>
      <c r="BC287" s="942"/>
      <c r="BD287" s="942"/>
      <c r="BE287" s="942"/>
      <c r="BF287" s="942"/>
      <c r="BG287" s="942"/>
      <c r="BH287" s="942"/>
      <c r="BI287" s="942"/>
      <c r="BJ287" s="942"/>
      <c r="BK287" s="942"/>
      <c r="BL287" s="942"/>
      <c r="BM287" s="942"/>
      <c r="BN287" s="942"/>
      <c r="BO287" s="942"/>
      <c r="BP287" s="942"/>
      <c r="BQ287" s="942"/>
      <c r="BR287" s="942"/>
      <c r="BS287" s="942"/>
      <c r="BT287" s="942"/>
    </row>
    <row r="288" spans="1:72" x14ac:dyDescent="0.15">
      <c r="A288" s="942"/>
      <c r="B288" s="942"/>
      <c r="C288" s="942"/>
      <c r="D288" s="942"/>
      <c r="E288" s="942"/>
      <c r="F288" s="942"/>
      <c r="G288" s="942"/>
      <c r="H288" s="942"/>
      <c r="I288" s="942"/>
      <c r="J288" s="942"/>
      <c r="K288" s="942"/>
      <c r="L288" s="942"/>
      <c r="M288" s="942"/>
      <c r="N288" s="942"/>
      <c r="O288" s="942"/>
      <c r="P288" s="942"/>
      <c r="Q288" s="942"/>
      <c r="R288" s="942"/>
      <c r="S288" s="942"/>
      <c r="T288" s="942"/>
      <c r="U288" s="942"/>
      <c r="V288" s="942"/>
      <c r="W288" s="942"/>
      <c r="X288" s="942"/>
      <c r="Y288" s="942"/>
      <c r="Z288" s="942"/>
      <c r="AA288" s="942"/>
      <c r="AB288" s="942"/>
      <c r="AC288" s="942"/>
      <c r="AD288" s="942"/>
      <c r="AE288" s="942"/>
      <c r="AF288" s="942"/>
      <c r="AG288" s="942"/>
      <c r="AH288" s="942"/>
      <c r="AI288" s="942"/>
      <c r="AJ288" s="942"/>
      <c r="AK288" s="942"/>
      <c r="AL288" s="942"/>
      <c r="AM288" s="942"/>
      <c r="AN288" s="942"/>
      <c r="AO288" s="942"/>
      <c r="AP288" s="942"/>
      <c r="AQ288" s="942"/>
      <c r="AR288" s="942"/>
      <c r="AS288" s="942"/>
      <c r="AT288" s="942"/>
      <c r="AU288" s="942"/>
      <c r="AV288" s="942"/>
      <c r="AW288" s="942"/>
      <c r="AX288" s="942"/>
      <c r="AY288" s="942"/>
      <c r="AZ288" s="942"/>
      <c r="BA288" s="942"/>
      <c r="BB288" s="942"/>
      <c r="BC288" s="942"/>
      <c r="BD288" s="942"/>
      <c r="BE288" s="942"/>
      <c r="BF288" s="942"/>
      <c r="BG288" s="942"/>
      <c r="BH288" s="942"/>
      <c r="BI288" s="942"/>
      <c r="BJ288" s="942"/>
      <c r="BK288" s="942"/>
      <c r="BL288" s="942"/>
      <c r="BM288" s="942"/>
      <c r="BN288" s="942"/>
      <c r="BO288" s="942"/>
      <c r="BP288" s="942"/>
      <c r="BQ288" s="942"/>
      <c r="BR288" s="942"/>
      <c r="BS288" s="942"/>
      <c r="BT288" s="942"/>
    </row>
    <row r="289" spans="1:72" x14ac:dyDescent="0.15">
      <c r="A289" s="942"/>
      <c r="B289" s="942"/>
      <c r="C289" s="942"/>
      <c r="D289" s="942"/>
      <c r="E289" s="942"/>
      <c r="F289" s="942"/>
      <c r="G289" s="942"/>
      <c r="H289" s="942"/>
      <c r="I289" s="942"/>
      <c r="J289" s="942"/>
      <c r="K289" s="942"/>
      <c r="L289" s="942"/>
      <c r="M289" s="942"/>
      <c r="N289" s="942"/>
      <c r="O289" s="942"/>
      <c r="P289" s="942"/>
      <c r="Q289" s="942"/>
      <c r="R289" s="942"/>
      <c r="S289" s="942"/>
      <c r="T289" s="942"/>
      <c r="U289" s="942"/>
      <c r="V289" s="942"/>
      <c r="W289" s="942"/>
      <c r="X289" s="942"/>
      <c r="Y289" s="942"/>
      <c r="Z289" s="942"/>
      <c r="AA289" s="942"/>
      <c r="AB289" s="942"/>
      <c r="AC289" s="942"/>
      <c r="AD289" s="942"/>
      <c r="AE289" s="942"/>
      <c r="AF289" s="942"/>
      <c r="AG289" s="942"/>
      <c r="AH289" s="942"/>
      <c r="AI289" s="942"/>
      <c r="AJ289" s="942"/>
      <c r="AK289" s="942"/>
      <c r="AL289" s="942"/>
      <c r="AM289" s="942"/>
      <c r="AN289" s="942"/>
      <c r="AO289" s="942"/>
      <c r="AP289" s="942"/>
      <c r="AQ289" s="942"/>
      <c r="AR289" s="942"/>
      <c r="AS289" s="942"/>
      <c r="AT289" s="942"/>
      <c r="AU289" s="942"/>
      <c r="AV289" s="942"/>
      <c r="AW289" s="942"/>
      <c r="AX289" s="942"/>
      <c r="AY289" s="942"/>
      <c r="AZ289" s="942"/>
      <c r="BA289" s="942"/>
      <c r="BB289" s="942"/>
      <c r="BC289" s="942"/>
      <c r="BD289" s="942"/>
      <c r="BE289" s="942"/>
      <c r="BF289" s="942"/>
      <c r="BG289" s="942"/>
      <c r="BH289" s="942"/>
      <c r="BI289" s="942"/>
      <c r="BJ289" s="942"/>
      <c r="BK289" s="942"/>
      <c r="BL289" s="942"/>
      <c r="BM289" s="942"/>
      <c r="BN289" s="942"/>
      <c r="BO289" s="942"/>
      <c r="BP289" s="942"/>
      <c r="BQ289" s="942"/>
      <c r="BR289" s="942"/>
      <c r="BS289" s="942"/>
      <c r="BT289" s="942"/>
    </row>
    <row r="290" spans="1:72" x14ac:dyDescent="0.15">
      <c r="A290" s="942"/>
      <c r="B290" s="942"/>
      <c r="C290" s="942"/>
      <c r="D290" s="942"/>
      <c r="E290" s="942"/>
      <c r="F290" s="942"/>
      <c r="G290" s="942"/>
      <c r="H290" s="942"/>
      <c r="I290" s="942"/>
      <c r="J290" s="942"/>
      <c r="K290" s="942"/>
      <c r="L290" s="942"/>
      <c r="M290" s="942"/>
      <c r="N290" s="942"/>
      <c r="O290" s="942"/>
      <c r="P290" s="942"/>
      <c r="Q290" s="942"/>
      <c r="R290" s="942"/>
      <c r="S290" s="942"/>
      <c r="T290" s="942"/>
      <c r="U290" s="942"/>
      <c r="V290" s="942"/>
      <c r="W290" s="942"/>
      <c r="X290" s="942"/>
      <c r="Y290" s="942"/>
      <c r="Z290" s="942"/>
      <c r="AA290" s="942"/>
      <c r="AB290" s="942"/>
      <c r="AC290" s="942"/>
      <c r="AD290" s="942"/>
      <c r="AE290" s="942"/>
      <c r="AF290" s="942"/>
      <c r="AG290" s="942"/>
      <c r="AH290" s="942"/>
      <c r="AI290" s="942"/>
      <c r="AJ290" s="942"/>
      <c r="AK290" s="942"/>
      <c r="AL290" s="942"/>
      <c r="AM290" s="942"/>
      <c r="AN290" s="942"/>
      <c r="AO290" s="942"/>
      <c r="AP290" s="942"/>
      <c r="AQ290" s="942"/>
      <c r="AR290" s="942"/>
      <c r="AS290" s="942"/>
      <c r="AT290" s="942"/>
      <c r="AU290" s="942"/>
      <c r="AV290" s="942"/>
      <c r="AW290" s="942"/>
      <c r="AX290" s="942"/>
      <c r="AY290" s="942"/>
      <c r="AZ290" s="942"/>
      <c r="BA290" s="942"/>
      <c r="BB290" s="942"/>
      <c r="BC290" s="942"/>
      <c r="BD290" s="942"/>
      <c r="BE290" s="942"/>
      <c r="BF290" s="942"/>
      <c r="BG290" s="942"/>
      <c r="BH290" s="942"/>
      <c r="BI290" s="942"/>
      <c r="BJ290" s="942"/>
      <c r="BK290" s="942"/>
      <c r="BL290" s="942"/>
      <c r="BM290" s="942"/>
      <c r="BN290" s="942"/>
      <c r="BO290" s="942"/>
      <c r="BP290" s="942"/>
      <c r="BQ290" s="942"/>
      <c r="BR290" s="942"/>
      <c r="BS290" s="942"/>
      <c r="BT290" s="942"/>
    </row>
    <row r="291" spans="1:72" x14ac:dyDescent="0.15">
      <c r="A291" s="942"/>
      <c r="B291" s="942"/>
      <c r="C291" s="942"/>
      <c r="D291" s="942"/>
      <c r="E291" s="942"/>
      <c r="F291" s="942"/>
      <c r="G291" s="942"/>
      <c r="H291" s="942"/>
      <c r="I291" s="942"/>
      <c r="J291" s="942"/>
      <c r="K291" s="942"/>
      <c r="L291" s="942"/>
      <c r="M291" s="942"/>
      <c r="N291" s="942"/>
      <c r="O291" s="942"/>
      <c r="P291" s="942"/>
      <c r="Q291" s="942"/>
      <c r="R291" s="942"/>
      <c r="S291" s="942"/>
      <c r="T291" s="942"/>
      <c r="U291" s="942"/>
      <c r="V291" s="942"/>
      <c r="W291" s="942"/>
      <c r="X291" s="942"/>
      <c r="Y291" s="942"/>
      <c r="Z291" s="942"/>
      <c r="AA291" s="942"/>
      <c r="AB291" s="942"/>
      <c r="AC291" s="942"/>
      <c r="AD291" s="942"/>
      <c r="AE291" s="942"/>
      <c r="AF291" s="942"/>
      <c r="AG291" s="942"/>
      <c r="AH291" s="942"/>
      <c r="AI291" s="942"/>
      <c r="AJ291" s="942"/>
      <c r="AK291" s="942"/>
      <c r="AL291" s="942"/>
      <c r="AM291" s="942"/>
      <c r="AN291" s="942"/>
      <c r="AO291" s="942"/>
      <c r="AP291" s="942"/>
      <c r="AQ291" s="942"/>
      <c r="AR291" s="942"/>
      <c r="AS291" s="942"/>
      <c r="AT291" s="942"/>
      <c r="AU291" s="942"/>
      <c r="AV291" s="942"/>
      <c r="AW291" s="942"/>
      <c r="AX291" s="942"/>
      <c r="AY291" s="942"/>
      <c r="AZ291" s="942"/>
      <c r="BA291" s="942"/>
      <c r="BB291" s="942"/>
      <c r="BC291" s="942"/>
      <c r="BD291" s="942"/>
      <c r="BE291" s="942"/>
      <c r="BF291" s="942"/>
      <c r="BG291" s="942"/>
      <c r="BH291" s="942"/>
      <c r="BI291" s="942"/>
      <c r="BJ291" s="942"/>
      <c r="BK291" s="942"/>
      <c r="BL291" s="942"/>
      <c r="BM291" s="942"/>
      <c r="BN291" s="942"/>
      <c r="BO291" s="942"/>
      <c r="BP291" s="942"/>
      <c r="BQ291" s="942"/>
      <c r="BR291" s="942"/>
      <c r="BS291" s="942"/>
      <c r="BT291" s="942"/>
    </row>
    <row r="292" spans="1:72" x14ac:dyDescent="0.15">
      <c r="A292" s="942"/>
      <c r="B292" s="942"/>
      <c r="C292" s="942"/>
      <c r="D292" s="942"/>
      <c r="E292" s="942"/>
      <c r="F292" s="942"/>
      <c r="G292" s="942"/>
      <c r="H292" s="942"/>
      <c r="I292" s="942"/>
      <c r="J292" s="942"/>
      <c r="K292" s="942"/>
      <c r="L292" s="942"/>
      <c r="M292" s="942"/>
      <c r="N292" s="942"/>
      <c r="O292" s="942"/>
      <c r="P292" s="942"/>
      <c r="Q292" s="942"/>
      <c r="R292" s="942"/>
      <c r="S292" s="942"/>
      <c r="T292" s="942"/>
      <c r="U292" s="942"/>
      <c r="V292" s="942"/>
      <c r="W292" s="942"/>
      <c r="X292" s="942"/>
      <c r="Y292" s="942"/>
      <c r="Z292" s="942"/>
      <c r="AA292" s="942"/>
      <c r="AB292" s="942"/>
      <c r="AC292" s="942"/>
      <c r="AD292" s="942"/>
      <c r="AE292" s="942"/>
      <c r="AF292" s="942"/>
      <c r="AG292" s="942"/>
      <c r="AH292" s="942"/>
      <c r="AI292" s="942"/>
      <c r="AJ292" s="942"/>
      <c r="AK292" s="942"/>
      <c r="AL292" s="942"/>
      <c r="AM292" s="942"/>
      <c r="AN292" s="942"/>
      <c r="AO292" s="942"/>
      <c r="AP292" s="942"/>
      <c r="AQ292" s="942"/>
      <c r="AR292" s="942"/>
      <c r="AS292" s="942"/>
      <c r="AT292" s="942"/>
      <c r="AU292" s="942"/>
      <c r="AV292" s="942"/>
      <c r="AW292" s="942"/>
      <c r="AX292" s="942"/>
      <c r="AY292" s="942"/>
      <c r="AZ292" s="942"/>
      <c r="BA292" s="942"/>
      <c r="BB292" s="942"/>
      <c r="BC292" s="942"/>
      <c r="BD292" s="942"/>
      <c r="BE292" s="942"/>
      <c r="BF292" s="942"/>
      <c r="BG292" s="942"/>
      <c r="BH292" s="942"/>
      <c r="BI292" s="942"/>
      <c r="BJ292" s="942"/>
      <c r="BK292" s="942"/>
      <c r="BL292" s="942"/>
      <c r="BM292" s="942"/>
      <c r="BN292" s="942"/>
      <c r="BO292" s="942"/>
      <c r="BP292" s="942"/>
      <c r="BQ292" s="942"/>
      <c r="BR292" s="942"/>
      <c r="BS292" s="942"/>
      <c r="BT292" s="942"/>
    </row>
    <row r="293" spans="1:72" x14ac:dyDescent="0.15">
      <c r="A293" s="942"/>
      <c r="B293" s="942"/>
      <c r="C293" s="942"/>
      <c r="D293" s="942"/>
      <c r="E293" s="942"/>
      <c r="F293" s="942"/>
      <c r="G293" s="942"/>
      <c r="H293" s="942"/>
      <c r="I293" s="942"/>
      <c r="J293" s="942"/>
      <c r="K293" s="942"/>
      <c r="L293" s="942"/>
      <c r="M293" s="942"/>
      <c r="N293" s="942"/>
      <c r="O293" s="942"/>
      <c r="P293" s="942"/>
      <c r="Q293" s="942"/>
      <c r="R293" s="942"/>
      <c r="S293" s="942"/>
      <c r="T293" s="942"/>
      <c r="U293" s="942"/>
      <c r="V293" s="942"/>
      <c r="W293" s="942"/>
      <c r="X293" s="942"/>
      <c r="Y293" s="942"/>
      <c r="Z293" s="942"/>
      <c r="AA293" s="942"/>
      <c r="AB293" s="942"/>
      <c r="AC293" s="942"/>
      <c r="AD293" s="942"/>
      <c r="AE293" s="942"/>
      <c r="AF293" s="942"/>
      <c r="AG293" s="942"/>
      <c r="AH293" s="942"/>
      <c r="AI293" s="942"/>
      <c r="AJ293" s="942"/>
      <c r="AK293" s="942"/>
      <c r="AL293" s="942"/>
      <c r="AM293" s="942"/>
      <c r="AN293" s="942"/>
      <c r="AO293" s="942"/>
      <c r="AP293" s="942"/>
      <c r="AQ293" s="942"/>
      <c r="AR293" s="942"/>
      <c r="AS293" s="942"/>
      <c r="AT293" s="942"/>
      <c r="AU293" s="942"/>
      <c r="AV293" s="942"/>
      <c r="AW293" s="942"/>
      <c r="AX293" s="942"/>
      <c r="AY293" s="942"/>
      <c r="AZ293" s="942"/>
      <c r="BA293" s="942"/>
      <c r="BB293" s="942"/>
      <c r="BC293" s="942"/>
      <c r="BD293" s="942"/>
      <c r="BE293" s="942"/>
      <c r="BF293" s="942"/>
      <c r="BG293" s="942"/>
      <c r="BH293" s="942"/>
      <c r="BI293" s="942"/>
      <c r="BJ293" s="942"/>
      <c r="BK293" s="942"/>
      <c r="BL293" s="942"/>
      <c r="BM293" s="942"/>
      <c r="BN293" s="942"/>
      <c r="BO293" s="942"/>
      <c r="BP293" s="942"/>
      <c r="BQ293" s="942"/>
      <c r="BR293" s="942"/>
      <c r="BS293" s="942"/>
      <c r="BT293" s="942"/>
    </row>
    <row r="294" spans="1:72" x14ac:dyDescent="0.15">
      <c r="A294" s="942"/>
      <c r="B294" s="942"/>
      <c r="C294" s="942"/>
      <c r="D294" s="942"/>
      <c r="E294" s="942"/>
      <c r="F294" s="942"/>
      <c r="G294" s="942"/>
      <c r="H294" s="942"/>
      <c r="I294" s="942"/>
      <c r="J294" s="942"/>
      <c r="K294" s="942"/>
      <c r="L294" s="942"/>
      <c r="M294" s="942"/>
      <c r="N294" s="942"/>
      <c r="O294" s="942"/>
      <c r="P294" s="942"/>
      <c r="Q294" s="942"/>
      <c r="R294" s="942"/>
      <c r="S294" s="942"/>
      <c r="T294" s="942"/>
      <c r="U294" s="942"/>
      <c r="V294" s="942"/>
      <c r="W294" s="942"/>
      <c r="X294" s="942"/>
      <c r="Y294" s="942"/>
      <c r="Z294" s="942"/>
      <c r="AA294" s="942"/>
      <c r="AB294" s="942"/>
      <c r="AC294" s="942"/>
      <c r="AD294" s="942"/>
      <c r="AE294" s="942"/>
      <c r="AF294" s="942"/>
      <c r="AG294" s="942"/>
      <c r="AH294" s="942"/>
      <c r="AI294" s="942"/>
      <c r="AJ294" s="942"/>
      <c r="AK294" s="942"/>
      <c r="AL294" s="942"/>
      <c r="AM294" s="942"/>
      <c r="AN294" s="942"/>
      <c r="AO294" s="942"/>
      <c r="AP294" s="942"/>
      <c r="AQ294" s="942"/>
      <c r="AR294" s="942"/>
      <c r="AS294" s="942"/>
      <c r="AT294" s="942"/>
      <c r="AU294" s="942"/>
      <c r="AV294" s="942"/>
      <c r="AW294" s="942"/>
      <c r="AX294" s="942"/>
      <c r="AY294" s="942"/>
      <c r="AZ294" s="942"/>
      <c r="BA294" s="942"/>
      <c r="BB294" s="942"/>
      <c r="BC294" s="942"/>
      <c r="BD294" s="942"/>
      <c r="BE294" s="942"/>
      <c r="BF294" s="942"/>
      <c r="BG294" s="942"/>
      <c r="BH294" s="942"/>
      <c r="BI294" s="942"/>
      <c r="BJ294" s="942"/>
      <c r="BK294" s="942"/>
      <c r="BL294" s="942"/>
      <c r="BM294" s="942"/>
      <c r="BN294" s="942"/>
      <c r="BO294" s="942"/>
      <c r="BP294" s="942"/>
      <c r="BQ294" s="942"/>
      <c r="BR294" s="942"/>
      <c r="BS294" s="942"/>
      <c r="BT294" s="942"/>
    </row>
    <row r="295" spans="1:72" x14ac:dyDescent="0.15">
      <c r="A295" s="942"/>
      <c r="B295" s="942"/>
      <c r="C295" s="942"/>
      <c r="D295" s="942"/>
      <c r="E295" s="942"/>
      <c r="F295" s="942"/>
      <c r="G295" s="942"/>
      <c r="H295" s="942"/>
      <c r="I295" s="942"/>
      <c r="J295" s="942"/>
      <c r="K295" s="942"/>
      <c r="L295" s="942"/>
      <c r="M295" s="942"/>
      <c r="N295" s="942"/>
      <c r="O295" s="942"/>
      <c r="P295" s="942"/>
      <c r="Q295" s="942"/>
      <c r="R295" s="942"/>
      <c r="S295" s="942"/>
      <c r="T295" s="942"/>
      <c r="U295" s="942"/>
      <c r="V295" s="942"/>
      <c r="W295" s="942"/>
      <c r="X295" s="942"/>
      <c r="Y295" s="942"/>
      <c r="Z295" s="942"/>
      <c r="AA295" s="942"/>
      <c r="AB295" s="942"/>
      <c r="AC295" s="942"/>
      <c r="AD295" s="942"/>
      <c r="AE295" s="942"/>
      <c r="AF295" s="942"/>
      <c r="AG295" s="942"/>
      <c r="AH295" s="942"/>
      <c r="AI295" s="942"/>
      <c r="AJ295" s="942"/>
      <c r="AK295" s="942"/>
      <c r="AL295" s="942"/>
      <c r="AM295" s="942"/>
      <c r="AN295" s="942"/>
      <c r="AO295" s="942"/>
      <c r="AP295" s="942"/>
      <c r="AQ295" s="942"/>
      <c r="AR295" s="942"/>
      <c r="AS295" s="942"/>
      <c r="AT295" s="942"/>
      <c r="AU295" s="942"/>
      <c r="AV295" s="942"/>
      <c r="AW295" s="942"/>
      <c r="AX295" s="942"/>
      <c r="AY295" s="942"/>
      <c r="AZ295" s="942"/>
      <c r="BA295" s="942"/>
      <c r="BB295" s="942"/>
      <c r="BC295" s="942"/>
      <c r="BD295" s="942"/>
      <c r="BE295" s="942"/>
      <c r="BF295" s="942"/>
      <c r="BG295" s="942"/>
      <c r="BH295" s="942"/>
      <c r="BI295" s="942"/>
      <c r="BJ295" s="942"/>
      <c r="BK295" s="942"/>
      <c r="BL295" s="942"/>
      <c r="BM295" s="942"/>
      <c r="BN295" s="942"/>
      <c r="BO295" s="942"/>
      <c r="BP295" s="942"/>
      <c r="BQ295" s="942"/>
      <c r="BR295" s="942"/>
      <c r="BS295" s="942"/>
      <c r="BT295" s="942"/>
    </row>
    <row r="296" spans="1:72" x14ac:dyDescent="0.15">
      <c r="A296" s="942"/>
      <c r="B296" s="942"/>
      <c r="C296" s="942"/>
      <c r="D296" s="942"/>
      <c r="E296" s="942"/>
      <c r="F296" s="942"/>
      <c r="G296" s="942"/>
      <c r="H296" s="942"/>
      <c r="I296" s="942"/>
      <c r="J296" s="942"/>
      <c r="K296" s="942"/>
      <c r="L296" s="942"/>
      <c r="M296" s="942"/>
      <c r="N296" s="942"/>
      <c r="O296" s="942"/>
      <c r="P296" s="942"/>
      <c r="Q296" s="942"/>
      <c r="R296" s="942"/>
      <c r="S296" s="942"/>
      <c r="T296" s="942"/>
      <c r="U296" s="942"/>
      <c r="V296" s="942"/>
      <c r="W296" s="942"/>
      <c r="X296" s="942"/>
      <c r="Y296" s="942"/>
      <c r="Z296" s="942"/>
      <c r="AA296" s="942"/>
      <c r="AB296" s="942"/>
      <c r="AC296" s="942"/>
      <c r="AD296" s="942"/>
      <c r="AE296" s="942"/>
      <c r="AF296" s="942"/>
      <c r="AG296" s="942"/>
      <c r="AH296" s="942"/>
      <c r="AI296" s="942"/>
      <c r="AJ296" s="942"/>
      <c r="AK296" s="942"/>
      <c r="AL296" s="942"/>
      <c r="AM296" s="942"/>
      <c r="AN296" s="942"/>
      <c r="AO296" s="942"/>
      <c r="AP296" s="942"/>
      <c r="AQ296" s="942"/>
      <c r="AR296" s="942"/>
      <c r="AS296" s="942"/>
      <c r="AT296" s="942"/>
      <c r="AU296" s="942"/>
      <c r="AV296" s="942"/>
      <c r="AW296" s="942"/>
      <c r="AX296" s="942"/>
      <c r="AY296" s="942"/>
      <c r="AZ296" s="942"/>
      <c r="BA296" s="942"/>
      <c r="BB296" s="942"/>
      <c r="BC296" s="942"/>
      <c r="BD296" s="942"/>
      <c r="BE296" s="942"/>
      <c r="BF296" s="942"/>
      <c r="BG296" s="942"/>
      <c r="BH296" s="942"/>
      <c r="BI296" s="942"/>
      <c r="BJ296" s="942"/>
      <c r="BK296" s="942"/>
      <c r="BL296" s="942"/>
      <c r="BM296" s="942"/>
      <c r="BN296" s="942"/>
      <c r="BO296" s="942"/>
      <c r="BP296" s="942"/>
      <c r="BQ296" s="942"/>
      <c r="BR296" s="942"/>
      <c r="BS296" s="942"/>
      <c r="BT296" s="942"/>
    </row>
    <row r="297" spans="1:72" x14ac:dyDescent="0.15">
      <c r="A297" s="942"/>
      <c r="B297" s="942"/>
      <c r="C297" s="942"/>
      <c r="D297" s="942"/>
      <c r="E297" s="942"/>
      <c r="F297" s="942"/>
      <c r="G297" s="942"/>
      <c r="H297" s="942"/>
      <c r="I297" s="942"/>
      <c r="J297" s="942"/>
      <c r="K297" s="942"/>
      <c r="L297" s="942"/>
      <c r="M297" s="942"/>
      <c r="N297" s="942"/>
      <c r="O297" s="942"/>
      <c r="P297" s="942"/>
      <c r="Q297" s="942"/>
      <c r="R297" s="942"/>
      <c r="S297" s="942"/>
      <c r="T297" s="942"/>
      <c r="U297" s="942"/>
      <c r="V297" s="942"/>
      <c r="W297" s="942"/>
      <c r="X297" s="942"/>
      <c r="Y297" s="942"/>
      <c r="Z297" s="942"/>
      <c r="AA297" s="942"/>
      <c r="AB297" s="942"/>
      <c r="AC297" s="942"/>
      <c r="AD297" s="942"/>
      <c r="AE297" s="942"/>
      <c r="AF297" s="942"/>
      <c r="AG297" s="942"/>
      <c r="AH297" s="942"/>
      <c r="AI297" s="942"/>
      <c r="AJ297" s="942"/>
      <c r="AK297" s="942"/>
      <c r="AL297" s="942"/>
      <c r="AM297" s="942"/>
      <c r="AN297" s="942"/>
      <c r="AO297" s="942"/>
      <c r="AP297" s="942"/>
      <c r="AQ297" s="942"/>
      <c r="AR297" s="942"/>
      <c r="AS297" s="942"/>
      <c r="AT297" s="942"/>
      <c r="AU297" s="942"/>
      <c r="AV297" s="942"/>
      <c r="AW297" s="942"/>
      <c r="AX297" s="942"/>
      <c r="AY297" s="942"/>
      <c r="AZ297" s="942"/>
      <c r="BA297" s="942"/>
      <c r="BB297" s="942"/>
      <c r="BC297" s="942"/>
      <c r="BD297" s="942"/>
      <c r="BE297" s="942"/>
      <c r="BF297" s="942"/>
      <c r="BG297" s="942"/>
      <c r="BH297" s="942"/>
      <c r="BI297" s="942"/>
      <c r="BJ297" s="942"/>
      <c r="BK297" s="942"/>
      <c r="BL297" s="942"/>
      <c r="BM297" s="942"/>
      <c r="BN297" s="942"/>
      <c r="BO297" s="942"/>
      <c r="BP297" s="942"/>
      <c r="BQ297" s="942"/>
      <c r="BR297" s="942"/>
      <c r="BS297" s="942"/>
      <c r="BT297" s="942"/>
    </row>
    <row r="298" spans="1:72" x14ac:dyDescent="0.15">
      <c r="A298" s="942"/>
      <c r="B298" s="942"/>
      <c r="C298" s="942"/>
      <c r="D298" s="942"/>
      <c r="E298" s="942"/>
      <c r="F298" s="942"/>
      <c r="G298" s="942"/>
      <c r="H298" s="942"/>
      <c r="I298" s="942"/>
      <c r="J298" s="942"/>
      <c r="K298" s="942"/>
      <c r="L298" s="942"/>
      <c r="M298" s="942"/>
      <c r="N298" s="942"/>
      <c r="O298" s="942"/>
      <c r="P298" s="942"/>
      <c r="Q298" s="942"/>
      <c r="R298" s="942"/>
      <c r="S298" s="942"/>
      <c r="T298" s="942"/>
      <c r="U298" s="942"/>
      <c r="V298" s="942"/>
      <c r="W298" s="942"/>
      <c r="X298" s="942"/>
      <c r="Y298" s="942"/>
      <c r="Z298" s="942"/>
      <c r="AA298" s="942"/>
      <c r="AB298" s="942"/>
      <c r="AC298" s="942"/>
      <c r="AD298" s="942"/>
      <c r="AE298" s="942"/>
      <c r="AF298" s="942"/>
      <c r="AG298" s="942"/>
      <c r="AH298" s="942"/>
      <c r="AI298" s="942"/>
      <c r="AJ298" s="942"/>
      <c r="AK298" s="942"/>
      <c r="AL298" s="942"/>
      <c r="AM298" s="942"/>
      <c r="AN298" s="942"/>
      <c r="AO298" s="942"/>
      <c r="AP298" s="942"/>
      <c r="AQ298" s="942"/>
      <c r="AR298" s="942"/>
      <c r="AS298" s="942"/>
      <c r="AT298" s="942"/>
      <c r="AU298" s="942"/>
      <c r="AV298" s="942"/>
      <c r="AW298" s="942"/>
      <c r="AX298" s="942"/>
      <c r="AY298" s="942"/>
      <c r="AZ298" s="942"/>
      <c r="BA298" s="942"/>
      <c r="BB298" s="942"/>
      <c r="BC298" s="942"/>
      <c r="BD298" s="942"/>
      <c r="BE298" s="942"/>
      <c r="BF298" s="942"/>
      <c r="BG298" s="942"/>
      <c r="BH298" s="942"/>
      <c r="BI298" s="942"/>
      <c r="BJ298" s="942"/>
      <c r="BK298" s="942"/>
      <c r="BL298" s="942"/>
      <c r="BM298" s="942"/>
      <c r="BN298" s="942"/>
      <c r="BO298" s="942"/>
      <c r="BP298" s="942"/>
      <c r="BQ298" s="942"/>
      <c r="BR298" s="942"/>
      <c r="BS298" s="942"/>
      <c r="BT298" s="942"/>
    </row>
    <row r="299" spans="1:72" x14ac:dyDescent="0.15">
      <c r="A299" s="942"/>
      <c r="B299" s="942"/>
      <c r="C299" s="942"/>
      <c r="D299" s="942"/>
      <c r="E299" s="942"/>
      <c r="F299" s="942"/>
      <c r="G299" s="942"/>
      <c r="H299" s="942"/>
      <c r="I299" s="942"/>
      <c r="J299" s="942"/>
      <c r="K299" s="942"/>
      <c r="L299" s="942"/>
      <c r="M299" s="942"/>
      <c r="N299" s="942"/>
      <c r="O299" s="942"/>
      <c r="P299" s="942"/>
      <c r="Q299" s="942"/>
      <c r="R299" s="942"/>
      <c r="S299" s="942"/>
      <c r="T299" s="942"/>
      <c r="U299" s="942"/>
      <c r="V299" s="942"/>
      <c r="W299" s="942"/>
      <c r="X299" s="942"/>
      <c r="Y299" s="942"/>
      <c r="Z299" s="942"/>
      <c r="AA299" s="942"/>
      <c r="AB299" s="942"/>
      <c r="AC299" s="942"/>
      <c r="AD299" s="942"/>
      <c r="AE299" s="942"/>
      <c r="AF299" s="942"/>
      <c r="AG299" s="942"/>
      <c r="AH299" s="942"/>
      <c r="AI299" s="942"/>
      <c r="AJ299" s="942"/>
      <c r="AK299" s="942"/>
      <c r="AL299" s="942"/>
      <c r="AM299" s="942"/>
      <c r="AN299" s="942"/>
      <c r="AO299" s="942"/>
      <c r="AP299" s="942"/>
      <c r="AQ299" s="942"/>
      <c r="AR299" s="942"/>
      <c r="AS299" s="942"/>
      <c r="AT299" s="942"/>
      <c r="AU299" s="942"/>
      <c r="AV299" s="942"/>
      <c r="AW299" s="942"/>
      <c r="AX299" s="942"/>
      <c r="AY299" s="942"/>
      <c r="AZ299" s="942"/>
      <c r="BA299" s="942"/>
      <c r="BB299" s="942"/>
      <c r="BC299" s="942"/>
      <c r="BD299" s="942"/>
      <c r="BE299" s="942"/>
      <c r="BF299" s="942"/>
      <c r="BG299" s="942"/>
      <c r="BH299" s="942"/>
      <c r="BI299" s="942"/>
      <c r="BJ299" s="942"/>
      <c r="BK299" s="942"/>
      <c r="BL299" s="942"/>
      <c r="BM299" s="942"/>
      <c r="BN299" s="942"/>
      <c r="BO299" s="942"/>
      <c r="BP299" s="942"/>
      <c r="BQ299" s="942"/>
      <c r="BR299" s="942"/>
      <c r="BS299" s="942"/>
      <c r="BT299" s="942"/>
    </row>
    <row r="300" spans="1:72" x14ac:dyDescent="0.15">
      <c r="A300" s="942"/>
      <c r="B300" s="942"/>
      <c r="C300" s="942"/>
      <c r="D300" s="942"/>
      <c r="E300" s="942"/>
      <c r="F300" s="942"/>
      <c r="G300" s="942"/>
      <c r="H300" s="942"/>
      <c r="I300" s="942"/>
      <c r="J300" s="942"/>
      <c r="K300" s="942"/>
      <c r="L300" s="942"/>
      <c r="M300" s="942"/>
      <c r="N300" s="942"/>
      <c r="O300" s="942"/>
      <c r="P300" s="942"/>
      <c r="Q300" s="942"/>
      <c r="R300" s="942"/>
      <c r="S300" s="942"/>
      <c r="T300" s="942"/>
      <c r="U300" s="942"/>
      <c r="V300" s="942"/>
      <c r="W300" s="942"/>
      <c r="X300" s="942"/>
      <c r="Y300" s="942"/>
      <c r="Z300" s="942"/>
      <c r="AA300" s="942"/>
      <c r="AB300" s="942"/>
      <c r="AC300" s="942"/>
      <c r="AD300" s="942"/>
      <c r="AE300" s="942"/>
      <c r="AF300" s="942"/>
      <c r="AG300" s="942"/>
      <c r="AH300" s="942"/>
      <c r="AI300" s="942"/>
      <c r="AJ300" s="942"/>
      <c r="AK300" s="942"/>
      <c r="AL300" s="942"/>
      <c r="AM300" s="942"/>
      <c r="AN300" s="942"/>
      <c r="AO300" s="942"/>
      <c r="AP300" s="942"/>
      <c r="AQ300" s="942"/>
      <c r="AR300" s="942"/>
      <c r="AS300" s="942"/>
      <c r="AT300" s="942"/>
      <c r="AU300" s="942"/>
      <c r="AV300" s="942"/>
      <c r="AW300" s="942"/>
      <c r="AX300" s="942"/>
      <c r="AY300" s="942"/>
      <c r="AZ300" s="942"/>
      <c r="BA300" s="942"/>
      <c r="BB300" s="942"/>
      <c r="BC300" s="942"/>
      <c r="BD300" s="942"/>
      <c r="BE300" s="942"/>
      <c r="BF300" s="942"/>
      <c r="BG300" s="942"/>
      <c r="BH300" s="942"/>
      <c r="BI300" s="942"/>
      <c r="BJ300" s="942"/>
      <c r="BK300" s="942"/>
      <c r="BL300" s="942"/>
      <c r="BM300" s="942"/>
      <c r="BN300" s="942"/>
      <c r="BO300" s="942"/>
      <c r="BP300" s="942"/>
      <c r="BQ300" s="942"/>
      <c r="BR300" s="942"/>
      <c r="BS300" s="942"/>
      <c r="BT300" s="942"/>
    </row>
    <row r="301" spans="1:72" x14ac:dyDescent="0.15">
      <c r="A301" s="942"/>
      <c r="B301" s="942"/>
      <c r="C301" s="942"/>
      <c r="D301" s="942"/>
      <c r="E301" s="942"/>
      <c r="F301" s="942"/>
      <c r="G301" s="942"/>
      <c r="H301" s="942"/>
      <c r="I301" s="942"/>
      <c r="J301" s="942"/>
      <c r="K301" s="942"/>
      <c r="L301" s="942"/>
      <c r="M301" s="942"/>
      <c r="N301" s="942"/>
      <c r="O301" s="942"/>
      <c r="P301" s="942"/>
      <c r="Q301" s="942"/>
      <c r="R301" s="942"/>
      <c r="S301" s="942"/>
      <c r="T301" s="942"/>
      <c r="U301" s="942"/>
      <c r="V301" s="942"/>
      <c r="W301" s="942"/>
      <c r="X301" s="942"/>
      <c r="Y301" s="942"/>
      <c r="Z301" s="942"/>
      <c r="AA301" s="942"/>
      <c r="AB301" s="942"/>
      <c r="AC301" s="942"/>
      <c r="AD301" s="942"/>
      <c r="AE301" s="942"/>
      <c r="AF301" s="942"/>
      <c r="AG301" s="942"/>
      <c r="AH301" s="942"/>
      <c r="AI301" s="942"/>
      <c r="AJ301" s="942"/>
      <c r="AK301" s="942"/>
      <c r="AL301" s="942"/>
      <c r="AM301" s="942"/>
      <c r="AN301" s="942"/>
      <c r="AO301" s="942"/>
      <c r="AP301" s="942"/>
      <c r="AQ301" s="942"/>
      <c r="AR301" s="942"/>
      <c r="AS301" s="942"/>
      <c r="AT301" s="942"/>
      <c r="AU301" s="942"/>
      <c r="AV301" s="942"/>
      <c r="AW301" s="942"/>
      <c r="AX301" s="942"/>
      <c r="AY301" s="942"/>
      <c r="AZ301" s="942"/>
      <c r="BA301" s="942"/>
      <c r="BB301" s="942"/>
      <c r="BC301" s="942"/>
      <c r="BD301" s="942"/>
      <c r="BE301" s="942"/>
      <c r="BF301" s="942"/>
      <c r="BG301" s="942"/>
      <c r="BH301" s="942"/>
      <c r="BI301" s="942"/>
      <c r="BJ301" s="942"/>
      <c r="BK301" s="942"/>
      <c r="BL301" s="942"/>
      <c r="BM301" s="942"/>
      <c r="BN301" s="942"/>
      <c r="BO301" s="942"/>
      <c r="BP301" s="942"/>
      <c r="BQ301" s="942"/>
      <c r="BR301" s="942"/>
      <c r="BS301" s="942"/>
      <c r="BT301" s="942"/>
    </row>
    <row r="302" spans="1:72" x14ac:dyDescent="0.15">
      <c r="A302" s="942"/>
      <c r="B302" s="942"/>
      <c r="C302" s="942"/>
      <c r="D302" s="942"/>
      <c r="E302" s="942"/>
      <c r="F302" s="942"/>
      <c r="G302" s="942"/>
      <c r="H302" s="942"/>
      <c r="I302" s="942"/>
      <c r="J302" s="942"/>
      <c r="K302" s="942"/>
      <c r="L302" s="942"/>
      <c r="M302" s="942"/>
      <c r="N302" s="942"/>
      <c r="O302" s="942"/>
      <c r="P302" s="942"/>
      <c r="Q302" s="942"/>
      <c r="R302" s="942"/>
      <c r="S302" s="942"/>
      <c r="T302" s="942"/>
      <c r="U302" s="942"/>
      <c r="V302" s="942"/>
      <c r="W302" s="942"/>
      <c r="X302" s="942"/>
      <c r="Y302" s="942"/>
      <c r="Z302" s="942"/>
      <c r="AA302" s="942"/>
      <c r="AB302" s="942"/>
      <c r="AC302" s="942"/>
      <c r="AD302" s="942"/>
      <c r="AE302" s="942"/>
      <c r="AF302" s="942"/>
      <c r="AG302" s="942"/>
      <c r="AH302" s="942"/>
      <c r="AI302" s="942"/>
      <c r="AJ302" s="942"/>
      <c r="AK302" s="942"/>
      <c r="AL302" s="942"/>
      <c r="AM302" s="942"/>
      <c r="AN302" s="942"/>
      <c r="AO302" s="942"/>
      <c r="AP302" s="942"/>
      <c r="AQ302" s="942"/>
      <c r="AR302" s="942"/>
      <c r="AS302" s="942"/>
      <c r="AT302" s="942"/>
      <c r="AU302" s="942"/>
      <c r="AV302" s="942"/>
      <c r="AW302" s="942"/>
      <c r="AX302" s="942"/>
      <c r="AY302" s="942"/>
      <c r="AZ302" s="942"/>
      <c r="BA302" s="942"/>
      <c r="BB302" s="942"/>
      <c r="BC302" s="942"/>
      <c r="BD302" s="942"/>
      <c r="BE302" s="942"/>
      <c r="BF302" s="942"/>
      <c r="BG302" s="942"/>
      <c r="BH302" s="942"/>
      <c r="BI302" s="942"/>
      <c r="BJ302" s="942"/>
      <c r="BK302" s="942"/>
      <c r="BL302" s="942"/>
      <c r="BM302" s="942"/>
      <c r="BN302" s="942"/>
      <c r="BO302" s="942"/>
      <c r="BP302" s="942"/>
      <c r="BQ302" s="942"/>
      <c r="BR302" s="942"/>
      <c r="BS302" s="942"/>
      <c r="BT302" s="942"/>
    </row>
    <row r="303" spans="1:72" x14ac:dyDescent="0.15">
      <c r="A303" s="942"/>
      <c r="B303" s="942"/>
      <c r="C303" s="942"/>
      <c r="D303" s="942"/>
      <c r="E303" s="942"/>
      <c r="F303" s="942"/>
      <c r="G303" s="942"/>
      <c r="H303" s="942"/>
      <c r="I303" s="942"/>
      <c r="J303" s="942"/>
      <c r="K303" s="942"/>
      <c r="L303" s="942"/>
      <c r="M303" s="942"/>
      <c r="N303" s="942"/>
      <c r="O303" s="942"/>
      <c r="P303" s="942"/>
      <c r="Q303" s="942"/>
      <c r="R303" s="942"/>
      <c r="S303" s="942"/>
      <c r="T303" s="942"/>
      <c r="U303" s="942"/>
      <c r="V303" s="942"/>
      <c r="W303" s="942"/>
      <c r="X303" s="942"/>
      <c r="Y303" s="942"/>
      <c r="Z303" s="942"/>
      <c r="AA303" s="942"/>
      <c r="AB303" s="942"/>
      <c r="AC303" s="942"/>
      <c r="AD303" s="942"/>
      <c r="AE303" s="942"/>
      <c r="AF303" s="942"/>
      <c r="AG303" s="942"/>
      <c r="AH303" s="942"/>
      <c r="AI303" s="942"/>
      <c r="AJ303" s="942"/>
      <c r="AK303" s="942"/>
      <c r="AL303" s="942"/>
      <c r="AM303" s="942"/>
      <c r="AN303" s="942"/>
      <c r="AO303" s="942"/>
      <c r="AP303" s="942"/>
      <c r="AQ303" s="942"/>
      <c r="AR303" s="942"/>
      <c r="AS303" s="942"/>
      <c r="AT303" s="942"/>
      <c r="AU303" s="942"/>
      <c r="AV303" s="942"/>
      <c r="AW303" s="942"/>
      <c r="AX303" s="942"/>
      <c r="AY303" s="942"/>
      <c r="AZ303" s="942"/>
      <c r="BA303" s="942"/>
      <c r="BB303" s="942"/>
      <c r="BC303" s="942"/>
      <c r="BD303" s="942"/>
      <c r="BE303" s="942"/>
      <c r="BF303" s="942"/>
      <c r="BG303" s="942"/>
      <c r="BH303" s="942"/>
      <c r="BI303" s="942"/>
      <c r="BJ303" s="942"/>
      <c r="BK303" s="942"/>
      <c r="BL303" s="942"/>
      <c r="BM303" s="942"/>
      <c r="BN303" s="942"/>
      <c r="BO303" s="942"/>
      <c r="BP303" s="942"/>
      <c r="BQ303" s="942"/>
      <c r="BR303" s="942"/>
      <c r="BS303" s="942"/>
      <c r="BT303" s="942"/>
    </row>
    <row r="304" spans="1:72" x14ac:dyDescent="0.15">
      <c r="A304" s="942"/>
      <c r="B304" s="942"/>
      <c r="C304" s="942"/>
      <c r="D304" s="942"/>
      <c r="E304" s="942"/>
      <c r="F304" s="942"/>
      <c r="G304" s="942"/>
      <c r="H304" s="942"/>
      <c r="I304" s="942"/>
      <c r="J304" s="942"/>
      <c r="K304" s="942"/>
      <c r="L304" s="942"/>
      <c r="M304" s="942"/>
      <c r="N304" s="942"/>
      <c r="O304" s="942"/>
      <c r="P304" s="942"/>
      <c r="Q304" s="942"/>
      <c r="R304" s="942"/>
      <c r="S304" s="942"/>
      <c r="T304" s="942"/>
      <c r="U304" s="942"/>
      <c r="V304" s="942"/>
      <c r="W304" s="942"/>
      <c r="X304" s="942"/>
      <c r="Y304" s="942"/>
      <c r="Z304" s="942"/>
      <c r="AA304" s="942"/>
      <c r="AB304" s="942"/>
      <c r="AC304" s="942"/>
      <c r="AD304" s="942"/>
      <c r="AE304" s="942"/>
      <c r="AF304" s="942"/>
      <c r="AG304" s="942"/>
      <c r="AH304" s="942"/>
      <c r="AI304" s="942"/>
      <c r="AJ304" s="942"/>
      <c r="AK304" s="942"/>
      <c r="AL304" s="942"/>
      <c r="AM304" s="942"/>
      <c r="AN304" s="942"/>
      <c r="AO304" s="942"/>
      <c r="AP304" s="942"/>
      <c r="AQ304" s="942"/>
      <c r="AR304" s="942"/>
      <c r="AS304" s="942"/>
      <c r="AT304" s="942"/>
      <c r="AU304" s="942"/>
      <c r="AV304" s="942"/>
      <c r="AW304" s="942"/>
      <c r="AX304" s="942"/>
      <c r="AY304" s="942"/>
      <c r="AZ304" s="942"/>
      <c r="BA304" s="942"/>
      <c r="BB304" s="942"/>
      <c r="BC304" s="942"/>
      <c r="BD304" s="942"/>
      <c r="BE304" s="942"/>
      <c r="BF304" s="942"/>
      <c r="BG304" s="942"/>
      <c r="BH304" s="942"/>
      <c r="BI304" s="942"/>
      <c r="BJ304" s="942"/>
      <c r="BK304" s="942"/>
      <c r="BL304" s="942"/>
      <c r="BM304" s="942"/>
      <c r="BN304" s="942"/>
      <c r="BO304" s="942"/>
      <c r="BP304" s="942"/>
      <c r="BQ304" s="942"/>
      <c r="BR304" s="942"/>
      <c r="BS304" s="942"/>
      <c r="BT304" s="942"/>
    </row>
    <row r="305" spans="1:72" x14ac:dyDescent="0.15">
      <c r="A305" s="942"/>
      <c r="B305" s="942"/>
      <c r="C305" s="942"/>
      <c r="D305" s="942"/>
      <c r="E305" s="942"/>
      <c r="F305" s="942"/>
      <c r="G305" s="942"/>
      <c r="H305" s="942"/>
      <c r="I305" s="942"/>
      <c r="J305" s="942"/>
      <c r="K305" s="942"/>
      <c r="L305" s="942"/>
      <c r="M305" s="942"/>
      <c r="N305" s="942"/>
      <c r="O305" s="942"/>
      <c r="P305" s="942"/>
      <c r="Q305" s="942"/>
      <c r="R305" s="942"/>
      <c r="S305" s="942"/>
      <c r="T305" s="942"/>
      <c r="U305" s="942"/>
      <c r="V305" s="942"/>
      <c r="W305" s="942"/>
      <c r="X305" s="942"/>
      <c r="Y305" s="942"/>
      <c r="Z305" s="942"/>
      <c r="AA305" s="942"/>
      <c r="AB305" s="942"/>
      <c r="AC305" s="942"/>
      <c r="AD305" s="942"/>
      <c r="AE305" s="942"/>
      <c r="AF305" s="942"/>
      <c r="AG305" s="942"/>
      <c r="AH305" s="942"/>
      <c r="AI305" s="942"/>
      <c r="AJ305" s="942"/>
      <c r="AK305" s="942"/>
      <c r="AL305" s="942"/>
      <c r="AM305" s="942"/>
      <c r="AN305" s="942"/>
      <c r="AO305" s="942"/>
      <c r="AP305" s="942"/>
      <c r="AQ305" s="942"/>
      <c r="AR305" s="942"/>
      <c r="AS305" s="942"/>
      <c r="AT305" s="942"/>
      <c r="AU305" s="942"/>
      <c r="AV305" s="942"/>
      <c r="AW305" s="942"/>
      <c r="AX305" s="942"/>
      <c r="AY305" s="942"/>
      <c r="AZ305" s="942"/>
      <c r="BA305" s="942"/>
      <c r="BB305" s="942"/>
      <c r="BC305" s="942"/>
      <c r="BD305" s="942"/>
      <c r="BE305" s="942"/>
      <c r="BF305" s="942"/>
      <c r="BG305" s="942"/>
      <c r="BH305" s="942"/>
      <c r="BI305" s="942"/>
      <c r="BJ305" s="942"/>
      <c r="BK305" s="942"/>
      <c r="BL305" s="942"/>
      <c r="BM305" s="942"/>
      <c r="BN305" s="942"/>
      <c r="BO305" s="942"/>
      <c r="BP305" s="942"/>
      <c r="BQ305" s="942"/>
      <c r="BR305" s="942"/>
      <c r="BS305" s="942"/>
      <c r="BT305" s="942"/>
    </row>
    <row r="306" spans="1:72" x14ac:dyDescent="0.15">
      <c r="A306" s="942"/>
      <c r="B306" s="942"/>
      <c r="C306" s="942"/>
      <c r="D306" s="942"/>
      <c r="E306" s="942"/>
      <c r="F306" s="942"/>
      <c r="G306" s="942"/>
      <c r="H306" s="942"/>
      <c r="I306" s="942"/>
      <c r="J306" s="942"/>
      <c r="K306" s="942"/>
      <c r="L306" s="942"/>
      <c r="M306" s="942"/>
      <c r="N306" s="942"/>
      <c r="O306" s="942"/>
      <c r="P306" s="942"/>
      <c r="Q306" s="942"/>
      <c r="R306" s="942"/>
      <c r="S306" s="942"/>
      <c r="T306" s="942"/>
      <c r="U306" s="942"/>
      <c r="V306" s="942"/>
      <c r="W306" s="942"/>
      <c r="X306" s="942"/>
      <c r="Y306" s="942"/>
      <c r="Z306" s="942"/>
      <c r="AA306" s="942"/>
      <c r="AB306" s="942"/>
      <c r="AC306" s="942"/>
      <c r="AD306" s="942"/>
      <c r="AE306" s="942"/>
      <c r="AF306" s="942"/>
      <c r="AG306" s="942"/>
      <c r="AH306" s="942"/>
      <c r="AI306" s="942"/>
      <c r="AJ306" s="942"/>
      <c r="AK306" s="942"/>
      <c r="AL306" s="942"/>
      <c r="AM306" s="942"/>
      <c r="AN306" s="942"/>
      <c r="AO306" s="942"/>
      <c r="AP306" s="942"/>
      <c r="AQ306" s="942"/>
      <c r="AR306" s="942"/>
      <c r="AS306" s="942"/>
      <c r="AT306" s="942"/>
      <c r="AU306" s="942"/>
      <c r="AV306" s="942"/>
      <c r="AW306" s="942"/>
      <c r="AX306" s="942"/>
      <c r="AY306" s="942"/>
      <c r="AZ306" s="942"/>
      <c r="BA306" s="942"/>
      <c r="BB306" s="942"/>
      <c r="BC306" s="942"/>
      <c r="BD306" s="942"/>
      <c r="BE306" s="942"/>
      <c r="BF306" s="942"/>
      <c r="BG306" s="942"/>
      <c r="BH306" s="942"/>
      <c r="BI306" s="942"/>
      <c r="BJ306" s="942"/>
      <c r="BK306" s="942"/>
      <c r="BL306" s="942"/>
      <c r="BM306" s="942"/>
      <c r="BN306" s="942"/>
      <c r="BO306" s="942"/>
      <c r="BP306" s="942"/>
      <c r="BQ306" s="942"/>
      <c r="BR306" s="942"/>
      <c r="BS306" s="942"/>
      <c r="BT306" s="942"/>
    </row>
    <row r="307" spans="1:72" x14ac:dyDescent="0.15">
      <c r="A307" s="942"/>
      <c r="B307" s="942"/>
      <c r="C307" s="942"/>
      <c r="D307" s="942"/>
      <c r="E307" s="942"/>
      <c r="F307" s="942"/>
      <c r="G307" s="942"/>
      <c r="H307" s="942"/>
      <c r="I307" s="942"/>
      <c r="J307" s="942"/>
      <c r="K307" s="942"/>
      <c r="L307" s="942"/>
      <c r="M307" s="942"/>
      <c r="N307" s="942"/>
      <c r="O307" s="942"/>
      <c r="P307" s="942"/>
      <c r="Q307" s="942"/>
      <c r="R307" s="942"/>
      <c r="S307" s="942"/>
      <c r="T307" s="942"/>
      <c r="U307" s="942"/>
      <c r="V307" s="942"/>
      <c r="W307" s="942"/>
      <c r="X307" s="942"/>
      <c r="Y307" s="942"/>
      <c r="Z307" s="942"/>
      <c r="AA307" s="942"/>
      <c r="AB307" s="942"/>
      <c r="AC307" s="942"/>
      <c r="AD307" s="942"/>
      <c r="AE307" s="942"/>
      <c r="AF307" s="942"/>
      <c r="AG307" s="942"/>
      <c r="AH307" s="942"/>
      <c r="AI307" s="942"/>
      <c r="AJ307" s="942"/>
      <c r="AK307" s="942"/>
      <c r="AL307" s="942"/>
      <c r="AM307" s="942"/>
      <c r="AN307" s="942"/>
      <c r="AO307" s="942"/>
      <c r="AP307" s="942"/>
      <c r="AQ307" s="942"/>
      <c r="AR307" s="942"/>
      <c r="AS307" s="942"/>
      <c r="AT307" s="942"/>
      <c r="AU307" s="942"/>
      <c r="AV307" s="942"/>
      <c r="AW307" s="942"/>
      <c r="AX307" s="942"/>
      <c r="AY307" s="942"/>
      <c r="AZ307" s="942"/>
      <c r="BA307" s="942"/>
      <c r="BB307" s="942"/>
      <c r="BC307" s="942"/>
      <c r="BD307" s="942"/>
      <c r="BE307" s="942"/>
      <c r="BF307" s="942"/>
      <c r="BG307" s="942"/>
      <c r="BH307" s="942"/>
      <c r="BI307" s="942"/>
      <c r="BJ307" s="942"/>
      <c r="BK307" s="942"/>
      <c r="BL307" s="942"/>
      <c r="BM307" s="942"/>
      <c r="BN307" s="942"/>
      <c r="BO307" s="942"/>
      <c r="BP307" s="942"/>
      <c r="BQ307" s="942"/>
      <c r="BR307" s="942"/>
      <c r="BS307" s="942"/>
      <c r="BT307" s="942"/>
    </row>
    <row r="308" spans="1:72" x14ac:dyDescent="0.15">
      <c r="A308" s="942"/>
      <c r="B308" s="942"/>
      <c r="C308" s="942"/>
      <c r="D308" s="942"/>
      <c r="E308" s="942"/>
      <c r="F308" s="942"/>
      <c r="G308" s="942"/>
      <c r="H308" s="942"/>
      <c r="I308" s="942"/>
      <c r="J308" s="942"/>
      <c r="K308" s="942"/>
      <c r="L308" s="942"/>
      <c r="M308" s="942"/>
      <c r="N308" s="942"/>
      <c r="O308" s="942"/>
      <c r="P308" s="942"/>
      <c r="Q308" s="942"/>
      <c r="R308" s="942"/>
      <c r="S308" s="942"/>
      <c r="T308" s="942"/>
      <c r="U308" s="942"/>
      <c r="V308" s="942"/>
      <c r="W308" s="942"/>
      <c r="X308" s="942"/>
      <c r="Y308" s="942"/>
      <c r="Z308" s="942"/>
      <c r="AA308" s="942"/>
      <c r="AB308" s="942"/>
      <c r="AC308" s="942"/>
      <c r="AD308" s="942"/>
      <c r="AE308" s="942"/>
      <c r="AF308" s="942"/>
      <c r="AG308" s="942"/>
      <c r="AH308" s="942"/>
      <c r="AI308" s="942"/>
      <c r="AJ308" s="942"/>
      <c r="AK308" s="942"/>
      <c r="AL308" s="942"/>
      <c r="AM308" s="942"/>
      <c r="AN308" s="942"/>
      <c r="AO308" s="942"/>
      <c r="AP308" s="942"/>
      <c r="AQ308" s="942"/>
      <c r="AR308" s="942"/>
      <c r="AS308" s="942"/>
      <c r="AT308" s="942"/>
      <c r="AU308" s="942"/>
      <c r="AV308" s="942"/>
      <c r="AW308" s="942"/>
      <c r="AX308" s="942"/>
      <c r="AY308" s="942"/>
      <c r="AZ308" s="942"/>
      <c r="BA308" s="942"/>
      <c r="BB308" s="942"/>
      <c r="BC308" s="942"/>
      <c r="BD308" s="942"/>
      <c r="BE308" s="942"/>
      <c r="BF308" s="942"/>
      <c r="BG308" s="942"/>
      <c r="BH308" s="942"/>
      <c r="BI308" s="942"/>
      <c r="BJ308" s="942"/>
      <c r="BK308" s="942"/>
      <c r="BL308" s="942"/>
      <c r="BM308" s="942"/>
      <c r="BN308" s="942"/>
      <c r="BO308" s="942"/>
      <c r="BP308" s="942"/>
      <c r="BQ308" s="942"/>
      <c r="BR308" s="942"/>
      <c r="BS308" s="942"/>
      <c r="BT308" s="942"/>
    </row>
    <row r="309" spans="1:72" x14ac:dyDescent="0.15">
      <c r="A309" s="942"/>
      <c r="B309" s="942"/>
      <c r="C309" s="942"/>
      <c r="D309" s="942"/>
      <c r="E309" s="942"/>
      <c r="F309" s="942"/>
      <c r="G309" s="942"/>
      <c r="H309" s="942"/>
      <c r="I309" s="942"/>
      <c r="J309" s="942"/>
      <c r="K309" s="942"/>
      <c r="L309" s="942"/>
      <c r="M309" s="942"/>
      <c r="N309" s="942"/>
      <c r="O309" s="942"/>
      <c r="P309" s="942"/>
      <c r="Q309" s="942"/>
      <c r="R309" s="942"/>
      <c r="S309" s="942"/>
      <c r="T309" s="942"/>
      <c r="U309" s="942"/>
      <c r="V309" s="942"/>
      <c r="W309" s="942"/>
      <c r="X309" s="942"/>
      <c r="Y309" s="942"/>
      <c r="Z309" s="942"/>
      <c r="AA309" s="942"/>
      <c r="AB309" s="942"/>
      <c r="AC309" s="942"/>
      <c r="AD309" s="942"/>
      <c r="AE309" s="942"/>
      <c r="AF309" s="942"/>
      <c r="AG309" s="942"/>
      <c r="AH309" s="942"/>
      <c r="AI309" s="942"/>
      <c r="AJ309" s="942"/>
      <c r="AK309" s="942"/>
      <c r="AL309" s="942"/>
      <c r="AM309" s="942"/>
      <c r="AN309" s="942"/>
      <c r="AO309" s="942"/>
      <c r="AP309" s="942"/>
      <c r="AQ309" s="942"/>
      <c r="AR309" s="942"/>
      <c r="AS309" s="942"/>
      <c r="AT309" s="942"/>
      <c r="AU309" s="942"/>
      <c r="AV309" s="942"/>
      <c r="AW309" s="942"/>
      <c r="AX309" s="942"/>
      <c r="AY309" s="942"/>
      <c r="AZ309" s="942"/>
      <c r="BA309" s="942"/>
      <c r="BB309" s="942"/>
      <c r="BC309" s="942"/>
      <c r="BD309" s="942"/>
      <c r="BE309" s="942"/>
      <c r="BF309" s="942"/>
      <c r="BG309" s="942"/>
      <c r="BH309" s="942"/>
      <c r="BI309" s="942"/>
      <c r="BJ309" s="942"/>
      <c r="BK309" s="942"/>
      <c r="BL309" s="942"/>
      <c r="BM309" s="942"/>
      <c r="BN309" s="942"/>
      <c r="BO309" s="942"/>
      <c r="BP309" s="942"/>
      <c r="BQ309" s="942"/>
      <c r="BR309" s="942"/>
      <c r="BS309" s="942"/>
      <c r="BT309" s="942"/>
    </row>
    <row r="310" spans="1:72" x14ac:dyDescent="0.15">
      <c r="A310" s="942"/>
      <c r="B310" s="942"/>
      <c r="C310" s="942"/>
      <c r="D310" s="942"/>
      <c r="E310" s="942"/>
      <c r="F310" s="942"/>
      <c r="G310" s="942"/>
      <c r="H310" s="942"/>
      <c r="I310" s="942"/>
      <c r="J310" s="942"/>
      <c r="K310" s="942"/>
      <c r="L310" s="942"/>
      <c r="M310" s="942"/>
      <c r="N310" s="942"/>
      <c r="O310" s="942"/>
      <c r="P310" s="942"/>
      <c r="Q310" s="942"/>
      <c r="R310" s="942"/>
      <c r="S310" s="942"/>
      <c r="T310" s="942"/>
      <c r="U310" s="942"/>
      <c r="V310" s="942"/>
      <c r="W310" s="942"/>
      <c r="X310" s="942"/>
      <c r="Y310" s="942"/>
      <c r="Z310" s="942"/>
      <c r="AA310" s="942"/>
      <c r="AB310" s="942"/>
      <c r="AC310" s="942"/>
      <c r="AD310" s="942"/>
      <c r="AE310" s="942"/>
      <c r="AF310" s="942"/>
      <c r="AG310" s="942"/>
      <c r="AH310" s="942"/>
      <c r="AI310" s="942"/>
      <c r="AJ310" s="942"/>
      <c r="AK310" s="942"/>
      <c r="AL310" s="942"/>
      <c r="AM310" s="942"/>
      <c r="AN310" s="942"/>
      <c r="AO310" s="942"/>
      <c r="AP310" s="942"/>
      <c r="AQ310" s="942"/>
      <c r="AR310" s="942"/>
      <c r="AS310" s="942"/>
      <c r="AT310" s="942"/>
      <c r="AU310" s="942"/>
      <c r="AV310" s="942"/>
      <c r="AW310" s="942"/>
      <c r="AX310" s="942"/>
      <c r="AY310" s="942"/>
      <c r="AZ310" s="942"/>
      <c r="BA310" s="942"/>
      <c r="BB310" s="942"/>
      <c r="BC310" s="942"/>
      <c r="BD310" s="942"/>
      <c r="BE310" s="942"/>
      <c r="BF310" s="942"/>
      <c r="BG310" s="942"/>
      <c r="BH310" s="942"/>
      <c r="BI310" s="942"/>
      <c r="BJ310" s="942"/>
      <c r="BK310" s="942"/>
      <c r="BL310" s="942"/>
      <c r="BM310" s="942"/>
      <c r="BN310" s="942"/>
      <c r="BO310" s="942"/>
      <c r="BP310" s="942"/>
      <c r="BQ310" s="942"/>
      <c r="BR310" s="942"/>
      <c r="BS310" s="942"/>
      <c r="BT310" s="942"/>
    </row>
    <row r="311" spans="1:72" x14ac:dyDescent="0.15">
      <c r="A311" s="942"/>
      <c r="B311" s="942"/>
      <c r="C311" s="942"/>
      <c r="D311" s="942"/>
      <c r="E311" s="942"/>
      <c r="F311" s="942"/>
      <c r="G311" s="942"/>
      <c r="H311" s="942"/>
      <c r="I311" s="942"/>
      <c r="J311" s="942"/>
      <c r="K311" s="942"/>
      <c r="L311" s="942"/>
      <c r="M311" s="942"/>
      <c r="N311" s="942"/>
      <c r="O311" s="942"/>
      <c r="P311" s="942"/>
      <c r="Q311" s="942"/>
      <c r="R311" s="942"/>
      <c r="S311" s="942"/>
      <c r="T311" s="942"/>
      <c r="U311" s="942"/>
      <c r="V311" s="942"/>
      <c r="W311" s="942"/>
      <c r="X311" s="942"/>
      <c r="Y311" s="942"/>
      <c r="Z311" s="942"/>
      <c r="AA311" s="942"/>
      <c r="AB311" s="942"/>
      <c r="AC311" s="942"/>
      <c r="AD311" s="942"/>
      <c r="AE311" s="942"/>
      <c r="AF311" s="942"/>
      <c r="AG311" s="942"/>
      <c r="AH311" s="942"/>
      <c r="AI311" s="942"/>
      <c r="AJ311" s="942"/>
      <c r="AK311" s="942"/>
      <c r="AL311" s="942"/>
      <c r="AM311" s="942"/>
      <c r="AN311" s="942"/>
      <c r="AO311" s="942"/>
      <c r="AP311" s="942"/>
      <c r="AQ311" s="942"/>
      <c r="AR311" s="942"/>
      <c r="AS311" s="942"/>
      <c r="AT311" s="942"/>
      <c r="AU311" s="942"/>
      <c r="AV311" s="942"/>
      <c r="AW311" s="942"/>
      <c r="AX311" s="942"/>
      <c r="AY311" s="942"/>
      <c r="AZ311" s="942"/>
      <c r="BA311" s="942"/>
      <c r="BB311" s="942"/>
      <c r="BC311" s="942"/>
      <c r="BD311" s="942"/>
      <c r="BE311" s="942"/>
      <c r="BF311" s="942"/>
      <c r="BG311" s="942"/>
      <c r="BH311" s="942"/>
      <c r="BI311" s="942"/>
      <c r="BJ311" s="942"/>
      <c r="BK311" s="942"/>
      <c r="BL311" s="942"/>
      <c r="BM311" s="942"/>
      <c r="BN311" s="942"/>
      <c r="BO311" s="942"/>
      <c r="BP311" s="942"/>
      <c r="BQ311" s="942"/>
      <c r="BR311" s="942"/>
      <c r="BS311" s="942"/>
      <c r="BT311" s="942"/>
    </row>
    <row r="312" spans="1:72" x14ac:dyDescent="0.15">
      <c r="A312" s="942"/>
      <c r="B312" s="942"/>
      <c r="C312" s="942"/>
      <c r="D312" s="942"/>
      <c r="E312" s="942"/>
      <c r="F312" s="942"/>
      <c r="G312" s="942"/>
      <c r="H312" s="942"/>
      <c r="I312" s="942"/>
      <c r="J312" s="942"/>
      <c r="K312" s="942"/>
      <c r="L312" s="942"/>
      <c r="M312" s="942"/>
      <c r="N312" s="942"/>
      <c r="O312" s="942"/>
      <c r="P312" s="942"/>
      <c r="Q312" s="942"/>
      <c r="R312" s="942"/>
      <c r="S312" s="942"/>
      <c r="T312" s="942"/>
      <c r="U312" s="942"/>
      <c r="V312" s="942"/>
      <c r="W312" s="942"/>
      <c r="X312" s="942"/>
      <c r="Y312" s="942"/>
      <c r="Z312" s="942"/>
      <c r="AA312" s="942"/>
      <c r="AB312" s="942"/>
      <c r="AC312" s="942"/>
      <c r="AD312" s="942"/>
      <c r="AE312" s="942"/>
      <c r="AF312" s="942"/>
      <c r="AG312" s="942"/>
      <c r="AH312" s="942"/>
      <c r="AI312" s="942"/>
      <c r="AJ312" s="942"/>
      <c r="AK312" s="942"/>
      <c r="AL312" s="942"/>
      <c r="AM312" s="942"/>
      <c r="AN312" s="942"/>
      <c r="AO312" s="942"/>
      <c r="AP312" s="942"/>
      <c r="AQ312" s="942"/>
      <c r="AR312" s="942"/>
      <c r="AS312" s="942"/>
      <c r="AT312" s="942"/>
      <c r="AU312" s="942"/>
      <c r="AV312" s="942"/>
      <c r="AW312" s="942"/>
      <c r="AX312" s="942"/>
      <c r="AY312" s="942"/>
      <c r="AZ312" s="942"/>
      <c r="BA312" s="942"/>
      <c r="BB312" s="942"/>
      <c r="BC312" s="942"/>
      <c r="BD312" s="942"/>
      <c r="BE312" s="942"/>
      <c r="BF312" s="942"/>
      <c r="BG312" s="942"/>
      <c r="BH312" s="942"/>
      <c r="BI312" s="942"/>
      <c r="BJ312" s="942"/>
      <c r="BK312" s="942"/>
      <c r="BL312" s="942"/>
      <c r="BM312" s="942"/>
      <c r="BN312" s="942"/>
      <c r="BO312" s="942"/>
      <c r="BP312" s="942"/>
      <c r="BQ312" s="942"/>
      <c r="BR312" s="942"/>
      <c r="BS312" s="942"/>
      <c r="BT312" s="942"/>
    </row>
    <row r="313" spans="1:72" x14ac:dyDescent="0.15">
      <c r="A313" s="942"/>
      <c r="B313" s="942"/>
      <c r="C313" s="942"/>
      <c r="D313" s="942"/>
      <c r="E313" s="942"/>
      <c r="F313" s="942"/>
      <c r="G313" s="942"/>
      <c r="H313" s="942"/>
      <c r="I313" s="942"/>
      <c r="J313" s="942"/>
      <c r="K313" s="942"/>
      <c r="L313" s="942"/>
      <c r="M313" s="942"/>
      <c r="N313" s="942"/>
      <c r="O313" s="942"/>
      <c r="P313" s="942"/>
      <c r="Q313" s="942"/>
      <c r="R313" s="942"/>
      <c r="S313" s="942"/>
      <c r="T313" s="942"/>
      <c r="U313" s="942"/>
      <c r="V313" s="942"/>
      <c r="W313" s="942"/>
      <c r="X313" s="942"/>
      <c r="Y313" s="942"/>
      <c r="Z313" s="942"/>
      <c r="AA313" s="942"/>
      <c r="AB313" s="942"/>
      <c r="AC313" s="942"/>
      <c r="AD313" s="942"/>
      <c r="AE313" s="942"/>
      <c r="AF313" s="942"/>
      <c r="AG313" s="942"/>
      <c r="AH313" s="942"/>
      <c r="AI313" s="942"/>
      <c r="AJ313" s="942"/>
      <c r="AK313" s="942"/>
      <c r="AL313" s="942"/>
      <c r="AM313" s="942"/>
      <c r="AN313" s="942"/>
      <c r="AO313" s="942"/>
      <c r="AP313" s="942"/>
      <c r="AQ313" s="942"/>
      <c r="AR313" s="942"/>
      <c r="AS313" s="942"/>
      <c r="AT313" s="942"/>
      <c r="AU313" s="942"/>
      <c r="AV313" s="942"/>
      <c r="AW313" s="942"/>
      <c r="AX313" s="942"/>
      <c r="AY313" s="942"/>
      <c r="AZ313" s="942"/>
      <c r="BA313" s="942"/>
      <c r="BB313" s="942"/>
      <c r="BC313" s="942"/>
      <c r="BD313" s="942"/>
      <c r="BE313" s="942"/>
      <c r="BF313" s="942"/>
      <c r="BG313" s="942"/>
      <c r="BH313" s="942"/>
      <c r="BI313" s="942"/>
      <c r="BJ313" s="942"/>
      <c r="BK313" s="942"/>
      <c r="BL313" s="942"/>
      <c r="BM313" s="942"/>
      <c r="BN313" s="942"/>
      <c r="BO313" s="942"/>
      <c r="BP313" s="942"/>
      <c r="BQ313" s="942"/>
      <c r="BR313" s="942"/>
      <c r="BS313" s="942"/>
      <c r="BT313" s="942"/>
    </row>
    <row r="314" spans="1:72" x14ac:dyDescent="0.15">
      <c r="A314" s="942"/>
      <c r="B314" s="942"/>
      <c r="C314" s="942"/>
      <c r="D314" s="942"/>
      <c r="E314" s="942"/>
      <c r="F314" s="942"/>
      <c r="G314" s="942"/>
      <c r="H314" s="942"/>
      <c r="I314" s="942"/>
      <c r="J314" s="942"/>
      <c r="K314" s="942"/>
      <c r="L314" s="942"/>
      <c r="M314" s="942"/>
      <c r="N314" s="942"/>
      <c r="O314" s="942"/>
      <c r="P314" s="942"/>
      <c r="Q314" s="942"/>
      <c r="R314" s="942"/>
      <c r="S314" s="942"/>
      <c r="T314" s="942"/>
      <c r="U314" s="942"/>
      <c r="V314" s="942"/>
      <c r="W314" s="942"/>
      <c r="X314" s="942"/>
      <c r="Y314" s="942"/>
      <c r="Z314" s="942"/>
      <c r="AA314" s="942"/>
      <c r="AB314" s="942"/>
      <c r="AC314" s="942"/>
      <c r="AD314" s="942"/>
      <c r="AE314" s="942"/>
      <c r="AF314" s="942"/>
      <c r="AG314" s="942"/>
      <c r="AH314" s="942"/>
      <c r="AI314" s="942"/>
      <c r="AJ314" s="942"/>
      <c r="AK314" s="942"/>
      <c r="AL314" s="942"/>
      <c r="AM314" s="942"/>
      <c r="AN314" s="942"/>
      <c r="AO314" s="942"/>
      <c r="AP314" s="942"/>
      <c r="AQ314" s="942"/>
      <c r="AR314" s="942"/>
      <c r="AS314" s="942"/>
      <c r="AT314" s="942"/>
      <c r="AU314" s="942"/>
      <c r="AV314" s="942"/>
      <c r="AW314" s="942"/>
      <c r="AX314" s="942"/>
      <c r="AY314" s="942"/>
      <c r="AZ314" s="942"/>
      <c r="BA314" s="942"/>
      <c r="BB314" s="942"/>
      <c r="BC314" s="942"/>
      <c r="BD314" s="942"/>
      <c r="BE314" s="942"/>
      <c r="BF314" s="942"/>
      <c r="BG314" s="942"/>
      <c r="BH314" s="942"/>
      <c r="BI314" s="942"/>
      <c r="BJ314" s="942"/>
      <c r="BK314" s="942"/>
      <c r="BL314" s="942"/>
      <c r="BM314" s="942"/>
      <c r="BN314" s="942"/>
      <c r="BO314" s="942"/>
      <c r="BP314" s="942"/>
      <c r="BQ314" s="942"/>
      <c r="BR314" s="942"/>
      <c r="BS314" s="942"/>
      <c r="BT314" s="942"/>
    </row>
    <row r="315" spans="1:72" x14ac:dyDescent="0.15">
      <c r="A315" s="942"/>
      <c r="B315" s="942"/>
      <c r="C315" s="942"/>
      <c r="D315" s="942"/>
      <c r="E315" s="942"/>
      <c r="F315" s="942"/>
      <c r="G315" s="942"/>
      <c r="H315" s="942"/>
      <c r="I315" s="942"/>
      <c r="J315" s="942"/>
      <c r="K315" s="942"/>
      <c r="L315" s="942"/>
      <c r="M315" s="942"/>
      <c r="N315" s="942"/>
      <c r="O315" s="942"/>
      <c r="P315" s="942"/>
      <c r="Q315" s="942"/>
      <c r="R315" s="942"/>
      <c r="S315" s="942"/>
      <c r="T315" s="942"/>
      <c r="U315" s="942"/>
      <c r="V315" s="942"/>
      <c r="W315" s="942"/>
      <c r="X315" s="942"/>
      <c r="Y315" s="942"/>
      <c r="Z315" s="942"/>
      <c r="AA315" s="942"/>
      <c r="AB315" s="942"/>
      <c r="AC315" s="942"/>
      <c r="AD315" s="942"/>
      <c r="AE315" s="942"/>
      <c r="AF315" s="942"/>
      <c r="AG315" s="942"/>
      <c r="AH315" s="942"/>
      <c r="AI315" s="942"/>
      <c r="AJ315" s="942"/>
      <c r="AK315" s="942"/>
      <c r="AL315" s="942"/>
      <c r="AM315" s="942"/>
      <c r="AN315" s="942"/>
      <c r="AO315" s="942"/>
      <c r="AP315" s="942"/>
      <c r="AQ315" s="942"/>
      <c r="AR315" s="942"/>
      <c r="AS315" s="942"/>
      <c r="AT315" s="942"/>
      <c r="AU315" s="942"/>
      <c r="AV315" s="942"/>
      <c r="AW315" s="942"/>
      <c r="AX315" s="942"/>
      <c r="AY315" s="942"/>
      <c r="AZ315" s="942"/>
      <c r="BA315" s="942"/>
      <c r="BB315" s="942"/>
      <c r="BC315" s="942"/>
      <c r="BD315" s="942"/>
      <c r="BE315" s="942"/>
      <c r="BF315" s="942"/>
      <c r="BG315" s="942"/>
      <c r="BH315" s="942"/>
      <c r="BI315" s="942"/>
      <c r="BJ315" s="942"/>
      <c r="BK315" s="942"/>
      <c r="BL315" s="942"/>
      <c r="BM315" s="942"/>
      <c r="BN315" s="942"/>
      <c r="BO315" s="942"/>
      <c r="BP315" s="942"/>
      <c r="BQ315" s="942"/>
      <c r="BR315" s="942"/>
      <c r="BS315" s="942"/>
      <c r="BT315" s="942"/>
    </row>
    <row r="316" spans="1:72" x14ac:dyDescent="0.15">
      <c r="A316" s="942"/>
      <c r="B316" s="942"/>
      <c r="C316" s="942"/>
      <c r="D316" s="942"/>
      <c r="E316" s="942"/>
      <c r="F316" s="942"/>
      <c r="G316" s="942"/>
      <c r="H316" s="942"/>
      <c r="I316" s="942"/>
      <c r="J316" s="942"/>
      <c r="K316" s="942"/>
      <c r="L316" s="942"/>
      <c r="M316" s="942"/>
      <c r="N316" s="942"/>
      <c r="O316" s="942"/>
      <c r="P316" s="942"/>
      <c r="Q316" s="942"/>
      <c r="R316" s="942"/>
      <c r="S316" s="942"/>
      <c r="T316" s="942"/>
      <c r="U316" s="942"/>
      <c r="V316" s="942"/>
      <c r="W316" s="942"/>
      <c r="X316" s="942"/>
      <c r="Y316" s="942"/>
      <c r="Z316" s="942"/>
      <c r="AA316" s="942"/>
      <c r="AB316" s="942"/>
      <c r="AC316" s="942"/>
      <c r="AD316" s="942"/>
      <c r="AE316" s="942"/>
      <c r="AF316" s="942"/>
      <c r="AG316" s="942"/>
      <c r="AH316" s="942"/>
      <c r="AI316" s="942"/>
      <c r="AJ316" s="942"/>
      <c r="AK316" s="942"/>
      <c r="AL316" s="942"/>
      <c r="AM316" s="942"/>
      <c r="AN316" s="942"/>
      <c r="AO316" s="942"/>
      <c r="AP316" s="942"/>
      <c r="AQ316" s="942"/>
      <c r="AR316" s="942"/>
      <c r="AS316" s="942"/>
      <c r="AT316" s="942"/>
      <c r="AU316" s="942"/>
      <c r="AV316" s="942"/>
      <c r="AW316" s="942"/>
      <c r="AX316" s="942"/>
      <c r="AY316" s="942"/>
      <c r="AZ316" s="942"/>
      <c r="BA316" s="942"/>
      <c r="BB316" s="942"/>
      <c r="BC316" s="942"/>
      <c r="BD316" s="942"/>
      <c r="BE316" s="942"/>
      <c r="BF316" s="942"/>
      <c r="BG316" s="942"/>
      <c r="BH316" s="942"/>
      <c r="BI316" s="942"/>
      <c r="BJ316" s="942"/>
      <c r="BK316" s="942"/>
      <c r="BL316" s="942"/>
      <c r="BM316" s="942"/>
      <c r="BN316" s="942"/>
      <c r="BO316" s="942"/>
      <c r="BP316" s="942"/>
      <c r="BQ316" s="942"/>
      <c r="BR316" s="942"/>
      <c r="BS316" s="942"/>
      <c r="BT316" s="942"/>
    </row>
    <row r="317" spans="1:72" x14ac:dyDescent="0.15">
      <c r="A317" s="942"/>
      <c r="B317" s="942"/>
      <c r="C317" s="942"/>
      <c r="D317" s="942"/>
      <c r="E317" s="942"/>
      <c r="F317" s="942"/>
      <c r="G317" s="942"/>
      <c r="H317" s="942"/>
      <c r="I317" s="942"/>
      <c r="J317" s="942"/>
      <c r="K317" s="942"/>
      <c r="L317" s="942"/>
      <c r="M317" s="942"/>
      <c r="N317" s="942"/>
      <c r="O317" s="942"/>
      <c r="P317" s="942"/>
      <c r="Q317" s="942"/>
      <c r="R317" s="942"/>
      <c r="S317" s="942"/>
      <c r="T317" s="942"/>
      <c r="U317" s="942"/>
      <c r="V317" s="942"/>
      <c r="W317" s="942"/>
      <c r="X317" s="942"/>
      <c r="Y317" s="942"/>
      <c r="Z317" s="942"/>
      <c r="AA317" s="942"/>
      <c r="AB317" s="942"/>
      <c r="AC317" s="942"/>
      <c r="AD317" s="942"/>
      <c r="AE317" s="942"/>
      <c r="AF317" s="942"/>
      <c r="AG317" s="942"/>
      <c r="AH317" s="942"/>
      <c r="AI317" s="942"/>
      <c r="AJ317" s="942"/>
      <c r="AK317" s="942"/>
      <c r="AL317" s="942"/>
      <c r="AM317" s="942"/>
      <c r="AN317" s="942"/>
      <c r="AO317" s="942"/>
      <c r="AP317" s="942"/>
      <c r="AQ317" s="942"/>
      <c r="AR317" s="942"/>
      <c r="AS317" s="942"/>
      <c r="AT317" s="942"/>
      <c r="AU317" s="942"/>
      <c r="AV317" s="942"/>
      <c r="AW317" s="942"/>
      <c r="AX317" s="942"/>
      <c r="AY317" s="942"/>
      <c r="AZ317" s="942"/>
      <c r="BA317" s="942"/>
      <c r="BB317" s="942"/>
      <c r="BC317" s="942"/>
      <c r="BD317" s="942"/>
      <c r="BE317" s="942"/>
      <c r="BF317" s="942"/>
      <c r="BG317" s="942"/>
      <c r="BH317" s="942"/>
      <c r="BI317" s="942"/>
      <c r="BJ317" s="942"/>
      <c r="BK317" s="942"/>
      <c r="BL317" s="942"/>
      <c r="BM317" s="942"/>
      <c r="BN317" s="942"/>
      <c r="BO317" s="942"/>
      <c r="BP317" s="942"/>
      <c r="BQ317" s="942"/>
      <c r="BR317" s="942"/>
      <c r="BS317" s="942"/>
      <c r="BT317" s="942"/>
    </row>
    <row r="318" spans="1:72" x14ac:dyDescent="0.15">
      <c r="A318" s="942"/>
      <c r="B318" s="942"/>
      <c r="C318" s="942"/>
      <c r="D318" s="942"/>
      <c r="E318" s="942"/>
      <c r="F318" s="942"/>
      <c r="G318" s="942"/>
      <c r="H318" s="942"/>
      <c r="I318" s="942"/>
      <c r="J318" s="942"/>
      <c r="K318" s="942"/>
      <c r="L318" s="942"/>
      <c r="M318" s="942"/>
      <c r="N318" s="942"/>
      <c r="O318" s="942"/>
      <c r="P318" s="942"/>
      <c r="Q318" s="942"/>
      <c r="R318" s="942"/>
      <c r="S318" s="942"/>
      <c r="T318" s="942"/>
      <c r="U318" s="942"/>
      <c r="V318" s="942"/>
      <c r="W318" s="942"/>
      <c r="X318" s="942"/>
      <c r="Y318" s="942"/>
      <c r="Z318" s="942"/>
      <c r="AA318" s="942"/>
      <c r="AB318" s="942"/>
      <c r="AC318" s="942"/>
      <c r="AD318" s="942"/>
      <c r="AE318" s="942"/>
      <c r="AF318" s="942"/>
      <c r="AG318" s="942"/>
      <c r="AH318" s="942"/>
      <c r="AI318" s="942"/>
      <c r="AJ318" s="942"/>
      <c r="AK318" s="942"/>
      <c r="AL318" s="942"/>
      <c r="AM318" s="942"/>
      <c r="AN318" s="942"/>
      <c r="AO318" s="942"/>
      <c r="AP318" s="942"/>
      <c r="AQ318" s="942"/>
      <c r="AR318" s="942"/>
      <c r="AS318" s="942"/>
      <c r="AT318" s="942"/>
      <c r="AU318" s="942"/>
      <c r="AV318" s="942"/>
      <c r="AW318" s="942"/>
      <c r="AX318" s="942"/>
      <c r="AY318" s="942"/>
      <c r="AZ318" s="942"/>
      <c r="BA318" s="942"/>
      <c r="BB318" s="942"/>
      <c r="BC318" s="942"/>
      <c r="BD318" s="942"/>
      <c r="BE318" s="942"/>
      <c r="BF318" s="942"/>
      <c r="BG318" s="942"/>
      <c r="BH318" s="942"/>
      <c r="BI318" s="942"/>
      <c r="BJ318" s="942"/>
      <c r="BK318" s="942"/>
      <c r="BL318" s="942"/>
      <c r="BM318" s="942"/>
      <c r="BN318" s="942"/>
      <c r="BO318" s="942"/>
      <c r="BP318" s="942"/>
      <c r="BQ318" s="942"/>
      <c r="BR318" s="942"/>
      <c r="BS318" s="942"/>
      <c r="BT318" s="942"/>
    </row>
    <row r="319" spans="1:72" x14ac:dyDescent="0.15">
      <c r="A319" s="942"/>
      <c r="B319" s="942"/>
      <c r="C319" s="942"/>
      <c r="D319" s="942"/>
      <c r="E319" s="942"/>
      <c r="F319" s="942"/>
      <c r="G319" s="942"/>
      <c r="H319" s="942"/>
      <c r="I319" s="942"/>
      <c r="J319" s="942"/>
      <c r="K319" s="942"/>
      <c r="L319" s="942"/>
      <c r="M319" s="942"/>
      <c r="N319" s="942"/>
      <c r="O319" s="942"/>
      <c r="P319" s="942"/>
      <c r="Q319" s="942"/>
      <c r="R319" s="942"/>
      <c r="S319" s="942"/>
      <c r="T319" s="942"/>
      <c r="U319" s="942"/>
      <c r="V319" s="942"/>
      <c r="W319" s="942"/>
      <c r="X319" s="942"/>
      <c r="Y319" s="942"/>
      <c r="Z319" s="942"/>
      <c r="AA319" s="942"/>
      <c r="AB319" s="942"/>
      <c r="AC319" s="942"/>
      <c r="AD319" s="942"/>
      <c r="AE319" s="942"/>
      <c r="AF319" s="942"/>
      <c r="AG319" s="942"/>
      <c r="AH319" s="942"/>
      <c r="AI319" s="942"/>
      <c r="AJ319" s="942"/>
      <c r="AK319" s="942"/>
      <c r="AL319" s="942"/>
      <c r="AM319" s="942"/>
      <c r="AN319" s="942"/>
      <c r="AO319" s="942"/>
      <c r="AP319" s="942"/>
      <c r="AQ319" s="942"/>
      <c r="AR319" s="942"/>
      <c r="AS319" s="942"/>
      <c r="AT319" s="942"/>
      <c r="AU319" s="942"/>
      <c r="AV319" s="942"/>
      <c r="AW319" s="942"/>
      <c r="AX319" s="942"/>
      <c r="AY319" s="942"/>
      <c r="AZ319" s="942"/>
      <c r="BA319" s="942"/>
      <c r="BB319" s="942"/>
      <c r="BC319" s="942"/>
      <c r="BD319" s="942"/>
      <c r="BE319" s="942"/>
      <c r="BF319" s="942"/>
      <c r="BG319" s="942"/>
      <c r="BH319" s="942"/>
      <c r="BI319" s="942"/>
      <c r="BJ319" s="942"/>
      <c r="BK319" s="942"/>
      <c r="BL319" s="942"/>
      <c r="BM319" s="942"/>
      <c r="BN319" s="942"/>
      <c r="BO319" s="942"/>
      <c r="BP319" s="942"/>
      <c r="BQ319" s="942"/>
      <c r="BR319" s="942"/>
      <c r="BS319" s="942"/>
      <c r="BT319" s="942"/>
    </row>
    <row r="320" spans="1:72" x14ac:dyDescent="0.15">
      <c r="A320" s="942"/>
      <c r="B320" s="942"/>
      <c r="C320" s="942"/>
      <c r="D320" s="942"/>
      <c r="E320" s="942"/>
      <c r="F320" s="942"/>
      <c r="G320" s="942"/>
      <c r="H320" s="942"/>
      <c r="I320" s="942"/>
      <c r="J320" s="942"/>
      <c r="K320" s="942"/>
      <c r="L320" s="942"/>
      <c r="M320" s="942"/>
      <c r="N320" s="942"/>
      <c r="O320" s="942"/>
      <c r="P320" s="942"/>
      <c r="Q320" s="942"/>
      <c r="R320" s="942"/>
      <c r="S320" s="942"/>
      <c r="T320" s="942"/>
      <c r="U320" s="942"/>
      <c r="V320" s="942"/>
      <c r="W320" s="942"/>
      <c r="X320" s="942"/>
      <c r="Y320" s="942"/>
      <c r="Z320" s="942"/>
      <c r="AA320" s="942"/>
      <c r="AB320" s="942"/>
      <c r="AC320" s="942"/>
      <c r="AD320" s="942"/>
      <c r="AE320" s="942"/>
      <c r="AF320" s="942"/>
      <c r="AG320" s="942"/>
      <c r="AH320" s="942"/>
      <c r="AI320" s="942"/>
      <c r="AJ320" s="942"/>
      <c r="AK320" s="942"/>
      <c r="AL320" s="942"/>
      <c r="AM320" s="942"/>
      <c r="AN320" s="942"/>
      <c r="AO320" s="942"/>
      <c r="AP320" s="942"/>
      <c r="AQ320" s="942"/>
      <c r="AR320" s="942"/>
      <c r="AS320" s="942"/>
      <c r="AT320" s="942"/>
      <c r="AU320" s="942"/>
      <c r="AV320" s="942"/>
      <c r="AW320" s="942"/>
      <c r="AX320" s="942"/>
      <c r="AY320" s="942"/>
      <c r="AZ320" s="942"/>
      <c r="BA320" s="942"/>
      <c r="BB320" s="942"/>
      <c r="BC320" s="942"/>
      <c r="BD320" s="942"/>
      <c r="BE320" s="942"/>
      <c r="BF320" s="942"/>
      <c r="BG320" s="942"/>
      <c r="BH320" s="942"/>
      <c r="BI320" s="942"/>
      <c r="BJ320" s="942"/>
      <c r="BK320" s="942"/>
      <c r="BL320" s="942"/>
      <c r="BM320" s="942"/>
      <c r="BN320" s="942"/>
      <c r="BO320" s="942"/>
      <c r="BP320" s="942"/>
      <c r="BQ320" s="942"/>
      <c r="BR320" s="942"/>
      <c r="BS320" s="942"/>
      <c r="BT320" s="942"/>
    </row>
  </sheetData>
  <sheetProtection sheet="1" objects="1" scenarios="1"/>
  <mergeCells count="84">
    <mergeCell ref="D145:E145"/>
    <mergeCell ref="D146:E146"/>
    <mergeCell ref="D147:E147"/>
    <mergeCell ref="D148:E148"/>
    <mergeCell ref="D137:E137"/>
    <mergeCell ref="D140:E140"/>
    <mergeCell ref="D143:E143"/>
    <mergeCell ref="D144:E144"/>
    <mergeCell ref="D142:E142"/>
    <mergeCell ref="D126:E126"/>
    <mergeCell ref="J95:K95"/>
    <mergeCell ref="L95:N95"/>
    <mergeCell ref="D97:F97"/>
    <mergeCell ref="D122:E122"/>
    <mergeCell ref="D123:E123"/>
    <mergeCell ref="D124:E124"/>
    <mergeCell ref="D125:E125"/>
    <mergeCell ref="D118:E118"/>
    <mergeCell ref="D119:E119"/>
    <mergeCell ref="D121:E121"/>
    <mergeCell ref="D114:E114"/>
    <mergeCell ref="D115:E115"/>
    <mergeCell ref="D116:E116"/>
    <mergeCell ref="D117:E117"/>
    <mergeCell ref="D111:E111"/>
    <mergeCell ref="D113:E113"/>
    <mergeCell ref="D120:E120"/>
    <mergeCell ref="D107:E107"/>
    <mergeCell ref="D108:E108"/>
    <mergeCell ref="D109:E109"/>
    <mergeCell ref="D110:E110"/>
    <mergeCell ref="D19:E19"/>
    <mergeCell ref="D94:F94"/>
    <mergeCell ref="D56:E56"/>
    <mergeCell ref="F56:H56"/>
    <mergeCell ref="D112:E112"/>
    <mergeCell ref="L2:N2"/>
    <mergeCell ref="K10:N10"/>
    <mergeCell ref="C10:D10"/>
    <mergeCell ref="E10:H10"/>
    <mergeCell ref="D101:E101"/>
    <mergeCell ref="N60:O60"/>
    <mergeCell ref="L21:M21"/>
    <mergeCell ref="H60:I60"/>
    <mergeCell ref="E60:G60"/>
    <mergeCell ref="F21:G21"/>
    <mergeCell ref="H21:I21"/>
    <mergeCell ref="J21:K21"/>
    <mergeCell ref="J60:M60"/>
    <mergeCell ref="I56:J56"/>
    <mergeCell ref="F19:H19"/>
    <mergeCell ref="D32:F32"/>
    <mergeCell ref="V60:Y60"/>
    <mergeCell ref="AB60:AE60"/>
    <mergeCell ref="Q95:S95"/>
    <mergeCell ref="V95:X95"/>
    <mergeCell ref="P60:S60"/>
    <mergeCell ref="L187:M187"/>
    <mergeCell ref="K131:L131"/>
    <mergeCell ref="N131:O131"/>
    <mergeCell ref="Q131:R131"/>
    <mergeCell ref="L241:M241"/>
    <mergeCell ref="D187:J187"/>
    <mergeCell ref="D58:F58"/>
    <mergeCell ref="E131:F131"/>
    <mergeCell ref="H95:I95"/>
    <mergeCell ref="D96:E96"/>
    <mergeCell ref="D98:E98"/>
    <mergeCell ref="D99:E99"/>
    <mergeCell ref="D100:E100"/>
    <mergeCell ref="H131:I131"/>
    <mergeCell ref="D150:E150"/>
    <mergeCell ref="D106:E106"/>
    <mergeCell ref="D129:F129"/>
    <mergeCell ref="D102:E102"/>
    <mergeCell ref="D103:E103"/>
    <mergeCell ref="D104:E104"/>
    <mergeCell ref="D105:E105"/>
    <mergeCell ref="D235:E235"/>
    <mergeCell ref="D197:E197"/>
    <mergeCell ref="F197:H197"/>
    <mergeCell ref="D210:F210"/>
    <mergeCell ref="D218:E218"/>
    <mergeCell ref="F218:H218"/>
  </mergeCells>
  <phoneticPr fontId="2" type="noConversion"/>
  <conditionalFormatting sqref="M62">
    <cfRule type="cellIs" dxfId="19" priority="1" stopIfTrue="1" operator="greaterThan">
      <formula>$G$62</formula>
    </cfRule>
  </conditionalFormatting>
  <conditionalFormatting sqref="N62">
    <cfRule type="cellIs" dxfId="18" priority="2" stopIfTrue="1" operator="greaterThan">
      <formula>$H$62</formula>
    </cfRule>
  </conditionalFormatting>
  <conditionalFormatting sqref="AF62">
    <cfRule type="cellIs" dxfId="17" priority="3" stopIfTrue="1" operator="greaterThan">
      <formula>$Z$62</formula>
    </cfRule>
  </conditionalFormatting>
  <conditionalFormatting sqref="AE62">
    <cfRule type="cellIs" dxfId="16" priority="4" stopIfTrue="1" operator="greaterThan">
      <formula>$Y$62</formula>
    </cfRule>
  </conditionalFormatting>
  <conditionalFormatting sqref="Z62">
    <cfRule type="cellIs" dxfId="15" priority="5" stopIfTrue="1" operator="greaterThan">
      <formula>$T$62</formula>
    </cfRule>
  </conditionalFormatting>
  <conditionalFormatting sqref="Y62">
    <cfRule type="cellIs" dxfId="14" priority="6" stopIfTrue="1" operator="greaterThan">
      <formula>$S$62</formula>
    </cfRule>
  </conditionalFormatting>
  <conditionalFormatting sqref="T62">
    <cfRule type="cellIs" dxfId="13" priority="7" stopIfTrue="1" operator="greaterThan">
      <formula>$N$62</formula>
    </cfRule>
  </conditionalFormatting>
  <conditionalFormatting sqref="S62">
    <cfRule type="cellIs" dxfId="12" priority="8" stopIfTrue="1" operator="greaterThan">
      <formula>$M$62</formula>
    </cfRule>
  </conditionalFormatting>
  <dataValidations count="1">
    <dataValidation type="list" allowBlank="1" showInputMessage="1" showErrorMessage="1" sqref="E152" xr:uid="{00000000-0002-0000-1400-000000000000}">
      <formula1>respuesta</formula1>
    </dataValidation>
  </dataValidations>
  <hyperlinks>
    <hyperlink ref="L187:M187" location="'6a'!A9" display="Volver arriba" xr:uid="{00000000-0004-0000-1400-000000000000}"/>
    <hyperlink ref="L2" location="P2a!A134" display="¿Cómo funciona y qué poner aquí?" xr:uid="{00000000-0004-0000-1400-000001000000}"/>
    <hyperlink ref="L2:N2" location="'6a'!A211" display="¿Cómo funciona y qué poner aquí?" xr:uid="{00000000-0004-0000-1400-000002000000}"/>
    <hyperlink ref="L241:M241" location="'6a'!A9" display="Volver arriba" xr:uid="{00000000-0004-0000-1400-000003000000}"/>
    <hyperlink ref="I56:J56" location="'6a'!A240" display=" información muy importante" xr:uid="{00000000-0004-0000-1400-000004000000}"/>
    <hyperlink ref="K8" location="'6'!A1" display="◄ ir anterior" xr:uid="{00000000-0004-0000-1400-000005000000}"/>
    <hyperlink ref="J8" location="'1'!A1" display="◄ ir inicio" xr:uid="{00000000-0004-0000-1400-000006000000}"/>
    <hyperlink ref="L8" location="'6b'!A1" display="gastos  ►" xr:uid="{00000000-0004-0000-1400-000007000000}"/>
    <hyperlink ref="M8" location="pr5!A1" display="presup 5►" xr:uid="{00000000-0004-0000-1400-000008000000}"/>
    <hyperlink ref="N8" location="'6b'!A1" display="siguiente ►" xr:uid="{00000000-0004-0000-1400-000009000000}"/>
  </hyperlinks>
  <pageMargins left="0.75" right="0.75" top="1" bottom="1" header="0" footer="0"/>
  <drawing r:id="rId1"/>
  <legacyDrawing r:id="rId2"/>
  <extLst>
    <ext xmlns:mx="http://schemas.microsoft.com/office/mac/excel/2008/main" uri="http://schemas.microsoft.com/office/mac/excel/2008/main">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indexed="19"/>
  </sheetPr>
  <dimension ref="A1:AW428"/>
  <sheetViews>
    <sheetView showZeros="0" zoomScale="75" workbookViewId="0">
      <pane xSplit="5" ySplit="9" topLeftCell="F10" activePane="bottomRight" state="frozen"/>
      <selection pane="topRight" activeCell="F1" sqref="F1"/>
      <selection pane="bottomLeft" activeCell="A10" sqref="A10"/>
      <selection pane="bottomRight" activeCell="D30" sqref="D30"/>
    </sheetView>
  </sheetViews>
  <sheetFormatPr baseColWidth="10" defaultRowHeight="13" x14ac:dyDescent="0.15"/>
  <cols>
    <col min="1" max="1" width="2.83203125" customWidth="1"/>
    <col min="2" max="2" width="1.5" customWidth="1"/>
    <col min="3" max="3" width="4.5" customWidth="1"/>
    <col min="4" max="4" width="24.83203125" customWidth="1"/>
    <col min="5" max="5" width="14.6640625" customWidth="1"/>
    <col min="6" max="9" width="15.1640625" customWidth="1"/>
    <col min="10" max="14" width="14.6640625" customWidth="1"/>
    <col min="15" max="17" width="14.6640625" hidden="1" customWidth="1"/>
    <col min="18" max="18" width="3.5" customWidth="1"/>
    <col min="21" max="23" width="0" hidden="1" customWidth="1"/>
  </cols>
  <sheetData>
    <row r="1" spans="1:49" ht="5" customHeight="1" thickBot="1" x14ac:dyDescent="0.2">
      <c r="A1" s="4"/>
      <c r="B1" s="4"/>
      <c r="C1" s="4"/>
      <c r="D1" s="4"/>
      <c r="E1" s="4"/>
      <c r="F1" s="4"/>
      <c r="G1" s="4"/>
      <c r="H1" s="4"/>
      <c r="I1" s="4"/>
      <c r="J1" s="4"/>
      <c r="K1" s="4"/>
      <c r="L1" s="4"/>
      <c r="M1" s="4"/>
      <c r="N1" s="4"/>
      <c r="O1" s="4"/>
      <c r="P1" s="4"/>
      <c r="Q1" s="4"/>
      <c r="R1" s="4"/>
      <c r="S1" s="4"/>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row>
    <row r="2" spans="1:49" ht="20.25" customHeight="1" thickBot="1" x14ac:dyDescent="0.2">
      <c r="A2" s="4"/>
      <c r="B2" s="4"/>
      <c r="C2" s="4"/>
      <c r="D2" s="1364" t="str">
        <f>'6a'!D2</f>
        <v>PREVISIÓN</v>
      </c>
      <c r="E2" s="1383">
        <f>'6a'!E2</f>
        <v>2023</v>
      </c>
      <c r="F2" s="1384">
        <f>'6a'!F2</f>
        <v>2024</v>
      </c>
      <c r="G2" s="1385">
        <f>'6a'!G2</f>
        <v>2025</v>
      </c>
      <c r="H2" s="1386">
        <f>'6a'!H2</f>
        <v>2026</v>
      </c>
      <c r="I2" s="1387">
        <f>'6a'!I2</f>
        <v>2027</v>
      </c>
      <c r="J2" s="4"/>
      <c r="K2" s="4"/>
      <c r="L2" s="2333" t="s">
        <v>246</v>
      </c>
      <c r="M2" s="2334"/>
      <c r="N2" s="2335"/>
      <c r="O2" s="4"/>
      <c r="P2" s="4"/>
      <c r="Q2" s="4"/>
      <c r="R2" s="4"/>
      <c r="S2" s="4"/>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row>
    <row r="3" spans="1:49" ht="12.75" customHeight="1" x14ac:dyDescent="0.15">
      <c r="A3" s="4"/>
      <c r="B3" s="4"/>
      <c r="C3" s="4"/>
      <c r="D3" s="2088" t="s">
        <v>1343</v>
      </c>
      <c r="E3" s="1484">
        <f>'pr5'!E13</f>
        <v>67000</v>
      </c>
      <c r="F3" s="1484">
        <f>'pr5'!H13</f>
        <v>70350</v>
      </c>
      <c r="G3" s="1484">
        <f>'pr5'!M13</f>
        <v>72460.5</v>
      </c>
      <c r="H3" s="1484">
        <f>'pr5'!R13</f>
        <v>74634.315000000002</v>
      </c>
      <c r="I3" s="1485">
        <f>'pr5'!W13</f>
        <v>78366.030750000005</v>
      </c>
      <c r="J3" s="2402"/>
      <c r="K3" s="2402"/>
      <c r="L3" s="2402"/>
      <c r="M3" s="4"/>
      <c r="N3" s="4"/>
      <c r="O3" s="4"/>
      <c r="P3" s="4"/>
      <c r="Q3" s="4"/>
      <c r="R3" s="4"/>
      <c r="S3" s="4"/>
      <c r="T3" s="942"/>
      <c r="U3" s="942"/>
      <c r="V3" s="942"/>
      <c r="W3" s="942"/>
      <c r="X3" s="942"/>
      <c r="Y3" s="942"/>
      <c r="Z3" s="942"/>
      <c r="AA3" s="942"/>
      <c r="AB3" s="942"/>
      <c r="AC3" s="942"/>
      <c r="AD3" s="942"/>
      <c r="AE3" s="942"/>
      <c r="AF3" s="942"/>
      <c r="AG3" s="942"/>
      <c r="AH3" s="942"/>
      <c r="AI3" s="942"/>
      <c r="AJ3" s="942"/>
      <c r="AK3" s="942"/>
      <c r="AL3" s="942"/>
      <c r="AM3" s="942"/>
      <c r="AN3" s="942"/>
      <c r="AO3" s="942"/>
      <c r="AP3" s="942"/>
      <c r="AQ3" s="942"/>
      <c r="AR3" s="942"/>
      <c r="AS3" s="942"/>
      <c r="AT3" s="942"/>
      <c r="AU3" s="942"/>
      <c r="AV3" s="942"/>
      <c r="AW3" s="942"/>
    </row>
    <row r="4" spans="1:49" ht="12.75" customHeight="1" x14ac:dyDescent="0.15">
      <c r="A4" s="4"/>
      <c r="B4" s="4"/>
      <c r="C4" s="4"/>
      <c r="D4" s="2089" t="str">
        <f>'pr5'!$C$17</f>
        <v xml:space="preserve">existencias </v>
      </c>
      <c r="E4" s="1484">
        <f>'pr5'!E17</f>
        <v>0</v>
      </c>
      <c r="F4" s="1484">
        <f>'pr5'!H17</f>
        <v>0</v>
      </c>
      <c r="G4" s="1484">
        <f>'pr5'!M17</f>
        <v>0</v>
      </c>
      <c r="H4" s="1484">
        <f>'pr5'!R17</f>
        <v>0</v>
      </c>
      <c r="I4" s="1485">
        <f>'pr5'!W17</f>
        <v>0</v>
      </c>
      <c r="J4" s="4"/>
      <c r="K4" s="4"/>
      <c r="L4" s="4"/>
      <c r="M4" s="4"/>
      <c r="N4" s="4"/>
      <c r="O4" s="4"/>
      <c r="P4" s="4"/>
      <c r="Q4" s="4"/>
      <c r="R4" s="4"/>
      <c r="S4" s="4"/>
      <c r="T4" s="942"/>
      <c r="U4" s="942"/>
      <c r="V4" s="942"/>
      <c r="W4" s="942"/>
      <c r="X4" s="942"/>
      <c r="Y4" s="942"/>
      <c r="Z4" s="942"/>
      <c r="AA4" s="942"/>
      <c r="AB4" s="942"/>
      <c r="AC4" s="942"/>
      <c r="AD4" s="942"/>
      <c r="AE4" s="942"/>
      <c r="AF4" s="942"/>
      <c r="AG4" s="942"/>
      <c r="AH4" s="942"/>
      <c r="AI4" s="942"/>
      <c r="AJ4" s="942"/>
      <c r="AK4" s="942"/>
      <c r="AL4" s="942"/>
      <c r="AM4" s="942"/>
      <c r="AN4" s="942"/>
      <c r="AO4" s="942"/>
      <c r="AP4" s="942"/>
      <c r="AQ4" s="942"/>
      <c r="AR4" s="942"/>
      <c r="AS4" s="942"/>
      <c r="AT4" s="942"/>
      <c r="AU4" s="942"/>
      <c r="AV4" s="942"/>
      <c r="AW4" s="942"/>
    </row>
    <row r="5" spans="1:49" ht="12.75" customHeight="1" x14ac:dyDescent="0.15">
      <c r="A5" s="4"/>
      <c r="B5" s="4"/>
      <c r="C5" s="4"/>
      <c r="D5" s="2089" t="str">
        <f>'pr5'!$C$22</f>
        <v>producción/servicio</v>
      </c>
      <c r="E5" s="1484">
        <f>'pr5'!E22</f>
        <v>8100</v>
      </c>
      <c r="F5" s="1484">
        <f>'pr5'!H22</f>
        <v>1800</v>
      </c>
      <c r="G5" s="1484">
        <f>'pr5'!M22</f>
        <v>1800</v>
      </c>
      <c r="H5" s="1484">
        <f>'pr5'!R22</f>
        <v>1800</v>
      </c>
      <c r="I5" s="1485">
        <f>'pr5'!W22</f>
        <v>1800</v>
      </c>
      <c r="J5" s="4"/>
      <c r="K5" s="4"/>
      <c r="L5" s="4"/>
      <c r="M5" s="4"/>
      <c r="N5" s="4"/>
      <c r="O5" s="4"/>
      <c r="P5" s="4"/>
      <c r="Q5" s="4"/>
      <c r="R5" s="4"/>
      <c r="S5" s="4"/>
      <c r="T5" s="942"/>
      <c r="U5" s="942"/>
      <c r="V5" s="942"/>
      <c r="W5" s="942"/>
      <c r="X5" s="942"/>
      <c r="Y5" s="942"/>
      <c r="Z5" s="942"/>
      <c r="AA5" s="942"/>
      <c r="AB5" s="942"/>
      <c r="AC5" s="942"/>
      <c r="AD5" s="942"/>
      <c r="AE5" s="942"/>
      <c r="AF5" s="942"/>
      <c r="AG5" s="942"/>
      <c r="AH5" s="942"/>
      <c r="AI5" s="942"/>
      <c r="AJ5" s="942"/>
      <c r="AK5" s="942"/>
      <c r="AL5" s="942"/>
      <c r="AM5" s="942"/>
      <c r="AN5" s="942"/>
      <c r="AO5" s="942"/>
      <c r="AP5" s="942"/>
      <c r="AQ5" s="942"/>
      <c r="AR5" s="942"/>
      <c r="AS5" s="942"/>
      <c r="AT5" s="942"/>
      <c r="AU5" s="942"/>
      <c r="AV5" s="942"/>
      <c r="AW5" s="942"/>
    </row>
    <row r="6" spans="1:49" ht="12.75" customHeight="1" x14ac:dyDescent="0.15">
      <c r="A6" s="4"/>
      <c r="B6" s="4"/>
      <c r="C6" s="4"/>
      <c r="D6" s="2089" t="str">
        <f>'pr5'!C26</f>
        <v>personal</v>
      </c>
      <c r="E6" s="1484">
        <f>'pr5'!E26</f>
        <v>49680</v>
      </c>
      <c r="F6" s="1484">
        <f>'pr5'!H26</f>
        <v>49680</v>
      </c>
      <c r="G6" s="1484">
        <f>'pr5'!M26</f>
        <v>49680</v>
      </c>
      <c r="H6" s="1484">
        <f>'pr5'!R26</f>
        <v>49680</v>
      </c>
      <c r="I6" s="1485">
        <f>'pr5'!W26</f>
        <v>49680</v>
      </c>
      <c r="J6" s="1829"/>
      <c r="K6" s="1829"/>
      <c r="L6" s="1829"/>
      <c r="M6" s="1829"/>
      <c r="N6" s="1829"/>
      <c r="O6" s="4"/>
      <c r="P6" s="4"/>
      <c r="Q6" s="4"/>
      <c r="R6" s="4"/>
      <c r="S6" s="4"/>
      <c r="T6" s="942"/>
      <c r="U6" s="942"/>
      <c r="V6" s="942"/>
      <c r="W6" s="942"/>
      <c r="X6" s="942"/>
      <c r="Y6" s="942"/>
      <c r="Z6" s="942"/>
      <c r="AA6" s="942"/>
      <c r="AB6" s="942"/>
      <c r="AC6" s="942"/>
      <c r="AD6" s="942"/>
      <c r="AE6" s="942"/>
      <c r="AF6" s="942"/>
      <c r="AG6" s="942"/>
      <c r="AH6" s="942"/>
      <c r="AI6" s="942"/>
      <c r="AJ6" s="942"/>
      <c r="AK6" s="942"/>
      <c r="AL6" s="942"/>
      <c r="AM6" s="942"/>
      <c r="AN6" s="942"/>
      <c r="AO6" s="942"/>
      <c r="AP6" s="942"/>
      <c r="AQ6" s="942"/>
      <c r="AR6" s="942"/>
      <c r="AS6" s="942"/>
      <c r="AT6" s="942"/>
      <c r="AU6" s="942"/>
      <c r="AV6" s="942"/>
      <c r="AW6" s="942"/>
    </row>
    <row r="7" spans="1:49" ht="12.75" customHeight="1" x14ac:dyDescent="0.15">
      <c r="A7" s="4"/>
      <c r="B7" s="4"/>
      <c r="C7" s="4"/>
      <c r="D7" s="2089" t="str">
        <f>'pr5'!C33</f>
        <v>marketing y vtas</v>
      </c>
      <c r="E7" s="1484">
        <f>'pr5'!E33</f>
        <v>2400</v>
      </c>
      <c r="F7" s="1484">
        <f>'pr5'!H33</f>
        <v>2880</v>
      </c>
      <c r="G7" s="1484">
        <f>'pr5'!M33</f>
        <v>2880</v>
      </c>
      <c r="H7" s="1484">
        <f>'pr5'!R33</f>
        <v>2880</v>
      </c>
      <c r="I7" s="1485">
        <f>'pr5'!W33</f>
        <v>2880</v>
      </c>
      <c r="J7" s="4"/>
      <c r="K7" s="4"/>
      <c r="L7" s="4"/>
      <c r="M7" s="4"/>
      <c r="N7" s="4"/>
      <c r="O7" s="4"/>
      <c r="P7" s="4"/>
      <c r="Q7" s="4"/>
      <c r="R7" s="4"/>
      <c r="S7" s="4"/>
      <c r="T7" s="942"/>
      <c r="U7" s="942"/>
      <c r="V7" s="942"/>
      <c r="W7" s="942"/>
      <c r="X7" s="942"/>
      <c r="Y7" s="942"/>
      <c r="Z7" s="942"/>
      <c r="AA7" s="942"/>
      <c r="AB7" s="942"/>
      <c r="AC7" s="942"/>
      <c r="AD7" s="942"/>
      <c r="AE7" s="942"/>
      <c r="AF7" s="942"/>
      <c r="AG7" s="942"/>
      <c r="AH7" s="942"/>
      <c r="AI7" s="942"/>
      <c r="AJ7" s="942"/>
      <c r="AK7" s="942"/>
      <c r="AL7" s="942"/>
      <c r="AM7" s="942"/>
      <c r="AN7" s="942"/>
      <c r="AO7" s="942"/>
      <c r="AP7" s="942"/>
      <c r="AQ7" s="942"/>
      <c r="AR7" s="942"/>
      <c r="AS7" s="942"/>
      <c r="AT7" s="942"/>
      <c r="AU7" s="942"/>
      <c r="AV7" s="942"/>
      <c r="AW7" s="942"/>
    </row>
    <row r="8" spans="1:49" ht="12.75" customHeight="1" thickBot="1" x14ac:dyDescent="0.2">
      <c r="A8" s="4"/>
      <c r="B8" s="4"/>
      <c r="C8" s="4"/>
      <c r="D8" s="2089" t="str">
        <f>'pr5'!C39</f>
        <v>generales y adm</v>
      </c>
      <c r="E8" s="1484">
        <f>'pr5'!E39</f>
        <v>6240</v>
      </c>
      <c r="F8" s="1484">
        <f>'pr5'!H39</f>
        <v>6240</v>
      </c>
      <c r="G8" s="1484">
        <f>'pr5'!M39</f>
        <v>6240</v>
      </c>
      <c r="H8" s="1484">
        <f>'pr5'!R39</f>
        <v>6240</v>
      </c>
      <c r="I8" s="1485">
        <f>'pr5'!W39</f>
        <v>6240</v>
      </c>
      <c r="J8" s="4"/>
      <c r="K8" s="4"/>
      <c r="L8" s="4"/>
      <c r="M8" s="4"/>
      <c r="N8" s="4"/>
      <c r="O8" s="4"/>
      <c r="P8" s="4"/>
      <c r="Q8" s="4"/>
      <c r="R8" s="4"/>
      <c r="S8" s="4"/>
      <c r="T8" s="942"/>
      <c r="U8" s="942"/>
      <c r="V8" s="942"/>
      <c r="W8" s="942"/>
      <c r="X8" s="942"/>
      <c r="Y8" s="942"/>
      <c r="Z8" s="942"/>
      <c r="AA8" s="942"/>
      <c r="AB8" s="942"/>
      <c r="AC8" s="942"/>
      <c r="AD8" s="942"/>
      <c r="AE8" s="942"/>
      <c r="AF8" s="942"/>
      <c r="AG8" s="942"/>
      <c r="AH8" s="942"/>
      <c r="AI8" s="942"/>
      <c r="AJ8" s="942"/>
      <c r="AK8" s="942"/>
      <c r="AL8" s="942"/>
      <c r="AM8" s="942"/>
      <c r="AN8" s="942"/>
      <c r="AO8" s="942"/>
      <c r="AP8" s="942"/>
      <c r="AQ8" s="942"/>
      <c r="AR8" s="942"/>
      <c r="AS8" s="942"/>
      <c r="AT8" s="942"/>
      <c r="AU8" s="942"/>
      <c r="AV8" s="942"/>
      <c r="AW8" s="942"/>
    </row>
    <row r="9" spans="1:49" ht="17.25" customHeight="1" thickBot="1" x14ac:dyDescent="0.25">
      <c r="A9" s="4"/>
      <c r="B9" s="4"/>
      <c r="C9" s="4"/>
      <c r="D9" s="2090" t="s">
        <v>33</v>
      </c>
      <c r="E9" s="1940">
        <f>'pr5'!E54</f>
        <v>580</v>
      </c>
      <c r="F9" s="1940">
        <f>'pr5'!H54</f>
        <v>9750</v>
      </c>
      <c r="G9" s="1940">
        <f>'pr5'!M54</f>
        <v>11860.5</v>
      </c>
      <c r="H9" s="1940">
        <f>'pr5'!R54</f>
        <v>14034.315000000002</v>
      </c>
      <c r="I9" s="1941">
        <f>'pr5'!W54</f>
        <v>17766.030750000005</v>
      </c>
      <c r="J9" s="2024" t="s">
        <v>577</v>
      </c>
      <c r="K9" s="2038" t="s">
        <v>565</v>
      </c>
      <c r="L9" s="2039" t="s">
        <v>575</v>
      </c>
      <c r="M9" s="2026" t="s">
        <v>593</v>
      </c>
      <c r="N9" s="2020" t="s">
        <v>96</v>
      </c>
      <c r="O9" s="4"/>
      <c r="P9" s="4"/>
      <c r="Q9" s="4"/>
      <c r="R9" s="4"/>
      <c r="S9" s="4"/>
      <c r="T9" s="942"/>
      <c r="U9" s="942"/>
      <c r="V9" s="942"/>
      <c r="W9" s="942"/>
      <c r="X9" s="942"/>
      <c r="Y9" s="942"/>
      <c r="Z9" s="942"/>
      <c r="AA9" s="942"/>
      <c r="AB9" s="942"/>
      <c r="AC9" s="942"/>
      <c r="AD9" s="942"/>
      <c r="AE9" s="942"/>
      <c r="AF9" s="942"/>
      <c r="AG9" s="942"/>
      <c r="AH9" s="942"/>
      <c r="AI9" s="942"/>
      <c r="AJ9" s="942"/>
      <c r="AK9" s="942"/>
      <c r="AL9" s="942"/>
      <c r="AM9" s="942"/>
      <c r="AN9" s="942"/>
      <c r="AO9" s="942"/>
      <c r="AP9" s="942"/>
      <c r="AQ9" s="942"/>
      <c r="AR9" s="942"/>
      <c r="AS9" s="942"/>
      <c r="AT9" s="942"/>
      <c r="AU9" s="942"/>
      <c r="AV9" s="942"/>
      <c r="AW9" s="942"/>
    </row>
    <row r="10" spans="1:49" ht="5" customHeight="1" thickBot="1" x14ac:dyDescent="0.2">
      <c r="A10" s="4"/>
      <c r="B10" s="4"/>
      <c r="C10" s="4"/>
      <c r="D10" s="4"/>
      <c r="E10" s="4"/>
      <c r="F10" s="4"/>
      <c r="G10" s="4"/>
      <c r="H10" s="4"/>
      <c r="I10" s="4"/>
      <c r="J10" s="4"/>
      <c r="K10" s="4"/>
      <c r="L10" s="4"/>
      <c r="M10" s="4"/>
      <c r="N10" s="4"/>
      <c r="O10" s="4"/>
      <c r="P10" s="4"/>
      <c r="Q10" s="4"/>
      <c r="R10" s="4"/>
      <c r="S10" s="4"/>
      <c r="T10" s="942"/>
      <c r="U10" s="942"/>
      <c r="V10" s="942"/>
      <c r="W10" s="942"/>
      <c r="X10" s="942"/>
      <c r="Y10" s="942"/>
      <c r="Z10" s="942"/>
      <c r="AA10" s="942"/>
      <c r="AB10" s="942"/>
      <c r="AC10" s="942"/>
      <c r="AD10" s="942"/>
      <c r="AE10" s="942"/>
      <c r="AF10" s="942"/>
      <c r="AG10" s="942"/>
      <c r="AH10" s="942"/>
      <c r="AI10" s="942"/>
      <c r="AJ10" s="942"/>
      <c r="AK10" s="942"/>
      <c r="AL10" s="942"/>
      <c r="AM10" s="942"/>
      <c r="AN10" s="942"/>
      <c r="AO10" s="942"/>
      <c r="AP10" s="942"/>
      <c r="AQ10" s="942"/>
      <c r="AR10" s="942"/>
      <c r="AS10" s="942"/>
      <c r="AT10" s="942"/>
      <c r="AU10" s="942"/>
      <c r="AV10" s="942"/>
      <c r="AW10" s="942"/>
    </row>
    <row r="11" spans="1:49" ht="27" customHeight="1" thickTop="1" thickBot="1" x14ac:dyDescent="0.3">
      <c r="A11" s="4"/>
      <c r="B11" s="4"/>
      <c r="C11" s="2370" t="str">
        <f>'1'!$G$13</f>
        <v>CAED GESTION</v>
      </c>
      <c r="D11" s="2371"/>
      <c r="E11" s="2325" t="str">
        <f>'2'!$D$2</f>
        <v>PLAN de NEGOCIO</v>
      </c>
      <c r="F11" s="2373"/>
      <c r="G11" s="2373"/>
      <c r="H11" s="2373"/>
      <c r="I11" s="778">
        <f>'1'!$E$15</f>
        <v>2023</v>
      </c>
      <c r="J11" s="777" t="s">
        <v>1728</v>
      </c>
      <c r="K11" s="2704" t="s">
        <v>544</v>
      </c>
      <c r="L11" s="2704"/>
      <c r="M11" s="2704"/>
      <c r="N11" s="2705"/>
      <c r="O11" s="53"/>
      <c r="P11" s="53"/>
      <c r="Q11" s="4"/>
      <c r="R11" s="4"/>
      <c r="S11" s="4"/>
      <c r="T11" s="942"/>
      <c r="U11" s="942"/>
      <c r="V11" s="942"/>
      <c r="W11" s="942"/>
      <c r="X11" s="942"/>
      <c r="Y11" s="942"/>
      <c r="Z11" s="942"/>
      <c r="AA11" s="942"/>
      <c r="AB11" s="942"/>
      <c r="AC11" s="942"/>
      <c r="AD11" s="942"/>
      <c r="AE11" s="942"/>
      <c r="AF11" s="942"/>
      <c r="AG11" s="942"/>
      <c r="AH11" s="942"/>
      <c r="AI11" s="942"/>
      <c r="AJ11" s="942"/>
      <c r="AK11" s="942"/>
      <c r="AL11" s="942"/>
      <c r="AM11" s="942"/>
      <c r="AN11" s="942"/>
      <c r="AO11" s="942"/>
      <c r="AP11" s="942"/>
      <c r="AQ11" s="942"/>
      <c r="AR11" s="942"/>
      <c r="AS11" s="942"/>
      <c r="AT11" s="942"/>
      <c r="AU11" s="942"/>
      <c r="AV11" s="942"/>
      <c r="AW11" s="942"/>
    </row>
    <row r="12" spans="1:49" ht="5" customHeight="1" x14ac:dyDescent="0.15">
      <c r="A12" s="4"/>
      <c r="B12" s="4"/>
      <c r="C12" s="4"/>
      <c r="D12" s="4"/>
      <c r="E12" s="4"/>
      <c r="F12" s="4"/>
      <c r="G12" s="4"/>
      <c r="H12" s="4"/>
      <c r="I12" s="4"/>
      <c r="J12" s="4"/>
      <c r="K12" s="4"/>
      <c r="L12" s="4"/>
      <c r="M12" s="4"/>
      <c r="N12" s="4"/>
      <c r="O12" s="4"/>
      <c r="P12" s="4"/>
      <c r="Q12" s="4"/>
      <c r="R12" s="4"/>
      <c r="S12" s="4"/>
      <c r="T12" s="942"/>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row>
    <row r="13" spans="1:49" ht="9.75" customHeight="1" x14ac:dyDescent="0.15">
      <c r="A13" s="4"/>
      <c r="B13" s="18"/>
      <c r="C13" s="18"/>
      <c r="D13" s="18"/>
      <c r="E13" s="18"/>
      <c r="F13" s="18"/>
      <c r="G13" s="18"/>
      <c r="H13" s="18"/>
      <c r="I13" s="18"/>
      <c r="J13" s="18"/>
      <c r="K13" s="18"/>
      <c r="L13" s="18"/>
      <c r="M13" s="18"/>
      <c r="N13" s="18"/>
      <c r="O13" s="18"/>
      <c r="P13" s="18"/>
      <c r="Q13" s="18"/>
      <c r="R13" s="18"/>
      <c r="S13" s="4"/>
      <c r="T13" s="942"/>
      <c r="U13" s="942"/>
      <c r="V13" s="942"/>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c r="AT13" s="942"/>
      <c r="AU13" s="942"/>
      <c r="AV13" s="942"/>
      <c r="AW13" s="942"/>
    </row>
    <row r="14" spans="1:49" ht="18.75" customHeight="1" x14ac:dyDescent="0.2">
      <c r="A14" s="4"/>
      <c r="B14" s="18"/>
      <c r="C14" s="18"/>
      <c r="D14" s="52"/>
      <c r="E14" s="52"/>
      <c r="F14" s="52"/>
      <c r="G14" s="52"/>
      <c r="H14" s="52"/>
      <c r="I14" s="52"/>
      <c r="J14" s="52"/>
      <c r="K14" s="52"/>
      <c r="L14" s="52"/>
      <c r="M14" s="52"/>
      <c r="N14" s="52"/>
      <c r="O14" s="52"/>
      <c r="P14" s="52"/>
      <c r="Q14" s="18"/>
      <c r="R14" s="18"/>
      <c r="S14" s="4"/>
      <c r="T14" s="942"/>
      <c r="U14" s="942"/>
      <c r="V14" s="942"/>
      <c r="W14" s="942"/>
      <c r="X14" s="942"/>
      <c r="Y14" s="942"/>
      <c r="Z14" s="942"/>
      <c r="AA14" s="942"/>
      <c r="AB14" s="942"/>
      <c r="AC14" s="942"/>
      <c r="AD14" s="942"/>
      <c r="AE14" s="942"/>
      <c r="AF14" s="942"/>
      <c r="AG14" s="942"/>
      <c r="AH14" s="942"/>
      <c r="AI14" s="942"/>
      <c r="AJ14" s="942"/>
      <c r="AK14" s="942"/>
      <c r="AL14" s="942"/>
      <c r="AM14" s="942"/>
      <c r="AN14" s="942"/>
      <c r="AO14" s="942"/>
      <c r="AP14" s="942"/>
      <c r="AQ14" s="942"/>
      <c r="AR14" s="942"/>
      <c r="AS14" s="942"/>
      <c r="AT14" s="942"/>
      <c r="AU14" s="942"/>
      <c r="AV14" s="942"/>
      <c r="AW14" s="942"/>
    </row>
    <row r="15" spans="1:49" ht="63" customHeight="1" x14ac:dyDescent="0.2">
      <c r="A15" s="4"/>
      <c r="B15" s="18"/>
      <c r="C15" s="18"/>
      <c r="D15" s="63"/>
      <c r="E15" s="52"/>
      <c r="F15" s="52"/>
      <c r="G15" s="52"/>
      <c r="H15" s="52"/>
      <c r="I15" s="52"/>
      <c r="J15" s="52"/>
      <c r="K15" s="52"/>
      <c r="L15" s="52"/>
      <c r="M15" s="52"/>
      <c r="N15" s="52"/>
      <c r="O15" s="52"/>
      <c r="P15" s="52"/>
      <c r="Q15" s="18"/>
      <c r="R15" s="18"/>
      <c r="S15" s="4"/>
      <c r="T15" s="942"/>
      <c r="U15" s="942"/>
      <c r="V15" s="942"/>
      <c r="W15" s="942"/>
      <c r="X15" s="942"/>
      <c r="Y15" s="942"/>
      <c r="Z15" s="942"/>
      <c r="AA15" s="942"/>
      <c r="AB15" s="942"/>
      <c r="AC15" s="942"/>
      <c r="AD15" s="942"/>
      <c r="AE15" s="942"/>
      <c r="AF15" s="942"/>
      <c r="AG15" s="942"/>
      <c r="AH15" s="942"/>
      <c r="AI15" s="942"/>
      <c r="AJ15" s="942"/>
      <c r="AK15" s="942"/>
      <c r="AL15" s="942"/>
      <c r="AM15" s="942"/>
      <c r="AN15" s="942"/>
      <c r="AO15" s="942"/>
      <c r="AP15" s="942"/>
      <c r="AQ15" s="942"/>
      <c r="AR15" s="942"/>
      <c r="AS15" s="942"/>
      <c r="AT15" s="942"/>
      <c r="AU15" s="942"/>
      <c r="AV15" s="942"/>
      <c r="AW15" s="942"/>
    </row>
    <row r="16" spans="1:49" ht="9.75" customHeight="1" x14ac:dyDescent="0.15">
      <c r="A16" s="4"/>
      <c r="B16" s="44"/>
      <c r="C16" s="44"/>
      <c r="D16" s="60"/>
      <c r="E16" s="44"/>
      <c r="F16" s="44"/>
      <c r="G16" s="44"/>
      <c r="H16" s="44"/>
      <c r="I16" s="44"/>
      <c r="J16" s="44"/>
      <c r="K16" s="44"/>
      <c r="L16" s="44"/>
      <c r="M16" s="44"/>
      <c r="N16" s="44"/>
      <c r="O16" s="44"/>
      <c r="P16" s="44"/>
      <c r="Q16" s="18"/>
      <c r="R16" s="18"/>
      <c r="S16" s="4"/>
      <c r="T16" s="942"/>
      <c r="U16" s="942"/>
      <c r="V16" s="942"/>
      <c r="W16" s="942"/>
      <c r="X16" s="942"/>
      <c r="Y16" s="942"/>
      <c r="Z16" s="942"/>
      <c r="AA16" s="942"/>
      <c r="AB16" s="942"/>
      <c r="AC16" s="942"/>
      <c r="AD16" s="942"/>
      <c r="AE16" s="942"/>
      <c r="AF16" s="942"/>
      <c r="AG16" s="942"/>
      <c r="AH16" s="942"/>
      <c r="AI16" s="942"/>
      <c r="AJ16" s="942"/>
      <c r="AK16" s="942"/>
      <c r="AL16" s="942"/>
      <c r="AM16" s="942"/>
      <c r="AN16" s="942"/>
      <c r="AO16" s="942"/>
      <c r="AP16" s="942"/>
      <c r="AQ16" s="942"/>
      <c r="AR16" s="942"/>
      <c r="AS16" s="942"/>
      <c r="AT16" s="942"/>
      <c r="AU16" s="942"/>
      <c r="AV16" s="942"/>
      <c r="AW16" s="942"/>
    </row>
    <row r="17" spans="1:49" ht="20" customHeight="1" thickBot="1" x14ac:dyDescent="0.2">
      <c r="A17" s="4"/>
      <c r="B17" s="44"/>
      <c r="C17" s="44"/>
      <c r="D17" s="44"/>
      <c r="E17" s="44"/>
      <c r="F17" s="44"/>
      <c r="G17" s="44"/>
      <c r="H17" s="44"/>
      <c r="I17" s="44"/>
      <c r="J17" s="44"/>
      <c r="K17" s="44"/>
      <c r="L17" s="44"/>
      <c r="M17" s="44"/>
      <c r="N17" s="44"/>
      <c r="O17" s="44"/>
      <c r="P17" s="44"/>
      <c r="Q17" s="18"/>
      <c r="R17" s="18"/>
      <c r="S17" s="4"/>
      <c r="T17" s="942"/>
      <c r="U17" s="942"/>
      <c r="V17" s="942"/>
      <c r="W17" s="942"/>
      <c r="X17" s="942"/>
      <c r="Y17" s="942"/>
      <c r="Z17" s="942"/>
      <c r="AA17" s="942"/>
      <c r="AB17" s="942"/>
      <c r="AC17" s="942"/>
      <c r="AD17" s="942"/>
      <c r="AE17" s="942"/>
      <c r="AF17" s="942"/>
      <c r="AG17" s="942"/>
      <c r="AH17" s="942"/>
      <c r="AI17" s="942"/>
      <c r="AJ17" s="942"/>
      <c r="AK17" s="942"/>
      <c r="AL17" s="942"/>
      <c r="AM17" s="942"/>
      <c r="AN17" s="942"/>
      <c r="AO17" s="942"/>
      <c r="AP17" s="942"/>
      <c r="AQ17" s="942"/>
      <c r="AR17" s="942"/>
      <c r="AS17" s="942"/>
      <c r="AT17" s="942"/>
      <c r="AU17" s="942"/>
      <c r="AV17" s="942"/>
      <c r="AW17" s="942"/>
    </row>
    <row r="18" spans="1:49" ht="20" customHeight="1" thickBot="1" x14ac:dyDescent="0.25">
      <c r="A18" s="4"/>
      <c r="B18" s="44"/>
      <c r="C18" s="19">
        <v>1</v>
      </c>
      <c r="D18" s="2376" t="s">
        <v>1342</v>
      </c>
      <c r="E18" s="2377"/>
      <c r="F18" s="2378"/>
      <c r="G18" s="77" t="s">
        <v>561</v>
      </c>
      <c r="H18" s="44"/>
      <c r="I18" s="44"/>
      <c r="J18" s="18"/>
      <c r="K18" s="18"/>
      <c r="L18" s="18"/>
      <c r="M18" s="18"/>
      <c r="N18" s="18"/>
      <c r="O18" s="44"/>
      <c r="P18" s="44"/>
      <c r="Q18" s="18"/>
      <c r="R18" s="18"/>
      <c r="S18" s="4"/>
      <c r="T18" s="942"/>
      <c r="U18" s="942"/>
      <c r="V18" s="942"/>
      <c r="W18" s="942"/>
      <c r="X18" s="942"/>
      <c r="Y18" s="942"/>
      <c r="Z18" s="942"/>
      <c r="AA18" s="942"/>
      <c r="AB18" s="942"/>
      <c r="AC18" s="942"/>
      <c r="AD18" s="942"/>
      <c r="AE18" s="942"/>
      <c r="AF18" s="942"/>
      <c r="AG18" s="942"/>
      <c r="AH18" s="942"/>
      <c r="AI18" s="942"/>
      <c r="AJ18" s="942"/>
      <c r="AK18" s="942"/>
      <c r="AL18" s="942"/>
      <c r="AM18" s="942"/>
      <c r="AN18" s="942"/>
      <c r="AO18" s="942"/>
      <c r="AP18" s="942"/>
      <c r="AQ18" s="942"/>
      <c r="AR18" s="942"/>
      <c r="AS18" s="942"/>
      <c r="AT18" s="942"/>
      <c r="AU18" s="942"/>
      <c r="AV18" s="942"/>
      <c r="AW18" s="942"/>
    </row>
    <row r="19" spans="1:49" ht="5" customHeight="1" thickBot="1" x14ac:dyDescent="0.2">
      <c r="A19" s="4"/>
      <c r="B19" s="44"/>
      <c r="C19" s="44"/>
      <c r="D19" s="44"/>
      <c r="E19" s="44"/>
      <c r="F19" s="44"/>
      <c r="G19" s="44"/>
      <c r="H19" s="44"/>
      <c r="I19" s="44"/>
      <c r="J19" s="44"/>
      <c r="K19" s="44"/>
      <c r="L19" s="44"/>
      <c r="M19" s="76"/>
      <c r="N19" s="44"/>
      <c r="O19" s="44"/>
      <c r="P19" s="44"/>
      <c r="Q19" s="18"/>
      <c r="R19" s="18"/>
      <c r="S19" s="4"/>
      <c r="T19" s="942"/>
      <c r="U19" s="942"/>
      <c r="V19" s="942"/>
      <c r="W19" s="942"/>
      <c r="X19" s="942"/>
      <c r="Y19" s="942"/>
      <c r="Z19" s="942"/>
      <c r="AA19" s="942"/>
      <c r="AB19" s="942"/>
      <c r="AC19" s="942"/>
      <c r="AD19" s="942"/>
      <c r="AE19" s="942"/>
      <c r="AF19" s="942"/>
      <c r="AG19" s="942"/>
      <c r="AH19" s="942"/>
      <c r="AI19" s="942"/>
      <c r="AJ19" s="942"/>
      <c r="AK19" s="942"/>
      <c r="AL19" s="942"/>
      <c r="AM19" s="942"/>
      <c r="AN19" s="942"/>
      <c r="AO19" s="942"/>
      <c r="AP19" s="942"/>
      <c r="AQ19" s="942"/>
      <c r="AR19" s="942"/>
      <c r="AS19" s="942"/>
      <c r="AT19" s="942"/>
      <c r="AU19" s="942"/>
      <c r="AV19" s="942"/>
      <c r="AW19" s="942"/>
    </row>
    <row r="20" spans="1:49" ht="18" customHeight="1" thickBot="1" x14ac:dyDescent="0.2">
      <c r="A20" s="4"/>
      <c r="B20" s="44"/>
      <c r="C20" s="44"/>
      <c r="D20" s="44"/>
      <c r="E20" s="1381">
        <f>'1'!$E$15</f>
        <v>2023</v>
      </c>
      <c r="F20" s="1382">
        <f>'6a'!F2</f>
        <v>2024</v>
      </c>
      <c r="G20" s="1425">
        <f>'6a'!G2</f>
        <v>2025</v>
      </c>
      <c r="H20" s="1426">
        <f>'6a'!H2</f>
        <v>2026</v>
      </c>
      <c r="I20" s="1436">
        <f>'6a'!I2</f>
        <v>2027</v>
      </c>
      <c r="J20" s="44"/>
      <c r="K20" s="44"/>
      <c r="L20" s="44"/>
      <c r="M20" s="44"/>
      <c r="N20" s="44"/>
      <c r="O20" s="44"/>
      <c r="P20" s="44"/>
      <c r="Q20" s="18"/>
      <c r="R20" s="18"/>
      <c r="S20" s="4"/>
      <c r="T20" s="942"/>
      <c r="U20" s="942"/>
      <c r="V20" s="942"/>
      <c r="W20" s="942"/>
      <c r="X20" s="942"/>
      <c r="Y20" s="942"/>
      <c r="Z20" s="942"/>
      <c r="AA20" s="942"/>
      <c r="AB20" s="942"/>
      <c r="AC20" s="942"/>
      <c r="AD20" s="942"/>
      <c r="AE20" s="942"/>
      <c r="AF20" s="942"/>
      <c r="AG20" s="942"/>
      <c r="AH20" s="942"/>
      <c r="AI20" s="942"/>
      <c r="AJ20" s="942"/>
      <c r="AK20" s="942"/>
      <c r="AL20" s="942"/>
      <c r="AM20" s="942"/>
      <c r="AN20" s="942"/>
      <c r="AO20" s="942"/>
      <c r="AP20" s="942"/>
      <c r="AQ20" s="942"/>
      <c r="AR20" s="942"/>
      <c r="AS20" s="942"/>
      <c r="AT20" s="942"/>
      <c r="AU20" s="942"/>
      <c r="AV20" s="942"/>
      <c r="AW20" s="942"/>
    </row>
    <row r="21" spans="1:49" ht="17" customHeight="1" thickBot="1" x14ac:dyDescent="0.2">
      <c r="A21" s="4"/>
      <c r="B21" s="44"/>
      <c r="C21" s="79" t="s">
        <v>1561</v>
      </c>
      <c r="D21" s="1224" t="s">
        <v>1223</v>
      </c>
      <c r="E21" s="1438">
        <f>'2b'!$F$17</f>
        <v>0</v>
      </c>
      <c r="F21" s="1439">
        <f>+IF(F22=0,$E21,F22)</f>
        <v>0</v>
      </c>
      <c r="G21" s="1439">
        <f>+IF(G22=0,$E21,G22)</f>
        <v>0</v>
      </c>
      <c r="H21" s="1439">
        <f>+IF(H22=0,$E21,H22)</f>
        <v>0</v>
      </c>
      <c r="I21" s="1439">
        <f>+IF(I22=0,$E21,I22)</f>
        <v>0</v>
      </c>
      <c r="J21" s="44"/>
      <c r="K21" s="44"/>
      <c r="L21" s="44"/>
      <c r="M21" s="44"/>
      <c r="N21" s="44"/>
      <c r="O21" s="44"/>
      <c r="P21" s="44"/>
      <c r="Q21" s="18"/>
      <c r="R21" s="18"/>
      <c r="S21" s="4"/>
      <c r="T21" s="942"/>
      <c r="U21" s="942"/>
      <c r="V21" s="942"/>
      <c r="W21" s="942"/>
      <c r="X21" s="942"/>
      <c r="Y21" s="942"/>
      <c r="Z21" s="942"/>
      <c r="AA21" s="942"/>
      <c r="AB21" s="942"/>
      <c r="AC21" s="942"/>
      <c r="AD21" s="942"/>
      <c r="AE21" s="942"/>
      <c r="AF21" s="942"/>
      <c r="AG21" s="942"/>
      <c r="AH21" s="942"/>
      <c r="AI21" s="942"/>
      <c r="AJ21" s="942"/>
      <c r="AK21" s="942"/>
      <c r="AL21" s="942"/>
      <c r="AM21" s="942"/>
      <c r="AN21" s="942"/>
      <c r="AO21" s="942"/>
      <c r="AP21" s="942"/>
      <c r="AQ21" s="942"/>
      <c r="AR21" s="942"/>
      <c r="AS21" s="942"/>
      <c r="AT21" s="942"/>
      <c r="AU21" s="942"/>
      <c r="AV21" s="942"/>
      <c r="AW21" s="942"/>
    </row>
    <row r="22" spans="1:49" ht="13.5" customHeight="1" x14ac:dyDescent="0.15">
      <c r="A22" s="4"/>
      <c r="B22" s="44"/>
      <c r="C22" s="44"/>
      <c r="D22" s="2754" t="s">
        <v>1224</v>
      </c>
      <c r="E22" s="2754"/>
      <c r="F22" s="1440"/>
      <c r="G22" s="1440"/>
      <c r="H22" s="1440"/>
      <c r="I22" s="1440"/>
      <c r="J22" s="44"/>
      <c r="K22" s="44"/>
      <c r="L22" s="44"/>
      <c r="M22" s="44"/>
      <c r="N22" s="44"/>
      <c r="O22" s="44"/>
      <c r="P22" s="44"/>
      <c r="Q22" s="18"/>
      <c r="R22" s="18"/>
      <c r="S22" s="4"/>
      <c r="T22" s="942"/>
      <c r="U22" s="942"/>
      <c r="V22" s="942"/>
      <c r="W22" s="942"/>
      <c r="X22" s="942"/>
      <c r="Y22" s="942"/>
      <c r="Z22" s="942"/>
      <c r="AA22" s="942"/>
      <c r="AB22" s="942"/>
      <c r="AC22" s="942"/>
      <c r="AD22" s="942"/>
      <c r="AE22" s="942"/>
      <c r="AF22" s="942"/>
      <c r="AG22" s="942"/>
      <c r="AH22" s="942"/>
      <c r="AI22" s="942"/>
      <c r="AJ22" s="942"/>
      <c r="AK22" s="942"/>
      <c r="AL22" s="942"/>
      <c r="AM22" s="942"/>
      <c r="AN22" s="942"/>
      <c r="AO22" s="942"/>
      <c r="AP22" s="942"/>
      <c r="AQ22" s="942"/>
      <c r="AR22" s="942"/>
      <c r="AS22" s="942"/>
      <c r="AT22" s="942"/>
      <c r="AU22" s="942"/>
      <c r="AV22" s="942"/>
      <c r="AW22" s="942"/>
    </row>
    <row r="23" spans="1:49" ht="15" customHeight="1" x14ac:dyDescent="0.15">
      <c r="A23" s="4"/>
      <c r="B23" s="44"/>
      <c r="C23" s="44"/>
      <c r="D23" s="2761" t="s">
        <v>1043</v>
      </c>
      <c r="E23" s="2761"/>
      <c r="F23" s="1929">
        <f>IF(F4=0,0,F4/12)</f>
        <v>0</v>
      </c>
      <c r="G23" s="1929">
        <f>IF(G4=0,0,G4/12)</f>
        <v>0</v>
      </c>
      <c r="H23" s="1929">
        <f>IF(H4=0,0,H4/12)</f>
        <v>0</v>
      </c>
      <c r="I23" s="1929">
        <f>IF(I4=0,0,I4/12)</f>
        <v>0</v>
      </c>
      <c r="J23" s="44"/>
      <c r="K23" s="44"/>
      <c r="L23" s="44"/>
      <c r="M23" s="44"/>
      <c r="N23" s="44"/>
      <c r="O23" s="44"/>
      <c r="P23" s="44"/>
      <c r="Q23" s="18"/>
      <c r="R23" s="18"/>
      <c r="S23" s="4"/>
      <c r="T23" s="942"/>
      <c r="U23" s="942"/>
      <c r="V23" s="942"/>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2"/>
      <c r="AS23" s="942"/>
      <c r="AT23" s="942"/>
      <c r="AU23" s="942"/>
      <c r="AV23" s="942"/>
      <c r="AW23" s="942"/>
    </row>
    <row r="24" spans="1:49" ht="20" customHeight="1" thickBot="1" x14ac:dyDescent="0.2">
      <c r="A24" s="4"/>
      <c r="B24" s="44"/>
      <c r="C24" s="44"/>
      <c r="D24" s="44"/>
      <c r="E24" s="44"/>
      <c r="F24" s="44"/>
      <c r="G24" s="44"/>
      <c r="H24" s="44"/>
      <c r="I24" s="44"/>
      <c r="J24" s="44"/>
      <c r="K24" s="44"/>
      <c r="L24" s="44"/>
      <c r="M24" s="44"/>
      <c r="N24" s="44"/>
      <c r="O24" s="44"/>
      <c r="P24" s="44"/>
      <c r="Q24" s="18"/>
      <c r="R24" s="18"/>
      <c r="S24" s="4"/>
      <c r="T24" s="942"/>
      <c r="U24" s="942"/>
      <c r="V24" s="942"/>
      <c r="W24" s="942"/>
      <c r="X24" s="942"/>
      <c r="Y24" s="942"/>
      <c r="Z24" s="942"/>
      <c r="AA24" s="942"/>
      <c r="AB24" s="942"/>
      <c r="AC24" s="942"/>
      <c r="AD24" s="942"/>
      <c r="AE24" s="942"/>
      <c r="AF24" s="942"/>
      <c r="AG24" s="942"/>
      <c r="AH24" s="942"/>
      <c r="AI24" s="942"/>
      <c r="AJ24" s="942"/>
      <c r="AK24" s="942"/>
      <c r="AL24" s="942"/>
      <c r="AM24" s="942"/>
      <c r="AN24" s="942"/>
      <c r="AO24" s="942"/>
      <c r="AP24" s="942"/>
      <c r="AQ24" s="942"/>
      <c r="AR24" s="942"/>
      <c r="AS24" s="942"/>
      <c r="AT24" s="942"/>
      <c r="AU24" s="942"/>
      <c r="AV24" s="942"/>
      <c r="AW24" s="942"/>
    </row>
    <row r="25" spans="1:49" ht="20" customHeight="1" thickBot="1" x14ac:dyDescent="0.25">
      <c r="A25" s="4"/>
      <c r="B25" s="44"/>
      <c r="C25" s="19">
        <v>2</v>
      </c>
      <c r="D25" s="2376" t="s">
        <v>1563</v>
      </c>
      <c r="E25" s="2377"/>
      <c r="F25" s="2378"/>
      <c r="G25" s="77" t="s">
        <v>656</v>
      </c>
      <c r="H25" s="44"/>
      <c r="I25" s="44"/>
      <c r="J25" s="44"/>
      <c r="K25" s="44"/>
      <c r="L25" s="44"/>
      <c r="M25" s="44"/>
      <c r="N25" s="44"/>
      <c r="O25" s="44"/>
      <c r="P25" s="44"/>
      <c r="Q25" s="18"/>
      <c r="R25" s="18"/>
      <c r="S25" s="4"/>
      <c r="T25" s="942"/>
      <c r="U25" s="942"/>
      <c r="V25" s="942"/>
      <c r="W25" s="942"/>
      <c r="X25" s="942"/>
      <c r="Y25" s="942"/>
      <c r="Z25" s="942"/>
      <c r="AA25" s="942"/>
      <c r="AB25" s="942"/>
      <c r="AC25" s="942"/>
      <c r="AD25" s="942"/>
      <c r="AE25" s="942"/>
      <c r="AF25" s="942"/>
      <c r="AG25" s="942"/>
      <c r="AH25" s="942"/>
      <c r="AI25" s="942"/>
      <c r="AJ25" s="942"/>
      <c r="AK25" s="942"/>
      <c r="AL25" s="942"/>
      <c r="AM25" s="942"/>
      <c r="AN25" s="942"/>
      <c r="AO25" s="942"/>
      <c r="AP25" s="942"/>
      <c r="AQ25" s="942"/>
      <c r="AR25" s="942"/>
      <c r="AS25" s="942"/>
      <c r="AT25" s="942"/>
      <c r="AU25" s="942"/>
      <c r="AV25" s="942"/>
      <c r="AW25" s="942"/>
    </row>
    <row r="26" spans="1:49" ht="5" customHeight="1" thickBot="1" x14ac:dyDescent="0.2">
      <c r="A26" s="4"/>
      <c r="B26" s="44"/>
      <c r="C26" s="44"/>
      <c r="D26" s="77"/>
      <c r="E26" s="44"/>
      <c r="F26" s="44"/>
      <c r="G26" s="44"/>
      <c r="H26" s="44"/>
      <c r="I26" s="44"/>
      <c r="J26" s="44"/>
      <c r="K26" s="44"/>
      <c r="L26" s="44"/>
      <c r="M26" s="44"/>
      <c r="N26" s="44"/>
      <c r="O26" s="44"/>
      <c r="P26" s="44"/>
      <c r="Q26" s="18"/>
      <c r="R26" s="18"/>
      <c r="S26" s="4"/>
      <c r="T26" s="942"/>
      <c r="U26" s="942"/>
      <c r="V26" s="942"/>
      <c r="W26" s="942"/>
      <c r="X26" s="942"/>
      <c r="Y26" s="942"/>
      <c r="Z26" s="942"/>
      <c r="AA26" s="942"/>
      <c r="AB26" s="942"/>
      <c r="AC26" s="942"/>
      <c r="AD26" s="942"/>
      <c r="AE26" s="942"/>
      <c r="AF26" s="942"/>
      <c r="AG26" s="942"/>
      <c r="AH26" s="942"/>
      <c r="AI26" s="942"/>
      <c r="AJ26" s="942"/>
      <c r="AK26" s="942"/>
      <c r="AL26" s="942"/>
      <c r="AM26" s="942"/>
      <c r="AN26" s="942"/>
      <c r="AO26" s="942"/>
      <c r="AP26" s="942"/>
      <c r="AQ26" s="942"/>
      <c r="AR26" s="942"/>
      <c r="AS26" s="942"/>
      <c r="AT26" s="942"/>
      <c r="AU26" s="942"/>
      <c r="AV26" s="942"/>
      <c r="AW26" s="942"/>
    </row>
    <row r="27" spans="1:49" ht="16.5" customHeight="1" thickBot="1" x14ac:dyDescent="0.2">
      <c r="A27" s="4"/>
      <c r="B27" s="44"/>
      <c r="C27" s="44"/>
      <c r="D27" s="44"/>
      <c r="E27" s="1381">
        <f>E20</f>
        <v>2023</v>
      </c>
      <c r="F27" s="2757">
        <f>F20</f>
        <v>2024</v>
      </c>
      <c r="G27" s="2758"/>
      <c r="H27" s="2755">
        <f>G20</f>
        <v>2025</v>
      </c>
      <c r="I27" s="2756"/>
      <c r="J27" s="2748">
        <f>H20</f>
        <v>2026</v>
      </c>
      <c r="K27" s="2749"/>
      <c r="L27" s="2750">
        <f>I20</f>
        <v>2027</v>
      </c>
      <c r="M27" s="2751"/>
      <c r="N27" s="18"/>
      <c r="O27" s="18"/>
      <c r="P27" s="18"/>
      <c r="Q27" s="18"/>
      <c r="R27" s="44"/>
      <c r="S27" s="4"/>
      <c r="T27" s="942"/>
      <c r="U27" s="942"/>
      <c r="V27" s="942"/>
      <c r="W27" s="942"/>
      <c r="X27" s="942"/>
      <c r="Y27" s="942"/>
      <c r="Z27" s="942"/>
      <c r="AA27" s="942"/>
      <c r="AB27" s="942"/>
      <c r="AC27" s="942"/>
      <c r="AD27" s="942"/>
      <c r="AE27" s="942"/>
      <c r="AF27" s="942"/>
      <c r="AG27" s="942"/>
      <c r="AH27" s="942"/>
      <c r="AI27" s="942"/>
      <c r="AJ27" s="942"/>
      <c r="AK27" s="942"/>
      <c r="AL27" s="942"/>
      <c r="AM27" s="942"/>
      <c r="AN27" s="942"/>
      <c r="AO27" s="942"/>
      <c r="AP27" s="942"/>
      <c r="AQ27" s="942"/>
      <c r="AR27" s="942"/>
      <c r="AS27" s="942"/>
      <c r="AT27" s="942"/>
      <c r="AU27" s="942"/>
      <c r="AV27" s="942"/>
      <c r="AW27" s="942"/>
    </row>
    <row r="28" spans="1:49" ht="17" customHeight="1" thickBot="1" x14ac:dyDescent="0.2">
      <c r="A28" s="4"/>
      <c r="B28" s="44"/>
      <c r="C28" s="79" t="s">
        <v>1564</v>
      </c>
      <c r="D28" s="1224" t="s">
        <v>1565</v>
      </c>
      <c r="E28" s="1438">
        <f>SUM(E30:E58)</f>
        <v>1800</v>
      </c>
      <c r="F28" s="1441">
        <f>SUM(F30:F58)</f>
        <v>1800</v>
      </c>
      <c r="G28" s="1442" t="s">
        <v>425</v>
      </c>
      <c r="H28" s="1441">
        <f>SUM(H30:H58)</f>
        <v>1800</v>
      </c>
      <c r="I28" s="1442" t="s">
        <v>425</v>
      </c>
      <c r="J28" s="1441">
        <f>SUM(J30:J58)</f>
        <v>1800</v>
      </c>
      <c r="K28" s="1442" t="s">
        <v>425</v>
      </c>
      <c r="L28" s="1441">
        <f>SUM(L30:L58)</f>
        <v>1800</v>
      </c>
      <c r="M28" s="1442" t="s">
        <v>425</v>
      </c>
      <c r="N28" s="18"/>
      <c r="O28" s="18"/>
      <c r="P28" s="18"/>
      <c r="Q28" s="18"/>
      <c r="R28" s="44"/>
      <c r="S28" s="4"/>
      <c r="T28" s="942"/>
      <c r="U28" s="942"/>
      <c r="V28" s="942"/>
      <c r="W28" s="942"/>
      <c r="X28" s="942"/>
      <c r="Y28" s="942"/>
      <c r="Z28" s="942"/>
      <c r="AA28" s="942"/>
      <c r="AB28" s="942"/>
      <c r="AC28" s="942"/>
      <c r="AD28" s="942"/>
      <c r="AE28" s="942"/>
      <c r="AF28" s="942"/>
      <c r="AG28" s="942"/>
      <c r="AH28" s="942"/>
      <c r="AI28" s="942"/>
      <c r="AJ28" s="942"/>
      <c r="AK28" s="942"/>
      <c r="AL28" s="942"/>
      <c r="AM28" s="942"/>
      <c r="AN28" s="942"/>
      <c r="AO28" s="942"/>
      <c r="AP28" s="942"/>
      <c r="AQ28" s="942"/>
      <c r="AR28" s="942"/>
      <c r="AS28" s="942"/>
      <c r="AT28" s="942"/>
      <c r="AU28" s="942"/>
      <c r="AV28" s="942"/>
      <c r="AW28" s="942"/>
    </row>
    <row r="29" spans="1:49" ht="5" customHeight="1" x14ac:dyDescent="0.15">
      <c r="A29" s="4"/>
      <c r="B29" s="44"/>
      <c r="C29" s="44"/>
      <c r="D29" s="2754"/>
      <c r="E29" s="2754"/>
      <c r="F29" s="46"/>
      <c r="G29" s="18"/>
      <c r="H29" s="46"/>
      <c r="I29" s="18"/>
      <c r="J29" s="46"/>
      <c r="K29" s="18"/>
      <c r="L29" s="46"/>
      <c r="M29" s="18"/>
      <c r="N29" s="18"/>
      <c r="O29" s="18"/>
      <c r="P29" s="18"/>
      <c r="Q29" s="18"/>
      <c r="R29" s="44"/>
      <c r="S29" s="4"/>
      <c r="T29" s="942"/>
      <c r="U29" s="942"/>
      <c r="V29" s="942"/>
      <c r="W29" s="942"/>
      <c r="X29" s="942"/>
      <c r="Y29" s="942"/>
      <c r="Z29" s="942"/>
      <c r="AA29" s="942"/>
      <c r="AB29" s="942"/>
      <c r="AC29" s="942"/>
      <c r="AD29" s="942"/>
      <c r="AE29" s="942"/>
      <c r="AF29" s="942"/>
      <c r="AG29" s="942"/>
      <c r="AH29" s="942"/>
      <c r="AI29" s="942"/>
      <c r="AJ29" s="942"/>
      <c r="AK29" s="942"/>
      <c r="AL29" s="942"/>
      <c r="AM29" s="942"/>
      <c r="AN29" s="942"/>
      <c r="AO29" s="942"/>
      <c r="AP29" s="942"/>
      <c r="AQ29" s="942"/>
      <c r="AR29" s="942"/>
      <c r="AS29" s="942"/>
      <c r="AT29" s="942"/>
      <c r="AU29" s="942"/>
      <c r="AV29" s="942"/>
      <c r="AW29" s="942"/>
    </row>
    <row r="30" spans="1:49" ht="13.5" customHeight="1" x14ac:dyDescent="0.15">
      <c r="A30" s="4"/>
      <c r="B30" s="44"/>
      <c r="C30" s="44"/>
      <c r="D30" s="430" t="e">
        <f>'2b'!#REF!</f>
        <v>#REF!</v>
      </c>
      <c r="E30" s="1467">
        <f>'2b'!E27</f>
        <v>1800</v>
      </c>
      <c r="F30" s="1443">
        <f t="shared" ref="F30:F58" si="0">IF(G30=0,E30,E30+(E30*G30))</f>
        <v>1800</v>
      </c>
      <c r="G30" s="1370"/>
      <c r="H30" s="1443">
        <f>IF(I30=0,F30,F30+(F30*I30))</f>
        <v>1800</v>
      </c>
      <c r="I30" s="1370"/>
      <c r="J30" s="1443">
        <f t="shared" ref="J30:J58" si="1">IF(K30=0,H30,H30+(H30*K30))</f>
        <v>1800</v>
      </c>
      <c r="K30" s="1370"/>
      <c r="L30" s="1443">
        <f t="shared" ref="L30:L58" si="2">IF(M30=0,J30,J30+(J30*M30))</f>
        <v>1800</v>
      </c>
      <c r="M30" s="1370"/>
      <c r="N30" s="18"/>
      <c r="O30" s="18"/>
      <c r="P30" s="18"/>
      <c r="Q30" s="18"/>
      <c r="R30" s="44"/>
      <c r="S30" s="4"/>
      <c r="T30" s="942"/>
      <c r="U30" s="942"/>
      <c r="V30" s="942"/>
      <c r="W30" s="942"/>
      <c r="X30" s="942"/>
      <c r="Y30" s="942"/>
      <c r="Z30" s="942"/>
      <c r="AA30" s="942"/>
      <c r="AB30" s="942"/>
      <c r="AC30" s="942"/>
      <c r="AD30" s="942"/>
      <c r="AE30" s="942"/>
      <c r="AF30" s="942"/>
      <c r="AG30" s="942"/>
      <c r="AH30" s="942"/>
      <c r="AI30" s="942"/>
      <c r="AJ30" s="942"/>
      <c r="AK30" s="942"/>
      <c r="AL30" s="942"/>
      <c r="AM30" s="942"/>
      <c r="AN30" s="942"/>
      <c r="AO30" s="942"/>
      <c r="AP30" s="942"/>
      <c r="AQ30" s="942"/>
      <c r="AR30" s="942"/>
      <c r="AS30" s="942"/>
      <c r="AT30" s="942"/>
      <c r="AU30" s="942"/>
      <c r="AV30" s="942"/>
      <c r="AW30" s="942"/>
    </row>
    <row r="31" spans="1:49" ht="13.5" customHeight="1" x14ac:dyDescent="0.15">
      <c r="A31" s="4"/>
      <c r="B31" s="44"/>
      <c r="C31" s="44"/>
      <c r="D31" s="430">
        <f>'2b'!D29</f>
        <v>0</v>
      </c>
      <c r="E31" s="1467">
        <f>'2b'!E29</f>
        <v>0</v>
      </c>
      <c r="F31" s="1443">
        <f t="shared" si="0"/>
        <v>0</v>
      </c>
      <c r="G31" s="1370"/>
      <c r="H31" s="1443">
        <f>IF(I31=0,F31,F31+(F31*I31))</f>
        <v>0</v>
      </c>
      <c r="I31" s="1370"/>
      <c r="J31" s="1443">
        <f t="shared" si="1"/>
        <v>0</v>
      </c>
      <c r="K31" s="1370"/>
      <c r="L31" s="1443">
        <f t="shared" si="2"/>
        <v>0</v>
      </c>
      <c r="M31" s="1370"/>
      <c r="N31" s="18"/>
      <c r="O31" s="18"/>
      <c r="P31" s="18"/>
      <c r="Q31" s="18"/>
      <c r="R31" s="44"/>
      <c r="S31" s="4"/>
      <c r="T31" s="942"/>
      <c r="U31" s="942"/>
      <c r="V31" s="942"/>
      <c r="W31" s="942"/>
      <c r="X31" s="942"/>
      <c r="Y31" s="942"/>
      <c r="Z31" s="942"/>
      <c r="AA31" s="942"/>
      <c r="AB31" s="942"/>
      <c r="AC31" s="942"/>
      <c r="AD31" s="942"/>
      <c r="AE31" s="942"/>
      <c r="AF31" s="942"/>
      <c r="AG31" s="942"/>
      <c r="AH31" s="942"/>
      <c r="AI31" s="942"/>
      <c r="AJ31" s="942"/>
      <c r="AK31" s="942"/>
      <c r="AL31" s="942"/>
      <c r="AM31" s="942"/>
      <c r="AN31" s="942"/>
      <c r="AO31" s="942"/>
      <c r="AP31" s="942"/>
      <c r="AQ31" s="942"/>
      <c r="AR31" s="942"/>
      <c r="AS31" s="942"/>
      <c r="AT31" s="942"/>
      <c r="AU31" s="942"/>
      <c r="AV31" s="942"/>
      <c r="AW31" s="942"/>
    </row>
    <row r="32" spans="1:49" ht="13.5" customHeight="1" x14ac:dyDescent="0.15">
      <c r="A32" s="4"/>
      <c r="B32" s="44"/>
      <c r="C32" s="44"/>
      <c r="D32" s="430">
        <f>'2b'!D31</f>
        <v>0</v>
      </c>
      <c r="E32" s="1467">
        <f>'2b'!E31</f>
        <v>0</v>
      </c>
      <c r="F32" s="1443">
        <f t="shared" si="0"/>
        <v>0</v>
      </c>
      <c r="G32" s="1370"/>
      <c r="H32" s="1443">
        <f t="shared" ref="H32:H58" si="3">IF(I32=0,F32,F32+(F32*I32))</f>
        <v>0</v>
      </c>
      <c r="I32" s="1370"/>
      <c r="J32" s="1443">
        <f t="shared" si="1"/>
        <v>0</v>
      </c>
      <c r="K32" s="1370"/>
      <c r="L32" s="1443">
        <f t="shared" si="2"/>
        <v>0</v>
      </c>
      <c r="M32" s="1370"/>
      <c r="N32" s="18"/>
      <c r="O32" s="18"/>
      <c r="P32" s="18"/>
      <c r="Q32" s="18"/>
      <c r="R32" s="44"/>
      <c r="S32" s="4"/>
      <c r="T32" s="942"/>
      <c r="U32" s="942"/>
      <c r="V32" s="942"/>
      <c r="W32" s="942"/>
      <c r="X32" s="942"/>
      <c r="Y32" s="942"/>
      <c r="Z32" s="942"/>
      <c r="AA32" s="942"/>
      <c r="AB32" s="942"/>
      <c r="AC32" s="942"/>
      <c r="AD32" s="942"/>
      <c r="AE32" s="942"/>
      <c r="AF32" s="942"/>
      <c r="AG32" s="942"/>
      <c r="AH32" s="942"/>
      <c r="AI32" s="942"/>
      <c r="AJ32" s="942"/>
      <c r="AK32" s="942"/>
      <c r="AL32" s="942"/>
      <c r="AM32" s="942"/>
      <c r="AN32" s="942"/>
      <c r="AO32" s="942"/>
      <c r="AP32" s="942"/>
      <c r="AQ32" s="942"/>
      <c r="AR32" s="942"/>
      <c r="AS32" s="942"/>
      <c r="AT32" s="942"/>
      <c r="AU32" s="942"/>
      <c r="AV32" s="942"/>
      <c r="AW32" s="942"/>
    </row>
    <row r="33" spans="1:49" ht="13.5" hidden="1" customHeight="1" x14ac:dyDescent="0.15">
      <c r="A33" s="4"/>
      <c r="B33" s="44"/>
      <c r="C33" s="44"/>
      <c r="D33" s="430">
        <f>'2b'!D95</f>
        <v>0</v>
      </c>
      <c r="E33" s="1467">
        <f>'2b'!E95</f>
        <v>0</v>
      </c>
      <c r="F33" s="1443">
        <f t="shared" si="0"/>
        <v>0</v>
      </c>
      <c r="G33" s="1370"/>
      <c r="H33" s="1443">
        <f t="shared" si="3"/>
        <v>0</v>
      </c>
      <c r="I33" s="1370"/>
      <c r="J33" s="1443">
        <f t="shared" si="1"/>
        <v>0</v>
      </c>
      <c r="K33" s="1370"/>
      <c r="L33" s="1443">
        <f t="shared" si="2"/>
        <v>0</v>
      </c>
      <c r="M33" s="1370"/>
      <c r="N33" s="18"/>
      <c r="O33" s="18"/>
      <c r="P33" s="18"/>
      <c r="Q33" s="18"/>
      <c r="R33" s="44"/>
      <c r="S33" s="4"/>
      <c r="T33" s="942"/>
      <c r="U33" s="942"/>
      <c r="V33" s="942"/>
      <c r="W33" s="942"/>
      <c r="X33" s="942"/>
      <c r="Y33" s="942"/>
      <c r="Z33" s="942"/>
      <c r="AA33" s="942"/>
      <c r="AB33" s="942"/>
      <c r="AC33" s="942"/>
      <c r="AD33" s="942"/>
      <c r="AE33" s="942"/>
      <c r="AF33" s="942"/>
      <c r="AG33" s="942"/>
      <c r="AH33" s="942"/>
      <c r="AI33" s="942"/>
      <c r="AJ33" s="942"/>
      <c r="AK33" s="942"/>
      <c r="AL33" s="942"/>
      <c r="AM33" s="942"/>
      <c r="AN33" s="942"/>
      <c r="AO33" s="942"/>
      <c r="AP33" s="942"/>
      <c r="AQ33" s="942"/>
      <c r="AR33" s="942"/>
      <c r="AS33" s="942"/>
      <c r="AT33" s="942"/>
      <c r="AU33" s="942"/>
      <c r="AV33" s="942"/>
      <c r="AW33" s="942"/>
    </row>
    <row r="34" spans="1:49" ht="13.5" hidden="1" customHeight="1" x14ac:dyDescent="0.15">
      <c r="A34" s="4"/>
      <c r="B34" s="44"/>
      <c r="C34" s="44"/>
      <c r="D34" s="430">
        <f>'2b'!D132</f>
        <v>0</v>
      </c>
      <c r="E34" s="1467">
        <f>'2b'!E132</f>
        <v>0</v>
      </c>
      <c r="F34" s="1443">
        <f t="shared" si="0"/>
        <v>0</v>
      </c>
      <c r="G34" s="1370"/>
      <c r="H34" s="1443">
        <f t="shared" si="3"/>
        <v>0</v>
      </c>
      <c r="I34" s="1370"/>
      <c r="J34" s="1443">
        <f t="shared" si="1"/>
        <v>0</v>
      </c>
      <c r="K34" s="1370"/>
      <c r="L34" s="1443">
        <f t="shared" si="2"/>
        <v>0</v>
      </c>
      <c r="M34" s="1370"/>
      <c r="N34" s="18"/>
      <c r="O34" s="18"/>
      <c r="P34" s="18"/>
      <c r="Q34" s="18"/>
      <c r="R34" s="44"/>
      <c r="S34" s="4"/>
      <c r="T34" s="942"/>
      <c r="U34" s="942"/>
      <c r="V34" s="942"/>
      <c r="W34" s="942"/>
      <c r="X34" s="942"/>
      <c r="Y34" s="942"/>
      <c r="Z34" s="942"/>
      <c r="AA34" s="942"/>
      <c r="AB34" s="942"/>
      <c r="AC34" s="942"/>
      <c r="AD34" s="942"/>
      <c r="AE34" s="942"/>
      <c r="AF34" s="942"/>
      <c r="AG34" s="942"/>
      <c r="AH34" s="942"/>
      <c r="AI34" s="942"/>
      <c r="AJ34" s="942"/>
      <c r="AK34" s="942"/>
      <c r="AL34" s="942"/>
      <c r="AM34" s="942"/>
      <c r="AN34" s="942"/>
      <c r="AO34" s="942"/>
      <c r="AP34" s="942"/>
      <c r="AQ34" s="942"/>
      <c r="AR34" s="942"/>
      <c r="AS34" s="942"/>
      <c r="AT34" s="942"/>
      <c r="AU34" s="942"/>
      <c r="AV34" s="942"/>
      <c r="AW34" s="942"/>
    </row>
    <row r="35" spans="1:49" ht="13.5" hidden="1" customHeight="1" x14ac:dyDescent="0.15">
      <c r="A35" s="4"/>
      <c r="B35" s="44"/>
      <c r="C35" s="44"/>
      <c r="D35" s="430">
        <f>'2b'!D133</f>
        <v>0</v>
      </c>
      <c r="E35" s="1467">
        <f>'2b'!E133</f>
        <v>0</v>
      </c>
      <c r="F35" s="1443">
        <f t="shared" si="0"/>
        <v>0</v>
      </c>
      <c r="G35" s="1370"/>
      <c r="H35" s="1443">
        <f t="shared" si="3"/>
        <v>0</v>
      </c>
      <c r="I35" s="1370"/>
      <c r="J35" s="1443">
        <f t="shared" si="1"/>
        <v>0</v>
      </c>
      <c r="K35" s="1370"/>
      <c r="L35" s="1443">
        <f t="shared" si="2"/>
        <v>0</v>
      </c>
      <c r="M35" s="1370"/>
      <c r="N35" s="18"/>
      <c r="O35" s="18"/>
      <c r="P35" s="18"/>
      <c r="Q35" s="18"/>
      <c r="R35" s="44"/>
      <c r="S35" s="4"/>
      <c r="T35" s="942"/>
      <c r="U35" s="942"/>
      <c r="V35" s="942"/>
      <c r="W35" s="942"/>
      <c r="X35" s="942"/>
      <c r="Y35" s="942"/>
      <c r="Z35" s="942"/>
      <c r="AA35" s="942"/>
      <c r="AB35" s="942"/>
      <c r="AC35" s="942"/>
      <c r="AD35" s="942"/>
      <c r="AE35" s="942"/>
      <c r="AF35" s="942"/>
      <c r="AG35" s="942"/>
      <c r="AH35" s="942"/>
      <c r="AI35" s="942"/>
      <c r="AJ35" s="942"/>
      <c r="AK35" s="942"/>
      <c r="AL35" s="942"/>
      <c r="AM35" s="942"/>
      <c r="AN35" s="942"/>
      <c r="AO35" s="942"/>
      <c r="AP35" s="942"/>
      <c r="AQ35" s="942"/>
      <c r="AR35" s="942"/>
      <c r="AS35" s="942"/>
      <c r="AT35" s="942"/>
      <c r="AU35" s="942"/>
      <c r="AV35" s="942"/>
      <c r="AW35" s="942"/>
    </row>
    <row r="36" spans="1:49" ht="13.5" hidden="1" customHeight="1" x14ac:dyDescent="0.15">
      <c r="A36" s="4"/>
      <c r="B36" s="44"/>
      <c r="C36" s="44"/>
      <c r="D36" s="430">
        <f>'2b'!D134</f>
        <v>0</v>
      </c>
      <c r="E36" s="1467">
        <f>'2b'!E134</f>
        <v>0</v>
      </c>
      <c r="F36" s="1443">
        <f t="shared" si="0"/>
        <v>0</v>
      </c>
      <c r="G36" s="1370"/>
      <c r="H36" s="1443">
        <f t="shared" si="3"/>
        <v>0</v>
      </c>
      <c r="I36" s="1370"/>
      <c r="J36" s="1443">
        <f t="shared" si="1"/>
        <v>0</v>
      </c>
      <c r="K36" s="1370"/>
      <c r="L36" s="1443">
        <f t="shared" si="2"/>
        <v>0</v>
      </c>
      <c r="M36" s="1370"/>
      <c r="N36" s="18"/>
      <c r="O36" s="18"/>
      <c r="P36" s="18"/>
      <c r="Q36" s="18"/>
      <c r="R36" s="44"/>
      <c r="S36" s="4"/>
      <c r="T36" s="942"/>
      <c r="U36" s="942"/>
      <c r="V36" s="942"/>
      <c r="W36" s="942"/>
      <c r="X36" s="942"/>
      <c r="Y36" s="942"/>
      <c r="Z36" s="942"/>
      <c r="AA36" s="942"/>
      <c r="AB36" s="942"/>
      <c r="AC36" s="942"/>
      <c r="AD36" s="942"/>
      <c r="AE36" s="942"/>
      <c r="AF36" s="942"/>
      <c r="AG36" s="942"/>
      <c r="AH36" s="942"/>
      <c r="AI36" s="942"/>
      <c r="AJ36" s="942"/>
      <c r="AK36" s="942"/>
      <c r="AL36" s="942"/>
      <c r="AM36" s="942"/>
      <c r="AN36" s="942"/>
      <c r="AO36" s="942"/>
      <c r="AP36" s="942"/>
      <c r="AQ36" s="942"/>
      <c r="AR36" s="942"/>
      <c r="AS36" s="942"/>
      <c r="AT36" s="942"/>
      <c r="AU36" s="942"/>
      <c r="AV36" s="942"/>
      <c r="AW36" s="942"/>
    </row>
    <row r="37" spans="1:49" ht="13.5" hidden="1" customHeight="1" x14ac:dyDescent="0.15">
      <c r="A37" s="4"/>
      <c r="B37" s="44"/>
      <c r="C37" s="44"/>
      <c r="D37" s="430">
        <f>'2b'!D135</f>
        <v>0</v>
      </c>
      <c r="E37" s="1467">
        <f>'2b'!E135</f>
        <v>0</v>
      </c>
      <c r="F37" s="1443">
        <f t="shared" si="0"/>
        <v>0</v>
      </c>
      <c r="G37" s="1370"/>
      <c r="H37" s="1443">
        <f t="shared" si="3"/>
        <v>0</v>
      </c>
      <c r="I37" s="1370"/>
      <c r="J37" s="1443">
        <f t="shared" si="1"/>
        <v>0</v>
      </c>
      <c r="K37" s="1370"/>
      <c r="L37" s="1443">
        <f t="shared" si="2"/>
        <v>0</v>
      </c>
      <c r="M37" s="1370"/>
      <c r="N37" s="18"/>
      <c r="O37" s="18"/>
      <c r="P37" s="18"/>
      <c r="Q37" s="18"/>
      <c r="R37" s="44"/>
      <c r="S37" s="4"/>
      <c r="T37" s="942"/>
      <c r="U37" s="942"/>
      <c r="V37" s="942"/>
      <c r="W37" s="942"/>
      <c r="X37" s="942"/>
      <c r="Y37" s="942"/>
      <c r="Z37" s="942"/>
      <c r="AA37" s="942"/>
      <c r="AB37" s="942"/>
      <c r="AC37" s="942"/>
      <c r="AD37" s="942"/>
      <c r="AE37" s="942"/>
      <c r="AF37" s="942"/>
      <c r="AG37" s="942"/>
      <c r="AH37" s="942"/>
      <c r="AI37" s="942"/>
      <c r="AJ37" s="942"/>
      <c r="AK37" s="942"/>
      <c r="AL37" s="942"/>
      <c r="AM37" s="942"/>
      <c r="AN37" s="942"/>
      <c r="AO37" s="942"/>
      <c r="AP37" s="942"/>
      <c r="AQ37" s="942"/>
      <c r="AR37" s="942"/>
      <c r="AS37" s="942"/>
      <c r="AT37" s="942"/>
      <c r="AU37" s="942"/>
      <c r="AV37" s="942"/>
      <c r="AW37" s="942"/>
    </row>
    <row r="38" spans="1:49" ht="13.5" hidden="1" customHeight="1" x14ac:dyDescent="0.15">
      <c r="A38" s="4"/>
      <c r="B38" s="44"/>
      <c r="C38" s="44"/>
      <c r="D38" s="430">
        <f>'2b'!D136</f>
        <v>0</v>
      </c>
      <c r="E38" s="1467">
        <f>'2b'!E136</f>
        <v>0</v>
      </c>
      <c r="F38" s="1443">
        <f t="shared" si="0"/>
        <v>0</v>
      </c>
      <c r="G38" s="1370"/>
      <c r="H38" s="1443">
        <f t="shared" si="3"/>
        <v>0</v>
      </c>
      <c r="I38" s="1370"/>
      <c r="J38" s="1443">
        <f t="shared" si="1"/>
        <v>0</v>
      </c>
      <c r="K38" s="1370"/>
      <c r="L38" s="1443">
        <f t="shared" si="2"/>
        <v>0</v>
      </c>
      <c r="M38" s="1370"/>
      <c r="N38" s="18"/>
      <c r="O38" s="18"/>
      <c r="P38" s="18"/>
      <c r="Q38" s="18"/>
      <c r="R38" s="44"/>
      <c r="S38" s="4"/>
      <c r="T38" s="942"/>
      <c r="U38" s="942"/>
      <c r="V38" s="942"/>
      <c r="W38" s="942"/>
      <c r="X38" s="942"/>
      <c r="Y38" s="942"/>
      <c r="Z38" s="942"/>
      <c r="AA38" s="942"/>
      <c r="AB38" s="942"/>
      <c r="AC38" s="942"/>
      <c r="AD38" s="942"/>
      <c r="AE38" s="942"/>
      <c r="AF38" s="942"/>
      <c r="AG38" s="942"/>
      <c r="AH38" s="942"/>
      <c r="AI38" s="942"/>
      <c r="AJ38" s="942"/>
      <c r="AK38" s="942"/>
      <c r="AL38" s="942"/>
      <c r="AM38" s="942"/>
      <c r="AN38" s="942"/>
      <c r="AO38" s="942"/>
      <c r="AP38" s="942"/>
      <c r="AQ38" s="942"/>
      <c r="AR38" s="942"/>
      <c r="AS38" s="942"/>
      <c r="AT38" s="942"/>
      <c r="AU38" s="942"/>
      <c r="AV38" s="942"/>
      <c r="AW38" s="942"/>
    </row>
    <row r="39" spans="1:49" ht="13.5" hidden="1" customHeight="1" x14ac:dyDescent="0.15">
      <c r="A39" s="4"/>
      <c r="B39" s="44"/>
      <c r="C39" s="44"/>
      <c r="D39" s="430">
        <f>'2b'!D137</f>
        <v>0</v>
      </c>
      <c r="E39" s="1467">
        <f>'2b'!E137</f>
        <v>0</v>
      </c>
      <c r="F39" s="1443">
        <f t="shared" si="0"/>
        <v>0</v>
      </c>
      <c r="G39" s="1370"/>
      <c r="H39" s="1443">
        <f t="shared" si="3"/>
        <v>0</v>
      </c>
      <c r="I39" s="1370"/>
      <c r="J39" s="1443">
        <f t="shared" si="1"/>
        <v>0</v>
      </c>
      <c r="K39" s="1370"/>
      <c r="L39" s="1443">
        <f t="shared" si="2"/>
        <v>0</v>
      </c>
      <c r="M39" s="1370"/>
      <c r="N39" s="18"/>
      <c r="O39" s="18"/>
      <c r="P39" s="18"/>
      <c r="Q39" s="18"/>
      <c r="R39" s="44"/>
      <c r="S39" s="4"/>
      <c r="T39" s="942"/>
      <c r="U39" s="942"/>
      <c r="V39" s="942"/>
      <c r="W39" s="942"/>
      <c r="X39" s="942"/>
      <c r="Y39" s="942"/>
      <c r="Z39" s="942"/>
      <c r="AA39" s="942"/>
      <c r="AB39" s="942"/>
      <c r="AC39" s="942"/>
      <c r="AD39" s="942"/>
      <c r="AE39" s="942"/>
      <c r="AF39" s="942"/>
      <c r="AG39" s="942"/>
      <c r="AH39" s="942"/>
      <c r="AI39" s="942"/>
      <c r="AJ39" s="942"/>
      <c r="AK39" s="942"/>
      <c r="AL39" s="942"/>
      <c r="AM39" s="942"/>
      <c r="AN39" s="942"/>
      <c r="AO39" s="942"/>
      <c r="AP39" s="942"/>
      <c r="AQ39" s="942"/>
      <c r="AR39" s="942"/>
      <c r="AS39" s="942"/>
      <c r="AT39" s="942"/>
      <c r="AU39" s="942"/>
      <c r="AV39" s="942"/>
      <c r="AW39" s="942"/>
    </row>
    <row r="40" spans="1:49" ht="13.5" hidden="1" customHeight="1" x14ac:dyDescent="0.15">
      <c r="A40" s="4"/>
      <c r="B40" s="44"/>
      <c r="C40" s="44"/>
      <c r="D40" s="430">
        <f>'2b'!D138</f>
        <v>0</v>
      </c>
      <c r="E40" s="1467">
        <f>'2b'!E138</f>
        <v>0</v>
      </c>
      <c r="F40" s="1443">
        <f t="shared" si="0"/>
        <v>0</v>
      </c>
      <c r="G40" s="1370"/>
      <c r="H40" s="1443">
        <f t="shared" si="3"/>
        <v>0</v>
      </c>
      <c r="I40" s="1370"/>
      <c r="J40" s="1443">
        <f t="shared" si="1"/>
        <v>0</v>
      </c>
      <c r="K40" s="1370"/>
      <c r="L40" s="1443">
        <f t="shared" si="2"/>
        <v>0</v>
      </c>
      <c r="M40" s="1370"/>
      <c r="N40" s="18"/>
      <c r="O40" s="18"/>
      <c r="P40" s="18"/>
      <c r="Q40" s="18"/>
      <c r="R40" s="44"/>
      <c r="S40" s="4"/>
      <c r="T40" s="942"/>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c r="AT40" s="942"/>
      <c r="AU40" s="942"/>
      <c r="AV40" s="942"/>
      <c r="AW40" s="942"/>
    </row>
    <row r="41" spans="1:49" ht="13.5" hidden="1" customHeight="1" x14ac:dyDescent="0.15">
      <c r="A41" s="4"/>
      <c r="B41" s="44"/>
      <c r="C41" s="44"/>
      <c r="D41" s="430">
        <f>'2b'!D139</f>
        <v>0</v>
      </c>
      <c r="E41" s="1467">
        <f>'2b'!E139</f>
        <v>0</v>
      </c>
      <c r="F41" s="1443">
        <f t="shared" si="0"/>
        <v>0</v>
      </c>
      <c r="G41" s="1370"/>
      <c r="H41" s="1443">
        <f t="shared" si="3"/>
        <v>0</v>
      </c>
      <c r="I41" s="1370"/>
      <c r="J41" s="1443">
        <f t="shared" si="1"/>
        <v>0</v>
      </c>
      <c r="K41" s="1370"/>
      <c r="L41" s="1443">
        <f t="shared" si="2"/>
        <v>0</v>
      </c>
      <c r="M41" s="1370"/>
      <c r="N41" s="18"/>
      <c r="O41" s="18"/>
      <c r="P41" s="18"/>
      <c r="Q41" s="18"/>
      <c r="R41" s="44"/>
      <c r="S41" s="4"/>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c r="AT41" s="942"/>
      <c r="AU41" s="942"/>
      <c r="AV41" s="942"/>
      <c r="AW41" s="942"/>
    </row>
    <row r="42" spans="1:49" ht="13.5" hidden="1" customHeight="1" x14ac:dyDescent="0.15">
      <c r="A42" s="4"/>
      <c r="B42" s="44"/>
      <c r="C42" s="44"/>
      <c r="D42" s="430">
        <f>'2b'!D140</f>
        <v>0</v>
      </c>
      <c r="E42" s="1467">
        <f>'2b'!E140</f>
        <v>0</v>
      </c>
      <c r="F42" s="1443">
        <f t="shared" si="0"/>
        <v>0</v>
      </c>
      <c r="G42" s="1370"/>
      <c r="H42" s="1443">
        <f t="shared" si="3"/>
        <v>0</v>
      </c>
      <c r="I42" s="1370"/>
      <c r="J42" s="1443">
        <f t="shared" si="1"/>
        <v>0</v>
      </c>
      <c r="K42" s="1370"/>
      <c r="L42" s="1443">
        <f t="shared" si="2"/>
        <v>0</v>
      </c>
      <c r="M42" s="1370"/>
      <c r="N42" s="18"/>
      <c r="O42" s="18"/>
      <c r="P42" s="18"/>
      <c r="Q42" s="18"/>
      <c r="R42" s="44"/>
      <c r="S42" s="4"/>
      <c r="T42" s="942"/>
      <c r="U42" s="942"/>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2"/>
      <c r="AR42" s="942"/>
      <c r="AS42" s="942"/>
      <c r="AT42" s="942"/>
      <c r="AU42" s="942"/>
      <c r="AV42" s="942"/>
      <c r="AW42" s="942"/>
    </row>
    <row r="43" spans="1:49" ht="13.5" hidden="1" customHeight="1" x14ac:dyDescent="0.15">
      <c r="A43" s="4"/>
      <c r="B43" s="44"/>
      <c r="C43" s="44"/>
      <c r="D43" s="430">
        <f>'2b'!D141</f>
        <v>0</v>
      </c>
      <c r="E43" s="1467">
        <f>'2b'!E141</f>
        <v>0</v>
      </c>
      <c r="F43" s="1443">
        <f t="shared" si="0"/>
        <v>0</v>
      </c>
      <c r="G43" s="1370"/>
      <c r="H43" s="1443">
        <f t="shared" si="3"/>
        <v>0</v>
      </c>
      <c r="I43" s="1370"/>
      <c r="J43" s="1443">
        <f t="shared" si="1"/>
        <v>0</v>
      </c>
      <c r="K43" s="1370"/>
      <c r="L43" s="1443">
        <f t="shared" si="2"/>
        <v>0</v>
      </c>
      <c r="M43" s="1370"/>
      <c r="N43" s="18"/>
      <c r="O43" s="18"/>
      <c r="P43" s="18"/>
      <c r="Q43" s="18"/>
      <c r="R43" s="44"/>
      <c r="S43" s="4"/>
      <c r="T43" s="942"/>
      <c r="U43" s="942"/>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2"/>
      <c r="AR43" s="942"/>
      <c r="AS43" s="942"/>
      <c r="AT43" s="942"/>
      <c r="AU43" s="942"/>
      <c r="AV43" s="942"/>
      <c r="AW43" s="942"/>
    </row>
    <row r="44" spans="1:49" ht="13.5" hidden="1" customHeight="1" x14ac:dyDescent="0.15">
      <c r="A44" s="4"/>
      <c r="B44" s="44"/>
      <c r="C44" s="44"/>
      <c r="D44" s="430">
        <f>'2b'!D142</f>
        <v>0</v>
      </c>
      <c r="E44" s="1467">
        <f>'2b'!E142</f>
        <v>0</v>
      </c>
      <c r="F44" s="1443">
        <f t="shared" si="0"/>
        <v>0</v>
      </c>
      <c r="G44" s="1370"/>
      <c r="H44" s="1443">
        <f t="shared" si="3"/>
        <v>0</v>
      </c>
      <c r="I44" s="1370"/>
      <c r="J44" s="1443">
        <f t="shared" si="1"/>
        <v>0</v>
      </c>
      <c r="K44" s="1370"/>
      <c r="L44" s="1443">
        <f t="shared" si="2"/>
        <v>0</v>
      </c>
      <c r="M44" s="1370"/>
      <c r="N44" s="18"/>
      <c r="O44" s="18"/>
      <c r="P44" s="18"/>
      <c r="Q44" s="18"/>
      <c r="R44" s="44"/>
      <c r="S44" s="4"/>
      <c r="T44" s="942"/>
      <c r="U44" s="942"/>
      <c r="V44" s="942"/>
      <c r="W44" s="942"/>
      <c r="X44" s="942"/>
      <c r="Y44" s="942"/>
      <c r="Z44" s="942"/>
      <c r="AA44" s="942"/>
      <c r="AB44" s="942"/>
      <c r="AC44" s="942"/>
      <c r="AD44" s="942"/>
      <c r="AE44" s="942"/>
      <c r="AF44" s="942"/>
      <c r="AG44" s="942"/>
      <c r="AH44" s="942"/>
      <c r="AI44" s="942"/>
      <c r="AJ44" s="942"/>
      <c r="AK44" s="942"/>
      <c r="AL44" s="942"/>
      <c r="AM44" s="942"/>
      <c r="AN44" s="942"/>
      <c r="AO44" s="942"/>
      <c r="AP44" s="942"/>
      <c r="AQ44" s="942"/>
      <c r="AR44" s="942"/>
      <c r="AS44" s="942"/>
      <c r="AT44" s="942"/>
      <c r="AU44" s="942"/>
      <c r="AV44" s="942"/>
      <c r="AW44" s="942"/>
    </row>
    <row r="45" spans="1:49" ht="13.5" hidden="1" customHeight="1" x14ac:dyDescent="0.15">
      <c r="A45" s="4"/>
      <c r="B45" s="44"/>
      <c r="C45" s="44"/>
      <c r="D45" s="430">
        <f>'2b'!D143</f>
        <v>0</v>
      </c>
      <c r="E45" s="1467">
        <f>'2b'!E143</f>
        <v>0</v>
      </c>
      <c r="F45" s="1443">
        <f t="shared" si="0"/>
        <v>0</v>
      </c>
      <c r="G45" s="1370"/>
      <c r="H45" s="1443">
        <f t="shared" si="3"/>
        <v>0</v>
      </c>
      <c r="I45" s="1370"/>
      <c r="J45" s="1443">
        <f t="shared" si="1"/>
        <v>0</v>
      </c>
      <c r="K45" s="1370"/>
      <c r="L45" s="1443">
        <f t="shared" si="2"/>
        <v>0</v>
      </c>
      <c r="M45" s="1370"/>
      <c r="N45" s="18"/>
      <c r="O45" s="18"/>
      <c r="P45" s="18"/>
      <c r="Q45" s="18"/>
      <c r="R45" s="44"/>
      <c r="S45" s="4"/>
      <c r="T45" s="942"/>
      <c r="U45" s="942"/>
      <c r="V45" s="942"/>
      <c r="W45" s="942"/>
      <c r="X45" s="942"/>
      <c r="Y45" s="942"/>
      <c r="Z45" s="942"/>
      <c r="AA45" s="942"/>
      <c r="AB45" s="942"/>
      <c r="AC45" s="942"/>
      <c r="AD45" s="942"/>
      <c r="AE45" s="942"/>
      <c r="AF45" s="942"/>
      <c r="AG45" s="942"/>
      <c r="AH45" s="942"/>
      <c r="AI45" s="942"/>
      <c r="AJ45" s="942"/>
      <c r="AK45" s="942"/>
      <c r="AL45" s="942"/>
      <c r="AM45" s="942"/>
      <c r="AN45" s="942"/>
      <c r="AO45" s="942"/>
      <c r="AP45" s="942"/>
      <c r="AQ45" s="942"/>
      <c r="AR45" s="942"/>
      <c r="AS45" s="942"/>
      <c r="AT45" s="942"/>
      <c r="AU45" s="942"/>
      <c r="AV45" s="942"/>
      <c r="AW45" s="942"/>
    </row>
    <row r="46" spans="1:49" ht="13.5" hidden="1" customHeight="1" x14ac:dyDescent="0.15">
      <c r="A46" s="4"/>
      <c r="B46" s="44"/>
      <c r="C46" s="44"/>
      <c r="D46" s="430">
        <f>'2b'!D144</f>
        <v>0</v>
      </c>
      <c r="E46" s="1467">
        <f>'2b'!E144</f>
        <v>0</v>
      </c>
      <c r="F46" s="1443">
        <f t="shared" si="0"/>
        <v>0</v>
      </c>
      <c r="G46" s="1370"/>
      <c r="H46" s="1443">
        <f t="shared" si="3"/>
        <v>0</v>
      </c>
      <c r="I46" s="1370"/>
      <c r="J46" s="1443">
        <f t="shared" si="1"/>
        <v>0</v>
      </c>
      <c r="K46" s="1370"/>
      <c r="L46" s="1443">
        <f t="shared" si="2"/>
        <v>0</v>
      </c>
      <c r="M46" s="1370"/>
      <c r="N46" s="18"/>
      <c r="O46" s="18"/>
      <c r="P46" s="18"/>
      <c r="Q46" s="18"/>
      <c r="R46" s="44"/>
      <c r="S46" s="4"/>
      <c r="T46" s="942"/>
      <c r="U46" s="942"/>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2"/>
      <c r="AR46" s="942"/>
      <c r="AS46" s="942"/>
      <c r="AT46" s="942"/>
      <c r="AU46" s="942"/>
      <c r="AV46" s="942"/>
      <c r="AW46" s="942"/>
    </row>
    <row r="47" spans="1:49" ht="13.5" hidden="1" customHeight="1" x14ac:dyDescent="0.15">
      <c r="A47" s="4"/>
      <c r="B47" s="44"/>
      <c r="C47" s="44"/>
      <c r="D47" s="430">
        <f>'2b'!D145</f>
        <v>0</v>
      </c>
      <c r="E47" s="1467">
        <f>'2b'!E145</f>
        <v>0</v>
      </c>
      <c r="F47" s="1443">
        <f t="shared" si="0"/>
        <v>0</v>
      </c>
      <c r="G47" s="1370"/>
      <c r="H47" s="1443">
        <f t="shared" si="3"/>
        <v>0</v>
      </c>
      <c r="I47" s="1370"/>
      <c r="J47" s="1443">
        <f t="shared" si="1"/>
        <v>0</v>
      </c>
      <c r="K47" s="1370"/>
      <c r="L47" s="1443">
        <f t="shared" si="2"/>
        <v>0</v>
      </c>
      <c r="M47" s="1370"/>
      <c r="N47" s="18"/>
      <c r="O47" s="18"/>
      <c r="P47" s="18"/>
      <c r="Q47" s="18"/>
      <c r="R47" s="44"/>
      <c r="S47" s="4"/>
      <c r="T47" s="942"/>
      <c r="U47" s="942"/>
      <c r="V47" s="942"/>
      <c r="W47" s="942"/>
      <c r="X47" s="942"/>
      <c r="Y47" s="942"/>
      <c r="Z47" s="942"/>
      <c r="AA47" s="942"/>
      <c r="AB47" s="942"/>
      <c r="AC47" s="942"/>
      <c r="AD47" s="942"/>
      <c r="AE47" s="942"/>
      <c r="AF47" s="942"/>
      <c r="AG47" s="942"/>
      <c r="AH47" s="942"/>
      <c r="AI47" s="942"/>
      <c r="AJ47" s="942"/>
      <c r="AK47" s="942"/>
      <c r="AL47" s="942"/>
      <c r="AM47" s="942"/>
      <c r="AN47" s="942"/>
      <c r="AO47" s="942"/>
      <c r="AP47" s="942"/>
      <c r="AQ47" s="942"/>
      <c r="AR47" s="942"/>
      <c r="AS47" s="942"/>
      <c r="AT47" s="942"/>
      <c r="AU47" s="942"/>
      <c r="AV47" s="942"/>
      <c r="AW47" s="942"/>
    </row>
    <row r="48" spans="1:49" ht="13.5" hidden="1" customHeight="1" x14ac:dyDescent="0.15">
      <c r="A48" s="4"/>
      <c r="B48" s="44"/>
      <c r="C48" s="44"/>
      <c r="D48" s="430">
        <f>'2b'!D146</f>
        <v>0</v>
      </c>
      <c r="E48" s="1467">
        <f>'2b'!E146</f>
        <v>0</v>
      </c>
      <c r="F48" s="1443">
        <f t="shared" si="0"/>
        <v>0</v>
      </c>
      <c r="G48" s="1370"/>
      <c r="H48" s="1443">
        <f t="shared" si="3"/>
        <v>0</v>
      </c>
      <c r="I48" s="1370"/>
      <c r="J48" s="1443">
        <f t="shared" si="1"/>
        <v>0</v>
      </c>
      <c r="K48" s="1370"/>
      <c r="L48" s="1443">
        <f t="shared" si="2"/>
        <v>0</v>
      </c>
      <c r="M48" s="1370"/>
      <c r="N48" s="18"/>
      <c r="O48" s="18"/>
      <c r="P48" s="18"/>
      <c r="Q48" s="18"/>
      <c r="R48" s="44"/>
      <c r="S48" s="4"/>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c r="AT48" s="942"/>
      <c r="AU48" s="942"/>
      <c r="AV48" s="942"/>
      <c r="AW48" s="942"/>
    </row>
    <row r="49" spans="1:49" ht="13.5" hidden="1" customHeight="1" x14ac:dyDescent="0.15">
      <c r="A49" s="4"/>
      <c r="B49" s="44"/>
      <c r="C49" s="44"/>
      <c r="D49" s="430">
        <f>'2b'!D147</f>
        <v>0</v>
      </c>
      <c r="E49" s="1467">
        <f>'2b'!E147</f>
        <v>0</v>
      </c>
      <c r="F49" s="1443">
        <f t="shared" si="0"/>
        <v>0</v>
      </c>
      <c r="G49" s="1370"/>
      <c r="H49" s="1443">
        <f t="shared" si="3"/>
        <v>0</v>
      </c>
      <c r="I49" s="1370"/>
      <c r="J49" s="1443">
        <f t="shared" si="1"/>
        <v>0</v>
      </c>
      <c r="K49" s="1370"/>
      <c r="L49" s="1443">
        <f t="shared" si="2"/>
        <v>0</v>
      </c>
      <c r="M49" s="1370"/>
      <c r="N49" s="18"/>
      <c r="O49" s="18"/>
      <c r="P49" s="18"/>
      <c r="Q49" s="18"/>
      <c r="R49" s="44"/>
      <c r="S49" s="4"/>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c r="AT49" s="942"/>
      <c r="AU49" s="942"/>
      <c r="AV49" s="942"/>
      <c r="AW49" s="942"/>
    </row>
    <row r="50" spans="1:49" ht="13.5" hidden="1" customHeight="1" x14ac:dyDescent="0.15">
      <c r="A50" s="4"/>
      <c r="B50" s="44"/>
      <c r="C50" s="44"/>
      <c r="D50" s="430">
        <f>'2b'!D148</f>
        <v>0</v>
      </c>
      <c r="E50" s="1467">
        <f>'2b'!E148</f>
        <v>0</v>
      </c>
      <c r="F50" s="1443">
        <f t="shared" si="0"/>
        <v>0</v>
      </c>
      <c r="G50" s="1370"/>
      <c r="H50" s="1443">
        <f t="shared" si="3"/>
        <v>0</v>
      </c>
      <c r="I50" s="1370"/>
      <c r="J50" s="1443">
        <f t="shared" si="1"/>
        <v>0</v>
      </c>
      <c r="K50" s="1370"/>
      <c r="L50" s="1443">
        <f t="shared" si="2"/>
        <v>0</v>
      </c>
      <c r="M50" s="1370"/>
      <c r="N50" s="18"/>
      <c r="O50" s="18"/>
      <c r="P50" s="18"/>
      <c r="Q50" s="18"/>
      <c r="R50" s="44"/>
      <c r="S50" s="4"/>
      <c r="T50" s="942"/>
      <c r="U50" s="942"/>
      <c r="V50" s="942"/>
      <c r="W50" s="942"/>
      <c r="X50" s="942"/>
      <c r="Y50" s="942"/>
      <c r="Z50" s="942"/>
      <c r="AA50" s="942"/>
      <c r="AB50" s="942"/>
      <c r="AC50" s="942"/>
      <c r="AD50" s="942"/>
      <c r="AE50" s="942"/>
      <c r="AF50" s="942"/>
      <c r="AG50" s="942"/>
      <c r="AH50" s="942"/>
      <c r="AI50" s="942"/>
      <c r="AJ50" s="942"/>
      <c r="AK50" s="942"/>
      <c r="AL50" s="942"/>
      <c r="AM50" s="942"/>
      <c r="AN50" s="942"/>
      <c r="AO50" s="942"/>
      <c r="AP50" s="942"/>
      <c r="AQ50" s="942"/>
      <c r="AR50" s="942"/>
      <c r="AS50" s="942"/>
      <c r="AT50" s="942"/>
      <c r="AU50" s="942"/>
      <c r="AV50" s="942"/>
      <c r="AW50" s="942"/>
    </row>
    <row r="51" spans="1:49" ht="13.5" hidden="1" customHeight="1" x14ac:dyDescent="0.15">
      <c r="A51" s="4"/>
      <c r="B51" s="44"/>
      <c r="C51" s="44"/>
      <c r="D51" s="430">
        <f>'2b'!D149</f>
        <v>0</v>
      </c>
      <c r="E51" s="1467">
        <f>'2b'!E149</f>
        <v>0</v>
      </c>
      <c r="F51" s="1443">
        <f t="shared" si="0"/>
        <v>0</v>
      </c>
      <c r="G51" s="1370"/>
      <c r="H51" s="1443">
        <f t="shared" si="3"/>
        <v>0</v>
      </c>
      <c r="I51" s="1370"/>
      <c r="J51" s="1443">
        <f t="shared" si="1"/>
        <v>0</v>
      </c>
      <c r="K51" s="1370"/>
      <c r="L51" s="1443">
        <f t="shared" si="2"/>
        <v>0</v>
      </c>
      <c r="M51" s="1370"/>
      <c r="N51" s="18"/>
      <c r="O51" s="18"/>
      <c r="P51" s="18"/>
      <c r="Q51" s="18"/>
      <c r="R51" s="44"/>
      <c r="S51" s="4"/>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c r="AU51" s="942"/>
      <c r="AV51" s="942"/>
      <c r="AW51" s="942"/>
    </row>
    <row r="52" spans="1:49" ht="13.5" hidden="1" customHeight="1" x14ac:dyDescent="0.15">
      <c r="A52" s="4"/>
      <c r="B52" s="44"/>
      <c r="C52" s="44"/>
      <c r="D52" s="430">
        <f>'2b'!D150</f>
        <v>0</v>
      </c>
      <c r="E52" s="1467">
        <f>'2b'!E150</f>
        <v>0</v>
      </c>
      <c r="F52" s="1443">
        <f t="shared" si="0"/>
        <v>0</v>
      </c>
      <c r="G52" s="1370"/>
      <c r="H52" s="1443">
        <f t="shared" si="3"/>
        <v>0</v>
      </c>
      <c r="I52" s="1370"/>
      <c r="J52" s="1443">
        <f t="shared" si="1"/>
        <v>0</v>
      </c>
      <c r="K52" s="1370"/>
      <c r="L52" s="1443">
        <f t="shared" si="2"/>
        <v>0</v>
      </c>
      <c r="M52" s="1370"/>
      <c r="N52" s="18"/>
      <c r="O52" s="18"/>
      <c r="P52" s="18"/>
      <c r="Q52" s="18"/>
      <c r="R52" s="44"/>
      <c r="S52" s="4"/>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c r="AU52" s="942"/>
      <c r="AV52" s="942"/>
      <c r="AW52" s="942"/>
    </row>
    <row r="53" spans="1:49" ht="13.5" hidden="1" customHeight="1" x14ac:dyDescent="0.15">
      <c r="A53" s="4"/>
      <c r="B53" s="44"/>
      <c r="C53" s="44"/>
      <c r="D53" s="430">
        <f>'2b'!D151</f>
        <v>0</v>
      </c>
      <c r="E53" s="1467">
        <f>'2b'!E151</f>
        <v>0</v>
      </c>
      <c r="F53" s="1443">
        <f t="shared" si="0"/>
        <v>0</v>
      </c>
      <c r="G53" s="1370"/>
      <c r="H53" s="1443">
        <f t="shared" si="3"/>
        <v>0</v>
      </c>
      <c r="I53" s="1370"/>
      <c r="J53" s="1443">
        <f t="shared" si="1"/>
        <v>0</v>
      </c>
      <c r="K53" s="1370"/>
      <c r="L53" s="1443">
        <f t="shared" si="2"/>
        <v>0</v>
      </c>
      <c r="M53" s="1370"/>
      <c r="N53" s="18"/>
      <c r="O53" s="18"/>
      <c r="P53" s="18"/>
      <c r="Q53" s="18"/>
      <c r="R53" s="44"/>
      <c r="S53" s="4"/>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c r="AU53" s="942"/>
      <c r="AV53" s="942"/>
      <c r="AW53" s="942"/>
    </row>
    <row r="54" spans="1:49" ht="13.5" hidden="1" customHeight="1" x14ac:dyDescent="0.15">
      <c r="A54" s="4"/>
      <c r="B54" s="44"/>
      <c r="C54" s="44"/>
      <c r="D54" s="430">
        <f>'2b'!D152</f>
        <v>0</v>
      </c>
      <c r="E54" s="1467">
        <f>'2b'!E152</f>
        <v>0</v>
      </c>
      <c r="F54" s="1443">
        <f t="shared" si="0"/>
        <v>0</v>
      </c>
      <c r="G54" s="1370"/>
      <c r="H54" s="1443">
        <f t="shared" si="3"/>
        <v>0</v>
      </c>
      <c r="I54" s="1370"/>
      <c r="J54" s="1443">
        <f t="shared" si="1"/>
        <v>0</v>
      </c>
      <c r="K54" s="1370"/>
      <c r="L54" s="1443">
        <f t="shared" si="2"/>
        <v>0</v>
      </c>
      <c r="M54" s="1370"/>
      <c r="N54" s="18"/>
      <c r="O54" s="18"/>
      <c r="P54" s="18"/>
      <c r="Q54" s="18"/>
      <c r="R54" s="44"/>
      <c r="S54" s="4"/>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c r="AT54" s="942"/>
      <c r="AU54" s="942"/>
      <c r="AV54" s="942"/>
      <c r="AW54" s="942"/>
    </row>
    <row r="55" spans="1:49" ht="13.5" hidden="1" customHeight="1" x14ac:dyDescent="0.15">
      <c r="A55" s="4"/>
      <c r="B55" s="44"/>
      <c r="C55" s="44"/>
      <c r="D55" s="430">
        <f>'2b'!D153</f>
        <v>0</v>
      </c>
      <c r="E55" s="1467">
        <f>'2b'!E153</f>
        <v>0</v>
      </c>
      <c r="F55" s="1443">
        <f t="shared" si="0"/>
        <v>0</v>
      </c>
      <c r="G55" s="1370"/>
      <c r="H55" s="1443">
        <f t="shared" si="3"/>
        <v>0</v>
      </c>
      <c r="I55" s="1370"/>
      <c r="J55" s="1443">
        <f t="shared" si="1"/>
        <v>0</v>
      </c>
      <c r="K55" s="1370"/>
      <c r="L55" s="1443">
        <f t="shared" si="2"/>
        <v>0</v>
      </c>
      <c r="M55" s="1370"/>
      <c r="N55" s="18"/>
      <c r="O55" s="18"/>
      <c r="P55" s="18"/>
      <c r="Q55" s="18"/>
      <c r="R55" s="44"/>
      <c r="S55" s="4"/>
      <c r="T55" s="942"/>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c r="AT55" s="942"/>
      <c r="AU55" s="942"/>
      <c r="AV55" s="942"/>
      <c r="AW55" s="942"/>
    </row>
    <row r="56" spans="1:49" ht="13.5" hidden="1" customHeight="1" x14ac:dyDescent="0.15">
      <c r="A56" s="4"/>
      <c r="B56" s="44"/>
      <c r="C56" s="44"/>
      <c r="D56" s="430">
        <f>'2b'!D154</f>
        <v>0</v>
      </c>
      <c r="E56" s="1467">
        <f>'2b'!E154</f>
        <v>0</v>
      </c>
      <c r="F56" s="1443">
        <f t="shared" si="0"/>
        <v>0</v>
      </c>
      <c r="G56" s="1370"/>
      <c r="H56" s="1443">
        <f t="shared" si="3"/>
        <v>0</v>
      </c>
      <c r="I56" s="1370"/>
      <c r="J56" s="1443">
        <f t="shared" si="1"/>
        <v>0</v>
      </c>
      <c r="K56" s="1370"/>
      <c r="L56" s="1443">
        <f t="shared" si="2"/>
        <v>0</v>
      </c>
      <c r="M56" s="1370"/>
      <c r="N56" s="18"/>
      <c r="O56" s="18"/>
      <c r="P56" s="18"/>
      <c r="Q56" s="18"/>
      <c r="R56" s="44"/>
      <c r="S56" s="4"/>
      <c r="T56" s="942"/>
      <c r="U56" s="942"/>
      <c r="V56" s="942"/>
      <c r="W56" s="942"/>
      <c r="X56" s="942"/>
      <c r="Y56" s="942"/>
      <c r="Z56" s="942"/>
      <c r="AA56" s="942"/>
      <c r="AB56" s="942"/>
      <c r="AC56" s="942"/>
      <c r="AD56" s="942"/>
      <c r="AE56" s="942"/>
      <c r="AF56" s="942"/>
      <c r="AG56" s="942"/>
      <c r="AH56" s="942"/>
      <c r="AI56" s="942"/>
      <c r="AJ56" s="942"/>
      <c r="AK56" s="942"/>
      <c r="AL56" s="942"/>
      <c r="AM56" s="942"/>
      <c r="AN56" s="942"/>
      <c r="AO56" s="942"/>
      <c r="AP56" s="942"/>
      <c r="AQ56" s="942"/>
      <c r="AR56" s="942"/>
      <c r="AS56" s="942"/>
      <c r="AT56" s="942"/>
      <c r="AU56" s="942"/>
      <c r="AV56" s="942"/>
      <c r="AW56" s="942"/>
    </row>
    <row r="57" spans="1:49" ht="13.5" hidden="1" customHeight="1" x14ac:dyDescent="0.15">
      <c r="A57" s="4"/>
      <c r="B57" s="44"/>
      <c r="C57" s="44"/>
      <c r="D57" s="430">
        <f>'2b'!D155</f>
        <v>0</v>
      </c>
      <c r="E57" s="1467">
        <f>'2b'!E155</f>
        <v>0</v>
      </c>
      <c r="F57" s="1443">
        <f t="shared" si="0"/>
        <v>0</v>
      </c>
      <c r="G57" s="1370"/>
      <c r="H57" s="1443">
        <f t="shared" si="3"/>
        <v>0</v>
      </c>
      <c r="I57" s="1370"/>
      <c r="J57" s="1443">
        <f t="shared" si="1"/>
        <v>0</v>
      </c>
      <c r="K57" s="1370"/>
      <c r="L57" s="1443">
        <f t="shared" si="2"/>
        <v>0</v>
      </c>
      <c r="M57" s="1370"/>
      <c r="N57" s="18"/>
      <c r="O57" s="18"/>
      <c r="P57" s="18"/>
      <c r="Q57" s="18"/>
      <c r="R57" s="44"/>
      <c r="S57" s="4"/>
      <c r="T57" s="942"/>
      <c r="U57" s="942"/>
      <c r="V57" s="942"/>
      <c r="W57" s="942"/>
      <c r="X57" s="942"/>
      <c r="Y57" s="942"/>
      <c r="Z57" s="942"/>
      <c r="AA57" s="942"/>
      <c r="AB57" s="942"/>
      <c r="AC57" s="942"/>
      <c r="AD57" s="942"/>
      <c r="AE57" s="942"/>
      <c r="AF57" s="942"/>
      <c r="AG57" s="942"/>
      <c r="AH57" s="942"/>
      <c r="AI57" s="942"/>
      <c r="AJ57" s="942"/>
      <c r="AK57" s="942"/>
      <c r="AL57" s="942"/>
      <c r="AM57" s="942"/>
      <c r="AN57" s="942"/>
      <c r="AO57" s="942"/>
      <c r="AP57" s="942"/>
      <c r="AQ57" s="942"/>
      <c r="AR57" s="942"/>
      <c r="AS57" s="942"/>
      <c r="AT57" s="942"/>
      <c r="AU57" s="942"/>
      <c r="AV57" s="942"/>
      <c r="AW57" s="942"/>
    </row>
    <row r="58" spans="1:49" ht="13.5" customHeight="1" x14ac:dyDescent="0.15">
      <c r="A58" s="4"/>
      <c r="B58" s="44"/>
      <c r="C58" s="44"/>
      <c r="D58" s="430">
        <f>'2b'!D156</f>
        <v>0</v>
      </c>
      <c r="E58" s="1467">
        <f>'2b'!E156</f>
        <v>0</v>
      </c>
      <c r="F58" s="1443">
        <f t="shared" si="0"/>
        <v>0</v>
      </c>
      <c r="G58" s="1370"/>
      <c r="H58" s="1443">
        <f t="shared" si="3"/>
        <v>0</v>
      </c>
      <c r="I58" s="1370"/>
      <c r="J58" s="1443">
        <f t="shared" si="1"/>
        <v>0</v>
      </c>
      <c r="K58" s="1370"/>
      <c r="L58" s="1443">
        <f t="shared" si="2"/>
        <v>0</v>
      </c>
      <c r="M58" s="1370"/>
      <c r="N58" s="18"/>
      <c r="O58" s="18"/>
      <c r="P58" s="18"/>
      <c r="Q58" s="18"/>
      <c r="R58" s="44"/>
      <c r="S58" s="4"/>
      <c r="T58" s="942"/>
      <c r="U58" s="942"/>
      <c r="V58" s="942"/>
      <c r="W58" s="942"/>
      <c r="X58" s="942"/>
      <c r="Y58" s="942"/>
      <c r="Z58" s="942"/>
      <c r="AA58" s="942"/>
      <c r="AB58" s="942"/>
      <c r="AC58" s="942"/>
      <c r="AD58" s="942"/>
      <c r="AE58" s="942"/>
      <c r="AF58" s="942"/>
      <c r="AG58" s="942"/>
      <c r="AH58" s="942"/>
      <c r="AI58" s="942"/>
      <c r="AJ58" s="942"/>
      <c r="AK58" s="942"/>
      <c r="AL58" s="942"/>
      <c r="AM58" s="942"/>
      <c r="AN58" s="942"/>
      <c r="AO58" s="942"/>
      <c r="AP58" s="942"/>
      <c r="AQ58" s="942"/>
      <c r="AR58" s="942"/>
      <c r="AS58" s="942"/>
      <c r="AT58" s="942"/>
      <c r="AU58" s="942"/>
      <c r="AV58" s="942"/>
      <c r="AW58" s="942"/>
    </row>
    <row r="59" spans="1:49" ht="9.75" customHeight="1" thickBot="1" x14ac:dyDescent="0.2">
      <c r="A59" s="4"/>
      <c r="B59" s="44"/>
      <c r="C59" s="44"/>
      <c r="D59" s="61"/>
      <c r="E59" s="588"/>
      <c r="F59" s="51"/>
      <c r="G59" s="51"/>
      <c r="H59" s="51"/>
      <c r="I59" s="51"/>
      <c r="J59" s="44"/>
      <c r="K59" s="44"/>
      <c r="L59" s="44"/>
      <c r="M59" s="44"/>
      <c r="N59" s="44"/>
      <c r="O59" s="44"/>
      <c r="P59" s="44"/>
      <c r="Q59" s="44"/>
      <c r="R59" s="44"/>
      <c r="S59" s="4"/>
      <c r="T59" s="942"/>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c r="AT59" s="942"/>
      <c r="AU59" s="942"/>
      <c r="AV59" s="942"/>
      <c r="AW59" s="942"/>
    </row>
    <row r="60" spans="1:49" ht="17" customHeight="1" thickBot="1" x14ac:dyDescent="0.2">
      <c r="A60" s="4"/>
      <c r="B60" s="44"/>
      <c r="C60" s="79" t="s">
        <v>1567</v>
      </c>
      <c r="D60" s="2361" t="s">
        <v>1568</v>
      </c>
      <c r="E60" s="2363"/>
      <c r="F60" s="1444"/>
      <c r="G60" s="1444"/>
      <c r="H60" s="1444"/>
      <c r="I60" s="1444"/>
      <c r="J60" s="44"/>
      <c r="K60" s="44"/>
      <c r="L60" s="44"/>
      <c r="M60" s="44"/>
      <c r="N60" s="44"/>
      <c r="O60" s="44"/>
      <c r="P60" s="44"/>
      <c r="Q60" s="44"/>
      <c r="R60" s="44"/>
      <c r="S60" s="4"/>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c r="AT60" s="942"/>
      <c r="AU60" s="942"/>
      <c r="AV60" s="942"/>
      <c r="AW60" s="942"/>
    </row>
    <row r="61" spans="1:49" ht="5" customHeight="1" thickBot="1" x14ac:dyDescent="0.2">
      <c r="A61" s="4"/>
      <c r="B61" s="44"/>
      <c r="C61" s="44"/>
      <c r="D61" s="46"/>
      <c r="E61" s="44"/>
      <c r="F61" s="46"/>
      <c r="G61" s="44"/>
      <c r="H61" s="44"/>
      <c r="I61" s="44"/>
      <c r="J61" s="44"/>
      <c r="K61" s="44"/>
      <c r="L61" s="44"/>
      <c r="M61" s="44"/>
      <c r="N61" s="44"/>
      <c r="O61" s="44"/>
      <c r="P61" s="44"/>
      <c r="Q61" s="44"/>
      <c r="R61" s="44"/>
      <c r="S61" s="4"/>
      <c r="T61" s="942"/>
      <c r="U61" s="942"/>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c r="AT61" s="942"/>
      <c r="AU61" s="942"/>
      <c r="AV61" s="942"/>
      <c r="AW61" s="942"/>
    </row>
    <row r="62" spans="1:49" ht="17.25" customHeight="1" thickBot="1" x14ac:dyDescent="0.2">
      <c r="A62" s="4"/>
      <c r="B62" s="44"/>
      <c r="C62" s="44"/>
      <c r="D62" s="46"/>
      <c r="E62" s="1381">
        <f t="shared" ref="E62:L62" si="4">E27</f>
        <v>2023</v>
      </c>
      <c r="F62" s="2757">
        <f t="shared" si="4"/>
        <v>2024</v>
      </c>
      <c r="G62" s="2758"/>
      <c r="H62" s="2755">
        <f t="shared" si="4"/>
        <v>2025</v>
      </c>
      <c r="I62" s="2756"/>
      <c r="J62" s="2748">
        <f t="shared" si="4"/>
        <v>2026</v>
      </c>
      <c r="K62" s="2749"/>
      <c r="L62" s="2750">
        <f t="shared" si="4"/>
        <v>2027</v>
      </c>
      <c r="M62" s="2751"/>
      <c r="N62" s="44"/>
      <c r="O62" s="44"/>
      <c r="P62" s="44"/>
      <c r="Q62" s="44"/>
      <c r="R62" s="44"/>
      <c r="S62" s="4"/>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c r="AU62" s="942"/>
      <c r="AV62" s="942"/>
      <c r="AW62" s="942"/>
    </row>
    <row r="63" spans="1:49" ht="17.25" customHeight="1" thickBot="1" x14ac:dyDescent="0.2">
      <c r="A63" s="4"/>
      <c r="B63" s="44"/>
      <c r="C63" s="44"/>
      <c r="D63" s="1449" t="s">
        <v>1225</v>
      </c>
      <c r="E63" s="1450">
        <f>'2b'!$E$160</f>
        <v>0</v>
      </c>
      <c r="F63" s="1446">
        <f>SUM(F65:F71)</f>
        <v>0</v>
      </c>
      <c r="G63" s="1442" t="s">
        <v>1226</v>
      </c>
      <c r="H63" s="1446">
        <f>SUM(H65:H71)</f>
        <v>0</v>
      </c>
      <c r="I63" s="1442" t="s">
        <v>1226</v>
      </c>
      <c r="J63" s="1446">
        <f>SUM(J65:J71)</f>
        <v>0</v>
      </c>
      <c r="K63" s="1442" t="s">
        <v>1226</v>
      </c>
      <c r="L63" s="1446">
        <f>SUM(L65:L71)</f>
        <v>0</v>
      </c>
      <c r="M63" s="1442" t="s">
        <v>1226</v>
      </c>
      <c r="N63" s="44"/>
      <c r="O63" s="44"/>
      <c r="P63" s="44"/>
      <c r="Q63" s="44"/>
      <c r="R63" s="44"/>
      <c r="S63" s="4"/>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row>
    <row r="64" spans="1:49" ht="5" customHeight="1" x14ac:dyDescent="0.15">
      <c r="A64" s="4"/>
      <c r="B64" s="44"/>
      <c r="C64" s="44"/>
      <c r="D64" s="46"/>
      <c r="E64" s="46"/>
      <c r="F64" s="46"/>
      <c r="G64" s="46"/>
      <c r="H64" s="46"/>
      <c r="I64" s="46"/>
      <c r="J64" s="46"/>
      <c r="K64" s="46"/>
      <c r="L64" s="46"/>
      <c r="M64" s="46"/>
      <c r="N64" s="44"/>
      <c r="O64" s="44"/>
      <c r="P64" s="44"/>
      <c r="Q64" s="44"/>
      <c r="R64" s="44"/>
      <c r="S64" s="4"/>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c r="AT64" s="942"/>
      <c r="AU64" s="942"/>
      <c r="AV64" s="942"/>
      <c r="AW64" s="942"/>
    </row>
    <row r="65" spans="1:49" ht="13.5" customHeight="1" x14ac:dyDescent="0.15">
      <c r="A65" s="4"/>
      <c r="B65" s="44"/>
      <c r="C65" s="44"/>
      <c r="D65" s="430">
        <f>'2b'!D161</f>
        <v>0</v>
      </c>
      <c r="E65" s="1451">
        <f>'2b'!E161</f>
        <v>0</v>
      </c>
      <c r="F65" s="1447">
        <f>IF(G65=0,$E65,G65)</f>
        <v>0</v>
      </c>
      <c r="G65" s="1448">
        <v>0</v>
      </c>
      <c r="H65" s="1447">
        <f>IF(I65=0,$E65,I65)</f>
        <v>0</v>
      </c>
      <c r="I65" s="1448">
        <v>0</v>
      </c>
      <c r="J65" s="1447">
        <f t="shared" ref="J65:J71" si="5">IF(K65=0,$E65,K65)</f>
        <v>0</v>
      </c>
      <c r="K65" s="1448">
        <v>0</v>
      </c>
      <c r="L65" s="1447">
        <f t="shared" ref="L65:L71" si="6">IF(M65=0,$E65,M65)</f>
        <v>0</v>
      </c>
      <c r="M65" s="1448">
        <v>0</v>
      </c>
      <c r="N65" s="44"/>
      <c r="O65" s="44"/>
      <c r="P65" s="44"/>
      <c r="Q65" s="44"/>
      <c r="R65" s="44"/>
      <c r="S65" s="4"/>
      <c r="T65" s="942"/>
      <c r="U65" s="942"/>
      <c r="V65" s="942"/>
      <c r="W65" s="942"/>
      <c r="X65" s="942"/>
      <c r="Y65" s="942"/>
      <c r="Z65" s="942"/>
      <c r="AA65" s="942"/>
      <c r="AB65" s="942"/>
      <c r="AC65" s="942"/>
      <c r="AD65" s="942"/>
      <c r="AE65" s="942"/>
      <c r="AF65" s="942"/>
      <c r="AG65" s="942"/>
      <c r="AH65" s="942"/>
      <c r="AI65" s="942"/>
      <c r="AJ65" s="942"/>
      <c r="AK65" s="942"/>
      <c r="AL65" s="942"/>
      <c r="AM65" s="942"/>
      <c r="AN65" s="942"/>
      <c r="AO65" s="942"/>
      <c r="AP65" s="942"/>
      <c r="AQ65" s="942"/>
      <c r="AR65" s="942"/>
      <c r="AS65" s="942"/>
      <c r="AT65" s="942"/>
      <c r="AU65" s="942"/>
      <c r="AV65" s="942"/>
      <c r="AW65" s="942"/>
    </row>
    <row r="66" spans="1:49" ht="13.5" hidden="1" customHeight="1" x14ac:dyDescent="0.15">
      <c r="A66" s="4"/>
      <c r="B66" s="44"/>
      <c r="C66" s="44"/>
      <c r="D66" s="430">
        <f>'2b'!D162</f>
        <v>0</v>
      </c>
      <c r="E66" s="1451">
        <f>'2b'!E162</f>
        <v>0</v>
      </c>
      <c r="F66" s="1447">
        <f t="shared" ref="F66:H71" si="7">IF(G66=0,$E66,G66)</f>
        <v>0</v>
      </c>
      <c r="G66" s="1448"/>
      <c r="H66" s="1447">
        <f t="shared" si="7"/>
        <v>0</v>
      </c>
      <c r="I66" s="1448"/>
      <c r="J66" s="1447">
        <f t="shared" si="5"/>
        <v>0</v>
      </c>
      <c r="K66" s="1448"/>
      <c r="L66" s="1447">
        <f t="shared" si="6"/>
        <v>0</v>
      </c>
      <c r="M66" s="1448"/>
      <c r="N66" s="44"/>
      <c r="O66" s="44"/>
      <c r="P66" s="44"/>
      <c r="Q66" s="44"/>
      <c r="R66" s="44"/>
      <c r="S66" s="4"/>
      <c r="T66" s="942"/>
      <c r="U66" s="942"/>
      <c r="V66" s="942"/>
      <c r="W66" s="942"/>
      <c r="X66" s="942"/>
      <c r="Y66" s="942"/>
      <c r="Z66" s="942"/>
      <c r="AA66" s="942"/>
      <c r="AB66" s="942"/>
      <c r="AC66" s="942"/>
      <c r="AD66" s="942"/>
      <c r="AE66" s="942"/>
      <c r="AF66" s="942"/>
      <c r="AG66" s="942"/>
      <c r="AH66" s="942"/>
      <c r="AI66" s="942"/>
      <c r="AJ66" s="942"/>
      <c r="AK66" s="942"/>
      <c r="AL66" s="942"/>
      <c r="AM66" s="942"/>
      <c r="AN66" s="942"/>
      <c r="AO66" s="942"/>
      <c r="AP66" s="942"/>
      <c r="AQ66" s="942"/>
      <c r="AR66" s="942"/>
      <c r="AS66" s="942"/>
      <c r="AT66" s="942"/>
      <c r="AU66" s="942"/>
      <c r="AV66" s="942"/>
      <c r="AW66" s="942"/>
    </row>
    <row r="67" spans="1:49" ht="13.5" hidden="1" customHeight="1" x14ac:dyDescent="0.15">
      <c r="A67" s="4"/>
      <c r="B67" s="44"/>
      <c r="C67" s="44"/>
      <c r="D67" s="430">
        <f>'2b'!D163</f>
        <v>0</v>
      </c>
      <c r="E67" s="1451">
        <f>'2b'!E163</f>
        <v>0</v>
      </c>
      <c r="F67" s="1447">
        <f t="shared" si="7"/>
        <v>0</v>
      </c>
      <c r="G67" s="1448"/>
      <c r="H67" s="1447">
        <f t="shared" si="7"/>
        <v>0</v>
      </c>
      <c r="I67" s="1448"/>
      <c r="J67" s="1447">
        <f t="shared" si="5"/>
        <v>0</v>
      </c>
      <c r="K67" s="1448"/>
      <c r="L67" s="1447">
        <f t="shared" si="6"/>
        <v>0</v>
      </c>
      <c r="M67" s="1448"/>
      <c r="N67" s="44"/>
      <c r="O67" s="44"/>
      <c r="P67" s="44"/>
      <c r="Q67" s="44"/>
      <c r="R67" s="44"/>
      <c r="S67" s="4"/>
      <c r="T67" s="942"/>
      <c r="U67" s="942"/>
      <c r="V67" s="942"/>
      <c r="W67" s="942"/>
      <c r="X67" s="942"/>
      <c r="Y67" s="942"/>
      <c r="Z67" s="942"/>
      <c r="AA67" s="942"/>
      <c r="AB67" s="942"/>
      <c r="AC67" s="942"/>
      <c r="AD67" s="942"/>
      <c r="AE67" s="942"/>
      <c r="AF67" s="942"/>
      <c r="AG67" s="942"/>
      <c r="AH67" s="942"/>
      <c r="AI67" s="942"/>
      <c r="AJ67" s="942"/>
      <c r="AK67" s="942"/>
      <c r="AL67" s="942"/>
      <c r="AM67" s="942"/>
      <c r="AN67" s="942"/>
      <c r="AO67" s="942"/>
      <c r="AP67" s="942"/>
      <c r="AQ67" s="942"/>
      <c r="AR67" s="942"/>
      <c r="AS67" s="942"/>
      <c r="AT67" s="942"/>
      <c r="AU67" s="942"/>
      <c r="AV67" s="942"/>
      <c r="AW67" s="942"/>
    </row>
    <row r="68" spans="1:49" ht="13.5" hidden="1" customHeight="1" x14ac:dyDescent="0.15">
      <c r="A68" s="4"/>
      <c r="B68" s="44"/>
      <c r="C68" s="44"/>
      <c r="D68" s="430">
        <f>'2b'!D164</f>
        <v>0</v>
      </c>
      <c r="E68" s="1451">
        <f>'2b'!E164</f>
        <v>0</v>
      </c>
      <c r="F68" s="1447">
        <f t="shared" si="7"/>
        <v>0</v>
      </c>
      <c r="G68" s="1448"/>
      <c r="H68" s="1447">
        <f t="shared" si="7"/>
        <v>0</v>
      </c>
      <c r="I68" s="1448"/>
      <c r="J68" s="1447">
        <f t="shared" si="5"/>
        <v>0</v>
      </c>
      <c r="K68" s="1448"/>
      <c r="L68" s="1447">
        <f t="shared" si="6"/>
        <v>0</v>
      </c>
      <c r="M68" s="1448"/>
      <c r="N68" s="44"/>
      <c r="O68" s="44"/>
      <c r="P68" s="44"/>
      <c r="Q68" s="44"/>
      <c r="R68" s="44"/>
      <c r="S68" s="4"/>
      <c r="T68" s="942"/>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c r="AT68" s="942"/>
      <c r="AU68" s="942"/>
      <c r="AV68" s="942"/>
      <c r="AW68" s="942"/>
    </row>
    <row r="69" spans="1:49" ht="13.5" hidden="1" customHeight="1" x14ac:dyDescent="0.15">
      <c r="A69" s="4"/>
      <c r="B69" s="44"/>
      <c r="C69" s="44"/>
      <c r="D69" s="430">
        <f>'2b'!D165</f>
        <v>0</v>
      </c>
      <c r="E69" s="1451">
        <f>'2b'!E165</f>
        <v>0</v>
      </c>
      <c r="F69" s="1447">
        <f t="shared" si="7"/>
        <v>0</v>
      </c>
      <c r="G69" s="1448"/>
      <c r="H69" s="1447">
        <f t="shared" si="7"/>
        <v>0</v>
      </c>
      <c r="I69" s="1448"/>
      <c r="J69" s="1447">
        <f t="shared" si="5"/>
        <v>0</v>
      </c>
      <c r="K69" s="1448"/>
      <c r="L69" s="1447">
        <f t="shared" si="6"/>
        <v>0</v>
      </c>
      <c r="M69" s="1448"/>
      <c r="N69" s="44"/>
      <c r="O69" s="44"/>
      <c r="P69" s="44"/>
      <c r="Q69" s="44"/>
      <c r="R69" s="44"/>
      <c r="S69" s="4"/>
      <c r="T69" s="942"/>
      <c r="U69" s="942"/>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c r="AT69" s="942"/>
      <c r="AU69" s="942"/>
      <c r="AV69" s="942"/>
      <c r="AW69" s="942"/>
    </row>
    <row r="70" spans="1:49" ht="13.5" hidden="1" customHeight="1" x14ac:dyDescent="0.15">
      <c r="A70" s="4"/>
      <c r="B70" s="44"/>
      <c r="C70" s="44"/>
      <c r="D70" s="430">
        <f>'2b'!D166</f>
        <v>0</v>
      </c>
      <c r="E70" s="1451">
        <f>'2b'!E166</f>
        <v>0</v>
      </c>
      <c r="F70" s="1447">
        <f t="shared" si="7"/>
        <v>0</v>
      </c>
      <c r="G70" s="1448"/>
      <c r="H70" s="1447">
        <f t="shared" si="7"/>
        <v>0</v>
      </c>
      <c r="I70" s="1448"/>
      <c r="J70" s="1447">
        <f t="shared" si="5"/>
        <v>0</v>
      </c>
      <c r="K70" s="1448"/>
      <c r="L70" s="1447">
        <f t="shared" si="6"/>
        <v>0</v>
      </c>
      <c r="M70" s="1448"/>
      <c r="N70" s="44"/>
      <c r="O70" s="44"/>
      <c r="P70" s="44"/>
      <c r="Q70" s="44"/>
      <c r="R70" s="44"/>
      <c r="S70" s="4"/>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c r="AT70" s="942"/>
      <c r="AU70" s="942"/>
      <c r="AV70" s="942"/>
      <c r="AW70" s="942"/>
    </row>
    <row r="71" spans="1:49" ht="13.5" customHeight="1" x14ac:dyDescent="0.15">
      <c r="A71" s="4"/>
      <c r="B71" s="44"/>
      <c r="C71" s="44"/>
      <c r="D71" s="430">
        <f>'2b'!D167</f>
        <v>0</v>
      </c>
      <c r="E71" s="1451">
        <f>'2b'!E167</f>
        <v>0</v>
      </c>
      <c r="F71" s="1447">
        <f t="shared" si="7"/>
        <v>0</v>
      </c>
      <c r="G71" s="1448"/>
      <c r="H71" s="1447">
        <f t="shared" si="7"/>
        <v>0</v>
      </c>
      <c r="I71" s="1448"/>
      <c r="J71" s="1447">
        <f t="shared" si="5"/>
        <v>0</v>
      </c>
      <c r="K71" s="1448"/>
      <c r="L71" s="1447">
        <f t="shared" si="6"/>
        <v>0</v>
      </c>
      <c r="M71" s="1448"/>
      <c r="N71" s="44"/>
      <c r="O71" s="44"/>
      <c r="P71" s="44"/>
      <c r="Q71" s="44"/>
      <c r="R71" s="44"/>
      <c r="S71" s="4"/>
      <c r="T71" s="942"/>
      <c r="U71" s="942"/>
      <c r="V71" s="942"/>
      <c r="W71" s="942"/>
      <c r="X71" s="942"/>
      <c r="Y71" s="942"/>
      <c r="Z71" s="942"/>
      <c r="AA71" s="942"/>
      <c r="AB71" s="942"/>
      <c r="AC71" s="942"/>
      <c r="AD71" s="942"/>
      <c r="AE71" s="942"/>
      <c r="AF71" s="942"/>
      <c r="AG71" s="942"/>
      <c r="AH71" s="942"/>
      <c r="AI71" s="942"/>
      <c r="AJ71" s="942"/>
      <c r="AK71" s="942"/>
      <c r="AL71" s="942"/>
      <c r="AM71" s="942"/>
      <c r="AN71" s="942"/>
      <c r="AO71" s="942"/>
      <c r="AP71" s="942"/>
      <c r="AQ71" s="942"/>
      <c r="AR71" s="942"/>
      <c r="AS71" s="942"/>
      <c r="AT71" s="942"/>
      <c r="AU71" s="942"/>
      <c r="AV71" s="942"/>
      <c r="AW71" s="942"/>
    </row>
    <row r="72" spans="1:49" ht="20" customHeight="1" thickBot="1" x14ac:dyDescent="0.2">
      <c r="A72" s="4"/>
      <c r="B72" s="44"/>
      <c r="C72" s="44"/>
      <c r="D72" s="44"/>
      <c r="E72" s="44"/>
      <c r="F72" s="44"/>
      <c r="G72" s="44"/>
      <c r="H72" s="44"/>
      <c r="I72" s="44"/>
      <c r="J72" s="44"/>
      <c r="K72" s="44"/>
      <c r="L72" s="44"/>
      <c r="M72" s="44"/>
      <c r="N72" s="44"/>
      <c r="O72" s="44"/>
      <c r="P72" s="44"/>
      <c r="Q72" s="44"/>
      <c r="R72" s="44"/>
      <c r="S72" s="4"/>
      <c r="T72" s="942"/>
      <c r="U72" s="942"/>
      <c r="V72" s="942"/>
      <c r="W72" s="942"/>
      <c r="X72" s="942"/>
      <c r="Y72" s="942"/>
      <c r="Z72" s="942"/>
      <c r="AA72" s="942"/>
      <c r="AB72" s="942"/>
      <c r="AC72" s="942"/>
      <c r="AD72" s="942"/>
      <c r="AE72" s="942"/>
      <c r="AF72" s="942"/>
      <c r="AG72" s="942"/>
      <c r="AH72" s="942"/>
      <c r="AI72" s="942"/>
      <c r="AJ72" s="942"/>
      <c r="AK72" s="942"/>
      <c r="AL72" s="942"/>
      <c r="AM72" s="942"/>
      <c r="AN72" s="942"/>
      <c r="AO72" s="942"/>
      <c r="AP72" s="942"/>
      <c r="AQ72" s="942"/>
      <c r="AR72" s="942"/>
      <c r="AS72" s="942"/>
      <c r="AT72" s="942"/>
      <c r="AU72" s="942"/>
      <c r="AV72" s="942"/>
      <c r="AW72" s="942"/>
    </row>
    <row r="73" spans="1:49" ht="19.5" customHeight="1" thickBot="1" x14ac:dyDescent="0.25">
      <c r="A73" s="4"/>
      <c r="B73" s="44"/>
      <c r="C73" s="19">
        <v>3</v>
      </c>
      <c r="D73" s="2376" t="s">
        <v>1756</v>
      </c>
      <c r="E73" s="2377"/>
      <c r="F73" s="2378"/>
      <c r="G73" s="77" t="s">
        <v>657</v>
      </c>
      <c r="H73" s="44"/>
      <c r="I73" s="44"/>
      <c r="J73" s="44"/>
      <c r="K73" s="44"/>
      <c r="L73" s="44"/>
      <c r="M73" s="44"/>
      <c r="N73" s="44"/>
      <c r="O73" s="44"/>
      <c r="P73" s="44"/>
      <c r="Q73" s="44"/>
      <c r="R73" s="44"/>
      <c r="S73" s="4"/>
      <c r="T73" s="942"/>
      <c r="U73" s="942"/>
      <c r="V73" s="942"/>
      <c r="W73" s="942"/>
      <c r="X73" s="942"/>
      <c r="Y73" s="942"/>
      <c r="Z73" s="942"/>
      <c r="AA73" s="942"/>
      <c r="AB73" s="942"/>
      <c r="AC73" s="942"/>
      <c r="AD73" s="942"/>
      <c r="AE73" s="942"/>
      <c r="AF73" s="942"/>
      <c r="AG73" s="942"/>
      <c r="AH73" s="942"/>
      <c r="AI73" s="942"/>
      <c r="AJ73" s="942"/>
      <c r="AK73" s="942"/>
      <c r="AL73" s="942"/>
      <c r="AM73" s="942"/>
      <c r="AN73" s="942"/>
      <c r="AO73" s="942"/>
      <c r="AP73" s="942"/>
      <c r="AQ73" s="942"/>
      <c r="AR73" s="942"/>
      <c r="AS73" s="942"/>
      <c r="AT73" s="942"/>
      <c r="AU73" s="942"/>
      <c r="AV73" s="942"/>
      <c r="AW73" s="942"/>
    </row>
    <row r="74" spans="1:49" ht="9.75" customHeight="1" thickBot="1" x14ac:dyDescent="0.2">
      <c r="A74" s="4"/>
      <c r="B74" s="44"/>
      <c r="C74" s="44"/>
      <c r="D74" s="44"/>
      <c r="E74" s="44"/>
      <c r="F74" s="51"/>
      <c r="G74" s="51"/>
      <c r="H74" s="51"/>
      <c r="I74" s="51"/>
      <c r="J74" s="44"/>
      <c r="K74" s="44"/>
      <c r="L74" s="44"/>
      <c r="M74" s="44"/>
      <c r="N74" s="44"/>
      <c r="O74" s="44"/>
      <c r="P74" s="44"/>
      <c r="Q74" s="44"/>
      <c r="R74" s="44"/>
      <c r="S74" s="4"/>
      <c r="T74" s="942"/>
      <c r="U74" s="942"/>
      <c r="V74" s="942"/>
      <c r="W74" s="942"/>
      <c r="X74" s="942"/>
      <c r="Y74" s="942"/>
      <c r="Z74" s="942"/>
      <c r="AA74" s="942"/>
      <c r="AB74" s="942"/>
      <c r="AC74" s="942"/>
      <c r="AD74" s="942"/>
      <c r="AE74" s="942"/>
      <c r="AF74" s="942"/>
      <c r="AG74" s="942"/>
      <c r="AH74" s="942"/>
      <c r="AI74" s="942"/>
      <c r="AJ74" s="942"/>
      <c r="AK74" s="942"/>
      <c r="AL74" s="942"/>
      <c r="AM74" s="942"/>
      <c r="AN74" s="942"/>
      <c r="AO74" s="942"/>
      <c r="AP74" s="942"/>
      <c r="AQ74" s="942"/>
      <c r="AR74" s="942"/>
      <c r="AS74" s="942"/>
      <c r="AT74" s="942"/>
      <c r="AU74" s="942"/>
      <c r="AV74" s="942"/>
      <c r="AW74" s="942"/>
    </row>
    <row r="75" spans="1:49" ht="17" customHeight="1" x14ac:dyDescent="0.15">
      <c r="A75" s="4"/>
      <c r="B75" s="44"/>
      <c r="C75" s="79" t="s">
        <v>1570</v>
      </c>
      <c r="D75" s="2759" t="s">
        <v>1571</v>
      </c>
      <c r="E75" s="2760"/>
      <c r="F75" s="44"/>
      <c r="G75" s="44"/>
      <c r="H75" s="44"/>
      <c r="I75" s="44"/>
      <c r="J75" s="44"/>
      <c r="K75" s="44"/>
      <c r="L75" s="44"/>
      <c r="M75" s="44"/>
      <c r="N75" s="44"/>
      <c r="O75" s="44"/>
      <c r="P75" s="44"/>
      <c r="Q75" s="44"/>
      <c r="R75" s="44"/>
      <c r="S75" s="4"/>
      <c r="T75" s="942"/>
      <c r="U75" s="942"/>
      <c r="V75" s="942"/>
      <c r="W75" s="942"/>
      <c r="X75" s="942"/>
      <c r="Y75" s="942"/>
      <c r="Z75" s="942"/>
      <c r="AA75" s="942"/>
      <c r="AB75" s="942"/>
      <c r="AC75" s="942"/>
      <c r="AD75" s="942"/>
      <c r="AE75" s="942"/>
      <c r="AF75" s="942"/>
      <c r="AG75" s="942"/>
      <c r="AH75" s="942"/>
      <c r="AI75" s="942"/>
      <c r="AJ75" s="942"/>
      <c r="AK75" s="942"/>
      <c r="AL75" s="942"/>
      <c r="AM75" s="942"/>
      <c r="AN75" s="942"/>
      <c r="AO75" s="942"/>
      <c r="AP75" s="942"/>
      <c r="AQ75" s="942"/>
      <c r="AR75" s="942"/>
      <c r="AS75" s="942"/>
      <c r="AT75" s="942"/>
      <c r="AU75" s="942"/>
      <c r="AV75" s="942"/>
      <c r="AW75" s="942"/>
    </row>
    <row r="76" spans="1:49" ht="5" customHeight="1" thickBot="1" x14ac:dyDescent="0.2">
      <c r="A76" s="4"/>
      <c r="B76" s="44"/>
      <c r="C76" s="44"/>
      <c r="D76" s="46"/>
      <c r="E76" s="1117"/>
      <c r="F76" s="46"/>
      <c r="G76" s="57"/>
      <c r="H76" s="57"/>
      <c r="I76" s="57"/>
      <c r="J76" s="44"/>
      <c r="K76" s="44"/>
      <c r="L76" s="44"/>
      <c r="M76" s="44"/>
      <c r="N76" s="44"/>
      <c r="O76" s="44"/>
      <c r="P76" s="44"/>
      <c r="Q76" s="44"/>
      <c r="R76" s="44"/>
      <c r="S76" s="4"/>
      <c r="T76" s="942"/>
      <c r="U76" s="942"/>
      <c r="V76" s="942"/>
      <c r="W76" s="942"/>
      <c r="X76" s="942"/>
      <c r="Y76" s="942"/>
      <c r="Z76" s="942"/>
      <c r="AA76" s="942"/>
      <c r="AB76" s="942"/>
      <c r="AC76" s="942"/>
      <c r="AD76" s="942"/>
      <c r="AE76" s="942"/>
      <c r="AF76" s="942"/>
      <c r="AG76" s="942"/>
      <c r="AH76" s="942"/>
      <c r="AI76" s="942"/>
      <c r="AJ76" s="942"/>
      <c r="AK76" s="942"/>
      <c r="AL76" s="942"/>
      <c r="AM76" s="942"/>
      <c r="AN76" s="942"/>
      <c r="AO76" s="942"/>
      <c r="AP76" s="942"/>
      <c r="AQ76" s="942"/>
      <c r="AR76" s="942"/>
      <c r="AS76" s="942"/>
      <c r="AT76" s="942"/>
      <c r="AU76" s="942"/>
      <c r="AV76" s="942"/>
      <c r="AW76" s="942"/>
    </row>
    <row r="77" spans="1:49" ht="18.75" customHeight="1" thickBot="1" x14ac:dyDescent="0.2">
      <c r="A77" s="4"/>
      <c r="B77" s="44"/>
      <c r="C77" s="44"/>
      <c r="D77" s="46"/>
      <c r="E77" s="1381">
        <f t="shared" ref="E77:L77" si="8">E62</f>
        <v>2023</v>
      </c>
      <c r="F77" s="2757">
        <f t="shared" si="8"/>
        <v>2024</v>
      </c>
      <c r="G77" s="2758"/>
      <c r="H77" s="2755">
        <f t="shared" si="8"/>
        <v>2025</v>
      </c>
      <c r="I77" s="2756"/>
      <c r="J77" s="2748">
        <f t="shared" si="8"/>
        <v>2026</v>
      </c>
      <c r="K77" s="2749"/>
      <c r="L77" s="2750">
        <f t="shared" si="8"/>
        <v>2027</v>
      </c>
      <c r="M77" s="2751"/>
      <c r="N77" s="44"/>
      <c r="O77" s="44"/>
      <c r="P77" s="44"/>
      <c r="Q77" s="44"/>
      <c r="R77" s="44"/>
      <c r="S77" s="4"/>
      <c r="T77" s="942"/>
      <c r="U77" s="942"/>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c r="AT77" s="942"/>
      <c r="AU77" s="942"/>
      <c r="AV77" s="942"/>
      <c r="AW77" s="942"/>
    </row>
    <row r="78" spans="1:49" ht="13.5" customHeight="1" thickBot="1" x14ac:dyDescent="0.2">
      <c r="A78" s="4"/>
      <c r="B78" s="44"/>
      <c r="C78" s="44"/>
      <c r="D78" s="1457" t="s">
        <v>1517</v>
      </c>
      <c r="E78" s="1438">
        <f>SUM(E80:E108)</f>
        <v>2400</v>
      </c>
      <c r="F78" s="1441">
        <f>SUM(F80:F108)</f>
        <v>2880</v>
      </c>
      <c r="G78" s="1442" t="s">
        <v>425</v>
      </c>
      <c r="H78" s="1441">
        <f>SUM(H80:H108)</f>
        <v>2880</v>
      </c>
      <c r="I78" s="1442" t="s">
        <v>425</v>
      </c>
      <c r="J78" s="1441">
        <f>SUM(J80:J108)</f>
        <v>2880</v>
      </c>
      <c r="K78" s="1442" t="s">
        <v>425</v>
      </c>
      <c r="L78" s="1441">
        <f>SUM(L80:L108)</f>
        <v>2880</v>
      </c>
      <c r="M78" s="1442" t="s">
        <v>425</v>
      </c>
      <c r="N78" s="44"/>
      <c r="O78" s="44"/>
      <c r="P78" s="44"/>
      <c r="Q78" s="44"/>
      <c r="R78" s="44"/>
      <c r="S78" s="4"/>
      <c r="T78" s="942"/>
      <c r="U78" s="942"/>
      <c r="V78" s="942"/>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c r="AT78" s="942"/>
      <c r="AU78" s="942"/>
      <c r="AV78" s="942"/>
      <c r="AW78" s="942"/>
    </row>
    <row r="79" spans="1:49" ht="5" customHeight="1" x14ac:dyDescent="0.15">
      <c r="A79" s="4"/>
      <c r="B79" s="44"/>
      <c r="C79" s="44"/>
      <c r="D79" s="1453"/>
      <c r="E79" s="1454"/>
      <c r="F79" s="1453"/>
      <c r="G79" s="1455"/>
      <c r="H79" s="1455"/>
      <c r="I79" s="1455"/>
      <c r="J79" s="1456"/>
      <c r="K79" s="44"/>
      <c r="L79" s="44"/>
      <c r="M79" s="44"/>
      <c r="N79" s="44"/>
      <c r="O79" s="44"/>
      <c r="P79" s="44"/>
      <c r="Q79" s="44"/>
      <c r="R79" s="44"/>
      <c r="S79" s="4"/>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c r="AT79" s="942"/>
      <c r="AU79" s="942"/>
      <c r="AV79" s="942"/>
      <c r="AW79" s="942"/>
    </row>
    <row r="80" spans="1:49" ht="13.5" customHeight="1" x14ac:dyDescent="0.15">
      <c r="A80" s="4"/>
      <c r="B80" s="44"/>
      <c r="C80" s="44"/>
      <c r="D80" s="1463" t="str">
        <f>'2b'!D174</f>
        <v>Campañas</v>
      </c>
      <c r="E80" s="1467">
        <f>'2b'!E174</f>
        <v>1200</v>
      </c>
      <c r="F80" s="1443">
        <f t="shared" ref="F80:F108" si="9">IF(G80=0,E80,E80+(E80*G80))</f>
        <v>1440</v>
      </c>
      <c r="G80" s="1370">
        <v>0.2</v>
      </c>
      <c r="H80" s="1443">
        <f t="shared" ref="H80:H108" si="10">IF(I80=0,F80,F80+(F80*I80))</f>
        <v>1440</v>
      </c>
      <c r="I80" s="1370"/>
      <c r="J80" s="1443">
        <f t="shared" ref="J80:J108" si="11">IF(K80=0,H80,H80+(H80*K80))</f>
        <v>1440</v>
      </c>
      <c r="K80" s="1370"/>
      <c r="L80" s="1443">
        <f t="shared" ref="L80:L108" si="12">IF(M80=0,J80,J80+(J80*M80))</f>
        <v>1440</v>
      </c>
      <c r="M80" s="1370"/>
      <c r="N80" s="44"/>
      <c r="O80" s="44"/>
      <c r="P80" s="44"/>
      <c r="Q80" s="44"/>
      <c r="R80" s="44"/>
      <c r="S80" s="4"/>
      <c r="T80" s="942"/>
      <c r="U80" s="942"/>
      <c r="V80" s="942"/>
      <c r="W80" s="942"/>
      <c r="X80" s="942"/>
      <c r="Y80" s="942"/>
      <c r="Z80" s="942"/>
      <c r="AA80" s="942"/>
      <c r="AB80" s="942"/>
      <c r="AC80" s="942"/>
      <c r="AD80" s="942"/>
      <c r="AE80" s="942"/>
      <c r="AF80" s="942"/>
      <c r="AG80" s="942"/>
      <c r="AH80" s="942"/>
      <c r="AI80" s="942"/>
      <c r="AJ80" s="942"/>
      <c r="AK80" s="942"/>
      <c r="AL80" s="942"/>
      <c r="AM80" s="942"/>
      <c r="AN80" s="942"/>
      <c r="AO80" s="942"/>
      <c r="AP80" s="942"/>
      <c r="AQ80" s="942"/>
      <c r="AR80" s="942"/>
      <c r="AS80" s="942"/>
      <c r="AT80" s="942"/>
      <c r="AU80" s="942"/>
      <c r="AV80" s="942"/>
      <c r="AW80" s="942"/>
    </row>
    <row r="81" spans="1:49" ht="13.5" customHeight="1" x14ac:dyDescent="0.15">
      <c r="A81" s="4"/>
      <c r="B81" s="44"/>
      <c r="C81" s="44"/>
      <c r="D81" s="430" t="str">
        <f>'2b'!D175</f>
        <v>Representación</v>
      </c>
      <c r="E81" s="1467">
        <f>'2b'!E175</f>
        <v>0</v>
      </c>
      <c r="F81" s="1443">
        <f t="shared" si="9"/>
        <v>0</v>
      </c>
      <c r="G81" s="1370">
        <v>0.2</v>
      </c>
      <c r="H81" s="1443">
        <f t="shared" si="10"/>
        <v>0</v>
      </c>
      <c r="I81" s="1370"/>
      <c r="J81" s="1443">
        <f t="shared" si="11"/>
        <v>0</v>
      </c>
      <c r="K81" s="1370"/>
      <c r="L81" s="1443">
        <f t="shared" si="12"/>
        <v>0</v>
      </c>
      <c r="M81" s="1370"/>
      <c r="N81" s="44"/>
      <c r="O81" s="44"/>
      <c r="P81" s="44"/>
      <c r="Q81" s="44"/>
      <c r="R81" s="44"/>
      <c r="S81" s="4"/>
      <c r="T81" s="942"/>
      <c r="U81" s="942"/>
      <c r="V81" s="942"/>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c r="AT81" s="942"/>
      <c r="AU81" s="942"/>
      <c r="AV81" s="942"/>
      <c r="AW81" s="942"/>
    </row>
    <row r="82" spans="1:49" ht="13.5" customHeight="1" x14ac:dyDescent="0.15">
      <c r="A82" s="4"/>
      <c r="B82" s="44"/>
      <c r="C82" s="44"/>
      <c r="D82" s="430" t="str">
        <f>'2b'!D176</f>
        <v>Web redes</v>
      </c>
      <c r="E82" s="1467">
        <f>'2b'!E176</f>
        <v>1200</v>
      </c>
      <c r="F82" s="1443">
        <f t="shared" si="9"/>
        <v>1440</v>
      </c>
      <c r="G82" s="1370">
        <v>0.2</v>
      </c>
      <c r="H82" s="1443">
        <f t="shared" si="10"/>
        <v>1440</v>
      </c>
      <c r="I82" s="1370"/>
      <c r="J82" s="1443">
        <f t="shared" si="11"/>
        <v>1440</v>
      </c>
      <c r="K82" s="1370"/>
      <c r="L82" s="1443">
        <f t="shared" si="12"/>
        <v>1440</v>
      </c>
      <c r="M82" s="1370"/>
      <c r="N82" s="44"/>
      <c r="O82" s="44"/>
      <c r="P82" s="44"/>
      <c r="Q82" s="44"/>
      <c r="R82" s="44"/>
      <c r="S82" s="4"/>
      <c r="T82" s="942"/>
      <c r="U82" s="942"/>
      <c r="V82" s="942"/>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c r="AT82" s="942"/>
      <c r="AU82" s="942"/>
      <c r="AV82" s="942"/>
      <c r="AW82" s="942"/>
    </row>
    <row r="83" spans="1:49" ht="13.5" customHeight="1" x14ac:dyDescent="0.15">
      <c r="A83" s="4"/>
      <c r="B83" s="44"/>
      <c r="C83" s="44"/>
      <c r="D83" s="430">
        <f>'2b'!D178</f>
        <v>0</v>
      </c>
      <c r="E83" s="1467">
        <f>'2b'!E178</f>
        <v>0</v>
      </c>
      <c r="F83" s="1443">
        <f t="shared" si="9"/>
        <v>0</v>
      </c>
      <c r="G83" s="1370">
        <v>0.2</v>
      </c>
      <c r="H83" s="1443">
        <f t="shared" si="10"/>
        <v>0</v>
      </c>
      <c r="I83" s="1370"/>
      <c r="J83" s="1443">
        <f t="shared" si="11"/>
        <v>0</v>
      </c>
      <c r="K83" s="1370"/>
      <c r="L83" s="1443">
        <f t="shared" si="12"/>
        <v>0</v>
      </c>
      <c r="M83" s="1370"/>
      <c r="N83" s="44"/>
      <c r="O83" s="44"/>
      <c r="P83" s="44"/>
      <c r="Q83" s="44"/>
      <c r="R83" s="44"/>
      <c r="S83" s="4"/>
      <c r="T83" s="942"/>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c r="AT83" s="942"/>
      <c r="AU83" s="942"/>
      <c r="AV83" s="942"/>
      <c r="AW83" s="942"/>
    </row>
    <row r="84" spans="1:49" ht="13.5" customHeight="1" x14ac:dyDescent="0.15">
      <c r="A84" s="4"/>
      <c r="B84" s="44"/>
      <c r="C84" s="44"/>
      <c r="D84" s="430">
        <f>'2b'!D179</f>
        <v>0</v>
      </c>
      <c r="E84" s="1467">
        <f>'2b'!E179</f>
        <v>0</v>
      </c>
      <c r="F84" s="1443">
        <f t="shared" si="9"/>
        <v>0</v>
      </c>
      <c r="G84" s="1370">
        <v>0.2</v>
      </c>
      <c r="H84" s="1443">
        <f t="shared" si="10"/>
        <v>0</v>
      </c>
      <c r="I84" s="1370"/>
      <c r="J84" s="1443">
        <f t="shared" si="11"/>
        <v>0</v>
      </c>
      <c r="K84" s="1370"/>
      <c r="L84" s="1443">
        <f t="shared" si="12"/>
        <v>0</v>
      </c>
      <c r="M84" s="1370"/>
      <c r="N84" s="44"/>
      <c r="O84" s="44"/>
      <c r="P84" s="44"/>
      <c r="Q84" s="44"/>
      <c r="R84" s="44"/>
      <c r="S84" s="4"/>
      <c r="T84" s="942"/>
      <c r="U84" s="942"/>
      <c r="V84" s="942"/>
      <c r="W84" s="942"/>
      <c r="X84" s="942"/>
      <c r="Y84" s="942"/>
      <c r="Z84" s="942"/>
      <c r="AA84" s="942"/>
      <c r="AB84" s="942"/>
      <c r="AC84" s="942"/>
      <c r="AD84" s="942"/>
      <c r="AE84" s="942"/>
      <c r="AF84" s="942"/>
      <c r="AG84" s="942"/>
      <c r="AH84" s="942"/>
      <c r="AI84" s="942"/>
      <c r="AJ84" s="942"/>
      <c r="AK84" s="942"/>
      <c r="AL84" s="942"/>
      <c r="AM84" s="942"/>
      <c r="AN84" s="942"/>
      <c r="AO84" s="942"/>
      <c r="AP84" s="942"/>
      <c r="AQ84" s="942"/>
      <c r="AR84" s="942"/>
      <c r="AS84" s="942"/>
      <c r="AT84" s="942"/>
      <c r="AU84" s="942"/>
      <c r="AV84" s="942"/>
      <c r="AW84" s="942"/>
    </row>
    <row r="85" spans="1:49" ht="13.5" customHeight="1" x14ac:dyDescent="0.15">
      <c r="A85" s="4"/>
      <c r="B85" s="44"/>
      <c r="C85" s="44"/>
      <c r="D85" s="430">
        <f>'2b'!D180</f>
        <v>0</v>
      </c>
      <c r="E85" s="1467">
        <f>'2b'!E180</f>
        <v>0</v>
      </c>
      <c r="F85" s="1443">
        <f t="shared" si="9"/>
        <v>0</v>
      </c>
      <c r="G85" s="1370"/>
      <c r="H85" s="1443">
        <f t="shared" si="10"/>
        <v>0</v>
      </c>
      <c r="I85" s="1370"/>
      <c r="J85" s="1443">
        <f t="shared" si="11"/>
        <v>0</v>
      </c>
      <c r="K85" s="1370"/>
      <c r="L85" s="1443">
        <f t="shared" si="12"/>
        <v>0</v>
      </c>
      <c r="M85" s="1370"/>
      <c r="N85" s="44"/>
      <c r="O85" s="44"/>
      <c r="P85" s="44"/>
      <c r="Q85" s="44"/>
      <c r="R85" s="44"/>
      <c r="S85" s="4"/>
      <c r="T85" s="942"/>
      <c r="U85" s="942"/>
      <c r="V85" s="942"/>
      <c r="W85" s="942"/>
      <c r="X85" s="942"/>
      <c r="Y85" s="942"/>
      <c r="Z85" s="942"/>
      <c r="AA85" s="942"/>
      <c r="AB85" s="942"/>
      <c r="AC85" s="942"/>
      <c r="AD85" s="942"/>
      <c r="AE85" s="942"/>
      <c r="AF85" s="942"/>
      <c r="AG85" s="942"/>
      <c r="AH85" s="942"/>
      <c r="AI85" s="942"/>
      <c r="AJ85" s="942"/>
      <c r="AK85" s="942"/>
      <c r="AL85" s="942"/>
      <c r="AM85" s="942"/>
      <c r="AN85" s="942"/>
      <c r="AO85" s="942"/>
      <c r="AP85" s="942"/>
      <c r="AQ85" s="942"/>
      <c r="AR85" s="942"/>
      <c r="AS85" s="942"/>
      <c r="AT85" s="942"/>
      <c r="AU85" s="942"/>
      <c r="AV85" s="942"/>
      <c r="AW85" s="942"/>
    </row>
    <row r="86" spans="1:49" ht="13.5" customHeight="1" x14ac:dyDescent="0.15">
      <c r="A86" s="4"/>
      <c r="B86" s="44"/>
      <c r="C86" s="44"/>
      <c r="D86" s="430">
        <f>'2b'!D181</f>
        <v>0</v>
      </c>
      <c r="E86" s="1467">
        <f>'2b'!E181</f>
        <v>0</v>
      </c>
      <c r="F86" s="1443">
        <f t="shared" si="9"/>
        <v>0</v>
      </c>
      <c r="G86" s="1370"/>
      <c r="H86" s="1443">
        <f t="shared" si="10"/>
        <v>0</v>
      </c>
      <c r="I86" s="1370"/>
      <c r="J86" s="1443">
        <f t="shared" si="11"/>
        <v>0</v>
      </c>
      <c r="K86" s="1370"/>
      <c r="L86" s="1443">
        <f t="shared" si="12"/>
        <v>0</v>
      </c>
      <c r="M86" s="1370"/>
      <c r="N86" s="44"/>
      <c r="O86" s="44"/>
      <c r="P86" s="44"/>
      <c r="Q86" s="44"/>
      <c r="R86" s="44"/>
      <c r="S86" s="4"/>
      <c r="T86" s="942"/>
      <c r="U86" s="942"/>
      <c r="V86" s="942"/>
      <c r="W86" s="942"/>
      <c r="X86" s="942"/>
      <c r="Y86" s="942"/>
      <c r="Z86" s="942"/>
      <c r="AA86" s="942"/>
      <c r="AB86" s="942"/>
      <c r="AC86" s="942"/>
      <c r="AD86" s="942"/>
      <c r="AE86" s="942"/>
      <c r="AF86" s="942"/>
      <c r="AG86" s="942"/>
      <c r="AH86" s="942"/>
      <c r="AI86" s="942"/>
      <c r="AJ86" s="942"/>
      <c r="AK86" s="942"/>
      <c r="AL86" s="942"/>
      <c r="AM86" s="942"/>
      <c r="AN86" s="942"/>
      <c r="AO86" s="942"/>
      <c r="AP86" s="942"/>
      <c r="AQ86" s="942"/>
      <c r="AR86" s="942"/>
      <c r="AS86" s="942"/>
      <c r="AT86" s="942"/>
      <c r="AU86" s="942"/>
      <c r="AV86" s="942"/>
      <c r="AW86" s="942"/>
    </row>
    <row r="87" spans="1:49" ht="13.5" hidden="1" customHeight="1" x14ac:dyDescent="0.15">
      <c r="A87" s="4"/>
      <c r="B87" s="44"/>
      <c r="C87" s="44"/>
      <c r="D87" s="430">
        <f>'2b'!D182</f>
        <v>0</v>
      </c>
      <c r="E87" s="1467">
        <f>'2b'!E182</f>
        <v>0</v>
      </c>
      <c r="F87" s="1443">
        <f t="shared" si="9"/>
        <v>0</v>
      </c>
      <c r="G87" s="1370"/>
      <c r="H87" s="1443">
        <f t="shared" si="10"/>
        <v>0</v>
      </c>
      <c r="I87" s="1370"/>
      <c r="J87" s="1443">
        <f t="shared" si="11"/>
        <v>0</v>
      </c>
      <c r="K87" s="1370"/>
      <c r="L87" s="1443">
        <f t="shared" si="12"/>
        <v>0</v>
      </c>
      <c r="M87" s="1370"/>
      <c r="N87" s="44"/>
      <c r="O87" s="44"/>
      <c r="P87" s="44"/>
      <c r="Q87" s="44"/>
      <c r="R87" s="44"/>
      <c r="S87" s="4"/>
      <c r="T87" s="942"/>
      <c r="U87" s="942"/>
      <c r="V87" s="942"/>
      <c r="W87" s="942"/>
      <c r="X87" s="942"/>
      <c r="Y87" s="942"/>
      <c r="Z87" s="942"/>
      <c r="AA87" s="942"/>
      <c r="AB87" s="942"/>
      <c r="AC87" s="942"/>
      <c r="AD87" s="942"/>
      <c r="AE87" s="942"/>
      <c r="AF87" s="942"/>
      <c r="AG87" s="942"/>
      <c r="AH87" s="942"/>
      <c r="AI87" s="942"/>
      <c r="AJ87" s="942"/>
      <c r="AK87" s="942"/>
      <c r="AL87" s="942"/>
      <c r="AM87" s="942"/>
      <c r="AN87" s="942"/>
      <c r="AO87" s="942"/>
      <c r="AP87" s="942"/>
      <c r="AQ87" s="942"/>
      <c r="AR87" s="942"/>
      <c r="AS87" s="942"/>
      <c r="AT87" s="942"/>
      <c r="AU87" s="942"/>
      <c r="AV87" s="942"/>
      <c r="AW87" s="942"/>
    </row>
    <row r="88" spans="1:49" ht="13.5" hidden="1" customHeight="1" x14ac:dyDescent="0.15">
      <c r="A88" s="4"/>
      <c r="B88" s="44"/>
      <c r="C88" s="44"/>
      <c r="D88" s="430">
        <f>'2b'!D183</f>
        <v>0</v>
      </c>
      <c r="E88" s="1467">
        <f>'2b'!E183</f>
        <v>0</v>
      </c>
      <c r="F88" s="1443">
        <f t="shared" si="9"/>
        <v>0</v>
      </c>
      <c r="G88" s="1370"/>
      <c r="H88" s="1443">
        <f t="shared" si="10"/>
        <v>0</v>
      </c>
      <c r="I88" s="1370"/>
      <c r="J88" s="1443">
        <f t="shared" si="11"/>
        <v>0</v>
      </c>
      <c r="K88" s="1370"/>
      <c r="L88" s="1443">
        <f t="shared" si="12"/>
        <v>0</v>
      </c>
      <c r="M88" s="1370"/>
      <c r="N88" s="44"/>
      <c r="O88" s="44"/>
      <c r="P88" s="44"/>
      <c r="Q88" s="44"/>
      <c r="R88" s="44"/>
      <c r="S88" s="4"/>
      <c r="T88" s="942"/>
      <c r="U88" s="942"/>
      <c r="V88" s="942"/>
      <c r="W88" s="942"/>
      <c r="X88" s="942"/>
      <c r="Y88" s="942"/>
      <c r="Z88" s="942"/>
      <c r="AA88" s="942"/>
      <c r="AB88" s="942"/>
      <c r="AC88" s="942"/>
      <c r="AD88" s="942"/>
      <c r="AE88" s="942"/>
      <c r="AF88" s="942"/>
      <c r="AG88" s="942"/>
      <c r="AH88" s="942"/>
      <c r="AI88" s="942"/>
      <c r="AJ88" s="942"/>
      <c r="AK88" s="942"/>
      <c r="AL88" s="942"/>
      <c r="AM88" s="942"/>
      <c r="AN88" s="942"/>
      <c r="AO88" s="942"/>
      <c r="AP88" s="942"/>
      <c r="AQ88" s="942"/>
      <c r="AR88" s="942"/>
      <c r="AS88" s="942"/>
      <c r="AT88" s="942"/>
      <c r="AU88" s="942"/>
      <c r="AV88" s="942"/>
      <c r="AW88" s="942"/>
    </row>
    <row r="89" spans="1:49" ht="13.5" hidden="1" customHeight="1" x14ac:dyDescent="0.15">
      <c r="A89" s="4"/>
      <c r="B89" s="44"/>
      <c r="C89" s="44"/>
      <c r="D89" s="430">
        <f>'2b'!D184</f>
        <v>0</v>
      </c>
      <c r="E89" s="1467">
        <f>'2b'!E184</f>
        <v>0</v>
      </c>
      <c r="F89" s="1443">
        <f t="shared" si="9"/>
        <v>0</v>
      </c>
      <c r="G89" s="1370"/>
      <c r="H89" s="1443">
        <f t="shared" si="10"/>
        <v>0</v>
      </c>
      <c r="I89" s="1370"/>
      <c r="J89" s="1443">
        <f t="shared" si="11"/>
        <v>0</v>
      </c>
      <c r="K89" s="1370"/>
      <c r="L89" s="1443">
        <f t="shared" si="12"/>
        <v>0</v>
      </c>
      <c r="M89" s="1370"/>
      <c r="N89" s="44"/>
      <c r="O89" s="44"/>
      <c r="P89" s="44"/>
      <c r="Q89" s="44"/>
      <c r="R89" s="44"/>
      <c r="S89" s="4"/>
      <c r="T89" s="942"/>
      <c r="U89" s="942"/>
      <c r="V89" s="942"/>
      <c r="W89" s="942"/>
      <c r="X89" s="942"/>
      <c r="Y89" s="942"/>
      <c r="Z89" s="942"/>
      <c r="AA89" s="942"/>
      <c r="AB89" s="942"/>
      <c r="AC89" s="942"/>
      <c r="AD89" s="942"/>
      <c r="AE89" s="942"/>
      <c r="AF89" s="942"/>
      <c r="AG89" s="942"/>
      <c r="AH89" s="942"/>
      <c r="AI89" s="942"/>
      <c r="AJ89" s="942"/>
      <c r="AK89" s="942"/>
      <c r="AL89" s="942"/>
      <c r="AM89" s="942"/>
      <c r="AN89" s="942"/>
      <c r="AO89" s="942"/>
      <c r="AP89" s="942"/>
      <c r="AQ89" s="942"/>
      <c r="AR89" s="942"/>
      <c r="AS89" s="942"/>
      <c r="AT89" s="942"/>
      <c r="AU89" s="942"/>
      <c r="AV89" s="942"/>
      <c r="AW89" s="942"/>
    </row>
    <row r="90" spans="1:49" ht="13.5" hidden="1" customHeight="1" x14ac:dyDescent="0.15">
      <c r="A90" s="4"/>
      <c r="B90" s="44"/>
      <c r="C90" s="44"/>
      <c r="D90" s="430">
        <f>'2b'!D185</f>
        <v>0</v>
      </c>
      <c r="E90" s="1467">
        <f>'2b'!E185</f>
        <v>0</v>
      </c>
      <c r="F90" s="1443">
        <f t="shared" si="9"/>
        <v>0</v>
      </c>
      <c r="G90" s="1370"/>
      <c r="H90" s="1443">
        <f t="shared" si="10"/>
        <v>0</v>
      </c>
      <c r="I90" s="1370"/>
      <c r="J90" s="1443">
        <f t="shared" si="11"/>
        <v>0</v>
      </c>
      <c r="K90" s="1370"/>
      <c r="L90" s="1443">
        <f t="shared" si="12"/>
        <v>0</v>
      </c>
      <c r="M90" s="1370"/>
      <c r="N90" s="44"/>
      <c r="O90" s="44"/>
      <c r="P90" s="44"/>
      <c r="Q90" s="44"/>
      <c r="R90" s="44"/>
      <c r="S90" s="4"/>
      <c r="T90" s="942"/>
      <c r="U90" s="942"/>
      <c r="V90" s="942"/>
      <c r="W90" s="942"/>
      <c r="X90" s="942"/>
      <c r="Y90" s="942"/>
      <c r="Z90" s="942"/>
      <c r="AA90" s="942"/>
      <c r="AB90" s="942"/>
      <c r="AC90" s="942"/>
      <c r="AD90" s="942"/>
      <c r="AE90" s="942"/>
      <c r="AF90" s="942"/>
      <c r="AG90" s="942"/>
      <c r="AH90" s="942"/>
      <c r="AI90" s="942"/>
      <c r="AJ90" s="942"/>
      <c r="AK90" s="942"/>
      <c r="AL90" s="942"/>
      <c r="AM90" s="942"/>
      <c r="AN90" s="942"/>
      <c r="AO90" s="942"/>
      <c r="AP90" s="942"/>
      <c r="AQ90" s="942"/>
      <c r="AR90" s="942"/>
      <c r="AS90" s="942"/>
      <c r="AT90" s="942"/>
      <c r="AU90" s="942"/>
      <c r="AV90" s="942"/>
      <c r="AW90" s="942"/>
    </row>
    <row r="91" spans="1:49" ht="13.5" hidden="1" customHeight="1" x14ac:dyDescent="0.15">
      <c r="A91" s="4"/>
      <c r="B91" s="44"/>
      <c r="C91" s="44"/>
      <c r="D91" s="430">
        <f>'2b'!D186</f>
        <v>0</v>
      </c>
      <c r="E91" s="1467">
        <f>'2b'!E186</f>
        <v>0</v>
      </c>
      <c r="F91" s="1443">
        <f t="shared" si="9"/>
        <v>0</v>
      </c>
      <c r="G91" s="1370"/>
      <c r="H91" s="1443">
        <f t="shared" si="10"/>
        <v>0</v>
      </c>
      <c r="I91" s="1370"/>
      <c r="J91" s="1443">
        <f t="shared" si="11"/>
        <v>0</v>
      </c>
      <c r="K91" s="1370"/>
      <c r="L91" s="1443">
        <f t="shared" si="12"/>
        <v>0</v>
      </c>
      <c r="M91" s="1370"/>
      <c r="N91" s="44"/>
      <c r="O91" s="44"/>
      <c r="P91" s="44"/>
      <c r="Q91" s="44"/>
      <c r="R91" s="44"/>
      <c r="S91" s="4"/>
      <c r="T91" s="942"/>
      <c r="U91" s="942"/>
      <c r="V91" s="942"/>
      <c r="W91" s="942"/>
      <c r="X91" s="942"/>
      <c r="Y91" s="942"/>
      <c r="Z91" s="942"/>
      <c r="AA91" s="942"/>
      <c r="AB91" s="942"/>
      <c r="AC91" s="942"/>
      <c r="AD91" s="942"/>
      <c r="AE91" s="942"/>
      <c r="AF91" s="942"/>
      <c r="AG91" s="942"/>
      <c r="AH91" s="942"/>
      <c r="AI91" s="942"/>
      <c r="AJ91" s="942"/>
      <c r="AK91" s="942"/>
      <c r="AL91" s="942"/>
      <c r="AM91" s="942"/>
      <c r="AN91" s="942"/>
      <c r="AO91" s="942"/>
      <c r="AP91" s="942"/>
      <c r="AQ91" s="942"/>
      <c r="AR91" s="942"/>
      <c r="AS91" s="942"/>
      <c r="AT91" s="942"/>
      <c r="AU91" s="942"/>
      <c r="AV91" s="942"/>
      <c r="AW91" s="942"/>
    </row>
    <row r="92" spans="1:49" ht="13.5" hidden="1" customHeight="1" x14ac:dyDescent="0.15">
      <c r="A92" s="4"/>
      <c r="B92" s="44"/>
      <c r="C92" s="44"/>
      <c r="D92" s="430">
        <f>'2b'!D187</f>
        <v>0</v>
      </c>
      <c r="E92" s="1467">
        <f>'2b'!E187</f>
        <v>0</v>
      </c>
      <c r="F92" s="1443">
        <f t="shared" si="9"/>
        <v>0</v>
      </c>
      <c r="G92" s="1370"/>
      <c r="H92" s="1443">
        <f t="shared" si="10"/>
        <v>0</v>
      </c>
      <c r="I92" s="1370"/>
      <c r="J92" s="1443">
        <f t="shared" si="11"/>
        <v>0</v>
      </c>
      <c r="K92" s="1370"/>
      <c r="L92" s="1443">
        <f t="shared" si="12"/>
        <v>0</v>
      </c>
      <c r="M92" s="1370"/>
      <c r="N92" s="44"/>
      <c r="O92" s="44"/>
      <c r="P92" s="44"/>
      <c r="Q92" s="44"/>
      <c r="R92" s="44"/>
      <c r="S92" s="4"/>
      <c r="T92" s="942"/>
      <c r="U92" s="942"/>
      <c r="V92" s="942"/>
      <c r="W92" s="942"/>
      <c r="X92" s="942"/>
      <c r="Y92" s="942"/>
      <c r="Z92" s="942"/>
      <c r="AA92" s="942"/>
      <c r="AB92" s="942"/>
      <c r="AC92" s="942"/>
      <c r="AD92" s="942"/>
      <c r="AE92" s="942"/>
      <c r="AF92" s="942"/>
      <c r="AG92" s="942"/>
      <c r="AH92" s="942"/>
      <c r="AI92" s="942"/>
      <c r="AJ92" s="942"/>
      <c r="AK92" s="942"/>
      <c r="AL92" s="942"/>
      <c r="AM92" s="942"/>
      <c r="AN92" s="942"/>
      <c r="AO92" s="942"/>
      <c r="AP92" s="942"/>
      <c r="AQ92" s="942"/>
      <c r="AR92" s="942"/>
      <c r="AS92" s="942"/>
      <c r="AT92" s="942"/>
      <c r="AU92" s="942"/>
      <c r="AV92" s="942"/>
      <c r="AW92" s="942"/>
    </row>
    <row r="93" spans="1:49" ht="13.5" hidden="1" customHeight="1" x14ac:dyDescent="0.15">
      <c r="A93" s="4"/>
      <c r="B93" s="44"/>
      <c r="C93" s="44"/>
      <c r="D93" s="430">
        <f>'2b'!D188</f>
        <v>0</v>
      </c>
      <c r="E93" s="1467">
        <f>'2b'!E188</f>
        <v>0</v>
      </c>
      <c r="F93" s="1443">
        <f t="shared" si="9"/>
        <v>0</v>
      </c>
      <c r="G93" s="1370"/>
      <c r="H93" s="1443">
        <f t="shared" si="10"/>
        <v>0</v>
      </c>
      <c r="I93" s="1370"/>
      <c r="J93" s="1443">
        <f t="shared" si="11"/>
        <v>0</v>
      </c>
      <c r="K93" s="1370"/>
      <c r="L93" s="1443">
        <f t="shared" si="12"/>
        <v>0</v>
      </c>
      <c r="M93" s="1370"/>
      <c r="N93" s="44"/>
      <c r="O93" s="44"/>
      <c r="P93" s="44"/>
      <c r="Q93" s="44"/>
      <c r="R93" s="44"/>
      <c r="S93" s="4"/>
      <c r="T93" s="942"/>
      <c r="U93" s="942"/>
      <c r="V93" s="942"/>
      <c r="W93" s="942"/>
      <c r="X93" s="942"/>
      <c r="Y93" s="942"/>
      <c r="Z93" s="942"/>
      <c r="AA93" s="942"/>
      <c r="AB93" s="942"/>
      <c r="AC93" s="942"/>
      <c r="AD93" s="942"/>
      <c r="AE93" s="942"/>
      <c r="AF93" s="942"/>
      <c r="AG93" s="942"/>
      <c r="AH93" s="942"/>
      <c r="AI93" s="942"/>
      <c r="AJ93" s="942"/>
      <c r="AK93" s="942"/>
      <c r="AL93" s="942"/>
      <c r="AM93" s="942"/>
      <c r="AN93" s="942"/>
      <c r="AO93" s="942"/>
      <c r="AP93" s="942"/>
      <c r="AQ93" s="942"/>
      <c r="AR93" s="942"/>
      <c r="AS93" s="942"/>
      <c r="AT93" s="942"/>
      <c r="AU93" s="942"/>
      <c r="AV93" s="942"/>
      <c r="AW93" s="942"/>
    </row>
    <row r="94" spans="1:49" ht="13.5" hidden="1" customHeight="1" x14ac:dyDescent="0.15">
      <c r="A94" s="4"/>
      <c r="B94" s="44"/>
      <c r="C94" s="44"/>
      <c r="D94" s="430">
        <f>'2b'!D189</f>
        <v>0</v>
      </c>
      <c r="E94" s="1467">
        <f>'2b'!E189</f>
        <v>0</v>
      </c>
      <c r="F94" s="1443">
        <f t="shared" si="9"/>
        <v>0</v>
      </c>
      <c r="G94" s="1370"/>
      <c r="H94" s="1443">
        <f t="shared" si="10"/>
        <v>0</v>
      </c>
      <c r="I94" s="1370"/>
      <c r="J94" s="1443">
        <f t="shared" si="11"/>
        <v>0</v>
      </c>
      <c r="K94" s="1370"/>
      <c r="L94" s="1443">
        <f t="shared" si="12"/>
        <v>0</v>
      </c>
      <c r="M94" s="1370"/>
      <c r="N94" s="44"/>
      <c r="O94" s="44"/>
      <c r="P94" s="44"/>
      <c r="Q94" s="44"/>
      <c r="R94" s="44"/>
      <c r="S94" s="4"/>
      <c r="T94" s="942"/>
      <c r="U94" s="942"/>
      <c r="V94" s="942"/>
      <c r="W94" s="942"/>
      <c r="X94" s="942"/>
      <c r="Y94" s="942"/>
      <c r="Z94" s="942"/>
      <c r="AA94" s="942"/>
      <c r="AB94" s="942"/>
      <c r="AC94" s="942"/>
      <c r="AD94" s="942"/>
      <c r="AE94" s="942"/>
      <c r="AF94" s="942"/>
      <c r="AG94" s="942"/>
      <c r="AH94" s="942"/>
      <c r="AI94" s="942"/>
      <c r="AJ94" s="942"/>
      <c r="AK94" s="942"/>
      <c r="AL94" s="942"/>
      <c r="AM94" s="942"/>
      <c r="AN94" s="942"/>
      <c r="AO94" s="942"/>
      <c r="AP94" s="942"/>
      <c r="AQ94" s="942"/>
      <c r="AR94" s="942"/>
      <c r="AS94" s="942"/>
      <c r="AT94" s="942"/>
      <c r="AU94" s="942"/>
      <c r="AV94" s="942"/>
      <c r="AW94" s="942"/>
    </row>
    <row r="95" spans="1:49" ht="13.5" hidden="1" customHeight="1" x14ac:dyDescent="0.15">
      <c r="A95" s="4"/>
      <c r="B95" s="44"/>
      <c r="C95" s="44"/>
      <c r="D95" s="430">
        <f>'2b'!D190</f>
        <v>0</v>
      </c>
      <c r="E95" s="1467">
        <f>'2b'!E190</f>
        <v>0</v>
      </c>
      <c r="F95" s="1443">
        <f t="shared" si="9"/>
        <v>0</v>
      </c>
      <c r="G95" s="1370"/>
      <c r="H95" s="1443">
        <f t="shared" si="10"/>
        <v>0</v>
      </c>
      <c r="I95" s="1370"/>
      <c r="J95" s="1443">
        <f t="shared" si="11"/>
        <v>0</v>
      </c>
      <c r="K95" s="1370"/>
      <c r="L95" s="1443">
        <f t="shared" si="12"/>
        <v>0</v>
      </c>
      <c r="M95" s="1370"/>
      <c r="N95" s="44"/>
      <c r="O95" s="44"/>
      <c r="P95" s="44"/>
      <c r="Q95" s="44"/>
      <c r="R95" s="44"/>
      <c r="S95" s="4"/>
      <c r="T95" s="942"/>
      <c r="U95" s="942"/>
      <c r="V95" s="942"/>
      <c r="W95" s="942"/>
      <c r="X95" s="942"/>
      <c r="Y95" s="942"/>
      <c r="Z95" s="942"/>
      <c r="AA95" s="942"/>
      <c r="AB95" s="942"/>
      <c r="AC95" s="942"/>
      <c r="AD95" s="942"/>
      <c r="AE95" s="942"/>
      <c r="AF95" s="942"/>
      <c r="AG95" s="942"/>
      <c r="AH95" s="942"/>
      <c r="AI95" s="942"/>
      <c r="AJ95" s="942"/>
      <c r="AK95" s="942"/>
      <c r="AL95" s="942"/>
      <c r="AM95" s="942"/>
      <c r="AN95" s="942"/>
      <c r="AO95" s="942"/>
      <c r="AP95" s="942"/>
      <c r="AQ95" s="942"/>
      <c r="AR95" s="942"/>
      <c r="AS95" s="942"/>
      <c r="AT95" s="942"/>
      <c r="AU95" s="942"/>
      <c r="AV95" s="942"/>
      <c r="AW95" s="942"/>
    </row>
    <row r="96" spans="1:49" ht="13.5" hidden="1" customHeight="1" x14ac:dyDescent="0.15">
      <c r="A96" s="4"/>
      <c r="B96" s="44"/>
      <c r="C96" s="44"/>
      <c r="D96" s="430">
        <f>'2b'!D191</f>
        <v>0</v>
      </c>
      <c r="E96" s="1467">
        <f>'2b'!E191</f>
        <v>0</v>
      </c>
      <c r="F96" s="1443">
        <f t="shared" si="9"/>
        <v>0</v>
      </c>
      <c r="G96" s="1370"/>
      <c r="H96" s="1443">
        <f t="shared" si="10"/>
        <v>0</v>
      </c>
      <c r="I96" s="1370"/>
      <c r="J96" s="1443">
        <f t="shared" si="11"/>
        <v>0</v>
      </c>
      <c r="K96" s="1370"/>
      <c r="L96" s="1443">
        <f t="shared" si="12"/>
        <v>0</v>
      </c>
      <c r="M96" s="1370"/>
      <c r="N96" s="44"/>
      <c r="O96" s="44"/>
      <c r="P96" s="44"/>
      <c r="Q96" s="44"/>
      <c r="R96" s="44"/>
      <c r="S96" s="4"/>
      <c r="T96" s="942"/>
      <c r="U96" s="942"/>
      <c r="V96" s="942"/>
      <c r="W96" s="942"/>
      <c r="X96" s="942"/>
      <c r="Y96" s="942"/>
      <c r="Z96" s="942"/>
      <c r="AA96" s="942"/>
      <c r="AB96" s="942"/>
      <c r="AC96" s="942"/>
      <c r="AD96" s="942"/>
      <c r="AE96" s="942"/>
      <c r="AF96" s="942"/>
      <c r="AG96" s="942"/>
      <c r="AH96" s="942"/>
      <c r="AI96" s="942"/>
      <c r="AJ96" s="942"/>
      <c r="AK96" s="942"/>
      <c r="AL96" s="942"/>
      <c r="AM96" s="942"/>
      <c r="AN96" s="942"/>
      <c r="AO96" s="942"/>
      <c r="AP96" s="942"/>
      <c r="AQ96" s="942"/>
      <c r="AR96" s="942"/>
      <c r="AS96" s="942"/>
      <c r="AT96" s="942"/>
      <c r="AU96" s="942"/>
      <c r="AV96" s="942"/>
      <c r="AW96" s="942"/>
    </row>
    <row r="97" spans="1:49" ht="13.5" hidden="1" customHeight="1" x14ac:dyDescent="0.15">
      <c r="A97" s="4"/>
      <c r="B97" s="44"/>
      <c r="C97" s="44"/>
      <c r="D97" s="430">
        <f>'2b'!D192</f>
        <v>0</v>
      </c>
      <c r="E97" s="1467">
        <f>'2b'!E192</f>
        <v>0</v>
      </c>
      <c r="F97" s="1443">
        <f t="shared" si="9"/>
        <v>0</v>
      </c>
      <c r="G97" s="1370"/>
      <c r="H97" s="1443">
        <f t="shared" si="10"/>
        <v>0</v>
      </c>
      <c r="I97" s="1370"/>
      <c r="J97" s="1443">
        <f t="shared" si="11"/>
        <v>0</v>
      </c>
      <c r="K97" s="1370"/>
      <c r="L97" s="1443">
        <f t="shared" si="12"/>
        <v>0</v>
      </c>
      <c r="M97" s="1370"/>
      <c r="N97" s="44"/>
      <c r="O97" s="44"/>
      <c r="P97" s="44"/>
      <c r="Q97" s="44"/>
      <c r="R97" s="44"/>
      <c r="S97" s="4"/>
      <c r="T97" s="942"/>
      <c r="U97" s="942"/>
      <c r="V97" s="942"/>
      <c r="W97" s="942"/>
      <c r="X97" s="942"/>
      <c r="Y97" s="942"/>
      <c r="Z97" s="942"/>
      <c r="AA97" s="942"/>
      <c r="AB97" s="942"/>
      <c r="AC97" s="942"/>
      <c r="AD97" s="942"/>
      <c r="AE97" s="942"/>
      <c r="AF97" s="942"/>
      <c r="AG97" s="942"/>
      <c r="AH97" s="942"/>
      <c r="AI97" s="942"/>
      <c r="AJ97" s="942"/>
      <c r="AK97" s="942"/>
      <c r="AL97" s="942"/>
      <c r="AM97" s="942"/>
      <c r="AN97" s="942"/>
      <c r="AO97" s="942"/>
      <c r="AP97" s="942"/>
      <c r="AQ97" s="942"/>
      <c r="AR97" s="942"/>
      <c r="AS97" s="942"/>
      <c r="AT97" s="942"/>
      <c r="AU97" s="942"/>
      <c r="AV97" s="942"/>
      <c r="AW97" s="942"/>
    </row>
    <row r="98" spans="1:49" ht="13.5" hidden="1" customHeight="1" x14ac:dyDescent="0.15">
      <c r="A98" s="4"/>
      <c r="B98" s="44"/>
      <c r="C98" s="44"/>
      <c r="D98" s="430">
        <f>'2b'!D193</f>
        <v>0</v>
      </c>
      <c r="E98" s="1467">
        <f>'2b'!E193</f>
        <v>0</v>
      </c>
      <c r="F98" s="1443">
        <f t="shared" si="9"/>
        <v>0</v>
      </c>
      <c r="G98" s="1370"/>
      <c r="H98" s="1443">
        <f t="shared" si="10"/>
        <v>0</v>
      </c>
      <c r="I98" s="1370"/>
      <c r="J98" s="1443">
        <f t="shared" si="11"/>
        <v>0</v>
      </c>
      <c r="K98" s="1370"/>
      <c r="L98" s="1443">
        <f t="shared" si="12"/>
        <v>0</v>
      </c>
      <c r="M98" s="1370"/>
      <c r="N98" s="44"/>
      <c r="O98" s="44"/>
      <c r="P98" s="44"/>
      <c r="Q98" s="44"/>
      <c r="R98" s="44"/>
      <c r="S98" s="4"/>
      <c r="T98" s="942"/>
      <c r="U98" s="942"/>
      <c r="V98" s="942"/>
      <c r="W98" s="942"/>
      <c r="X98" s="942"/>
      <c r="Y98" s="942"/>
      <c r="Z98" s="942"/>
      <c r="AA98" s="942"/>
      <c r="AB98" s="942"/>
      <c r="AC98" s="942"/>
      <c r="AD98" s="942"/>
      <c r="AE98" s="942"/>
      <c r="AF98" s="942"/>
      <c r="AG98" s="942"/>
      <c r="AH98" s="942"/>
      <c r="AI98" s="942"/>
      <c r="AJ98" s="942"/>
      <c r="AK98" s="942"/>
      <c r="AL98" s="942"/>
      <c r="AM98" s="942"/>
      <c r="AN98" s="942"/>
      <c r="AO98" s="942"/>
      <c r="AP98" s="942"/>
      <c r="AQ98" s="942"/>
      <c r="AR98" s="942"/>
      <c r="AS98" s="942"/>
      <c r="AT98" s="942"/>
      <c r="AU98" s="942"/>
      <c r="AV98" s="942"/>
      <c r="AW98" s="942"/>
    </row>
    <row r="99" spans="1:49" ht="13.5" hidden="1" customHeight="1" x14ac:dyDescent="0.15">
      <c r="A99" s="4"/>
      <c r="B99" s="44"/>
      <c r="C99" s="44"/>
      <c r="D99" s="430">
        <f>'2b'!D194</f>
        <v>0</v>
      </c>
      <c r="E99" s="1467">
        <f>'2b'!E194</f>
        <v>0</v>
      </c>
      <c r="F99" s="1443">
        <f t="shared" si="9"/>
        <v>0</v>
      </c>
      <c r="G99" s="1370"/>
      <c r="H99" s="1443">
        <f t="shared" si="10"/>
        <v>0</v>
      </c>
      <c r="I99" s="1370"/>
      <c r="J99" s="1443">
        <f t="shared" si="11"/>
        <v>0</v>
      </c>
      <c r="K99" s="1370"/>
      <c r="L99" s="1443">
        <f t="shared" si="12"/>
        <v>0</v>
      </c>
      <c r="M99" s="1370"/>
      <c r="N99" s="44"/>
      <c r="O99" s="44"/>
      <c r="P99" s="44"/>
      <c r="Q99" s="44"/>
      <c r="R99" s="44"/>
      <c r="S99" s="4"/>
      <c r="T99" s="942"/>
      <c r="U99" s="942"/>
      <c r="V99" s="942"/>
      <c r="W99" s="942"/>
      <c r="X99" s="942"/>
      <c r="Y99" s="942"/>
      <c r="Z99" s="942"/>
      <c r="AA99" s="942"/>
      <c r="AB99" s="942"/>
      <c r="AC99" s="942"/>
      <c r="AD99" s="942"/>
      <c r="AE99" s="942"/>
      <c r="AF99" s="942"/>
      <c r="AG99" s="942"/>
      <c r="AH99" s="942"/>
      <c r="AI99" s="942"/>
      <c r="AJ99" s="942"/>
      <c r="AK99" s="942"/>
      <c r="AL99" s="942"/>
      <c r="AM99" s="942"/>
      <c r="AN99" s="942"/>
      <c r="AO99" s="942"/>
      <c r="AP99" s="942"/>
      <c r="AQ99" s="942"/>
      <c r="AR99" s="942"/>
      <c r="AS99" s="942"/>
      <c r="AT99" s="942"/>
      <c r="AU99" s="942"/>
      <c r="AV99" s="942"/>
      <c r="AW99" s="942"/>
    </row>
    <row r="100" spans="1:49" ht="13.5" hidden="1" customHeight="1" x14ac:dyDescent="0.15">
      <c r="A100" s="4"/>
      <c r="B100" s="44"/>
      <c r="C100" s="44"/>
      <c r="D100" s="430">
        <f>'2b'!D195</f>
        <v>0</v>
      </c>
      <c r="E100" s="1467">
        <f>'2b'!E195</f>
        <v>0</v>
      </c>
      <c r="F100" s="1443">
        <f t="shared" si="9"/>
        <v>0</v>
      </c>
      <c r="G100" s="1370"/>
      <c r="H100" s="1443">
        <f t="shared" si="10"/>
        <v>0</v>
      </c>
      <c r="I100" s="1370"/>
      <c r="J100" s="1443">
        <f t="shared" si="11"/>
        <v>0</v>
      </c>
      <c r="K100" s="1370"/>
      <c r="L100" s="1443">
        <f t="shared" si="12"/>
        <v>0</v>
      </c>
      <c r="M100" s="1370"/>
      <c r="N100" s="44"/>
      <c r="O100" s="44"/>
      <c r="P100" s="44"/>
      <c r="Q100" s="44"/>
      <c r="R100" s="44"/>
      <c r="S100" s="4"/>
      <c r="T100" s="942"/>
      <c r="U100" s="942"/>
      <c r="V100" s="942"/>
      <c r="W100" s="942"/>
      <c r="X100" s="942"/>
      <c r="Y100" s="942"/>
      <c r="Z100" s="942"/>
      <c r="AA100" s="942"/>
      <c r="AB100" s="942"/>
      <c r="AC100" s="942"/>
      <c r="AD100" s="942"/>
      <c r="AE100" s="942"/>
      <c r="AF100" s="942"/>
      <c r="AG100" s="942"/>
      <c r="AH100" s="942"/>
      <c r="AI100" s="942"/>
      <c r="AJ100" s="942"/>
      <c r="AK100" s="942"/>
      <c r="AL100" s="942"/>
      <c r="AM100" s="942"/>
      <c r="AN100" s="942"/>
      <c r="AO100" s="942"/>
      <c r="AP100" s="942"/>
      <c r="AQ100" s="942"/>
      <c r="AR100" s="942"/>
      <c r="AS100" s="942"/>
      <c r="AT100" s="942"/>
      <c r="AU100" s="942"/>
      <c r="AV100" s="942"/>
      <c r="AW100" s="942"/>
    </row>
    <row r="101" spans="1:49" ht="13.5" hidden="1" customHeight="1" x14ac:dyDescent="0.15">
      <c r="A101" s="4"/>
      <c r="B101" s="44"/>
      <c r="C101" s="44"/>
      <c r="D101" s="430">
        <f>'2b'!D196</f>
        <v>0</v>
      </c>
      <c r="E101" s="1467">
        <f>'2b'!E196</f>
        <v>0</v>
      </c>
      <c r="F101" s="1443">
        <f t="shared" si="9"/>
        <v>0</v>
      </c>
      <c r="G101" s="1370"/>
      <c r="H101" s="1443">
        <f t="shared" si="10"/>
        <v>0</v>
      </c>
      <c r="I101" s="1370"/>
      <c r="J101" s="1443">
        <f t="shared" si="11"/>
        <v>0</v>
      </c>
      <c r="K101" s="1370"/>
      <c r="L101" s="1443">
        <f t="shared" si="12"/>
        <v>0</v>
      </c>
      <c r="M101" s="1370"/>
      <c r="N101" s="44"/>
      <c r="O101" s="44"/>
      <c r="P101" s="44"/>
      <c r="Q101" s="44"/>
      <c r="R101" s="44"/>
      <c r="S101" s="4"/>
      <c r="T101" s="942"/>
      <c r="U101" s="942"/>
      <c r="V101" s="942"/>
      <c r="W101" s="942"/>
      <c r="X101" s="942"/>
      <c r="Y101" s="942"/>
      <c r="Z101" s="942"/>
      <c r="AA101" s="942"/>
      <c r="AB101" s="942"/>
      <c r="AC101" s="942"/>
      <c r="AD101" s="942"/>
      <c r="AE101" s="942"/>
      <c r="AF101" s="942"/>
      <c r="AG101" s="942"/>
      <c r="AH101" s="942"/>
      <c r="AI101" s="942"/>
      <c r="AJ101" s="942"/>
      <c r="AK101" s="942"/>
      <c r="AL101" s="942"/>
      <c r="AM101" s="942"/>
      <c r="AN101" s="942"/>
      <c r="AO101" s="942"/>
      <c r="AP101" s="942"/>
      <c r="AQ101" s="942"/>
      <c r="AR101" s="942"/>
      <c r="AS101" s="942"/>
      <c r="AT101" s="942"/>
      <c r="AU101" s="942"/>
      <c r="AV101" s="942"/>
      <c r="AW101" s="942"/>
    </row>
    <row r="102" spans="1:49" ht="13.5" hidden="1" customHeight="1" x14ac:dyDescent="0.15">
      <c r="A102" s="4"/>
      <c r="B102" s="44"/>
      <c r="C102" s="44"/>
      <c r="D102" s="430">
        <f>'2b'!D197</f>
        <v>0</v>
      </c>
      <c r="E102" s="1467">
        <f>'2b'!E197</f>
        <v>0</v>
      </c>
      <c r="F102" s="1443">
        <f t="shared" si="9"/>
        <v>0</v>
      </c>
      <c r="G102" s="1370"/>
      <c r="H102" s="1443">
        <f t="shared" si="10"/>
        <v>0</v>
      </c>
      <c r="I102" s="1370"/>
      <c r="J102" s="1443">
        <f t="shared" si="11"/>
        <v>0</v>
      </c>
      <c r="K102" s="1370"/>
      <c r="L102" s="1443">
        <f t="shared" si="12"/>
        <v>0</v>
      </c>
      <c r="M102" s="1370"/>
      <c r="N102" s="44"/>
      <c r="O102" s="44"/>
      <c r="P102" s="44"/>
      <c r="Q102" s="44"/>
      <c r="R102" s="44"/>
      <c r="S102" s="4"/>
      <c r="T102" s="942"/>
      <c r="U102" s="942"/>
      <c r="V102" s="942"/>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c r="AT102" s="942"/>
      <c r="AU102" s="942"/>
      <c r="AV102" s="942"/>
      <c r="AW102" s="942"/>
    </row>
    <row r="103" spans="1:49" ht="13.5" hidden="1" customHeight="1" x14ac:dyDescent="0.15">
      <c r="A103" s="4"/>
      <c r="B103" s="44"/>
      <c r="C103" s="44"/>
      <c r="D103" s="430">
        <f>'2b'!D198</f>
        <v>0</v>
      </c>
      <c r="E103" s="1467">
        <f>'2b'!E198</f>
        <v>0</v>
      </c>
      <c r="F103" s="1443">
        <f t="shared" si="9"/>
        <v>0</v>
      </c>
      <c r="G103" s="1370"/>
      <c r="H103" s="1443">
        <f t="shared" si="10"/>
        <v>0</v>
      </c>
      <c r="I103" s="1370"/>
      <c r="J103" s="1443">
        <f t="shared" si="11"/>
        <v>0</v>
      </c>
      <c r="K103" s="1370"/>
      <c r="L103" s="1443">
        <f t="shared" si="12"/>
        <v>0</v>
      </c>
      <c r="M103" s="1370"/>
      <c r="N103" s="44"/>
      <c r="O103" s="44"/>
      <c r="P103" s="44"/>
      <c r="Q103" s="44"/>
      <c r="R103" s="44"/>
      <c r="S103" s="4"/>
      <c r="T103" s="942"/>
      <c r="U103" s="942"/>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c r="AT103" s="942"/>
      <c r="AU103" s="942"/>
      <c r="AV103" s="942"/>
      <c r="AW103" s="942"/>
    </row>
    <row r="104" spans="1:49" ht="13.5" hidden="1" customHeight="1" x14ac:dyDescent="0.15">
      <c r="A104" s="4"/>
      <c r="B104" s="44"/>
      <c r="C104" s="44"/>
      <c r="D104" s="430">
        <f>'2b'!D199</f>
        <v>0</v>
      </c>
      <c r="E104" s="1467">
        <f>'2b'!E199</f>
        <v>0</v>
      </c>
      <c r="F104" s="1443">
        <f t="shared" si="9"/>
        <v>0</v>
      </c>
      <c r="G104" s="1370"/>
      <c r="H104" s="1443">
        <f t="shared" si="10"/>
        <v>0</v>
      </c>
      <c r="I104" s="1370"/>
      <c r="J104" s="1443">
        <f t="shared" si="11"/>
        <v>0</v>
      </c>
      <c r="K104" s="1370"/>
      <c r="L104" s="1443">
        <f t="shared" si="12"/>
        <v>0</v>
      </c>
      <c r="M104" s="1370"/>
      <c r="N104" s="44"/>
      <c r="O104" s="44"/>
      <c r="P104" s="44"/>
      <c r="Q104" s="44"/>
      <c r="R104" s="44"/>
      <c r="S104" s="4"/>
      <c r="T104" s="942"/>
      <c r="U104" s="942"/>
      <c r="V104" s="942"/>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c r="AT104" s="942"/>
      <c r="AU104" s="942"/>
      <c r="AV104" s="942"/>
      <c r="AW104" s="942"/>
    </row>
    <row r="105" spans="1:49" ht="13.5" hidden="1" customHeight="1" x14ac:dyDescent="0.15">
      <c r="A105" s="4"/>
      <c r="B105" s="44"/>
      <c r="C105" s="44"/>
      <c r="D105" s="430">
        <f>'2b'!D200</f>
        <v>0</v>
      </c>
      <c r="E105" s="1467">
        <f>'2b'!E200</f>
        <v>0</v>
      </c>
      <c r="F105" s="1443">
        <f t="shared" si="9"/>
        <v>0</v>
      </c>
      <c r="G105" s="1370"/>
      <c r="H105" s="1443">
        <f t="shared" si="10"/>
        <v>0</v>
      </c>
      <c r="I105" s="1370"/>
      <c r="J105" s="1443">
        <f t="shared" si="11"/>
        <v>0</v>
      </c>
      <c r="K105" s="1370"/>
      <c r="L105" s="1443">
        <f t="shared" si="12"/>
        <v>0</v>
      </c>
      <c r="M105" s="1370"/>
      <c r="N105" s="44"/>
      <c r="O105" s="44"/>
      <c r="P105" s="44"/>
      <c r="Q105" s="44"/>
      <c r="R105" s="44"/>
      <c r="S105" s="4"/>
      <c r="T105" s="942"/>
      <c r="U105" s="942"/>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c r="AT105" s="942"/>
      <c r="AU105" s="942"/>
      <c r="AV105" s="942"/>
      <c r="AW105" s="942"/>
    </row>
    <row r="106" spans="1:49" ht="13.5" hidden="1" customHeight="1" x14ac:dyDescent="0.15">
      <c r="A106" s="4"/>
      <c r="B106" s="44"/>
      <c r="C106" s="44"/>
      <c r="D106" s="430">
        <f>'2b'!D201</f>
        <v>0</v>
      </c>
      <c r="E106" s="1467">
        <f>'2b'!E201</f>
        <v>0</v>
      </c>
      <c r="F106" s="1443">
        <f t="shared" si="9"/>
        <v>0</v>
      </c>
      <c r="G106" s="1370"/>
      <c r="H106" s="1443">
        <f t="shared" si="10"/>
        <v>0</v>
      </c>
      <c r="I106" s="1370"/>
      <c r="J106" s="1443">
        <f t="shared" si="11"/>
        <v>0</v>
      </c>
      <c r="K106" s="1370"/>
      <c r="L106" s="1443">
        <f t="shared" si="12"/>
        <v>0</v>
      </c>
      <c r="M106" s="1370"/>
      <c r="N106" s="44"/>
      <c r="O106" s="44"/>
      <c r="P106" s="44"/>
      <c r="Q106" s="44"/>
      <c r="R106" s="44"/>
      <c r="S106" s="4"/>
      <c r="T106" s="942"/>
      <c r="U106" s="942"/>
      <c r="V106" s="942"/>
      <c r="W106" s="942"/>
      <c r="X106" s="942"/>
      <c r="Y106" s="942"/>
      <c r="Z106" s="942"/>
      <c r="AA106" s="942"/>
      <c r="AB106" s="942"/>
      <c r="AC106" s="942"/>
      <c r="AD106" s="942"/>
      <c r="AE106" s="942"/>
      <c r="AF106" s="942"/>
      <c r="AG106" s="942"/>
      <c r="AH106" s="942"/>
      <c r="AI106" s="942"/>
      <c r="AJ106" s="942"/>
      <c r="AK106" s="942"/>
      <c r="AL106" s="942"/>
      <c r="AM106" s="942"/>
      <c r="AN106" s="942"/>
      <c r="AO106" s="942"/>
      <c r="AP106" s="942"/>
      <c r="AQ106" s="942"/>
      <c r="AR106" s="942"/>
      <c r="AS106" s="942"/>
      <c r="AT106" s="942"/>
      <c r="AU106" s="942"/>
      <c r="AV106" s="942"/>
      <c r="AW106" s="942"/>
    </row>
    <row r="107" spans="1:49" ht="13.5" hidden="1" customHeight="1" x14ac:dyDescent="0.15">
      <c r="A107" s="4"/>
      <c r="B107" s="44"/>
      <c r="C107" s="44"/>
      <c r="D107" s="430">
        <f>'2b'!D202</f>
        <v>0</v>
      </c>
      <c r="E107" s="1467">
        <f>'2b'!E202</f>
        <v>0</v>
      </c>
      <c r="F107" s="1443">
        <f t="shared" si="9"/>
        <v>0</v>
      </c>
      <c r="G107" s="1370"/>
      <c r="H107" s="1443">
        <f t="shared" si="10"/>
        <v>0</v>
      </c>
      <c r="I107" s="1370"/>
      <c r="J107" s="1443">
        <f t="shared" si="11"/>
        <v>0</v>
      </c>
      <c r="K107" s="1370"/>
      <c r="L107" s="1443">
        <f t="shared" si="12"/>
        <v>0</v>
      </c>
      <c r="M107" s="1370"/>
      <c r="N107" s="44"/>
      <c r="O107" s="44"/>
      <c r="P107" s="44"/>
      <c r="Q107" s="44"/>
      <c r="R107" s="44"/>
      <c r="S107" s="4"/>
      <c r="T107" s="942"/>
      <c r="U107" s="942"/>
      <c r="V107" s="942"/>
      <c r="W107" s="942"/>
      <c r="X107" s="942"/>
      <c r="Y107" s="942"/>
      <c r="Z107" s="942"/>
      <c r="AA107" s="942"/>
      <c r="AB107" s="942"/>
      <c r="AC107" s="942"/>
      <c r="AD107" s="942"/>
      <c r="AE107" s="942"/>
      <c r="AF107" s="942"/>
      <c r="AG107" s="942"/>
      <c r="AH107" s="942"/>
      <c r="AI107" s="942"/>
      <c r="AJ107" s="942"/>
      <c r="AK107" s="942"/>
      <c r="AL107" s="942"/>
      <c r="AM107" s="942"/>
      <c r="AN107" s="942"/>
      <c r="AO107" s="942"/>
      <c r="AP107" s="942"/>
      <c r="AQ107" s="942"/>
      <c r="AR107" s="942"/>
      <c r="AS107" s="942"/>
      <c r="AT107" s="942"/>
      <c r="AU107" s="942"/>
      <c r="AV107" s="942"/>
      <c r="AW107" s="942"/>
    </row>
    <row r="108" spans="1:49" ht="13.5" customHeight="1" x14ac:dyDescent="0.15">
      <c r="A108" s="4"/>
      <c r="B108" s="44"/>
      <c r="C108" s="44"/>
      <c r="D108" s="430">
        <f>'2b'!D203</f>
        <v>0</v>
      </c>
      <c r="E108" s="1467">
        <f>'2b'!E203</f>
        <v>0</v>
      </c>
      <c r="F108" s="1443">
        <f t="shared" si="9"/>
        <v>0</v>
      </c>
      <c r="G108" s="1370"/>
      <c r="H108" s="1443">
        <f t="shared" si="10"/>
        <v>0</v>
      </c>
      <c r="I108" s="1370"/>
      <c r="J108" s="1443">
        <f t="shared" si="11"/>
        <v>0</v>
      </c>
      <c r="K108" s="1370"/>
      <c r="L108" s="1443">
        <f t="shared" si="12"/>
        <v>0</v>
      </c>
      <c r="M108" s="1370"/>
      <c r="N108" s="44"/>
      <c r="O108" s="44"/>
      <c r="P108" s="44"/>
      <c r="Q108" s="44"/>
      <c r="R108" s="44"/>
      <c r="S108" s="4"/>
      <c r="T108" s="942"/>
      <c r="U108" s="942"/>
      <c r="V108" s="942"/>
      <c r="W108" s="942"/>
      <c r="X108" s="942"/>
      <c r="Y108" s="942"/>
      <c r="Z108" s="942"/>
      <c r="AA108" s="942"/>
      <c r="AB108" s="942"/>
      <c r="AC108" s="942"/>
      <c r="AD108" s="942"/>
      <c r="AE108" s="942"/>
      <c r="AF108" s="942"/>
      <c r="AG108" s="942"/>
      <c r="AH108" s="942"/>
      <c r="AI108" s="942"/>
      <c r="AJ108" s="942"/>
      <c r="AK108" s="942"/>
      <c r="AL108" s="942"/>
      <c r="AM108" s="942"/>
      <c r="AN108" s="942"/>
      <c r="AO108" s="942"/>
      <c r="AP108" s="942"/>
      <c r="AQ108" s="942"/>
      <c r="AR108" s="942"/>
      <c r="AS108" s="942"/>
      <c r="AT108" s="942"/>
      <c r="AU108" s="942"/>
      <c r="AV108" s="942"/>
      <c r="AW108" s="942"/>
    </row>
    <row r="109" spans="1:49" ht="9.75" customHeight="1" thickBot="1" x14ac:dyDescent="0.2">
      <c r="A109" s="4"/>
      <c r="B109" s="44"/>
      <c r="C109" s="44"/>
      <c r="D109" s="44"/>
      <c r="E109" s="44"/>
      <c r="F109" s="51"/>
      <c r="G109" s="51"/>
      <c r="H109" s="51"/>
      <c r="I109" s="51"/>
      <c r="J109" s="44"/>
      <c r="K109" s="44"/>
      <c r="L109" s="44"/>
      <c r="M109" s="44"/>
      <c r="N109" s="44"/>
      <c r="O109" s="44"/>
      <c r="P109" s="44"/>
      <c r="Q109" s="44"/>
      <c r="R109" s="44"/>
      <c r="S109" s="4"/>
      <c r="T109" s="942"/>
      <c r="U109" s="942"/>
      <c r="V109" s="942"/>
      <c r="W109" s="942"/>
      <c r="X109" s="942"/>
      <c r="Y109" s="942"/>
      <c r="Z109" s="942"/>
      <c r="AA109" s="942"/>
      <c r="AB109" s="942"/>
      <c r="AC109" s="942"/>
      <c r="AD109" s="942"/>
      <c r="AE109" s="942"/>
      <c r="AF109" s="942"/>
      <c r="AG109" s="942"/>
      <c r="AH109" s="942"/>
      <c r="AI109" s="942"/>
      <c r="AJ109" s="942"/>
      <c r="AK109" s="942"/>
      <c r="AL109" s="942"/>
      <c r="AM109" s="942"/>
      <c r="AN109" s="942"/>
      <c r="AO109" s="942"/>
      <c r="AP109" s="942"/>
      <c r="AQ109" s="942"/>
      <c r="AR109" s="942"/>
      <c r="AS109" s="942"/>
      <c r="AT109" s="942"/>
      <c r="AU109" s="942"/>
      <c r="AV109" s="942"/>
      <c r="AW109" s="942"/>
    </row>
    <row r="110" spans="1:49" ht="17" customHeight="1" thickBot="1" x14ac:dyDescent="0.2">
      <c r="A110" s="4"/>
      <c r="B110" s="44"/>
      <c r="C110" s="79" t="s">
        <v>1572</v>
      </c>
      <c r="D110" s="2361" t="s">
        <v>1573</v>
      </c>
      <c r="E110" s="2363"/>
      <c r="F110" s="44"/>
      <c r="G110" s="44"/>
      <c r="H110" s="44"/>
      <c r="I110" s="44"/>
      <c r="J110" s="44"/>
      <c r="K110" s="44"/>
      <c r="L110" s="44"/>
      <c r="M110" s="44"/>
      <c r="N110" s="44"/>
      <c r="O110" s="44"/>
      <c r="P110" s="44"/>
      <c r="Q110" s="44"/>
      <c r="R110" s="44"/>
      <c r="S110" s="4"/>
      <c r="T110" s="942"/>
      <c r="U110" s="942"/>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c r="AT110" s="942"/>
      <c r="AU110" s="942"/>
      <c r="AV110" s="942"/>
      <c r="AW110" s="942"/>
    </row>
    <row r="111" spans="1:49" ht="5" customHeight="1" thickBot="1" x14ac:dyDescent="0.2">
      <c r="A111" s="4"/>
      <c r="B111" s="44"/>
      <c r="C111" s="44"/>
      <c r="D111" s="46"/>
      <c r="E111" s="1117"/>
      <c r="F111" s="46"/>
      <c r="G111" s="57"/>
      <c r="H111" s="57"/>
      <c r="I111" s="57"/>
      <c r="J111" s="44"/>
      <c r="K111" s="44"/>
      <c r="L111" s="44"/>
      <c r="M111" s="44"/>
      <c r="N111" s="44"/>
      <c r="O111" s="44"/>
      <c r="P111" s="44"/>
      <c r="Q111" s="44"/>
      <c r="R111" s="44"/>
      <c r="S111" s="4"/>
      <c r="T111" s="942"/>
      <c r="U111" s="942"/>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c r="AT111" s="942"/>
      <c r="AU111" s="942"/>
      <c r="AV111" s="942"/>
      <c r="AW111" s="942"/>
    </row>
    <row r="112" spans="1:49" ht="15.75" customHeight="1" thickBot="1" x14ac:dyDescent="0.2">
      <c r="A112" s="4"/>
      <c r="B112" s="44"/>
      <c r="C112" s="44"/>
      <c r="D112" s="46"/>
      <c r="E112" s="1381">
        <f t="shared" ref="E112:L112" si="13">E77</f>
        <v>2023</v>
      </c>
      <c r="F112" s="2757">
        <f t="shared" si="13"/>
        <v>2024</v>
      </c>
      <c r="G112" s="2758"/>
      <c r="H112" s="2755">
        <f t="shared" si="13"/>
        <v>2025</v>
      </c>
      <c r="I112" s="2756"/>
      <c r="J112" s="2748">
        <f t="shared" si="13"/>
        <v>2026</v>
      </c>
      <c r="K112" s="2749"/>
      <c r="L112" s="2750">
        <f t="shared" si="13"/>
        <v>2027</v>
      </c>
      <c r="M112" s="2751"/>
      <c r="N112" s="44"/>
      <c r="O112" s="44"/>
      <c r="P112" s="44"/>
      <c r="Q112" s="44"/>
      <c r="R112" s="44"/>
      <c r="S112" s="4"/>
      <c r="T112" s="942"/>
      <c r="U112" s="942"/>
      <c r="V112" s="942"/>
      <c r="W112" s="942"/>
      <c r="X112" s="942"/>
      <c r="Y112" s="942"/>
      <c r="Z112" s="942"/>
      <c r="AA112" s="942"/>
      <c r="AB112" s="942"/>
      <c r="AC112" s="942"/>
      <c r="AD112" s="942"/>
      <c r="AE112" s="942"/>
      <c r="AF112" s="942"/>
      <c r="AG112" s="942"/>
      <c r="AH112" s="942"/>
      <c r="AI112" s="942"/>
      <c r="AJ112" s="942"/>
      <c r="AK112" s="942"/>
      <c r="AL112" s="942"/>
      <c r="AM112" s="942"/>
      <c r="AN112" s="942"/>
      <c r="AO112" s="942"/>
      <c r="AP112" s="942"/>
      <c r="AQ112" s="942"/>
      <c r="AR112" s="942"/>
      <c r="AS112" s="942"/>
      <c r="AT112" s="942"/>
      <c r="AU112" s="942"/>
      <c r="AV112" s="942"/>
      <c r="AW112" s="942"/>
    </row>
    <row r="113" spans="1:49" ht="13.5" customHeight="1" thickBot="1" x14ac:dyDescent="0.2">
      <c r="A113" s="4"/>
      <c r="B113" s="44"/>
      <c r="C113" s="44"/>
      <c r="D113" s="1457" t="s">
        <v>1517</v>
      </c>
      <c r="E113" s="1438">
        <f>SUM(E115:E143)</f>
        <v>0</v>
      </c>
      <c r="F113" s="1441">
        <f>SUM(F115:F143)</f>
        <v>0</v>
      </c>
      <c r="G113" s="1442" t="s">
        <v>425</v>
      </c>
      <c r="H113" s="1441">
        <f>SUM(H115:H143)</f>
        <v>0</v>
      </c>
      <c r="I113" s="1442" t="s">
        <v>425</v>
      </c>
      <c r="J113" s="1441">
        <f>SUM(J115:J143)</f>
        <v>0</v>
      </c>
      <c r="K113" s="1442" t="s">
        <v>425</v>
      </c>
      <c r="L113" s="1441">
        <f>SUM(L115:L143)</f>
        <v>0</v>
      </c>
      <c r="M113" s="1442" t="s">
        <v>425</v>
      </c>
      <c r="N113" s="44"/>
      <c r="O113" s="44"/>
      <c r="P113" s="44"/>
      <c r="Q113" s="44"/>
      <c r="R113" s="44"/>
      <c r="S113" s="4"/>
      <c r="T113" s="942"/>
      <c r="U113" s="942"/>
      <c r="V113" s="942"/>
      <c r="W113" s="942"/>
      <c r="X113" s="942"/>
      <c r="Y113" s="942"/>
      <c r="Z113" s="942"/>
      <c r="AA113" s="942"/>
      <c r="AB113" s="942"/>
      <c r="AC113" s="942"/>
      <c r="AD113" s="942"/>
      <c r="AE113" s="942"/>
      <c r="AF113" s="942"/>
      <c r="AG113" s="942"/>
      <c r="AH113" s="942"/>
      <c r="AI113" s="942"/>
      <c r="AJ113" s="942"/>
      <c r="AK113" s="942"/>
      <c r="AL113" s="942"/>
      <c r="AM113" s="942"/>
      <c r="AN113" s="942"/>
      <c r="AO113" s="942"/>
      <c r="AP113" s="942"/>
      <c r="AQ113" s="942"/>
      <c r="AR113" s="942"/>
      <c r="AS113" s="942"/>
      <c r="AT113" s="942"/>
      <c r="AU113" s="942"/>
      <c r="AV113" s="942"/>
      <c r="AW113" s="942"/>
    </row>
    <row r="114" spans="1:49" ht="5" customHeight="1" x14ac:dyDescent="0.15">
      <c r="A114" s="4"/>
      <c r="B114" s="44"/>
      <c r="C114" s="44"/>
      <c r="D114" s="44"/>
      <c r="E114" s="44"/>
      <c r="F114" s="1453"/>
      <c r="G114" s="1455"/>
      <c r="H114" s="1455"/>
      <c r="I114" s="1455"/>
      <c r="J114" s="1456"/>
      <c r="K114" s="44"/>
      <c r="L114" s="44"/>
      <c r="M114" s="44"/>
      <c r="N114" s="44"/>
      <c r="O114" s="44"/>
      <c r="P114" s="44"/>
      <c r="Q114" s="44"/>
      <c r="R114" s="44"/>
      <c r="S114" s="4"/>
      <c r="T114" s="942"/>
      <c r="U114" s="942"/>
      <c r="V114" s="942"/>
      <c r="W114" s="942"/>
      <c r="X114" s="942"/>
      <c r="Y114" s="942"/>
      <c r="Z114" s="942"/>
      <c r="AA114" s="942"/>
      <c r="AB114" s="942"/>
      <c r="AC114" s="942"/>
      <c r="AD114" s="942"/>
      <c r="AE114" s="942"/>
      <c r="AF114" s="942"/>
      <c r="AG114" s="942"/>
      <c r="AH114" s="942"/>
      <c r="AI114" s="942"/>
      <c r="AJ114" s="942"/>
      <c r="AK114" s="942"/>
      <c r="AL114" s="942"/>
      <c r="AM114" s="942"/>
      <c r="AN114" s="942"/>
      <c r="AO114" s="942"/>
      <c r="AP114" s="942"/>
      <c r="AQ114" s="942"/>
      <c r="AR114" s="942"/>
      <c r="AS114" s="942"/>
      <c r="AT114" s="942"/>
      <c r="AU114" s="942"/>
      <c r="AV114" s="942"/>
      <c r="AW114" s="942"/>
    </row>
    <row r="115" spans="1:49" ht="13.5" customHeight="1" x14ac:dyDescent="0.15">
      <c r="A115" s="4"/>
      <c r="B115" s="44"/>
      <c r="C115" s="44"/>
      <c r="D115" s="430" t="str">
        <f>'2b'!D208</f>
        <v>Viajes, Asistencia a Ferias</v>
      </c>
      <c r="E115" s="1467">
        <f>'2b'!E208</f>
        <v>0</v>
      </c>
      <c r="F115" s="1443">
        <f t="shared" ref="F115:F143" si="14">IF(G115=0,E115,E115+(E115*G115))</f>
        <v>0</v>
      </c>
      <c r="G115" s="1370">
        <v>2</v>
      </c>
      <c r="H115" s="1443">
        <f>IF(I115=0,F115,F115+(F115*I115))</f>
        <v>0</v>
      </c>
      <c r="I115" s="1370"/>
      <c r="J115" s="1443">
        <f t="shared" ref="J115:J143" si="15">IF(K115=0,H115,H115+(H115*K115))</f>
        <v>0</v>
      </c>
      <c r="K115" s="1370"/>
      <c r="L115" s="1443">
        <f t="shared" ref="L115:L143" si="16">IF(M115=0,J115,J115+(J115*M115))</f>
        <v>0</v>
      </c>
      <c r="M115" s="1370"/>
      <c r="N115" s="44"/>
      <c r="O115" s="44"/>
      <c r="P115" s="44"/>
      <c r="Q115" s="44"/>
      <c r="R115" s="44"/>
      <c r="S115" s="4"/>
      <c r="T115" s="942"/>
      <c r="U115" s="942"/>
      <c r="V115" s="942"/>
      <c r="W115" s="942"/>
      <c r="X115" s="942"/>
      <c r="Y115" s="942"/>
      <c r="Z115" s="942"/>
      <c r="AA115" s="942"/>
      <c r="AB115" s="942"/>
      <c r="AC115" s="942"/>
      <c r="AD115" s="942"/>
      <c r="AE115" s="942"/>
      <c r="AF115" s="942"/>
      <c r="AG115" s="942"/>
      <c r="AH115" s="942"/>
      <c r="AI115" s="942"/>
      <c r="AJ115" s="942"/>
      <c r="AK115" s="942"/>
      <c r="AL115" s="942"/>
      <c r="AM115" s="942"/>
      <c r="AN115" s="942"/>
      <c r="AO115" s="942"/>
      <c r="AP115" s="942"/>
      <c r="AQ115" s="942"/>
      <c r="AR115" s="942"/>
      <c r="AS115" s="942"/>
      <c r="AT115" s="942"/>
      <c r="AU115" s="942"/>
      <c r="AV115" s="942"/>
      <c r="AW115" s="942"/>
    </row>
    <row r="116" spans="1:49" ht="13.5" customHeight="1" x14ac:dyDescent="0.15">
      <c r="A116" s="4"/>
      <c r="B116" s="44"/>
      <c r="C116" s="44"/>
      <c r="D116" s="430" t="str">
        <f>'2b'!D209</f>
        <v>Dietas comerciales</v>
      </c>
      <c r="E116" s="1467">
        <f>'2b'!E209</f>
        <v>0</v>
      </c>
      <c r="F116" s="1443">
        <f t="shared" si="14"/>
        <v>0</v>
      </c>
      <c r="G116" s="1370">
        <v>1.5</v>
      </c>
      <c r="H116" s="1443">
        <f>IF(I116=0,F116,F116+(F116*I116))</f>
        <v>0</v>
      </c>
      <c r="I116" s="1370"/>
      <c r="J116" s="1443">
        <f t="shared" si="15"/>
        <v>0</v>
      </c>
      <c r="K116" s="1370"/>
      <c r="L116" s="1443">
        <f t="shared" si="16"/>
        <v>0</v>
      </c>
      <c r="M116" s="1370"/>
      <c r="N116" s="44"/>
      <c r="O116" s="44"/>
      <c r="P116" s="44"/>
      <c r="Q116" s="44"/>
      <c r="R116" s="44"/>
      <c r="S116" s="4"/>
      <c r="T116" s="942"/>
      <c r="U116" s="942"/>
      <c r="V116" s="942"/>
      <c r="W116" s="942"/>
      <c r="X116" s="942"/>
      <c r="Y116" s="942"/>
      <c r="Z116" s="942"/>
      <c r="AA116" s="942"/>
      <c r="AB116" s="942"/>
      <c r="AC116" s="942"/>
      <c r="AD116" s="942"/>
      <c r="AE116" s="942"/>
      <c r="AF116" s="942"/>
      <c r="AG116" s="942"/>
      <c r="AH116" s="942"/>
      <c r="AI116" s="942"/>
      <c r="AJ116" s="942"/>
      <c r="AK116" s="942"/>
      <c r="AL116" s="942"/>
      <c r="AM116" s="942"/>
      <c r="AN116" s="942"/>
      <c r="AO116" s="942"/>
      <c r="AP116" s="942"/>
      <c r="AQ116" s="942"/>
      <c r="AR116" s="942"/>
      <c r="AS116" s="942"/>
      <c r="AT116" s="942"/>
      <c r="AU116" s="942"/>
      <c r="AV116" s="942"/>
      <c r="AW116" s="942"/>
    </row>
    <row r="117" spans="1:49" ht="13.5" customHeight="1" x14ac:dyDescent="0.15">
      <c r="A117" s="4"/>
      <c r="B117" s="44"/>
      <c r="C117" s="44"/>
      <c r="D117" s="430">
        <f>'2b'!D210</f>
        <v>0</v>
      </c>
      <c r="E117" s="1467">
        <f>'2b'!E210</f>
        <v>0</v>
      </c>
      <c r="F117" s="1443">
        <f t="shared" si="14"/>
        <v>0</v>
      </c>
      <c r="G117" s="1370"/>
      <c r="H117" s="1443">
        <f t="shared" ref="H117:H143" si="17">IF(I117=0,F117,F117+(F117*I117))</f>
        <v>0</v>
      </c>
      <c r="I117" s="1370"/>
      <c r="J117" s="1443">
        <f t="shared" si="15"/>
        <v>0</v>
      </c>
      <c r="K117" s="1370"/>
      <c r="L117" s="1443">
        <f t="shared" si="16"/>
        <v>0</v>
      </c>
      <c r="M117" s="1370"/>
      <c r="N117" s="44"/>
      <c r="O117" s="44"/>
      <c r="P117" s="44"/>
      <c r="Q117" s="44"/>
      <c r="R117" s="44"/>
      <c r="S117" s="4"/>
      <c r="T117" s="942"/>
      <c r="U117" s="942"/>
      <c r="V117" s="942"/>
      <c r="W117" s="942"/>
      <c r="X117" s="942"/>
      <c r="Y117" s="942"/>
      <c r="Z117" s="942"/>
      <c r="AA117" s="942"/>
      <c r="AB117" s="942"/>
      <c r="AC117" s="942"/>
      <c r="AD117" s="942"/>
      <c r="AE117" s="942"/>
      <c r="AF117" s="942"/>
      <c r="AG117" s="942"/>
      <c r="AH117" s="942"/>
      <c r="AI117" s="942"/>
      <c r="AJ117" s="942"/>
      <c r="AK117" s="942"/>
      <c r="AL117" s="942"/>
      <c r="AM117" s="942"/>
      <c r="AN117" s="942"/>
      <c r="AO117" s="942"/>
      <c r="AP117" s="942"/>
      <c r="AQ117" s="942"/>
      <c r="AR117" s="942"/>
      <c r="AS117" s="942"/>
      <c r="AT117" s="942"/>
      <c r="AU117" s="942"/>
      <c r="AV117" s="942"/>
      <c r="AW117" s="942"/>
    </row>
    <row r="118" spans="1:49" ht="13.5" hidden="1" customHeight="1" x14ac:dyDescent="0.15">
      <c r="A118" s="4"/>
      <c r="B118" s="44"/>
      <c r="C118" s="44"/>
      <c r="D118" s="430">
        <f>'2b'!D211</f>
        <v>0</v>
      </c>
      <c r="E118" s="1467">
        <f>'2b'!E211</f>
        <v>0</v>
      </c>
      <c r="F118" s="1443">
        <f t="shared" si="14"/>
        <v>0</v>
      </c>
      <c r="G118" s="1370">
        <f t="shared" ref="G118:G143" si="18">+G117</f>
        <v>0</v>
      </c>
      <c r="H118" s="1443">
        <f t="shared" si="17"/>
        <v>0</v>
      </c>
      <c r="I118" s="1370">
        <f t="shared" ref="I118:I143" si="19">+I117</f>
        <v>0</v>
      </c>
      <c r="J118" s="1443">
        <f t="shared" si="15"/>
        <v>0</v>
      </c>
      <c r="K118" s="1370">
        <f t="shared" ref="K118:K143" si="20">+K117</f>
        <v>0</v>
      </c>
      <c r="L118" s="1443">
        <f t="shared" si="16"/>
        <v>0</v>
      </c>
      <c r="M118" s="1370">
        <f t="shared" ref="M118:M143" si="21">+M117</f>
        <v>0</v>
      </c>
      <c r="N118" s="44"/>
      <c r="O118" s="44"/>
      <c r="P118" s="44"/>
      <c r="Q118" s="44"/>
      <c r="R118" s="44"/>
      <c r="S118" s="4"/>
      <c r="T118" s="942"/>
      <c r="U118" s="942"/>
      <c r="V118" s="942"/>
      <c r="W118" s="942"/>
      <c r="X118" s="942"/>
      <c r="Y118" s="942"/>
      <c r="Z118" s="942"/>
      <c r="AA118" s="942"/>
      <c r="AB118" s="942"/>
      <c r="AC118" s="942"/>
      <c r="AD118" s="942"/>
      <c r="AE118" s="942"/>
      <c r="AF118" s="942"/>
      <c r="AG118" s="942"/>
      <c r="AH118" s="942"/>
      <c r="AI118" s="942"/>
      <c r="AJ118" s="942"/>
      <c r="AK118" s="942"/>
      <c r="AL118" s="942"/>
      <c r="AM118" s="942"/>
      <c r="AN118" s="942"/>
      <c r="AO118" s="942"/>
      <c r="AP118" s="942"/>
      <c r="AQ118" s="942"/>
      <c r="AR118" s="942"/>
      <c r="AS118" s="942"/>
      <c r="AT118" s="942"/>
      <c r="AU118" s="942"/>
      <c r="AV118" s="942"/>
      <c r="AW118" s="942"/>
    </row>
    <row r="119" spans="1:49" ht="13.5" hidden="1" customHeight="1" x14ac:dyDescent="0.15">
      <c r="A119" s="4"/>
      <c r="B119" s="44"/>
      <c r="C119" s="44"/>
      <c r="D119" s="430">
        <f>'2b'!D212</f>
        <v>0</v>
      </c>
      <c r="E119" s="1467">
        <f>'2b'!E212</f>
        <v>0</v>
      </c>
      <c r="F119" s="1443">
        <f t="shared" si="14"/>
        <v>0</v>
      </c>
      <c r="G119" s="1370">
        <f t="shared" si="18"/>
        <v>0</v>
      </c>
      <c r="H119" s="1443">
        <f t="shared" si="17"/>
        <v>0</v>
      </c>
      <c r="I119" s="1370">
        <f t="shared" si="19"/>
        <v>0</v>
      </c>
      <c r="J119" s="1443">
        <f t="shared" si="15"/>
        <v>0</v>
      </c>
      <c r="K119" s="1370">
        <f t="shared" si="20"/>
        <v>0</v>
      </c>
      <c r="L119" s="1443">
        <f t="shared" si="16"/>
        <v>0</v>
      </c>
      <c r="M119" s="1370">
        <f t="shared" si="21"/>
        <v>0</v>
      </c>
      <c r="N119" s="44"/>
      <c r="O119" s="44"/>
      <c r="P119" s="44"/>
      <c r="Q119" s="44"/>
      <c r="R119" s="44"/>
      <c r="S119" s="4"/>
      <c r="T119" s="942"/>
      <c r="U119" s="942"/>
      <c r="V119" s="942"/>
      <c r="W119" s="942"/>
      <c r="X119" s="942"/>
      <c r="Y119" s="942"/>
      <c r="Z119" s="942"/>
      <c r="AA119" s="942"/>
      <c r="AB119" s="942"/>
      <c r="AC119" s="942"/>
      <c r="AD119" s="942"/>
      <c r="AE119" s="942"/>
      <c r="AF119" s="942"/>
      <c r="AG119" s="942"/>
      <c r="AH119" s="942"/>
      <c r="AI119" s="942"/>
      <c r="AJ119" s="942"/>
      <c r="AK119" s="942"/>
      <c r="AL119" s="942"/>
      <c r="AM119" s="942"/>
      <c r="AN119" s="942"/>
      <c r="AO119" s="942"/>
      <c r="AP119" s="942"/>
      <c r="AQ119" s="942"/>
      <c r="AR119" s="942"/>
      <c r="AS119" s="942"/>
      <c r="AT119" s="942"/>
      <c r="AU119" s="942"/>
      <c r="AV119" s="942"/>
      <c r="AW119" s="942"/>
    </row>
    <row r="120" spans="1:49" ht="13.5" hidden="1" customHeight="1" x14ac:dyDescent="0.15">
      <c r="A120" s="4"/>
      <c r="B120" s="44"/>
      <c r="C120" s="44"/>
      <c r="D120" s="430">
        <f>'2b'!D213</f>
        <v>0</v>
      </c>
      <c r="E120" s="1467">
        <f>'2b'!E213</f>
        <v>0</v>
      </c>
      <c r="F120" s="1443">
        <f t="shared" si="14"/>
        <v>0</v>
      </c>
      <c r="G120" s="1370">
        <f t="shared" si="18"/>
        <v>0</v>
      </c>
      <c r="H120" s="1443">
        <f t="shared" si="17"/>
        <v>0</v>
      </c>
      <c r="I120" s="1370">
        <f t="shared" si="19"/>
        <v>0</v>
      </c>
      <c r="J120" s="1443">
        <f t="shared" si="15"/>
        <v>0</v>
      </c>
      <c r="K120" s="1370">
        <f t="shared" si="20"/>
        <v>0</v>
      </c>
      <c r="L120" s="1443">
        <f t="shared" si="16"/>
        <v>0</v>
      </c>
      <c r="M120" s="1370">
        <f t="shared" si="21"/>
        <v>0</v>
      </c>
      <c r="N120" s="44"/>
      <c r="O120" s="44"/>
      <c r="P120" s="44"/>
      <c r="Q120" s="44"/>
      <c r="R120" s="44"/>
      <c r="S120" s="4"/>
      <c r="T120" s="942"/>
      <c r="U120" s="942"/>
      <c r="V120" s="942"/>
      <c r="W120" s="942"/>
      <c r="X120" s="942"/>
      <c r="Y120" s="942"/>
      <c r="Z120" s="942"/>
      <c r="AA120" s="942"/>
      <c r="AB120" s="942"/>
      <c r="AC120" s="942"/>
      <c r="AD120" s="942"/>
      <c r="AE120" s="942"/>
      <c r="AF120" s="942"/>
      <c r="AG120" s="942"/>
      <c r="AH120" s="942"/>
      <c r="AI120" s="942"/>
      <c r="AJ120" s="942"/>
      <c r="AK120" s="942"/>
      <c r="AL120" s="942"/>
      <c r="AM120" s="942"/>
      <c r="AN120" s="942"/>
      <c r="AO120" s="942"/>
      <c r="AP120" s="942"/>
      <c r="AQ120" s="942"/>
      <c r="AR120" s="942"/>
      <c r="AS120" s="942"/>
      <c r="AT120" s="942"/>
      <c r="AU120" s="942"/>
      <c r="AV120" s="942"/>
      <c r="AW120" s="942"/>
    </row>
    <row r="121" spans="1:49" ht="13.5" hidden="1" customHeight="1" x14ac:dyDescent="0.15">
      <c r="A121" s="4"/>
      <c r="B121" s="44"/>
      <c r="C121" s="44"/>
      <c r="D121" s="430">
        <f>'2b'!D214</f>
        <v>0</v>
      </c>
      <c r="E121" s="1467">
        <f>'2b'!E214</f>
        <v>0</v>
      </c>
      <c r="F121" s="1443">
        <f t="shared" si="14"/>
        <v>0</v>
      </c>
      <c r="G121" s="1370">
        <f t="shared" si="18"/>
        <v>0</v>
      </c>
      <c r="H121" s="1443">
        <f t="shared" si="17"/>
        <v>0</v>
      </c>
      <c r="I121" s="1370">
        <f t="shared" si="19"/>
        <v>0</v>
      </c>
      <c r="J121" s="1443">
        <f t="shared" si="15"/>
        <v>0</v>
      </c>
      <c r="K121" s="1370">
        <f t="shared" si="20"/>
        <v>0</v>
      </c>
      <c r="L121" s="1443">
        <f t="shared" si="16"/>
        <v>0</v>
      </c>
      <c r="M121" s="1370">
        <f t="shared" si="21"/>
        <v>0</v>
      </c>
      <c r="N121" s="44"/>
      <c r="O121" s="44"/>
      <c r="P121" s="44"/>
      <c r="Q121" s="44"/>
      <c r="R121" s="44"/>
      <c r="S121" s="4"/>
      <c r="T121" s="942"/>
      <c r="U121" s="942"/>
      <c r="V121" s="942"/>
      <c r="W121" s="942"/>
      <c r="X121" s="942"/>
      <c r="Y121" s="942"/>
      <c r="Z121" s="942"/>
      <c r="AA121" s="942"/>
      <c r="AB121" s="942"/>
      <c r="AC121" s="942"/>
      <c r="AD121" s="942"/>
      <c r="AE121" s="942"/>
      <c r="AF121" s="942"/>
      <c r="AG121" s="942"/>
      <c r="AH121" s="942"/>
      <c r="AI121" s="942"/>
      <c r="AJ121" s="942"/>
      <c r="AK121" s="942"/>
      <c r="AL121" s="942"/>
      <c r="AM121" s="942"/>
      <c r="AN121" s="942"/>
      <c r="AO121" s="942"/>
      <c r="AP121" s="942"/>
      <c r="AQ121" s="942"/>
      <c r="AR121" s="942"/>
      <c r="AS121" s="942"/>
      <c r="AT121" s="942"/>
      <c r="AU121" s="942"/>
      <c r="AV121" s="942"/>
      <c r="AW121" s="942"/>
    </row>
    <row r="122" spans="1:49" ht="13.5" hidden="1" customHeight="1" x14ac:dyDescent="0.15">
      <c r="A122" s="4"/>
      <c r="B122" s="44"/>
      <c r="C122" s="44"/>
      <c r="D122" s="430">
        <f>'2b'!D215</f>
        <v>0</v>
      </c>
      <c r="E122" s="1467">
        <f>'2b'!E215</f>
        <v>0</v>
      </c>
      <c r="F122" s="1443">
        <f t="shared" si="14"/>
        <v>0</v>
      </c>
      <c r="G122" s="1370">
        <f t="shared" si="18"/>
        <v>0</v>
      </c>
      <c r="H122" s="1443">
        <f t="shared" si="17"/>
        <v>0</v>
      </c>
      <c r="I122" s="1370">
        <f t="shared" si="19"/>
        <v>0</v>
      </c>
      <c r="J122" s="1443">
        <f t="shared" si="15"/>
        <v>0</v>
      </c>
      <c r="K122" s="1370">
        <f t="shared" si="20"/>
        <v>0</v>
      </c>
      <c r="L122" s="1443">
        <f t="shared" si="16"/>
        <v>0</v>
      </c>
      <c r="M122" s="1370">
        <f t="shared" si="21"/>
        <v>0</v>
      </c>
      <c r="N122" s="44"/>
      <c r="O122" s="44"/>
      <c r="P122" s="44"/>
      <c r="Q122" s="44"/>
      <c r="R122" s="44"/>
      <c r="S122" s="4"/>
      <c r="T122" s="942"/>
      <c r="U122" s="942"/>
      <c r="V122" s="942"/>
      <c r="W122" s="942"/>
      <c r="X122" s="942"/>
      <c r="Y122" s="942"/>
      <c r="Z122" s="942"/>
      <c r="AA122" s="942"/>
      <c r="AB122" s="942"/>
      <c r="AC122" s="942"/>
      <c r="AD122" s="942"/>
      <c r="AE122" s="942"/>
      <c r="AF122" s="942"/>
      <c r="AG122" s="942"/>
      <c r="AH122" s="942"/>
      <c r="AI122" s="942"/>
      <c r="AJ122" s="942"/>
      <c r="AK122" s="942"/>
      <c r="AL122" s="942"/>
      <c r="AM122" s="942"/>
      <c r="AN122" s="942"/>
      <c r="AO122" s="942"/>
      <c r="AP122" s="942"/>
      <c r="AQ122" s="942"/>
      <c r="AR122" s="942"/>
      <c r="AS122" s="942"/>
      <c r="AT122" s="942"/>
      <c r="AU122" s="942"/>
      <c r="AV122" s="942"/>
      <c r="AW122" s="942"/>
    </row>
    <row r="123" spans="1:49" ht="13.5" hidden="1" customHeight="1" x14ac:dyDescent="0.15">
      <c r="A123" s="4"/>
      <c r="B123" s="44"/>
      <c r="C123" s="44"/>
      <c r="D123" s="430">
        <f>'2b'!D216</f>
        <v>0</v>
      </c>
      <c r="E123" s="1467">
        <f>'2b'!E216</f>
        <v>0</v>
      </c>
      <c r="F123" s="1443">
        <f t="shared" si="14"/>
        <v>0</v>
      </c>
      <c r="G123" s="1370">
        <f t="shared" si="18"/>
        <v>0</v>
      </c>
      <c r="H123" s="1443">
        <f t="shared" si="17"/>
        <v>0</v>
      </c>
      <c r="I123" s="1370">
        <f t="shared" si="19"/>
        <v>0</v>
      </c>
      <c r="J123" s="1443">
        <f t="shared" si="15"/>
        <v>0</v>
      </c>
      <c r="K123" s="1370">
        <f t="shared" si="20"/>
        <v>0</v>
      </c>
      <c r="L123" s="1443">
        <f t="shared" si="16"/>
        <v>0</v>
      </c>
      <c r="M123" s="1370">
        <f t="shared" si="21"/>
        <v>0</v>
      </c>
      <c r="N123" s="44"/>
      <c r="O123" s="44"/>
      <c r="P123" s="44"/>
      <c r="Q123" s="44"/>
      <c r="R123" s="44"/>
      <c r="S123" s="4"/>
      <c r="T123" s="942"/>
      <c r="U123" s="942"/>
      <c r="V123" s="942"/>
      <c r="W123" s="942"/>
      <c r="X123" s="942"/>
      <c r="Y123" s="942"/>
      <c r="Z123" s="942"/>
      <c r="AA123" s="942"/>
      <c r="AB123" s="942"/>
      <c r="AC123" s="942"/>
      <c r="AD123" s="942"/>
      <c r="AE123" s="942"/>
      <c r="AF123" s="942"/>
      <c r="AG123" s="942"/>
      <c r="AH123" s="942"/>
      <c r="AI123" s="942"/>
      <c r="AJ123" s="942"/>
      <c r="AK123" s="942"/>
      <c r="AL123" s="942"/>
      <c r="AM123" s="942"/>
      <c r="AN123" s="942"/>
      <c r="AO123" s="942"/>
      <c r="AP123" s="942"/>
      <c r="AQ123" s="942"/>
      <c r="AR123" s="942"/>
      <c r="AS123" s="942"/>
      <c r="AT123" s="942"/>
      <c r="AU123" s="942"/>
      <c r="AV123" s="942"/>
      <c r="AW123" s="942"/>
    </row>
    <row r="124" spans="1:49" ht="13.5" hidden="1" customHeight="1" x14ac:dyDescent="0.15">
      <c r="A124" s="4"/>
      <c r="B124" s="44"/>
      <c r="C124" s="44"/>
      <c r="D124" s="430">
        <f>'2b'!D217</f>
        <v>0</v>
      </c>
      <c r="E124" s="1467">
        <f>'2b'!E217</f>
        <v>0</v>
      </c>
      <c r="F124" s="1443">
        <f t="shared" si="14"/>
        <v>0</v>
      </c>
      <c r="G124" s="1370">
        <f t="shared" si="18"/>
        <v>0</v>
      </c>
      <c r="H124" s="1443">
        <f t="shared" si="17"/>
        <v>0</v>
      </c>
      <c r="I124" s="1370">
        <f t="shared" si="19"/>
        <v>0</v>
      </c>
      <c r="J124" s="1443">
        <f t="shared" si="15"/>
        <v>0</v>
      </c>
      <c r="K124" s="1370">
        <f t="shared" si="20"/>
        <v>0</v>
      </c>
      <c r="L124" s="1443">
        <f t="shared" si="16"/>
        <v>0</v>
      </c>
      <c r="M124" s="1370">
        <f t="shared" si="21"/>
        <v>0</v>
      </c>
      <c r="N124" s="44"/>
      <c r="O124" s="44"/>
      <c r="P124" s="44"/>
      <c r="Q124" s="44"/>
      <c r="R124" s="44"/>
      <c r="S124" s="4"/>
      <c r="T124" s="942"/>
      <c r="U124" s="942"/>
      <c r="V124" s="942"/>
      <c r="W124" s="942"/>
      <c r="X124" s="942"/>
      <c r="Y124" s="942"/>
      <c r="Z124" s="942"/>
      <c r="AA124" s="942"/>
      <c r="AB124" s="942"/>
      <c r="AC124" s="942"/>
      <c r="AD124" s="942"/>
      <c r="AE124" s="942"/>
      <c r="AF124" s="942"/>
      <c r="AG124" s="942"/>
      <c r="AH124" s="942"/>
      <c r="AI124" s="942"/>
      <c r="AJ124" s="942"/>
      <c r="AK124" s="942"/>
      <c r="AL124" s="942"/>
      <c r="AM124" s="942"/>
      <c r="AN124" s="942"/>
      <c r="AO124" s="942"/>
      <c r="AP124" s="942"/>
      <c r="AQ124" s="942"/>
      <c r="AR124" s="942"/>
      <c r="AS124" s="942"/>
      <c r="AT124" s="942"/>
      <c r="AU124" s="942"/>
      <c r="AV124" s="942"/>
      <c r="AW124" s="942"/>
    </row>
    <row r="125" spans="1:49" ht="13.5" hidden="1" customHeight="1" x14ac:dyDescent="0.15">
      <c r="A125" s="4"/>
      <c r="B125" s="44"/>
      <c r="C125" s="44"/>
      <c r="D125" s="430">
        <f>'2b'!D218</f>
        <v>0</v>
      </c>
      <c r="E125" s="1467">
        <f>'2b'!E218</f>
        <v>0</v>
      </c>
      <c r="F125" s="1443">
        <f t="shared" si="14"/>
        <v>0</v>
      </c>
      <c r="G125" s="1370">
        <f t="shared" si="18"/>
        <v>0</v>
      </c>
      <c r="H125" s="1443">
        <f t="shared" si="17"/>
        <v>0</v>
      </c>
      <c r="I125" s="1370">
        <f t="shared" si="19"/>
        <v>0</v>
      </c>
      <c r="J125" s="1443">
        <f t="shared" si="15"/>
        <v>0</v>
      </c>
      <c r="K125" s="1370">
        <f t="shared" si="20"/>
        <v>0</v>
      </c>
      <c r="L125" s="1443">
        <f t="shared" si="16"/>
        <v>0</v>
      </c>
      <c r="M125" s="1370">
        <f t="shared" si="21"/>
        <v>0</v>
      </c>
      <c r="N125" s="44"/>
      <c r="O125" s="44"/>
      <c r="P125" s="44"/>
      <c r="Q125" s="44"/>
      <c r="R125" s="44"/>
      <c r="S125" s="4"/>
      <c r="T125" s="942"/>
      <c r="U125" s="942"/>
      <c r="V125" s="942"/>
      <c r="W125" s="942"/>
      <c r="X125" s="942"/>
      <c r="Y125" s="942"/>
      <c r="Z125" s="942"/>
      <c r="AA125" s="942"/>
      <c r="AB125" s="942"/>
      <c r="AC125" s="942"/>
      <c r="AD125" s="942"/>
      <c r="AE125" s="942"/>
      <c r="AF125" s="942"/>
      <c r="AG125" s="942"/>
      <c r="AH125" s="942"/>
      <c r="AI125" s="942"/>
      <c r="AJ125" s="942"/>
      <c r="AK125" s="942"/>
      <c r="AL125" s="942"/>
      <c r="AM125" s="942"/>
      <c r="AN125" s="942"/>
      <c r="AO125" s="942"/>
      <c r="AP125" s="942"/>
      <c r="AQ125" s="942"/>
      <c r="AR125" s="942"/>
      <c r="AS125" s="942"/>
      <c r="AT125" s="942"/>
      <c r="AU125" s="942"/>
      <c r="AV125" s="942"/>
      <c r="AW125" s="942"/>
    </row>
    <row r="126" spans="1:49" ht="13.5" hidden="1" customHeight="1" x14ac:dyDescent="0.15">
      <c r="A126" s="4"/>
      <c r="B126" s="44"/>
      <c r="C126" s="44"/>
      <c r="D126" s="430">
        <f>'2b'!D219</f>
        <v>0</v>
      </c>
      <c r="E126" s="1467">
        <f>'2b'!E219</f>
        <v>0</v>
      </c>
      <c r="F126" s="1443">
        <f t="shared" si="14"/>
        <v>0</v>
      </c>
      <c r="G126" s="1370">
        <f t="shared" si="18"/>
        <v>0</v>
      </c>
      <c r="H126" s="1443">
        <f t="shared" si="17"/>
        <v>0</v>
      </c>
      <c r="I126" s="1370">
        <f t="shared" si="19"/>
        <v>0</v>
      </c>
      <c r="J126" s="1443">
        <f t="shared" si="15"/>
        <v>0</v>
      </c>
      <c r="K126" s="1370">
        <f t="shared" si="20"/>
        <v>0</v>
      </c>
      <c r="L126" s="1443">
        <f t="shared" si="16"/>
        <v>0</v>
      </c>
      <c r="M126" s="1370">
        <f t="shared" si="21"/>
        <v>0</v>
      </c>
      <c r="N126" s="44"/>
      <c r="O126" s="44"/>
      <c r="P126" s="44"/>
      <c r="Q126" s="44"/>
      <c r="R126" s="44"/>
      <c r="S126" s="4"/>
      <c r="T126" s="942"/>
      <c r="U126" s="942"/>
      <c r="V126" s="942"/>
      <c r="W126" s="942"/>
      <c r="X126" s="942"/>
      <c r="Y126" s="942"/>
      <c r="Z126" s="942"/>
      <c r="AA126" s="942"/>
      <c r="AB126" s="942"/>
      <c r="AC126" s="942"/>
      <c r="AD126" s="942"/>
      <c r="AE126" s="942"/>
      <c r="AF126" s="942"/>
      <c r="AG126" s="942"/>
      <c r="AH126" s="942"/>
      <c r="AI126" s="942"/>
      <c r="AJ126" s="942"/>
      <c r="AK126" s="942"/>
      <c r="AL126" s="942"/>
      <c r="AM126" s="942"/>
      <c r="AN126" s="942"/>
      <c r="AO126" s="942"/>
      <c r="AP126" s="942"/>
      <c r="AQ126" s="942"/>
      <c r="AR126" s="942"/>
      <c r="AS126" s="942"/>
      <c r="AT126" s="942"/>
      <c r="AU126" s="942"/>
      <c r="AV126" s="942"/>
      <c r="AW126" s="942"/>
    </row>
    <row r="127" spans="1:49" ht="13.5" hidden="1" customHeight="1" x14ac:dyDescent="0.15">
      <c r="A127" s="4"/>
      <c r="B127" s="44"/>
      <c r="C127" s="44"/>
      <c r="D127" s="430">
        <f>'2b'!D220</f>
        <v>0</v>
      </c>
      <c r="E127" s="1467">
        <f>'2b'!E220</f>
        <v>0</v>
      </c>
      <c r="F127" s="1443">
        <f t="shared" si="14"/>
        <v>0</v>
      </c>
      <c r="G127" s="1370">
        <f t="shared" si="18"/>
        <v>0</v>
      </c>
      <c r="H127" s="1443">
        <f t="shared" si="17"/>
        <v>0</v>
      </c>
      <c r="I127" s="1370">
        <f t="shared" si="19"/>
        <v>0</v>
      </c>
      <c r="J127" s="1443">
        <f t="shared" si="15"/>
        <v>0</v>
      </c>
      <c r="K127" s="1370">
        <f t="shared" si="20"/>
        <v>0</v>
      </c>
      <c r="L127" s="1443">
        <f t="shared" si="16"/>
        <v>0</v>
      </c>
      <c r="M127" s="1370">
        <f t="shared" si="21"/>
        <v>0</v>
      </c>
      <c r="N127" s="44"/>
      <c r="O127" s="44"/>
      <c r="P127" s="44"/>
      <c r="Q127" s="44"/>
      <c r="R127" s="44"/>
      <c r="S127" s="4"/>
      <c r="T127" s="942"/>
      <c r="U127" s="942"/>
      <c r="V127" s="942"/>
      <c r="W127" s="942"/>
      <c r="X127" s="942"/>
      <c r="Y127" s="942"/>
      <c r="Z127" s="942"/>
      <c r="AA127" s="942"/>
      <c r="AB127" s="942"/>
      <c r="AC127" s="942"/>
      <c r="AD127" s="942"/>
      <c r="AE127" s="942"/>
      <c r="AF127" s="942"/>
      <c r="AG127" s="942"/>
      <c r="AH127" s="942"/>
      <c r="AI127" s="942"/>
      <c r="AJ127" s="942"/>
      <c r="AK127" s="942"/>
      <c r="AL127" s="942"/>
      <c r="AM127" s="942"/>
      <c r="AN127" s="942"/>
      <c r="AO127" s="942"/>
      <c r="AP127" s="942"/>
      <c r="AQ127" s="942"/>
      <c r="AR127" s="942"/>
      <c r="AS127" s="942"/>
      <c r="AT127" s="942"/>
      <c r="AU127" s="942"/>
      <c r="AV127" s="942"/>
      <c r="AW127" s="942"/>
    </row>
    <row r="128" spans="1:49" ht="13.5" hidden="1" customHeight="1" x14ac:dyDescent="0.15">
      <c r="A128" s="4"/>
      <c r="B128" s="44"/>
      <c r="C128" s="44"/>
      <c r="D128" s="430">
        <f>'2b'!D221</f>
        <v>0</v>
      </c>
      <c r="E128" s="1467">
        <f>'2b'!E221</f>
        <v>0</v>
      </c>
      <c r="F128" s="1443">
        <f t="shared" si="14"/>
        <v>0</v>
      </c>
      <c r="G128" s="1370">
        <f t="shared" si="18"/>
        <v>0</v>
      </c>
      <c r="H128" s="1443">
        <f t="shared" si="17"/>
        <v>0</v>
      </c>
      <c r="I128" s="1370">
        <f t="shared" si="19"/>
        <v>0</v>
      </c>
      <c r="J128" s="1443">
        <f t="shared" si="15"/>
        <v>0</v>
      </c>
      <c r="K128" s="1370">
        <f t="shared" si="20"/>
        <v>0</v>
      </c>
      <c r="L128" s="1443">
        <f t="shared" si="16"/>
        <v>0</v>
      </c>
      <c r="M128" s="1370">
        <f t="shared" si="21"/>
        <v>0</v>
      </c>
      <c r="N128" s="44"/>
      <c r="O128" s="44"/>
      <c r="P128" s="44"/>
      <c r="Q128" s="44"/>
      <c r="R128" s="44"/>
      <c r="S128" s="4"/>
      <c r="T128" s="942"/>
      <c r="U128" s="942"/>
      <c r="V128" s="942"/>
      <c r="W128" s="942"/>
      <c r="X128" s="942"/>
      <c r="Y128" s="942"/>
      <c r="Z128" s="942"/>
      <c r="AA128" s="942"/>
      <c r="AB128" s="942"/>
      <c r="AC128" s="942"/>
      <c r="AD128" s="942"/>
      <c r="AE128" s="942"/>
      <c r="AF128" s="942"/>
      <c r="AG128" s="942"/>
      <c r="AH128" s="942"/>
      <c r="AI128" s="942"/>
      <c r="AJ128" s="942"/>
      <c r="AK128" s="942"/>
      <c r="AL128" s="942"/>
      <c r="AM128" s="942"/>
      <c r="AN128" s="942"/>
      <c r="AO128" s="942"/>
      <c r="AP128" s="942"/>
      <c r="AQ128" s="942"/>
      <c r="AR128" s="942"/>
      <c r="AS128" s="942"/>
      <c r="AT128" s="942"/>
      <c r="AU128" s="942"/>
      <c r="AV128" s="942"/>
      <c r="AW128" s="942"/>
    </row>
    <row r="129" spans="1:49" ht="13.5" hidden="1" customHeight="1" x14ac:dyDescent="0.15">
      <c r="A129" s="4"/>
      <c r="B129" s="44"/>
      <c r="C129" s="44"/>
      <c r="D129" s="430">
        <f>'2b'!D222</f>
        <v>0</v>
      </c>
      <c r="E129" s="1467">
        <f>'2b'!E222</f>
        <v>0</v>
      </c>
      <c r="F129" s="1443">
        <f t="shared" si="14"/>
        <v>0</v>
      </c>
      <c r="G129" s="1370">
        <f t="shared" si="18"/>
        <v>0</v>
      </c>
      <c r="H129" s="1443">
        <f t="shared" si="17"/>
        <v>0</v>
      </c>
      <c r="I129" s="1370">
        <f t="shared" si="19"/>
        <v>0</v>
      </c>
      <c r="J129" s="1443">
        <f t="shared" si="15"/>
        <v>0</v>
      </c>
      <c r="K129" s="1370">
        <f t="shared" si="20"/>
        <v>0</v>
      </c>
      <c r="L129" s="1443">
        <f t="shared" si="16"/>
        <v>0</v>
      </c>
      <c r="M129" s="1370">
        <f t="shared" si="21"/>
        <v>0</v>
      </c>
      <c r="N129" s="44"/>
      <c r="O129" s="44"/>
      <c r="P129" s="44"/>
      <c r="Q129" s="44"/>
      <c r="R129" s="44"/>
      <c r="S129" s="4"/>
      <c r="T129" s="942"/>
      <c r="U129" s="942"/>
      <c r="V129" s="942"/>
      <c r="W129" s="942"/>
      <c r="X129" s="942"/>
      <c r="Y129" s="942"/>
      <c r="Z129" s="942"/>
      <c r="AA129" s="942"/>
      <c r="AB129" s="942"/>
      <c r="AC129" s="942"/>
      <c r="AD129" s="942"/>
      <c r="AE129" s="942"/>
      <c r="AF129" s="942"/>
      <c r="AG129" s="942"/>
      <c r="AH129" s="942"/>
      <c r="AI129" s="942"/>
      <c r="AJ129" s="942"/>
      <c r="AK129" s="942"/>
      <c r="AL129" s="942"/>
      <c r="AM129" s="942"/>
      <c r="AN129" s="942"/>
      <c r="AO129" s="942"/>
      <c r="AP129" s="942"/>
      <c r="AQ129" s="942"/>
      <c r="AR129" s="942"/>
      <c r="AS129" s="942"/>
      <c r="AT129" s="942"/>
      <c r="AU129" s="942"/>
      <c r="AV129" s="942"/>
      <c r="AW129" s="942"/>
    </row>
    <row r="130" spans="1:49" ht="13.5" hidden="1" customHeight="1" x14ac:dyDescent="0.15">
      <c r="A130" s="4"/>
      <c r="B130" s="44"/>
      <c r="C130" s="44"/>
      <c r="D130" s="430">
        <f>'2b'!D223</f>
        <v>0</v>
      </c>
      <c r="E130" s="1467">
        <f>'2b'!E223</f>
        <v>0</v>
      </c>
      <c r="F130" s="1443">
        <f t="shared" si="14"/>
        <v>0</v>
      </c>
      <c r="G130" s="1370">
        <f t="shared" si="18"/>
        <v>0</v>
      </c>
      <c r="H130" s="1443">
        <f t="shared" si="17"/>
        <v>0</v>
      </c>
      <c r="I130" s="1370">
        <f t="shared" si="19"/>
        <v>0</v>
      </c>
      <c r="J130" s="1443">
        <f t="shared" si="15"/>
        <v>0</v>
      </c>
      <c r="K130" s="1370">
        <f t="shared" si="20"/>
        <v>0</v>
      </c>
      <c r="L130" s="1443">
        <f t="shared" si="16"/>
        <v>0</v>
      </c>
      <c r="M130" s="1370">
        <f t="shared" si="21"/>
        <v>0</v>
      </c>
      <c r="N130" s="44"/>
      <c r="O130" s="44"/>
      <c r="P130" s="44"/>
      <c r="Q130" s="44"/>
      <c r="R130" s="44"/>
      <c r="S130" s="4"/>
      <c r="T130" s="942"/>
      <c r="U130" s="942"/>
      <c r="V130" s="942"/>
      <c r="W130" s="942"/>
      <c r="X130" s="942"/>
      <c r="Y130" s="942"/>
      <c r="Z130" s="942"/>
      <c r="AA130" s="942"/>
      <c r="AB130" s="942"/>
      <c r="AC130" s="942"/>
      <c r="AD130" s="942"/>
      <c r="AE130" s="942"/>
      <c r="AF130" s="942"/>
      <c r="AG130" s="942"/>
      <c r="AH130" s="942"/>
      <c r="AI130" s="942"/>
      <c r="AJ130" s="942"/>
      <c r="AK130" s="942"/>
      <c r="AL130" s="942"/>
      <c r="AM130" s="942"/>
      <c r="AN130" s="942"/>
      <c r="AO130" s="942"/>
      <c r="AP130" s="942"/>
      <c r="AQ130" s="942"/>
      <c r="AR130" s="942"/>
      <c r="AS130" s="942"/>
      <c r="AT130" s="942"/>
      <c r="AU130" s="942"/>
      <c r="AV130" s="942"/>
      <c r="AW130" s="942"/>
    </row>
    <row r="131" spans="1:49" ht="13.5" hidden="1" customHeight="1" x14ac:dyDescent="0.15">
      <c r="A131" s="4"/>
      <c r="B131" s="44"/>
      <c r="C131" s="44"/>
      <c r="D131" s="430">
        <f>'2b'!D224</f>
        <v>0</v>
      </c>
      <c r="E131" s="1467">
        <f>'2b'!E224</f>
        <v>0</v>
      </c>
      <c r="F131" s="1443">
        <f t="shared" si="14"/>
        <v>0</v>
      </c>
      <c r="G131" s="1370">
        <f t="shared" si="18"/>
        <v>0</v>
      </c>
      <c r="H131" s="1443">
        <f t="shared" si="17"/>
        <v>0</v>
      </c>
      <c r="I131" s="1370">
        <f t="shared" si="19"/>
        <v>0</v>
      </c>
      <c r="J131" s="1443">
        <f t="shared" si="15"/>
        <v>0</v>
      </c>
      <c r="K131" s="1370">
        <f t="shared" si="20"/>
        <v>0</v>
      </c>
      <c r="L131" s="1443">
        <f t="shared" si="16"/>
        <v>0</v>
      </c>
      <c r="M131" s="1370">
        <f t="shared" si="21"/>
        <v>0</v>
      </c>
      <c r="N131" s="44"/>
      <c r="O131" s="44"/>
      <c r="P131" s="44"/>
      <c r="Q131" s="44"/>
      <c r="R131" s="44"/>
      <c r="S131" s="4"/>
      <c r="T131" s="942"/>
      <c r="U131" s="942"/>
      <c r="V131" s="942"/>
      <c r="W131" s="942"/>
      <c r="X131" s="942"/>
      <c r="Y131" s="942"/>
      <c r="Z131" s="942"/>
      <c r="AA131" s="942"/>
      <c r="AB131" s="942"/>
      <c r="AC131" s="942"/>
      <c r="AD131" s="942"/>
      <c r="AE131" s="942"/>
      <c r="AF131" s="942"/>
      <c r="AG131" s="942"/>
      <c r="AH131" s="942"/>
      <c r="AI131" s="942"/>
      <c r="AJ131" s="942"/>
      <c r="AK131" s="942"/>
      <c r="AL131" s="942"/>
      <c r="AM131" s="942"/>
      <c r="AN131" s="942"/>
      <c r="AO131" s="942"/>
      <c r="AP131" s="942"/>
      <c r="AQ131" s="942"/>
      <c r="AR131" s="942"/>
      <c r="AS131" s="942"/>
      <c r="AT131" s="942"/>
      <c r="AU131" s="942"/>
      <c r="AV131" s="942"/>
      <c r="AW131" s="942"/>
    </row>
    <row r="132" spans="1:49" ht="13.5" hidden="1" customHeight="1" x14ac:dyDescent="0.15">
      <c r="A132" s="4"/>
      <c r="B132" s="44"/>
      <c r="C132" s="44"/>
      <c r="D132" s="430">
        <f>'2b'!D225</f>
        <v>0</v>
      </c>
      <c r="E132" s="1467">
        <f>'2b'!E225</f>
        <v>0</v>
      </c>
      <c r="F132" s="1443">
        <f t="shared" si="14"/>
        <v>0</v>
      </c>
      <c r="G132" s="1370">
        <f t="shared" si="18"/>
        <v>0</v>
      </c>
      <c r="H132" s="1443">
        <f t="shared" si="17"/>
        <v>0</v>
      </c>
      <c r="I132" s="1370">
        <f t="shared" si="19"/>
        <v>0</v>
      </c>
      <c r="J132" s="1443">
        <f t="shared" si="15"/>
        <v>0</v>
      </c>
      <c r="K132" s="1370">
        <f t="shared" si="20"/>
        <v>0</v>
      </c>
      <c r="L132" s="1443">
        <f t="shared" si="16"/>
        <v>0</v>
      </c>
      <c r="M132" s="1370">
        <f t="shared" si="21"/>
        <v>0</v>
      </c>
      <c r="N132" s="44"/>
      <c r="O132" s="44"/>
      <c r="P132" s="44"/>
      <c r="Q132" s="44"/>
      <c r="R132" s="44"/>
      <c r="S132" s="4"/>
      <c r="T132" s="942"/>
      <c r="U132" s="942"/>
      <c r="V132" s="942"/>
      <c r="W132" s="942"/>
      <c r="X132" s="942"/>
      <c r="Y132" s="942"/>
      <c r="Z132" s="942"/>
      <c r="AA132" s="942"/>
      <c r="AB132" s="942"/>
      <c r="AC132" s="942"/>
      <c r="AD132" s="942"/>
      <c r="AE132" s="942"/>
      <c r="AF132" s="942"/>
      <c r="AG132" s="942"/>
      <c r="AH132" s="942"/>
      <c r="AI132" s="942"/>
      <c r="AJ132" s="942"/>
      <c r="AK132" s="942"/>
      <c r="AL132" s="942"/>
      <c r="AM132" s="942"/>
      <c r="AN132" s="942"/>
      <c r="AO132" s="942"/>
      <c r="AP132" s="942"/>
      <c r="AQ132" s="942"/>
      <c r="AR132" s="942"/>
      <c r="AS132" s="942"/>
      <c r="AT132" s="942"/>
      <c r="AU132" s="942"/>
      <c r="AV132" s="942"/>
      <c r="AW132" s="942"/>
    </row>
    <row r="133" spans="1:49" ht="13.5" hidden="1" customHeight="1" x14ac:dyDescent="0.15">
      <c r="A133" s="4"/>
      <c r="B133" s="44"/>
      <c r="C133" s="44"/>
      <c r="D133" s="430">
        <f>'2b'!D226</f>
        <v>0</v>
      </c>
      <c r="E133" s="1467">
        <f>'2b'!E226</f>
        <v>0</v>
      </c>
      <c r="F133" s="1443">
        <f t="shared" si="14"/>
        <v>0</v>
      </c>
      <c r="G133" s="1370">
        <f t="shared" si="18"/>
        <v>0</v>
      </c>
      <c r="H133" s="1443">
        <f t="shared" si="17"/>
        <v>0</v>
      </c>
      <c r="I133" s="1370">
        <f t="shared" si="19"/>
        <v>0</v>
      </c>
      <c r="J133" s="1443">
        <f t="shared" si="15"/>
        <v>0</v>
      </c>
      <c r="K133" s="1370">
        <f t="shared" si="20"/>
        <v>0</v>
      </c>
      <c r="L133" s="1443">
        <f t="shared" si="16"/>
        <v>0</v>
      </c>
      <c r="M133" s="1370">
        <f t="shared" si="21"/>
        <v>0</v>
      </c>
      <c r="N133" s="44"/>
      <c r="O133" s="44"/>
      <c r="P133" s="44"/>
      <c r="Q133" s="44"/>
      <c r="R133" s="44"/>
      <c r="S133" s="4"/>
      <c r="T133" s="942"/>
      <c r="U133" s="942"/>
      <c r="V133" s="942"/>
      <c r="W133" s="942"/>
      <c r="X133" s="942"/>
      <c r="Y133" s="942"/>
      <c r="Z133" s="942"/>
      <c r="AA133" s="942"/>
      <c r="AB133" s="942"/>
      <c r="AC133" s="942"/>
      <c r="AD133" s="942"/>
      <c r="AE133" s="942"/>
      <c r="AF133" s="942"/>
      <c r="AG133" s="942"/>
      <c r="AH133" s="942"/>
      <c r="AI133" s="942"/>
      <c r="AJ133" s="942"/>
      <c r="AK133" s="942"/>
      <c r="AL133" s="942"/>
      <c r="AM133" s="942"/>
      <c r="AN133" s="942"/>
      <c r="AO133" s="942"/>
      <c r="AP133" s="942"/>
      <c r="AQ133" s="942"/>
      <c r="AR133" s="942"/>
      <c r="AS133" s="942"/>
      <c r="AT133" s="942"/>
      <c r="AU133" s="942"/>
      <c r="AV133" s="942"/>
      <c r="AW133" s="942"/>
    </row>
    <row r="134" spans="1:49" ht="13.5" hidden="1" customHeight="1" x14ac:dyDescent="0.15">
      <c r="A134" s="4"/>
      <c r="B134" s="44"/>
      <c r="C134" s="44"/>
      <c r="D134" s="430">
        <f>'2b'!D227</f>
        <v>0</v>
      </c>
      <c r="E134" s="1467">
        <f>'2b'!E227</f>
        <v>0</v>
      </c>
      <c r="F134" s="1443">
        <f t="shared" si="14"/>
        <v>0</v>
      </c>
      <c r="G134" s="1370">
        <f t="shared" si="18"/>
        <v>0</v>
      </c>
      <c r="H134" s="1443">
        <f t="shared" si="17"/>
        <v>0</v>
      </c>
      <c r="I134" s="1370">
        <f t="shared" si="19"/>
        <v>0</v>
      </c>
      <c r="J134" s="1443">
        <f t="shared" si="15"/>
        <v>0</v>
      </c>
      <c r="K134" s="1370">
        <f t="shared" si="20"/>
        <v>0</v>
      </c>
      <c r="L134" s="1443">
        <f t="shared" si="16"/>
        <v>0</v>
      </c>
      <c r="M134" s="1370">
        <f t="shared" si="21"/>
        <v>0</v>
      </c>
      <c r="N134" s="44"/>
      <c r="O134" s="44"/>
      <c r="P134" s="44"/>
      <c r="Q134" s="44"/>
      <c r="R134" s="44"/>
      <c r="S134" s="4"/>
      <c r="T134" s="942"/>
      <c r="U134" s="942"/>
      <c r="V134" s="942"/>
      <c r="W134" s="942"/>
      <c r="X134" s="942"/>
      <c r="Y134" s="942"/>
      <c r="Z134" s="942"/>
      <c r="AA134" s="942"/>
      <c r="AB134" s="942"/>
      <c r="AC134" s="942"/>
      <c r="AD134" s="942"/>
      <c r="AE134" s="942"/>
      <c r="AF134" s="942"/>
      <c r="AG134" s="942"/>
      <c r="AH134" s="942"/>
      <c r="AI134" s="942"/>
      <c r="AJ134" s="942"/>
      <c r="AK134" s="942"/>
      <c r="AL134" s="942"/>
      <c r="AM134" s="942"/>
      <c r="AN134" s="942"/>
      <c r="AO134" s="942"/>
      <c r="AP134" s="942"/>
      <c r="AQ134" s="942"/>
      <c r="AR134" s="942"/>
      <c r="AS134" s="942"/>
      <c r="AT134" s="942"/>
      <c r="AU134" s="942"/>
      <c r="AV134" s="942"/>
      <c r="AW134" s="942"/>
    </row>
    <row r="135" spans="1:49" ht="13.5" hidden="1" customHeight="1" x14ac:dyDescent="0.15">
      <c r="A135" s="4"/>
      <c r="B135" s="44"/>
      <c r="C135" s="44"/>
      <c r="D135" s="430">
        <f>'2b'!D228</f>
        <v>0</v>
      </c>
      <c r="E135" s="1467">
        <f>'2b'!E228</f>
        <v>0</v>
      </c>
      <c r="F135" s="1443">
        <f t="shared" si="14"/>
        <v>0</v>
      </c>
      <c r="G135" s="1370">
        <f t="shared" si="18"/>
        <v>0</v>
      </c>
      <c r="H135" s="1443">
        <f t="shared" si="17"/>
        <v>0</v>
      </c>
      <c r="I135" s="1370">
        <f t="shared" si="19"/>
        <v>0</v>
      </c>
      <c r="J135" s="1443">
        <f t="shared" si="15"/>
        <v>0</v>
      </c>
      <c r="K135" s="1370">
        <f t="shared" si="20"/>
        <v>0</v>
      </c>
      <c r="L135" s="1443">
        <f t="shared" si="16"/>
        <v>0</v>
      </c>
      <c r="M135" s="1370">
        <f t="shared" si="21"/>
        <v>0</v>
      </c>
      <c r="N135" s="44"/>
      <c r="O135" s="44"/>
      <c r="P135" s="44"/>
      <c r="Q135" s="44"/>
      <c r="R135" s="44"/>
      <c r="S135" s="4"/>
      <c r="T135" s="942"/>
      <c r="U135" s="942"/>
      <c r="V135" s="942"/>
      <c r="W135" s="942"/>
      <c r="X135" s="942"/>
      <c r="Y135" s="942"/>
      <c r="Z135" s="942"/>
      <c r="AA135" s="942"/>
      <c r="AB135" s="942"/>
      <c r="AC135" s="942"/>
      <c r="AD135" s="942"/>
      <c r="AE135" s="942"/>
      <c r="AF135" s="942"/>
      <c r="AG135" s="942"/>
      <c r="AH135" s="942"/>
      <c r="AI135" s="942"/>
      <c r="AJ135" s="942"/>
      <c r="AK135" s="942"/>
      <c r="AL135" s="942"/>
      <c r="AM135" s="942"/>
      <c r="AN135" s="942"/>
      <c r="AO135" s="942"/>
      <c r="AP135" s="942"/>
      <c r="AQ135" s="942"/>
      <c r="AR135" s="942"/>
      <c r="AS135" s="942"/>
      <c r="AT135" s="942"/>
      <c r="AU135" s="942"/>
      <c r="AV135" s="942"/>
      <c r="AW135" s="942"/>
    </row>
    <row r="136" spans="1:49" ht="13.5" hidden="1" customHeight="1" x14ac:dyDescent="0.15">
      <c r="A136" s="4"/>
      <c r="B136" s="44"/>
      <c r="C136" s="44"/>
      <c r="D136" s="430">
        <f>'2b'!D229</f>
        <v>0</v>
      </c>
      <c r="E136" s="1467">
        <f>'2b'!E229</f>
        <v>0</v>
      </c>
      <c r="F136" s="1443">
        <f t="shared" si="14"/>
        <v>0</v>
      </c>
      <c r="G136" s="1370">
        <f t="shared" si="18"/>
        <v>0</v>
      </c>
      <c r="H136" s="1443">
        <f t="shared" si="17"/>
        <v>0</v>
      </c>
      <c r="I136" s="1370">
        <f t="shared" si="19"/>
        <v>0</v>
      </c>
      <c r="J136" s="1443">
        <f t="shared" si="15"/>
        <v>0</v>
      </c>
      <c r="K136" s="1370">
        <f t="shared" si="20"/>
        <v>0</v>
      </c>
      <c r="L136" s="1443">
        <f t="shared" si="16"/>
        <v>0</v>
      </c>
      <c r="M136" s="1370">
        <f t="shared" si="21"/>
        <v>0</v>
      </c>
      <c r="N136" s="44"/>
      <c r="O136" s="44"/>
      <c r="P136" s="44"/>
      <c r="Q136" s="44"/>
      <c r="R136" s="44"/>
      <c r="S136" s="4"/>
      <c r="T136" s="942"/>
      <c r="U136" s="942"/>
      <c r="V136" s="942"/>
      <c r="W136" s="942"/>
      <c r="X136" s="942"/>
      <c r="Y136" s="942"/>
      <c r="Z136" s="942"/>
      <c r="AA136" s="942"/>
      <c r="AB136" s="942"/>
      <c r="AC136" s="942"/>
      <c r="AD136" s="942"/>
      <c r="AE136" s="942"/>
      <c r="AF136" s="942"/>
      <c r="AG136" s="942"/>
      <c r="AH136" s="942"/>
      <c r="AI136" s="942"/>
      <c r="AJ136" s="942"/>
      <c r="AK136" s="942"/>
      <c r="AL136" s="942"/>
      <c r="AM136" s="942"/>
      <c r="AN136" s="942"/>
      <c r="AO136" s="942"/>
      <c r="AP136" s="942"/>
      <c r="AQ136" s="942"/>
      <c r="AR136" s="942"/>
      <c r="AS136" s="942"/>
      <c r="AT136" s="942"/>
      <c r="AU136" s="942"/>
      <c r="AV136" s="942"/>
      <c r="AW136" s="942"/>
    </row>
    <row r="137" spans="1:49" ht="13.5" hidden="1" customHeight="1" x14ac:dyDescent="0.15">
      <c r="A137" s="4"/>
      <c r="B137" s="44"/>
      <c r="C137" s="44"/>
      <c r="D137" s="430">
        <f>'2b'!D230</f>
        <v>0</v>
      </c>
      <c r="E137" s="1467">
        <f>'2b'!E230</f>
        <v>0</v>
      </c>
      <c r="F137" s="1443">
        <f t="shared" si="14"/>
        <v>0</v>
      </c>
      <c r="G137" s="1370">
        <f t="shared" si="18"/>
        <v>0</v>
      </c>
      <c r="H137" s="1443">
        <f t="shared" si="17"/>
        <v>0</v>
      </c>
      <c r="I137" s="1370">
        <f t="shared" si="19"/>
        <v>0</v>
      </c>
      <c r="J137" s="1443">
        <f t="shared" si="15"/>
        <v>0</v>
      </c>
      <c r="K137" s="1370">
        <f t="shared" si="20"/>
        <v>0</v>
      </c>
      <c r="L137" s="1443">
        <f t="shared" si="16"/>
        <v>0</v>
      </c>
      <c r="M137" s="1370">
        <f t="shared" si="21"/>
        <v>0</v>
      </c>
      <c r="N137" s="44"/>
      <c r="O137" s="44"/>
      <c r="P137" s="44"/>
      <c r="Q137" s="44"/>
      <c r="R137" s="44"/>
      <c r="S137" s="4"/>
      <c r="T137" s="942"/>
      <c r="U137" s="942"/>
      <c r="V137" s="942"/>
      <c r="W137" s="942"/>
      <c r="X137" s="942"/>
      <c r="Y137" s="942"/>
      <c r="Z137" s="942"/>
      <c r="AA137" s="942"/>
      <c r="AB137" s="942"/>
      <c r="AC137" s="942"/>
      <c r="AD137" s="942"/>
      <c r="AE137" s="942"/>
      <c r="AF137" s="942"/>
      <c r="AG137" s="942"/>
      <c r="AH137" s="942"/>
      <c r="AI137" s="942"/>
      <c r="AJ137" s="942"/>
      <c r="AK137" s="942"/>
      <c r="AL137" s="942"/>
      <c r="AM137" s="942"/>
      <c r="AN137" s="942"/>
      <c r="AO137" s="942"/>
      <c r="AP137" s="942"/>
      <c r="AQ137" s="942"/>
      <c r="AR137" s="942"/>
      <c r="AS137" s="942"/>
      <c r="AT137" s="942"/>
      <c r="AU137" s="942"/>
      <c r="AV137" s="942"/>
      <c r="AW137" s="942"/>
    </row>
    <row r="138" spans="1:49" ht="13.5" hidden="1" customHeight="1" x14ac:dyDescent="0.15">
      <c r="A138" s="4"/>
      <c r="B138" s="44"/>
      <c r="C138" s="44"/>
      <c r="D138" s="430">
        <f>'2b'!D231</f>
        <v>0</v>
      </c>
      <c r="E138" s="1467">
        <f>'2b'!E231</f>
        <v>0</v>
      </c>
      <c r="F138" s="1443">
        <f t="shared" si="14"/>
        <v>0</v>
      </c>
      <c r="G138" s="1370">
        <f t="shared" si="18"/>
        <v>0</v>
      </c>
      <c r="H138" s="1443">
        <f t="shared" si="17"/>
        <v>0</v>
      </c>
      <c r="I138" s="1370">
        <f t="shared" si="19"/>
        <v>0</v>
      </c>
      <c r="J138" s="1443">
        <f t="shared" si="15"/>
        <v>0</v>
      </c>
      <c r="K138" s="1370">
        <f t="shared" si="20"/>
        <v>0</v>
      </c>
      <c r="L138" s="1443">
        <f t="shared" si="16"/>
        <v>0</v>
      </c>
      <c r="M138" s="1370">
        <f t="shared" si="21"/>
        <v>0</v>
      </c>
      <c r="N138" s="44"/>
      <c r="O138" s="44"/>
      <c r="P138" s="44"/>
      <c r="Q138" s="44"/>
      <c r="R138" s="44"/>
      <c r="S138" s="4"/>
      <c r="T138" s="942"/>
      <c r="U138" s="942"/>
      <c r="V138" s="942"/>
      <c r="W138" s="942"/>
      <c r="X138" s="942"/>
      <c r="Y138" s="942"/>
      <c r="Z138" s="942"/>
      <c r="AA138" s="942"/>
      <c r="AB138" s="942"/>
      <c r="AC138" s="942"/>
      <c r="AD138" s="942"/>
      <c r="AE138" s="942"/>
      <c r="AF138" s="942"/>
      <c r="AG138" s="942"/>
      <c r="AH138" s="942"/>
      <c r="AI138" s="942"/>
      <c r="AJ138" s="942"/>
      <c r="AK138" s="942"/>
      <c r="AL138" s="942"/>
      <c r="AM138" s="942"/>
      <c r="AN138" s="942"/>
      <c r="AO138" s="942"/>
      <c r="AP138" s="942"/>
      <c r="AQ138" s="942"/>
      <c r="AR138" s="942"/>
      <c r="AS138" s="942"/>
      <c r="AT138" s="942"/>
      <c r="AU138" s="942"/>
      <c r="AV138" s="942"/>
      <c r="AW138" s="942"/>
    </row>
    <row r="139" spans="1:49" ht="13.5" hidden="1" customHeight="1" x14ac:dyDescent="0.15">
      <c r="A139" s="4"/>
      <c r="B139" s="44"/>
      <c r="C139" s="44"/>
      <c r="D139" s="430">
        <f>'2b'!D232</f>
        <v>0</v>
      </c>
      <c r="E139" s="1467">
        <f>'2b'!E232</f>
        <v>0</v>
      </c>
      <c r="F139" s="1443">
        <f t="shared" si="14"/>
        <v>0</v>
      </c>
      <c r="G139" s="1370">
        <f t="shared" si="18"/>
        <v>0</v>
      </c>
      <c r="H139" s="1443">
        <f t="shared" si="17"/>
        <v>0</v>
      </c>
      <c r="I139" s="1370">
        <f t="shared" si="19"/>
        <v>0</v>
      </c>
      <c r="J139" s="1443">
        <f t="shared" si="15"/>
        <v>0</v>
      </c>
      <c r="K139" s="1370">
        <f t="shared" si="20"/>
        <v>0</v>
      </c>
      <c r="L139" s="1443">
        <f t="shared" si="16"/>
        <v>0</v>
      </c>
      <c r="M139" s="1370">
        <f t="shared" si="21"/>
        <v>0</v>
      </c>
      <c r="N139" s="44"/>
      <c r="O139" s="44"/>
      <c r="P139" s="44"/>
      <c r="Q139" s="44"/>
      <c r="R139" s="44"/>
      <c r="S139" s="4"/>
      <c r="T139" s="942"/>
      <c r="U139" s="942"/>
      <c r="V139" s="942"/>
      <c r="W139" s="942"/>
      <c r="X139" s="942"/>
      <c r="Y139" s="942"/>
      <c r="Z139" s="942"/>
      <c r="AA139" s="942"/>
      <c r="AB139" s="942"/>
      <c r="AC139" s="942"/>
      <c r="AD139" s="942"/>
      <c r="AE139" s="942"/>
      <c r="AF139" s="942"/>
      <c r="AG139" s="942"/>
      <c r="AH139" s="942"/>
      <c r="AI139" s="942"/>
      <c r="AJ139" s="942"/>
      <c r="AK139" s="942"/>
      <c r="AL139" s="942"/>
      <c r="AM139" s="942"/>
      <c r="AN139" s="942"/>
      <c r="AO139" s="942"/>
      <c r="AP139" s="942"/>
      <c r="AQ139" s="942"/>
      <c r="AR139" s="942"/>
      <c r="AS139" s="942"/>
      <c r="AT139" s="942"/>
      <c r="AU139" s="942"/>
      <c r="AV139" s="942"/>
      <c r="AW139" s="942"/>
    </row>
    <row r="140" spans="1:49" ht="13.5" hidden="1" customHeight="1" x14ac:dyDescent="0.15">
      <c r="A140" s="4"/>
      <c r="B140" s="44"/>
      <c r="C140" s="44"/>
      <c r="D140" s="430">
        <f>'2b'!D233</f>
        <v>0</v>
      </c>
      <c r="E140" s="1467">
        <f>'2b'!E233</f>
        <v>0</v>
      </c>
      <c r="F140" s="1443">
        <f t="shared" si="14"/>
        <v>0</v>
      </c>
      <c r="G140" s="1370">
        <f t="shared" si="18"/>
        <v>0</v>
      </c>
      <c r="H140" s="1443">
        <f t="shared" si="17"/>
        <v>0</v>
      </c>
      <c r="I140" s="1370">
        <f t="shared" si="19"/>
        <v>0</v>
      </c>
      <c r="J140" s="1443">
        <f t="shared" si="15"/>
        <v>0</v>
      </c>
      <c r="K140" s="1370">
        <f t="shared" si="20"/>
        <v>0</v>
      </c>
      <c r="L140" s="1443">
        <f t="shared" si="16"/>
        <v>0</v>
      </c>
      <c r="M140" s="1370">
        <f t="shared" si="21"/>
        <v>0</v>
      </c>
      <c r="N140" s="44"/>
      <c r="O140" s="44"/>
      <c r="P140" s="44"/>
      <c r="Q140" s="44"/>
      <c r="R140" s="44"/>
      <c r="S140" s="4"/>
      <c r="T140" s="942"/>
      <c r="U140" s="942"/>
      <c r="V140" s="942"/>
      <c r="W140" s="942"/>
      <c r="X140" s="942"/>
      <c r="Y140" s="942"/>
      <c r="Z140" s="942"/>
      <c r="AA140" s="942"/>
      <c r="AB140" s="942"/>
      <c r="AC140" s="942"/>
      <c r="AD140" s="942"/>
      <c r="AE140" s="942"/>
      <c r="AF140" s="942"/>
      <c r="AG140" s="942"/>
      <c r="AH140" s="942"/>
      <c r="AI140" s="942"/>
      <c r="AJ140" s="942"/>
      <c r="AK140" s="942"/>
      <c r="AL140" s="942"/>
      <c r="AM140" s="942"/>
      <c r="AN140" s="942"/>
      <c r="AO140" s="942"/>
      <c r="AP140" s="942"/>
      <c r="AQ140" s="942"/>
      <c r="AR140" s="942"/>
      <c r="AS140" s="942"/>
      <c r="AT140" s="942"/>
      <c r="AU140" s="942"/>
      <c r="AV140" s="942"/>
      <c r="AW140" s="942"/>
    </row>
    <row r="141" spans="1:49" ht="13.5" hidden="1" customHeight="1" x14ac:dyDescent="0.15">
      <c r="A141" s="4"/>
      <c r="B141" s="44"/>
      <c r="C141" s="44"/>
      <c r="D141" s="430">
        <f>'2b'!D234</f>
        <v>0</v>
      </c>
      <c r="E141" s="1467">
        <f>'2b'!E234</f>
        <v>0</v>
      </c>
      <c r="F141" s="1443">
        <f t="shared" si="14"/>
        <v>0</v>
      </c>
      <c r="G141" s="1370">
        <f t="shared" si="18"/>
        <v>0</v>
      </c>
      <c r="H141" s="1443">
        <f t="shared" si="17"/>
        <v>0</v>
      </c>
      <c r="I141" s="1370">
        <f t="shared" si="19"/>
        <v>0</v>
      </c>
      <c r="J141" s="1443">
        <f t="shared" si="15"/>
        <v>0</v>
      </c>
      <c r="K141" s="1370">
        <f t="shared" si="20"/>
        <v>0</v>
      </c>
      <c r="L141" s="1443">
        <f t="shared" si="16"/>
        <v>0</v>
      </c>
      <c r="M141" s="1370">
        <f t="shared" si="21"/>
        <v>0</v>
      </c>
      <c r="N141" s="44"/>
      <c r="O141" s="44"/>
      <c r="P141" s="44"/>
      <c r="Q141" s="44"/>
      <c r="R141" s="44"/>
      <c r="S141" s="4"/>
      <c r="T141" s="942"/>
      <c r="U141" s="942"/>
      <c r="V141" s="942"/>
      <c r="W141" s="942"/>
      <c r="X141" s="942"/>
      <c r="Y141" s="942"/>
      <c r="Z141" s="942"/>
      <c r="AA141" s="942"/>
      <c r="AB141" s="942"/>
      <c r="AC141" s="942"/>
      <c r="AD141" s="942"/>
      <c r="AE141" s="942"/>
      <c r="AF141" s="942"/>
      <c r="AG141" s="942"/>
      <c r="AH141" s="942"/>
      <c r="AI141" s="942"/>
      <c r="AJ141" s="942"/>
      <c r="AK141" s="942"/>
      <c r="AL141" s="942"/>
      <c r="AM141" s="942"/>
      <c r="AN141" s="942"/>
      <c r="AO141" s="942"/>
      <c r="AP141" s="942"/>
      <c r="AQ141" s="942"/>
      <c r="AR141" s="942"/>
      <c r="AS141" s="942"/>
      <c r="AT141" s="942"/>
      <c r="AU141" s="942"/>
      <c r="AV141" s="942"/>
      <c r="AW141" s="942"/>
    </row>
    <row r="142" spans="1:49" ht="13.5" hidden="1" customHeight="1" x14ac:dyDescent="0.15">
      <c r="A142" s="4"/>
      <c r="B142" s="44"/>
      <c r="C142" s="44"/>
      <c r="D142" s="430">
        <f>'2b'!D235</f>
        <v>0</v>
      </c>
      <c r="E142" s="1467">
        <f>'2b'!E235</f>
        <v>0</v>
      </c>
      <c r="F142" s="1443">
        <f t="shared" si="14"/>
        <v>0</v>
      </c>
      <c r="G142" s="1370">
        <f t="shared" si="18"/>
        <v>0</v>
      </c>
      <c r="H142" s="1443">
        <f t="shared" si="17"/>
        <v>0</v>
      </c>
      <c r="I142" s="1370">
        <f t="shared" si="19"/>
        <v>0</v>
      </c>
      <c r="J142" s="1443">
        <f t="shared" si="15"/>
        <v>0</v>
      </c>
      <c r="K142" s="1370">
        <f t="shared" si="20"/>
        <v>0</v>
      </c>
      <c r="L142" s="1443">
        <f t="shared" si="16"/>
        <v>0</v>
      </c>
      <c r="M142" s="1370">
        <f t="shared" si="21"/>
        <v>0</v>
      </c>
      <c r="N142" s="44"/>
      <c r="O142" s="44"/>
      <c r="P142" s="44"/>
      <c r="Q142" s="44"/>
      <c r="R142" s="44"/>
      <c r="S142" s="4"/>
      <c r="T142" s="942"/>
      <c r="U142" s="942"/>
      <c r="V142" s="942"/>
      <c r="W142" s="942"/>
      <c r="X142" s="942"/>
      <c r="Y142" s="942"/>
      <c r="Z142" s="942"/>
      <c r="AA142" s="942"/>
      <c r="AB142" s="942"/>
      <c r="AC142" s="942"/>
      <c r="AD142" s="942"/>
      <c r="AE142" s="942"/>
      <c r="AF142" s="942"/>
      <c r="AG142" s="942"/>
      <c r="AH142" s="942"/>
      <c r="AI142" s="942"/>
      <c r="AJ142" s="942"/>
      <c r="AK142" s="942"/>
      <c r="AL142" s="942"/>
      <c r="AM142" s="942"/>
      <c r="AN142" s="942"/>
      <c r="AO142" s="942"/>
      <c r="AP142" s="942"/>
      <c r="AQ142" s="942"/>
      <c r="AR142" s="942"/>
      <c r="AS142" s="942"/>
      <c r="AT142" s="942"/>
      <c r="AU142" s="942"/>
      <c r="AV142" s="942"/>
      <c r="AW142" s="942"/>
    </row>
    <row r="143" spans="1:49" ht="13.5" hidden="1" customHeight="1" x14ac:dyDescent="0.15">
      <c r="A143" s="4"/>
      <c r="B143" s="44"/>
      <c r="C143" s="44"/>
      <c r="D143" s="430">
        <f>'2b'!D236</f>
        <v>0</v>
      </c>
      <c r="E143" s="1467">
        <f>'2b'!E236</f>
        <v>0</v>
      </c>
      <c r="F143" s="1443">
        <f t="shared" si="14"/>
        <v>0</v>
      </c>
      <c r="G143" s="1370">
        <f t="shared" si="18"/>
        <v>0</v>
      </c>
      <c r="H143" s="1443">
        <f t="shared" si="17"/>
        <v>0</v>
      </c>
      <c r="I143" s="1370">
        <f t="shared" si="19"/>
        <v>0</v>
      </c>
      <c r="J143" s="1443">
        <f t="shared" si="15"/>
        <v>0</v>
      </c>
      <c r="K143" s="1370">
        <f t="shared" si="20"/>
        <v>0</v>
      </c>
      <c r="L143" s="1443">
        <f t="shared" si="16"/>
        <v>0</v>
      </c>
      <c r="M143" s="1370">
        <f t="shared" si="21"/>
        <v>0</v>
      </c>
      <c r="N143" s="44"/>
      <c r="O143" s="44"/>
      <c r="P143" s="44"/>
      <c r="Q143" s="44"/>
      <c r="R143" s="44"/>
      <c r="S143" s="4"/>
      <c r="T143" s="942"/>
      <c r="U143" s="942"/>
      <c r="V143" s="942"/>
      <c r="W143" s="942"/>
      <c r="X143" s="942"/>
      <c r="Y143" s="942"/>
      <c r="Z143" s="942"/>
      <c r="AA143" s="942"/>
      <c r="AB143" s="942"/>
      <c r="AC143" s="942"/>
      <c r="AD143" s="942"/>
      <c r="AE143" s="942"/>
      <c r="AF143" s="942"/>
      <c r="AG143" s="942"/>
      <c r="AH143" s="942"/>
      <c r="AI143" s="942"/>
      <c r="AJ143" s="942"/>
      <c r="AK143" s="942"/>
      <c r="AL143" s="942"/>
      <c r="AM143" s="942"/>
      <c r="AN143" s="942"/>
      <c r="AO143" s="942"/>
      <c r="AP143" s="942"/>
      <c r="AQ143" s="942"/>
      <c r="AR143" s="942"/>
      <c r="AS143" s="942"/>
      <c r="AT143" s="942"/>
      <c r="AU143" s="942"/>
      <c r="AV143" s="942"/>
      <c r="AW143" s="942"/>
    </row>
    <row r="144" spans="1:49" ht="9.75" customHeight="1" thickBot="1" x14ac:dyDescent="0.2">
      <c r="A144" s="4"/>
      <c r="B144" s="44"/>
      <c r="C144" s="44"/>
      <c r="D144" s="44"/>
      <c r="E144" s="44"/>
      <c r="F144" s="51"/>
      <c r="G144" s="51"/>
      <c r="H144" s="51"/>
      <c r="I144" s="51"/>
      <c r="J144" s="44"/>
      <c r="K144" s="44"/>
      <c r="L144" s="44"/>
      <c r="M144" s="44"/>
      <c r="N144" s="44"/>
      <c r="O144" s="44"/>
      <c r="P144" s="44"/>
      <c r="Q144" s="44"/>
      <c r="R144" s="44"/>
      <c r="S144" s="4"/>
      <c r="T144" s="942"/>
      <c r="U144" s="942"/>
      <c r="V144" s="942"/>
      <c r="W144" s="942"/>
      <c r="X144" s="942"/>
      <c r="Y144" s="942"/>
      <c r="Z144" s="942"/>
      <c r="AA144" s="942"/>
      <c r="AB144" s="942"/>
      <c r="AC144" s="942"/>
      <c r="AD144" s="942"/>
      <c r="AE144" s="942"/>
      <c r="AF144" s="942"/>
      <c r="AG144" s="942"/>
      <c r="AH144" s="942"/>
      <c r="AI144" s="942"/>
      <c r="AJ144" s="942"/>
      <c r="AK144" s="942"/>
      <c r="AL144" s="942"/>
      <c r="AM144" s="942"/>
      <c r="AN144" s="942"/>
      <c r="AO144" s="942"/>
      <c r="AP144" s="942"/>
      <c r="AQ144" s="942"/>
      <c r="AR144" s="942"/>
      <c r="AS144" s="942"/>
      <c r="AT144" s="942"/>
      <c r="AU144" s="942"/>
      <c r="AV144" s="942"/>
      <c r="AW144" s="942"/>
    </row>
    <row r="145" spans="1:49" ht="17" customHeight="1" thickBot="1" x14ac:dyDescent="0.2">
      <c r="A145" s="4"/>
      <c r="B145" s="44"/>
      <c r="C145" s="79" t="s">
        <v>171</v>
      </c>
      <c r="D145" s="2361" t="s">
        <v>1574</v>
      </c>
      <c r="E145" s="2363"/>
      <c r="F145" s="44"/>
      <c r="G145" s="44"/>
      <c r="H145" s="44"/>
      <c r="I145" s="44"/>
      <c r="J145" s="44"/>
      <c r="K145" s="44"/>
      <c r="L145" s="44"/>
      <c r="M145" s="44"/>
      <c r="N145" s="44"/>
      <c r="O145" s="44"/>
      <c r="P145" s="44"/>
      <c r="Q145" s="44"/>
      <c r="R145" s="44"/>
      <c r="S145" s="4"/>
      <c r="T145" s="942"/>
      <c r="U145" s="942"/>
      <c r="V145" s="942"/>
      <c r="W145" s="942"/>
      <c r="X145" s="942"/>
      <c r="Y145" s="942"/>
      <c r="Z145" s="942"/>
      <c r="AA145" s="942"/>
      <c r="AB145" s="942"/>
      <c r="AC145" s="942"/>
      <c r="AD145" s="942"/>
      <c r="AE145" s="942"/>
      <c r="AF145" s="942"/>
      <c r="AG145" s="942"/>
      <c r="AH145" s="942"/>
      <c r="AI145" s="942"/>
      <c r="AJ145" s="942"/>
      <c r="AK145" s="942"/>
      <c r="AL145" s="942"/>
      <c r="AM145" s="942"/>
      <c r="AN145" s="942"/>
      <c r="AO145" s="942"/>
      <c r="AP145" s="942"/>
      <c r="AQ145" s="942"/>
      <c r="AR145" s="942"/>
      <c r="AS145" s="942"/>
      <c r="AT145" s="942"/>
      <c r="AU145" s="942"/>
      <c r="AV145" s="942"/>
      <c r="AW145" s="942"/>
    </row>
    <row r="146" spans="1:49" ht="5" customHeight="1" thickBot="1" x14ac:dyDescent="0.2">
      <c r="A146" s="4"/>
      <c r="B146" s="44"/>
      <c r="C146" s="44"/>
      <c r="D146" s="46"/>
      <c r="E146" s="1459"/>
      <c r="F146" s="46"/>
      <c r="G146" s="57"/>
      <c r="H146" s="57"/>
      <c r="I146" s="57"/>
      <c r="J146" s="44"/>
      <c r="K146" s="44"/>
      <c r="L146" s="44"/>
      <c r="M146" s="44"/>
      <c r="N146" s="44"/>
      <c r="O146" s="44"/>
      <c r="P146" s="44"/>
      <c r="Q146" s="44"/>
      <c r="R146" s="44"/>
      <c r="S146" s="4"/>
      <c r="T146" s="942"/>
      <c r="U146" s="942"/>
      <c r="V146" s="942"/>
      <c r="W146" s="942"/>
      <c r="X146" s="942"/>
      <c r="Y146" s="942"/>
      <c r="Z146" s="942"/>
      <c r="AA146" s="942"/>
      <c r="AB146" s="942"/>
      <c r="AC146" s="942"/>
      <c r="AD146" s="942"/>
      <c r="AE146" s="942"/>
      <c r="AF146" s="942"/>
      <c r="AG146" s="942"/>
      <c r="AH146" s="942"/>
      <c r="AI146" s="942"/>
      <c r="AJ146" s="942"/>
      <c r="AK146" s="942"/>
      <c r="AL146" s="942"/>
      <c r="AM146" s="942"/>
      <c r="AN146" s="942"/>
      <c r="AO146" s="942"/>
      <c r="AP146" s="942"/>
      <c r="AQ146" s="942"/>
      <c r="AR146" s="942"/>
      <c r="AS146" s="942"/>
      <c r="AT146" s="942"/>
      <c r="AU146" s="942"/>
      <c r="AV146" s="942"/>
      <c r="AW146" s="942"/>
    </row>
    <row r="147" spans="1:49" ht="15.75" customHeight="1" thickBot="1" x14ac:dyDescent="0.2">
      <c r="A147" s="4"/>
      <c r="B147" s="44"/>
      <c r="C147" s="44"/>
      <c r="D147" s="46"/>
      <c r="E147" s="1381">
        <f t="shared" ref="E147:L147" si="22">E112</f>
        <v>2023</v>
      </c>
      <c r="F147" s="2757">
        <f t="shared" si="22"/>
        <v>2024</v>
      </c>
      <c r="G147" s="2758"/>
      <c r="H147" s="2755">
        <f t="shared" si="22"/>
        <v>2025</v>
      </c>
      <c r="I147" s="2756"/>
      <c r="J147" s="2748">
        <f t="shared" si="22"/>
        <v>2026</v>
      </c>
      <c r="K147" s="2749"/>
      <c r="L147" s="2750">
        <f t="shared" si="22"/>
        <v>2027</v>
      </c>
      <c r="M147" s="2751"/>
      <c r="N147" s="44"/>
      <c r="O147" s="44"/>
      <c r="P147" s="44"/>
      <c r="Q147" s="44"/>
      <c r="R147" s="44"/>
      <c r="S147" s="4"/>
      <c r="T147" s="942"/>
      <c r="U147" s="942"/>
      <c r="V147" s="942"/>
      <c r="W147" s="942"/>
      <c r="X147" s="942"/>
      <c r="Y147" s="942"/>
      <c r="Z147" s="942"/>
      <c r="AA147" s="942"/>
      <c r="AB147" s="942"/>
      <c r="AC147" s="942"/>
      <c r="AD147" s="942"/>
      <c r="AE147" s="942"/>
      <c r="AF147" s="942"/>
      <c r="AG147" s="942"/>
      <c r="AH147" s="942"/>
      <c r="AI147" s="942"/>
      <c r="AJ147" s="942"/>
      <c r="AK147" s="942"/>
      <c r="AL147" s="942"/>
      <c r="AM147" s="942"/>
      <c r="AN147" s="942"/>
      <c r="AO147" s="942"/>
      <c r="AP147" s="942"/>
      <c r="AQ147" s="942"/>
      <c r="AR147" s="942"/>
      <c r="AS147" s="942"/>
      <c r="AT147" s="942"/>
      <c r="AU147" s="942"/>
      <c r="AV147" s="942"/>
      <c r="AW147" s="942"/>
    </row>
    <row r="148" spans="1:49" ht="13.5" customHeight="1" thickBot="1" x14ac:dyDescent="0.2">
      <c r="A148" s="4"/>
      <c r="B148" s="44"/>
      <c r="C148" s="44"/>
      <c r="D148" s="1457" t="s">
        <v>1517</v>
      </c>
      <c r="E148" s="1438">
        <f>SUM(E150:E178)</f>
        <v>0</v>
      </c>
      <c r="F148" s="1441">
        <f>SUM(F150:F178)</f>
        <v>0</v>
      </c>
      <c r="G148" s="1442" t="s">
        <v>425</v>
      </c>
      <c r="H148" s="1441">
        <f>SUM(H150:H178)</f>
        <v>0</v>
      </c>
      <c r="I148" s="1442" t="s">
        <v>425</v>
      </c>
      <c r="J148" s="1441">
        <f>SUM(J150:J178)</f>
        <v>0</v>
      </c>
      <c r="K148" s="1442" t="s">
        <v>425</v>
      </c>
      <c r="L148" s="1441">
        <f>SUM(L150:L178)</f>
        <v>0</v>
      </c>
      <c r="M148" s="1442" t="s">
        <v>425</v>
      </c>
      <c r="N148" s="44"/>
      <c r="O148" s="44"/>
      <c r="P148" s="44"/>
      <c r="Q148" s="44"/>
      <c r="R148" s="44"/>
      <c r="S148" s="4"/>
      <c r="T148" s="942"/>
      <c r="U148" s="942"/>
      <c r="V148" s="942"/>
      <c r="W148" s="942"/>
      <c r="X148" s="942"/>
      <c r="Y148" s="942"/>
      <c r="Z148" s="942"/>
      <c r="AA148" s="942"/>
      <c r="AB148" s="942"/>
      <c r="AC148" s="942"/>
      <c r="AD148" s="942"/>
      <c r="AE148" s="942"/>
      <c r="AF148" s="942"/>
      <c r="AG148" s="942"/>
      <c r="AH148" s="942"/>
      <c r="AI148" s="942"/>
      <c r="AJ148" s="942"/>
      <c r="AK148" s="942"/>
      <c r="AL148" s="942"/>
      <c r="AM148" s="942"/>
      <c r="AN148" s="942"/>
      <c r="AO148" s="942"/>
      <c r="AP148" s="942"/>
      <c r="AQ148" s="942"/>
      <c r="AR148" s="942"/>
      <c r="AS148" s="942"/>
      <c r="AT148" s="942"/>
      <c r="AU148" s="942"/>
      <c r="AV148" s="942"/>
      <c r="AW148" s="942"/>
    </row>
    <row r="149" spans="1:49" ht="5" customHeight="1" x14ac:dyDescent="0.15">
      <c r="A149" s="4"/>
      <c r="B149" s="44"/>
      <c r="C149" s="44"/>
      <c r="D149" s="1453"/>
      <c r="E149" s="1458"/>
      <c r="F149" s="1453"/>
      <c r="G149" s="1455"/>
      <c r="H149" s="1455"/>
      <c r="I149" s="1455"/>
      <c r="J149" s="44"/>
      <c r="K149" s="44"/>
      <c r="L149" s="44"/>
      <c r="M149" s="44"/>
      <c r="N149" s="44"/>
      <c r="O149" s="44"/>
      <c r="P149" s="44"/>
      <c r="Q149" s="44"/>
      <c r="R149" s="44"/>
      <c r="S149" s="4"/>
      <c r="T149" s="942"/>
      <c r="U149" s="942"/>
      <c r="V149" s="942"/>
      <c r="W149" s="942"/>
      <c r="X149" s="942"/>
      <c r="Y149" s="942"/>
      <c r="Z149" s="942"/>
      <c r="AA149" s="942"/>
      <c r="AB149" s="942"/>
      <c r="AC149" s="942"/>
      <c r="AD149" s="942"/>
      <c r="AE149" s="942"/>
      <c r="AF149" s="942"/>
      <c r="AG149" s="942"/>
      <c r="AH149" s="942"/>
      <c r="AI149" s="942"/>
      <c r="AJ149" s="942"/>
      <c r="AK149" s="942"/>
      <c r="AL149" s="942"/>
      <c r="AM149" s="942"/>
      <c r="AN149" s="942"/>
      <c r="AO149" s="942"/>
      <c r="AP149" s="942"/>
      <c r="AQ149" s="942"/>
      <c r="AR149" s="942"/>
      <c r="AS149" s="942"/>
      <c r="AT149" s="942"/>
      <c r="AU149" s="942"/>
      <c r="AV149" s="942"/>
      <c r="AW149" s="942"/>
    </row>
    <row r="150" spans="1:49" ht="13.5" customHeight="1" x14ac:dyDescent="0.15">
      <c r="A150" s="4"/>
      <c r="B150" s="44"/>
      <c r="C150" s="44"/>
      <c r="D150" s="430" t="str">
        <f>'2b'!D241</f>
        <v>Zona 1</v>
      </c>
      <c r="E150" s="1467">
        <f>'2b'!E241</f>
        <v>0</v>
      </c>
      <c r="F150" s="1443">
        <f t="shared" ref="F150:F178" si="23">IF(G150=0,E150,E150+(E150*G150))</f>
        <v>0</v>
      </c>
      <c r="G150" s="1370"/>
      <c r="H150" s="1443">
        <f>IF(I150=0,F150,F150+(F150*I150))</f>
        <v>0</v>
      </c>
      <c r="I150" s="1370"/>
      <c r="J150" s="1443">
        <f t="shared" ref="J150:J178" si="24">IF(K150=0,H150,H150+(H150*K150))</f>
        <v>0</v>
      </c>
      <c r="K150" s="1370"/>
      <c r="L150" s="1443">
        <f t="shared" ref="L150:L178" si="25">IF(M150=0,J150,J150+(J150*M150))</f>
        <v>0</v>
      </c>
      <c r="M150" s="1370"/>
      <c r="N150" s="44"/>
      <c r="O150" s="44"/>
      <c r="P150" s="44"/>
      <c r="Q150" s="44"/>
      <c r="R150" s="44"/>
      <c r="S150" s="4"/>
      <c r="T150" s="942"/>
      <c r="U150" s="942"/>
      <c r="V150" s="942"/>
      <c r="W150" s="942"/>
      <c r="X150" s="942"/>
      <c r="Y150" s="942"/>
      <c r="Z150" s="942"/>
      <c r="AA150" s="942"/>
      <c r="AB150" s="942"/>
      <c r="AC150" s="942"/>
      <c r="AD150" s="942"/>
      <c r="AE150" s="942"/>
      <c r="AF150" s="942"/>
      <c r="AG150" s="942"/>
      <c r="AH150" s="942"/>
      <c r="AI150" s="942"/>
      <c r="AJ150" s="942"/>
      <c r="AK150" s="942"/>
      <c r="AL150" s="942"/>
      <c r="AM150" s="942"/>
      <c r="AN150" s="942"/>
      <c r="AO150" s="942"/>
      <c r="AP150" s="942"/>
      <c r="AQ150" s="942"/>
      <c r="AR150" s="942"/>
      <c r="AS150" s="942"/>
      <c r="AT150" s="942"/>
      <c r="AU150" s="942"/>
      <c r="AV150" s="942"/>
      <c r="AW150" s="942"/>
    </row>
    <row r="151" spans="1:49" ht="13.5" customHeight="1" x14ac:dyDescent="0.15">
      <c r="A151" s="4"/>
      <c r="B151" s="44"/>
      <c r="C151" s="44"/>
      <c r="D151" s="430" t="str">
        <f>'2b'!D242</f>
        <v>Zona 2</v>
      </c>
      <c r="E151" s="1467">
        <f>'2b'!E242</f>
        <v>0</v>
      </c>
      <c r="F151" s="1443">
        <f t="shared" si="23"/>
        <v>0</v>
      </c>
      <c r="G151" s="1370"/>
      <c r="H151" s="1443">
        <f>IF(I151=0,F151,F151+(F151*I151))</f>
        <v>0</v>
      </c>
      <c r="I151" s="1370"/>
      <c r="J151" s="1443">
        <f t="shared" si="24"/>
        <v>0</v>
      </c>
      <c r="K151" s="1370"/>
      <c r="L151" s="1443">
        <f t="shared" si="25"/>
        <v>0</v>
      </c>
      <c r="M151" s="1370"/>
      <c r="N151" s="44"/>
      <c r="O151" s="44"/>
      <c r="P151" s="44"/>
      <c r="Q151" s="44"/>
      <c r="R151" s="44"/>
      <c r="S151" s="4"/>
      <c r="T151" s="942"/>
      <c r="U151" s="942"/>
      <c r="V151" s="942"/>
      <c r="W151" s="942"/>
      <c r="X151" s="942"/>
      <c r="Y151" s="942"/>
      <c r="Z151" s="942"/>
      <c r="AA151" s="942"/>
      <c r="AB151" s="942"/>
      <c r="AC151" s="942"/>
      <c r="AD151" s="942"/>
      <c r="AE151" s="942"/>
      <c r="AF151" s="942"/>
      <c r="AG151" s="942"/>
      <c r="AH151" s="942"/>
      <c r="AI151" s="942"/>
      <c r="AJ151" s="942"/>
      <c r="AK151" s="942"/>
      <c r="AL151" s="942"/>
      <c r="AM151" s="942"/>
      <c r="AN151" s="942"/>
      <c r="AO151" s="942"/>
      <c r="AP151" s="942"/>
      <c r="AQ151" s="942"/>
      <c r="AR151" s="942"/>
      <c r="AS151" s="942"/>
      <c r="AT151" s="942"/>
      <c r="AU151" s="942"/>
      <c r="AV151" s="942"/>
      <c r="AW151" s="942"/>
    </row>
    <row r="152" spans="1:49" ht="13.5" customHeight="1" x14ac:dyDescent="0.15">
      <c r="A152" s="4"/>
      <c r="B152" s="44"/>
      <c r="C152" s="44"/>
      <c r="D152" s="430" t="str">
        <f>'2b'!D243</f>
        <v>Zona 3</v>
      </c>
      <c r="E152" s="1467">
        <f>'2b'!E243</f>
        <v>0</v>
      </c>
      <c r="F152" s="1443">
        <f t="shared" si="23"/>
        <v>0</v>
      </c>
      <c r="G152" s="1370"/>
      <c r="H152" s="1443">
        <f t="shared" ref="H152:H178" si="26">IF(I152=0,F152,F152+(F152*I152))</f>
        <v>0</v>
      </c>
      <c r="I152" s="1370"/>
      <c r="J152" s="1443">
        <f t="shared" si="24"/>
        <v>0</v>
      </c>
      <c r="K152" s="1370"/>
      <c r="L152" s="1443">
        <f t="shared" si="25"/>
        <v>0</v>
      </c>
      <c r="M152" s="1370"/>
      <c r="N152" s="44"/>
      <c r="O152" s="44"/>
      <c r="P152" s="44"/>
      <c r="Q152" s="44"/>
      <c r="R152" s="44"/>
      <c r="S152" s="4"/>
      <c r="T152" s="942"/>
      <c r="U152" s="942"/>
      <c r="V152" s="942"/>
      <c r="W152" s="942"/>
      <c r="X152" s="942"/>
      <c r="Y152" s="942"/>
      <c r="Z152" s="942"/>
      <c r="AA152" s="942"/>
      <c r="AB152" s="942"/>
      <c r="AC152" s="942"/>
      <c r="AD152" s="942"/>
      <c r="AE152" s="942"/>
      <c r="AF152" s="942"/>
      <c r="AG152" s="942"/>
      <c r="AH152" s="942"/>
      <c r="AI152" s="942"/>
      <c r="AJ152" s="942"/>
      <c r="AK152" s="942"/>
      <c r="AL152" s="942"/>
      <c r="AM152" s="942"/>
      <c r="AN152" s="942"/>
      <c r="AO152" s="942"/>
      <c r="AP152" s="942"/>
      <c r="AQ152" s="942"/>
      <c r="AR152" s="942"/>
      <c r="AS152" s="942"/>
      <c r="AT152" s="942"/>
      <c r="AU152" s="942"/>
      <c r="AV152" s="942"/>
      <c r="AW152" s="942"/>
    </row>
    <row r="153" spans="1:49" ht="13.5" customHeight="1" x14ac:dyDescent="0.15">
      <c r="A153" s="4"/>
      <c r="B153" s="44"/>
      <c r="C153" s="44"/>
      <c r="D153" s="430">
        <f>'2b'!D244</f>
        <v>0</v>
      </c>
      <c r="E153" s="1467">
        <f>'2b'!E244</f>
        <v>0</v>
      </c>
      <c r="F153" s="1443">
        <f t="shared" si="23"/>
        <v>0</v>
      </c>
      <c r="G153" s="1370"/>
      <c r="H153" s="1443">
        <f t="shared" si="26"/>
        <v>0</v>
      </c>
      <c r="I153" s="1370"/>
      <c r="J153" s="1443">
        <f t="shared" si="24"/>
        <v>0</v>
      </c>
      <c r="K153" s="1370"/>
      <c r="L153" s="1443">
        <f t="shared" si="25"/>
        <v>0</v>
      </c>
      <c r="M153" s="1370"/>
      <c r="N153" s="44"/>
      <c r="O153" s="44"/>
      <c r="P153" s="44"/>
      <c r="Q153" s="44"/>
      <c r="R153" s="44"/>
      <c r="S153" s="4"/>
      <c r="T153" s="942"/>
      <c r="U153" s="942"/>
      <c r="V153" s="942"/>
      <c r="W153" s="942"/>
      <c r="X153" s="942"/>
      <c r="Y153" s="942"/>
      <c r="Z153" s="942"/>
      <c r="AA153" s="942"/>
      <c r="AB153" s="942"/>
      <c r="AC153" s="942"/>
      <c r="AD153" s="942"/>
      <c r="AE153" s="942"/>
      <c r="AF153" s="942"/>
      <c r="AG153" s="942"/>
      <c r="AH153" s="942"/>
      <c r="AI153" s="942"/>
      <c r="AJ153" s="942"/>
      <c r="AK153" s="942"/>
      <c r="AL153" s="942"/>
      <c r="AM153" s="942"/>
      <c r="AN153" s="942"/>
      <c r="AO153" s="942"/>
      <c r="AP153" s="942"/>
      <c r="AQ153" s="942"/>
      <c r="AR153" s="942"/>
      <c r="AS153" s="942"/>
      <c r="AT153" s="942"/>
      <c r="AU153" s="942"/>
      <c r="AV153" s="942"/>
      <c r="AW153" s="942"/>
    </row>
    <row r="154" spans="1:49" ht="13.5" hidden="1" customHeight="1" x14ac:dyDescent="0.15">
      <c r="A154" s="4"/>
      <c r="B154" s="44"/>
      <c r="C154" s="44"/>
      <c r="D154" s="430">
        <f>'2b'!D245</f>
        <v>0</v>
      </c>
      <c r="E154" s="1467">
        <f>'2b'!E245</f>
        <v>0</v>
      </c>
      <c r="F154" s="1443">
        <f t="shared" si="23"/>
        <v>0</v>
      </c>
      <c r="G154" s="1370">
        <f t="shared" ref="G154:G178" si="27">+G153</f>
        <v>0</v>
      </c>
      <c r="H154" s="1443">
        <f t="shared" si="26"/>
        <v>0</v>
      </c>
      <c r="I154" s="1370">
        <f t="shared" ref="I154:I178" si="28">+I153</f>
        <v>0</v>
      </c>
      <c r="J154" s="1443">
        <f t="shared" si="24"/>
        <v>0</v>
      </c>
      <c r="K154" s="1370">
        <f t="shared" ref="K154:K178" si="29">+K153</f>
        <v>0</v>
      </c>
      <c r="L154" s="1443">
        <f t="shared" si="25"/>
        <v>0</v>
      </c>
      <c r="M154" s="1370">
        <f t="shared" ref="M154:M178" si="30">+M153</f>
        <v>0</v>
      </c>
      <c r="N154" s="44"/>
      <c r="O154" s="44"/>
      <c r="P154" s="44"/>
      <c r="Q154" s="44"/>
      <c r="R154" s="44"/>
      <c r="S154" s="4"/>
      <c r="T154" s="942"/>
      <c r="U154" s="942"/>
      <c r="V154" s="942"/>
      <c r="W154" s="942"/>
      <c r="X154" s="942"/>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c r="AV154" s="942"/>
      <c r="AW154" s="942"/>
    </row>
    <row r="155" spans="1:49" ht="13.5" hidden="1" customHeight="1" x14ac:dyDescent="0.15">
      <c r="A155" s="4"/>
      <c r="B155" s="44"/>
      <c r="C155" s="44"/>
      <c r="D155" s="430">
        <f>'2b'!D246</f>
        <v>0</v>
      </c>
      <c r="E155" s="1467">
        <f>'2b'!E246</f>
        <v>0</v>
      </c>
      <c r="F155" s="1443">
        <f t="shared" si="23"/>
        <v>0</v>
      </c>
      <c r="G155" s="1370">
        <f t="shared" si="27"/>
        <v>0</v>
      </c>
      <c r="H155" s="1443">
        <f t="shared" si="26"/>
        <v>0</v>
      </c>
      <c r="I155" s="1370">
        <f t="shared" si="28"/>
        <v>0</v>
      </c>
      <c r="J155" s="1443">
        <f t="shared" si="24"/>
        <v>0</v>
      </c>
      <c r="K155" s="1370">
        <f t="shared" si="29"/>
        <v>0</v>
      </c>
      <c r="L155" s="1443">
        <f t="shared" si="25"/>
        <v>0</v>
      </c>
      <c r="M155" s="1370">
        <f t="shared" si="30"/>
        <v>0</v>
      </c>
      <c r="N155" s="44"/>
      <c r="O155" s="44"/>
      <c r="P155" s="44"/>
      <c r="Q155" s="44"/>
      <c r="R155" s="44"/>
      <c r="S155" s="4"/>
      <c r="T155" s="942"/>
      <c r="U155" s="942"/>
      <c r="V155" s="942"/>
      <c r="W155" s="942"/>
      <c r="X155" s="942"/>
      <c r="Y155" s="942"/>
      <c r="Z155" s="942"/>
      <c r="AA155" s="942"/>
      <c r="AB155" s="942"/>
      <c r="AC155" s="942"/>
      <c r="AD155" s="942"/>
      <c r="AE155" s="942"/>
      <c r="AF155" s="942"/>
      <c r="AG155" s="942"/>
      <c r="AH155" s="942"/>
      <c r="AI155" s="942"/>
      <c r="AJ155" s="942"/>
      <c r="AK155" s="942"/>
      <c r="AL155" s="942"/>
      <c r="AM155" s="942"/>
      <c r="AN155" s="942"/>
      <c r="AO155" s="942"/>
      <c r="AP155" s="942"/>
      <c r="AQ155" s="942"/>
      <c r="AR155" s="942"/>
      <c r="AS155" s="942"/>
      <c r="AT155" s="942"/>
      <c r="AU155" s="942"/>
      <c r="AV155" s="942"/>
      <c r="AW155" s="942"/>
    </row>
    <row r="156" spans="1:49" ht="13.5" hidden="1" customHeight="1" x14ac:dyDescent="0.15">
      <c r="A156" s="4"/>
      <c r="B156" s="44"/>
      <c r="C156" s="44"/>
      <c r="D156" s="430">
        <f>'2b'!D247</f>
        <v>0</v>
      </c>
      <c r="E156" s="1467">
        <f>'2b'!E247</f>
        <v>0</v>
      </c>
      <c r="F156" s="1443">
        <f t="shared" si="23"/>
        <v>0</v>
      </c>
      <c r="G156" s="1370">
        <f t="shared" si="27"/>
        <v>0</v>
      </c>
      <c r="H156" s="1443">
        <f t="shared" si="26"/>
        <v>0</v>
      </c>
      <c r="I156" s="1370">
        <f t="shared" si="28"/>
        <v>0</v>
      </c>
      <c r="J156" s="1443">
        <f t="shared" si="24"/>
        <v>0</v>
      </c>
      <c r="K156" s="1370">
        <f t="shared" si="29"/>
        <v>0</v>
      </c>
      <c r="L156" s="1443">
        <f t="shared" si="25"/>
        <v>0</v>
      </c>
      <c r="M156" s="1370">
        <f t="shared" si="30"/>
        <v>0</v>
      </c>
      <c r="N156" s="44"/>
      <c r="O156" s="44"/>
      <c r="P156" s="44"/>
      <c r="Q156" s="44"/>
      <c r="R156" s="44"/>
      <c r="S156" s="4"/>
      <c r="T156" s="942"/>
      <c r="U156" s="942"/>
      <c r="V156" s="942"/>
      <c r="W156" s="942"/>
      <c r="X156" s="942"/>
      <c r="Y156" s="942"/>
      <c r="Z156" s="942"/>
      <c r="AA156" s="942"/>
      <c r="AB156" s="942"/>
      <c r="AC156" s="942"/>
      <c r="AD156" s="942"/>
      <c r="AE156" s="942"/>
      <c r="AF156" s="942"/>
      <c r="AG156" s="942"/>
      <c r="AH156" s="942"/>
      <c r="AI156" s="942"/>
      <c r="AJ156" s="942"/>
      <c r="AK156" s="942"/>
      <c r="AL156" s="942"/>
      <c r="AM156" s="942"/>
      <c r="AN156" s="942"/>
      <c r="AO156" s="942"/>
      <c r="AP156" s="942"/>
      <c r="AQ156" s="942"/>
      <c r="AR156" s="942"/>
      <c r="AS156" s="942"/>
      <c r="AT156" s="942"/>
      <c r="AU156" s="942"/>
      <c r="AV156" s="942"/>
      <c r="AW156" s="942"/>
    </row>
    <row r="157" spans="1:49" ht="13.5" hidden="1" customHeight="1" x14ac:dyDescent="0.15">
      <c r="A157" s="4"/>
      <c r="B157" s="44"/>
      <c r="C157" s="44"/>
      <c r="D157" s="430">
        <f>'2b'!D248</f>
        <v>0</v>
      </c>
      <c r="E157" s="1467">
        <f>'2b'!E248</f>
        <v>0</v>
      </c>
      <c r="F157" s="1443">
        <f t="shared" si="23"/>
        <v>0</v>
      </c>
      <c r="G157" s="1370">
        <f t="shared" si="27"/>
        <v>0</v>
      </c>
      <c r="H157" s="1443">
        <f t="shared" si="26"/>
        <v>0</v>
      </c>
      <c r="I157" s="1370">
        <f t="shared" si="28"/>
        <v>0</v>
      </c>
      <c r="J157" s="1443">
        <f t="shared" si="24"/>
        <v>0</v>
      </c>
      <c r="K157" s="1370">
        <f t="shared" si="29"/>
        <v>0</v>
      </c>
      <c r="L157" s="1443">
        <f t="shared" si="25"/>
        <v>0</v>
      </c>
      <c r="M157" s="1370">
        <f t="shared" si="30"/>
        <v>0</v>
      </c>
      <c r="N157" s="44"/>
      <c r="O157" s="44"/>
      <c r="P157" s="44"/>
      <c r="Q157" s="44"/>
      <c r="R157" s="44"/>
      <c r="S157" s="4"/>
      <c r="T157" s="942"/>
      <c r="U157" s="942"/>
      <c r="V157" s="942"/>
      <c r="W157" s="942"/>
      <c r="X157" s="942"/>
      <c r="Y157" s="942"/>
      <c r="Z157" s="942"/>
      <c r="AA157" s="942"/>
      <c r="AB157" s="942"/>
      <c r="AC157" s="942"/>
      <c r="AD157" s="942"/>
      <c r="AE157" s="942"/>
      <c r="AF157" s="942"/>
      <c r="AG157" s="942"/>
      <c r="AH157" s="942"/>
      <c r="AI157" s="942"/>
      <c r="AJ157" s="942"/>
      <c r="AK157" s="942"/>
      <c r="AL157" s="942"/>
      <c r="AM157" s="942"/>
      <c r="AN157" s="942"/>
      <c r="AO157" s="942"/>
      <c r="AP157" s="942"/>
      <c r="AQ157" s="942"/>
      <c r="AR157" s="942"/>
      <c r="AS157" s="942"/>
      <c r="AT157" s="942"/>
      <c r="AU157" s="942"/>
      <c r="AV157" s="942"/>
      <c r="AW157" s="942"/>
    </row>
    <row r="158" spans="1:49" ht="13.5" hidden="1" customHeight="1" x14ac:dyDescent="0.15">
      <c r="A158" s="4"/>
      <c r="B158" s="44"/>
      <c r="C158" s="44"/>
      <c r="D158" s="430">
        <f>'2b'!D249</f>
        <v>0</v>
      </c>
      <c r="E158" s="1467">
        <f>'2b'!E249</f>
        <v>0</v>
      </c>
      <c r="F158" s="1443">
        <f t="shared" si="23"/>
        <v>0</v>
      </c>
      <c r="G158" s="1370">
        <f t="shared" si="27"/>
        <v>0</v>
      </c>
      <c r="H158" s="1443">
        <f t="shared" si="26"/>
        <v>0</v>
      </c>
      <c r="I158" s="1370">
        <f t="shared" si="28"/>
        <v>0</v>
      </c>
      <c r="J158" s="1443">
        <f t="shared" si="24"/>
        <v>0</v>
      </c>
      <c r="K158" s="1370">
        <f t="shared" si="29"/>
        <v>0</v>
      </c>
      <c r="L158" s="1443">
        <f t="shared" si="25"/>
        <v>0</v>
      </c>
      <c r="M158" s="1370">
        <f t="shared" si="30"/>
        <v>0</v>
      </c>
      <c r="N158" s="44"/>
      <c r="O158" s="44"/>
      <c r="P158" s="44"/>
      <c r="Q158" s="44"/>
      <c r="R158" s="44"/>
      <c r="S158" s="4"/>
      <c r="T158" s="942"/>
      <c r="U158" s="942"/>
      <c r="V158" s="942"/>
      <c r="W158" s="942"/>
      <c r="X158" s="942"/>
      <c r="Y158" s="942"/>
      <c r="Z158" s="942"/>
      <c r="AA158" s="942"/>
      <c r="AB158" s="942"/>
      <c r="AC158" s="942"/>
      <c r="AD158" s="942"/>
      <c r="AE158" s="942"/>
      <c r="AF158" s="942"/>
      <c r="AG158" s="942"/>
      <c r="AH158" s="942"/>
      <c r="AI158" s="942"/>
      <c r="AJ158" s="942"/>
      <c r="AK158" s="942"/>
      <c r="AL158" s="942"/>
      <c r="AM158" s="942"/>
      <c r="AN158" s="942"/>
      <c r="AO158" s="942"/>
      <c r="AP158" s="942"/>
      <c r="AQ158" s="942"/>
      <c r="AR158" s="942"/>
      <c r="AS158" s="942"/>
      <c r="AT158" s="942"/>
      <c r="AU158" s="942"/>
      <c r="AV158" s="942"/>
      <c r="AW158" s="942"/>
    </row>
    <row r="159" spans="1:49" ht="13.5" hidden="1" customHeight="1" x14ac:dyDescent="0.15">
      <c r="A159" s="4"/>
      <c r="B159" s="44"/>
      <c r="C159" s="44"/>
      <c r="D159" s="430">
        <f>'2b'!D250</f>
        <v>0</v>
      </c>
      <c r="E159" s="1467">
        <f>'2b'!E250</f>
        <v>0</v>
      </c>
      <c r="F159" s="1443">
        <f t="shared" si="23"/>
        <v>0</v>
      </c>
      <c r="G159" s="1370">
        <f t="shared" si="27"/>
        <v>0</v>
      </c>
      <c r="H159" s="1443">
        <f t="shared" si="26"/>
        <v>0</v>
      </c>
      <c r="I159" s="1370">
        <f t="shared" si="28"/>
        <v>0</v>
      </c>
      <c r="J159" s="1443">
        <f t="shared" si="24"/>
        <v>0</v>
      </c>
      <c r="K159" s="1370">
        <f t="shared" si="29"/>
        <v>0</v>
      </c>
      <c r="L159" s="1443">
        <f t="shared" si="25"/>
        <v>0</v>
      </c>
      <c r="M159" s="1370">
        <f t="shared" si="30"/>
        <v>0</v>
      </c>
      <c r="N159" s="44"/>
      <c r="O159" s="44"/>
      <c r="P159" s="44"/>
      <c r="Q159" s="44"/>
      <c r="R159" s="44"/>
      <c r="S159" s="4"/>
      <c r="T159" s="942"/>
      <c r="U159" s="942"/>
      <c r="V159" s="942"/>
      <c r="W159" s="942"/>
      <c r="X159" s="942"/>
      <c r="Y159" s="942"/>
      <c r="Z159" s="942"/>
      <c r="AA159" s="942"/>
      <c r="AB159" s="942"/>
      <c r="AC159" s="942"/>
      <c r="AD159" s="942"/>
      <c r="AE159" s="942"/>
      <c r="AF159" s="942"/>
      <c r="AG159" s="942"/>
      <c r="AH159" s="942"/>
      <c r="AI159" s="942"/>
      <c r="AJ159" s="942"/>
      <c r="AK159" s="942"/>
      <c r="AL159" s="942"/>
      <c r="AM159" s="942"/>
      <c r="AN159" s="942"/>
      <c r="AO159" s="942"/>
      <c r="AP159" s="942"/>
      <c r="AQ159" s="942"/>
      <c r="AR159" s="942"/>
      <c r="AS159" s="942"/>
      <c r="AT159" s="942"/>
      <c r="AU159" s="942"/>
      <c r="AV159" s="942"/>
      <c r="AW159" s="942"/>
    </row>
    <row r="160" spans="1:49" ht="13.5" hidden="1" customHeight="1" x14ac:dyDescent="0.15">
      <c r="A160" s="4"/>
      <c r="B160" s="44"/>
      <c r="C160" s="44"/>
      <c r="D160" s="430">
        <f>'2b'!D251</f>
        <v>0</v>
      </c>
      <c r="E160" s="1467">
        <f>'2b'!E251</f>
        <v>0</v>
      </c>
      <c r="F160" s="1443">
        <f t="shared" si="23"/>
        <v>0</v>
      </c>
      <c r="G160" s="1370">
        <f t="shared" si="27"/>
        <v>0</v>
      </c>
      <c r="H160" s="1443">
        <f t="shared" si="26"/>
        <v>0</v>
      </c>
      <c r="I160" s="1370">
        <f t="shared" si="28"/>
        <v>0</v>
      </c>
      <c r="J160" s="1443">
        <f t="shared" si="24"/>
        <v>0</v>
      </c>
      <c r="K160" s="1370">
        <f t="shared" si="29"/>
        <v>0</v>
      </c>
      <c r="L160" s="1443">
        <f t="shared" si="25"/>
        <v>0</v>
      </c>
      <c r="M160" s="1370">
        <f t="shared" si="30"/>
        <v>0</v>
      </c>
      <c r="N160" s="44"/>
      <c r="O160" s="44"/>
      <c r="P160" s="44"/>
      <c r="Q160" s="44"/>
      <c r="R160" s="44"/>
      <c r="S160" s="4"/>
      <c r="T160" s="942"/>
      <c r="U160" s="942"/>
      <c r="V160" s="942"/>
      <c r="W160" s="942"/>
      <c r="X160" s="942"/>
      <c r="Y160" s="942"/>
      <c r="Z160" s="942"/>
      <c r="AA160" s="942"/>
      <c r="AB160" s="942"/>
      <c r="AC160" s="942"/>
      <c r="AD160" s="942"/>
      <c r="AE160" s="942"/>
      <c r="AF160" s="942"/>
      <c r="AG160" s="942"/>
      <c r="AH160" s="942"/>
      <c r="AI160" s="942"/>
      <c r="AJ160" s="942"/>
      <c r="AK160" s="942"/>
      <c r="AL160" s="942"/>
      <c r="AM160" s="942"/>
      <c r="AN160" s="942"/>
      <c r="AO160" s="942"/>
      <c r="AP160" s="942"/>
      <c r="AQ160" s="942"/>
      <c r="AR160" s="942"/>
      <c r="AS160" s="942"/>
      <c r="AT160" s="942"/>
      <c r="AU160" s="942"/>
      <c r="AV160" s="942"/>
      <c r="AW160" s="942"/>
    </row>
    <row r="161" spans="1:49" ht="13.5" hidden="1" customHeight="1" x14ac:dyDescent="0.15">
      <c r="A161" s="4"/>
      <c r="B161" s="44"/>
      <c r="C161" s="44"/>
      <c r="D161" s="430">
        <f>'2b'!D252</f>
        <v>0</v>
      </c>
      <c r="E161" s="1467">
        <f>'2b'!E252</f>
        <v>0</v>
      </c>
      <c r="F161" s="1443">
        <f t="shared" si="23"/>
        <v>0</v>
      </c>
      <c r="G161" s="1370">
        <f t="shared" si="27"/>
        <v>0</v>
      </c>
      <c r="H161" s="1443">
        <f t="shared" si="26"/>
        <v>0</v>
      </c>
      <c r="I161" s="1370">
        <f t="shared" si="28"/>
        <v>0</v>
      </c>
      <c r="J161" s="1443">
        <f t="shared" si="24"/>
        <v>0</v>
      </c>
      <c r="K161" s="1370">
        <f t="shared" si="29"/>
        <v>0</v>
      </c>
      <c r="L161" s="1443">
        <f t="shared" si="25"/>
        <v>0</v>
      </c>
      <c r="M161" s="1370">
        <f t="shared" si="30"/>
        <v>0</v>
      </c>
      <c r="N161" s="44"/>
      <c r="O161" s="44"/>
      <c r="P161" s="44"/>
      <c r="Q161" s="44"/>
      <c r="R161" s="44"/>
      <c r="S161" s="4"/>
      <c r="T161" s="942"/>
      <c r="U161" s="942"/>
      <c r="V161" s="942"/>
      <c r="W161" s="942"/>
      <c r="X161" s="942"/>
      <c r="Y161" s="942"/>
      <c r="Z161" s="942"/>
      <c r="AA161" s="942"/>
      <c r="AB161" s="942"/>
      <c r="AC161" s="942"/>
      <c r="AD161" s="942"/>
      <c r="AE161" s="942"/>
      <c r="AF161" s="942"/>
      <c r="AG161" s="942"/>
      <c r="AH161" s="942"/>
      <c r="AI161" s="942"/>
      <c r="AJ161" s="942"/>
      <c r="AK161" s="942"/>
      <c r="AL161" s="942"/>
      <c r="AM161" s="942"/>
      <c r="AN161" s="942"/>
      <c r="AO161" s="942"/>
      <c r="AP161" s="942"/>
      <c r="AQ161" s="942"/>
      <c r="AR161" s="942"/>
      <c r="AS161" s="942"/>
      <c r="AT161" s="942"/>
      <c r="AU161" s="942"/>
      <c r="AV161" s="942"/>
      <c r="AW161" s="942"/>
    </row>
    <row r="162" spans="1:49" ht="13.5" hidden="1" customHeight="1" x14ac:dyDescent="0.15">
      <c r="A162" s="4"/>
      <c r="B162" s="44"/>
      <c r="C162" s="44"/>
      <c r="D162" s="430">
        <f>'2b'!D253</f>
        <v>0</v>
      </c>
      <c r="E162" s="1467">
        <f>'2b'!E253</f>
        <v>0</v>
      </c>
      <c r="F162" s="1443">
        <f t="shared" si="23"/>
        <v>0</v>
      </c>
      <c r="G162" s="1370">
        <f t="shared" si="27"/>
        <v>0</v>
      </c>
      <c r="H162" s="1443">
        <f t="shared" si="26"/>
        <v>0</v>
      </c>
      <c r="I162" s="1370">
        <f t="shared" si="28"/>
        <v>0</v>
      </c>
      <c r="J162" s="1443">
        <f t="shared" si="24"/>
        <v>0</v>
      </c>
      <c r="K162" s="1370">
        <f t="shared" si="29"/>
        <v>0</v>
      </c>
      <c r="L162" s="1443">
        <f t="shared" si="25"/>
        <v>0</v>
      </c>
      <c r="M162" s="1370">
        <f t="shared" si="30"/>
        <v>0</v>
      </c>
      <c r="N162" s="44"/>
      <c r="O162" s="44"/>
      <c r="P162" s="44"/>
      <c r="Q162" s="44"/>
      <c r="R162" s="44"/>
      <c r="S162" s="4"/>
      <c r="T162" s="942"/>
      <c r="U162" s="942"/>
      <c r="V162" s="942"/>
      <c r="W162" s="942"/>
      <c r="X162" s="942"/>
      <c r="Y162" s="942"/>
      <c r="Z162" s="942"/>
      <c r="AA162" s="942"/>
      <c r="AB162" s="942"/>
      <c r="AC162" s="942"/>
      <c r="AD162" s="942"/>
      <c r="AE162" s="942"/>
      <c r="AF162" s="942"/>
      <c r="AG162" s="942"/>
      <c r="AH162" s="942"/>
      <c r="AI162" s="942"/>
      <c r="AJ162" s="942"/>
      <c r="AK162" s="942"/>
      <c r="AL162" s="942"/>
      <c r="AM162" s="942"/>
      <c r="AN162" s="942"/>
      <c r="AO162" s="942"/>
      <c r="AP162" s="942"/>
      <c r="AQ162" s="942"/>
      <c r="AR162" s="942"/>
      <c r="AS162" s="942"/>
      <c r="AT162" s="942"/>
      <c r="AU162" s="942"/>
      <c r="AV162" s="942"/>
      <c r="AW162" s="942"/>
    </row>
    <row r="163" spans="1:49" ht="13.5" hidden="1" customHeight="1" x14ac:dyDescent="0.15">
      <c r="A163" s="4"/>
      <c r="B163" s="44"/>
      <c r="C163" s="44"/>
      <c r="D163" s="430">
        <f>'2b'!D254</f>
        <v>0</v>
      </c>
      <c r="E163" s="1467">
        <f>'2b'!E254</f>
        <v>0</v>
      </c>
      <c r="F163" s="1443">
        <f t="shared" si="23"/>
        <v>0</v>
      </c>
      <c r="G163" s="1370">
        <f t="shared" si="27"/>
        <v>0</v>
      </c>
      <c r="H163" s="1443">
        <f t="shared" si="26"/>
        <v>0</v>
      </c>
      <c r="I163" s="1370">
        <f t="shared" si="28"/>
        <v>0</v>
      </c>
      <c r="J163" s="1443">
        <f t="shared" si="24"/>
        <v>0</v>
      </c>
      <c r="K163" s="1370">
        <f t="shared" si="29"/>
        <v>0</v>
      </c>
      <c r="L163" s="1443">
        <f t="shared" si="25"/>
        <v>0</v>
      </c>
      <c r="M163" s="1370">
        <f t="shared" si="30"/>
        <v>0</v>
      </c>
      <c r="N163" s="44"/>
      <c r="O163" s="44"/>
      <c r="P163" s="44"/>
      <c r="Q163" s="44"/>
      <c r="R163" s="44"/>
      <c r="S163" s="4"/>
      <c r="T163" s="942"/>
      <c r="U163" s="942"/>
      <c r="V163" s="942"/>
      <c r="W163" s="942"/>
      <c r="X163" s="942"/>
      <c r="Y163" s="942"/>
      <c r="Z163" s="942"/>
      <c r="AA163" s="942"/>
      <c r="AB163" s="942"/>
      <c r="AC163" s="942"/>
      <c r="AD163" s="942"/>
      <c r="AE163" s="942"/>
      <c r="AF163" s="942"/>
      <c r="AG163" s="942"/>
      <c r="AH163" s="942"/>
      <c r="AI163" s="942"/>
      <c r="AJ163" s="942"/>
      <c r="AK163" s="942"/>
      <c r="AL163" s="942"/>
      <c r="AM163" s="942"/>
      <c r="AN163" s="942"/>
      <c r="AO163" s="942"/>
      <c r="AP163" s="942"/>
      <c r="AQ163" s="942"/>
      <c r="AR163" s="942"/>
      <c r="AS163" s="942"/>
      <c r="AT163" s="942"/>
      <c r="AU163" s="942"/>
      <c r="AV163" s="942"/>
      <c r="AW163" s="942"/>
    </row>
    <row r="164" spans="1:49" ht="13.5" hidden="1" customHeight="1" x14ac:dyDescent="0.15">
      <c r="A164" s="4"/>
      <c r="B164" s="44"/>
      <c r="C164" s="44"/>
      <c r="D164" s="430">
        <f>'2b'!D255</f>
        <v>0</v>
      </c>
      <c r="E164" s="1467">
        <f>'2b'!E255</f>
        <v>0</v>
      </c>
      <c r="F164" s="1443">
        <f t="shared" si="23"/>
        <v>0</v>
      </c>
      <c r="G164" s="1370">
        <f t="shared" si="27"/>
        <v>0</v>
      </c>
      <c r="H164" s="1443">
        <f t="shared" si="26"/>
        <v>0</v>
      </c>
      <c r="I164" s="1370">
        <f t="shared" si="28"/>
        <v>0</v>
      </c>
      <c r="J164" s="1443">
        <f t="shared" si="24"/>
        <v>0</v>
      </c>
      <c r="K164" s="1370">
        <f t="shared" si="29"/>
        <v>0</v>
      </c>
      <c r="L164" s="1443">
        <f t="shared" si="25"/>
        <v>0</v>
      </c>
      <c r="M164" s="1370">
        <f t="shared" si="30"/>
        <v>0</v>
      </c>
      <c r="N164" s="44"/>
      <c r="O164" s="44"/>
      <c r="P164" s="44"/>
      <c r="Q164" s="44"/>
      <c r="R164" s="44"/>
      <c r="S164" s="4"/>
      <c r="T164" s="942"/>
      <c r="U164" s="942"/>
      <c r="V164" s="942"/>
      <c r="W164" s="942"/>
      <c r="X164" s="942"/>
      <c r="Y164" s="942"/>
      <c r="Z164" s="942"/>
      <c r="AA164" s="942"/>
      <c r="AB164" s="942"/>
      <c r="AC164" s="942"/>
      <c r="AD164" s="942"/>
      <c r="AE164" s="942"/>
      <c r="AF164" s="942"/>
      <c r="AG164" s="942"/>
      <c r="AH164" s="942"/>
      <c r="AI164" s="942"/>
      <c r="AJ164" s="942"/>
      <c r="AK164" s="942"/>
      <c r="AL164" s="942"/>
      <c r="AM164" s="942"/>
      <c r="AN164" s="942"/>
      <c r="AO164" s="942"/>
      <c r="AP164" s="942"/>
      <c r="AQ164" s="942"/>
      <c r="AR164" s="942"/>
      <c r="AS164" s="942"/>
      <c r="AT164" s="942"/>
      <c r="AU164" s="942"/>
      <c r="AV164" s="942"/>
      <c r="AW164" s="942"/>
    </row>
    <row r="165" spans="1:49" ht="13.5" hidden="1" customHeight="1" x14ac:dyDescent="0.15">
      <c r="A165" s="4"/>
      <c r="B165" s="44"/>
      <c r="C165" s="44"/>
      <c r="D165" s="430">
        <f>'2b'!D256</f>
        <v>0</v>
      </c>
      <c r="E165" s="1467">
        <f>'2b'!E256</f>
        <v>0</v>
      </c>
      <c r="F165" s="1443">
        <f t="shared" si="23"/>
        <v>0</v>
      </c>
      <c r="G165" s="1370">
        <f t="shared" si="27"/>
        <v>0</v>
      </c>
      <c r="H165" s="1443">
        <f t="shared" si="26"/>
        <v>0</v>
      </c>
      <c r="I165" s="1370">
        <f t="shared" si="28"/>
        <v>0</v>
      </c>
      <c r="J165" s="1443">
        <f t="shared" si="24"/>
        <v>0</v>
      </c>
      <c r="K165" s="1370">
        <f t="shared" si="29"/>
        <v>0</v>
      </c>
      <c r="L165" s="1443">
        <f t="shared" si="25"/>
        <v>0</v>
      </c>
      <c r="M165" s="1370">
        <f t="shared" si="30"/>
        <v>0</v>
      </c>
      <c r="N165" s="44"/>
      <c r="O165" s="44"/>
      <c r="P165" s="44"/>
      <c r="Q165" s="44"/>
      <c r="R165" s="44"/>
      <c r="S165" s="4"/>
      <c r="T165" s="942"/>
      <c r="U165" s="942"/>
      <c r="V165" s="942"/>
      <c r="W165" s="942"/>
      <c r="X165" s="942"/>
      <c r="Y165" s="942"/>
      <c r="Z165" s="942"/>
      <c r="AA165" s="942"/>
      <c r="AB165" s="942"/>
      <c r="AC165" s="942"/>
      <c r="AD165" s="942"/>
      <c r="AE165" s="942"/>
      <c r="AF165" s="942"/>
      <c r="AG165" s="942"/>
      <c r="AH165" s="942"/>
      <c r="AI165" s="942"/>
      <c r="AJ165" s="942"/>
      <c r="AK165" s="942"/>
      <c r="AL165" s="942"/>
      <c r="AM165" s="942"/>
      <c r="AN165" s="942"/>
      <c r="AO165" s="942"/>
      <c r="AP165" s="942"/>
      <c r="AQ165" s="942"/>
      <c r="AR165" s="942"/>
      <c r="AS165" s="942"/>
      <c r="AT165" s="942"/>
      <c r="AU165" s="942"/>
      <c r="AV165" s="942"/>
      <c r="AW165" s="942"/>
    </row>
    <row r="166" spans="1:49" ht="13.5" hidden="1" customHeight="1" x14ac:dyDescent="0.15">
      <c r="A166" s="4"/>
      <c r="B166" s="44"/>
      <c r="C166" s="44"/>
      <c r="D166" s="430">
        <f>'2b'!D257</f>
        <v>0</v>
      </c>
      <c r="E166" s="1467">
        <f>'2b'!E257</f>
        <v>0</v>
      </c>
      <c r="F166" s="1443">
        <f t="shared" si="23"/>
        <v>0</v>
      </c>
      <c r="G166" s="1370">
        <f t="shared" si="27"/>
        <v>0</v>
      </c>
      <c r="H166" s="1443">
        <f t="shared" si="26"/>
        <v>0</v>
      </c>
      <c r="I166" s="1370">
        <f t="shared" si="28"/>
        <v>0</v>
      </c>
      <c r="J166" s="1443">
        <f t="shared" si="24"/>
        <v>0</v>
      </c>
      <c r="K166" s="1370">
        <f t="shared" si="29"/>
        <v>0</v>
      </c>
      <c r="L166" s="1443">
        <f t="shared" si="25"/>
        <v>0</v>
      </c>
      <c r="M166" s="1370">
        <f t="shared" si="30"/>
        <v>0</v>
      </c>
      <c r="N166" s="44"/>
      <c r="O166" s="44"/>
      <c r="P166" s="44"/>
      <c r="Q166" s="44"/>
      <c r="R166" s="44"/>
      <c r="S166" s="4"/>
      <c r="T166" s="942"/>
      <c r="U166" s="942"/>
      <c r="V166" s="942"/>
      <c r="W166" s="942"/>
      <c r="X166" s="942"/>
      <c r="Y166" s="942"/>
      <c r="Z166" s="942"/>
      <c r="AA166" s="942"/>
      <c r="AB166" s="942"/>
      <c r="AC166" s="942"/>
      <c r="AD166" s="942"/>
      <c r="AE166" s="942"/>
      <c r="AF166" s="942"/>
      <c r="AG166" s="942"/>
      <c r="AH166" s="942"/>
      <c r="AI166" s="942"/>
      <c r="AJ166" s="942"/>
      <c r="AK166" s="942"/>
      <c r="AL166" s="942"/>
      <c r="AM166" s="942"/>
      <c r="AN166" s="942"/>
      <c r="AO166" s="942"/>
      <c r="AP166" s="942"/>
      <c r="AQ166" s="942"/>
      <c r="AR166" s="942"/>
      <c r="AS166" s="942"/>
      <c r="AT166" s="942"/>
      <c r="AU166" s="942"/>
      <c r="AV166" s="942"/>
      <c r="AW166" s="942"/>
    </row>
    <row r="167" spans="1:49" ht="13.5" hidden="1" customHeight="1" x14ac:dyDescent="0.15">
      <c r="A167" s="4"/>
      <c r="B167" s="44"/>
      <c r="C167" s="44"/>
      <c r="D167" s="430">
        <f>'2b'!D258</f>
        <v>0</v>
      </c>
      <c r="E167" s="1467">
        <f>'2b'!E258</f>
        <v>0</v>
      </c>
      <c r="F167" s="1443">
        <f t="shared" si="23"/>
        <v>0</v>
      </c>
      <c r="G167" s="1370">
        <f t="shared" si="27"/>
        <v>0</v>
      </c>
      <c r="H167" s="1443">
        <f t="shared" si="26"/>
        <v>0</v>
      </c>
      <c r="I167" s="1370">
        <f t="shared" si="28"/>
        <v>0</v>
      </c>
      <c r="J167" s="1443">
        <f t="shared" si="24"/>
        <v>0</v>
      </c>
      <c r="K167" s="1370">
        <f t="shared" si="29"/>
        <v>0</v>
      </c>
      <c r="L167" s="1443">
        <f t="shared" si="25"/>
        <v>0</v>
      </c>
      <c r="M167" s="1370">
        <f t="shared" si="30"/>
        <v>0</v>
      </c>
      <c r="N167" s="44"/>
      <c r="O167" s="44"/>
      <c r="P167" s="44"/>
      <c r="Q167" s="44"/>
      <c r="R167" s="44"/>
      <c r="S167" s="4"/>
      <c r="T167" s="942"/>
      <c r="U167" s="942"/>
      <c r="V167" s="942"/>
      <c r="W167" s="942"/>
      <c r="X167" s="942"/>
      <c r="Y167" s="942"/>
      <c r="Z167" s="942"/>
      <c r="AA167" s="942"/>
      <c r="AB167" s="942"/>
      <c r="AC167" s="942"/>
      <c r="AD167" s="942"/>
      <c r="AE167" s="942"/>
      <c r="AF167" s="942"/>
      <c r="AG167" s="942"/>
      <c r="AH167" s="942"/>
      <c r="AI167" s="942"/>
      <c r="AJ167" s="942"/>
      <c r="AK167" s="942"/>
      <c r="AL167" s="942"/>
      <c r="AM167" s="942"/>
      <c r="AN167" s="942"/>
      <c r="AO167" s="942"/>
      <c r="AP167" s="942"/>
      <c r="AQ167" s="942"/>
      <c r="AR167" s="942"/>
      <c r="AS167" s="942"/>
      <c r="AT167" s="942"/>
      <c r="AU167" s="942"/>
      <c r="AV167" s="942"/>
      <c r="AW167" s="942"/>
    </row>
    <row r="168" spans="1:49" ht="13.5" hidden="1" customHeight="1" x14ac:dyDescent="0.15">
      <c r="A168" s="4"/>
      <c r="B168" s="44"/>
      <c r="C168" s="44"/>
      <c r="D168" s="430">
        <f>'2b'!D259</f>
        <v>0</v>
      </c>
      <c r="E168" s="1467">
        <f>'2b'!E259</f>
        <v>0</v>
      </c>
      <c r="F168" s="1443">
        <f t="shared" si="23"/>
        <v>0</v>
      </c>
      <c r="G168" s="1370">
        <f t="shared" si="27"/>
        <v>0</v>
      </c>
      <c r="H168" s="1443">
        <f t="shared" si="26"/>
        <v>0</v>
      </c>
      <c r="I168" s="1370">
        <f t="shared" si="28"/>
        <v>0</v>
      </c>
      <c r="J168" s="1443">
        <f t="shared" si="24"/>
        <v>0</v>
      </c>
      <c r="K168" s="1370">
        <f t="shared" si="29"/>
        <v>0</v>
      </c>
      <c r="L168" s="1443">
        <f t="shared" si="25"/>
        <v>0</v>
      </c>
      <c r="M168" s="1370">
        <f t="shared" si="30"/>
        <v>0</v>
      </c>
      <c r="N168" s="44"/>
      <c r="O168" s="44"/>
      <c r="P168" s="44"/>
      <c r="Q168" s="44"/>
      <c r="R168" s="44"/>
      <c r="S168" s="4"/>
      <c r="T168" s="942"/>
      <c r="U168" s="942"/>
      <c r="V168" s="942"/>
      <c r="W168" s="942"/>
      <c r="X168" s="942"/>
      <c r="Y168" s="942"/>
      <c r="Z168" s="942"/>
      <c r="AA168" s="942"/>
      <c r="AB168" s="942"/>
      <c r="AC168" s="942"/>
      <c r="AD168" s="942"/>
      <c r="AE168" s="942"/>
      <c r="AF168" s="942"/>
      <c r="AG168" s="942"/>
      <c r="AH168" s="942"/>
      <c r="AI168" s="942"/>
      <c r="AJ168" s="942"/>
      <c r="AK168" s="942"/>
      <c r="AL168" s="942"/>
      <c r="AM168" s="942"/>
      <c r="AN168" s="942"/>
      <c r="AO168" s="942"/>
      <c r="AP168" s="942"/>
      <c r="AQ168" s="942"/>
      <c r="AR168" s="942"/>
      <c r="AS168" s="942"/>
      <c r="AT168" s="942"/>
      <c r="AU168" s="942"/>
      <c r="AV168" s="942"/>
      <c r="AW168" s="942"/>
    </row>
    <row r="169" spans="1:49" ht="13.5" hidden="1" customHeight="1" x14ac:dyDescent="0.15">
      <c r="A169" s="4"/>
      <c r="B169" s="44"/>
      <c r="C169" s="44"/>
      <c r="D169" s="430">
        <f>'2b'!D260</f>
        <v>0</v>
      </c>
      <c r="E169" s="1467">
        <f>'2b'!E260</f>
        <v>0</v>
      </c>
      <c r="F169" s="1443">
        <f t="shared" si="23"/>
        <v>0</v>
      </c>
      <c r="G169" s="1370">
        <f t="shared" si="27"/>
        <v>0</v>
      </c>
      <c r="H169" s="1443">
        <f t="shared" si="26"/>
        <v>0</v>
      </c>
      <c r="I169" s="1370">
        <f t="shared" si="28"/>
        <v>0</v>
      </c>
      <c r="J169" s="1443">
        <f t="shared" si="24"/>
        <v>0</v>
      </c>
      <c r="K169" s="1370">
        <f t="shared" si="29"/>
        <v>0</v>
      </c>
      <c r="L169" s="1443">
        <f t="shared" si="25"/>
        <v>0</v>
      </c>
      <c r="M169" s="1370">
        <f t="shared" si="30"/>
        <v>0</v>
      </c>
      <c r="N169" s="44"/>
      <c r="O169" s="44"/>
      <c r="P169" s="44"/>
      <c r="Q169" s="44"/>
      <c r="R169" s="44"/>
      <c r="S169" s="4"/>
      <c r="T169" s="942"/>
      <c r="U169" s="942"/>
      <c r="V169" s="942"/>
      <c r="W169" s="942"/>
      <c r="X169" s="942"/>
      <c r="Y169" s="942"/>
      <c r="Z169" s="942"/>
      <c r="AA169" s="942"/>
      <c r="AB169" s="942"/>
      <c r="AC169" s="942"/>
      <c r="AD169" s="942"/>
      <c r="AE169" s="942"/>
      <c r="AF169" s="942"/>
      <c r="AG169" s="942"/>
      <c r="AH169" s="942"/>
      <c r="AI169" s="942"/>
      <c r="AJ169" s="942"/>
      <c r="AK169" s="942"/>
      <c r="AL169" s="942"/>
      <c r="AM169" s="942"/>
      <c r="AN169" s="942"/>
      <c r="AO169" s="942"/>
      <c r="AP169" s="942"/>
      <c r="AQ169" s="942"/>
      <c r="AR169" s="942"/>
      <c r="AS169" s="942"/>
      <c r="AT169" s="942"/>
      <c r="AU169" s="942"/>
      <c r="AV169" s="942"/>
      <c r="AW169" s="942"/>
    </row>
    <row r="170" spans="1:49" ht="13.5" hidden="1" customHeight="1" x14ac:dyDescent="0.15">
      <c r="A170" s="4"/>
      <c r="B170" s="44"/>
      <c r="C170" s="44"/>
      <c r="D170" s="430">
        <f>'2b'!D261</f>
        <v>0</v>
      </c>
      <c r="E170" s="1467">
        <f>'2b'!E261</f>
        <v>0</v>
      </c>
      <c r="F170" s="1443">
        <f t="shared" si="23"/>
        <v>0</v>
      </c>
      <c r="G170" s="1370">
        <f t="shared" si="27"/>
        <v>0</v>
      </c>
      <c r="H170" s="1443">
        <f t="shared" si="26"/>
        <v>0</v>
      </c>
      <c r="I170" s="1370">
        <f t="shared" si="28"/>
        <v>0</v>
      </c>
      <c r="J170" s="1443">
        <f t="shared" si="24"/>
        <v>0</v>
      </c>
      <c r="K170" s="1370">
        <f t="shared" si="29"/>
        <v>0</v>
      </c>
      <c r="L170" s="1443">
        <f t="shared" si="25"/>
        <v>0</v>
      </c>
      <c r="M170" s="1370">
        <f t="shared" si="30"/>
        <v>0</v>
      </c>
      <c r="N170" s="44"/>
      <c r="O170" s="44"/>
      <c r="P170" s="44"/>
      <c r="Q170" s="44"/>
      <c r="R170" s="44"/>
      <c r="S170" s="4"/>
      <c r="T170" s="942"/>
      <c r="U170" s="942"/>
      <c r="V170" s="942"/>
      <c r="W170" s="942"/>
      <c r="X170" s="942"/>
      <c r="Y170" s="942"/>
      <c r="Z170" s="942"/>
      <c r="AA170" s="942"/>
      <c r="AB170" s="942"/>
      <c r="AC170" s="942"/>
      <c r="AD170" s="942"/>
      <c r="AE170" s="942"/>
      <c r="AF170" s="942"/>
      <c r="AG170" s="942"/>
      <c r="AH170" s="942"/>
      <c r="AI170" s="942"/>
      <c r="AJ170" s="942"/>
      <c r="AK170" s="942"/>
      <c r="AL170" s="942"/>
      <c r="AM170" s="942"/>
      <c r="AN170" s="942"/>
      <c r="AO170" s="942"/>
      <c r="AP170" s="942"/>
      <c r="AQ170" s="942"/>
      <c r="AR170" s="942"/>
      <c r="AS170" s="942"/>
      <c r="AT170" s="942"/>
      <c r="AU170" s="942"/>
      <c r="AV170" s="942"/>
      <c r="AW170" s="942"/>
    </row>
    <row r="171" spans="1:49" ht="13.5" hidden="1" customHeight="1" x14ac:dyDescent="0.15">
      <c r="A171" s="4"/>
      <c r="B171" s="44"/>
      <c r="C171" s="44"/>
      <c r="D171" s="430">
        <f>'2b'!D262</f>
        <v>0</v>
      </c>
      <c r="E171" s="1467">
        <f>'2b'!E262</f>
        <v>0</v>
      </c>
      <c r="F171" s="1443">
        <f t="shared" si="23"/>
        <v>0</v>
      </c>
      <c r="G171" s="1370">
        <f t="shared" si="27"/>
        <v>0</v>
      </c>
      <c r="H171" s="1443">
        <f t="shared" si="26"/>
        <v>0</v>
      </c>
      <c r="I171" s="1370">
        <f t="shared" si="28"/>
        <v>0</v>
      </c>
      <c r="J171" s="1443">
        <f t="shared" si="24"/>
        <v>0</v>
      </c>
      <c r="K171" s="1370">
        <f t="shared" si="29"/>
        <v>0</v>
      </c>
      <c r="L171" s="1443">
        <f t="shared" si="25"/>
        <v>0</v>
      </c>
      <c r="M171" s="1370">
        <f t="shared" si="30"/>
        <v>0</v>
      </c>
      <c r="N171" s="44"/>
      <c r="O171" s="44"/>
      <c r="P171" s="44"/>
      <c r="Q171" s="44"/>
      <c r="R171" s="44"/>
      <c r="S171" s="4"/>
      <c r="T171" s="942"/>
      <c r="U171" s="942"/>
      <c r="V171" s="942"/>
      <c r="W171" s="942"/>
      <c r="X171" s="942"/>
      <c r="Y171" s="942"/>
      <c r="Z171" s="942"/>
      <c r="AA171" s="942"/>
      <c r="AB171" s="942"/>
      <c r="AC171" s="942"/>
      <c r="AD171" s="942"/>
      <c r="AE171" s="942"/>
      <c r="AF171" s="942"/>
      <c r="AG171" s="942"/>
      <c r="AH171" s="942"/>
      <c r="AI171" s="942"/>
      <c r="AJ171" s="942"/>
      <c r="AK171" s="942"/>
      <c r="AL171" s="942"/>
      <c r="AM171" s="942"/>
      <c r="AN171" s="942"/>
      <c r="AO171" s="942"/>
      <c r="AP171" s="942"/>
      <c r="AQ171" s="942"/>
      <c r="AR171" s="942"/>
      <c r="AS171" s="942"/>
      <c r="AT171" s="942"/>
      <c r="AU171" s="942"/>
      <c r="AV171" s="942"/>
      <c r="AW171" s="942"/>
    </row>
    <row r="172" spans="1:49" ht="13.5" hidden="1" customHeight="1" x14ac:dyDescent="0.15">
      <c r="A172" s="4"/>
      <c r="B172" s="44"/>
      <c r="C172" s="44"/>
      <c r="D172" s="430">
        <f>'2b'!D263</f>
        <v>0</v>
      </c>
      <c r="E172" s="1467">
        <f>'2b'!E263</f>
        <v>0</v>
      </c>
      <c r="F172" s="1443">
        <f t="shared" si="23"/>
        <v>0</v>
      </c>
      <c r="G172" s="1370">
        <f t="shared" si="27"/>
        <v>0</v>
      </c>
      <c r="H172" s="1443">
        <f t="shared" si="26"/>
        <v>0</v>
      </c>
      <c r="I172" s="1370">
        <f t="shared" si="28"/>
        <v>0</v>
      </c>
      <c r="J172" s="1443">
        <f t="shared" si="24"/>
        <v>0</v>
      </c>
      <c r="K172" s="1370">
        <f t="shared" si="29"/>
        <v>0</v>
      </c>
      <c r="L172" s="1443">
        <f t="shared" si="25"/>
        <v>0</v>
      </c>
      <c r="M172" s="1370">
        <f t="shared" si="30"/>
        <v>0</v>
      </c>
      <c r="N172" s="44"/>
      <c r="O172" s="44"/>
      <c r="P172" s="44"/>
      <c r="Q172" s="44"/>
      <c r="R172" s="44"/>
      <c r="S172" s="4"/>
      <c r="T172" s="942"/>
      <c r="U172" s="942"/>
      <c r="V172" s="942"/>
      <c r="W172" s="942"/>
      <c r="X172" s="942"/>
      <c r="Y172" s="942"/>
      <c r="Z172" s="942"/>
      <c r="AA172" s="942"/>
      <c r="AB172" s="942"/>
      <c r="AC172" s="942"/>
      <c r="AD172" s="942"/>
      <c r="AE172" s="942"/>
      <c r="AF172" s="942"/>
      <c r="AG172" s="942"/>
      <c r="AH172" s="942"/>
      <c r="AI172" s="942"/>
      <c r="AJ172" s="942"/>
      <c r="AK172" s="942"/>
      <c r="AL172" s="942"/>
      <c r="AM172" s="942"/>
      <c r="AN172" s="942"/>
      <c r="AO172" s="942"/>
      <c r="AP172" s="942"/>
      <c r="AQ172" s="942"/>
      <c r="AR172" s="942"/>
      <c r="AS172" s="942"/>
      <c r="AT172" s="942"/>
      <c r="AU172" s="942"/>
      <c r="AV172" s="942"/>
      <c r="AW172" s="942"/>
    </row>
    <row r="173" spans="1:49" ht="13.5" hidden="1" customHeight="1" x14ac:dyDescent="0.15">
      <c r="A173" s="4"/>
      <c r="B173" s="44"/>
      <c r="C173" s="44"/>
      <c r="D173" s="430">
        <f>'2b'!D264</f>
        <v>0</v>
      </c>
      <c r="E173" s="1467">
        <f>'2b'!E264</f>
        <v>0</v>
      </c>
      <c r="F173" s="1443">
        <f t="shared" si="23"/>
        <v>0</v>
      </c>
      <c r="G173" s="1370">
        <f t="shared" si="27"/>
        <v>0</v>
      </c>
      <c r="H173" s="1443">
        <f t="shared" si="26"/>
        <v>0</v>
      </c>
      <c r="I173" s="1370">
        <f t="shared" si="28"/>
        <v>0</v>
      </c>
      <c r="J173" s="1443">
        <f t="shared" si="24"/>
        <v>0</v>
      </c>
      <c r="K173" s="1370">
        <f t="shared" si="29"/>
        <v>0</v>
      </c>
      <c r="L173" s="1443">
        <f t="shared" si="25"/>
        <v>0</v>
      </c>
      <c r="M173" s="1370">
        <f t="shared" si="30"/>
        <v>0</v>
      </c>
      <c r="N173" s="44"/>
      <c r="O173" s="44"/>
      <c r="P173" s="44"/>
      <c r="Q173" s="44"/>
      <c r="R173" s="44"/>
      <c r="S173" s="4"/>
      <c r="T173" s="942"/>
      <c r="U173" s="942"/>
      <c r="V173" s="942"/>
      <c r="W173" s="942"/>
      <c r="X173" s="942"/>
      <c r="Y173" s="942"/>
      <c r="Z173" s="942"/>
      <c r="AA173" s="942"/>
      <c r="AB173" s="942"/>
      <c r="AC173" s="942"/>
      <c r="AD173" s="942"/>
      <c r="AE173" s="942"/>
      <c r="AF173" s="942"/>
      <c r="AG173" s="942"/>
      <c r="AH173" s="942"/>
      <c r="AI173" s="942"/>
      <c r="AJ173" s="942"/>
      <c r="AK173" s="942"/>
      <c r="AL173" s="942"/>
      <c r="AM173" s="942"/>
      <c r="AN173" s="942"/>
      <c r="AO173" s="942"/>
      <c r="AP173" s="942"/>
      <c r="AQ173" s="942"/>
      <c r="AR173" s="942"/>
      <c r="AS173" s="942"/>
      <c r="AT173" s="942"/>
      <c r="AU173" s="942"/>
      <c r="AV173" s="942"/>
      <c r="AW173" s="942"/>
    </row>
    <row r="174" spans="1:49" ht="13.5" hidden="1" customHeight="1" x14ac:dyDescent="0.15">
      <c r="A174" s="4"/>
      <c r="B174" s="44"/>
      <c r="C174" s="44"/>
      <c r="D174" s="430">
        <f>'2b'!D265</f>
        <v>0</v>
      </c>
      <c r="E174" s="1467">
        <f>'2b'!E265</f>
        <v>0</v>
      </c>
      <c r="F174" s="1443">
        <f t="shared" si="23"/>
        <v>0</v>
      </c>
      <c r="G174" s="1370">
        <f t="shared" si="27"/>
        <v>0</v>
      </c>
      <c r="H174" s="1443">
        <f t="shared" si="26"/>
        <v>0</v>
      </c>
      <c r="I174" s="1370">
        <f t="shared" si="28"/>
        <v>0</v>
      </c>
      <c r="J174" s="1443">
        <f t="shared" si="24"/>
        <v>0</v>
      </c>
      <c r="K174" s="1370">
        <f t="shared" si="29"/>
        <v>0</v>
      </c>
      <c r="L174" s="1443">
        <f t="shared" si="25"/>
        <v>0</v>
      </c>
      <c r="M174" s="1370">
        <f t="shared" si="30"/>
        <v>0</v>
      </c>
      <c r="N174" s="44"/>
      <c r="O174" s="44"/>
      <c r="P174" s="44"/>
      <c r="Q174" s="44"/>
      <c r="R174" s="44"/>
      <c r="S174" s="4"/>
      <c r="T174" s="942"/>
      <c r="U174" s="942"/>
      <c r="V174" s="942"/>
      <c r="W174" s="942"/>
      <c r="X174" s="942"/>
      <c r="Y174" s="942"/>
      <c r="Z174" s="942"/>
      <c r="AA174" s="942"/>
      <c r="AB174" s="942"/>
      <c r="AC174" s="942"/>
      <c r="AD174" s="942"/>
      <c r="AE174" s="942"/>
      <c r="AF174" s="942"/>
      <c r="AG174" s="942"/>
      <c r="AH174" s="942"/>
      <c r="AI174" s="942"/>
      <c r="AJ174" s="942"/>
      <c r="AK174" s="942"/>
      <c r="AL174" s="942"/>
      <c r="AM174" s="942"/>
      <c r="AN174" s="942"/>
      <c r="AO174" s="942"/>
      <c r="AP174" s="942"/>
      <c r="AQ174" s="942"/>
      <c r="AR174" s="942"/>
      <c r="AS174" s="942"/>
      <c r="AT174" s="942"/>
      <c r="AU174" s="942"/>
      <c r="AV174" s="942"/>
      <c r="AW174" s="942"/>
    </row>
    <row r="175" spans="1:49" ht="13.5" hidden="1" customHeight="1" x14ac:dyDescent="0.15">
      <c r="A175" s="4"/>
      <c r="B175" s="44"/>
      <c r="C175" s="44"/>
      <c r="D175" s="430">
        <f>'2b'!D266</f>
        <v>0</v>
      </c>
      <c r="E175" s="1467">
        <f>'2b'!E266</f>
        <v>0</v>
      </c>
      <c r="F175" s="1443">
        <f t="shared" si="23"/>
        <v>0</v>
      </c>
      <c r="G175" s="1370">
        <f t="shared" si="27"/>
        <v>0</v>
      </c>
      <c r="H175" s="1443">
        <f t="shared" si="26"/>
        <v>0</v>
      </c>
      <c r="I175" s="1370">
        <f t="shared" si="28"/>
        <v>0</v>
      </c>
      <c r="J175" s="1443">
        <f t="shared" si="24"/>
        <v>0</v>
      </c>
      <c r="K175" s="1370">
        <f t="shared" si="29"/>
        <v>0</v>
      </c>
      <c r="L175" s="1443">
        <f t="shared" si="25"/>
        <v>0</v>
      </c>
      <c r="M175" s="1370">
        <f t="shared" si="30"/>
        <v>0</v>
      </c>
      <c r="N175" s="44"/>
      <c r="O175" s="44"/>
      <c r="P175" s="44"/>
      <c r="Q175" s="44"/>
      <c r="R175" s="44"/>
      <c r="S175" s="4"/>
      <c r="T175" s="942"/>
      <c r="U175" s="942"/>
      <c r="V175" s="942"/>
      <c r="W175" s="942"/>
      <c r="X175" s="942"/>
      <c r="Y175" s="942"/>
      <c r="Z175" s="942"/>
      <c r="AA175" s="942"/>
      <c r="AB175" s="942"/>
      <c r="AC175" s="942"/>
      <c r="AD175" s="942"/>
      <c r="AE175" s="942"/>
      <c r="AF175" s="942"/>
      <c r="AG175" s="942"/>
      <c r="AH175" s="942"/>
      <c r="AI175" s="942"/>
      <c r="AJ175" s="942"/>
      <c r="AK175" s="942"/>
      <c r="AL175" s="942"/>
      <c r="AM175" s="942"/>
      <c r="AN175" s="942"/>
      <c r="AO175" s="942"/>
      <c r="AP175" s="942"/>
      <c r="AQ175" s="942"/>
      <c r="AR175" s="942"/>
      <c r="AS175" s="942"/>
      <c r="AT175" s="942"/>
      <c r="AU175" s="942"/>
      <c r="AV175" s="942"/>
      <c r="AW175" s="942"/>
    </row>
    <row r="176" spans="1:49" ht="13.5" hidden="1" customHeight="1" x14ac:dyDescent="0.15">
      <c r="A176" s="4"/>
      <c r="B176" s="44"/>
      <c r="C176" s="44"/>
      <c r="D176" s="430">
        <f>'2b'!D267</f>
        <v>0</v>
      </c>
      <c r="E176" s="1467">
        <f>'2b'!E267</f>
        <v>0</v>
      </c>
      <c r="F176" s="1443">
        <f t="shared" si="23"/>
        <v>0</v>
      </c>
      <c r="G176" s="1370">
        <f t="shared" si="27"/>
        <v>0</v>
      </c>
      <c r="H176" s="1443">
        <f t="shared" si="26"/>
        <v>0</v>
      </c>
      <c r="I176" s="1370">
        <f t="shared" si="28"/>
        <v>0</v>
      </c>
      <c r="J176" s="1443">
        <f t="shared" si="24"/>
        <v>0</v>
      </c>
      <c r="K176" s="1370">
        <f t="shared" si="29"/>
        <v>0</v>
      </c>
      <c r="L176" s="1443">
        <f t="shared" si="25"/>
        <v>0</v>
      </c>
      <c r="M176" s="1370">
        <f t="shared" si="30"/>
        <v>0</v>
      </c>
      <c r="N176" s="44"/>
      <c r="O176" s="44"/>
      <c r="P176" s="44"/>
      <c r="Q176" s="44"/>
      <c r="R176" s="44"/>
      <c r="S176" s="4"/>
      <c r="T176" s="942"/>
      <c r="U176" s="942"/>
      <c r="V176" s="942"/>
      <c r="W176" s="942"/>
      <c r="X176" s="942"/>
      <c r="Y176" s="942"/>
      <c r="Z176" s="942"/>
      <c r="AA176" s="942"/>
      <c r="AB176" s="942"/>
      <c r="AC176" s="942"/>
      <c r="AD176" s="942"/>
      <c r="AE176" s="942"/>
      <c r="AF176" s="942"/>
      <c r="AG176" s="942"/>
      <c r="AH176" s="942"/>
      <c r="AI176" s="942"/>
      <c r="AJ176" s="942"/>
      <c r="AK176" s="942"/>
      <c r="AL176" s="942"/>
      <c r="AM176" s="942"/>
      <c r="AN176" s="942"/>
      <c r="AO176" s="942"/>
      <c r="AP176" s="942"/>
      <c r="AQ176" s="942"/>
      <c r="AR176" s="942"/>
      <c r="AS176" s="942"/>
      <c r="AT176" s="942"/>
      <c r="AU176" s="942"/>
      <c r="AV176" s="942"/>
      <c r="AW176" s="942"/>
    </row>
    <row r="177" spans="1:49" ht="13.5" hidden="1" customHeight="1" x14ac:dyDescent="0.15">
      <c r="A177" s="4"/>
      <c r="B177" s="44"/>
      <c r="C177" s="44"/>
      <c r="D177" s="430">
        <f>'2b'!D268</f>
        <v>0</v>
      </c>
      <c r="E177" s="1467">
        <f>'2b'!E268</f>
        <v>0</v>
      </c>
      <c r="F177" s="1443">
        <f t="shared" si="23"/>
        <v>0</v>
      </c>
      <c r="G177" s="1370">
        <f t="shared" si="27"/>
        <v>0</v>
      </c>
      <c r="H177" s="1443">
        <f t="shared" si="26"/>
        <v>0</v>
      </c>
      <c r="I177" s="1370">
        <f t="shared" si="28"/>
        <v>0</v>
      </c>
      <c r="J177" s="1443">
        <f t="shared" si="24"/>
        <v>0</v>
      </c>
      <c r="K177" s="1370">
        <f t="shared" si="29"/>
        <v>0</v>
      </c>
      <c r="L177" s="1443">
        <f t="shared" si="25"/>
        <v>0</v>
      </c>
      <c r="M177" s="1370">
        <f t="shared" si="30"/>
        <v>0</v>
      </c>
      <c r="N177" s="44"/>
      <c r="O177" s="44"/>
      <c r="P177" s="44"/>
      <c r="Q177" s="44"/>
      <c r="R177" s="44"/>
      <c r="S177" s="4"/>
      <c r="T177" s="942"/>
      <c r="U177" s="942"/>
      <c r="V177" s="942"/>
      <c r="W177" s="942"/>
      <c r="X177" s="942"/>
      <c r="Y177" s="942"/>
      <c r="Z177" s="942"/>
      <c r="AA177" s="942"/>
      <c r="AB177" s="942"/>
      <c r="AC177" s="942"/>
      <c r="AD177" s="942"/>
      <c r="AE177" s="942"/>
      <c r="AF177" s="942"/>
      <c r="AG177" s="942"/>
      <c r="AH177" s="942"/>
      <c r="AI177" s="942"/>
      <c r="AJ177" s="942"/>
      <c r="AK177" s="942"/>
      <c r="AL177" s="942"/>
      <c r="AM177" s="942"/>
      <c r="AN177" s="942"/>
      <c r="AO177" s="942"/>
      <c r="AP177" s="942"/>
      <c r="AQ177" s="942"/>
      <c r="AR177" s="942"/>
      <c r="AS177" s="942"/>
      <c r="AT177" s="942"/>
      <c r="AU177" s="942"/>
      <c r="AV177" s="942"/>
      <c r="AW177" s="942"/>
    </row>
    <row r="178" spans="1:49" ht="13.5" hidden="1" customHeight="1" x14ac:dyDescent="0.15">
      <c r="A178" s="4"/>
      <c r="B178" s="44"/>
      <c r="C178" s="44"/>
      <c r="D178" s="430">
        <f>'2b'!D269</f>
        <v>0</v>
      </c>
      <c r="E178" s="1467">
        <f>'2b'!E269</f>
        <v>0</v>
      </c>
      <c r="F178" s="1443">
        <f t="shared" si="23"/>
        <v>0</v>
      </c>
      <c r="G178" s="1370">
        <f t="shared" si="27"/>
        <v>0</v>
      </c>
      <c r="H178" s="1443">
        <f t="shared" si="26"/>
        <v>0</v>
      </c>
      <c r="I178" s="1370">
        <f t="shared" si="28"/>
        <v>0</v>
      </c>
      <c r="J178" s="1443">
        <f t="shared" si="24"/>
        <v>0</v>
      </c>
      <c r="K178" s="1370">
        <f t="shared" si="29"/>
        <v>0</v>
      </c>
      <c r="L178" s="1443">
        <f t="shared" si="25"/>
        <v>0</v>
      </c>
      <c r="M178" s="1370">
        <f t="shared" si="30"/>
        <v>0</v>
      </c>
      <c r="N178" s="44"/>
      <c r="O178" s="44"/>
      <c r="P178" s="44"/>
      <c r="Q178" s="44"/>
      <c r="R178" s="44"/>
      <c r="S178" s="4"/>
      <c r="T178" s="942"/>
      <c r="U178" s="942"/>
      <c r="V178" s="942"/>
      <c r="W178" s="942"/>
      <c r="X178" s="942"/>
      <c r="Y178" s="942"/>
      <c r="Z178" s="942"/>
      <c r="AA178" s="942"/>
      <c r="AB178" s="942"/>
      <c r="AC178" s="942"/>
      <c r="AD178" s="942"/>
      <c r="AE178" s="942"/>
      <c r="AF178" s="942"/>
      <c r="AG178" s="942"/>
      <c r="AH178" s="942"/>
      <c r="AI178" s="942"/>
      <c r="AJ178" s="942"/>
      <c r="AK178" s="942"/>
      <c r="AL178" s="942"/>
      <c r="AM178" s="942"/>
      <c r="AN178" s="942"/>
      <c r="AO178" s="942"/>
      <c r="AP178" s="942"/>
      <c r="AQ178" s="942"/>
      <c r="AR178" s="942"/>
      <c r="AS178" s="942"/>
      <c r="AT178" s="942"/>
      <c r="AU178" s="942"/>
      <c r="AV178" s="942"/>
      <c r="AW178" s="942"/>
    </row>
    <row r="179" spans="1:49" ht="9.75" customHeight="1" thickBot="1" x14ac:dyDescent="0.2">
      <c r="A179" s="4"/>
      <c r="B179" s="44"/>
      <c r="C179" s="44"/>
      <c r="D179" s="61"/>
      <c r="E179" s="44"/>
      <c r="F179" s="51"/>
      <c r="G179" s="51"/>
      <c r="H179" s="51"/>
      <c r="I179" s="51"/>
      <c r="J179" s="44"/>
      <c r="K179" s="44"/>
      <c r="L179" s="44"/>
      <c r="M179" s="44"/>
      <c r="N179" s="44"/>
      <c r="O179" s="44"/>
      <c r="P179" s="44"/>
      <c r="Q179" s="44"/>
      <c r="R179" s="44"/>
      <c r="S179" s="4"/>
      <c r="T179" s="942"/>
      <c r="U179" s="942"/>
      <c r="V179" s="942"/>
      <c r="W179" s="942"/>
      <c r="X179" s="942"/>
      <c r="Y179" s="942"/>
      <c r="Z179" s="942"/>
      <c r="AA179" s="942"/>
      <c r="AB179" s="942"/>
      <c r="AC179" s="942"/>
      <c r="AD179" s="942"/>
      <c r="AE179" s="942"/>
      <c r="AF179" s="942"/>
      <c r="AG179" s="942"/>
      <c r="AH179" s="942"/>
      <c r="AI179" s="942"/>
      <c r="AJ179" s="942"/>
      <c r="AK179" s="942"/>
      <c r="AL179" s="942"/>
      <c r="AM179" s="942"/>
      <c r="AN179" s="942"/>
      <c r="AO179" s="942"/>
      <c r="AP179" s="942"/>
      <c r="AQ179" s="942"/>
      <c r="AR179" s="942"/>
      <c r="AS179" s="942"/>
      <c r="AT179" s="942"/>
      <c r="AU179" s="942"/>
      <c r="AV179" s="942"/>
      <c r="AW179" s="942"/>
    </row>
    <row r="180" spans="1:49" ht="17" customHeight="1" thickBot="1" x14ac:dyDescent="0.2">
      <c r="A180" s="4"/>
      <c r="B180" s="44"/>
      <c r="C180" s="79" t="s">
        <v>172</v>
      </c>
      <c r="D180" s="2361" t="s">
        <v>1568</v>
      </c>
      <c r="E180" s="2363"/>
      <c r="F180" s="77" t="s">
        <v>658</v>
      </c>
      <c r="G180" s="44"/>
      <c r="H180" s="44"/>
      <c r="I180" s="44"/>
      <c r="J180" s="44"/>
      <c r="K180" s="44"/>
      <c r="L180" s="44"/>
      <c r="M180" s="44"/>
      <c r="N180" s="44"/>
      <c r="O180" s="44"/>
      <c r="P180" s="44"/>
      <c r="Q180" s="44"/>
      <c r="R180" s="44"/>
      <c r="S180" s="4"/>
      <c r="T180" s="942"/>
      <c r="U180" s="942"/>
      <c r="V180" s="942"/>
      <c r="W180" s="942"/>
      <c r="X180" s="942"/>
      <c r="Y180" s="942"/>
      <c r="Z180" s="942"/>
      <c r="AA180" s="942"/>
      <c r="AB180" s="942"/>
      <c r="AC180" s="942"/>
      <c r="AD180" s="942"/>
      <c r="AE180" s="942"/>
      <c r="AF180" s="942"/>
      <c r="AG180" s="942"/>
      <c r="AH180" s="942"/>
      <c r="AI180" s="942"/>
      <c r="AJ180" s="942"/>
      <c r="AK180" s="942"/>
      <c r="AL180" s="942"/>
      <c r="AM180" s="942"/>
      <c r="AN180" s="942"/>
      <c r="AO180" s="942"/>
      <c r="AP180" s="942"/>
      <c r="AQ180" s="942"/>
      <c r="AR180" s="942"/>
      <c r="AS180" s="942"/>
      <c r="AT180" s="942"/>
      <c r="AU180" s="942"/>
      <c r="AV180" s="942"/>
      <c r="AW180" s="942"/>
    </row>
    <row r="181" spans="1:49" ht="5" customHeight="1" thickBot="1" x14ac:dyDescent="0.2">
      <c r="A181" s="4"/>
      <c r="B181" s="44"/>
      <c r="C181" s="44"/>
      <c r="D181" s="46"/>
      <c r="E181" s="44"/>
      <c r="F181" s="46"/>
      <c r="G181" s="44"/>
      <c r="H181" s="44"/>
      <c r="I181" s="44"/>
      <c r="J181" s="44"/>
      <c r="K181" s="44"/>
      <c r="L181" s="44"/>
      <c r="M181" s="44"/>
      <c r="N181" s="44"/>
      <c r="O181" s="44"/>
      <c r="P181" s="44"/>
      <c r="Q181" s="44"/>
      <c r="R181" s="44"/>
      <c r="S181" s="4"/>
      <c r="T181" s="942"/>
      <c r="U181" s="942"/>
      <c r="V181" s="942"/>
      <c r="W181" s="942"/>
      <c r="X181" s="942"/>
      <c r="Y181" s="942"/>
      <c r="Z181" s="942"/>
      <c r="AA181" s="942"/>
      <c r="AB181" s="942"/>
      <c r="AC181" s="942"/>
      <c r="AD181" s="942"/>
      <c r="AE181" s="942"/>
      <c r="AF181" s="942"/>
      <c r="AG181" s="942"/>
      <c r="AH181" s="942"/>
      <c r="AI181" s="942"/>
      <c r="AJ181" s="942"/>
      <c r="AK181" s="942"/>
      <c r="AL181" s="942"/>
      <c r="AM181" s="942"/>
      <c r="AN181" s="942"/>
      <c r="AO181" s="942"/>
      <c r="AP181" s="942"/>
      <c r="AQ181" s="942"/>
      <c r="AR181" s="942"/>
      <c r="AS181" s="942"/>
      <c r="AT181" s="942"/>
      <c r="AU181" s="942"/>
      <c r="AV181" s="942"/>
      <c r="AW181" s="942"/>
    </row>
    <row r="182" spans="1:49" ht="16.5" customHeight="1" thickBot="1" x14ac:dyDescent="0.2">
      <c r="A182" s="4"/>
      <c r="B182" s="44"/>
      <c r="C182" s="44"/>
      <c r="D182" s="46"/>
      <c r="E182" s="1381">
        <f>E147</f>
        <v>2023</v>
      </c>
      <c r="F182" s="2757">
        <f>F147</f>
        <v>2024</v>
      </c>
      <c r="G182" s="2758"/>
      <c r="H182" s="2755">
        <f>H147</f>
        <v>2025</v>
      </c>
      <c r="I182" s="2756"/>
      <c r="J182" s="2748">
        <f>J147</f>
        <v>2026</v>
      </c>
      <c r="K182" s="2749"/>
      <c r="L182" s="2750">
        <f>L147</f>
        <v>2027</v>
      </c>
      <c r="M182" s="2751"/>
      <c r="N182" s="44"/>
      <c r="O182" s="44"/>
      <c r="P182" s="44"/>
      <c r="Q182" s="44"/>
      <c r="R182" s="44"/>
      <c r="S182" s="4"/>
      <c r="T182" s="942"/>
      <c r="U182" s="942"/>
      <c r="V182" s="942"/>
      <c r="W182" s="942"/>
      <c r="X182" s="942"/>
      <c r="Y182" s="942"/>
      <c r="Z182" s="942"/>
      <c r="AA182" s="942"/>
      <c r="AB182" s="942"/>
      <c r="AC182" s="942"/>
      <c r="AD182" s="942"/>
      <c r="AE182" s="942"/>
      <c r="AF182" s="942"/>
      <c r="AG182" s="942"/>
      <c r="AH182" s="942"/>
      <c r="AI182" s="942"/>
      <c r="AJ182" s="942"/>
      <c r="AK182" s="942"/>
      <c r="AL182" s="942"/>
      <c r="AM182" s="942"/>
      <c r="AN182" s="942"/>
      <c r="AO182" s="942"/>
      <c r="AP182" s="942"/>
      <c r="AQ182" s="942"/>
      <c r="AR182" s="942"/>
      <c r="AS182" s="942"/>
      <c r="AT182" s="942"/>
      <c r="AU182" s="942"/>
      <c r="AV182" s="942"/>
      <c r="AW182" s="942"/>
    </row>
    <row r="183" spans="1:49" ht="13.5" customHeight="1" thickBot="1" x14ac:dyDescent="0.2">
      <c r="A183" s="4"/>
      <c r="B183" s="44"/>
      <c r="C183" s="44"/>
      <c r="D183" s="1449" t="s">
        <v>1225</v>
      </c>
      <c r="E183" s="1450">
        <f>SUM(E185:E191)</f>
        <v>0</v>
      </c>
      <c r="F183" s="1446">
        <f>SUM(F185:F191)</f>
        <v>0</v>
      </c>
      <c r="G183" s="1442" t="s">
        <v>1226</v>
      </c>
      <c r="H183" s="1446">
        <f>SUM(H185:H191)</f>
        <v>0</v>
      </c>
      <c r="I183" s="1442" t="s">
        <v>1226</v>
      </c>
      <c r="J183" s="1446">
        <f>SUM(J185:J191)</f>
        <v>0</v>
      </c>
      <c r="K183" s="1442" t="s">
        <v>1226</v>
      </c>
      <c r="L183" s="1446">
        <f>SUM(L185:L191)</f>
        <v>0</v>
      </c>
      <c r="M183" s="1442" t="s">
        <v>1226</v>
      </c>
      <c r="N183" s="44"/>
      <c r="O183" s="44"/>
      <c r="P183" s="44"/>
      <c r="Q183" s="44"/>
      <c r="R183" s="44"/>
      <c r="S183" s="4"/>
      <c r="T183" s="942"/>
      <c r="U183" s="942"/>
      <c r="V183" s="942"/>
      <c r="W183" s="942"/>
      <c r="X183" s="942"/>
      <c r="Y183" s="942"/>
      <c r="Z183" s="942"/>
      <c r="AA183" s="942"/>
      <c r="AB183" s="942"/>
      <c r="AC183" s="942"/>
      <c r="AD183" s="942"/>
      <c r="AE183" s="942"/>
      <c r="AF183" s="942"/>
      <c r="AG183" s="942"/>
      <c r="AH183" s="942"/>
      <c r="AI183" s="942"/>
      <c r="AJ183" s="942"/>
      <c r="AK183" s="942"/>
      <c r="AL183" s="942"/>
      <c r="AM183" s="942"/>
      <c r="AN183" s="942"/>
      <c r="AO183" s="942"/>
      <c r="AP183" s="942"/>
      <c r="AQ183" s="942"/>
      <c r="AR183" s="942"/>
      <c r="AS183" s="942"/>
      <c r="AT183" s="942"/>
      <c r="AU183" s="942"/>
      <c r="AV183" s="942"/>
      <c r="AW183" s="942"/>
    </row>
    <row r="184" spans="1:49" ht="5" customHeight="1" x14ac:dyDescent="0.15">
      <c r="A184" s="4"/>
      <c r="B184" s="44"/>
      <c r="C184" s="44"/>
      <c r="D184" s="46"/>
      <c r="E184" s="46"/>
      <c r="F184" s="46"/>
      <c r="G184" s="46"/>
      <c r="H184" s="46"/>
      <c r="I184" s="46"/>
      <c r="J184" s="46"/>
      <c r="K184" s="46"/>
      <c r="L184" s="46"/>
      <c r="M184" s="46"/>
      <c r="N184" s="44"/>
      <c r="O184" s="44"/>
      <c r="P184" s="44"/>
      <c r="Q184" s="44"/>
      <c r="R184" s="44"/>
      <c r="S184" s="4"/>
      <c r="T184" s="942"/>
      <c r="U184" s="942"/>
      <c r="V184" s="942"/>
      <c r="W184" s="942"/>
      <c r="X184" s="942"/>
      <c r="Y184" s="942"/>
      <c r="Z184" s="942"/>
      <c r="AA184" s="942"/>
      <c r="AB184" s="942"/>
      <c r="AC184" s="942"/>
      <c r="AD184" s="942"/>
      <c r="AE184" s="942"/>
      <c r="AF184" s="942"/>
      <c r="AG184" s="942"/>
      <c r="AH184" s="942"/>
      <c r="AI184" s="942"/>
      <c r="AJ184" s="942"/>
      <c r="AK184" s="942"/>
      <c r="AL184" s="942"/>
      <c r="AM184" s="942"/>
      <c r="AN184" s="942"/>
      <c r="AO184" s="942"/>
      <c r="AP184" s="942"/>
      <c r="AQ184" s="942"/>
      <c r="AR184" s="942"/>
      <c r="AS184" s="942"/>
      <c r="AT184" s="942"/>
      <c r="AU184" s="942"/>
      <c r="AV184" s="942"/>
      <c r="AW184" s="942"/>
    </row>
    <row r="185" spans="1:49" ht="13.5" customHeight="1" x14ac:dyDescent="0.15">
      <c r="A185" s="4"/>
      <c r="B185" s="44"/>
      <c r="C185" s="44"/>
      <c r="D185" s="430" t="str">
        <f>'2b'!D274</f>
        <v>Com. Distribuidores</v>
      </c>
      <c r="E185" s="1451">
        <f>'2b'!E274</f>
        <v>0</v>
      </c>
      <c r="F185" s="1447">
        <f t="shared" ref="F185:F191" si="31">IF(G185=0,$E185,G185)</f>
        <v>0</v>
      </c>
      <c r="G185" s="1448"/>
      <c r="H185" s="1447">
        <f t="shared" ref="H185:H191" si="32">IF(I185=0,$E185,I185)</f>
        <v>0</v>
      </c>
      <c r="I185" s="1448"/>
      <c r="J185" s="1447">
        <f t="shared" ref="J185:J191" si="33">IF(K185=0,$E185,K185)</f>
        <v>0</v>
      </c>
      <c r="K185" s="1448"/>
      <c r="L185" s="1447">
        <f t="shared" ref="L185:L191" si="34">IF(M185=0,$E185,M185)</f>
        <v>0</v>
      </c>
      <c r="M185" s="1448"/>
      <c r="N185" s="44"/>
      <c r="O185" s="44"/>
      <c r="P185" s="44"/>
      <c r="Q185" s="44"/>
      <c r="R185" s="44"/>
      <c r="S185" s="4"/>
      <c r="T185" s="942"/>
      <c r="U185" s="942"/>
      <c r="V185" s="942"/>
      <c r="W185" s="942"/>
      <c r="X185" s="942"/>
      <c r="Y185" s="942"/>
      <c r="Z185" s="942"/>
      <c r="AA185" s="942"/>
      <c r="AB185" s="942"/>
      <c r="AC185" s="942"/>
      <c r="AD185" s="942"/>
      <c r="AE185" s="942"/>
      <c r="AF185" s="942"/>
      <c r="AG185" s="942"/>
      <c r="AH185" s="942"/>
      <c r="AI185" s="942"/>
      <c r="AJ185" s="942"/>
      <c r="AK185" s="942"/>
      <c r="AL185" s="942"/>
      <c r="AM185" s="942"/>
      <c r="AN185" s="942"/>
      <c r="AO185" s="942"/>
      <c r="AP185" s="942"/>
      <c r="AQ185" s="942"/>
      <c r="AR185" s="942"/>
      <c r="AS185" s="942"/>
      <c r="AT185" s="942"/>
      <c r="AU185" s="942"/>
      <c r="AV185" s="942"/>
      <c r="AW185" s="942"/>
    </row>
    <row r="186" spans="1:49" ht="13.5" hidden="1" customHeight="1" x14ac:dyDescent="0.15">
      <c r="A186" s="4"/>
      <c r="B186" s="44"/>
      <c r="C186" s="44"/>
      <c r="D186" s="430">
        <f>'2b'!D275</f>
        <v>0</v>
      </c>
      <c r="E186" s="1451">
        <f>'2b'!E275</f>
        <v>0</v>
      </c>
      <c r="F186" s="1447">
        <f t="shared" si="31"/>
        <v>0</v>
      </c>
      <c r="G186" s="1448"/>
      <c r="H186" s="1447">
        <f t="shared" si="32"/>
        <v>0</v>
      </c>
      <c r="I186" s="1448"/>
      <c r="J186" s="1447">
        <f t="shared" si="33"/>
        <v>0</v>
      </c>
      <c r="K186" s="1448"/>
      <c r="L186" s="1447">
        <f t="shared" si="34"/>
        <v>0</v>
      </c>
      <c r="M186" s="1448"/>
      <c r="N186" s="44"/>
      <c r="O186" s="44"/>
      <c r="P186" s="44"/>
      <c r="Q186" s="44"/>
      <c r="R186" s="44"/>
      <c r="S186" s="4"/>
      <c r="T186" s="942"/>
      <c r="U186" s="942"/>
      <c r="V186" s="942"/>
      <c r="W186" s="942"/>
      <c r="X186" s="942"/>
      <c r="Y186" s="942"/>
      <c r="Z186" s="942"/>
      <c r="AA186" s="942"/>
      <c r="AB186" s="942"/>
      <c r="AC186" s="942"/>
      <c r="AD186" s="942"/>
      <c r="AE186" s="942"/>
      <c r="AF186" s="942"/>
      <c r="AG186" s="942"/>
      <c r="AH186" s="942"/>
      <c r="AI186" s="942"/>
      <c r="AJ186" s="942"/>
      <c r="AK186" s="942"/>
      <c r="AL186" s="942"/>
      <c r="AM186" s="942"/>
      <c r="AN186" s="942"/>
      <c r="AO186" s="942"/>
      <c r="AP186" s="942"/>
      <c r="AQ186" s="942"/>
      <c r="AR186" s="942"/>
      <c r="AS186" s="942"/>
      <c r="AT186" s="942"/>
      <c r="AU186" s="942"/>
      <c r="AV186" s="942"/>
      <c r="AW186" s="942"/>
    </row>
    <row r="187" spans="1:49" ht="13.5" hidden="1" customHeight="1" x14ac:dyDescent="0.15">
      <c r="A187" s="4"/>
      <c r="B187" s="44"/>
      <c r="C187" s="44"/>
      <c r="D187" s="430">
        <f>'2b'!D276</f>
        <v>0</v>
      </c>
      <c r="E187" s="1451">
        <f>'2b'!E276</f>
        <v>0</v>
      </c>
      <c r="F187" s="1447">
        <f t="shared" si="31"/>
        <v>0</v>
      </c>
      <c r="G187" s="1448"/>
      <c r="H187" s="1447">
        <f t="shared" si="32"/>
        <v>0</v>
      </c>
      <c r="I187" s="1448"/>
      <c r="J187" s="1447">
        <f t="shared" si="33"/>
        <v>0</v>
      </c>
      <c r="K187" s="1448"/>
      <c r="L187" s="1447">
        <f t="shared" si="34"/>
        <v>0</v>
      </c>
      <c r="M187" s="1448"/>
      <c r="N187" s="44"/>
      <c r="O187" s="44"/>
      <c r="P187" s="44"/>
      <c r="Q187" s="44"/>
      <c r="R187" s="44"/>
      <c r="S187" s="4"/>
      <c r="T187" s="942"/>
      <c r="U187" s="942"/>
      <c r="V187" s="942"/>
      <c r="W187" s="942"/>
      <c r="X187" s="942"/>
      <c r="Y187" s="942"/>
      <c r="Z187" s="942"/>
      <c r="AA187" s="942"/>
      <c r="AB187" s="942"/>
      <c r="AC187" s="942"/>
      <c r="AD187" s="942"/>
      <c r="AE187" s="942"/>
      <c r="AF187" s="942"/>
      <c r="AG187" s="942"/>
      <c r="AH187" s="942"/>
      <c r="AI187" s="942"/>
      <c r="AJ187" s="942"/>
      <c r="AK187" s="942"/>
      <c r="AL187" s="942"/>
      <c r="AM187" s="942"/>
      <c r="AN187" s="942"/>
      <c r="AO187" s="942"/>
      <c r="AP187" s="942"/>
      <c r="AQ187" s="942"/>
      <c r="AR187" s="942"/>
      <c r="AS187" s="942"/>
      <c r="AT187" s="942"/>
      <c r="AU187" s="942"/>
      <c r="AV187" s="942"/>
      <c r="AW187" s="942"/>
    </row>
    <row r="188" spans="1:49" ht="13.5" hidden="1" customHeight="1" x14ac:dyDescent="0.15">
      <c r="A188" s="4"/>
      <c r="B188" s="44"/>
      <c r="C188" s="44"/>
      <c r="D188" s="430">
        <f>'2b'!D277</f>
        <v>0</v>
      </c>
      <c r="E188" s="1451">
        <f>'2b'!E277</f>
        <v>0</v>
      </c>
      <c r="F188" s="1447">
        <f t="shared" si="31"/>
        <v>0</v>
      </c>
      <c r="G188" s="1448"/>
      <c r="H188" s="1447">
        <f t="shared" si="32"/>
        <v>0</v>
      </c>
      <c r="I188" s="1448"/>
      <c r="J188" s="1447">
        <f t="shared" si="33"/>
        <v>0</v>
      </c>
      <c r="K188" s="1448"/>
      <c r="L188" s="1447">
        <f t="shared" si="34"/>
        <v>0</v>
      </c>
      <c r="M188" s="1448"/>
      <c r="N188" s="44"/>
      <c r="O188" s="44"/>
      <c r="P188" s="44"/>
      <c r="Q188" s="44"/>
      <c r="R188" s="44"/>
      <c r="S188" s="4"/>
      <c r="T188" s="942"/>
      <c r="U188" s="942"/>
      <c r="V188" s="942"/>
      <c r="W188" s="942"/>
      <c r="X188" s="942"/>
      <c r="Y188" s="942"/>
      <c r="Z188" s="942"/>
      <c r="AA188" s="942"/>
      <c r="AB188" s="942"/>
      <c r="AC188" s="942"/>
      <c r="AD188" s="942"/>
      <c r="AE188" s="942"/>
      <c r="AF188" s="942"/>
      <c r="AG188" s="942"/>
      <c r="AH188" s="942"/>
      <c r="AI188" s="942"/>
      <c r="AJ188" s="942"/>
      <c r="AK188" s="942"/>
      <c r="AL188" s="942"/>
      <c r="AM188" s="942"/>
      <c r="AN188" s="942"/>
      <c r="AO188" s="942"/>
      <c r="AP188" s="942"/>
      <c r="AQ188" s="942"/>
      <c r="AR188" s="942"/>
      <c r="AS188" s="942"/>
      <c r="AT188" s="942"/>
      <c r="AU188" s="942"/>
      <c r="AV188" s="942"/>
      <c r="AW188" s="942"/>
    </row>
    <row r="189" spans="1:49" ht="13.5" hidden="1" customHeight="1" x14ac:dyDescent="0.15">
      <c r="A189" s="4"/>
      <c r="B189" s="44"/>
      <c r="C189" s="44"/>
      <c r="D189" s="430">
        <f>'2b'!D278</f>
        <v>0</v>
      </c>
      <c r="E189" s="1451">
        <f>'2b'!E278</f>
        <v>0</v>
      </c>
      <c r="F189" s="1447">
        <f t="shared" si="31"/>
        <v>0</v>
      </c>
      <c r="G189" s="1448"/>
      <c r="H189" s="1447">
        <f t="shared" si="32"/>
        <v>0</v>
      </c>
      <c r="I189" s="1448"/>
      <c r="J189" s="1447">
        <f t="shared" si="33"/>
        <v>0</v>
      </c>
      <c r="K189" s="1448"/>
      <c r="L189" s="1447">
        <f t="shared" si="34"/>
        <v>0</v>
      </c>
      <c r="M189" s="1448"/>
      <c r="N189" s="44"/>
      <c r="O189" s="44"/>
      <c r="P189" s="44"/>
      <c r="Q189" s="44"/>
      <c r="R189" s="44"/>
      <c r="S189" s="4"/>
      <c r="T189" s="942"/>
      <c r="U189" s="942"/>
      <c r="V189" s="942"/>
      <c r="W189" s="942"/>
      <c r="X189" s="942"/>
      <c r="Y189" s="942"/>
      <c r="Z189" s="942"/>
      <c r="AA189" s="942"/>
      <c r="AB189" s="942"/>
      <c r="AC189" s="942"/>
      <c r="AD189" s="942"/>
      <c r="AE189" s="942"/>
      <c r="AF189" s="942"/>
      <c r="AG189" s="942"/>
      <c r="AH189" s="942"/>
      <c r="AI189" s="942"/>
      <c r="AJ189" s="942"/>
      <c r="AK189" s="942"/>
      <c r="AL189" s="942"/>
      <c r="AM189" s="942"/>
      <c r="AN189" s="942"/>
      <c r="AO189" s="942"/>
      <c r="AP189" s="942"/>
      <c r="AQ189" s="942"/>
      <c r="AR189" s="942"/>
      <c r="AS189" s="942"/>
      <c r="AT189" s="942"/>
      <c r="AU189" s="942"/>
      <c r="AV189" s="942"/>
      <c r="AW189" s="942"/>
    </row>
    <row r="190" spans="1:49" ht="13.5" hidden="1" customHeight="1" x14ac:dyDescent="0.15">
      <c r="A190" s="4"/>
      <c r="B190" s="44"/>
      <c r="C190" s="44"/>
      <c r="D190" s="430">
        <f>'2b'!D279</f>
        <v>0</v>
      </c>
      <c r="E190" s="1451">
        <f>'2b'!E279</f>
        <v>0</v>
      </c>
      <c r="F190" s="1447">
        <f t="shared" si="31"/>
        <v>0</v>
      </c>
      <c r="G190" s="1448"/>
      <c r="H190" s="1447">
        <f t="shared" si="32"/>
        <v>0</v>
      </c>
      <c r="I190" s="1448"/>
      <c r="J190" s="1447">
        <f t="shared" si="33"/>
        <v>0</v>
      </c>
      <c r="K190" s="1448"/>
      <c r="L190" s="1447">
        <f t="shared" si="34"/>
        <v>0</v>
      </c>
      <c r="M190" s="1448"/>
      <c r="N190" s="44"/>
      <c r="O190" s="44"/>
      <c r="P190" s="44"/>
      <c r="Q190" s="44"/>
      <c r="R190" s="44"/>
      <c r="S190" s="4"/>
      <c r="T190" s="942"/>
      <c r="U190" s="942"/>
      <c r="V190" s="942"/>
      <c r="W190" s="942"/>
      <c r="X190" s="942"/>
      <c r="Y190" s="942"/>
      <c r="Z190" s="942"/>
      <c r="AA190" s="942"/>
      <c r="AB190" s="942"/>
      <c r="AC190" s="942"/>
      <c r="AD190" s="942"/>
      <c r="AE190" s="942"/>
      <c r="AF190" s="942"/>
      <c r="AG190" s="942"/>
      <c r="AH190" s="942"/>
      <c r="AI190" s="942"/>
      <c r="AJ190" s="942"/>
      <c r="AK190" s="942"/>
      <c r="AL190" s="942"/>
      <c r="AM190" s="942"/>
      <c r="AN190" s="942"/>
      <c r="AO190" s="942"/>
      <c r="AP190" s="942"/>
      <c r="AQ190" s="942"/>
      <c r="AR190" s="942"/>
      <c r="AS190" s="942"/>
      <c r="AT190" s="942"/>
      <c r="AU190" s="942"/>
      <c r="AV190" s="942"/>
      <c r="AW190" s="942"/>
    </row>
    <row r="191" spans="1:49" ht="13.5" customHeight="1" x14ac:dyDescent="0.15">
      <c r="A191" s="4"/>
      <c r="B191" s="44"/>
      <c r="C191" s="44"/>
      <c r="D191" s="430">
        <f>'2b'!D280</f>
        <v>0</v>
      </c>
      <c r="E191" s="1451">
        <f>'2b'!E280</f>
        <v>0</v>
      </c>
      <c r="F191" s="1447">
        <f t="shared" si="31"/>
        <v>0</v>
      </c>
      <c r="G191" s="1448"/>
      <c r="H191" s="1447">
        <f t="shared" si="32"/>
        <v>0</v>
      </c>
      <c r="I191" s="1448"/>
      <c r="J191" s="1447">
        <f t="shared" si="33"/>
        <v>0</v>
      </c>
      <c r="K191" s="1448"/>
      <c r="L191" s="1447">
        <f t="shared" si="34"/>
        <v>0</v>
      </c>
      <c r="M191" s="1448"/>
      <c r="N191" s="44"/>
      <c r="O191" s="44"/>
      <c r="P191" s="44"/>
      <c r="Q191" s="44"/>
      <c r="R191" s="44"/>
      <c r="S191" s="4"/>
      <c r="T191" s="942"/>
      <c r="U191" s="942"/>
      <c r="V191" s="942"/>
      <c r="W191" s="942"/>
      <c r="X191" s="942"/>
      <c r="Y191" s="942"/>
      <c r="Z191" s="942"/>
      <c r="AA191" s="942"/>
      <c r="AB191" s="942"/>
      <c r="AC191" s="942"/>
      <c r="AD191" s="942"/>
      <c r="AE191" s="942"/>
      <c r="AF191" s="942"/>
      <c r="AG191" s="942"/>
      <c r="AH191" s="942"/>
      <c r="AI191" s="942"/>
      <c r="AJ191" s="942"/>
      <c r="AK191" s="942"/>
      <c r="AL191" s="942"/>
      <c r="AM191" s="942"/>
      <c r="AN191" s="942"/>
      <c r="AO191" s="942"/>
      <c r="AP191" s="942"/>
      <c r="AQ191" s="942"/>
      <c r="AR191" s="942"/>
      <c r="AS191" s="942"/>
      <c r="AT191" s="942"/>
      <c r="AU191" s="942"/>
      <c r="AV191" s="942"/>
      <c r="AW191" s="942"/>
    </row>
    <row r="192" spans="1:49" ht="20" customHeight="1" thickBot="1" x14ac:dyDescent="0.2">
      <c r="A192" s="4"/>
      <c r="B192" s="44"/>
      <c r="C192" s="44"/>
      <c r="D192" s="44"/>
      <c r="E192" s="44"/>
      <c r="F192" s="44"/>
      <c r="G192" s="44"/>
      <c r="H192" s="44"/>
      <c r="I192" s="44"/>
      <c r="J192" s="44"/>
      <c r="K192" s="44"/>
      <c r="L192" s="44"/>
      <c r="M192" s="44"/>
      <c r="N192" s="44"/>
      <c r="O192" s="44"/>
      <c r="P192" s="44"/>
      <c r="Q192" s="44"/>
      <c r="R192" s="44"/>
      <c r="S192" s="4"/>
      <c r="T192" s="942"/>
      <c r="U192" s="942"/>
      <c r="V192" s="942"/>
      <c r="W192" s="942"/>
      <c r="X192" s="942"/>
      <c r="Y192" s="942"/>
      <c r="Z192" s="942"/>
      <c r="AA192" s="942"/>
      <c r="AB192" s="942"/>
      <c r="AC192" s="942"/>
      <c r="AD192" s="942"/>
      <c r="AE192" s="942"/>
      <c r="AF192" s="942"/>
      <c r="AG192" s="942"/>
      <c r="AH192" s="942"/>
      <c r="AI192" s="942"/>
      <c r="AJ192" s="942"/>
      <c r="AK192" s="942"/>
      <c r="AL192" s="942"/>
      <c r="AM192" s="942"/>
      <c r="AN192" s="942"/>
      <c r="AO192" s="942"/>
      <c r="AP192" s="942"/>
      <c r="AQ192" s="942"/>
      <c r="AR192" s="942"/>
      <c r="AS192" s="942"/>
      <c r="AT192" s="942"/>
      <c r="AU192" s="942"/>
      <c r="AV192" s="942"/>
      <c r="AW192" s="942"/>
    </row>
    <row r="193" spans="1:49" ht="19.5" customHeight="1" thickBot="1" x14ac:dyDescent="0.25">
      <c r="A193" s="4"/>
      <c r="B193" s="44"/>
      <c r="C193" s="19">
        <v>4</v>
      </c>
      <c r="D193" s="2376" t="s">
        <v>1757</v>
      </c>
      <c r="E193" s="2377"/>
      <c r="F193" s="2378"/>
      <c r="G193" s="77" t="s">
        <v>659</v>
      </c>
      <c r="H193" s="44"/>
      <c r="I193" s="208"/>
      <c r="J193" s="44"/>
      <c r="K193" s="44"/>
      <c r="L193" s="44"/>
      <c r="M193" s="44"/>
      <c r="N193" s="44"/>
      <c r="O193" s="44"/>
      <c r="P193" s="44"/>
      <c r="Q193" s="44"/>
      <c r="R193" s="44"/>
      <c r="S193" s="4"/>
      <c r="T193" s="942"/>
      <c r="U193" s="942"/>
      <c r="V193" s="942"/>
      <c r="W193" s="942"/>
      <c r="X193" s="942"/>
      <c r="Y193" s="942"/>
      <c r="Z193" s="942"/>
      <c r="AA193" s="942"/>
      <c r="AB193" s="942"/>
      <c r="AC193" s="942"/>
      <c r="AD193" s="942"/>
      <c r="AE193" s="942"/>
      <c r="AF193" s="942"/>
      <c r="AG193" s="942"/>
      <c r="AH193" s="942"/>
      <c r="AI193" s="942"/>
      <c r="AJ193" s="942"/>
      <c r="AK193" s="942"/>
      <c r="AL193" s="942"/>
      <c r="AM193" s="942"/>
      <c r="AN193" s="942"/>
      <c r="AO193" s="942"/>
      <c r="AP193" s="942"/>
      <c r="AQ193" s="942"/>
      <c r="AR193" s="942"/>
      <c r="AS193" s="942"/>
      <c r="AT193" s="942"/>
      <c r="AU193" s="942"/>
      <c r="AV193" s="942"/>
      <c r="AW193" s="942"/>
    </row>
    <row r="194" spans="1:49" ht="5" customHeight="1" thickBot="1" x14ac:dyDescent="0.2">
      <c r="A194" s="4"/>
      <c r="B194" s="44"/>
      <c r="C194" s="44"/>
      <c r="D194" s="77"/>
      <c r="E194" s="44"/>
      <c r="F194" s="44"/>
      <c r="G194" s="44"/>
      <c r="H194" s="44"/>
      <c r="I194" s="44"/>
      <c r="J194" s="44"/>
      <c r="K194" s="44"/>
      <c r="L194" s="44"/>
      <c r="M194" s="44"/>
      <c r="N194" s="44"/>
      <c r="O194" s="44"/>
      <c r="P194" s="44"/>
      <c r="Q194" s="44"/>
      <c r="R194" s="44"/>
      <c r="S194" s="4"/>
      <c r="T194" s="942"/>
      <c r="U194" s="942"/>
      <c r="V194" s="942"/>
      <c r="W194" s="942"/>
      <c r="X194" s="942"/>
      <c r="Y194" s="942"/>
      <c r="Z194" s="942"/>
      <c r="AA194" s="942"/>
      <c r="AB194" s="942"/>
      <c r="AC194" s="942"/>
      <c r="AD194" s="942"/>
      <c r="AE194" s="942"/>
      <c r="AF194" s="942"/>
      <c r="AG194" s="942"/>
      <c r="AH194" s="942"/>
      <c r="AI194" s="942"/>
      <c r="AJ194" s="942"/>
      <c r="AK194" s="942"/>
      <c r="AL194" s="942"/>
      <c r="AM194" s="942"/>
      <c r="AN194" s="942"/>
      <c r="AO194" s="942"/>
      <c r="AP194" s="942"/>
      <c r="AQ194" s="942"/>
      <c r="AR194" s="942"/>
      <c r="AS194" s="942"/>
      <c r="AT194" s="942"/>
      <c r="AU194" s="942"/>
      <c r="AV194" s="942"/>
      <c r="AW194" s="942"/>
    </row>
    <row r="195" spans="1:49" ht="17.25" customHeight="1" thickBot="1" x14ac:dyDescent="0.2">
      <c r="A195" s="4"/>
      <c r="B195" s="44"/>
      <c r="C195" s="44"/>
      <c r="D195" s="46"/>
      <c r="E195" s="1381">
        <f t="shared" ref="E195:L195" si="35">E182</f>
        <v>2023</v>
      </c>
      <c r="F195" s="2757">
        <f t="shared" si="35"/>
        <v>2024</v>
      </c>
      <c r="G195" s="2758"/>
      <c r="H195" s="2755">
        <f t="shared" si="35"/>
        <v>2025</v>
      </c>
      <c r="I195" s="2756"/>
      <c r="J195" s="2748">
        <f t="shared" si="35"/>
        <v>2026</v>
      </c>
      <c r="K195" s="2749"/>
      <c r="L195" s="2750">
        <f t="shared" si="35"/>
        <v>2027</v>
      </c>
      <c r="M195" s="2751"/>
      <c r="N195" s="44"/>
      <c r="O195" s="44"/>
      <c r="P195" s="44"/>
      <c r="Q195" s="44"/>
      <c r="R195" s="44"/>
      <c r="S195" s="4"/>
      <c r="T195" s="942"/>
      <c r="U195" s="942"/>
      <c r="V195" s="942"/>
      <c r="W195" s="942"/>
      <c r="X195" s="942"/>
      <c r="Y195" s="942"/>
      <c r="Z195" s="942"/>
      <c r="AA195" s="942"/>
      <c r="AB195" s="942"/>
      <c r="AC195" s="942"/>
      <c r="AD195" s="942"/>
      <c r="AE195" s="942"/>
      <c r="AF195" s="942"/>
      <c r="AG195" s="942"/>
      <c r="AH195" s="942"/>
      <c r="AI195" s="942"/>
      <c r="AJ195" s="942"/>
      <c r="AK195" s="942"/>
      <c r="AL195" s="942"/>
      <c r="AM195" s="942"/>
      <c r="AN195" s="942"/>
      <c r="AO195" s="942"/>
      <c r="AP195" s="942"/>
      <c r="AQ195" s="942"/>
      <c r="AR195" s="942"/>
      <c r="AS195" s="942"/>
      <c r="AT195" s="942"/>
      <c r="AU195" s="942"/>
      <c r="AV195" s="942"/>
      <c r="AW195" s="942"/>
    </row>
    <row r="196" spans="1:49" ht="5" customHeight="1" x14ac:dyDescent="0.15">
      <c r="A196" s="4"/>
      <c r="B196" s="44"/>
      <c r="C196" s="44"/>
      <c r="D196" s="46"/>
      <c r="E196" s="1460"/>
      <c r="F196" s="814"/>
      <c r="G196" s="814"/>
      <c r="H196" s="814"/>
      <c r="I196" s="814"/>
      <c r="J196" s="814"/>
      <c r="K196" s="814"/>
      <c r="L196" s="814"/>
      <c r="M196" s="814"/>
      <c r="N196" s="44"/>
      <c r="O196" s="44"/>
      <c r="P196" s="44"/>
      <c r="Q196" s="44"/>
      <c r="R196" s="44"/>
      <c r="S196" s="4"/>
      <c r="T196" s="942"/>
      <c r="U196" s="942"/>
      <c r="V196" s="942"/>
      <c r="W196" s="942"/>
      <c r="X196" s="942"/>
      <c r="Y196" s="942"/>
      <c r="Z196" s="942"/>
      <c r="AA196" s="942"/>
      <c r="AB196" s="942"/>
      <c r="AC196" s="942"/>
      <c r="AD196" s="942"/>
      <c r="AE196" s="942"/>
      <c r="AF196" s="942"/>
      <c r="AG196" s="942"/>
      <c r="AH196" s="942"/>
      <c r="AI196" s="942"/>
      <c r="AJ196" s="942"/>
      <c r="AK196" s="942"/>
      <c r="AL196" s="942"/>
      <c r="AM196" s="942"/>
      <c r="AN196" s="942"/>
      <c r="AO196" s="942"/>
      <c r="AP196" s="942"/>
      <c r="AQ196" s="942"/>
      <c r="AR196" s="942"/>
      <c r="AS196" s="942"/>
      <c r="AT196" s="942"/>
      <c r="AU196" s="942"/>
      <c r="AV196" s="942"/>
      <c r="AW196" s="942"/>
    </row>
    <row r="197" spans="1:49" ht="15" customHeight="1" thickBot="1" x14ac:dyDescent="0.2">
      <c r="A197" s="4"/>
      <c r="B197" s="44"/>
      <c r="C197" s="44"/>
      <c r="D197" s="1462" t="str">
        <f>'2b'!D289</f>
        <v>Alquileres</v>
      </c>
      <c r="E197" s="1465">
        <f>'2b'!E289</f>
        <v>3000</v>
      </c>
      <c r="F197" s="1464">
        <f>SUM(F198:F203)</f>
        <v>3000</v>
      </c>
      <c r="G197" s="1461" t="s">
        <v>425</v>
      </c>
      <c r="H197" s="1464">
        <f>SUM(H198:H203)</f>
        <v>3000</v>
      </c>
      <c r="I197" s="1461" t="s">
        <v>425</v>
      </c>
      <c r="J197" s="1464">
        <f>SUM(J198:J203)</f>
        <v>3000</v>
      </c>
      <c r="K197" s="1461" t="s">
        <v>425</v>
      </c>
      <c r="L197" s="1464">
        <f>SUM(L198:L203)</f>
        <v>3000</v>
      </c>
      <c r="M197" s="1461" t="s">
        <v>425</v>
      </c>
      <c r="N197" s="44"/>
      <c r="O197" s="44"/>
      <c r="P197" s="44"/>
      <c r="Q197" s="44"/>
      <c r="R197" s="44"/>
      <c r="S197" s="4"/>
      <c r="T197" s="942"/>
      <c r="U197" s="942"/>
      <c r="V197" s="942"/>
      <c r="W197" s="942"/>
      <c r="X197" s="942"/>
      <c r="Y197" s="942"/>
      <c r="Z197" s="942"/>
      <c r="AA197" s="942"/>
      <c r="AB197" s="942"/>
      <c r="AC197" s="942"/>
      <c r="AD197" s="942"/>
      <c r="AE197" s="942"/>
      <c r="AF197" s="942"/>
      <c r="AG197" s="942"/>
      <c r="AH197" s="942"/>
      <c r="AI197" s="942"/>
      <c r="AJ197" s="942"/>
      <c r="AK197" s="942"/>
      <c r="AL197" s="942"/>
      <c r="AM197" s="942"/>
      <c r="AN197" s="942"/>
      <c r="AO197" s="942"/>
      <c r="AP197" s="942"/>
      <c r="AQ197" s="942"/>
      <c r="AR197" s="942"/>
      <c r="AS197" s="942"/>
      <c r="AT197" s="942"/>
      <c r="AU197" s="942"/>
      <c r="AV197" s="942"/>
      <c r="AW197" s="942"/>
    </row>
    <row r="198" spans="1:49" ht="15" customHeight="1" x14ac:dyDescent="0.15">
      <c r="A198" s="4"/>
      <c r="B198" s="44"/>
      <c r="C198" s="44"/>
      <c r="D198" s="1463" t="str">
        <f>'2b'!D290</f>
        <v>Locales</v>
      </c>
      <c r="E198" s="1466">
        <f>'2b'!E290</f>
        <v>0</v>
      </c>
      <c r="F198" s="1443">
        <f t="shared" ref="F198:F203" si="36">IF(G198=0,E198,E198+(E198*G198))</f>
        <v>0</v>
      </c>
      <c r="G198" s="1469">
        <v>0</v>
      </c>
      <c r="H198" s="1468">
        <f t="shared" ref="H198:H203" si="37">IF(I198=0,F198,F198+(F198*I198))</f>
        <v>0</v>
      </c>
      <c r="I198" s="1469">
        <v>0</v>
      </c>
      <c r="J198" s="1468">
        <f t="shared" ref="J198:J203" si="38">IF(K198=0,H198,H198+(H198*K198))</f>
        <v>0</v>
      </c>
      <c r="K198" s="1469"/>
      <c r="L198" s="1468">
        <f t="shared" ref="L198:L203" si="39">IF(M198=0,J198,J198+(J198*M198))</f>
        <v>0</v>
      </c>
      <c r="M198" s="1469">
        <v>0</v>
      </c>
      <c r="N198" s="44"/>
      <c r="O198" s="44"/>
      <c r="P198" s="44"/>
      <c r="Q198" s="44"/>
      <c r="R198" s="44"/>
      <c r="S198" s="4"/>
      <c r="T198" s="942"/>
      <c r="U198" s="942"/>
      <c r="V198" s="942"/>
      <c r="W198" s="942"/>
      <c r="X198" s="942"/>
      <c r="Y198" s="942"/>
      <c r="Z198" s="942"/>
      <c r="AA198" s="942"/>
      <c r="AB198" s="942"/>
      <c r="AC198" s="942"/>
      <c r="AD198" s="942"/>
      <c r="AE198" s="942"/>
      <c r="AF198" s="942"/>
      <c r="AG198" s="942"/>
      <c r="AH198" s="942"/>
      <c r="AI198" s="942"/>
      <c r="AJ198" s="942"/>
      <c r="AK198" s="942"/>
      <c r="AL198" s="942"/>
      <c r="AM198" s="942"/>
      <c r="AN198" s="942"/>
      <c r="AO198" s="942"/>
      <c r="AP198" s="942"/>
      <c r="AQ198" s="942"/>
      <c r="AR198" s="942"/>
      <c r="AS198" s="942"/>
      <c r="AT198" s="942"/>
      <c r="AU198" s="942"/>
      <c r="AV198" s="942"/>
      <c r="AW198" s="942"/>
    </row>
    <row r="199" spans="1:49" ht="15" customHeight="1" x14ac:dyDescent="0.15">
      <c r="A199" s="4"/>
      <c r="B199" s="44"/>
      <c r="C199" s="44"/>
      <c r="D199" s="430" t="str">
        <f>'2b'!D291</f>
        <v>Oficinas</v>
      </c>
      <c r="E199" s="1467">
        <f>'2b'!E291</f>
        <v>3000</v>
      </c>
      <c r="F199" s="1443">
        <f t="shared" si="36"/>
        <v>3000</v>
      </c>
      <c r="G199" s="1370"/>
      <c r="H199" s="1443">
        <f t="shared" si="37"/>
        <v>3000</v>
      </c>
      <c r="I199" s="1370"/>
      <c r="J199" s="1443">
        <f t="shared" si="38"/>
        <v>3000</v>
      </c>
      <c r="K199" s="1370"/>
      <c r="L199" s="1443">
        <f t="shared" si="39"/>
        <v>3000</v>
      </c>
      <c r="M199" s="1370"/>
      <c r="N199" s="44"/>
      <c r="O199" s="44"/>
      <c r="P199" s="44"/>
      <c r="Q199" s="44"/>
      <c r="R199" s="44"/>
      <c r="S199" s="4"/>
      <c r="T199" s="942"/>
      <c r="U199" s="942"/>
      <c r="V199" s="942"/>
      <c r="W199" s="942"/>
      <c r="X199" s="942"/>
      <c r="Y199" s="942"/>
      <c r="Z199" s="942"/>
      <c r="AA199" s="942"/>
      <c r="AB199" s="942"/>
      <c r="AC199" s="942"/>
      <c r="AD199" s="942"/>
      <c r="AE199" s="942"/>
      <c r="AF199" s="942"/>
      <c r="AG199" s="942"/>
      <c r="AH199" s="942"/>
      <c r="AI199" s="942"/>
      <c r="AJ199" s="942"/>
      <c r="AK199" s="942"/>
      <c r="AL199" s="942"/>
      <c r="AM199" s="942"/>
      <c r="AN199" s="942"/>
      <c r="AO199" s="942"/>
      <c r="AP199" s="942"/>
      <c r="AQ199" s="942"/>
      <c r="AR199" s="942"/>
      <c r="AS199" s="942"/>
      <c r="AT199" s="942"/>
      <c r="AU199" s="942"/>
      <c r="AV199" s="942"/>
      <c r="AW199" s="942"/>
    </row>
    <row r="200" spans="1:49" ht="15" hidden="1" customHeight="1" x14ac:dyDescent="0.15">
      <c r="A200" s="4"/>
      <c r="B200" s="44"/>
      <c r="C200" s="44"/>
      <c r="D200" s="430" t="str">
        <f>'2b'!D292</f>
        <v>Terrenos</v>
      </c>
      <c r="E200" s="1467">
        <f>'2b'!E292</f>
        <v>0</v>
      </c>
      <c r="F200" s="1443">
        <f t="shared" si="36"/>
        <v>0</v>
      </c>
      <c r="G200" s="1370">
        <f>+G199</f>
        <v>0</v>
      </c>
      <c r="H200" s="1443">
        <f t="shared" si="37"/>
        <v>0</v>
      </c>
      <c r="I200" s="1370">
        <f>+I199</f>
        <v>0</v>
      </c>
      <c r="J200" s="1443">
        <f t="shared" si="38"/>
        <v>0</v>
      </c>
      <c r="K200" s="1370">
        <f>+K199</f>
        <v>0</v>
      </c>
      <c r="L200" s="1443">
        <f t="shared" si="39"/>
        <v>0</v>
      </c>
      <c r="M200" s="1370">
        <f>+M199</f>
        <v>0</v>
      </c>
      <c r="N200" s="44"/>
      <c r="O200" s="44"/>
      <c r="P200" s="44"/>
      <c r="Q200" s="44"/>
      <c r="R200" s="44"/>
      <c r="S200" s="4"/>
      <c r="T200" s="942"/>
      <c r="U200" s="942"/>
      <c r="V200" s="942"/>
      <c r="W200" s="942"/>
      <c r="X200" s="942"/>
      <c r="Y200" s="942"/>
      <c r="Z200" s="942"/>
      <c r="AA200" s="942"/>
      <c r="AB200" s="942"/>
      <c r="AC200" s="942"/>
      <c r="AD200" s="942"/>
      <c r="AE200" s="942"/>
      <c r="AF200" s="942"/>
      <c r="AG200" s="942"/>
      <c r="AH200" s="942"/>
      <c r="AI200" s="942"/>
      <c r="AJ200" s="942"/>
      <c r="AK200" s="942"/>
      <c r="AL200" s="942"/>
      <c r="AM200" s="942"/>
      <c r="AN200" s="942"/>
      <c r="AO200" s="942"/>
      <c r="AP200" s="942"/>
      <c r="AQ200" s="942"/>
      <c r="AR200" s="942"/>
      <c r="AS200" s="942"/>
      <c r="AT200" s="942"/>
      <c r="AU200" s="942"/>
      <c r="AV200" s="942"/>
      <c r="AW200" s="942"/>
    </row>
    <row r="201" spans="1:49" ht="15" hidden="1" customHeight="1" x14ac:dyDescent="0.15">
      <c r="A201" s="4"/>
      <c r="B201" s="44"/>
      <c r="C201" s="44"/>
      <c r="D201" s="430">
        <f>'2b'!D293</f>
        <v>0</v>
      </c>
      <c r="E201" s="1467">
        <f>'2b'!E293</f>
        <v>0</v>
      </c>
      <c r="F201" s="1443">
        <f t="shared" si="36"/>
        <v>0</v>
      </c>
      <c r="G201" s="1370">
        <f>+G200</f>
        <v>0</v>
      </c>
      <c r="H201" s="1443">
        <f t="shared" si="37"/>
        <v>0</v>
      </c>
      <c r="I201" s="1370">
        <f>+I200</f>
        <v>0</v>
      </c>
      <c r="J201" s="1443">
        <f t="shared" si="38"/>
        <v>0</v>
      </c>
      <c r="K201" s="1370">
        <f>+K200</f>
        <v>0</v>
      </c>
      <c r="L201" s="1443">
        <f t="shared" si="39"/>
        <v>0</v>
      </c>
      <c r="M201" s="1370">
        <f>+M200</f>
        <v>0</v>
      </c>
      <c r="N201" s="44"/>
      <c r="O201" s="44"/>
      <c r="P201" s="44"/>
      <c r="Q201" s="44"/>
      <c r="R201" s="44"/>
      <c r="S201" s="4"/>
      <c r="T201" s="942"/>
      <c r="U201" s="942"/>
      <c r="V201" s="942"/>
      <c r="W201" s="942"/>
      <c r="X201" s="942"/>
      <c r="Y201" s="942"/>
      <c r="Z201" s="942"/>
      <c r="AA201" s="942"/>
      <c r="AB201" s="942"/>
      <c r="AC201" s="942"/>
      <c r="AD201" s="942"/>
      <c r="AE201" s="942"/>
      <c r="AF201" s="942"/>
      <c r="AG201" s="942"/>
      <c r="AH201" s="942"/>
      <c r="AI201" s="942"/>
      <c r="AJ201" s="942"/>
      <c r="AK201" s="942"/>
      <c r="AL201" s="942"/>
      <c r="AM201" s="942"/>
      <c r="AN201" s="942"/>
      <c r="AO201" s="942"/>
      <c r="AP201" s="942"/>
      <c r="AQ201" s="942"/>
      <c r="AR201" s="942"/>
      <c r="AS201" s="942"/>
      <c r="AT201" s="942"/>
      <c r="AU201" s="942"/>
      <c r="AV201" s="942"/>
      <c r="AW201" s="942"/>
    </row>
    <row r="202" spans="1:49" ht="15" hidden="1" customHeight="1" x14ac:dyDescent="0.15">
      <c r="A202" s="4"/>
      <c r="B202" s="44"/>
      <c r="C202" s="44"/>
      <c r="D202" s="430">
        <f>'2b'!D294</f>
        <v>0</v>
      </c>
      <c r="E202" s="1467">
        <f>'2b'!E294</f>
        <v>0</v>
      </c>
      <c r="F202" s="1443">
        <f t="shared" si="36"/>
        <v>0</v>
      </c>
      <c r="G202" s="1370">
        <f>+G201</f>
        <v>0</v>
      </c>
      <c r="H202" s="1443">
        <f t="shared" si="37"/>
        <v>0</v>
      </c>
      <c r="I202" s="1370">
        <f>+I201</f>
        <v>0</v>
      </c>
      <c r="J202" s="1443">
        <f t="shared" si="38"/>
        <v>0</v>
      </c>
      <c r="K202" s="1370">
        <f>+K201</f>
        <v>0</v>
      </c>
      <c r="L202" s="1443">
        <f t="shared" si="39"/>
        <v>0</v>
      </c>
      <c r="M202" s="1370">
        <f>+M201</f>
        <v>0</v>
      </c>
      <c r="N202" s="44"/>
      <c r="O202" s="44"/>
      <c r="P202" s="44"/>
      <c r="Q202" s="44"/>
      <c r="R202" s="44"/>
      <c r="S202" s="4"/>
      <c r="T202" s="942"/>
      <c r="U202" s="942"/>
      <c r="V202" s="942"/>
      <c r="W202" s="942"/>
      <c r="X202" s="942"/>
      <c r="Y202" s="942"/>
      <c r="Z202" s="942"/>
      <c r="AA202" s="942"/>
      <c r="AB202" s="942"/>
      <c r="AC202" s="942"/>
      <c r="AD202" s="942"/>
      <c r="AE202" s="942"/>
      <c r="AF202" s="942"/>
      <c r="AG202" s="942"/>
      <c r="AH202" s="942"/>
      <c r="AI202" s="942"/>
      <c r="AJ202" s="942"/>
      <c r="AK202" s="942"/>
      <c r="AL202" s="942"/>
      <c r="AM202" s="942"/>
      <c r="AN202" s="942"/>
      <c r="AO202" s="942"/>
      <c r="AP202" s="942"/>
      <c r="AQ202" s="942"/>
      <c r="AR202" s="942"/>
      <c r="AS202" s="942"/>
      <c r="AT202" s="942"/>
      <c r="AU202" s="942"/>
      <c r="AV202" s="942"/>
      <c r="AW202" s="942"/>
    </row>
    <row r="203" spans="1:49" ht="15" hidden="1" customHeight="1" x14ac:dyDescent="0.15">
      <c r="A203" s="4"/>
      <c r="B203" s="44"/>
      <c r="C203" s="44"/>
      <c r="D203" s="430">
        <f>'2b'!D295</f>
        <v>0</v>
      </c>
      <c r="E203" s="1467">
        <f>'2b'!E295</f>
        <v>0</v>
      </c>
      <c r="F203" s="1443">
        <f t="shared" si="36"/>
        <v>0</v>
      </c>
      <c r="G203" s="1370">
        <f>+G202</f>
        <v>0</v>
      </c>
      <c r="H203" s="1443">
        <f t="shared" si="37"/>
        <v>0</v>
      </c>
      <c r="I203" s="1370">
        <f>+I202</f>
        <v>0</v>
      </c>
      <c r="J203" s="1443">
        <f t="shared" si="38"/>
        <v>0</v>
      </c>
      <c r="K203" s="1370">
        <f>+K202</f>
        <v>0</v>
      </c>
      <c r="L203" s="1443">
        <f t="shared" si="39"/>
        <v>0</v>
      </c>
      <c r="M203" s="1370">
        <f>+M202</f>
        <v>0</v>
      </c>
      <c r="N203" s="44"/>
      <c r="O203" s="44"/>
      <c r="P203" s="44"/>
      <c r="Q203" s="44"/>
      <c r="R203" s="44"/>
      <c r="S203" s="4"/>
      <c r="T203" s="942"/>
      <c r="U203" s="942"/>
      <c r="V203" s="942"/>
      <c r="W203" s="942"/>
      <c r="X203" s="942"/>
      <c r="Y203" s="942"/>
      <c r="Z203" s="942"/>
      <c r="AA203" s="942"/>
      <c r="AB203" s="942"/>
      <c r="AC203" s="942"/>
      <c r="AD203" s="942"/>
      <c r="AE203" s="942"/>
      <c r="AF203" s="942"/>
      <c r="AG203" s="942"/>
      <c r="AH203" s="942"/>
      <c r="AI203" s="942"/>
      <c r="AJ203" s="942"/>
      <c r="AK203" s="942"/>
      <c r="AL203" s="942"/>
      <c r="AM203" s="942"/>
      <c r="AN203" s="942"/>
      <c r="AO203" s="942"/>
      <c r="AP203" s="942"/>
      <c r="AQ203" s="942"/>
      <c r="AR203" s="942"/>
      <c r="AS203" s="942"/>
      <c r="AT203" s="942"/>
      <c r="AU203" s="942"/>
      <c r="AV203" s="942"/>
      <c r="AW203" s="942"/>
    </row>
    <row r="204" spans="1:49" ht="15" customHeight="1" thickBot="1" x14ac:dyDescent="0.2">
      <c r="A204" s="4"/>
      <c r="B204" s="44"/>
      <c r="C204" s="44"/>
      <c r="D204" s="1462" t="str">
        <f>'2b'!D296</f>
        <v>Suministros</v>
      </c>
      <c r="E204" s="1465">
        <f>'2b'!E296</f>
        <v>0</v>
      </c>
      <c r="F204" s="1464">
        <f>SUM(F205:F210)</f>
        <v>0</v>
      </c>
      <c r="G204" s="1461" t="s">
        <v>425</v>
      </c>
      <c r="H204" s="1464">
        <f>SUM(H205:H210)</f>
        <v>0</v>
      </c>
      <c r="I204" s="1461" t="s">
        <v>425</v>
      </c>
      <c r="J204" s="1464">
        <f>SUM(J205:J210)</f>
        <v>0</v>
      </c>
      <c r="K204" s="1461" t="s">
        <v>425</v>
      </c>
      <c r="L204" s="1464">
        <f>SUM(L205:L210)</f>
        <v>0</v>
      </c>
      <c r="M204" s="1461" t="s">
        <v>425</v>
      </c>
      <c r="N204" s="44"/>
      <c r="O204" s="44"/>
      <c r="P204" s="44"/>
      <c r="Q204" s="44"/>
      <c r="R204" s="44"/>
      <c r="S204" s="4"/>
      <c r="T204" s="942"/>
      <c r="U204" s="942"/>
      <c r="V204" s="942"/>
      <c r="W204" s="942"/>
      <c r="X204" s="942"/>
      <c r="Y204" s="942"/>
      <c r="Z204" s="942"/>
      <c r="AA204" s="942"/>
      <c r="AB204" s="942"/>
      <c r="AC204" s="942"/>
      <c r="AD204" s="942"/>
      <c r="AE204" s="942"/>
      <c r="AF204" s="942"/>
      <c r="AG204" s="942"/>
      <c r="AH204" s="942"/>
      <c r="AI204" s="942"/>
      <c r="AJ204" s="942"/>
      <c r="AK204" s="942"/>
      <c r="AL204" s="942"/>
      <c r="AM204" s="942"/>
      <c r="AN204" s="942"/>
      <c r="AO204" s="942"/>
      <c r="AP204" s="942"/>
      <c r="AQ204" s="942"/>
      <c r="AR204" s="942"/>
      <c r="AS204" s="942"/>
      <c r="AT204" s="942"/>
      <c r="AU204" s="942"/>
      <c r="AV204" s="942"/>
      <c r="AW204" s="942"/>
    </row>
    <row r="205" spans="1:49" ht="15" customHeight="1" x14ac:dyDescent="0.15">
      <c r="A205" s="4"/>
      <c r="B205" s="44"/>
      <c r="C205" s="44"/>
      <c r="D205" s="430" t="str">
        <f>'2b'!D297</f>
        <v>Agua</v>
      </c>
      <c r="E205" s="1467">
        <f>'2b'!E297</f>
        <v>0</v>
      </c>
      <c r="F205" s="1443">
        <f t="shared" ref="F205:F266" si="40">IF(G205=0,E205,E205+(E205*G205))</f>
        <v>0</v>
      </c>
      <c r="G205" s="1469"/>
      <c r="H205" s="1468">
        <f t="shared" ref="H205:H210" si="41">IF(I205=0,F205,F205+(F205*I205))</f>
        <v>0</v>
      </c>
      <c r="I205" s="1469"/>
      <c r="J205" s="1468">
        <f t="shared" ref="J205:J210" si="42">IF(K205=0,H205,H205+(H205*K205))</f>
        <v>0</v>
      </c>
      <c r="K205" s="1469"/>
      <c r="L205" s="1468">
        <f t="shared" ref="L205:L210" si="43">IF(M205=0,J205,J205+(J205*M205))</f>
        <v>0</v>
      </c>
      <c r="M205" s="1469"/>
      <c r="N205" s="44"/>
      <c r="O205" s="44"/>
      <c r="P205" s="44"/>
      <c r="Q205" s="44"/>
      <c r="R205" s="44"/>
      <c r="S205" s="4"/>
      <c r="T205" s="942"/>
      <c r="U205" s="942"/>
      <c r="V205" s="942"/>
      <c r="W205" s="942"/>
      <c r="X205" s="942"/>
      <c r="Y205" s="942"/>
      <c r="Z205" s="942"/>
      <c r="AA205" s="942"/>
      <c r="AB205" s="942"/>
      <c r="AC205" s="942"/>
      <c r="AD205" s="942"/>
      <c r="AE205" s="942"/>
      <c r="AF205" s="942"/>
      <c r="AG205" s="942"/>
      <c r="AH205" s="942"/>
      <c r="AI205" s="942"/>
      <c r="AJ205" s="942"/>
      <c r="AK205" s="942"/>
      <c r="AL205" s="942"/>
      <c r="AM205" s="942"/>
      <c r="AN205" s="942"/>
      <c r="AO205" s="942"/>
      <c r="AP205" s="942"/>
      <c r="AQ205" s="942"/>
      <c r="AR205" s="942"/>
      <c r="AS205" s="942"/>
      <c r="AT205" s="942"/>
      <c r="AU205" s="942"/>
      <c r="AV205" s="942"/>
      <c r="AW205" s="942"/>
    </row>
    <row r="206" spans="1:49" ht="15" customHeight="1" x14ac:dyDescent="0.15">
      <c r="A206" s="4"/>
      <c r="B206" s="44"/>
      <c r="C206" s="44"/>
      <c r="D206" s="430" t="str">
        <f>'2b'!D298</f>
        <v>Electricidad</v>
      </c>
      <c r="E206" s="1467">
        <f>'2b'!E298</f>
        <v>0</v>
      </c>
      <c r="F206" s="1443">
        <f t="shared" si="40"/>
        <v>0</v>
      </c>
      <c r="G206" s="1370"/>
      <c r="H206" s="1443">
        <f t="shared" si="41"/>
        <v>0</v>
      </c>
      <c r="I206" s="1370"/>
      <c r="J206" s="1443">
        <f t="shared" si="42"/>
        <v>0</v>
      </c>
      <c r="K206" s="1370"/>
      <c r="L206" s="1443">
        <f t="shared" si="43"/>
        <v>0</v>
      </c>
      <c r="M206" s="1370"/>
      <c r="N206" s="44"/>
      <c r="O206" s="44"/>
      <c r="P206" s="44"/>
      <c r="Q206" s="44"/>
      <c r="R206" s="44"/>
      <c r="S206" s="4"/>
      <c r="T206" s="942"/>
      <c r="U206" s="942"/>
      <c r="V206" s="942"/>
      <c r="W206" s="942"/>
      <c r="X206" s="942"/>
      <c r="Y206" s="942"/>
      <c r="Z206" s="942"/>
      <c r="AA206" s="942"/>
      <c r="AB206" s="942"/>
      <c r="AC206" s="942"/>
      <c r="AD206" s="942"/>
      <c r="AE206" s="942"/>
      <c r="AF206" s="942"/>
      <c r="AG206" s="942"/>
      <c r="AH206" s="942"/>
      <c r="AI206" s="942"/>
      <c r="AJ206" s="942"/>
      <c r="AK206" s="942"/>
      <c r="AL206" s="942"/>
      <c r="AM206" s="942"/>
      <c r="AN206" s="942"/>
      <c r="AO206" s="942"/>
      <c r="AP206" s="942"/>
      <c r="AQ206" s="942"/>
      <c r="AR206" s="942"/>
      <c r="AS206" s="942"/>
      <c r="AT206" s="942"/>
      <c r="AU206" s="942"/>
      <c r="AV206" s="942"/>
      <c r="AW206" s="942"/>
    </row>
    <row r="207" spans="1:49" ht="15" customHeight="1" x14ac:dyDescent="0.15">
      <c r="A207" s="4"/>
      <c r="B207" s="44"/>
      <c r="C207" s="44"/>
      <c r="D207" s="430" t="str">
        <f>'2b'!D299</f>
        <v>ADSL +t elef</v>
      </c>
      <c r="E207" s="1467">
        <f>'2b'!E299</f>
        <v>0</v>
      </c>
      <c r="F207" s="1443">
        <f t="shared" si="40"/>
        <v>0</v>
      </c>
      <c r="G207" s="1370"/>
      <c r="H207" s="1443">
        <f t="shared" si="41"/>
        <v>0</v>
      </c>
      <c r="I207" s="1370"/>
      <c r="J207" s="1443">
        <f t="shared" si="42"/>
        <v>0</v>
      </c>
      <c r="K207" s="1370"/>
      <c r="L207" s="1443">
        <f t="shared" si="43"/>
        <v>0</v>
      </c>
      <c r="M207" s="1370"/>
      <c r="N207" s="44"/>
      <c r="O207" s="44"/>
      <c r="P207" s="44"/>
      <c r="Q207" s="44"/>
      <c r="R207" s="44"/>
      <c r="S207" s="4"/>
      <c r="T207" s="942"/>
      <c r="U207" s="942"/>
      <c r="V207" s="942"/>
      <c r="W207" s="942"/>
      <c r="X207" s="942"/>
      <c r="Y207" s="942"/>
      <c r="Z207" s="942"/>
      <c r="AA207" s="942"/>
      <c r="AB207" s="942"/>
      <c r="AC207" s="942"/>
      <c r="AD207" s="942"/>
      <c r="AE207" s="942"/>
      <c r="AF207" s="942"/>
      <c r="AG207" s="942"/>
      <c r="AH207" s="942"/>
      <c r="AI207" s="942"/>
      <c r="AJ207" s="942"/>
      <c r="AK207" s="942"/>
      <c r="AL207" s="942"/>
      <c r="AM207" s="942"/>
      <c r="AN207" s="942"/>
      <c r="AO207" s="942"/>
      <c r="AP207" s="942"/>
      <c r="AQ207" s="942"/>
      <c r="AR207" s="942"/>
      <c r="AS207" s="942"/>
      <c r="AT207" s="942"/>
      <c r="AU207" s="942"/>
      <c r="AV207" s="942"/>
      <c r="AW207" s="942"/>
    </row>
    <row r="208" spans="1:49" ht="15" customHeight="1" x14ac:dyDescent="0.15">
      <c r="A208" s="4"/>
      <c r="B208" s="44"/>
      <c r="C208" s="44"/>
      <c r="D208" s="430">
        <f>'2b'!D300</f>
        <v>0</v>
      </c>
      <c r="E208" s="1467">
        <f>'2b'!E300</f>
        <v>0</v>
      </c>
      <c r="F208" s="1443">
        <f t="shared" si="40"/>
        <v>0</v>
      </c>
      <c r="G208" s="1370"/>
      <c r="H208" s="1443">
        <f t="shared" si="41"/>
        <v>0</v>
      </c>
      <c r="I208" s="1370"/>
      <c r="J208" s="1443">
        <f t="shared" si="42"/>
        <v>0</v>
      </c>
      <c r="K208" s="1370"/>
      <c r="L208" s="1443">
        <f t="shared" si="43"/>
        <v>0</v>
      </c>
      <c r="M208" s="1370"/>
      <c r="N208" s="44"/>
      <c r="O208" s="44"/>
      <c r="P208" s="44"/>
      <c r="Q208" s="44"/>
      <c r="R208" s="44"/>
      <c r="S208" s="4"/>
      <c r="T208" s="942"/>
      <c r="U208" s="942"/>
      <c r="V208" s="942"/>
      <c r="W208" s="942"/>
      <c r="X208" s="942"/>
      <c r="Y208" s="942"/>
      <c r="Z208" s="942"/>
      <c r="AA208" s="942"/>
      <c r="AB208" s="942"/>
      <c r="AC208" s="942"/>
      <c r="AD208" s="942"/>
      <c r="AE208" s="942"/>
      <c r="AF208" s="942"/>
      <c r="AG208" s="942"/>
      <c r="AH208" s="942"/>
      <c r="AI208" s="942"/>
      <c r="AJ208" s="942"/>
      <c r="AK208" s="942"/>
      <c r="AL208" s="942"/>
      <c r="AM208" s="942"/>
      <c r="AN208" s="942"/>
      <c r="AO208" s="942"/>
      <c r="AP208" s="942"/>
      <c r="AQ208" s="942"/>
      <c r="AR208" s="942"/>
      <c r="AS208" s="942"/>
      <c r="AT208" s="942"/>
      <c r="AU208" s="942"/>
      <c r="AV208" s="942"/>
      <c r="AW208" s="942"/>
    </row>
    <row r="209" spans="1:49" ht="15" customHeight="1" x14ac:dyDescent="0.15">
      <c r="A209" s="4"/>
      <c r="B209" s="44"/>
      <c r="C209" s="44"/>
      <c r="D209" s="430">
        <f>'2b'!D301</f>
        <v>0</v>
      </c>
      <c r="E209" s="1467">
        <f>'2b'!E301</f>
        <v>0</v>
      </c>
      <c r="F209" s="1443">
        <f t="shared" si="40"/>
        <v>0</v>
      </c>
      <c r="G209" s="1370"/>
      <c r="H209" s="1443">
        <f t="shared" si="41"/>
        <v>0</v>
      </c>
      <c r="I209" s="1370"/>
      <c r="J209" s="1443">
        <f t="shared" si="42"/>
        <v>0</v>
      </c>
      <c r="K209" s="1370"/>
      <c r="L209" s="1443">
        <f t="shared" si="43"/>
        <v>0</v>
      </c>
      <c r="M209" s="1370"/>
      <c r="N209" s="44"/>
      <c r="O209" s="44"/>
      <c r="P209" s="44"/>
      <c r="Q209" s="44"/>
      <c r="R209" s="44"/>
      <c r="S209" s="4"/>
      <c r="T209" s="942"/>
      <c r="U209" s="942"/>
      <c r="V209" s="942"/>
      <c r="W209" s="942"/>
      <c r="X209" s="942"/>
      <c r="Y209" s="942"/>
      <c r="Z209" s="942"/>
      <c r="AA209" s="942"/>
      <c r="AB209" s="942"/>
      <c r="AC209" s="942"/>
      <c r="AD209" s="942"/>
      <c r="AE209" s="942"/>
      <c r="AF209" s="942"/>
      <c r="AG209" s="942"/>
      <c r="AH209" s="942"/>
      <c r="AI209" s="942"/>
      <c r="AJ209" s="942"/>
      <c r="AK209" s="942"/>
      <c r="AL209" s="942"/>
      <c r="AM209" s="942"/>
      <c r="AN209" s="942"/>
      <c r="AO209" s="942"/>
      <c r="AP209" s="942"/>
      <c r="AQ209" s="942"/>
      <c r="AR209" s="942"/>
      <c r="AS209" s="942"/>
      <c r="AT209" s="942"/>
      <c r="AU209" s="942"/>
      <c r="AV209" s="942"/>
      <c r="AW209" s="942"/>
    </row>
    <row r="210" spans="1:49" ht="15" customHeight="1" x14ac:dyDescent="0.15">
      <c r="A210" s="4"/>
      <c r="B210" s="44"/>
      <c r="C210" s="44"/>
      <c r="D210" s="430">
        <f>'2b'!D302</f>
        <v>0</v>
      </c>
      <c r="E210" s="1467">
        <f>'2b'!E302</f>
        <v>0</v>
      </c>
      <c r="F210" s="1443">
        <f t="shared" si="40"/>
        <v>0</v>
      </c>
      <c r="G210" s="1370"/>
      <c r="H210" s="1443">
        <f t="shared" si="41"/>
        <v>0</v>
      </c>
      <c r="I210" s="1370"/>
      <c r="J210" s="1443">
        <f t="shared" si="42"/>
        <v>0</v>
      </c>
      <c r="K210" s="1370"/>
      <c r="L210" s="1443">
        <f t="shared" si="43"/>
        <v>0</v>
      </c>
      <c r="M210" s="1370"/>
      <c r="N210" s="44"/>
      <c r="O210" s="44"/>
      <c r="P210" s="44"/>
      <c r="Q210" s="44"/>
      <c r="R210" s="44"/>
      <c r="S210" s="4"/>
      <c r="T210" s="942"/>
      <c r="U210" s="942"/>
      <c r="V210" s="942"/>
      <c r="W210" s="942"/>
      <c r="X210" s="942"/>
      <c r="Y210" s="942"/>
      <c r="Z210" s="942"/>
      <c r="AA210" s="942"/>
      <c r="AB210" s="942"/>
      <c r="AC210" s="942"/>
      <c r="AD210" s="942"/>
      <c r="AE210" s="942"/>
      <c r="AF210" s="942"/>
      <c r="AG210" s="942"/>
      <c r="AH210" s="942"/>
      <c r="AI210" s="942"/>
      <c r="AJ210" s="942"/>
      <c r="AK210" s="942"/>
      <c r="AL210" s="942"/>
      <c r="AM210" s="942"/>
      <c r="AN210" s="942"/>
      <c r="AO210" s="942"/>
      <c r="AP210" s="942"/>
      <c r="AQ210" s="942"/>
      <c r="AR210" s="942"/>
      <c r="AS210" s="942"/>
      <c r="AT210" s="942"/>
      <c r="AU210" s="942"/>
      <c r="AV210" s="942"/>
      <c r="AW210" s="942"/>
    </row>
    <row r="211" spans="1:49" ht="15" customHeight="1" thickBot="1" x14ac:dyDescent="0.2">
      <c r="A211" s="4"/>
      <c r="B211" s="44"/>
      <c r="C211" s="44"/>
      <c r="D211" s="1462" t="str">
        <f>'2b'!D303</f>
        <v>Mantenimiento</v>
      </c>
      <c r="E211" s="1465">
        <f>'2b'!E303</f>
        <v>0</v>
      </c>
      <c r="F211" s="1464">
        <f>SUM(F212:F217)</f>
        <v>0</v>
      </c>
      <c r="G211" s="1461" t="s">
        <v>425</v>
      </c>
      <c r="H211" s="1464">
        <f>SUM(H212:H217)</f>
        <v>0</v>
      </c>
      <c r="I211" s="1461" t="s">
        <v>425</v>
      </c>
      <c r="J211" s="1464">
        <f>SUM(J212:J217)</f>
        <v>0</v>
      </c>
      <c r="K211" s="1461" t="s">
        <v>425</v>
      </c>
      <c r="L211" s="1464">
        <f>SUM(L212:L217)</f>
        <v>0</v>
      </c>
      <c r="M211" s="1461" t="s">
        <v>425</v>
      </c>
      <c r="N211" s="44"/>
      <c r="O211" s="44"/>
      <c r="P211" s="44"/>
      <c r="Q211" s="44"/>
      <c r="R211" s="44"/>
      <c r="S211" s="4"/>
      <c r="T211" s="942"/>
      <c r="U211" s="942"/>
      <c r="V211" s="942"/>
      <c r="W211" s="942"/>
      <c r="X211" s="942"/>
      <c r="Y211" s="942"/>
      <c r="Z211" s="942"/>
      <c r="AA211" s="942"/>
      <c r="AB211" s="942"/>
      <c r="AC211" s="942"/>
      <c r="AD211" s="942"/>
      <c r="AE211" s="942"/>
      <c r="AF211" s="942"/>
      <c r="AG211" s="942"/>
      <c r="AH211" s="942"/>
      <c r="AI211" s="942"/>
      <c r="AJ211" s="942"/>
      <c r="AK211" s="942"/>
      <c r="AL211" s="942"/>
      <c r="AM211" s="942"/>
      <c r="AN211" s="942"/>
      <c r="AO211" s="942"/>
      <c r="AP211" s="942"/>
      <c r="AQ211" s="942"/>
      <c r="AR211" s="942"/>
      <c r="AS211" s="942"/>
      <c r="AT211" s="942"/>
      <c r="AU211" s="942"/>
      <c r="AV211" s="942"/>
      <c r="AW211" s="942"/>
    </row>
    <row r="212" spans="1:49" ht="15" customHeight="1" x14ac:dyDescent="0.15">
      <c r="A212" s="4"/>
      <c r="B212" s="44"/>
      <c r="C212" s="44"/>
      <c r="D212" s="430">
        <f>'2b'!D304</f>
        <v>0</v>
      </c>
      <c r="E212" s="1467">
        <f>'2b'!E304</f>
        <v>0</v>
      </c>
      <c r="F212" s="1443">
        <f>IF(G212=0,E212,E212+(E212*G212))</f>
        <v>0</v>
      </c>
      <c r="G212" s="1469"/>
      <c r="H212" s="1468">
        <f t="shared" ref="H212:H217" si="44">IF(I212=0,F212,F212+(F212*I212))</f>
        <v>0</v>
      </c>
      <c r="I212" s="1469"/>
      <c r="J212" s="1468">
        <f t="shared" ref="J212:J217" si="45">IF(K212=0,H212,H212+(H212*K212))</f>
        <v>0</v>
      </c>
      <c r="K212" s="1469"/>
      <c r="L212" s="1468">
        <f t="shared" ref="L212:L217" si="46">IF(M212=0,J212,J212+(J212*M212))</f>
        <v>0</v>
      </c>
      <c r="M212" s="1469"/>
      <c r="N212" s="44"/>
      <c r="O212" s="44"/>
      <c r="P212" s="44"/>
      <c r="Q212" s="44"/>
      <c r="R212" s="44"/>
      <c r="S212" s="4"/>
      <c r="T212" s="942"/>
      <c r="U212" s="942"/>
      <c r="V212" s="942"/>
      <c r="W212" s="942"/>
      <c r="X212" s="942"/>
      <c r="Y212" s="942"/>
      <c r="Z212" s="942"/>
      <c r="AA212" s="942"/>
      <c r="AB212" s="942"/>
      <c r="AC212" s="942"/>
      <c r="AD212" s="942"/>
      <c r="AE212" s="942"/>
      <c r="AF212" s="942"/>
      <c r="AG212" s="942"/>
      <c r="AH212" s="942"/>
      <c r="AI212" s="942"/>
      <c r="AJ212" s="942"/>
      <c r="AK212" s="942"/>
      <c r="AL212" s="942"/>
      <c r="AM212" s="942"/>
      <c r="AN212" s="942"/>
      <c r="AO212" s="942"/>
      <c r="AP212" s="942"/>
      <c r="AQ212" s="942"/>
      <c r="AR212" s="942"/>
      <c r="AS212" s="942"/>
      <c r="AT212" s="942"/>
      <c r="AU212" s="942"/>
      <c r="AV212" s="942"/>
      <c r="AW212" s="942"/>
    </row>
    <row r="213" spans="1:49" ht="15" customHeight="1" x14ac:dyDescent="0.15">
      <c r="A213" s="4"/>
      <c r="B213" s="44"/>
      <c r="C213" s="44"/>
      <c r="D213" s="430">
        <f>'2b'!D305</f>
        <v>0</v>
      </c>
      <c r="E213" s="1467">
        <f>'2b'!E305</f>
        <v>0</v>
      </c>
      <c r="F213" s="1443">
        <f>IF(G213=0,E213,E213+(E213*G213))</f>
        <v>0</v>
      </c>
      <c r="G213" s="1370"/>
      <c r="H213" s="1443">
        <f t="shared" si="44"/>
        <v>0</v>
      </c>
      <c r="I213" s="1370"/>
      <c r="J213" s="1443">
        <f t="shared" si="45"/>
        <v>0</v>
      </c>
      <c r="K213" s="1370"/>
      <c r="L213" s="1443">
        <f t="shared" si="46"/>
        <v>0</v>
      </c>
      <c r="M213" s="1370"/>
      <c r="N213" s="44"/>
      <c r="O213" s="44"/>
      <c r="P213" s="44"/>
      <c r="Q213" s="44"/>
      <c r="R213" s="44"/>
      <c r="S213" s="4"/>
      <c r="T213" s="942"/>
      <c r="U213" s="942"/>
      <c r="V213" s="942"/>
      <c r="W213" s="942"/>
      <c r="X213" s="942"/>
      <c r="Y213" s="942"/>
      <c r="Z213" s="942"/>
      <c r="AA213" s="942"/>
      <c r="AB213" s="942"/>
      <c r="AC213" s="942"/>
      <c r="AD213" s="942"/>
      <c r="AE213" s="942"/>
      <c r="AF213" s="942"/>
      <c r="AG213" s="942"/>
      <c r="AH213" s="942"/>
      <c r="AI213" s="942"/>
      <c r="AJ213" s="942"/>
      <c r="AK213" s="942"/>
      <c r="AL213" s="942"/>
      <c r="AM213" s="942"/>
      <c r="AN213" s="942"/>
      <c r="AO213" s="942"/>
      <c r="AP213" s="942"/>
      <c r="AQ213" s="942"/>
      <c r="AR213" s="942"/>
      <c r="AS213" s="942"/>
      <c r="AT213" s="942"/>
      <c r="AU213" s="942"/>
      <c r="AV213" s="942"/>
      <c r="AW213" s="942"/>
    </row>
    <row r="214" spans="1:49" ht="15" hidden="1" customHeight="1" x14ac:dyDescent="0.15">
      <c r="A214" s="4"/>
      <c r="B214" s="44"/>
      <c r="C214" s="44"/>
      <c r="D214" s="430">
        <f>'2b'!D306</f>
        <v>0</v>
      </c>
      <c r="E214" s="1467">
        <f>'2b'!E306</f>
        <v>0</v>
      </c>
      <c r="F214" s="1443">
        <f t="shared" si="40"/>
        <v>0</v>
      </c>
      <c r="G214" s="1370">
        <f>+G213</f>
        <v>0</v>
      </c>
      <c r="H214" s="1443">
        <f t="shared" si="44"/>
        <v>0</v>
      </c>
      <c r="I214" s="1370">
        <f>+I213</f>
        <v>0</v>
      </c>
      <c r="J214" s="1443">
        <f t="shared" si="45"/>
        <v>0</v>
      </c>
      <c r="K214" s="1370">
        <f>+K213</f>
        <v>0</v>
      </c>
      <c r="L214" s="1443">
        <f t="shared" si="46"/>
        <v>0</v>
      </c>
      <c r="M214" s="1370">
        <f>+M213</f>
        <v>0</v>
      </c>
      <c r="N214" s="44"/>
      <c r="O214" s="44"/>
      <c r="P214" s="44"/>
      <c r="Q214" s="44"/>
      <c r="R214" s="44"/>
      <c r="S214" s="4"/>
      <c r="T214" s="942"/>
      <c r="U214" s="942"/>
      <c r="V214" s="942"/>
      <c r="W214" s="942"/>
      <c r="X214" s="942"/>
      <c r="Y214" s="942"/>
      <c r="Z214" s="942"/>
      <c r="AA214" s="942"/>
      <c r="AB214" s="942"/>
      <c r="AC214" s="942"/>
      <c r="AD214" s="942"/>
      <c r="AE214" s="942"/>
      <c r="AF214" s="942"/>
      <c r="AG214" s="942"/>
      <c r="AH214" s="942"/>
      <c r="AI214" s="942"/>
      <c r="AJ214" s="942"/>
      <c r="AK214" s="942"/>
      <c r="AL214" s="942"/>
      <c r="AM214" s="942"/>
      <c r="AN214" s="942"/>
      <c r="AO214" s="942"/>
      <c r="AP214" s="942"/>
      <c r="AQ214" s="942"/>
      <c r="AR214" s="942"/>
      <c r="AS214" s="942"/>
      <c r="AT214" s="942"/>
      <c r="AU214" s="942"/>
      <c r="AV214" s="942"/>
      <c r="AW214" s="942"/>
    </row>
    <row r="215" spans="1:49" ht="15" hidden="1" customHeight="1" x14ac:dyDescent="0.15">
      <c r="A215" s="4"/>
      <c r="B215" s="44"/>
      <c r="C215" s="44"/>
      <c r="D215" s="430">
        <f>'2b'!D307</f>
        <v>0</v>
      </c>
      <c r="E215" s="1467">
        <f>'2b'!E307</f>
        <v>0</v>
      </c>
      <c r="F215" s="1443">
        <f t="shared" si="40"/>
        <v>0</v>
      </c>
      <c r="G215" s="1370">
        <f>+G214</f>
        <v>0</v>
      </c>
      <c r="H215" s="1443">
        <f t="shared" si="44"/>
        <v>0</v>
      </c>
      <c r="I215" s="1370">
        <f>+I214</f>
        <v>0</v>
      </c>
      <c r="J215" s="1443">
        <f t="shared" si="45"/>
        <v>0</v>
      </c>
      <c r="K215" s="1370">
        <f>+K214</f>
        <v>0</v>
      </c>
      <c r="L215" s="1443">
        <f t="shared" si="46"/>
        <v>0</v>
      </c>
      <c r="M215" s="1370">
        <f>+M214</f>
        <v>0</v>
      </c>
      <c r="N215" s="44"/>
      <c r="O215" s="44"/>
      <c r="P215" s="44"/>
      <c r="Q215" s="44"/>
      <c r="R215" s="44"/>
      <c r="S215" s="4"/>
      <c r="T215" s="942"/>
      <c r="U215" s="942"/>
      <c r="V215" s="942"/>
      <c r="W215" s="942"/>
      <c r="X215" s="942"/>
      <c r="Y215" s="942"/>
      <c r="Z215" s="942"/>
      <c r="AA215" s="942"/>
      <c r="AB215" s="942"/>
      <c r="AC215" s="942"/>
      <c r="AD215" s="942"/>
      <c r="AE215" s="942"/>
      <c r="AF215" s="942"/>
      <c r="AG215" s="942"/>
      <c r="AH215" s="942"/>
      <c r="AI215" s="942"/>
      <c r="AJ215" s="942"/>
      <c r="AK215" s="942"/>
      <c r="AL215" s="942"/>
      <c r="AM215" s="942"/>
      <c r="AN215" s="942"/>
      <c r="AO215" s="942"/>
      <c r="AP215" s="942"/>
      <c r="AQ215" s="942"/>
      <c r="AR215" s="942"/>
      <c r="AS215" s="942"/>
      <c r="AT215" s="942"/>
      <c r="AU215" s="942"/>
      <c r="AV215" s="942"/>
      <c r="AW215" s="942"/>
    </row>
    <row r="216" spans="1:49" ht="15" hidden="1" customHeight="1" x14ac:dyDescent="0.15">
      <c r="A216" s="4"/>
      <c r="B216" s="44"/>
      <c r="C216" s="44"/>
      <c r="D216" s="430">
        <f>'2b'!D308</f>
        <v>0</v>
      </c>
      <c r="E216" s="1467">
        <f>'2b'!E308</f>
        <v>0</v>
      </c>
      <c r="F216" s="1443">
        <f t="shared" si="40"/>
        <v>0</v>
      </c>
      <c r="G216" s="1370">
        <f>+G215</f>
        <v>0</v>
      </c>
      <c r="H216" s="1443">
        <f t="shared" si="44"/>
        <v>0</v>
      </c>
      <c r="I216" s="1370">
        <f>+I215</f>
        <v>0</v>
      </c>
      <c r="J216" s="1443">
        <f t="shared" si="45"/>
        <v>0</v>
      </c>
      <c r="K216" s="1370">
        <f>+K215</f>
        <v>0</v>
      </c>
      <c r="L216" s="1443">
        <f t="shared" si="46"/>
        <v>0</v>
      </c>
      <c r="M216" s="1370">
        <f>+M215</f>
        <v>0</v>
      </c>
      <c r="N216" s="44"/>
      <c r="O216" s="44"/>
      <c r="P216" s="44"/>
      <c r="Q216" s="44"/>
      <c r="R216" s="44"/>
      <c r="S216" s="4"/>
      <c r="T216" s="942"/>
      <c r="U216" s="942"/>
      <c r="V216" s="942"/>
      <c r="W216" s="942"/>
      <c r="X216" s="942"/>
      <c r="Y216" s="942"/>
      <c r="Z216" s="942"/>
      <c r="AA216" s="942"/>
      <c r="AB216" s="942"/>
      <c r="AC216" s="942"/>
      <c r="AD216" s="942"/>
      <c r="AE216" s="942"/>
      <c r="AF216" s="942"/>
      <c r="AG216" s="942"/>
      <c r="AH216" s="942"/>
      <c r="AI216" s="942"/>
      <c r="AJ216" s="942"/>
      <c r="AK216" s="942"/>
      <c r="AL216" s="942"/>
      <c r="AM216" s="942"/>
      <c r="AN216" s="942"/>
      <c r="AO216" s="942"/>
      <c r="AP216" s="942"/>
      <c r="AQ216" s="942"/>
      <c r="AR216" s="942"/>
      <c r="AS216" s="942"/>
      <c r="AT216" s="942"/>
      <c r="AU216" s="942"/>
      <c r="AV216" s="942"/>
      <c r="AW216" s="942"/>
    </row>
    <row r="217" spans="1:49" ht="15" hidden="1" customHeight="1" x14ac:dyDescent="0.15">
      <c r="A217" s="4"/>
      <c r="B217" s="44"/>
      <c r="C217" s="44"/>
      <c r="D217" s="430">
        <f>'2b'!D309</f>
        <v>0</v>
      </c>
      <c r="E217" s="1467">
        <f>'2b'!E309</f>
        <v>0</v>
      </c>
      <c r="F217" s="1443">
        <f t="shared" si="40"/>
        <v>0</v>
      </c>
      <c r="G217" s="1370">
        <f>+G216</f>
        <v>0</v>
      </c>
      <c r="H217" s="1443">
        <f t="shared" si="44"/>
        <v>0</v>
      </c>
      <c r="I217" s="1370">
        <f>+I216</f>
        <v>0</v>
      </c>
      <c r="J217" s="1443">
        <f t="shared" si="45"/>
        <v>0</v>
      </c>
      <c r="K217" s="1370">
        <f>+K216</f>
        <v>0</v>
      </c>
      <c r="L217" s="1443">
        <f t="shared" si="46"/>
        <v>0</v>
      </c>
      <c r="M217" s="1370">
        <f>+M216</f>
        <v>0</v>
      </c>
      <c r="N217" s="44"/>
      <c r="O217" s="44"/>
      <c r="P217" s="44"/>
      <c r="Q217" s="44"/>
      <c r="R217" s="44"/>
      <c r="S217" s="4"/>
      <c r="T217" s="942"/>
      <c r="U217" s="942"/>
      <c r="V217" s="942"/>
      <c r="W217" s="942"/>
      <c r="X217" s="942"/>
      <c r="Y217" s="942"/>
      <c r="Z217" s="942"/>
      <c r="AA217" s="942"/>
      <c r="AB217" s="942"/>
      <c r="AC217" s="942"/>
      <c r="AD217" s="942"/>
      <c r="AE217" s="942"/>
      <c r="AF217" s="942"/>
      <c r="AG217" s="942"/>
      <c r="AH217" s="942"/>
      <c r="AI217" s="942"/>
      <c r="AJ217" s="942"/>
      <c r="AK217" s="942"/>
      <c r="AL217" s="942"/>
      <c r="AM217" s="942"/>
      <c r="AN217" s="942"/>
      <c r="AO217" s="942"/>
      <c r="AP217" s="942"/>
      <c r="AQ217" s="942"/>
      <c r="AR217" s="942"/>
      <c r="AS217" s="942"/>
      <c r="AT217" s="942"/>
      <c r="AU217" s="942"/>
      <c r="AV217" s="942"/>
      <c r="AW217" s="942"/>
    </row>
    <row r="218" spans="1:49" ht="15" customHeight="1" thickBot="1" x14ac:dyDescent="0.2">
      <c r="A218" s="4"/>
      <c r="B218" s="44"/>
      <c r="C218" s="44"/>
      <c r="D218" s="1462" t="str">
        <f>'2b'!D310</f>
        <v>Material Oficina</v>
      </c>
      <c r="E218" s="1465">
        <f>'2b'!E310</f>
        <v>600</v>
      </c>
      <c r="F218" s="1464">
        <f>SUM(F219:F224)</f>
        <v>600</v>
      </c>
      <c r="G218" s="1461" t="s">
        <v>425</v>
      </c>
      <c r="H218" s="1464">
        <f>SUM(H219:H224)</f>
        <v>600</v>
      </c>
      <c r="I218" s="1461" t="s">
        <v>425</v>
      </c>
      <c r="J218" s="1464">
        <f>SUM(J219:J224)</f>
        <v>600</v>
      </c>
      <c r="K218" s="1461" t="s">
        <v>425</v>
      </c>
      <c r="L218" s="1464">
        <f>SUM(L219:L224)</f>
        <v>600</v>
      </c>
      <c r="M218" s="1461" t="s">
        <v>425</v>
      </c>
      <c r="N218" s="44"/>
      <c r="O218" s="44"/>
      <c r="P218" s="44"/>
      <c r="Q218" s="44"/>
      <c r="R218" s="44"/>
      <c r="S218" s="4"/>
      <c r="T218" s="942"/>
      <c r="U218" s="942"/>
      <c r="V218" s="942"/>
      <c r="W218" s="942"/>
      <c r="X218" s="942"/>
      <c r="Y218" s="942"/>
      <c r="Z218" s="942"/>
      <c r="AA218" s="942"/>
      <c r="AB218" s="942"/>
      <c r="AC218" s="942"/>
      <c r="AD218" s="942"/>
      <c r="AE218" s="942"/>
      <c r="AF218" s="942"/>
      <c r="AG218" s="942"/>
      <c r="AH218" s="942"/>
      <c r="AI218" s="942"/>
      <c r="AJ218" s="942"/>
      <c r="AK218" s="942"/>
      <c r="AL218" s="942"/>
      <c r="AM218" s="942"/>
      <c r="AN218" s="942"/>
      <c r="AO218" s="942"/>
      <c r="AP218" s="942"/>
      <c r="AQ218" s="942"/>
      <c r="AR218" s="942"/>
      <c r="AS218" s="942"/>
      <c r="AT218" s="942"/>
      <c r="AU218" s="942"/>
      <c r="AV218" s="942"/>
      <c r="AW218" s="942"/>
    </row>
    <row r="219" spans="1:49" ht="15" customHeight="1" x14ac:dyDescent="0.15">
      <c r="A219" s="4"/>
      <c r="B219" s="44"/>
      <c r="C219" s="44"/>
      <c r="D219" s="430" t="str">
        <f>'2b'!D311</f>
        <v>Papelería</v>
      </c>
      <c r="E219" s="1467">
        <f>'2b'!E311</f>
        <v>600</v>
      </c>
      <c r="F219" s="1443">
        <f>IF(G219=0,E219,E219+(E219*G219))</f>
        <v>600</v>
      </c>
      <c r="G219" s="1469"/>
      <c r="H219" s="1468">
        <f t="shared" ref="H219:H224" si="47">IF(I219=0,F219,F219+(F219*I219))</f>
        <v>600</v>
      </c>
      <c r="I219" s="1469"/>
      <c r="J219" s="1468">
        <f t="shared" ref="J219:J224" si="48">IF(K219=0,H219,H219+(H219*K219))</f>
        <v>600</v>
      </c>
      <c r="K219" s="1469"/>
      <c r="L219" s="1468">
        <f t="shared" ref="L219:L224" si="49">IF(M219=0,J219,J219+(J219*M219))</f>
        <v>600</v>
      </c>
      <c r="M219" s="1469"/>
      <c r="N219" s="44"/>
      <c r="O219" s="44"/>
      <c r="P219" s="44"/>
      <c r="Q219" s="44"/>
      <c r="R219" s="44"/>
      <c r="S219" s="4"/>
      <c r="T219" s="942"/>
      <c r="U219" s="942"/>
      <c r="V219" s="942"/>
      <c r="W219" s="942"/>
      <c r="X219" s="942"/>
      <c r="Y219" s="942"/>
      <c r="Z219" s="942"/>
      <c r="AA219" s="942"/>
      <c r="AB219" s="942"/>
      <c r="AC219" s="942"/>
      <c r="AD219" s="942"/>
      <c r="AE219" s="942"/>
      <c r="AF219" s="942"/>
      <c r="AG219" s="942"/>
      <c r="AH219" s="942"/>
      <c r="AI219" s="942"/>
      <c r="AJ219" s="942"/>
      <c r="AK219" s="942"/>
      <c r="AL219" s="942"/>
      <c r="AM219" s="942"/>
      <c r="AN219" s="942"/>
      <c r="AO219" s="942"/>
      <c r="AP219" s="942"/>
      <c r="AQ219" s="942"/>
      <c r="AR219" s="942"/>
      <c r="AS219" s="942"/>
      <c r="AT219" s="942"/>
      <c r="AU219" s="942"/>
      <c r="AV219" s="942"/>
      <c r="AW219" s="942"/>
    </row>
    <row r="220" spans="1:49" ht="15" customHeight="1" x14ac:dyDescent="0.15">
      <c r="A220" s="4"/>
      <c r="B220" s="44"/>
      <c r="C220" s="44"/>
      <c r="D220" s="430" t="str">
        <f>'2b'!D312</f>
        <v>Consumibles</v>
      </c>
      <c r="E220" s="1467">
        <f>'2b'!E312</f>
        <v>0</v>
      </c>
      <c r="F220" s="1443">
        <f>IF(G220=0,E220,E220+(E220*G220))</f>
        <v>0</v>
      </c>
      <c r="G220" s="1370"/>
      <c r="H220" s="1443">
        <f t="shared" si="47"/>
        <v>0</v>
      </c>
      <c r="I220" s="1370"/>
      <c r="J220" s="1443">
        <f t="shared" si="48"/>
        <v>0</v>
      </c>
      <c r="K220" s="1370"/>
      <c r="L220" s="1443">
        <f t="shared" si="49"/>
        <v>0</v>
      </c>
      <c r="M220" s="1370"/>
      <c r="N220" s="44"/>
      <c r="O220" s="44"/>
      <c r="P220" s="44"/>
      <c r="Q220" s="44"/>
      <c r="R220" s="44"/>
      <c r="S220" s="4"/>
      <c r="T220" s="942"/>
      <c r="U220" s="942"/>
      <c r="V220" s="942"/>
      <c r="W220" s="942"/>
      <c r="X220" s="942"/>
      <c r="Y220" s="942"/>
      <c r="Z220" s="942"/>
      <c r="AA220" s="942"/>
      <c r="AB220" s="942"/>
      <c r="AC220" s="942"/>
      <c r="AD220" s="942"/>
      <c r="AE220" s="942"/>
      <c r="AF220" s="942"/>
      <c r="AG220" s="942"/>
      <c r="AH220" s="942"/>
      <c r="AI220" s="942"/>
      <c r="AJ220" s="942"/>
      <c r="AK220" s="942"/>
      <c r="AL220" s="942"/>
      <c r="AM220" s="942"/>
      <c r="AN220" s="942"/>
      <c r="AO220" s="942"/>
      <c r="AP220" s="942"/>
      <c r="AQ220" s="942"/>
      <c r="AR220" s="942"/>
      <c r="AS220" s="942"/>
      <c r="AT220" s="942"/>
      <c r="AU220" s="942"/>
      <c r="AV220" s="942"/>
      <c r="AW220" s="942"/>
    </row>
    <row r="221" spans="1:49" ht="15" customHeight="1" x14ac:dyDescent="0.15">
      <c r="A221" s="4"/>
      <c r="B221" s="44"/>
      <c r="C221" s="44"/>
      <c r="D221" s="430">
        <f>'2b'!D313</f>
        <v>0</v>
      </c>
      <c r="E221" s="1467">
        <f>'2b'!E313</f>
        <v>0</v>
      </c>
      <c r="F221" s="1443">
        <f t="shared" si="40"/>
        <v>0</v>
      </c>
      <c r="G221" s="1370"/>
      <c r="H221" s="1443">
        <f t="shared" si="47"/>
        <v>0</v>
      </c>
      <c r="I221" s="1370"/>
      <c r="J221" s="1443">
        <f t="shared" si="48"/>
        <v>0</v>
      </c>
      <c r="K221" s="1370"/>
      <c r="L221" s="1443">
        <f t="shared" si="49"/>
        <v>0</v>
      </c>
      <c r="M221" s="1370"/>
      <c r="N221" s="44"/>
      <c r="O221" s="44"/>
      <c r="P221" s="44"/>
      <c r="Q221" s="44"/>
      <c r="R221" s="44"/>
      <c r="S221" s="4"/>
      <c r="T221" s="942"/>
      <c r="U221" s="942"/>
      <c r="V221" s="942"/>
      <c r="W221" s="942"/>
      <c r="X221" s="942"/>
      <c r="Y221" s="942"/>
      <c r="Z221" s="942"/>
      <c r="AA221" s="942"/>
      <c r="AB221" s="942"/>
      <c r="AC221" s="942"/>
      <c r="AD221" s="942"/>
      <c r="AE221" s="942"/>
      <c r="AF221" s="942"/>
      <c r="AG221" s="942"/>
      <c r="AH221" s="942"/>
      <c r="AI221" s="942"/>
      <c r="AJ221" s="942"/>
      <c r="AK221" s="942"/>
      <c r="AL221" s="942"/>
      <c r="AM221" s="942"/>
      <c r="AN221" s="942"/>
      <c r="AO221" s="942"/>
      <c r="AP221" s="942"/>
      <c r="AQ221" s="942"/>
      <c r="AR221" s="942"/>
      <c r="AS221" s="942"/>
      <c r="AT221" s="942"/>
      <c r="AU221" s="942"/>
      <c r="AV221" s="942"/>
      <c r="AW221" s="942"/>
    </row>
    <row r="222" spans="1:49" ht="15" hidden="1" customHeight="1" x14ac:dyDescent="0.15">
      <c r="A222" s="4"/>
      <c r="B222" s="44"/>
      <c r="C222" s="44"/>
      <c r="D222" s="430">
        <f>'2b'!D314</f>
        <v>0</v>
      </c>
      <c r="E222" s="1467">
        <f>'2b'!E314</f>
        <v>0</v>
      </c>
      <c r="F222" s="1443">
        <f t="shared" si="40"/>
        <v>0</v>
      </c>
      <c r="G222" s="1370">
        <f>+G221</f>
        <v>0</v>
      </c>
      <c r="H222" s="1443">
        <f t="shared" si="47"/>
        <v>0</v>
      </c>
      <c r="I222" s="1370">
        <f>+I221</f>
        <v>0</v>
      </c>
      <c r="J222" s="1443">
        <f t="shared" si="48"/>
        <v>0</v>
      </c>
      <c r="K222" s="1370">
        <f>+K221</f>
        <v>0</v>
      </c>
      <c r="L222" s="1443">
        <f t="shared" si="49"/>
        <v>0</v>
      </c>
      <c r="M222" s="1370">
        <f>+M221</f>
        <v>0</v>
      </c>
      <c r="N222" s="44"/>
      <c r="O222" s="44"/>
      <c r="P222" s="44"/>
      <c r="Q222" s="44"/>
      <c r="R222" s="44"/>
      <c r="S222" s="4"/>
      <c r="T222" s="942"/>
      <c r="U222" s="942"/>
      <c r="V222" s="942"/>
      <c r="W222" s="942"/>
      <c r="X222" s="942"/>
      <c r="Y222" s="942"/>
      <c r="Z222" s="942"/>
      <c r="AA222" s="942"/>
      <c r="AB222" s="942"/>
      <c r="AC222" s="942"/>
      <c r="AD222" s="942"/>
      <c r="AE222" s="942"/>
      <c r="AF222" s="942"/>
      <c r="AG222" s="942"/>
      <c r="AH222" s="942"/>
      <c r="AI222" s="942"/>
      <c r="AJ222" s="942"/>
      <c r="AK222" s="942"/>
      <c r="AL222" s="942"/>
      <c r="AM222" s="942"/>
      <c r="AN222" s="942"/>
      <c r="AO222" s="942"/>
      <c r="AP222" s="942"/>
      <c r="AQ222" s="942"/>
      <c r="AR222" s="942"/>
      <c r="AS222" s="942"/>
      <c r="AT222" s="942"/>
      <c r="AU222" s="942"/>
      <c r="AV222" s="942"/>
      <c r="AW222" s="942"/>
    </row>
    <row r="223" spans="1:49" ht="15" hidden="1" customHeight="1" x14ac:dyDescent="0.15">
      <c r="A223" s="4"/>
      <c r="B223" s="44"/>
      <c r="C223" s="44"/>
      <c r="D223" s="430">
        <f>'2b'!D315</f>
        <v>0</v>
      </c>
      <c r="E223" s="1467">
        <f>'2b'!E315</f>
        <v>0</v>
      </c>
      <c r="F223" s="1443">
        <f t="shared" si="40"/>
        <v>0</v>
      </c>
      <c r="G223" s="1370">
        <f>+G222</f>
        <v>0</v>
      </c>
      <c r="H223" s="1443">
        <f t="shared" si="47"/>
        <v>0</v>
      </c>
      <c r="I223" s="1370">
        <f>+I222</f>
        <v>0</v>
      </c>
      <c r="J223" s="1443">
        <f t="shared" si="48"/>
        <v>0</v>
      </c>
      <c r="K223" s="1370">
        <f>+K222</f>
        <v>0</v>
      </c>
      <c r="L223" s="1443">
        <f t="shared" si="49"/>
        <v>0</v>
      </c>
      <c r="M223" s="1370">
        <f>+M222</f>
        <v>0</v>
      </c>
      <c r="N223" s="44"/>
      <c r="O223" s="44"/>
      <c r="P223" s="44"/>
      <c r="Q223" s="44"/>
      <c r="R223" s="44"/>
      <c r="S223" s="4"/>
      <c r="T223" s="942"/>
      <c r="U223" s="942"/>
      <c r="V223" s="942"/>
      <c r="W223" s="942"/>
      <c r="X223" s="942"/>
      <c r="Y223" s="942"/>
      <c r="Z223" s="942"/>
      <c r="AA223" s="942"/>
      <c r="AB223" s="942"/>
      <c r="AC223" s="942"/>
      <c r="AD223" s="942"/>
      <c r="AE223" s="942"/>
      <c r="AF223" s="942"/>
      <c r="AG223" s="942"/>
      <c r="AH223" s="942"/>
      <c r="AI223" s="942"/>
      <c r="AJ223" s="942"/>
      <c r="AK223" s="942"/>
      <c r="AL223" s="942"/>
      <c r="AM223" s="942"/>
      <c r="AN223" s="942"/>
      <c r="AO223" s="942"/>
      <c r="AP223" s="942"/>
      <c r="AQ223" s="942"/>
      <c r="AR223" s="942"/>
      <c r="AS223" s="942"/>
      <c r="AT223" s="942"/>
      <c r="AU223" s="942"/>
      <c r="AV223" s="942"/>
      <c r="AW223" s="942"/>
    </row>
    <row r="224" spans="1:49" ht="15" hidden="1" customHeight="1" x14ac:dyDescent="0.15">
      <c r="A224" s="4"/>
      <c r="B224" s="44"/>
      <c r="C224" s="44"/>
      <c r="D224" s="430">
        <f>'2b'!D316</f>
        <v>0</v>
      </c>
      <c r="E224" s="1467">
        <f>'2b'!E316</f>
        <v>0</v>
      </c>
      <c r="F224" s="1443">
        <f t="shared" si="40"/>
        <v>0</v>
      </c>
      <c r="G224" s="1370">
        <f>+G223</f>
        <v>0</v>
      </c>
      <c r="H224" s="1443">
        <f t="shared" si="47"/>
        <v>0</v>
      </c>
      <c r="I224" s="1370">
        <f>+I223</f>
        <v>0</v>
      </c>
      <c r="J224" s="1443">
        <f t="shared" si="48"/>
        <v>0</v>
      </c>
      <c r="K224" s="1370">
        <f>+K223</f>
        <v>0</v>
      </c>
      <c r="L224" s="1443">
        <f t="shared" si="49"/>
        <v>0</v>
      </c>
      <c r="M224" s="1370">
        <f>+M223</f>
        <v>0</v>
      </c>
      <c r="N224" s="44"/>
      <c r="O224" s="44"/>
      <c r="P224" s="44"/>
      <c r="Q224" s="44"/>
      <c r="R224" s="44"/>
      <c r="S224" s="4"/>
      <c r="T224" s="942"/>
      <c r="U224" s="942"/>
      <c r="V224" s="942"/>
      <c r="W224" s="942"/>
      <c r="X224" s="942"/>
      <c r="Y224" s="942"/>
      <c r="Z224" s="942"/>
      <c r="AA224" s="942"/>
      <c r="AB224" s="942"/>
      <c r="AC224" s="942"/>
      <c r="AD224" s="942"/>
      <c r="AE224" s="942"/>
      <c r="AF224" s="942"/>
      <c r="AG224" s="942"/>
      <c r="AH224" s="942"/>
      <c r="AI224" s="942"/>
      <c r="AJ224" s="942"/>
      <c r="AK224" s="942"/>
      <c r="AL224" s="942"/>
      <c r="AM224" s="942"/>
      <c r="AN224" s="942"/>
      <c r="AO224" s="942"/>
      <c r="AP224" s="942"/>
      <c r="AQ224" s="942"/>
      <c r="AR224" s="942"/>
      <c r="AS224" s="942"/>
      <c r="AT224" s="942"/>
      <c r="AU224" s="942"/>
      <c r="AV224" s="942"/>
      <c r="AW224" s="942"/>
    </row>
    <row r="225" spans="1:49" ht="15" customHeight="1" thickBot="1" x14ac:dyDescent="0.2">
      <c r="A225" s="4"/>
      <c r="B225" s="44"/>
      <c r="C225" s="44"/>
      <c r="D225" s="1462" t="str">
        <f>'2b'!D317</f>
        <v>Tributos</v>
      </c>
      <c r="E225" s="1465">
        <f>'2b'!E317</f>
        <v>0</v>
      </c>
      <c r="F225" s="1464">
        <f>SUM(F226:F231)</f>
        <v>0</v>
      </c>
      <c r="G225" s="1461" t="s">
        <v>425</v>
      </c>
      <c r="H225" s="1464">
        <f>SUM(H226:H231)</f>
        <v>0</v>
      </c>
      <c r="I225" s="1461" t="s">
        <v>425</v>
      </c>
      <c r="J225" s="1464">
        <f>SUM(J226:J231)</f>
        <v>0</v>
      </c>
      <c r="K225" s="1461" t="s">
        <v>425</v>
      </c>
      <c r="L225" s="1464">
        <f>SUM(L226:L231)</f>
        <v>0</v>
      </c>
      <c r="M225" s="1461" t="s">
        <v>425</v>
      </c>
      <c r="N225" s="44"/>
      <c r="O225" s="44"/>
      <c r="P225" s="44"/>
      <c r="Q225" s="44"/>
      <c r="R225" s="44"/>
      <c r="S225" s="4"/>
      <c r="T225" s="942"/>
      <c r="U225" s="942"/>
      <c r="V225" s="942"/>
      <c r="W225" s="942"/>
      <c r="X225" s="942"/>
      <c r="Y225" s="942"/>
      <c r="Z225" s="942"/>
      <c r="AA225" s="942"/>
      <c r="AB225" s="942"/>
      <c r="AC225" s="942"/>
      <c r="AD225" s="942"/>
      <c r="AE225" s="942"/>
      <c r="AF225" s="942"/>
      <c r="AG225" s="942"/>
      <c r="AH225" s="942"/>
      <c r="AI225" s="942"/>
      <c r="AJ225" s="942"/>
      <c r="AK225" s="942"/>
      <c r="AL225" s="942"/>
      <c r="AM225" s="942"/>
      <c r="AN225" s="942"/>
      <c r="AO225" s="942"/>
      <c r="AP225" s="942"/>
      <c r="AQ225" s="942"/>
      <c r="AR225" s="942"/>
      <c r="AS225" s="942"/>
      <c r="AT225" s="942"/>
      <c r="AU225" s="942"/>
      <c r="AV225" s="942"/>
      <c r="AW225" s="942"/>
    </row>
    <row r="226" spans="1:49" ht="15" customHeight="1" x14ac:dyDescent="0.15">
      <c r="A226" s="4"/>
      <c r="B226" s="44"/>
      <c r="C226" s="44"/>
      <c r="D226" s="430" t="str">
        <f>'2b'!D318</f>
        <v>Impuestos municipales</v>
      </c>
      <c r="E226" s="1467">
        <f>'2b'!E318</f>
        <v>0</v>
      </c>
      <c r="F226" s="1443">
        <f>IF(G226=0,E226,E226+(E226*G226))</f>
        <v>0</v>
      </c>
      <c r="G226" s="1469"/>
      <c r="H226" s="1468">
        <f t="shared" ref="H226:H231" si="50">IF(I226=0,F226,F226+(F226*I226))</f>
        <v>0</v>
      </c>
      <c r="I226" s="1469"/>
      <c r="J226" s="1468">
        <f t="shared" ref="J226:J231" si="51">IF(K226=0,H226,H226+(H226*K226))</f>
        <v>0</v>
      </c>
      <c r="K226" s="1469"/>
      <c r="L226" s="1468">
        <f t="shared" ref="L226:L231" si="52">IF(M226=0,J226,J226+(J226*M226))</f>
        <v>0</v>
      </c>
      <c r="M226" s="1469"/>
      <c r="N226" s="44"/>
      <c r="O226" s="44"/>
      <c r="P226" s="44"/>
      <c r="Q226" s="44"/>
      <c r="R226" s="44"/>
      <c r="S226" s="4"/>
      <c r="T226" s="942"/>
      <c r="U226" s="942"/>
      <c r="V226" s="942"/>
      <c r="W226" s="942"/>
      <c r="X226" s="942"/>
      <c r="Y226" s="942"/>
      <c r="Z226" s="942"/>
      <c r="AA226" s="942"/>
      <c r="AB226" s="942"/>
      <c r="AC226" s="942"/>
      <c r="AD226" s="942"/>
      <c r="AE226" s="942"/>
      <c r="AF226" s="942"/>
      <c r="AG226" s="942"/>
      <c r="AH226" s="942"/>
      <c r="AI226" s="942"/>
      <c r="AJ226" s="942"/>
      <c r="AK226" s="942"/>
      <c r="AL226" s="942"/>
      <c r="AM226" s="942"/>
      <c r="AN226" s="942"/>
      <c r="AO226" s="942"/>
      <c r="AP226" s="942"/>
      <c r="AQ226" s="942"/>
      <c r="AR226" s="942"/>
      <c r="AS226" s="942"/>
      <c r="AT226" s="942"/>
      <c r="AU226" s="942"/>
      <c r="AV226" s="942"/>
      <c r="AW226" s="942"/>
    </row>
    <row r="227" spans="1:49" ht="15" customHeight="1" x14ac:dyDescent="0.15">
      <c r="A227" s="4"/>
      <c r="B227" s="44"/>
      <c r="C227" s="44"/>
      <c r="D227" s="430" t="str">
        <f>'2b'!D319</f>
        <v>Impuestos traccion mec.</v>
      </c>
      <c r="E227" s="1467">
        <f>'2b'!E319</f>
        <v>0</v>
      </c>
      <c r="F227" s="1443">
        <f>IF(G227=0,E227,E227+(E227*G227))</f>
        <v>0</v>
      </c>
      <c r="G227" s="1370">
        <f>+G226</f>
        <v>0</v>
      </c>
      <c r="H227" s="1443">
        <f t="shared" si="50"/>
        <v>0</v>
      </c>
      <c r="I227" s="1370">
        <f>+I226</f>
        <v>0</v>
      </c>
      <c r="J227" s="1443">
        <f t="shared" si="51"/>
        <v>0</v>
      </c>
      <c r="K227" s="1370">
        <f>+K226</f>
        <v>0</v>
      </c>
      <c r="L227" s="1443">
        <f t="shared" si="52"/>
        <v>0</v>
      </c>
      <c r="M227" s="1370">
        <f>+M226</f>
        <v>0</v>
      </c>
      <c r="N227" s="44"/>
      <c r="O227" s="44"/>
      <c r="P227" s="44"/>
      <c r="Q227" s="44"/>
      <c r="R227" s="44"/>
      <c r="S227" s="4"/>
      <c r="T227" s="942"/>
      <c r="U227" s="942"/>
      <c r="V227" s="942"/>
      <c r="W227" s="942"/>
      <c r="X227" s="942"/>
      <c r="Y227" s="942"/>
      <c r="Z227" s="942"/>
      <c r="AA227" s="942"/>
      <c r="AB227" s="942"/>
      <c r="AC227" s="942"/>
      <c r="AD227" s="942"/>
      <c r="AE227" s="942"/>
      <c r="AF227" s="942"/>
      <c r="AG227" s="942"/>
      <c r="AH227" s="942"/>
      <c r="AI227" s="942"/>
      <c r="AJ227" s="942"/>
      <c r="AK227" s="942"/>
      <c r="AL227" s="942"/>
      <c r="AM227" s="942"/>
      <c r="AN227" s="942"/>
      <c r="AO227" s="942"/>
      <c r="AP227" s="942"/>
      <c r="AQ227" s="942"/>
      <c r="AR227" s="942"/>
      <c r="AS227" s="942"/>
      <c r="AT227" s="942"/>
      <c r="AU227" s="942"/>
      <c r="AV227" s="942"/>
      <c r="AW227" s="942"/>
    </row>
    <row r="228" spans="1:49" ht="15" hidden="1" customHeight="1" x14ac:dyDescent="0.15">
      <c r="A228" s="4"/>
      <c r="B228" s="44"/>
      <c r="C228" s="44"/>
      <c r="D228" s="430">
        <f>'2b'!D320</f>
        <v>0</v>
      </c>
      <c r="E228" s="1467">
        <f>'2b'!E320</f>
        <v>0</v>
      </c>
      <c r="F228" s="1443">
        <f t="shared" si="40"/>
        <v>0</v>
      </c>
      <c r="G228" s="1370">
        <f>+G227</f>
        <v>0</v>
      </c>
      <c r="H228" s="1443">
        <f t="shared" si="50"/>
        <v>0</v>
      </c>
      <c r="I228" s="1370">
        <f>+I227</f>
        <v>0</v>
      </c>
      <c r="J228" s="1443">
        <f t="shared" si="51"/>
        <v>0</v>
      </c>
      <c r="K228" s="1370">
        <f>+K227</f>
        <v>0</v>
      </c>
      <c r="L228" s="1443">
        <f t="shared" si="52"/>
        <v>0</v>
      </c>
      <c r="M228" s="1370">
        <f>+M227</f>
        <v>0</v>
      </c>
      <c r="N228" s="44"/>
      <c r="O228" s="44"/>
      <c r="P228" s="44"/>
      <c r="Q228" s="44"/>
      <c r="R228" s="44"/>
      <c r="S228" s="4"/>
      <c r="T228" s="942"/>
      <c r="U228" s="942"/>
      <c r="V228" s="942"/>
      <c r="W228" s="942"/>
      <c r="X228" s="942"/>
      <c r="Y228" s="942"/>
      <c r="Z228" s="942"/>
      <c r="AA228" s="942"/>
      <c r="AB228" s="942"/>
      <c r="AC228" s="942"/>
      <c r="AD228" s="942"/>
      <c r="AE228" s="942"/>
      <c r="AF228" s="942"/>
      <c r="AG228" s="942"/>
      <c r="AH228" s="942"/>
      <c r="AI228" s="942"/>
      <c r="AJ228" s="942"/>
      <c r="AK228" s="942"/>
      <c r="AL228" s="942"/>
      <c r="AM228" s="942"/>
      <c r="AN228" s="942"/>
      <c r="AO228" s="942"/>
      <c r="AP228" s="942"/>
      <c r="AQ228" s="942"/>
      <c r="AR228" s="942"/>
      <c r="AS228" s="942"/>
      <c r="AT228" s="942"/>
      <c r="AU228" s="942"/>
      <c r="AV228" s="942"/>
      <c r="AW228" s="942"/>
    </row>
    <row r="229" spans="1:49" ht="15" hidden="1" customHeight="1" x14ac:dyDescent="0.15">
      <c r="A229" s="4"/>
      <c r="B229" s="44"/>
      <c r="C229" s="44"/>
      <c r="D229" s="430">
        <f>'2b'!D321</f>
        <v>0</v>
      </c>
      <c r="E229" s="1467">
        <f>'2b'!E321</f>
        <v>0</v>
      </c>
      <c r="F229" s="1443">
        <f t="shared" si="40"/>
        <v>0</v>
      </c>
      <c r="G229" s="1370">
        <f>+G228</f>
        <v>0</v>
      </c>
      <c r="H229" s="1443">
        <f t="shared" si="50"/>
        <v>0</v>
      </c>
      <c r="I229" s="1370">
        <f>+I228</f>
        <v>0</v>
      </c>
      <c r="J229" s="1443">
        <f t="shared" si="51"/>
        <v>0</v>
      </c>
      <c r="K229" s="1370">
        <f>+K228</f>
        <v>0</v>
      </c>
      <c r="L229" s="1443">
        <f t="shared" si="52"/>
        <v>0</v>
      </c>
      <c r="M229" s="1370">
        <f>+M228</f>
        <v>0</v>
      </c>
      <c r="N229" s="44"/>
      <c r="O229" s="44"/>
      <c r="P229" s="44"/>
      <c r="Q229" s="44"/>
      <c r="R229" s="44"/>
      <c r="S229" s="4"/>
      <c r="T229" s="942"/>
      <c r="U229" s="942"/>
      <c r="V229" s="942"/>
      <c r="W229" s="942"/>
      <c r="X229" s="942"/>
      <c r="Y229" s="942"/>
      <c r="Z229" s="942"/>
      <c r="AA229" s="942"/>
      <c r="AB229" s="942"/>
      <c r="AC229" s="942"/>
      <c r="AD229" s="942"/>
      <c r="AE229" s="942"/>
      <c r="AF229" s="942"/>
      <c r="AG229" s="942"/>
      <c r="AH229" s="942"/>
      <c r="AI229" s="942"/>
      <c r="AJ229" s="942"/>
      <c r="AK229" s="942"/>
      <c r="AL229" s="942"/>
      <c r="AM229" s="942"/>
      <c r="AN229" s="942"/>
      <c r="AO229" s="942"/>
      <c r="AP229" s="942"/>
      <c r="AQ229" s="942"/>
      <c r="AR229" s="942"/>
      <c r="AS229" s="942"/>
      <c r="AT229" s="942"/>
      <c r="AU229" s="942"/>
      <c r="AV229" s="942"/>
      <c r="AW229" s="942"/>
    </row>
    <row r="230" spans="1:49" ht="15" hidden="1" customHeight="1" x14ac:dyDescent="0.15">
      <c r="A230" s="4"/>
      <c r="B230" s="44"/>
      <c r="C230" s="44"/>
      <c r="D230" s="430">
        <f>'2b'!D322</f>
        <v>0</v>
      </c>
      <c r="E230" s="1467">
        <f>'2b'!E322</f>
        <v>0</v>
      </c>
      <c r="F230" s="1443">
        <f t="shared" si="40"/>
        <v>0</v>
      </c>
      <c r="G230" s="1370">
        <f>+G229</f>
        <v>0</v>
      </c>
      <c r="H230" s="1443">
        <f t="shared" si="50"/>
        <v>0</v>
      </c>
      <c r="I230" s="1370">
        <f>+I229</f>
        <v>0</v>
      </c>
      <c r="J230" s="1443">
        <f t="shared" si="51"/>
        <v>0</v>
      </c>
      <c r="K230" s="1370">
        <f>+K229</f>
        <v>0</v>
      </c>
      <c r="L230" s="1443">
        <f t="shared" si="52"/>
        <v>0</v>
      </c>
      <c r="M230" s="1370">
        <f>+M229</f>
        <v>0</v>
      </c>
      <c r="N230" s="44"/>
      <c r="O230" s="44"/>
      <c r="P230" s="44"/>
      <c r="Q230" s="44"/>
      <c r="R230" s="44"/>
      <c r="S230" s="4"/>
      <c r="T230" s="942"/>
      <c r="U230" s="942"/>
      <c r="V230" s="942"/>
      <c r="W230" s="942"/>
      <c r="X230" s="942"/>
      <c r="Y230" s="942"/>
      <c r="Z230" s="942"/>
      <c r="AA230" s="942"/>
      <c r="AB230" s="942"/>
      <c r="AC230" s="942"/>
      <c r="AD230" s="942"/>
      <c r="AE230" s="942"/>
      <c r="AF230" s="942"/>
      <c r="AG230" s="942"/>
      <c r="AH230" s="942"/>
      <c r="AI230" s="942"/>
      <c r="AJ230" s="942"/>
      <c r="AK230" s="942"/>
      <c r="AL230" s="942"/>
      <c r="AM230" s="942"/>
      <c r="AN230" s="942"/>
      <c r="AO230" s="942"/>
      <c r="AP230" s="942"/>
      <c r="AQ230" s="942"/>
      <c r="AR230" s="942"/>
      <c r="AS230" s="942"/>
      <c r="AT230" s="942"/>
      <c r="AU230" s="942"/>
      <c r="AV230" s="942"/>
      <c r="AW230" s="942"/>
    </row>
    <row r="231" spans="1:49" ht="15" hidden="1" customHeight="1" x14ac:dyDescent="0.15">
      <c r="A231" s="4"/>
      <c r="B231" s="44"/>
      <c r="C231" s="44"/>
      <c r="D231" s="430">
        <f>'2b'!D323</f>
        <v>0</v>
      </c>
      <c r="E231" s="1467">
        <f>'2b'!E323</f>
        <v>0</v>
      </c>
      <c r="F231" s="1443">
        <f t="shared" si="40"/>
        <v>0</v>
      </c>
      <c r="G231" s="1370">
        <f>+G230</f>
        <v>0</v>
      </c>
      <c r="H231" s="1443">
        <f t="shared" si="50"/>
        <v>0</v>
      </c>
      <c r="I231" s="1370">
        <f>+I230</f>
        <v>0</v>
      </c>
      <c r="J231" s="1443">
        <f t="shared" si="51"/>
        <v>0</v>
      </c>
      <c r="K231" s="1370">
        <f>+K230</f>
        <v>0</v>
      </c>
      <c r="L231" s="1443">
        <f t="shared" si="52"/>
        <v>0</v>
      </c>
      <c r="M231" s="1370">
        <f>+M230</f>
        <v>0</v>
      </c>
      <c r="N231" s="44"/>
      <c r="O231" s="44"/>
      <c r="P231" s="44"/>
      <c r="Q231" s="44"/>
      <c r="R231" s="44"/>
      <c r="S231" s="4"/>
      <c r="T231" s="942"/>
      <c r="U231" s="942"/>
      <c r="V231" s="942"/>
      <c r="W231" s="942"/>
      <c r="X231" s="942"/>
      <c r="Y231" s="942"/>
      <c r="Z231" s="942"/>
      <c r="AA231" s="942"/>
      <c r="AB231" s="942"/>
      <c r="AC231" s="942"/>
      <c r="AD231" s="942"/>
      <c r="AE231" s="942"/>
      <c r="AF231" s="942"/>
      <c r="AG231" s="942"/>
      <c r="AH231" s="942"/>
      <c r="AI231" s="942"/>
      <c r="AJ231" s="942"/>
      <c r="AK231" s="942"/>
      <c r="AL231" s="942"/>
      <c r="AM231" s="942"/>
      <c r="AN231" s="942"/>
      <c r="AO231" s="942"/>
      <c r="AP231" s="942"/>
      <c r="AQ231" s="942"/>
      <c r="AR231" s="942"/>
      <c r="AS231" s="942"/>
      <c r="AT231" s="942"/>
      <c r="AU231" s="942"/>
      <c r="AV231" s="942"/>
      <c r="AW231" s="942"/>
    </row>
    <row r="232" spans="1:49" ht="15" customHeight="1" thickBot="1" x14ac:dyDescent="0.2">
      <c r="A232" s="4"/>
      <c r="B232" s="44"/>
      <c r="C232" s="44"/>
      <c r="D232" s="1462" t="str">
        <f>'2b'!D324</f>
        <v>Transportes</v>
      </c>
      <c r="E232" s="1465">
        <f>'2b'!E324</f>
        <v>0</v>
      </c>
      <c r="F232" s="1464">
        <f>SUM(F233:F238)</f>
        <v>0</v>
      </c>
      <c r="G232" s="1461" t="s">
        <v>425</v>
      </c>
      <c r="H232" s="1464">
        <f>SUM(H233:H238)</f>
        <v>0</v>
      </c>
      <c r="I232" s="1461" t="s">
        <v>425</v>
      </c>
      <c r="J232" s="1464">
        <f>SUM(J233:J238)</f>
        <v>0</v>
      </c>
      <c r="K232" s="1461" t="s">
        <v>425</v>
      </c>
      <c r="L232" s="1464">
        <f>SUM(L233:L238)</f>
        <v>0</v>
      </c>
      <c r="M232" s="1461" t="s">
        <v>425</v>
      </c>
      <c r="N232" s="44"/>
      <c r="O232" s="44"/>
      <c r="P232" s="44"/>
      <c r="Q232" s="44"/>
      <c r="R232" s="44"/>
      <c r="S232" s="4"/>
      <c r="T232" s="942"/>
      <c r="U232" s="942"/>
      <c r="V232" s="942"/>
      <c r="W232" s="942"/>
      <c r="X232" s="942"/>
      <c r="Y232" s="942"/>
      <c r="Z232" s="942"/>
      <c r="AA232" s="942"/>
      <c r="AB232" s="942"/>
      <c r="AC232" s="942"/>
      <c r="AD232" s="942"/>
      <c r="AE232" s="942"/>
      <c r="AF232" s="942"/>
      <c r="AG232" s="942"/>
      <c r="AH232" s="942"/>
      <c r="AI232" s="942"/>
      <c r="AJ232" s="942"/>
      <c r="AK232" s="942"/>
      <c r="AL232" s="942"/>
      <c r="AM232" s="942"/>
      <c r="AN232" s="942"/>
      <c r="AO232" s="942"/>
      <c r="AP232" s="942"/>
      <c r="AQ232" s="942"/>
      <c r="AR232" s="942"/>
      <c r="AS232" s="942"/>
      <c r="AT232" s="942"/>
      <c r="AU232" s="942"/>
      <c r="AV232" s="942"/>
      <c r="AW232" s="942"/>
    </row>
    <row r="233" spans="1:49" ht="15" customHeight="1" x14ac:dyDescent="0.15">
      <c r="A233" s="4"/>
      <c r="B233" s="44"/>
      <c r="C233" s="44"/>
      <c r="D233" s="430" t="str">
        <f>'2b'!D325</f>
        <v>Mensajería y correos</v>
      </c>
      <c r="E233" s="1467">
        <f>'2b'!E325</f>
        <v>0</v>
      </c>
      <c r="F233" s="1443">
        <f>IF(G233=0,E233,E233+(E233*G233))</f>
        <v>0</v>
      </c>
      <c r="G233" s="1469"/>
      <c r="H233" s="1468">
        <f t="shared" ref="H233:H238" si="53">IF(I233=0,F233,F233+(F233*I233))</f>
        <v>0</v>
      </c>
      <c r="I233" s="1469"/>
      <c r="J233" s="1468">
        <f t="shared" ref="J233:J238" si="54">IF(K233=0,H233,H233+(H233*K233))</f>
        <v>0</v>
      </c>
      <c r="K233" s="1469"/>
      <c r="L233" s="1468">
        <f t="shared" ref="L233:L238" si="55">IF(M233=0,J233,J233+(J233*M233))</f>
        <v>0</v>
      </c>
      <c r="M233" s="1469"/>
      <c r="N233" s="44"/>
      <c r="O233" s="44"/>
      <c r="P233" s="44"/>
      <c r="Q233" s="44"/>
      <c r="R233" s="44"/>
      <c r="S233" s="4"/>
      <c r="T233" s="942"/>
      <c r="U233" s="942"/>
      <c r="V233" s="942"/>
      <c r="W233" s="942"/>
      <c r="X233" s="942"/>
      <c r="Y233" s="942"/>
      <c r="Z233" s="942"/>
      <c r="AA233" s="942"/>
      <c r="AB233" s="942"/>
      <c r="AC233" s="942"/>
      <c r="AD233" s="942"/>
      <c r="AE233" s="942"/>
      <c r="AF233" s="942"/>
      <c r="AG233" s="942"/>
      <c r="AH233" s="942"/>
      <c r="AI233" s="942"/>
      <c r="AJ233" s="942"/>
      <c r="AK233" s="942"/>
      <c r="AL233" s="942"/>
      <c r="AM233" s="942"/>
      <c r="AN233" s="942"/>
      <c r="AO233" s="942"/>
      <c r="AP233" s="942"/>
      <c r="AQ233" s="942"/>
      <c r="AR233" s="942"/>
      <c r="AS233" s="942"/>
      <c r="AT233" s="942"/>
      <c r="AU233" s="942"/>
      <c r="AV233" s="942"/>
      <c r="AW233" s="942"/>
    </row>
    <row r="234" spans="1:49" ht="15" customHeight="1" x14ac:dyDescent="0.15">
      <c r="A234" s="4"/>
      <c r="B234" s="44"/>
      <c r="C234" s="44"/>
      <c r="D234" s="430">
        <f>'2b'!D326</f>
        <v>0</v>
      </c>
      <c r="E234" s="1467">
        <f>'2b'!E326</f>
        <v>0</v>
      </c>
      <c r="F234" s="1443">
        <f>IF(G234=0,E234,E234+(E234*G234))</f>
        <v>0</v>
      </c>
      <c r="G234" s="1370">
        <f>+G233</f>
        <v>0</v>
      </c>
      <c r="H234" s="1443">
        <f t="shared" si="53"/>
        <v>0</v>
      </c>
      <c r="I234" s="1370">
        <f>+I233</f>
        <v>0</v>
      </c>
      <c r="J234" s="1443">
        <f t="shared" si="54"/>
        <v>0</v>
      </c>
      <c r="K234" s="1370">
        <f>+K233</f>
        <v>0</v>
      </c>
      <c r="L234" s="1443">
        <f t="shared" si="55"/>
        <v>0</v>
      </c>
      <c r="M234" s="1370">
        <f>+M233</f>
        <v>0</v>
      </c>
      <c r="N234" s="44"/>
      <c r="O234" s="44"/>
      <c r="P234" s="44"/>
      <c r="Q234" s="44"/>
      <c r="R234" s="44"/>
      <c r="S234" s="4"/>
      <c r="T234" s="942"/>
      <c r="U234" s="942"/>
      <c r="V234" s="942"/>
      <c r="W234" s="942"/>
      <c r="X234" s="942"/>
      <c r="Y234" s="942"/>
      <c r="Z234" s="942"/>
      <c r="AA234" s="942"/>
      <c r="AB234" s="942"/>
      <c r="AC234" s="942"/>
      <c r="AD234" s="942"/>
      <c r="AE234" s="942"/>
      <c r="AF234" s="942"/>
      <c r="AG234" s="942"/>
      <c r="AH234" s="942"/>
      <c r="AI234" s="942"/>
      <c r="AJ234" s="942"/>
      <c r="AK234" s="942"/>
      <c r="AL234" s="942"/>
      <c r="AM234" s="942"/>
      <c r="AN234" s="942"/>
      <c r="AO234" s="942"/>
      <c r="AP234" s="942"/>
      <c r="AQ234" s="942"/>
      <c r="AR234" s="942"/>
      <c r="AS234" s="942"/>
      <c r="AT234" s="942"/>
      <c r="AU234" s="942"/>
      <c r="AV234" s="942"/>
      <c r="AW234" s="942"/>
    </row>
    <row r="235" spans="1:49" ht="15" hidden="1" customHeight="1" x14ac:dyDescent="0.15">
      <c r="A235" s="4"/>
      <c r="B235" s="44"/>
      <c r="C235" s="44"/>
      <c r="D235" s="430">
        <f>'2b'!D327</f>
        <v>0</v>
      </c>
      <c r="E235" s="1467">
        <f>'2b'!E327</f>
        <v>0</v>
      </c>
      <c r="F235" s="1443">
        <f t="shared" si="40"/>
        <v>0</v>
      </c>
      <c r="G235" s="1370">
        <f>+G234</f>
        <v>0</v>
      </c>
      <c r="H235" s="1443">
        <f t="shared" si="53"/>
        <v>0</v>
      </c>
      <c r="I235" s="1370">
        <f>+I234</f>
        <v>0</v>
      </c>
      <c r="J235" s="1443">
        <f t="shared" si="54"/>
        <v>0</v>
      </c>
      <c r="K235" s="1370">
        <f>+K234</f>
        <v>0</v>
      </c>
      <c r="L235" s="1443">
        <f t="shared" si="55"/>
        <v>0</v>
      </c>
      <c r="M235" s="1370">
        <f>+M234</f>
        <v>0</v>
      </c>
      <c r="N235" s="44"/>
      <c r="O235" s="44"/>
      <c r="P235" s="44"/>
      <c r="Q235" s="44"/>
      <c r="R235" s="44"/>
      <c r="S235" s="4"/>
      <c r="T235" s="942"/>
      <c r="U235" s="942"/>
      <c r="V235" s="942"/>
      <c r="W235" s="942"/>
      <c r="X235" s="942"/>
      <c r="Y235" s="942"/>
      <c r="Z235" s="942"/>
      <c r="AA235" s="942"/>
      <c r="AB235" s="942"/>
      <c r="AC235" s="942"/>
      <c r="AD235" s="942"/>
      <c r="AE235" s="942"/>
      <c r="AF235" s="942"/>
      <c r="AG235" s="942"/>
      <c r="AH235" s="942"/>
      <c r="AI235" s="942"/>
      <c r="AJ235" s="942"/>
      <c r="AK235" s="942"/>
      <c r="AL235" s="942"/>
      <c r="AM235" s="942"/>
      <c r="AN235" s="942"/>
      <c r="AO235" s="942"/>
      <c r="AP235" s="942"/>
      <c r="AQ235" s="942"/>
      <c r="AR235" s="942"/>
      <c r="AS235" s="942"/>
      <c r="AT235" s="942"/>
      <c r="AU235" s="942"/>
      <c r="AV235" s="942"/>
      <c r="AW235" s="942"/>
    </row>
    <row r="236" spans="1:49" ht="15" hidden="1" customHeight="1" x14ac:dyDescent="0.15">
      <c r="A236" s="4"/>
      <c r="B236" s="44"/>
      <c r="C236" s="44"/>
      <c r="D236" s="430">
        <f>'2b'!D328</f>
        <v>0</v>
      </c>
      <c r="E236" s="1467">
        <f>'2b'!E328</f>
        <v>0</v>
      </c>
      <c r="F236" s="1443">
        <f t="shared" si="40"/>
        <v>0</v>
      </c>
      <c r="G236" s="1370">
        <f>+G235</f>
        <v>0</v>
      </c>
      <c r="H236" s="1443">
        <f t="shared" si="53"/>
        <v>0</v>
      </c>
      <c r="I236" s="1370">
        <f>+I235</f>
        <v>0</v>
      </c>
      <c r="J236" s="1443">
        <f t="shared" si="54"/>
        <v>0</v>
      </c>
      <c r="K236" s="1370">
        <f>+K235</f>
        <v>0</v>
      </c>
      <c r="L236" s="1443">
        <f t="shared" si="55"/>
        <v>0</v>
      </c>
      <c r="M236" s="1370">
        <f>+M235</f>
        <v>0</v>
      </c>
      <c r="N236" s="44"/>
      <c r="O236" s="44"/>
      <c r="P236" s="44"/>
      <c r="Q236" s="44"/>
      <c r="R236" s="44"/>
      <c r="S236" s="4"/>
      <c r="T236" s="942"/>
      <c r="U236" s="942"/>
      <c r="V236" s="942"/>
      <c r="W236" s="942"/>
      <c r="X236" s="942"/>
      <c r="Y236" s="942"/>
      <c r="Z236" s="942"/>
      <c r="AA236" s="942"/>
      <c r="AB236" s="942"/>
      <c r="AC236" s="942"/>
      <c r="AD236" s="942"/>
      <c r="AE236" s="942"/>
      <c r="AF236" s="942"/>
      <c r="AG236" s="942"/>
      <c r="AH236" s="942"/>
      <c r="AI236" s="942"/>
      <c r="AJ236" s="942"/>
      <c r="AK236" s="942"/>
      <c r="AL236" s="942"/>
      <c r="AM236" s="942"/>
      <c r="AN236" s="942"/>
      <c r="AO236" s="942"/>
      <c r="AP236" s="942"/>
      <c r="AQ236" s="942"/>
      <c r="AR236" s="942"/>
      <c r="AS236" s="942"/>
      <c r="AT236" s="942"/>
      <c r="AU236" s="942"/>
      <c r="AV236" s="942"/>
      <c r="AW236" s="942"/>
    </row>
    <row r="237" spans="1:49" ht="15" hidden="1" customHeight="1" x14ac:dyDescent="0.15">
      <c r="A237" s="4"/>
      <c r="B237" s="44"/>
      <c r="C237" s="44"/>
      <c r="D237" s="430">
        <f>'2b'!D329</f>
        <v>0</v>
      </c>
      <c r="E237" s="1467">
        <f>'2b'!E329</f>
        <v>0</v>
      </c>
      <c r="F237" s="1443">
        <f t="shared" si="40"/>
        <v>0</v>
      </c>
      <c r="G237" s="1370">
        <f>+G236</f>
        <v>0</v>
      </c>
      <c r="H237" s="1443">
        <f t="shared" si="53"/>
        <v>0</v>
      </c>
      <c r="I237" s="1370">
        <f>+I236</f>
        <v>0</v>
      </c>
      <c r="J237" s="1443">
        <f t="shared" si="54"/>
        <v>0</v>
      </c>
      <c r="K237" s="1370">
        <f>+K236</f>
        <v>0</v>
      </c>
      <c r="L237" s="1443">
        <f t="shared" si="55"/>
        <v>0</v>
      </c>
      <c r="M237" s="1370">
        <f>+M236</f>
        <v>0</v>
      </c>
      <c r="N237" s="44"/>
      <c r="O237" s="44"/>
      <c r="P237" s="44"/>
      <c r="Q237" s="44"/>
      <c r="R237" s="44"/>
      <c r="S237" s="4"/>
      <c r="T237" s="942"/>
      <c r="U237" s="942"/>
      <c r="V237" s="942"/>
      <c r="W237" s="942"/>
      <c r="X237" s="942"/>
      <c r="Y237" s="942"/>
      <c r="Z237" s="942"/>
      <c r="AA237" s="942"/>
      <c r="AB237" s="942"/>
      <c r="AC237" s="942"/>
      <c r="AD237" s="942"/>
      <c r="AE237" s="942"/>
      <c r="AF237" s="942"/>
      <c r="AG237" s="942"/>
      <c r="AH237" s="942"/>
      <c r="AI237" s="942"/>
      <c r="AJ237" s="942"/>
      <c r="AK237" s="942"/>
      <c r="AL237" s="942"/>
      <c r="AM237" s="942"/>
      <c r="AN237" s="942"/>
      <c r="AO237" s="942"/>
      <c r="AP237" s="942"/>
      <c r="AQ237" s="942"/>
      <c r="AR237" s="942"/>
      <c r="AS237" s="942"/>
      <c r="AT237" s="942"/>
      <c r="AU237" s="942"/>
      <c r="AV237" s="942"/>
      <c r="AW237" s="942"/>
    </row>
    <row r="238" spans="1:49" ht="15" hidden="1" customHeight="1" x14ac:dyDescent="0.15">
      <c r="A238" s="4"/>
      <c r="B238" s="44"/>
      <c r="C238" s="44"/>
      <c r="D238" s="430">
        <f>'2b'!D330</f>
        <v>0</v>
      </c>
      <c r="E238" s="1467">
        <f>'2b'!E330</f>
        <v>0</v>
      </c>
      <c r="F238" s="1443">
        <f t="shared" si="40"/>
        <v>0</v>
      </c>
      <c r="G238" s="1370">
        <f>+G237</f>
        <v>0</v>
      </c>
      <c r="H238" s="1443">
        <f t="shared" si="53"/>
        <v>0</v>
      </c>
      <c r="I238" s="1370">
        <f>+I237</f>
        <v>0</v>
      </c>
      <c r="J238" s="1443">
        <f t="shared" si="54"/>
        <v>0</v>
      </c>
      <c r="K238" s="1370">
        <f>+K237</f>
        <v>0</v>
      </c>
      <c r="L238" s="1443">
        <f t="shared" si="55"/>
        <v>0</v>
      </c>
      <c r="M238" s="1370">
        <f>+M237</f>
        <v>0</v>
      </c>
      <c r="N238" s="44"/>
      <c r="O238" s="44"/>
      <c r="P238" s="44"/>
      <c r="Q238" s="44"/>
      <c r="R238" s="44"/>
      <c r="S238" s="4"/>
      <c r="T238" s="942"/>
      <c r="U238" s="942"/>
      <c r="V238" s="942"/>
      <c r="W238" s="942"/>
      <c r="X238" s="942"/>
      <c r="Y238" s="942"/>
      <c r="Z238" s="942"/>
      <c r="AA238" s="942"/>
      <c r="AB238" s="942"/>
      <c r="AC238" s="942"/>
      <c r="AD238" s="942"/>
      <c r="AE238" s="942"/>
      <c r="AF238" s="942"/>
      <c r="AG238" s="942"/>
      <c r="AH238" s="942"/>
      <c r="AI238" s="942"/>
      <c r="AJ238" s="942"/>
      <c r="AK238" s="942"/>
      <c r="AL238" s="942"/>
      <c r="AM238" s="942"/>
      <c r="AN238" s="942"/>
      <c r="AO238" s="942"/>
      <c r="AP238" s="942"/>
      <c r="AQ238" s="942"/>
      <c r="AR238" s="942"/>
      <c r="AS238" s="942"/>
      <c r="AT238" s="942"/>
      <c r="AU238" s="942"/>
      <c r="AV238" s="942"/>
      <c r="AW238" s="942"/>
    </row>
    <row r="239" spans="1:49" ht="15" customHeight="1" thickBot="1" x14ac:dyDescent="0.2">
      <c r="A239" s="4"/>
      <c r="B239" s="44"/>
      <c r="C239" s="44"/>
      <c r="D239" s="1462" t="str">
        <f>'2b'!D331</f>
        <v>Viajes y varios</v>
      </c>
      <c r="E239" s="1465">
        <f>'2b'!E331</f>
        <v>1200</v>
      </c>
      <c r="F239" s="1464">
        <f>SUM(F240:F245)</f>
        <v>1200</v>
      </c>
      <c r="G239" s="1461" t="s">
        <v>425</v>
      </c>
      <c r="H239" s="1464">
        <f>SUM(H240:H245)</f>
        <v>1200</v>
      </c>
      <c r="I239" s="1461" t="s">
        <v>425</v>
      </c>
      <c r="J239" s="1464">
        <f>SUM(J240:J245)</f>
        <v>1200</v>
      </c>
      <c r="K239" s="1461" t="s">
        <v>425</v>
      </c>
      <c r="L239" s="1464">
        <f>SUM(L240:L245)</f>
        <v>1200</v>
      </c>
      <c r="M239" s="1461" t="s">
        <v>425</v>
      </c>
      <c r="N239" s="44"/>
      <c r="O239" s="44"/>
      <c r="P239" s="44"/>
      <c r="Q239" s="44"/>
      <c r="R239" s="44"/>
      <c r="S239" s="4"/>
      <c r="T239" s="942"/>
      <c r="U239" s="942"/>
      <c r="V239" s="942"/>
      <c r="W239" s="942"/>
      <c r="X239" s="942"/>
      <c r="Y239" s="942"/>
      <c r="Z239" s="942"/>
      <c r="AA239" s="942"/>
      <c r="AB239" s="942"/>
      <c r="AC239" s="942"/>
      <c r="AD239" s="942"/>
      <c r="AE239" s="942"/>
      <c r="AF239" s="942"/>
      <c r="AG239" s="942"/>
      <c r="AH239" s="942"/>
      <c r="AI239" s="942"/>
      <c r="AJ239" s="942"/>
      <c r="AK239" s="942"/>
      <c r="AL239" s="942"/>
      <c r="AM239" s="942"/>
      <c r="AN239" s="942"/>
      <c r="AO239" s="942"/>
      <c r="AP239" s="942"/>
      <c r="AQ239" s="942"/>
      <c r="AR239" s="942"/>
      <c r="AS239" s="942"/>
      <c r="AT239" s="942"/>
      <c r="AU239" s="942"/>
      <c r="AV239" s="942"/>
      <c r="AW239" s="942"/>
    </row>
    <row r="240" spans="1:49" ht="15" customHeight="1" x14ac:dyDescent="0.15">
      <c r="A240" s="4"/>
      <c r="B240" s="44"/>
      <c r="C240" s="44"/>
      <c r="D240" s="430" t="str">
        <f>'2b'!D332</f>
        <v>Dietas Gerente</v>
      </c>
      <c r="E240" s="1467">
        <f>'2b'!E332</f>
        <v>0</v>
      </c>
      <c r="F240" s="1443">
        <f>IF(G240=0,E240,E240+(E240*G240))</f>
        <v>0</v>
      </c>
      <c r="G240" s="1469"/>
      <c r="H240" s="1468">
        <f t="shared" ref="H240:H245" si="56">IF(I240=0,F240,F240+(F240*I240))</f>
        <v>0</v>
      </c>
      <c r="I240" s="1469"/>
      <c r="J240" s="1468">
        <f t="shared" ref="J240:J245" si="57">IF(K240=0,H240,H240+(H240*K240))</f>
        <v>0</v>
      </c>
      <c r="K240" s="1469"/>
      <c r="L240" s="1468">
        <f t="shared" ref="L240:L245" si="58">IF(M240=0,J240,J240+(J240*M240))</f>
        <v>0</v>
      </c>
      <c r="M240" s="1469"/>
      <c r="N240" s="44"/>
      <c r="O240" s="44"/>
      <c r="P240" s="44"/>
      <c r="Q240" s="44"/>
      <c r="R240" s="44"/>
      <c r="S240" s="4"/>
      <c r="T240" s="942"/>
      <c r="U240" s="942"/>
      <c r="V240" s="942"/>
      <c r="W240" s="942"/>
      <c r="X240" s="942"/>
      <c r="Y240" s="942"/>
      <c r="Z240" s="942"/>
      <c r="AA240" s="942"/>
      <c r="AB240" s="942"/>
      <c r="AC240" s="942"/>
      <c r="AD240" s="942"/>
      <c r="AE240" s="942"/>
      <c r="AF240" s="942"/>
      <c r="AG240" s="942"/>
      <c r="AH240" s="942"/>
      <c r="AI240" s="942"/>
      <c r="AJ240" s="942"/>
      <c r="AK240" s="942"/>
      <c r="AL240" s="942"/>
      <c r="AM240" s="942"/>
      <c r="AN240" s="942"/>
      <c r="AO240" s="942"/>
      <c r="AP240" s="942"/>
      <c r="AQ240" s="942"/>
      <c r="AR240" s="942"/>
      <c r="AS240" s="942"/>
      <c r="AT240" s="942"/>
      <c r="AU240" s="942"/>
      <c r="AV240" s="942"/>
      <c r="AW240" s="942"/>
    </row>
    <row r="241" spans="1:49" ht="15" customHeight="1" x14ac:dyDescent="0.15">
      <c r="A241" s="4"/>
      <c r="B241" s="44"/>
      <c r="C241" s="44"/>
      <c r="D241" s="430" t="str">
        <f>'2b'!D333</f>
        <v>Otros</v>
      </c>
      <c r="E241" s="1467">
        <f>'2b'!E333</f>
        <v>0</v>
      </c>
      <c r="F241" s="1443">
        <f>IF(G241=0,E241,E241+(E241*G241))</f>
        <v>0</v>
      </c>
      <c r="G241" s="1370"/>
      <c r="H241" s="1443">
        <f t="shared" si="56"/>
        <v>0</v>
      </c>
      <c r="I241" s="1370"/>
      <c r="J241" s="1443">
        <f t="shared" si="57"/>
        <v>0</v>
      </c>
      <c r="K241" s="1370"/>
      <c r="L241" s="1443">
        <f t="shared" si="58"/>
        <v>0</v>
      </c>
      <c r="M241" s="1370"/>
      <c r="N241" s="44"/>
      <c r="O241" s="44"/>
      <c r="P241" s="44"/>
      <c r="Q241" s="44"/>
      <c r="R241" s="44"/>
      <c r="S241" s="4"/>
      <c r="T241" s="942"/>
      <c r="U241" s="942"/>
      <c r="V241" s="942"/>
      <c r="W241" s="942"/>
      <c r="X241" s="942"/>
      <c r="Y241" s="942"/>
      <c r="Z241" s="942"/>
      <c r="AA241" s="942"/>
      <c r="AB241" s="942"/>
      <c r="AC241" s="942"/>
      <c r="AD241" s="942"/>
      <c r="AE241" s="942"/>
      <c r="AF241" s="942"/>
      <c r="AG241" s="942"/>
      <c r="AH241" s="942"/>
      <c r="AI241" s="942"/>
      <c r="AJ241" s="942"/>
      <c r="AK241" s="942"/>
      <c r="AL241" s="942"/>
      <c r="AM241" s="942"/>
      <c r="AN241" s="942"/>
      <c r="AO241" s="942"/>
      <c r="AP241" s="942"/>
      <c r="AQ241" s="942"/>
      <c r="AR241" s="942"/>
      <c r="AS241" s="942"/>
      <c r="AT241" s="942"/>
      <c r="AU241" s="942"/>
      <c r="AV241" s="942"/>
      <c r="AW241" s="942"/>
    </row>
    <row r="242" spans="1:49" ht="15" customHeight="1" x14ac:dyDescent="0.15">
      <c r="A242" s="4"/>
      <c r="B242" s="44"/>
      <c r="C242" s="44"/>
      <c r="D242" s="430" t="str">
        <f>'2b'!D334</f>
        <v>Gastos varios</v>
      </c>
      <c r="E242" s="1467">
        <f>'2b'!E334</f>
        <v>1200</v>
      </c>
      <c r="F242" s="1443">
        <f t="shared" si="40"/>
        <v>1200</v>
      </c>
      <c r="G242" s="1370"/>
      <c r="H242" s="1443">
        <f t="shared" si="56"/>
        <v>1200</v>
      </c>
      <c r="I242" s="1370"/>
      <c r="J242" s="1443">
        <f t="shared" si="57"/>
        <v>1200</v>
      </c>
      <c r="K242" s="1370"/>
      <c r="L242" s="1443">
        <f t="shared" si="58"/>
        <v>1200</v>
      </c>
      <c r="M242" s="1370"/>
      <c r="N242" s="44"/>
      <c r="O242" s="44"/>
      <c r="P242" s="44"/>
      <c r="Q242" s="44"/>
      <c r="R242" s="44"/>
      <c r="S242" s="4"/>
      <c r="T242" s="942"/>
      <c r="U242" s="942"/>
      <c r="V242" s="942"/>
      <c r="W242" s="942"/>
      <c r="X242" s="942"/>
      <c r="Y242" s="942"/>
      <c r="Z242" s="942"/>
      <c r="AA242" s="942"/>
      <c r="AB242" s="942"/>
      <c r="AC242" s="942"/>
      <c r="AD242" s="942"/>
      <c r="AE242" s="942"/>
      <c r="AF242" s="942"/>
      <c r="AG242" s="942"/>
      <c r="AH242" s="942"/>
      <c r="AI242" s="942"/>
      <c r="AJ242" s="942"/>
      <c r="AK242" s="942"/>
      <c r="AL242" s="942"/>
      <c r="AM242" s="942"/>
      <c r="AN242" s="942"/>
      <c r="AO242" s="942"/>
      <c r="AP242" s="942"/>
      <c r="AQ242" s="942"/>
      <c r="AR242" s="942"/>
      <c r="AS242" s="942"/>
      <c r="AT242" s="942"/>
      <c r="AU242" s="942"/>
      <c r="AV242" s="942"/>
      <c r="AW242" s="942"/>
    </row>
    <row r="243" spans="1:49" ht="15" customHeight="1" x14ac:dyDescent="0.15">
      <c r="A243" s="4"/>
      <c r="B243" s="44"/>
      <c r="C243" s="44"/>
      <c r="D243" s="430">
        <f>'2b'!D335</f>
        <v>0</v>
      </c>
      <c r="E243" s="1467">
        <f>'2b'!E335</f>
        <v>0</v>
      </c>
      <c r="F243" s="1443">
        <f t="shared" si="40"/>
        <v>0</v>
      </c>
      <c r="G243" s="1370"/>
      <c r="H243" s="1443">
        <f t="shared" si="56"/>
        <v>0</v>
      </c>
      <c r="I243" s="1370"/>
      <c r="J243" s="1443">
        <f t="shared" si="57"/>
        <v>0</v>
      </c>
      <c r="K243" s="1370"/>
      <c r="L243" s="1443">
        <f t="shared" si="58"/>
        <v>0</v>
      </c>
      <c r="M243" s="1370"/>
      <c r="N243" s="44"/>
      <c r="O243" s="44"/>
      <c r="P243" s="44"/>
      <c r="Q243" s="44"/>
      <c r="R243" s="44"/>
      <c r="S243" s="4"/>
      <c r="T243" s="942"/>
      <c r="U243" s="942"/>
      <c r="V243" s="942"/>
      <c r="W243" s="942"/>
      <c r="X243" s="942"/>
      <c r="Y243" s="942"/>
      <c r="Z243" s="942"/>
      <c r="AA243" s="942"/>
      <c r="AB243" s="942"/>
      <c r="AC243" s="942"/>
      <c r="AD243" s="942"/>
      <c r="AE243" s="942"/>
      <c r="AF243" s="942"/>
      <c r="AG243" s="942"/>
      <c r="AH243" s="942"/>
      <c r="AI243" s="942"/>
      <c r="AJ243" s="942"/>
      <c r="AK243" s="942"/>
      <c r="AL243" s="942"/>
      <c r="AM243" s="942"/>
      <c r="AN243" s="942"/>
      <c r="AO243" s="942"/>
      <c r="AP243" s="942"/>
      <c r="AQ243" s="942"/>
      <c r="AR243" s="942"/>
      <c r="AS243" s="942"/>
      <c r="AT243" s="942"/>
      <c r="AU243" s="942"/>
      <c r="AV243" s="942"/>
      <c r="AW243" s="942"/>
    </row>
    <row r="244" spans="1:49" ht="15" hidden="1" customHeight="1" x14ac:dyDescent="0.15">
      <c r="A244" s="4"/>
      <c r="B244" s="44"/>
      <c r="C244" s="44"/>
      <c r="D244" s="430">
        <f>'2b'!D336</f>
        <v>0</v>
      </c>
      <c r="E244" s="1467">
        <f>'2b'!E336</f>
        <v>0</v>
      </c>
      <c r="F244" s="1443">
        <f t="shared" si="40"/>
        <v>0</v>
      </c>
      <c r="G244" s="1370">
        <f>+G243</f>
        <v>0</v>
      </c>
      <c r="H244" s="1443">
        <f t="shared" si="56"/>
        <v>0</v>
      </c>
      <c r="I244" s="1370">
        <f>+I243</f>
        <v>0</v>
      </c>
      <c r="J244" s="1443">
        <f t="shared" si="57"/>
        <v>0</v>
      </c>
      <c r="K244" s="1370">
        <f>+K243</f>
        <v>0</v>
      </c>
      <c r="L244" s="1443">
        <f t="shared" si="58"/>
        <v>0</v>
      </c>
      <c r="M244" s="1370">
        <f>+M243</f>
        <v>0</v>
      </c>
      <c r="N244" s="44"/>
      <c r="O244" s="44"/>
      <c r="P244" s="44"/>
      <c r="Q244" s="44"/>
      <c r="R244" s="44"/>
      <c r="S244" s="4"/>
      <c r="T244" s="942"/>
      <c r="U244" s="942"/>
      <c r="V244" s="942"/>
      <c r="W244" s="942"/>
      <c r="X244" s="942"/>
      <c r="Y244" s="942"/>
      <c r="Z244" s="942"/>
      <c r="AA244" s="942"/>
      <c r="AB244" s="942"/>
      <c r="AC244" s="942"/>
      <c r="AD244" s="942"/>
      <c r="AE244" s="942"/>
      <c r="AF244" s="942"/>
      <c r="AG244" s="942"/>
      <c r="AH244" s="942"/>
      <c r="AI244" s="942"/>
      <c r="AJ244" s="942"/>
      <c r="AK244" s="942"/>
      <c r="AL244" s="942"/>
      <c r="AM244" s="942"/>
      <c r="AN244" s="942"/>
      <c r="AO244" s="942"/>
      <c r="AP244" s="942"/>
      <c r="AQ244" s="942"/>
      <c r="AR244" s="942"/>
      <c r="AS244" s="942"/>
      <c r="AT244" s="942"/>
      <c r="AU244" s="942"/>
      <c r="AV244" s="942"/>
      <c r="AW244" s="942"/>
    </row>
    <row r="245" spans="1:49" ht="15" hidden="1" customHeight="1" x14ac:dyDescent="0.15">
      <c r="A245" s="4"/>
      <c r="B245" s="44"/>
      <c r="C245" s="44"/>
      <c r="D245" s="430">
        <f>'2b'!D337</f>
        <v>0</v>
      </c>
      <c r="E245" s="1467">
        <f>'2b'!E337</f>
        <v>0</v>
      </c>
      <c r="F245" s="1443">
        <f t="shared" si="40"/>
        <v>0</v>
      </c>
      <c r="G245" s="1370">
        <f>+G244</f>
        <v>0</v>
      </c>
      <c r="H245" s="1443">
        <f t="shared" si="56"/>
        <v>0</v>
      </c>
      <c r="I245" s="1370">
        <v>1</v>
      </c>
      <c r="J245" s="1443">
        <f t="shared" si="57"/>
        <v>0</v>
      </c>
      <c r="K245" s="1370">
        <v>1</v>
      </c>
      <c r="L245" s="1443">
        <f t="shared" si="58"/>
        <v>0</v>
      </c>
      <c r="M245" s="1370">
        <v>1</v>
      </c>
      <c r="N245" s="44"/>
      <c r="O245" s="44"/>
      <c r="P245" s="44"/>
      <c r="Q245" s="44"/>
      <c r="R245" s="44"/>
      <c r="S245" s="4"/>
      <c r="T245" s="942"/>
      <c r="U245" s="942"/>
      <c r="V245" s="942"/>
      <c r="W245" s="942"/>
      <c r="X245" s="942"/>
      <c r="Y245" s="942"/>
      <c r="Z245" s="942"/>
      <c r="AA245" s="942"/>
      <c r="AB245" s="942"/>
      <c r="AC245" s="942"/>
      <c r="AD245" s="942"/>
      <c r="AE245" s="942"/>
      <c r="AF245" s="942"/>
      <c r="AG245" s="942"/>
      <c r="AH245" s="942"/>
      <c r="AI245" s="942"/>
      <c r="AJ245" s="942"/>
      <c r="AK245" s="942"/>
      <c r="AL245" s="942"/>
      <c r="AM245" s="942"/>
      <c r="AN245" s="942"/>
      <c r="AO245" s="942"/>
      <c r="AP245" s="942"/>
      <c r="AQ245" s="942"/>
      <c r="AR245" s="942"/>
      <c r="AS245" s="942"/>
      <c r="AT245" s="942"/>
      <c r="AU245" s="942"/>
      <c r="AV245" s="942"/>
      <c r="AW245" s="942"/>
    </row>
    <row r="246" spans="1:49" ht="15" customHeight="1" thickBot="1" x14ac:dyDescent="0.2">
      <c r="A246" s="4"/>
      <c r="B246" s="44"/>
      <c r="C246" s="44"/>
      <c r="D246" s="1462" t="str">
        <f>'2b'!D338</f>
        <v>Asesorías</v>
      </c>
      <c r="E246" s="1465">
        <f>'2b'!E338</f>
        <v>1440</v>
      </c>
      <c r="F246" s="1464">
        <f>SUM(F247:F252)</f>
        <v>1440</v>
      </c>
      <c r="G246" s="1461" t="s">
        <v>425</v>
      </c>
      <c r="H246" s="1464">
        <f>SUM(H247:H252)</f>
        <v>1440</v>
      </c>
      <c r="I246" s="1461" t="s">
        <v>425</v>
      </c>
      <c r="J246" s="1464">
        <f>SUM(J247:J252)</f>
        <v>1440</v>
      </c>
      <c r="K246" s="1461" t="s">
        <v>425</v>
      </c>
      <c r="L246" s="1464">
        <f>SUM(L247:L252)</f>
        <v>1440</v>
      </c>
      <c r="M246" s="1461" t="s">
        <v>425</v>
      </c>
      <c r="N246" s="44"/>
      <c r="O246" s="44"/>
      <c r="P246" s="44"/>
      <c r="Q246" s="44"/>
      <c r="R246" s="44"/>
      <c r="S246" s="4"/>
      <c r="T246" s="942"/>
      <c r="U246" s="942"/>
      <c r="V246" s="942"/>
      <c r="W246" s="942"/>
      <c r="X246" s="942"/>
      <c r="Y246" s="942"/>
      <c r="Z246" s="942"/>
      <c r="AA246" s="942"/>
      <c r="AB246" s="942"/>
      <c r="AC246" s="942"/>
      <c r="AD246" s="942"/>
      <c r="AE246" s="942"/>
      <c r="AF246" s="942"/>
      <c r="AG246" s="942"/>
      <c r="AH246" s="942"/>
      <c r="AI246" s="942"/>
      <c r="AJ246" s="942"/>
      <c r="AK246" s="942"/>
      <c r="AL246" s="942"/>
      <c r="AM246" s="942"/>
      <c r="AN246" s="942"/>
      <c r="AO246" s="942"/>
      <c r="AP246" s="942"/>
      <c r="AQ246" s="942"/>
      <c r="AR246" s="942"/>
      <c r="AS246" s="942"/>
      <c r="AT246" s="942"/>
      <c r="AU246" s="942"/>
      <c r="AV246" s="942"/>
      <c r="AW246" s="942"/>
    </row>
    <row r="247" spans="1:49" ht="15" customHeight="1" x14ac:dyDescent="0.15">
      <c r="A247" s="4"/>
      <c r="B247" s="44"/>
      <c r="C247" s="44"/>
      <c r="D247" s="430" t="str">
        <f>'2b'!D339</f>
        <v>Fiscal, Laboral, Contable</v>
      </c>
      <c r="E247" s="1467">
        <f>'2b'!E339</f>
        <v>1440</v>
      </c>
      <c r="F247" s="1443">
        <f>IF(G247=0,E247,E247+(E247*G247))</f>
        <v>1440</v>
      </c>
      <c r="G247" s="1469"/>
      <c r="H247" s="1468">
        <f t="shared" ref="H247:H252" si="59">IF(I247=0,F247,F247+(F247*I247))</f>
        <v>1440</v>
      </c>
      <c r="I247" s="1469"/>
      <c r="J247" s="1468">
        <f t="shared" ref="J247:J252" si="60">IF(K247=0,H247,H247+(H247*K247))</f>
        <v>1440</v>
      </c>
      <c r="K247" s="1469"/>
      <c r="L247" s="1468">
        <f t="shared" ref="L247:L252" si="61">IF(M247=0,J247,J247+(J247*M247))</f>
        <v>1440</v>
      </c>
      <c r="M247" s="1469"/>
      <c r="N247" s="44"/>
      <c r="O247" s="44"/>
      <c r="P247" s="44"/>
      <c r="Q247" s="44"/>
      <c r="R247" s="44"/>
      <c r="S247" s="4"/>
      <c r="T247" s="942"/>
      <c r="U247" s="942"/>
      <c r="V247" s="942"/>
      <c r="W247" s="942"/>
      <c r="X247" s="942"/>
      <c r="Y247" s="942"/>
      <c r="Z247" s="942"/>
      <c r="AA247" s="942"/>
      <c r="AB247" s="942"/>
      <c r="AC247" s="942"/>
      <c r="AD247" s="942"/>
      <c r="AE247" s="942"/>
      <c r="AF247" s="942"/>
      <c r="AG247" s="942"/>
      <c r="AH247" s="942"/>
      <c r="AI247" s="942"/>
      <c r="AJ247" s="942"/>
      <c r="AK247" s="942"/>
      <c r="AL247" s="942"/>
      <c r="AM247" s="942"/>
      <c r="AN247" s="942"/>
      <c r="AO247" s="942"/>
      <c r="AP247" s="942"/>
      <c r="AQ247" s="942"/>
      <c r="AR247" s="942"/>
      <c r="AS247" s="942"/>
      <c r="AT247" s="942"/>
      <c r="AU247" s="942"/>
      <c r="AV247" s="942"/>
      <c r="AW247" s="942"/>
    </row>
    <row r="248" spans="1:49" ht="15" customHeight="1" x14ac:dyDescent="0.15">
      <c r="A248" s="4"/>
      <c r="B248" s="44"/>
      <c r="C248" s="44"/>
      <c r="D248" s="430">
        <f>'2b'!D340</f>
        <v>0</v>
      </c>
      <c r="E248" s="1467">
        <f>'2b'!E340</f>
        <v>0</v>
      </c>
      <c r="F248" s="1443">
        <f>IF(G248=0,E248,E248+(E248*G248))</f>
        <v>0</v>
      </c>
      <c r="G248" s="1370"/>
      <c r="H248" s="1443">
        <f t="shared" si="59"/>
        <v>0</v>
      </c>
      <c r="I248" s="1370"/>
      <c r="J248" s="1443">
        <f t="shared" si="60"/>
        <v>0</v>
      </c>
      <c r="K248" s="1370"/>
      <c r="L248" s="1443">
        <f t="shared" si="61"/>
        <v>0</v>
      </c>
      <c r="M248" s="1370"/>
      <c r="N248" s="44"/>
      <c r="O248" s="44"/>
      <c r="P248" s="44"/>
      <c r="Q248" s="44"/>
      <c r="R248" s="44"/>
      <c r="S248" s="4"/>
      <c r="T248" s="942"/>
      <c r="U248" s="942"/>
      <c r="V248" s="942"/>
      <c r="W248" s="942"/>
      <c r="X248" s="942"/>
      <c r="Y248" s="942"/>
      <c r="Z248" s="942"/>
      <c r="AA248" s="942"/>
      <c r="AB248" s="942"/>
      <c r="AC248" s="942"/>
      <c r="AD248" s="942"/>
      <c r="AE248" s="942"/>
      <c r="AF248" s="942"/>
      <c r="AG248" s="942"/>
      <c r="AH248" s="942"/>
      <c r="AI248" s="942"/>
      <c r="AJ248" s="942"/>
      <c r="AK248" s="942"/>
      <c r="AL248" s="942"/>
      <c r="AM248" s="942"/>
      <c r="AN248" s="942"/>
      <c r="AO248" s="942"/>
      <c r="AP248" s="942"/>
      <c r="AQ248" s="942"/>
      <c r="AR248" s="942"/>
      <c r="AS248" s="942"/>
      <c r="AT248" s="942"/>
      <c r="AU248" s="942"/>
      <c r="AV248" s="942"/>
      <c r="AW248" s="942"/>
    </row>
    <row r="249" spans="1:49" ht="15" customHeight="1" x14ac:dyDescent="0.15">
      <c r="A249" s="4"/>
      <c r="B249" s="44"/>
      <c r="C249" s="44"/>
      <c r="D249" s="430">
        <f>'2b'!D341</f>
        <v>0</v>
      </c>
      <c r="E249" s="1467">
        <f>'2b'!E341</f>
        <v>0</v>
      </c>
      <c r="F249" s="1443">
        <f t="shared" si="40"/>
        <v>0</v>
      </c>
      <c r="G249" s="1370"/>
      <c r="H249" s="1443">
        <f t="shared" si="59"/>
        <v>0</v>
      </c>
      <c r="I249" s="1370"/>
      <c r="J249" s="1443">
        <f t="shared" si="60"/>
        <v>0</v>
      </c>
      <c r="K249" s="1370"/>
      <c r="L249" s="1443">
        <f t="shared" si="61"/>
        <v>0</v>
      </c>
      <c r="M249" s="1370"/>
      <c r="N249" s="44"/>
      <c r="O249" s="44"/>
      <c r="P249" s="44"/>
      <c r="Q249" s="44"/>
      <c r="R249" s="44"/>
      <c r="S249" s="4"/>
      <c r="T249" s="942"/>
      <c r="U249" s="942"/>
      <c r="V249" s="942"/>
      <c r="W249" s="942"/>
      <c r="X249" s="942"/>
      <c r="Y249" s="942"/>
      <c r="Z249" s="942"/>
      <c r="AA249" s="942"/>
      <c r="AB249" s="942"/>
      <c r="AC249" s="942"/>
      <c r="AD249" s="942"/>
      <c r="AE249" s="942"/>
      <c r="AF249" s="942"/>
      <c r="AG249" s="942"/>
      <c r="AH249" s="942"/>
      <c r="AI249" s="942"/>
      <c r="AJ249" s="942"/>
      <c r="AK249" s="942"/>
      <c r="AL249" s="942"/>
      <c r="AM249" s="942"/>
      <c r="AN249" s="942"/>
      <c r="AO249" s="942"/>
      <c r="AP249" s="942"/>
      <c r="AQ249" s="942"/>
      <c r="AR249" s="942"/>
      <c r="AS249" s="942"/>
      <c r="AT249" s="942"/>
      <c r="AU249" s="942"/>
      <c r="AV249" s="942"/>
      <c r="AW249" s="942"/>
    </row>
    <row r="250" spans="1:49" ht="15" hidden="1" customHeight="1" x14ac:dyDescent="0.15">
      <c r="A250" s="4"/>
      <c r="B250" s="44"/>
      <c r="C250" s="44"/>
      <c r="D250" s="430">
        <f>'2b'!D342</f>
        <v>0</v>
      </c>
      <c r="E250" s="1467">
        <f>'2b'!E342</f>
        <v>0</v>
      </c>
      <c r="F250" s="1443">
        <f t="shared" si="40"/>
        <v>0</v>
      </c>
      <c r="G250" s="1370">
        <f>+G249</f>
        <v>0</v>
      </c>
      <c r="H250" s="1443">
        <f t="shared" si="59"/>
        <v>0</v>
      </c>
      <c r="I250" s="1370">
        <f>+I249</f>
        <v>0</v>
      </c>
      <c r="J250" s="1443">
        <f t="shared" si="60"/>
        <v>0</v>
      </c>
      <c r="K250" s="1370">
        <f>+K249</f>
        <v>0</v>
      </c>
      <c r="L250" s="1443">
        <f t="shared" si="61"/>
        <v>0</v>
      </c>
      <c r="M250" s="1370">
        <f>+M249</f>
        <v>0</v>
      </c>
      <c r="N250" s="44"/>
      <c r="O250" s="44"/>
      <c r="P250" s="44"/>
      <c r="Q250" s="44"/>
      <c r="R250" s="44"/>
      <c r="S250" s="4"/>
      <c r="T250" s="942"/>
      <c r="U250" s="942"/>
      <c r="V250" s="942"/>
      <c r="W250" s="942"/>
      <c r="X250" s="942"/>
      <c r="Y250" s="942"/>
      <c r="Z250" s="942"/>
      <c r="AA250" s="942"/>
      <c r="AB250" s="942"/>
      <c r="AC250" s="942"/>
      <c r="AD250" s="942"/>
      <c r="AE250" s="942"/>
      <c r="AF250" s="942"/>
      <c r="AG250" s="942"/>
      <c r="AH250" s="942"/>
      <c r="AI250" s="942"/>
      <c r="AJ250" s="942"/>
      <c r="AK250" s="942"/>
      <c r="AL250" s="942"/>
      <c r="AM250" s="942"/>
      <c r="AN250" s="942"/>
      <c r="AO250" s="942"/>
      <c r="AP250" s="942"/>
      <c r="AQ250" s="942"/>
      <c r="AR250" s="942"/>
      <c r="AS250" s="942"/>
      <c r="AT250" s="942"/>
      <c r="AU250" s="942"/>
      <c r="AV250" s="942"/>
      <c r="AW250" s="942"/>
    </row>
    <row r="251" spans="1:49" ht="15" hidden="1" customHeight="1" x14ac:dyDescent="0.15">
      <c r="A251" s="4"/>
      <c r="B251" s="44"/>
      <c r="C251" s="44"/>
      <c r="D251" s="430">
        <f>'2b'!D343</f>
        <v>0</v>
      </c>
      <c r="E251" s="1467">
        <f>'2b'!E343</f>
        <v>0</v>
      </c>
      <c r="F251" s="1443">
        <f t="shared" si="40"/>
        <v>0</v>
      </c>
      <c r="G251" s="1370">
        <f>+G250</f>
        <v>0</v>
      </c>
      <c r="H251" s="1443">
        <f t="shared" si="59"/>
        <v>0</v>
      </c>
      <c r="I251" s="1370">
        <f>+I250</f>
        <v>0</v>
      </c>
      <c r="J251" s="1443">
        <f t="shared" si="60"/>
        <v>0</v>
      </c>
      <c r="K251" s="1370">
        <f>+K250</f>
        <v>0</v>
      </c>
      <c r="L251" s="1443">
        <f t="shared" si="61"/>
        <v>0</v>
      </c>
      <c r="M251" s="1370">
        <f>+M250</f>
        <v>0</v>
      </c>
      <c r="N251" s="44"/>
      <c r="O251" s="44"/>
      <c r="P251" s="44"/>
      <c r="Q251" s="44"/>
      <c r="R251" s="44"/>
      <c r="S251" s="4"/>
      <c r="T251" s="942"/>
      <c r="U251" s="942"/>
      <c r="V251" s="942"/>
      <c r="W251" s="942"/>
      <c r="X251" s="942"/>
      <c r="Y251" s="942"/>
      <c r="Z251" s="942"/>
      <c r="AA251" s="942"/>
      <c r="AB251" s="942"/>
      <c r="AC251" s="942"/>
      <c r="AD251" s="942"/>
      <c r="AE251" s="942"/>
      <c r="AF251" s="942"/>
      <c r="AG251" s="942"/>
      <c r="AH251" s="942"/>
      <c r="AI251" s="942"/>
      <c r="AJ251" s="942"/>
      <c r="AK251" s="942"/>
      <c r="AL251" s="942"/>
      <c r="AM251" s="942"/>
      <c r="AN251" s="942"/>
      <c r="AO251" s="942"/>
      <c r="AP251" s="942"/>
      <c r="AQ251" s="942"/>
      <c r="AR251" s="942"/>
      <c r="AS251" s="942"/>
      <c r="AT251" s="942"/>
      <c r="AU251" s="942"/>
      <c r="AV251" s="942"/>
      <c r="AW251" s="942"/>
    </row>
    <row r="252" spans="1:49" ht="15" hidden="1" customHeight="1" x14ac:dyDescent="0.15">
      <c r="A252" s="4"/>
      <c r="B252" s="44"/>
      <c r="C252" s="44"/>
      <c r="D252" s="430">
        <f>'2b'!D344</f>
        <v>0</v>
      </c>
      <c r="E252" s="1467">
        <f>'2b'!E344</f>
        <v>0</v>
      </c>
      <c r="F252" s="1443">
        <f t="shared" si="40"/>
        <v>0</v>
      </c>
      <c r="G252" s="1370">
        <f>+G251</f>
        <v>0</v>
      </c>
      <c r="H252" s="1443">
        <f t="shared" si="59"/>
        <v>0</v>
      </c>
      <c r="I252" s="1370">
        <f>+I251</f>
        <v>0</v>
      </c>
      <c r="J252" s="1443">
        <f t="shared" si="60"/>
        <v>0</v>
      </c>
      <c r="K252" s="1370">
        <f>+K251</f>
        <v>0</v>
      </c>
      <c r="L252" s="1443">
        <f t="shared" si="61"/>
        <v>0</v>
      </c>
      <c r="M252" s="1370">
        <f>+M251</f>
        <v>0</v>
      </c>
      <c r="N252" s="44"/>
      <c r="O252" s="44"/>
      <c r="P252" s="44"/>
      <c r="Q252" s="44"/>
      <c r="R252" s="44"/>
      <c r="S252" s="4"/>
      <c r="T252" s="942"/>
      <c r="U252" s="942"/>
      <c r="V252" s="942"/>
      <c r="W252" s="942"/>
      <c r="X252" s="942"/>
      <c r="Y252" s="942"/>
      <c r="Z252" s="942"/>
      <c r="AA252" s="942"/>
      <c r="AB252" s="942"/>
      <c r="AC252" s="942"/>
      <c r="AD252" s="942"/>
      <c r="AE252" s="942"/>
      <c r="AF252" s="942"/>
      <c r="AG252" s="942"/>
      <c r="AH252" s="942"/>
      <c r="AI252" s="942"/>
      <c r="AJ252" s="942"/>
      <c r="AK252" s="942"/>
      <c r="AL252" s="942"/>
      <c r="AM252" s="942"/>
      <c r="AN252" s="942"/>
      <c r="AO252" s="942"/>
      <c r="AP252" s="942"/>
      <c r="AQ252" s="942"/>
      <c r="AR252" s="942"/>
      <c r="AS252" s="942"/>
      <c r="AT252" s="942"/>
      <c r="AU252" s="942"/>
      <c r="AV252" s="942"/>
      <c r="AW252" s="942"/>
    </row>
    <row r="253" spans="1:49" ht="15" customHeight="1" thickBot="1" x14ac:dyDescent="0.2">
      <c r="A253" s="4"/>
      <c r="B253" s="44"/>
      <c r="C253" s="44"/>
      <c r="D253" s="1462" t="str">
        <f>'2b'!D345</f>
        <v>Otro (uno)</v>
      </c>
      <c r="E253" s="1465">
        <f>'2b'!E345</f>
        <v>0</v>
      </c>
      <c r="F253" s="1464">
        <f>SUM(F254:F259)</f>
        <v>0</v>
      </c>
      <c r="G253" s="1461" t="s">
        <v>425</v>
      </c>
      <c r="H253" s="1464">
        <f>SUM(H254:H259)</f>
        <v>0</v>
      </c>
      <c r="I253" s="1461" t="s">
        <v>425</v>
      </c>
      <c r="J253" s="1464">
        <f>SUM(J254:J259)</f>
        <v>0</v>
      </c>
      <c r="K253" s="1461" t="s">
        <v>425</v>
      </c>
      <c r="L253" s="1464">
        <f>SUM(L254:L259)</f>
        <v>0</v>
      </c>
      <c r="M253" s="1461" t="s">
        <v>425</v>
      </c>
      <c r="N253" s="44"/>
      <c r="O253" s="44"/>
      <c r="P253" s="44"/>
      <c r="Q253" s="44"/>
      <c r="R253" s="44"/>
      <c r="S253" s="4"/>
      <c r="T253" s="942"/>
      <c r="U253" s="942"/>
      <c r="V253" s="942"/>
      <c r="W253" s="942"/>
      <c r="X253" s="942"/>
      <c r="Y253" s="942"/>
      <c r="Z253" s="942"/>
      <c r="AA253" s="942"/>
      <c r="AB253" s="942"/>
      <c r="AC253" s="942"/>
      <c r="AD253" s="942"/>
      <c r="AE253" s="942"/>
      <c r="AF253" s="942"/>
      <c r="AG253" s="942"/>
      <c r="AH253" s="942"/>
      <c r="AI253" s="942"/>
      <c r="AJ253" s="942"/>
      <c r="AK253" s="942"/>
      <c r="AL253" s="942"/>
      <c r="AM253" s="942"/>
      <c r="AN253" s="942"/>
      <c r="AO253" s="942"/>
      <c r="AP253" s="942"/>
      <c r="AQ253" s="942"/>
      <c r="AR253" s="942"/>
      <c r="AS253" s="942"/>
      <c r="AT253" s="942"/>
      <c r="AU253" s="942"/>
      <c r="AV253" s="942"/>
      <c r="AW253" s="942"/>
    </row>
    <row r="254" spans="1:49" ht="15" customHeight="1" x14ac:dyDescent="0.15">
      <c r="A254" s="4"/>
      <c r="B254" s="44"/>
      <c r="C254" s="44"/>
      <c r="D254" s="430">
        <f>'2b'!D346</f>
        <v>0</v>
      </c>
      <c r="E254" s="1467">
        <f>'2b'!E346</f>
        <v>0</v>
      </c>
      <c r="F254" s="1443">
        <f>IF(G254=0,E254,E254+(E254*G254))</f>
        <v>0</v>
      </c>
      <c r="G254" s="1469"/>
      <c r="H254" s="1468">
        <f t="shared" ref="H254:H259" si="62">IF(I254=0,F254,F254+(F254*I254))</f>
        <v>0</v>
      </c>
      <c r="I254" s="1469"/>
      <c r="J254" s="1468">
        <f t="shared" ref="J254:J259" si="63">IF(K254=0,H254,H254+(H254*K254))</f>
        <v>0</v>
      </c>
      <c r="K254" s="1469"/>
      <c r="L254" s="1468">
        <f t="shared" ref="L254:L259" si="64">IF(M254=0,J254,J254+(J254*M254))</f>
        <v>0</v>
      </c>
      <c r="M254" s="1469"/>
      <c r="N254" s="44"/>
      <c r="O254" s="44"/>
      <c r="P254" s="44"/>
      <c r="Q254" s="44"/>
      <c r="R254" s="44"/>
      <c r="S254" s="4"/>
      <c r="T254" s="942"/>
      <c r="U254" s="942"/>
      <c r="V254" s="942"/>
      <c r="W254" s="942"/>
      <c r="X254" s="942"/>
      <c r="Y254" s="942"/>
      <c r="Z254" s="942"/>
      <c r="AA254" s="942"/>
      <c r="AB254" s="942"/>
      <c r="AC254" s="942"/>
      <c r="AD254" s="942"/>
      <c r="AE254" s="942"/>
      <c r="AF254" s="942"/>
      <c r="AG254" s="942"/>
      <c r="AH254" s="942"/>
      <c r="AI254" s="942"/>
      <c r="AJ254" s="942"/>
      <c r="AK254" s="942"/>
      <c r="AL254" s="942"/>
      <c r="AM254" s="942"/>
      <c r="AN254" s="942"/>
      <c r="AO254" s="942"/>
      <c r="AP254" s="942"/>
      <c r="AQ254" s="942"/>
      <c r="AR254" s="942"/>
      <c r="AS254" s="942"/>
      <c r="AT254" s="942"/>
      <c r="AU254" s="942"/>
      <c r="AV254" s="942"/>
      <c r="AW254" s="942"/>
    </row>
    <row r="255" spans="1:49" ht="15" customHeight="1" x14ac:dyDescent="0.15">
      <c r="A255" s="4"/>
      <c r="B255" s="44"/>
      <c r="C255" s="44"/>
      <c r="D255" s="430">
        <f>'2b'!D347</f>
        <v>0</v>
      </c>
      <c r="E255" s="1467">
        <f>'2b'!E347</f>
        <v>0</v>
      </c>
      <c r="F255" s="1443">
        <f>IF(G255=0,E255,E255+(E255*G255))</f>
        <v>0</v>
      </c>
      <c r="G255" s="1370">
        <f>+G254</f>
        <v>0</v>
      </c>
      <c r="H255" s="1443">
        <f t="shared" si="62"/>
        <v>0</v>
      </c>
      <c r="I255" s="1370">
        <f>+I254</f>
        <v>0</v>
      </c>
      <c r="J255" s="1443">
        <f t="shared" si="63"/>
        <v>0</v>
      </c>
      <c r="K255" s="1370">
        <f>+K254</f>
        <v>0</v>
      </c>
      <c r="L255" s="1443">
        <f t="shared" si="64"/>
        <v>0</v>
      </c>
      <c r="M255" s="1370">
        <f>+M254</f>
        <v>0</v>
      </c>
      <c r="N255" s="44"/>
      <c r="O255" s="44"/>
      <c r="P255" s="44"/>
      <c r="Q255" s="44"/>
      <c r="R255" s="44"/>
      <c r="S255" s="4"/>
      <c r="T255" s="942"/>
      <c r="U255" s="942"/>
      <c r="V255" s="942"/>
      <c r="W255" s="942"/>
      <c r="X255" s="942"/>
      <c r="Y255" s="942"/>
      <c r="Z255" s="942"/>
      <c r="AA255" s="942"/>
      <c r="AB255" s="942"/>
      <c r="AC255" s="942"/>
      <c r="AD255" s="942"/>
      <c r="AE255" s="942"/>
      <c r="AF255" s="942"/>
      <c r="AG255" s="942"/>
      <c r="AH255" s="942"/>
      <c r="AI255" s="942"/>
      <c r="AJ255" s="942"/>
      <c r="AK255" s="942"/>
      <c r="AL255" s="942"/>
      <c r="AM255" s="942"/>
      <c r="AN255" s="942"/>
      <c r="AO255" s="942"/>
      <c r="AP255" s="942"/>
      <c r="AQ255" s="942"/>
      <c r="AR255" s="942"/>
      <c r="AS255" s="942"/>
      <c r="AT255" s="942"/>
      <c r="AU255" s="942"/>
      <c r="AV255" s="942"/>
      <c r="AW255" s="942"/>
    </row>
    <row r="256" spans="1:49" ht="15" hidden="1" customHeight="1" x14ac:dyDescent="0.15">
      <c r="A256" s="4"/>
      <c r="B256" s="44"/>
      <c r="C256" s="44"/>
      <c r="D256" s="430">
        <f>'2b'!D348</f>
        <v>0</v>
      </c>
      <c r="E256" s="1467">
        <f>'2b'!E348</f>
        <v>0</v>
      </c>
      <c r="F256" s="1443">
        <f t="shared" si="40"/>
        <v>0</v>
      </c>
      <c r="G256" s="1370">
        <f>+G255</f>
        <v>0</v>
      </c>
      <c r="H256" s="1443">
        <f t="shared" si="62"/>
        <v>0</v>
      </c>
      <c r="I256" s="1370">
        <f>+I255</f>
        <v>0</v>
      </c>
      <c r="J256" s="1443">
        <f t="shared" si="63"/>
        <v>0</v>
      </c>
      <c r="K256" s="1370">
        <f>+K255</f>
        <v>0</v>
      </c>
      <c r="L256" s="1443">
        <f t="shared" si="64"/>
        <v>0</v>
      </c>
      <c r="M256" s="1370">
        <f>+M255</f>
        <v>0</v>
      </c>
      <c r="N256" s="44"/>
      <c r="O256" s="44"/>
      <c r="P256" s="44"/>
      <c r="Q256" s="44"/>
      <c r="R256" s="44"/>
      <c r="S256" s="4"/>
      <c r="T256" s="942"/>
      <c r="U256" s="942"/>
      <c r="V256" s="942"/>
      <c r="W256" s="942"/>
      <c r="X256" s="942"/>
      <c r="Y256" s="942"/>
      <c r="Z256" s="942"/>
      <c r="AA256" s="942"/>
      <c r="AB256" s="942"/>
      <c r="AC256" s="942"/>
      <c r="AD256" s="942"/>
      <c r="AE256" s="942"/>
      <c r="AF256" s="942"/>
      <c r="AG256" s="942"/>
      <c r="AH256" s="942"/>
      <c r="AI256" s="942"/>
      <c r="AJ256" s="942"/>
      <c r="AK256" s="942"/>
      <c r="AL256" s="942"/>
      <c r="AM256" s="942"/>
      <c r="AN256" s="942"/>
      <c r="AO256" s="942"/>
      <c r="AP256" s="942"/>
      <c r="AQ256" s="942"/>
      <c r="AR256" s="942"/>
      <c r="AS256" s="942"/>
      <c r="AT256" s="942"/>
      <c r="AU256" s="942"/>
      <c r="AV256" s="942"/>
      <c r="AW256" s="942"/>
    </row>
    <row r="257" spans="1:49" ht="15" hidden="1" customHeight="1" x14ac:dyDescent="0.15">
      <c r="A257" s="4"/>
      <c r="B257" s="44"/>
      <c r="C257" s="44"/>
      <c r="D257" s="430">
        <f>'2b'!D349</f>
        <v>0</v>
      </c>
      <c r="E257" s="1467">
        <f>'2b'!E349</f>
        <v>0</v>
      </c>
      <c r="F257" s="1443">
        <f t="shared" si="40"/>
        <v>0</v>
      </c>
      <c r="G257" s="1370">
        <f>+G256</f>
        <v>0</v>
      </c>
      <c r="H257" s="1443">
        <f t="shared" si="62"/>
        <v>0</v>
      </c>
      <c r="I257" s="1370">
        <f>+I256</f>
        <v>0</v>
      </c>
      <c r="J257" s="1443">
        <f t="shared" si="63"/>
        <v>0</v>
      </c>
      <c r="K257" s="1370">
        <f>+K256</f>
        <v>0</v>
      </c>
      <c r="L257" s="1443">
        <f t="shared" si="64"/>
        <v>0</v>
      </c>
      <c r="M257" s="1370">
        <f>+M256</f>
        <v>0</v>
      </c>
      <c r="N257" s="44"/>
      <c r="O257" s="44"/>
      <c r="P257" s="44"/>
      <c r="Q257" s="44"/>
      <c r="R257" s="44"/>
      <c r="S257" s="4"/>
      <c r="T257" s="942"/>
      <c r="U257" s="942"/>
      <c r="V257" s="942"/>
      <c r="W257" s="942"/>
      <c r="X257" s="942"/>
      <c r="Y257" s="942"/>
      <c r="Z257" s="942"/>
      <c r="AA257" s="942"/>
      <c r="AB257" s="942"/>
      <c r="AC257" s="942"/>
      <c r="AD257" s="942"/>
      <c r="AE257" s="942"/>
      <c r="AF257" s="942"/>
      <c r="AG257" s="942"/>
      <c r="AH257" s="942"/>
      <c r="AI257" s="942"/>
      <c r="AJ257" s="942"/>
      <c r="AK257" s="942"/>
      <c r="AL257" s="942"/>
      <c r="AM257" s="942"/>
      <c r="AN257" s="942"/>
      <c r="AO257" s="942"/>
      <c r="AP257" s="942"/>
      <c r="AQ257" s="942"/>
      <c r="AR257" s="942"/>
      <c r="AS257" s="942"/>
      <c r="AT257" s="942"/>
      <c r="AU257" s="942"/>
      <c r="AV257" s="942"/>
      <c r="AW257" s="942"/>
    </row>
    <row r="258" spans="1:49" ht="15" hidden="1" customHeight="1" x14ac:dyDescent="0.15">
      <c r="A258" s="4"/>
      <c r="B258" s="44"/>
      <c r="C258" s="44"/>
      <c r="D258" s="430">
        <f>'2b'!D350</f>
        <v>0</v>
      </c>
      <c r="E258" s="1467">
        <f>'2b'!E350</f>
        <v>0</v>
      </c>
      <c r="F258" s="1443">
        <f t="shared" si="40"/>
        <v>0</v>
      </c>
      <c r="G258" s="1370">
        <f>+G257</f>
        <v>0</v>
      </c>
      <c r="H258" s="1443">
        <f t="shared" si="62"/>
        <v>0</v>
      </c>
      <c r="I258" s="1370">
        <f>+I257</f>
        <v>0</v>
      </c>
      <c r="J258" s="1443">
        <f t="shared" si="63"/>
        <v>0</v>
      </c>
      <c r="K258" s="1370">
        <f>+K257</f>
        <v>0</v>
      </c>
      <c r="L258" s="1443">
        <f t="shared" si="64"/>
        <v>0</v>
      </c>
      <c r="M258" s="1370">
        <f>+M257</f>
        <v>0</v>
      </c>
      <c r="N258" s="44"/>
      <c r="O258" s="44"/>
      <c r="P258" s="44"/>
      <c r="Q258" s="44"/>
      <c r="R258" s="44"/>
      <c r="S258" s="4"/>
      <c r="T258" s="942"/>
      <c r="U258" s="942"/>
      <c r="V258" s="942"/>
      <c r="W258" s="942"/>
      <c r="X258" s="942"/>
      <c r="Y258" s="942"/>
      <c r="Z258" s="942"/>
      <c r="AA258" s="942"/>
      <c r="AB258" s="942"/>
      <c r="AC258" s="942"/>
      <c r="AD258" s="942"/>
      <c r="AE258" s="942"/>
      <c r="AF258" s="942"/>
      <c r="AG258" s="942"/>
      <c r="AH258" s="942"/>
      <c r="AI258" s="942"/>
      <c r="AJ258" s="942"/>
      <c r="AK258" s="942"/>
      <c r="AL258" s="942"/>
      <c r="AM258" s="942"/>
      <c r="AN258" s="942"/>
      <c r="AO258" s="942"/>
      <c r="AP258" s="942"/>
      <c r="AQ258" s="942"/>
      <c r="AR258" s="942"/>
      <c r="AS258" s="942"/>
      <c r="AT258" s="942"/>
      <c r="AU258" s="942"/>
      <c r="AV258" s="942"/>
      <c r="AW258" s="942"/>
    </row>
    <row r="259" spans="1:49" ht="15" hidden="1" customHeight="1" x14ac:dyDescent="0.15">
      <c r="A259" s="4"/>
      <c r="B259" s="44"/>
      <c r="C259" s="44"/>
      <c r="D259" s="430">
        <f>'2b'!D351</f>
        <v>0</v>
      </c>
      <c r="E259" s="1467">
        <f>'2b'!E351</f>
        <v>0</v>
      </c>
      <c r="F259" s="1443">
        <f t="shared" si="40"/>
        <v>0</v>
      </c>
      <c r="G259" s="1370">
        <f>+G258</f>
        <v>0</v>
      </c>
      <c r="H259" s="1443">
        <f t="shared" si="62"/>
        <v>0</v>
      </c>
      <c r="I259" s="1370">
        <v>1</v>
      </c>
      <c r="J259" s="1443">
        <f t="shared" si="63"/>
        <v>0</v>
      </c>
      <c r="K259" s="1370">
        <v>1</v>
      </c>
      <c r="L259" s="1443">
        <f t="shared" si="64"/>
        <v>0</v>
      </c>
      <c r="M259" s="1370">
        <f>+M258</f>
        <v>0</v>
      </c>
      <c r="N259" s="44"/>
      <c r="O259" s="44"/>
      <c r="P259" s="44"/>
      <c r="Q259" s="44"/>
      <c r="R259" s="44"/>
      <c r="S259" s="4"/>
      <c r="T259" s="942"/>
      <c r="U259" s="942"/>
      <c r="V259" s="942"/>
      <c r="W259" s="942"/>
      <c r="X259" s="942"/>
      <c r="Y259" s="942"/>
      <c r="Z259" s="942"/>
      <c r="AA259" s="942"/>
      <c r="AB259" s="942"/>
      <c r="AC259" s="942"/>
      <c r="AD259" s="942"/>
      <c r="AE259" s="942"/>
      <c r="AF259" s="942"/>
      <c r="AG259" s="942"/>
      <c r="AH259" s="942"/>
      <c r="AI259" s="942"/>
      <c r="AJ259" s="942"/>
      <c r="AK259" s="942"/>
      <c r="AL259" s="942"/>
      <c r="AM259" s="942"/>
      <c r="AN259" s="942"/>
      <c r="AO259" s="942"/>
      <c r="AP259" s="942"/>
      <c r="AQ259" s="942"/>
      <c r="AR259" s="942"/>
      <c r="AS259" s="942"/>
      <c r="AT259" s="942"/>
      <c r="AU259" s="942"/>
      <c r="AV259" s="942"/>
      <c r="AW259" s="942"/>
    </row>
    <row r="260" spans="1:49" ht="15" customHeight="1" thickBot="1" x14ac:dyDescent="0.2">
      <c r="A260" s="4"/>
      <c r="B260" s="44"/>
      <c r="C260" s="44"/>
      <c r="D260" s="1462" t="str">
        <f>'2b'!D352</f>
        <v>Otro (dos)</v>
      </c>
      <c r="E260" s="1465">
        <f>'2b'!E352</f>
        <v>0</v>
      </c>
      <c r="F260" s="1464">
        <f>SUM(F261:F266)</f>
        <v>0</v>
      </c>
      <c r="G260" s="1461" t="s">
        <v>425</v>
      </c>
      <c r="H260" s="1464">
        <f>SUM(H261:H266)</f>
        <v>0</v>
      </c>
      <c r="I260" s="1461" t="s">
        <v>425</v>
      </c>
      <c r="J260" s="1464">
        <f>SUM(J261:J266)</f>
        <v>0</v>
      </c>
      <c r="K260" s="1461" t="s">
        <v>425</v>
      </c>
      <c r="L260" s="1464">
        <f>SUM(L261:L266)</f>
        <v>0</v>
      </c>
      <c r="M260" s="1461" t="s">
        <v>425</v>
      </c>
      <c r="N260" s="44"/>
      <c r="O260" s="44"/>
      <c r="P260" s="44"/>
      <c r="Q260" s="44"/>
      <c r="R260" s="44"/>
      <c r="S260" s="4"/>
      <c r="T260" s="942"/>
      <c r="U260" s="942"/>
      <c r="V260" s="942"/>
      <c r="W260" s="942"/>
      <c r="X260" s="942"/>
      <c r="Y260" s="942"/>
      <c r="Z260" s="942"/>
      <c r="AA260" s="942"/>
      <c r="AB260" s="942"/>
      <c r="AC260" s="942"/>
      <c r="AD260" s="942"/>
      <c r="AE260" s="942"/>
      <c r="AF260" s="942"/>
      <c r="AG260" s="942"/>
      <c r="AH260" s="942"/>
      <c r="AI260" s="942"/>
      <c r="AJ260" s="942"/>
      <c r="AK260" s="942"/>
      <c r="AL260" s="942"/>
      <c r="AM260" s="942"/>
      <c r="AN260" s="942"/>
      <c r="AO260" s="942"/>
      <c r="AP260" s="942"/>
      <c r="AQ260" s="942"/>
      <c r="AR260" s="942"/>
      <c r="AS260" s="942"/>
      <c r="AT260" s="942"/>
      <c r="AU260" s="942"/>
      <c r="AV260" s="942"/>
      <c r="AW260" s="942"/>
    </row>
    <row r="261" spans="1:49" ht="15" customHeight="1" x14ac:dyDescent="0.15">
      <c r="A261" s="4"/>
      <c r="B261" s="44"/>
      <c r="C261" s="44"/>
      <c r="D261" s="430">
        <f>'2b'!D353</f>
        <v>0</v>
      </c>
      <c r="E261" s="1467">
        <f>'2b'!E353</f>
        <v>0</v>
      </c>
      <c r="F261" s="1443">
        <f>IF(G261=0,E261,E261+(E261*G261))</f>
        <v>0</v>
      </c>
      <c r="G261" s="1469"/>
      <c r="H261" s="1468">
        <f t="shared" ref="H261:H266" si="65">IF(I261=0,F261,F261+(F261*I261))</f>
        <v>0</v>
      </c>
      <c r="I261" s="1469"/>
      <c r="J261" s="1468">
        <f t="shared" ref="J261:J266" si="66">IF(K261=0,H261,H261+(H261*K261))</f>
        <v>0</v>
      </c>
      <c r="K261" s="1469"/>
      <c r="L261" s="1468">
        <f t="shared" ref="L261:L266" si="67">IF(M261=0,J261,J261+(J261*M261))</f>
        <v>0</v>
      </c>
      <c r="M261" s="1469"/>
      <c r="N261" s="44"/>
      <c r="O261" s="44"/>
      <c r="P261" s="44"/>
      <c r="Q261" s="44"/>
      <c r="R261" s="44"/>
      <c r="S261" s="4"/>
      <c r="T261" s="942"/>
      <c r="U261" s="942"/>
      <c r="V261" s="942"/>
      <c r="W261" s="942"/>
      <c r="X261" s="942"/>
      <c r="Y261" s="942"/>
      <c r="Z261" s="942"/>
      <c r="AA261" s="942"/>
      <c r="AB261" s="942"/>
      <c r="AC261" s="942"/>
      <c r="AD261" s="942"/>
      <c r="AE261" s="942"/>
      <c r="AF261" s="942"/>
      <c r="AG261" s="942"/>
      <c r="AH261" s="942"/>
      <c r="AI261" s="942"/>
      <c r="AJ261" s="942"/>
      <c r="AK261" s="942"/>
      <c r="AL261" s="942"/>
      <c r="AM261" s="942"/>
      <c r="AN261" s="942"/>
      <c r="AO261" s="942"/>
      <c r="AP261" s="942"/>
      <c r="AQ261" s="942"/>
      <c r="AR261" s="942"/>
      <c r="AS261" s="942"/>
      <c r="AT261" s="942"/>
      <c r="AU261" s="942"/>
      <c r="AV261" s="942"/>
      <c r="AW261" s="942"/>
    </row>
    <row r="262" spans="1:49" ht="15" customHeight="1" x14ac:dyDescent="0.15">
      <c r="A262" s="4"/>
      <c r="B262" s="44"/>
      <c r="C262" s="44"/>
      <c r="D262" s="430">
        <f>'2b'!D354</f>
        <v>0</v>
      </c>
      <c r="E262" s="1467">
        <f>'2b'!E354</f>
        <v>0</v>
      </c>
      <c r="F262" s="1443">
        <f>IF(G262=0,E262,E262+(E262*G262))</f>
        <v>0</v>
      </c>
      <c r="G262" s="1370">
        <f>+G261</f>
        <v>0</v>
      </c>
      <c r="H262" s="1443">
        <f t="shared" si="65"/>
        <v>0</v>
      </c>
      <c r="I262" s="1370">
        <f>+I261</f>
        <v>0</v>
      </c>
      <c r="J262" s="1443">
        <f t="shared" si="66"/>
        <v>0</v>
      </c>
      <c r="K262" s="1370">
        <f>+K261</f>
        <v>0</v>
      </c>
      <c r="L262" s="1443">
        <f t="shared" si="67"/>
        <v>0</v>
      </c>
      <c r="M262" s="1370">
        <f>+M261</f>
        <v>0</v>
      </c>
      <c r="N262" s="44"/>
      <c r="O262" s="44"/>
      <c r="P262" s="44"/>
      <c r="Q262" s="44"/>
      <c r="R262" s="44"/>
      <c r="S262" s="4"/>
      <c r="T262" s="942"/>
      <c r="U262" s="942"/>
      <c r="V262" s="942"/>
      <c r="W262" s="942"/>
      <c r="X262" s="942"/>
      <c r="Y262" s="942"/>
      <c r="Z262" s="942"/>
      <c r="AA262" s="942"/>
      <c r="AB262" s="942"/>
      <c r="AC262" s="942"/>
      <c r="AD262" s="942"/>
      <c r="AE262" s="942"/>
      <c r="AF262" s="942"/>
      <c r="AG262" s="942"/>
      <c r="AH262" s="942"/>
      <c r="AI262" s="942"/>
      <c r="AJ262" s="942"/>
      <c r="AK262" s="942"/>
      <c r="AL262" s="942"/>
      <c r="AM262" s="942"/>
      <c r="AN262" s="942"/>
      <c r="AO262" s="942"/>
      <c r="AP262" s="942"/>
      <c r="AQ262" s="942"/>
      <c r="AR262" s="942"/>
      <c r="AS262" s="942"/>
      <c r="AT262" s="942"/>
      <c r="AU262" s="942"/>
      <c r="AV262" s="942"/>
      <c r="AW262" s="942"/>
    </row>
    <row r="263" spans="1:49" ht="15" hidden="1" customHeight="1" x14ac:dyDescent="0.15">
      <c r="A263" s="4"/>
      <c r="B263" s="44"/>
      <c r="C263" s="44"/>
      <c r="D263" s="430">
        <f>'2b'!D355</f>
        <v>0</v>
      </c>
      <c r="E263" s="1467">
        <f>'2b'!E355</f>
        <v>0</v>
      </c>
      <c r="F263" s="1443">
        <f t="shared" si="40"/>
        <v>0</v>
      </c>
      <c r="G263" s="1370">
        <f>+G262</f>
        <v>0</v>
      </c>
      <c r="H263" s="1443">
        <f t="shared" si="65"/>
        <v>0</v>
      </c>
      <c r="I263" s="1370">
        <f>+I262</f>
        <v>0</v>
      </c>
      <c r="J263" s="1443">
        <f t="shared" si="66"/>
        <v>0</v>
      </c>
      <c r="K263" s="1370">
        <f>+K262</f>
        <v>0</v>
      </c>
      <c r="L263" s="1443">
        <f t="shared" si="67"/>
        <v>0</v>
      </c>
      <c r="M263" s="1370">
        <f>+M262</f>
        <v>0</v>
      </c>
      <c r="N263" s="44"/>
      <c r="O263" s="44"/>
      <c r="P263" s="44"/>
      <c r="Q263" s="44"/>
      <c r="R263" s="44"/>
      <c r="S263" s="4"/>
      <c r="T263" s="942"/>
      <c r="U263" s="942"/>
      <c r="V263" s="942"/>
      <c r="W263" s="942"/>
      <c r="X263" s="942"/>
      <c r="Y263" s="942"/>
      <c r="Z263" s="942"/>
      <c r="AA263" s="942"/>
      <c r="AB263" s="942"/>
      <c r="AC263" s="942"/>
      <c r="AD263" s="942"/>
      <c r="AE263" s="942"/>
      <c r="AF263" s="942"/>
      <c r="AG263" s="942"/>
      <c r="AH263" s="942"/>
      <c r="AI263" s="942"/>
      <c r="AJ263" s="942"/>
      <c r="AK263" s="942"/>
      <c r="AL263" s="942"/>
      <c r="AM263" s="942"/>
      <c r="AN263" s="942"/>
      <c r="AO263" s="942"/>
      <c r="AP263" s="942"/>
      <c r="AQ263" s="942"/>
      <c r="AR263" s="942"/>
      <c r="AS263" s="942"/>
      <c r="AT263" s="942"/>
      <c r="AU263" s="942"/>
      <c r="AV263" s="942"/>
      <c r="AW263" s="942"/>
    </row>
    <row r="264" spans="1:49" ht="15" hidden="1" customHeight="1" x14ac:dyDescent="0.15">
      <c r="A264" s="4"/>
      <c r="B264" s="44"/>
      <c r="C264" s="44"/>
      <c r="D264" s="430">
        <f>'2b'!D356</f>
        <v>0</v>
      </c>
      <c r="E264" s="1467">
        <f>'2b'!E356</f>
        <v>0</v>
      </c>
      <c r="F264" s="1443">
        <f t="shared" si="40"/>
        <v>0</v>
      </c>
      <c r="G264" s="1370">
        <f>+G263</f>
        <v>0</v>
      </c>
      <c r="H264" s="1443">
        <f t="shared" si="65"/>
        <v>0</v>
      </c>
      <c r="I264" s="1370">
        <f>+I263</f>
        <v>0</v>
      </c>
      <c r="J264" s="1443">
        <f t="shared" si="66"/>
        <v>0</v>
      </c>
      <c r="K264" s="1370">
        <f>+K263</f>
        <v>0</v>
      </c>
      <c r="L264" s="1443">
        <f t="shared" si="67"/>
        <v>0</v>
      </c>
      <c r="M264" s="1370">
        <f>+M263</f>
        <v>0</v>
      </c>
      <c r="N264" s="44"/>
      <c r="O264" s="44"/>
      <c r="P264" s="44"/>
      <c r="Q264" s="44"/>
      <c r="R264" s="44"/>
      <c r="S264" s="4"/>
      <c r="T264" s="942"/>
      <c r="U264" s="942"/>
      <c r="V264" s="942"/>
      <c r="W264" s="942"/>
      <c r="X264" s="942"/>
      <c r="Y264" s="942"/>
      <c r="Z264" s="942"/>
      <c r="AA264" s="942"/>
      <c r="AB264" s="942"/>
      <c r="AC264" s="942"/>
      <c r="AD264" s="942"/>
      <c r="AE264" s="942"/>
      <c r="AF264" s="942"/>
      <c r="AG264" s="942"/>
      <c r="AH264" s="942"/>
      <c r="AI264" s="942"/>
      <c r="AJ264" s="942"/>
      <c r="AK264" s="942"/>
      <c r="AL264" s="942"/>
      <c r="AM264" s="942"/>
      <c r="AN264" s="942"/>
      <c r="AO264" s="942"/>
      <c r="AP264" s="942"/>
      <c r="AQ264" s="942"/>
      <c r="AR264" s="942"/>
      <c r="AS264" s="942"/>
      <c r="AT264" s="942"/>
      <c r="AU264" s="942"/>
      <c r="AV264" s="942"/>
      <c r="AW264" s="942"/>
    </row>
    <row r="265" spans="1:49" ht="15" hidden="1" customHeight="1" x14ac:dyDescent="0.15">
      <c r="A265" s="4"/>
      <c r="B265" s="44"/>
      <c r="C265" s="44"/>
      <c r="D265" s="430">
        <f>'2b'!D357</f>
        <v>0</v>
      </c>
      <c r="E265" s="1467">
        <f>'2b'!E357</f>
        <v>0</v>
      </c>
      <c r="F265" s="1443">
        <f t="shared" si="40"/>
        <v>0</v>
      </c>
      <c r="G265" s="1370">
        <f>+G264</f>
        <v>0</v>
      </c>
      <c r="H265" s="1443">
        <f t="shared" si="65"/>
        <v>0</v>
      </c>
      <c r="I265" s="1370">
        <f>+I264</f>
        <v>0</v>
      </c>
      <c r="J265" s="1443">
        <f t="shared" si="66"/>
        <v>0</v>
      </c>
      <c r="K265" s="1370">
        <f>+K264</f>
        <v>0</v>
      </c>
      <c r="L265" s="1443">
        <f t="shared" si="67"/>
        <v>0</v>
      </c>
      <c r="M265" s="1370">
        <f>+M264</f>
        <v>0</v>
      </c>
      <c r="N265" s="44"/>
      <c r="O265" s="44"/>
      <c r="P265" s="44"/>
      <c r="Q265" s="44"/>
      <c r="R265" s="44"/>
      <c r="S265" s="4"/>
      <c r="T265" s="942"/>
      <c r="U265" s="942"/>
      <c r="V265" s="942"/>
      <c r="W265" s="942"/>
      <c r="X265" s="942"/>
      <c r="Y265" s="942"/>
      <c r="Z265" s="942"/>
      <c r="AA265" s="942"/>
      <c r="AB265" s="942"/>
      <c r="AC265" s="942"/>
      <c r="AD265" s="942"/>
      <c r="AE265" s="942"/>
      <c r="AF265" s="942"/>
      <c r="AG265" s="942"/>
      <c r="AH265" s="942"/>
      <c r="AI265" s="942"/>
      <c r="AJ265" s="942"/>
      <c r="AK265" s="942"/>
      <c r="AL265" s="942"/>
      <c r="AM265" s="942"/>
      <c r="AN265" s="942"/>
      <c r="AO265" s="942"/>
      <c r="AP265" s="942"/>
      <c r="AQ265" s="942"/>
      <c r="AR265" s="942"/>
      <c r="AS265" s="942"/>
      <c r="AT265" s="942"/>
      <c r="AU265" s="942"/>
      <c r="AV265" s="942"/>
      <c r="AW265" s="942"/>
    </row>
    <row r="266" spans="1:49" ht="15" hidden="1" customHeight="1" x14ac:dyDescent="0.15">
      <c r="A266" s="4"/>
      <c r="B266" s="44"/>
      <c r="C266" s="44"/>
      <c r="D266" s="430">
        <f>'2b'!D358</f>
        <v>0</v>
      </c>
      <c r="E266" s="1467">
        <f>'2b'!E358</f>
        <v>0</v>
      </c>
      <c r="F266" s="1443">
        <f t="shared" si="40"/>
        <v>0</v>
      </c>
      <c r="G266" s="1370">
        <f>+G265</f>
        <v>0</v>
      </c>
      <c r="H266" s="1443">
        <f t="shared" si="65"/>
        <v>0</v>
      </c>
      <c r="I266" s="1370">
        <f>+I265</f>
        <v>0</v>
      </c>
      <c r="J266" s="1443">
        <f t="shared" si="66"/>
        <v>0</v>
      </c>
      <c r="K266" s="1370">
        <f>+K265</f>
        <v>0</v>
      </c>
      <c r="L266" s="1443">
        <f t="shared" si="67"/>
        <v>0</v>
      </c>
      <c r="M266" s="1370">
        <v>1</v>
      </c>
      <c r="N266" s="44"/>
      <c r="O266" s="44"/>
      <c r="P266" s="44"/>
      <c r="Q266" s="44"/>
      <c r="R266" s="44"/>
      <c r="S266" s="4"/>
      <c r="T266" s="942"/>
      <c r="U266" s="942"/>
      <c r="V266" s="942"/>
      <c r="W266" s="942"/>
      <c r="X266" s="942"/>
      <c r="Y266" s="942"/>
      <c r="Z266" s="942"/>
      <c r="AA266" s="942"/>
      <c r="AB266" s="942"/>
      <c r="AC266" s="942"/>
      <c r="AD266" s="942"/>
      <c r="AE266" s="942"/>
      <c r="AF266" s="942"/>
      <c r="AG266" s="942"/>
      <c r="AH266" s="942"/>
      <c r="AI266" s="942"/>
      <c r="AJ266" s="942"/>
      <c r="AK266" s="942"/>
      <c r="AL266" s="942"/>
      <c r="AM266" s="942"/>
      <c r="AN266" s="942"/>
      <c r="AO266" s="942"/>
      <c r="AP266" s="942"/>
      <c r="AQ266" s="942"/>
      <c r="AR266" s="942"/>
      <c r="AS266" s="942"/>
      <c r="AT266" s="942"/>
      <c r="AU266" s="942"/>
      <c r="AV266" s="942"/>
      <c r="AW266" s="942"/>
    </row>
    <row r="267" spans="1:49" ht="15" customHeight="1" thickBot="1" x14ac:dyDescent="0.2">
      <c r="A267" s="4"/>
      <c r="B267" s="44"/>
      <c r="C267" s="44"/>
      <c r="D267" s="1462" t="str">
        <f>'2b'!D359</f>
        <v>Otro (tres)</v>
      </c>
      <c r="E267" s="1465">
        <f>'2b'!E359</f>
        <v>0</v>
      </c>
      <c r="F267" s="1464">
        <f>SUM(F268:F273)</f>
        <v>0</v>
      </c>
      <c r="G267" s="1461" t="s">
        <v>425</v>
      </c>
      <c r="H267" s="1464">
        <f>SUM(H268:H273)</f>
        <v>0</v>
      </c>
      <c r="I267" s="1461" t="s">
        <v>425</v>
      </c>
      <c r="J267" s="1464">
        <f>SUM(J268:J273)</f>
        <v>0</v>
      </c>
      <c r="K267" s="1461" t="s">
        <v>425</v>
      </c>
      <c r="L267" s="1464">
        <f>SUM(L268:L273)</f>
        <v>0</v>
      </c>
      <c r="M267" s="1461" t="s">
        <v>425</v>
      </c>
      <c r="N267" s="44"/>
      <c r="O267" s="44"/>
      <c r="P267" s="44"/>
      <c r="Q267" s="44"/>
      <c r="R267" s="44"/>
      <c r="S267" s="4"/>
      <c r="T267" s="942"/>
      <c r="U267" s="942"/>
      <c r="V267" s="942"/>
      <c r="W267" s="942"/>
      <c r="X267" s="942"/>
      <c r="Y267" s="942"/>
      <c r="Z267" s="942"/>
      <c r="AA267" s="942"/>
      <c r="AB267" s="942"/>
      <c r="AC267" s="942"/>
      <c r="AD267" s="942"/>
      <c r="AE267" s="942"/>
      <c r="AF267" s="942"/>
      <c r="AG267" s="942"/>
      <c r="AH267" s="942"/>
      <c r="AI267" s="942"/>
      <c r="AJ267" s="942"/>
      <c r="AK267" s="942"/>
      <c r="AL267" s="942"/>
      <c r="AM267" s="942"/>
      <c r="AN267" s="942"/>
      <c r="AO267" s="942"/>
      <c r="AP267" s="942"/>
      <c r="AQ267" s="942"/>
      <c r="AR267" s="942"/>
      <c r="AS267" s="942"/>
      <c r="AT267" s="942"/>
      <c r="AU267" s="942"/>
      <c r="AV267" s="942"/>
      <c r="AW267" s="942"/>
    </row>
    <row r="268" spans="1:49" ht="15" customHeight="1" x14ac:dyDescent="0.15">
      <c r="A268" s="4"/>
      <c r="B268" s="44"/>
      <c r="C268" s="44"/>
      <c r="D268" s="430">
        <f>'2b'!D360</f>
        <v>0</v>
      </c>
      <c r="E268" s="1467">
        <f>'2b'!E360</f>
        <v>0</v>
      </c>
      <c r="F268" s="1443">
        <f t="shared" ref="F268:F273" si="68">IF(G268=0,E268,E268+(E268*G268))</f>
        <v>0</v>
      </c>
      <c r="G268" s="1469"/>
      <c r="H268" s="1468">
        <f t="shared" ref="H268:H273" si="69">IF(I268=0,F268,F268+(F268*I268))</f>
        <v>0</v>
      </c>
      <c r="I268" s="1469"/>
      <c r="J268" s="1468">
        <f t="shared" ref="J268:J273" si="70">IF(K268=0,H268,H268+(H268*K268))</f>
        <v>0</v>
      </c>
      <c r="K268" s="1469"/>
      <c r="L268" s="1468">
        <f t="shared" ref="L268:L273" si="71">IF(M268=0,J268,J268+(J268*M268))</f>
        <v>0</v>
      </c>
      <c r="M268" s="1469"/>
      <c r="N268" s="44"/>
      <c r="O268" s="44"/>
      <c r="P268" s="44"/>
      <c r="Q268" s="44"/>
      <c r="R268" s="44"/>
      <c r="S268" s="4"/>
      <c r="T268" s="942"/>
      <c r="U268" s="942"/>
      <c r="V268" s="942"/>
      <c r="W268" s="942"/>
      <c r="X268" s="942"/>
      <c r="Y268" s="942"/>
      <c r="Z268" s="942"/>
      <c r="AA268" s="942"/>
      <c r="AB268" s="942"/>
      <c r="AC268" s="942"/>
      <c r="AD268" s="942"/>
      <c r="AE268" s="942"/>
      <c r="AF268" s="942"/>
      <c r="AG268" s="942"/>
      <c r="AH268" s="942"/>
      <c r="AI268" s="942"/>
      <c r="AJ268" s="942"/>
      <c r="AK268" s="942"/>
      <c r="AL268" s="942"/>
      <c r="AM268" s="942"/>
      <c r="AN268" s="942"/>
      <c r="AO268" s="942"/>
      <c r="AP268" s="942"/>
      <c r="AQ268" s="942"/>
      <c r="AR268" s="942"/>
      <c r="AS268" s="942"/>
      <c r="AT268" s="942"/>
      <c r="AU268" s="942"/>
      <c r="AV268" s="942"/>
      <c r="AW268" s="942"/>
    </row>
    <row r="269" spans="1:49" ht="15" customHeight="1" x14ac:dyDescent="0.15">
      <c r="A269" s="4"/>
      <c r="B269" s="44"/>
      <c r="C269" s="44"/>
      <c r="D269" s="430">
        <f>'2b'!D361</f>
        <v>0</v>
      </c>
      <c r="E269" s="1467">
        <f>'2b'!E361</f>
        <v>0</v>
      </c>
      <c r="F269" s="1443">
        <f t="shared" si="68"/>
        <v>0</v>
      </c>
      <c r="G269" s="1370">
        <f>+G268</f>
        <v>0</v>
      </c>
      <c r="H269" s="1443">
        <f t="shared" si="69"/>
        <v>0</v>
      </c>
      <c r="I269" s="1370">
        <f>+I268</f>
        <v>0</v>
      </c>
      <c r="J269" s="1443">
        <f t="shared" si="70"/>
        <v>0</v>
      </c>
      <c r="K269" s="1370">
        <f>+K268</f>
        <v>0</v>
      </c>
      <c r="L269" s="1443">
        <f t="shared" si="71"/>
        <v>0</v>
      </c>
      <c r="M269" s="1370">
        <f>+M268</f>
        <v>0</v>
      </c>
      <c r="N269" s="44"/>
      <c r="O269" s="44"/>
      <c r="P269" s="44"/>
      <c r="Q269" s="44"/>
      <c r="R269" s="44"/>
      <c r="S269" s="4"/>
      <c r="T269" s="942"/>
      <c r="U269" s="942"/>
      <c r="V269" s="942"/>
      <c r="W269" s="942"/>
      <c r="X269" s="942"/>
      <c r="Y269" s="942"/>
      <c r="Z269" s="942"/>
      <c r="AA269" s="942"/>
      <c r="AB269" s="942"/>
      <c r="AC269" s="942"/>
      <c r="AD269" s="942"/>
      <c r="AE269" s="942"/>
      <c r="AF269" s="942"/>
      <c r="AG269" s="942"/>
      <c r="AH269" s="942"/>
      <c r="AI269" s="942"/>
      <c r="AJ269" s="942"/>
      <c r="AK269" s="942"/>
      <c r="AL269" s="942"/>
      <c r="AM269" s="942"/>
      <c r="AN269" s="942"/>
      <c r="AO269" s="942"/>
      <c r="AP269" s="942"/>
      <c r="AQ269" s="942"/>
      <c r="AR269" s="942"/>
      <c r="AS269" s="942"/>
      <c r="AT269" s="942"/>
      <c r="AU269" s="942"/>
      <c r="AV269" s="942"/>
      <c r="AW269" s="942"/>
    </row>
    <row r="270" spans="1:49" ht="15" hidden="1" customHeight="1" x14ac:dyDescent="0.15">
      <c r="A270" s="4"/>
      <c r="B270" s="44"/>
      <c r="C270" s="44"/>
      <c r="D270" s="430">
        <f>'2b'!D362</f>
        <v>0</v>
      </c>
      <c r="E270" s="1467">
        <f>'2b'!E362</f>
        <v>0</v>
      </c>
      <c r="F270" s="1443">
        <f t="shared" si="68"/>
        <v>0</v>
      </c>
      <c r="G270" s="1370">
        <f>+G269</f>
        <v>0</v>
      </c>
      <c r="H270" s="1443">
        <f t="shared" si="69"/>
        <v>0</v>
      </c>
      <c r="I270" s="1370">
        <f>+I269</f>
        <v>0</v>
      </c>
      <c r="J270" s="1443">
        <f t="shared" si="70"/>
        <v>0</v>
      </c>
      <c r="K270" s="1370">
        <f>+K269</f>
        <v>0</v>
      </c>
      <c r="L270" s="1443">
        <f t="shared" si="71"/>
        <v>0</v>
      </c>
      <c r="M270" s="1370">
        <f>+M269</f>
        <v>0</v>
      </c>
      <c r="N270" s="44"/>
      <c r="O270" s="44"/>
      <c r="P270" s="44"/>
      <c r="Q270" s="44"/>
      <c r="R270" s="44"/>
      <c r="S270" s="4"/>
      <c r="T270" s="942"/>
      <c r="U270" s="942"/>
      <c r="V270" s="942"/>
      <c r="W270" s="942"/>
      <c r="X270" s="942"/>
      <c r="Y270" s="942"/>
      <c r="Z270" s="942"/>
      <c r="AA270" s="942"/>
      <c r="AB270" s="942"/>
      <c r="AC270" s="942"/>
      <c r="AD270" s="942"/>
      <c r="AE270" s="942"/>
      <c r="AF270" s="942"/>
      <c r="AG270" s="942"/>
      <c r="AH270" s="942"/>
      <c r="AI270" s="942"/>
      <c r="AJ270" s="942"/>
      <c r="AK270" s="942"/>
      <c r="AL270" s="942"/>
      <c r="AM270" s="942"/>
      <c r="AN270" s="942"/>
      <c r="AO270" s="942"/>
      <c r="AP270" s="942"/>
      <c r="AQ270" s="942"/>
      <c r="AR270" s="942"/>
      <c r="AS270" s="942"/>
      <c r="AT270" s="942"/>
      <c r="AU270" s="942"/>
      <c r="AV270" s="942"/>
      <c r="AW270" s="942"/>
    </row>
    <row r="271" spans="1:49" ht="15" hidden="1" customHeight="1" x14ac:dyDescent="0.15">
      <c r="A271" s="4"/>
      <c r="B271" s="44"/>
      <c r="C271" s="44"/>
      <c r="D271" s="430">
        <f>'2b'!D363</f>
        <v>0</v>
      </c>
      <c r="E271" s="1467">
        <f>'2b'!E363</f>
        <v>0</v>
      </c>
      <c r="F271" s="1443">
        <f t="shared" si="68"/>
        <v>0</v>
      </c>
      <c r="G271" s="1370">
        <f>+G270</f>
        <v>0</v>
      </c>
      <c r="H271" s="1443">
        <f t="shared" si="69"/>
        <v>0</v>
      </c>
      <c r="I271" s="1370">
        <f>+I270</f>
        <v>0</v>
      </c>
      <c r="J271" s="1443">
        <f t="shared" si="70"/>
        <v>0</v>
      </c>
      <c r="K271" s="1370">
        <f>+K270</f>
        <v>0</v>
      </c>
      <c r="L271" s="1443">
        <f t="shared" si="71"/>
        <v>0</v>
      </c>
      <c r="M271" s="1370">
        <f>+M270</f>
        <v>0</v>
      </c>
      <c r="N271" s="44"/>
      <c r="O271" s="44"/>
      <c r="P271" s="44"/>
      <c r="Q271" s="44"/>
      <c r="R271" s="44"/>
      <c r="S271" s="4"/>
      <c r="T271" s="942"/>
      <c r="U271" s="942"/>
      <c r="V271" s="942"/>
      <c r="W271" s="942"/>
      <c r="X271" s="942"/>
      <c r="Y271" s="942"/>
      <c r="Z271" s="942"/>
      <c r="AA271" s="942"/>
      <c r="AB271" s="942"/>
      <c r="AC271" s="942"/>
      <c r="AD271" s="942"/>
      <c r="AE271" s="942"/>
      <c r="AF271" s="942"/>
      <c r="AG271" s="942"/>
      <c r="AH271" s="942"/>
      <c r="AI271" s="942"/>
      <c r="AJ271" s="942"/>
      <c r="AK271" s="942"/>
      <c r="AL271" s="942"/>
      <c r="AM271" s="942"/>
      <c r="AN271" s="942"/>
      <c r="AO271" s="942"/>
      <c r="AP271" s="942"/>
      <c r="AQ271" s="942"/>
      <c r="AR271" s="942"/>
      <c r="AS271" s="942"/>
      <c r="AT271" s="942"/>
      <c r="AU271" s="942"/>
      <c r="AV271" s="942"/>
      <c r="AW271" s="942"/>
    </row>
    <row r="272" spans="1:49" ht="15" hidden="1" customHeight="1" x14ac:dyDescent="0.15">
      <c r="A272" s="4"/>
      <c r="B272" s="44"/>
      <c r="C272" s="44"/>
      <c r="D272" s="430">
        <f>'2b'!D364</f>
        <v>0</v>
      </c>
      <c r="E272" s="1467">
        <f>'2b'!E364</f>
        <v>0</v>
      </c>
      <c r="F272" s="1443">
        <f t="shared" si="68"/>
        <v>0</v>
      </c>
      <c r="G272" s="1370">
        <f>+G271</f>
        <v>0</v>
      </c>
      <c r="H272" s="1443">
        <f t="shared" si="69"/>
        <v>0</v>
      </c>
      <c r="I272" s="1370">
        <f>+I271</f>
        <v>0</v>
      </c>
      <c r="J272" s="1443">
        <f t="shared" si="70"/>
        <v>0</v>
      </c>
      <c r="K272" s="1370">
        <f>+K271</f>
        <v>0</v>
      </c>
      <c r="L272" s="1443">
        <f t="shared" si="71"/>
        <v>0</v>
      </c>
      <c r="M272" s="1370">
        <f>+M271</f>
        <v>0</v>
      </c>
      <c r="N272" s="44"/>
      <c r="O272" s="44"/>
      <c r="P272" s="44"/>
      <c r="Q272" s="44"/>
      <c r="R272" s="44"/>
      <c r="S272" s="4"/>
      <c r="T272" s="942"/>
      <c r="U272" s="942"/>
      <c r="V272" s="942"/>
      <c r="W272" s="942"/>
      <c r="X272" s="942"/>
      <c r="Y272" s="942"/>
      <c r="Z272" s="942"/>
      <c r="AA272" s="942"/>
      <c r="AB272" s="942"/>
      <c r="AC272" s="942"/>
      <c r="AD272" s="942"/>
      <c r="AE272" s="942"/>
      <c r="AF272" s="942"/>
      <c r="AG272" s="942"/>
      <c r="AH272" s="942"/>
      <c r="AI272" s="942"/>
      <c r="AJ272" s="942"/>
      <c r="AK272" s="942"/>
      <c r="AL272" s="942"/>
      <c r="AM272" s="942"/>
      <c r="AN272" s="942"/>
      <c r="AO272" s="942"/>
      <c r="AP272" s="942"/>
      <c r="AQ272" s="942"/>
      <c r="AR272" s="942"/>
      <c r="AS272" s="942"/>
      <c r="AT272" s="942"/>
      <c r="AU272" s="942"/>
      <c r="AV272" s="942"/>
      <c r="AW272" s="942"/>
    </row>
    <row r="273" spans="1:49" ht="15" hidden="1" customHeight="1" x14ac:dyDescent="0.15">
      <c r="A273" s="4"/>
      <c r="B273" s="44"/>
      <c r="C273" s="44"/>
      <c r="D273" s="430">
        <f>'2b'!D365</f>
        <v>0</v>
      </c>
      <c r="E273" s="1467">
        <f>'2b'!E365</f>
        <v>0</v>
      </c>
      <c r="F273" s="1443">
        <f t="shared" si="68"/>
        <v>0</v>
      </c>
      <c r="G273" s="1370">
        <f>+G272</f>
        <v>0</v>
      </c>
      <c r="H273" s="1443">
        <f t="shared" si="69"/>
        <v>0</v>
      </c>
      <c r="I273" s="1370">
        <f>+I272</f>
        <v>0</v>
      </c>
      <c r="J273" s="1443">
        <f t="shared" si="70"/>
        <v>0</v>
      </c>
      <c r="K273" s="1370">
        <f>+K272</f>
        <v>0</v>
      </c>
      <c r="L273" s="1443">
        <f t="shared" si="71"/>
        <v>0</v>
      </c>
      <c r="M273" s="1370">
        <f>+M272</f>
        <v>0</v>
      </c>
      <c r="N273" s="44"/>
      <c r="O273" s="44"/>
      <c r="P273" s="44"/>
      <c r="Q273" s="44"/>
      <c r="R273" s="44"/>
      <c r="S273" s="4"/>
      <c r="T273" s="942"/>
      <c r="U273" s="942"/>
      <c r="V273" s="942"/>
      <c r="W273" s="942"/>
      <c r="X273" s="942"/>
      <c r="Y273" s="942"/>
      <c r="Z273" s="942"/>
      <c r="AA273" s="942"/>
      <c r="AB273" s="942"/>
      <c r="AC273" s="942"/>
      <c r="AD273" s="942"/>
      <c r="AE273" s="942"/>
      <c r="AF273" s="942"/>
      <c r="AG273" s="942"/>
      <c r="AH273" s="942"/>
      <c r="AI273" s="942"/>
      <c r="AJ273" s="942"/>
      <c r="AK273" s="942"/>
      <c r="AL273" s="942"/>
      <c r="AM273" s="942"/>
      <c r="AN273" s="942"/>
      <c r="AO273" s="942"/>
      <c r="AP273" s="942"/>
      <c r="AQ273" s="942"/>
      <c r="AR273" s="942"/>
      <c r="AS273" s="942"/>
      <c r="AT273" s="942"/>
      <c r="AU273" s="942"/>
      <c r="AV273" s="942"/>
      <c r="AW273" s="942"/>
    </row>
    <row r="274" spans="1:49" ht="21.75" hidden="1" customHeight="1" x14ac:dyDescent="0.15">
      <c r="A274" s="4"/>
      <c r="B274" s="44"/>
      <c r="C274" s="44"/>
      <c r="D274" s="44"/>
      <c r="E274" s="44"/>
      <c r="F274" s="44"/>
      <c r="G274" s="44"/>
      <c r="H274" s="44"/>
      <c r="I274" s="44"/>
      <c r="J274" s="44"/>
      <c r="K274" s="44"/>
      <c r="L274" s="44"/>
      <c r="M274" s="44"/>
      <c r="N274" s="44"/>
      <c r="O274" s="44"/>
      <c r="P274" s="44"/>
      <c r="Q274" s="44"/>
      <c r="R274" s="44"/>
      <c r="S274" s="4"/>
      <c r="T274" s="942"/>
      <c r="U274" s="942"/>
      <c r="V274" s="942"/>
      <c r="W274" s="942"/>
      <c r="X274" s="942"/>
      <c r="Y274" s="942"/>
      <c r="Z274" s="942"/>
      <c r="AA274" s="942"/>
      <c r="AB274" s="942"/>
      <c r="AC274" s="942"/>
      <c r="AD274" s="942"/>
      <c r="AE274" s="942"/>
      <c r="AF274" s="942"/>
      <c r="AG274" s="942"/>
      <c r="AH274" s="942"/>
      <c r="AI274" s="942"/>
      <c r="AJ274" s="942"/>
      <c r="AK274" s="942"/>
      <c r="AL274" s="942"/>
      <c r="AM274" s="942"/>
      <c r="AN274" s="942"/>
      <c r="AO274" s="942"/>
      <c r="AP274" s="942"/>
      <c r="AQ274" s="942"/>
      <c r="AR274" s="942"/>
      <c r="AS274" s="942"/>
      <c r="AT274" s="942"/>
      <c r="AU274" s="942"/>
      <c r="AV274" s="942"/>
      <c r="AW274" s="942"/>
    </row>
    <row r="275" spans="1:49" ht="20" customHeight="1" thickBot="1" x14ac:dyDescent="0.2">
      <c r="A275" s="4"/>
      <c r="B275" s="44"/>
      <c r="C275" s="44"/>
      <c r="D275" s="44"/>
      <c r="E275" s="44"/>
      <c r="F275" s="44"/>
      <c r="G275" s="44"/>
      <c r="H275" s="44"/>
      <c r="I275" s="44"/>
      <c r="J275" s="44"/>
      <c r="K275" s="44"/>
      <c r="L275" s="44"/>
      <c r="M275" s="44"/>
      <c r="N275" s="44"/>
      <c r="O275" s="44"/>
      <c r="P275" s="44"/>
      <c r="Q275" s="44"/>
      <c r="R275" s="44"/>
      <c r="S275" s="4"/>
      <c r="T275" s="942"/>
      <c r="U275" s="942"/>
      <c r="V275" s="942"/>
      <c r="W275" s="942"/>
      <c r="X275" s="942"/>
      <c r="Y275" s="942"/>
      <c r="Z275" s="942"/>
      <c r="AA275" s="942"/>
      <c r="AB275" s="942"/>
      <c r="AC275" s="942"/>
      <c r="AD275" s="942"/>
      <c r="AE275" s="942"/>
      <c r="AF275" s="942"/>
      <c r="AG275" s="942"/>
      <c r="AH275" s="942"/>
      <c r="AI275" s="942"/>
      <c r="AJ275" s="942"/>
      <c r="AK275" s="942"/>
      <c r="AL275" s="942"/>
      <c r="AM275" s="942"/>
      <c r="AN275" s="942"/>
      <c r="AO275" s="942"/>
      <c r="AP275" s="942"/>
      <c r="AQ275" s="942"/>
      <c r="AR275" s="942"/>
      <c r="AS275" s="942"/>
      <c r="AT275" s="942"/>
      <c r="AU275" s="942"/>
      <c r="AV275" s="942"/>
      <c r="AW275" s="942"/>
    </row>
    <row r="276" spans="1:49" ht="18.75" customHeight="1" thickBot="1" x14ac:dyDescent="0.25">
      <c r="A276" s="4"/>
      <c r="B276" s="44"/>
      <c r="C276" s="19">
        <v>5</v>
      </c>
      <c r="D276" s="2376" t="s">
        <v>1730</v>
      </c>
      <c r="E276" s="2377"/>
      <c r="F276" s="2378"/>
      <c r="G276" s="77" t="s">
        <v>661</v>
      </c>
      <c r="H276" s="50"/>
      <c r="I276" s="44"/>
      <c r="J276" s="44"/>
      <c r="K276" s="44"/>
      <c r="L276" s="44"/>
      <c r="M276" s="44"/>
      <c r="N276" s="44"/>
      <c r="O276" s="44"/>
      <c r="P276" s="44"/>
      <c r="Q276" s="44"/>
      <c r="R276" s="44"/>
      <c r="S276" s="4"/>
      <c r="T276" s="942"/>
      <c r="U276" s="942"/>
      <c r="V276" s="942"/>
      <c r="W276" s="942"/>
      <c r="X276" s="942"/>
      <c r="Y276" s="942"/>
      <c r="Z276" s="942"/>
      <c r="AA276" s="942"/>
      <c r="AB276" s="942"/>
      <c r="AC276" s="942"/>
      <c r="AD276" s="942"/>
      <c r="AE276" s="942"/>
      <c r="AF276" s="942"/>
      <c r="AG276" s="942"/>
      <c r="AH276" s="942"/>
      <c r="AI276" s="942"/>
      <c r="AJ276" s="942"/>
      <c r="AK276" s="942"/>
      <c r="AL276" s="942"/>
      <c r="AM276" s="942"/>
      <c r="AN276" s="942"/>
      <c r="AO276" s="942"/>
      <c r="AP276" s="942"/>
      <c r="AQ276" s="942"/>
      <c r="AR276" s="942"/>
      <c r="AS276" s="942"/>
      <c r="AT276" s="942"/>
      <c r="AU276" s="942"/>
      <c r="AV276" s="942"/>
      <c r="AW276" s="942"/>
    </row>
    <row r="277" spans="1:49" ht="9.75" customHeight="1" thickBot="1" x14ac:dyDescent="0.2">
      <c r="A277" s="4"/>
      <c r="B277" s="44"/>
      <c r="C277" s="44"/>
      <c r="D277" s="44"/>
      <c r="E277" s="44"/>
      <c r="F277" s="51"/>
      <c r="G277" s="51"/>
      <c r="H277" s="51"/>
      <c r="I277" s="51"/>
      <c r="J277" s="44"/>
      <c r="K277" s="44"/>
      <c r="L277" s="44"/>
      <c r="M277" s="44"/>
      <c r="N277" s="44"/>
      <c r="O277" s="44"/>
      <c r="P277" s="44"/>
      <c r="Q277" s="44"/>
      <c r="R277" s="44"/>
      <c r="S277" s="4"/>
      <c r="T277" s="942"/>
      <c r="U277" s="942"/>
      <c r="V277" s="942"/>
      <c r="W277" s="942"/>
      <c r="X277" s="942"/>
      <c r="Y277" s="942"/>
      <c r="Z277" s="942"/>
      <c r="AA277" s="942"/>
      <c r="AB277" s="942"/>
      <c r="AC277" s="942"/>
      <c r="AD277" s="942"/>
      <c r="AE277" s="942"/>
      <c r="AF277" s="942"/>
      <c r="AG277" s="942"/>
      <c r="AH277" s="942"/>
      <c r="AI277" s="942"/>
      <c r="AJ277" s="942"/>
      <c r="AK277" s="942"/>
      <c r="AL277" s="942"/>
      <c r="AM277" s="942"/>
      <c r="AN277" s="942"/>
      <c r="AO277" s="942"/>
      <c r="AP277" s="942"/>
      <c r="AQ277" s="942"/>
      <c r="AR277" s="942"/>
      <c r="AS277" s="942"/>
      <c r="AT277" s="942"/>
      <c r="AU277" s="942"/>
      <c r="AV277" s="942"/>
      <c r="AW277" s="942"/>
    </row>
    <row r="278" spans="1:49" ht="17" customHeight="1" thickBot="1" x14ac:dyDescent="0.2">
      <c r="A278" s="4"/>
      <c r="B278" s="44"/>
      <c r="C278" s="79" t="s">
        <v>1775</v>
      </c>
      <c r="D278" s="2361" t="s">
        <v>86</v>
      </c>
      <c r="E278" s="2363"/>
      <c r="F278" s="887" t="s">
        <v>660</v>
      </c>
      <c r="G278" s="44"/>
      <c r="H278" s="44"/>
      <c r="I278" s="44"/>
      <c r="J278" s="44"/>
      <c r="K278" s="44"/>
      <c r="L278" s="44"/>
      <c r="M278" s="44"/>
      <c r="N278" s="44"/>
      <c r="O278" s="44"/>
      <c r="P278" s="44"/>
      <c r="Q278" s="44"/>
      <c r="R278" s="44"/>
      <c r="S278" s="4"/>
      <c r="T278" s="942"/>
      <c r="U278" s="942"/>
      <c r="V278" s="942"/>
      <c r="W278" s="942"/>
      <c r="X278" s="942"/>
      <c r="Y278" s="942"/>
      <c r="Z278" s="942"/>
      <c r="AA278" s="942"/>
      <c r="AB278" s="942"/>
      <c r="AC278" s="942"/>
      <c r="AD278" s="942"/>
      <c r="AE278" s="942"/>
      <c r="AF278" s="942"/>
      <c r="AG278" s="942"/>
      <c r="AH278" s="942"/>
      <c r="AI278" s="942"/>
      <c r="AJ278" s="942"/>
      <c r="AK278" s="942"/>
      <c r="AL278" s="942"/>
      <c r="AM278" s="942"/>
      <c r="AN278" s="942"/>
      <c r="AO278" s="942"/>
      <c r="AP278" s="942"/>
      <c r="AQ278" s="942"/>
      <c r="AR278" s="942"/>
      <c r="AS278" s="942"/>
      <c r="AT278" s="942"/>
      <c r="AU278" s="942"/>
      <c r="AV278" s="942"/>
      <c r="AW278" s="942"/>
    </row>
    <row r="279" spans="1:49" ht="5" customHeight="1" thickBot="1" x14ac:dyDescent="0.2">
      <c r="A279" s="4"/>
      <c r="B279" s="44"/>
      <c r="C279" s="44"/>
      <c r="D279" s="46"/>
      <c r="E279" s="1117"/>
      <c r="F279" s="46"/>
      <c r="G279" s="57"/>
      <c r="H279" s="57"/>
      <c r="I279" s="57"/>
      <c r="J279" s="44"/>
      <c r="K279" s="44"/>
      <c r="L279" s="44"/>
      <c r="M279" s="44"/>
      <c r="N279" s="44"/>
      <c r="O279" s="44"/>
      <c r="P279" s="44"/>
      <c r="Q279" s="44"/>
      <c r="R279" s="44"/>
      <c r="S279" s="4"/>
      <c r="T279" s="942"/>
      <c r="U279" s="942"/>
      <c r="V279" s="942"/>
      <c r="W279" s="942"/>
      <c r="X279" s="942"/>
      <c r="Y279" s="942"/>
      <c r="Z279" s="942"/>
      <c r="AA279" s="942"/>
      <c r="AB279" s="942"/>
      <c r="AC279" s="942"/>
      <c r="AD279" s="942"/>
      <c r="AE279" s="942"/>
      <c r="AF279" s="942"/>
      <c r="AG279" s="942"/>
      <c r="AH279" s="942"/>
      <c r="AI279" s="942"/>
      <c r="AJ279" s="942"/>
      <c r="AK279" s="942"/>
      <c r="AL279" s="942"/>
      <c r="AM279" s="942"/>
      <c r="AN279" s="942"/>
      <c r="AO279" s="942"/>
      <c r="AP279" s="942"/>
      <c r="AQ279" s="942"/>
      <c r="AR279" s="942"/>
      <c r="AS279" s="942"/>
      <c r="AT279" s="942"/>
      <c r="AU279" s="942"/>
      <c r="AV279" s="942"/>
      <c r="AW279" s="942"/>
    </row>
    <row r="280" spans="1:49" ht="15" customHeight="1" thickBot="1" x14ac:dyDescent="0.2">
      <c r="A280" s="4"/>
      <c r="B280" s="44"/>
      <c r="C280" s="44"/>
      <c r="D280" s="46"/>
      <c r="E280" s="1381">
        <f t="shared" ref="E280:L280" si="72">E77</f>
        <v>2023</v>
      </c>
      <c r="F280" s="2757">
        <f t="shared" si="72"/>
        <v>2024</v>
      </c>
      <c r="G280" s="2758"/>
      <c r="H280" s="2755">
        <f t="shared" si="72"/>
        <v>2025</v>
      </c>
      <c r="I280" s="2756"/>
      <c r="J280" s="2748">
        <f t="shared" si="72"/>
        <v>2026</v>
      </c>
      <c r="K280" s="2749"/>
      <c r="L280" s="2750">
        <f t="shared" si="72"/>
        <v>2027</v>
      </c>
      <c r="M280" s="2751"/>
      <c r="N280" s="44"/>
      <c r="O280" s="44"/>
      <c r="P280" s="44"/>
      <c r="Q280" s="44"/>
      <c r="R280" s="44"/>
      <c r="S280" s="4"/>
      <c r="T280" s="942"/>
      <c r="U280" s="942"/>
      <c r="V280" s="942"/>
      <c r="W280" s="942"/>
      <c r="X280" s="942"/>
      <c r="Y280" s="942"/>
      <c r="Z280" s="942"/>
      <c r="AA280" s="942"/>
      <c r="AB280" s="942"/>
      <c r="AC280" s="942"/>
      <c r="AD280" s="942"/>
      <c r="AE280" s="942"/>
      <c r="AF280" s="942"/>
      <c r="AG280" s="942"/>
      <c r="AH280" s="942"/>
      <c r="AI280" s="942"/>
      <c r="AJ280" s="942"/>
      <c r="AK280" s="942"/>
      <c r="AL280" s="942"/>
      <c r="AM280" s="942"/>
      <c r="AN280" s="942"/>
      <c r="AO280" s="942"/>
      <c r="AP280" s="942"/>
      <c r="AQ280" s="942"/>
      <c r="AR280" s="942"/>
      <c r="AS280" s="942"/>
      <c r="AT280" s="942"/>
      <c r="AU280" s="942"/>
      <c r="AV280" s="942"/>
      <c r="AW280" s="942"/>
    </row>
    <row r="281" spans="1:49" ht="13.5" customHeight="1" thickBot="1" x14ac:dyDescent="0.2">
      <c r="A281" s="4"/>
      <c r="B281" s="44"/>
      <c r="C281" s="44"/>
      <c r="D281" s="1457" t="s">
        <v>1517</v>
      </c>
      <c r="E281" s="1438">
        <f>SUM(E283:E288)+E291</f>
        <v>0</v>
      </c>
      <c r="F281" s="1438">
        <f>SUM(F283:F288)+F291</f>
        <v>0</v>
      </c>
      <c r="G281" s="1442" t="s">
        <v>957</v>
      </c>
      <c r="H281" s="1438">
        <f>SUM(H283:H288)+H291</f>
        <v>0</v>
      </c>
      <c r="I281" s="1442" t="s">
        <v>957</v>
      </c>
      <c r="J281" s="1438">
        <f>SUM(J283:J288)+J291</f>
        <v>0</v>
      </c>
      <c r="K281" s="1442" t="s">
        <v>957</v>
      </c>
      <c r="L281" s="1438">
        <f>SUM(L283:L288)+L291</f>
        <v>0</v>
      </c>
      <c r="M281" s="1442" t="s">
        <v>957</v>
      </c>
      <c r="N281" s="44"/>
      <c r="O281" s="44"/>
      <c r="P281" s="44"/>
      <c r="Q281" s="44"/>
      <c r="R281" s="44"/>
      <c r="S281" s="4"/>
      <c r="T281" s="942"/>
      <c r="U281" s="942"/>
      <c r="V281" s="942"/>
      <c r="W281" s="942"/>
      <c r="X281" s="942"/>
      <c r="Y281" s="942"/>
      <c r="Z281" s="942"/>
      <c r="AA281" s="942"/>
      <c r="AB281" s="942"/>
      <c r="AC281" s="942"/>
      <c r="AD281" s="942"/>
      <c r="AE281" s="942"/>
      <c r="AF281" s="942"/>
      <c r="AG281" s="942"/>
      <c r="AH281" s="942"/>
      <c r="AI281" s="942"/>
      <c r="AJ281" s="942"/>
      <c r="AK281" s="942"/>
      <c r="AL281" s="942"/>
      <c r="AM281" s="942"/>
      <c r="AN281" s="942"/>
      <c r="AO281" s="942"/>
      <c r="AP281" s="942"/>
      <c r="AQ281" s="942"/>
      <c r="AR281" s="942"/>
      <c r="AS281" s="942"/>
      <c r="AT281" s="942"/>
      <c r="AU281" s="942"/>
      <c r="AV281" s="942"/>
      <c r="AW281" s="942"/>
    </row>
    <row r="282" spans="1:49" ht="5" customHeight="1" x14ac:dyDescent="0.15">
      <c r="A282" s="4"/>
      <c r="B282" s="44"/>
      <c r="C282" s="44"/>
      <c r="D282" s="1453"/>
      <c r="E282" s="1454"/>
      <c r="F282" s="1453"/>
      <c r="G282" s="1455"/>
      <c r="H282" s="1453"/>
      <c r="I282" s="1455"/>
      <c r="J282" s="1453"/>
      <c r="K282" s="1455"/>
      <c r="L282" s="1453"/>
      <c r="M282" s="1455"/>
      <c r="N282" s="44"/>
      <c r="O282" s="44"/>
      <c r="P282" s="44"/>
      <c r="Q282" s="44"/>
      <c r="R282" s="44"/>
      <c r="S282" s="4"/>
      <c r="T282" s="942"/>
      <c r="U282" s="942"/>
      <c r="V282" s="942"/>
      <c r="W282" s="942"/>
      <c r="X282" s="942"/>
      <c r="Y282" s="942"/>
      <c r="Z282" s="942"/>
      <c r="AA282" s="942"/>
      <c r="AB282" s="942"/>
      <c r="AC282" s="942"/>
      <c r="AD282" s="942"/>
      <c r="AE282" s="942"/>
      <c r="AF282" s="942"/>
      <c r="AG282" s="942"/>
      <c r="AH282" s="942"/>
      <c r="AI282" s="942"/>
      <c r="AJ282" s="942"/>
      <c r="AK282" s="942"/>
      <c r="AL282" s="942"/>
      <c r="AM282" s="942"/>
      <c r="AN282" s="942"/>
      <c r="AO282" s="942"/>
      <c r="AP282" s="942"/>
      <c r="AQ282" s="942"/>
      <c r="AR282" s="942"/>
      <c r="AS282" s="942"/>
      <c r="AT282" s="942"/>
      <c r="AU282" s="942"/>
      <c r="AV282" s="942"/>
      <c r="AW282" s="942"/>
    </row>
    <row r="283" spans="1:49" ht="13.5" customHeight="1" x14ac:dyDescent="0.15">
      <c r="A283" s="4"/>
      <c r="B283" s="44"/>
      <c r="C283" s="44"/>
      <c r="D283" s="402" t="s">
        <v>904</v>
      </c>
      <c r="E283" s="1452">
        <f>SUM('2b'!E372:E377)</f>
        <v>0</v>
      </c>
      <c r="F283" s="1443">
        <f>+G283</f>
        <v>0</v>
      </c>
      <c r="G283" s="1493"/>
      <c r="H283" s="1443">
        <f>+I283</f>
        <v>0</v>
      </c>
      <c r="I283" s="1493">
        <f t="shared" ref="I283:I288" si="73">+G283</f>
        <v>0</v>
      </c>
      <c r="J283" s="1443">
        <f t="shared" ref="J283:J288" si="74">+K283</f>
        <v>0</v>
      </c>
      <c r="K283" s="1493">
        <f t="shared" ref="K283:K288" si="75">+I283</f>
        <v>0</v>
      </c>
      <c r="L283" s="1443">
        <f t="shared" ref="L283:L288" si="76">+M283</f>
        <v>0</v>
      </c>
      <c r="M283" s="1493">
        <f t="shared" ref="M283:M288" si="77">+K283</f>
        <v>0</v>
      </c>
      <c r="N283" s="44"/>
      <c r="O283" s="44"/>
      <c r="P283" s="44"/>
      <c r="Q283" s="44"/>
      <c r="R283" s="44"/>
      <c r="S283" s="4"/>
      <c r="T283" s="942"/>
      <c r="U283" s="942"/>
      <c r="V283" s="942"/>
      <c r="W283" s="942"/>
      <c r="X283" s="942"/>
      <c r="Y283" s="942"/>
      <c r="Z283" s="942"/>
      <c r="AA283" s="942"/>
      <c r="AB283" s="942"/>
      <c r="AC283" s="942"/>
      <c r="AD283" s="942"/>
      <c r="AE283" s="942"/>
      <c r="AF283" s="942"/>
      <c r="AG283" s="942"/>
      <c r="AH283" s="942"/>
      <c r="AI283" s="942"/>
      <c r="AJ283" s="942"/>
      <c r="AK283" s="942"/>
      <c r="AL283" s="942"/>
      <c r="AM283" s="942"/>
      <c r="AN283" s="942"/>
      <c r="AO283" s="942"/>
      <c r="AP283" s="942"/>
      <c r="AQ283" s="942"/>
      <c r="AR283" s="942"/>
      <c r="AS283" s="942"/>
      <c r="AT283" s="942"/>
      <c r="AU283" s="942"/>
      <c r="AV283" s="942"/>
      <c r="AW283" s="942"/>
    </row>
    <row r="284" spans="1:49" ht="13.5" customHeight="1" x14ac:dyDescent="0.15">
      <c r="A284" s="4"/>
      <c r="B284" s="44"/>
      <c r="C284" s="44"/>
      <c r="D284" s="402" t="s">
        <v>905</v>
      </c>
      <c r="E284" s="429">
        <f>prestamos!$P$13</f>
        <v>0</v>
      </c>
      <c r="F284" s="1443">
        <f t="shared" ref="F284:H288" si="78">+G284</f>
        <v>0</v>
      </c>
      <c r="G284" s="1493">
        <f>+E284</f>
        <v>0</v>
      </c>
      <c r="H284" s="1443">
        <f t="shared" si="78"/>
        <v>0</v>
      </c>
      <c r="I284" s="1493">
        <f t="shared" si="73"/>
        <v>0</v>
      </c>
      <c r="J284" s="1443">
        <f t="shared" si="74"/>
        <v>0</v>
      </c>
      <c r="K284" s="1493">
        <f t="shared" si="75"/>
        <v>0</v>
      </c>
      <c r="L284" s="1443">
        <f t="shared" si="76"/>
        <v>0</v>
      </c>
      <c r="M284" s="1493">
        <f t="shared" si="77"/>
        <v>0</v>
      </c>
      <c r="N284" s="2752">
        <f>IF(E284&gt;0,U284,0)</f>
        <v>0</v>
      </c>
      <c r="O284" s="2753"/>
      <c r="P284" s="2753"/>
      <c r="Q284" s="44"/>
      <c r="R284" s="44"/>
      <c r="S284" s="4"/>
      <c r="T284" s="942"/>
      <c r="U284" s="1494" t="s">
        <v>906</v>
      </c>
      <c r="V284" s="1494"/>
      <c r="W284" s="942"/>
      <c r="X284" s="942"/>
      <c r="Y284" s="942"/>
      <c r="Z284" s="942"/>
      <c r="AA284" s="942"/>
      <c r="AB284" s="942"/>
      <c r="AC284" s="942"/>
      <c r="AD284" s="942"/>
      <c r="AE284" s="942"/>
      <c r="AF284" s="942"/>
      <c r="AG284" s="942"/>
      <c r="AH284" s="942"/>
      <c r="AI284" s="942"/>
      <c r="AJ284" s="942"/>
      <c r="AK284" s="942"/>
      <c r="AL284" s="942"/>
      <c r="AM284" s="942"/>
      <c r="AN284" s="942"/>
      <c r="AO284" s="942"/>
      <c r="AP284" s="942"/>
      <c r="AQ284" s="942"/>
      <c r="AR284" s="942"/>
      <c r="AS284" s="942"/>
      <c r="AT284" s="942"/>
      <c r="AU284" s="942"/>
      <c r="AV284" s="942"/>
      <c r="AW284" s="942"/>
    </row>
    <row r="285" spans="1:49" ht="13.5" customHeight="1" x14ac:dyDescent="0.15">
      <c r="A285" s="4"/>
      <c r="B285" s="44"/>
      <c r="C285" s="44"/>
      <c r="D285" s="298">
        <f>'2b'!D374</f>
        <v>0</v>
      </c>
      <c r="E285" s="429">
        <f>'2b'!E374</f>
        <v>0</v>
      </c>
      <c r="F285" s="1443">
        <f t="shared" si="78"/>
        <v>0</v>
      </c>
      <c r="G285" s="1493">
        <f>+E285</f>
        <v>0</v>
      </c>
      <c r="H285" s="1443">
        <f t="shared" si="78"/>
        <v>0</v>
      </c>
      <c r="I285" s="1493">
        <f t="shared" si="73"/>
        <v>0</v>
      </c>
      <c r="J285" s="1443">
        <f t="shared" si="74"/>
        <v>0</v>
      </c>
      <c r="K285" s="1493">
        <f t="shared" si="75"/>
        <v>0</v>
      </c>
      <c r="L285" s="1443">
        <f t="shared" si="76"/>
        <v>0</v>
      </c>
      <c r="M285" s="1493">
        <f t="shared" si="77"/>
        <v>0</v>
      </c>
      <c r="N285" s="44"/>
      <c r="O285" s="44"/>
      <c r="P285" s="44"/>
      <c r="Q285" s="44"/>
      <c r="R285" s="44"/>
      <c r="S285" s="4"/>
      <c r="T285" s="942"/>
      <c r="U285" s="942"/>
      <c r="V285" s="942"/>
      <c r="W285" s="942"/>
      <c r="X285" s="942"/>
      <c r="Y285" s="942"/>
      <c r="Z285" s="942"/>
      <c r="AA285" s="942"/>
      <c r="AB285" s="942"/>
      <c r="AC285" s="942"/>
      <c r="AD285" s="942"/>
      <c r="AE285" s="942"/>
      <c r="AF285" s="942"/>
      <c r="AG285" s="942"/>
      <c r="AH285" s="942"/>
      <c r="AI285" s="942"/>
      <c r="AJ285" s="942"/>
      <c r="AK285" s="942"/>
      <c r="AL285" s="942"/>
      <c r="AM285" s="942"/>
      <c r="AN285" s="942"/>
      <c r="AO285" s="942"/>
      <c r="AP285" s="942"/>
      <c r="AQ285" s="942"/>
      <c r="AR285" s="942"/>
      <c r="AS285" s="942"/>
      <c r="AT285" s="942"/>
      <c r="AU285" s="942"/>
      <c r="AV285" s="942"/>
      <c r="AW285" s="942"/>
    </row>
    <row r="286" spans="1:49" ht="13.5" hidden="1" customHeight="1" x14ac:dyDescent="0.15">
      <c r="A286" s="4"/>
      <c r="B286" s="44"/>
      <c r="C286" s="44"/>
      <c r="D286" s="298">
        <f>'2b'!D375</f>
        <v>0</v>
      </c>
      <c r="E286" s="429">
        <f>'2b'!E375</f>
        <v>0</v>
      </c>
      <c r="F286" s="1443">
        <f t="shared" si="78"/>
        <v>0</v>
      </c>
      <c r="G286" s="1493">
        <f>+E286</f>
        <v>0</v>
      </c>
      <c r="H286" s="1443">
        <f t="shared" si="78"/>
        <v>0</v>
      </c>
      <c r="I286" s="1493">
        <f t="shared" si="73"/>
        <v>0</v>
      </c>
      <c r="J286" s="1443">
        <f t="shared" si="74"/>
        <v>0</v>
      </c>
      <c r="K286" s="1493">
        <f t="shared" si="75"/>
        <v>0</v>
      </c>
      <c r="L286" s="1443">
        <f t="shared" si="76"/>
        <v>0</v>
      </c>
      <c r="M286" s="1493">
        <f t="shared" si="77"/>
        <v>0</v>
      </c>
      <c r="N286" s="44"/>
      <c r="O286" s="44"/>
      <c r="P286" s="44"/>
      <c r="Q286" s="44"/>
      <c r="R286" s="44"/>
      <c r="S286" s="4"/>
      <c r="T286" s="942"/>
      <c r="U286" s="942"/>
      <c r="V286" s="942"/>
      <c r="W286" s="942"/>
      <c r="X286" s="942"/>
      <c r="Y286" s="942"/>
      <c r="Z286" s="942"/>
      <c r="AA286" s="942"/>
      <c r="AB286" s="942"/>
      <c r="AC286" s="942"/>
      <c r="AD286" s="942"/>
      <c r="AE286" s="942"/>
      <c r="AF286" s="942"/>
      <c r="AG286" s="942"/>
      <c r="AH286" s="942"/>
      <c r="AI286" s="942"/>
      <c r="AJ286" s="942"/>
      <c r="AK286" s="942"/>
      <c r="AL286" s="942"/>
      <c r="AM286" s="942"/>
      <c r="AN286" s="942"/>
      <c r="AO286" s="942"/>
      <c r="AP286" s="942"/>
      <c r="AQ286" s="942"/>
      <c r="AR286" s="942"/>
      <c r="AS286" s="942"/>
      <c r="AT286" s="942"/>
      <c r="AU286" s="942"/>
      <c r="AV286" s="942"/>
      <c r="AW286" s="942"/>
    </row>
    <row r="287" spans="1:49" ht="13.5" hidden="1" customHeight="1" x14ac:dyDescent="0.15">
      <c r="A287" s="4"/>
      <c r="B287" s="44"/>
      <c r="C287" s="44"/>
      <c r="D287" s="298">
        <f>'2b'!D376</f>
        <v>0</v>
      </c>
      <c r="E287" s="429">
        <f>'2b'!E376</f>
        <v>0</v>
      </c>
      <c r="F287" s="1443">
        <f t="shared" si="78"/>
        <v>0</v>
      </c>
      <c r="G287" s="1493">
        <f>+E287</f>
        <v>0</v>
      </c>
      <c r="H287" s="1443">
        <f t="shared" si="78"/>
        <v>0</v>
      </c>
      <c r="I287" s="1493">
        <f t="shared" si="73"/>
        <v>0</v>
      </c>
      <c r="J287" s="1443">
        <f t="shared" si="74"/>
        <v>0</v>
      </c>
      <c r="K287" s="1493">
        <f t="shared" si="75"/>
        <v>0</v>
      </c>
      <c r="L287" s="1443">
        <f t="shared" si="76"/>
        <v>0</v>
      </c>
      <c r="M287" s="1493">
        <f t="shared" si="77"/>
        <v>0</v>
      </c>
      <c r="N287" s="44"/>
      <c r="O287" s="44"/>
      <c r="P287" s="44"/>
      <c r="Q287" s="44"/>
      <c r="R287" s="44"/>
      <c r="S287" s="4"/>
      <c r="T287" s="942"/>
      <c r="U287" s="942"/>
      <c r="V287" s="942"/>
      <c r="W287" s="942"/>
      <c r="X287" s="942"/>
      <c r="Y287" s="942"/>
      <c r="Z287" s="942"/>
      <c r="AA287" s="942"/>
      <c r="AB287" s="942"/>
      <c r="AC287" s="942"/>
      <c r="AD287" s="942"/>
      <c r="AE287" s="942"/>
      <c r="AF287" s="942"/>
      <c r="AG287" s="942"/>
      <c r="AH287" s="942"/>
      <c r="AI287" s="942"/>
      <c r="AJ287" s="942"/>
      <c r="AK287" s="942"/>
      <c r="AL287" s="942"/>
      <c r="AM287" s="942"/>
      <c r="AN287" s="942"/>
      <c r="AO287" s="942"/>
      <c r="AP287" s="942"/>
      <c r="AQ287" s="942"/>
      <c r="AR287" s="942"/>
      <c r="AS287" s="942"/>
      <c r="AT287" s="942"/>
      <c r="AU287" s="942"/>
      <c r="AV287" s="942"/>
      <c r="AW287" s="942"/>
    </row>
    <row r="288" spans="1:49" ht="13.5" hidden="1" customHeight="1" x14ac:dyDescent="0.15">
      <c r="A288" s="4"/>
      <c r="B288" s="44"/>
      <c r="C288" s="44"/>
      <c r="D288" s="298">
        <f>'2b'!D377</f>
        <v>0</v>
      </c>
      <c r="E288" s="429">
        <f>'2b'!E377</f>
        <v>0</v>
      </c>
      <c r="F288" s="1443">
        <f t="shared" si="78"/>
        <v>0</v>
      </c>
      <c r="G288" s="1493">
        <f>+E288</f>
        <v>0</v>
      </c>
      <c r="H288" s="1443">
        <f t="shared" si="78"/>
        <v>0</v>
      </c>
      <c r="I288" s="1493">
        <f t="shared" si="73"/>
        <v>0</v>
      </c>
      <c r="J288" s="1443">
        <f t="shared" si="74"/>
        <v>0</v>
      </c>
      <c r="K288" s="1493">
        <f t="shared" si="75"/>
        <v>0</v>
      </c>
      <c r="L288" s="1443">
        <f t="shared" si="76"/>
        <v>0</v>
      </c>
      <c r="M288" s="1493">
        <f t="shared" si="77"/>
        <v>0</v>
      </c>
      <c r="N288" s="44"/>
      <c r="O288" s="44"/>
      <c r="P288" s="44"/>
      <c r="Q288" s="44"/>
      <c r="R288" s="44"/>
      <c r="S288" s="4"/>
      <c r="T288" s="942"/>
      <c r="U288" s="942"/>
      <c r="V288" s="942"/>
      <c r="W288" s="942"/>
      <c r="X288" s="942"/>
      <c r="Y288" s="942"/>
      <c r="Z288" s="942"/>
      <c r="AA288" s="942"/>
      <c r="AB288" s="942"/>
      <c r="AC288" s="942"/>
      <c r="AD288" s="942"/>
      <c r="AE288" s="942"/>
      <c r="AF288" s="942"/>
      <c r="AG288" s="942"/>
      <c r="AH288" s="942"/>
      <c r="AI288" s="942"/>
      <c r="AJ288" s="942"/>
      <c r="AK288" s="942"/>
      <c r="AL288" s="942"/>
      <c r="AM288" s="942"/>
      <c r="AN288" s="942"/>
      <c r="AO288" s="942"/>
      <c r="AP288" s="942"/>
      <c r="AQ288" s="942"/>
      <c r="AR288" s="942"/>
      <c r="AS288" s="942"/>
      <c r="AT288" s="942"/>
      <c r="AU288" s="942"/>
      <c r="AV288" s="942"/>
      <c r="AW288" s="942"/>
    </row>
    <row r="289" spans="1:49" ht="5" customHeight="1" x14ac:dyDescent="0.15">
      <c r="A289" s="4"/>
      <c r="B289" s="44"/>
      <c r="C289" s="44"/>
      <c r="D289" s="57"/>
      <c r="E289" s="57"/>
      <c r="F289" s="57"/>
      <c r="G289" s="57"/>
      <c r="H289" s="57"/>
      <c r="I289" s="57"/>
      <c r="J289" s="44"/>
      <c r="K289" s="44"/>
      <c r="L289" s="44"/>
      <c r="M289" s="44"/>
      <c r="N289" s="44"/>
      <c r="O289" s="44"/>
      <c r="P289" s="44"/>
      <c r="Q289" s="44"/>
      <c r="R289" s="44"/>
      <c r="S289" s="4"/>
      <c r="T289" s="942"/>
      <c r="U289" s="942"/>
      <c r="V289" s="942"/>
      <c r="W289" s="942"/>
      <c r="X289" s="942"/>
      <c r="Y289" s="942"/>
      <c r="Z289" s="942"/>
      <c r="AA289" s="942"/>
      <c r="AB289" s="942"/>
      <c r="AC289" s="942"/>
      <c r="AD289" s="942"/>
      <c r="AE289" s="942"/>
      <c r="AF289" s="942"/>
      <c r="AG289" s="942"/>
      <c r="AH289" s="942"/>
      <c r="AI289" s="942"/>
      <c r="AJ289" s="942"/>
      <c r="AK289" s="942"/>
      <c r="AL289" s="942"/>
      <c r="AM289" s="942"/>
      <c r="AN289" s="942"/>
      <c r="AO289" s="942"/>
      <c r="AP289" s="942"/>
      <c r="AQ289" s="942"/>
      <c r="AR289" s="942"/>
      <c r="AS289" s="942"/>
      <c r="AT289" s="942"/>
      <c r="AU289" s="942"/>
      <c r="AV289" s="942"/>
      <c r="AW289" s="942"/>
    </row>
    <row r="290" spans="1:49" ht="17.25" customHeight="1" x14ac:dyDescent="0.15">
      <c r="A290" s="4"/>
      <c r="B290" s="44"/>
      <c r="C290" s="44"/>
      <c r="D290" s="1470" t="s">
        <v>1444</v>
      </c>
      <c r="E290" s="1451">
        <f>SUM(E292:E296)</f>
        <v>0</v>
      </c>
      <c r="F290" s="1473">
        <f>SUM(F292:F296)</f>
        <v>0</v>
      </c>
      <c r="G290" s="1471" t="s">
        <v>1226</v>
      </c>
      <c r="H290" s="1473">
        <f>SUM(H292:H296)</f>
        <v>0</v>
      </c>
      <c r="I290" s="1471" t="s">
        <v>1226</v>
      </c>
      <c r="J290" s="1473">
        <f>SUM(J292:J296)</f>
        <v>0</v>
      </c>
      <c r="K290" s="1471" t="s">
        <v>1226</v>
      </c>
      <c r="L290" s="1473">
        <f>SUM(L292:L296)</f>
        <v>0</v>
      </c>
      <c r="M290" s="1471" t="s">
        <v>1226</v>
      </c>
      <c r="N290" s="44"/>
      <c r="O290" s="44"/>
      <c r="P290" s="44"/>
      <c r="Q290" s="44"/>
      <c r="R290" s="44"/>
      <c r="S290" s="4"/>
      <c r="T290" s="942"/>
      <c r="U290" s="942"/>
      <c r="V290" s="942"/>
      <c r="W290" s="942"/>
      <c r="X290" s="942"/>
      <c r="Y290" s="942"/>
      <c r="Z290" s="942"/>
      <c r="AA290" s="942"/>
      <c r="AB290" s="942"/>
      <c r="AC290" s="942"/>
      <c r="AD290" s="942"/>
      <c r="AE290" s="942"/>
      <c r="AF290" s="942"/>
      <c r="AG290" s="942"/>
      <c r="AH290" s="942"/>
      <c r="AI290" s="942"/>
      <c r="AJ290" s="942"/>
      <c r="AK290" s="942"/>
      <c r="AL290" s="942"/>
      <c r="AM290" s="942"/>
      <c r="AN290" s="942"/>
      <c r="AO290" s="942"/>
      <c r="AP290" s="942"/>
      <c r="AQ290" s="942"/>
      <c r="AR290" s="942"/>
      <c r="AS290" s="942"/>
      <c r="AT290" s="942"/>
      <c r="AU290" s="942"/>
      <c r="AV290" s="942"/>
      <c r="AW290" s="942"/>
    </row>
    <row r="291" spans="1:49" ht="14.25" hidden="1" customHeight="1" x14ac:dyDescent="0.15">
      <c r="A291" s="4"/>
      <c r="B291" s="44"/>
      <c r="C291" s="44"/>
      <c r="D291" s="846" t="s">
        <v>1517</v>
      </c>
      <c r="E291" s="1472">
        <f>'2b'!$E$379</f>
        <v>0</v>
      </c>
      <c r="F291" s="1472">
        <f>+'5 años'!D58*F290</f>
        <v>0</v>
      </c>
      <c r="G291" s="1472"/>
      <c r="H291" s="1472">
        <f>+'5 años'!E58*H290</f>
        <v>0</v>
      </c>
      <c r="I291" s="1472"/>
      <c r="J291" s="1472">
        <f>+'5 años'!F58*'6b'!J290</f>
        <v>0</v>
      </c>
      <c r="K291" s="1472"/>
      <c r="L291" s="1472">
        <f>+'5 años'!G58*'6b'!L290</f>
        <v>0</v>
      </c>
      <c r="M291" s="1472"/>
      <c r="N291" s="44"/>
      <c r="O291" s="44"/>
      <c r="P291" s="44"/>
      <c r="Q291" s="44"/>
      <c r="R291" s="44"/>
      <c r="S291" s="4"/>
      <c r="T291" s="942"/>
      <c r="U291" s="942"/>
      <c r="V291" s="942"/>
      <c r="W291" s="942"/>
      <c r="X291" s="942"/>
      <c r="Y291" s="942"/>
      <c r="Z291" s="942"/>
      <c r="AA291" s="942"/>
      <c r="AB291" s="942"/>
      <c r="AC291" s="942"/>
      <c r="AD291" s="942"/>
      <c r="AE291" s="942"/>
      <c r="AF291" s="942"/>
      <c r="AG291" s="942"/>
      <c r="AH291" s="942"/>
      <c r="AI291" s="942"/>
      <c r="AJ291" s="942"/>
      <c r="AK291" s="942"/>
      <c r="AL291" s="942"/>
      <c r="AM291" s="942"/>
      <c r="AN291" s="942"/>
      <c r="AO291" s="942"/>
      <c r="AP291" s="942"/>
      <c r="AQ291" s="942"/>
      <c r="AR291" s="942"/>
      <c r="AS291" s="942"/>
      <c r="AT291" s="942"/>
      <c r="AU291" s="942"/>
      <c r="AV291" s="942"/>
      <c r="AW291" s="942"/>
    </row>
    <row r="292" spans="1:49" ht="13.5" customHeight="1" x14ac:dyDescent="0.15">
      <c r="A292" s="4"/>
      <c r="B292" s="44"/>
      <c r="C292" s="44"/>
      <c r="D292" s="430" t="str">
        <f>'2b'!D380</f>
        <v>sistemas de pago</v>
      </c>
      <c r="E292" s="1477">
        <f>'2b'!E380</f>
        <v>0</v>
      </c>
      <c r="F292" s="1447">
        <f>IF(G292=0,$E292,G292)</f>
        <v>0</v>
      </c>
      <c r="G292" s="1448">
        <v>0</v>
      </c>
      <c r="H292" s="1447">
        <f>IF(I292=0,$E292,I292)</f>
        <v>0</v>
      </c>
      <c r="I292" s="1448">
        <v>0</v>
      </c>
      <c r="J292" s="1447">
        <f>IF(K292=0,$E292,K292)</f>
        <v>0</v>
      </c>
      <c r="K292" s="1448">
        <v>0</v>
      </c>
      <c r="L292" s="1447">
        <f>IF(M292=0,$E292,M292)</f>
        <v>0</v>
      </c>
      <c r="M292" s="1448">
        <v>0</v>
      </c>
      <c r="N292" s="44"/>
      <c r="O292" s="44"/>
      <c r="P292" s="44"/>
      <c r="Q292" s="44"/>
      <c r="R292" s="44"/>
      <c r="S292" s="4"/>
      <c r="T292" s="942"/>
      <c r="U292" s="942"/>
      <c r="V292" s="942"/>
      <c r="W292" s="942"/>
      <c r="X292" s="942"/>
      <c r="Y292" s="942"/>
      <c r="Z292" s="942"/>
      <c r="AA292" s="942"/>
      <c r="AB292" s="942"/>
      <c r="AC292" s="942"/>
      <c r="AD292" s="942"/>
      <c r="AE292" s="942"/>
      <c r="AF292" s="942"/>
      <c r="AG292" s="942"/>
      <c r="AH292" s="942"/>
      <c r="AI292" s="942"/>
      <c r="AJ292" s="942"/>
      <c r="AK292" s="942"/>
      <c r="AL292" s="942"/>
      <c r="AM292" s="942"/>
      <c r="AN292" s="942"/>
      <c r="AO292" s="942"/>
      <c r="AP292" s="942"/>
      <c r="AQ292" s="942"/>
      <c r="AR292" s="942"/>
      <c r="AS292" s="942"/>
      <c r="AT292" s="942"/>
      <c r="AU292" s="942"/>
      <c r="AV292" s="942"/>
      <c r="AW292" s="942"/>
    </row>
    <row r="293" spans="1:49" ht="13.5" customHeight="1" x14ac:dyDescent="0.15">
      <c r="A293" s="4"/>
      <c r="B293" s="44"/>
      <c r="C293" s="44"/>
      <c r="D293" s="430">
        <f>'2b'!D381</f>
        <v>0</v>
      </c>
      <c r="E293" s="1477">
        <f>'2b'!E381</f>
        <v>0</v>
      </c>
      <c r="F293" s="1447">
        <f>IF(G293=0,$E293,G293)</f>
        <v>0</v>
      </c>
      <c r="G293" s="1448"/>
      <c r="H293" s="1447">
        <f>IF(I293=0,$E293,I293)</f>
        <v>0</v>
      </c>
      <c r="I293" s="1448"/>
      <c r="J293" s="1447">
        <f>IF(K293=0,$E293,K293)</f>
        <v>0</v>
      </c>
      <c r="K293" s="1448"/>
      <c r="L293" s="1447">
        <f>IF(M293=0,$E293,M293)</f>
        <v>0</v>
      </c>
      <c r="M293" s="1448"/>
      <c r="N293" s="44"/>
      <c r="O293" s="44"/>
      <c r="P293" s="44"/>
      <c r="Q293" s="44"/>
      <c r="R293" s="44"/>
      <c r="S293" s="4"/>
      <c r="T293" s="942"/>
      <c r="U293" s="942"/>
      <c r="V293" s="942"/>
      <c r="W293" s="942"/>
      <c r="X293" s="942"/>
      <c r="Y293" s="942"/>
      <c r="Z293" s="942"/>
      <c r="AA293" s="942"/>
      <c r="AB293" s="942"/>
      <c r="AC293" s="942"/>
      <c r="AD293" s="942"/>
      <c r="AE293" s="942"/>
      <c r="AF293" s="942"/>
      <c r="AG293" s="942"/>
      <c r="AH293" s="942"/>
      <c r="AI293" s="942"/>
      <c r="AJ293" s="942"/>
      <c r="AK293" s="942"/>
      <c r="AL293" s="942"/>
      <c r="AM293" s="942"/>
      <c r="AN293" s="942"/>
      <c r="AO293" s="942"/>
      <c r="AP293" s="942"/>
      <c r="AQ293" s="942"/>
      <c r="AR293" s="942"/>
      <c r="AS293" s="942"/>
      <c r="AT293" s="942"/>
      <c r="AU293" s="942"/>
      <c r="AV293" s="942"/>
      <c r="AW293" s="942"/>
    </row>
    <row r="294" spans="1:49" ht="13.5" hidden="1" customHeight="1" x14ac:dyDescent="0.15">
      <c r="A294" s="4"/>
      <c r="B294" s="44"/>
      <c r="C294" s="44"/>
      <c r="D294" s="430">
        <f>'2b'!D382</f>
        <v>0</v>
      </c>
      <c r="E294" s="1477">
        <f>'2b'!E382</f>
        <v>0</v>
      </c>
      <c r="F294" s="1447">
        <f>IF(G294=0,$E294,G294)</f>
        <v>0</v>
      </c>
      <c r="G294" s="1448"/>
      <c r="H294" s="1447">
        <f>IF(I294=0,$E294,I294)</f>
        <v>0</v>
      </c>
      <c r="I294" s="1448"/>
      <c r="J294" s="1447">
        <f>IF(K294=0,$E294,K294)</f>
        <v>0</v>
      </c>
      <c r="K294" s="1448"/>
      <c r="L294" s="1447">
        <f>IF(M294=0,$E294,M294)</f>
        <v>0</v>
      </c>
      <c r="M294" s="1448"/>
      <c r="N294" s="44"/>
      <c r="O294" s="44"/>
      <c r="P294" s="44"/>
      <c r="Q294" s="44"/>
      <c r="R294" s="44"/>
      <c r="S294" s="4"/>
      <c r="T294" s="942"/>
      <c r="U294" s="942"/>
      <c r="V294" s="942"/>
      <c r="W294" s="942"/>
      <c r="X294" s="942"/>
      <c r="Y294" s="942"/>
      <c r="Z294" s="942"/>
      <c r="AA294" s="942"/>
      <c r="AB294" s="942"/>
      <c r="AC294" s="942"/>
      <c r="AD294" s="942"/>
      <c r="AE294" s="942"/>
      <c r="AF294" s="942"/>
      <c r="AG294" s="942"/>
      <c r="AH294" s="942"/>
      <c r="AI294" s="942"/>
      <c r="AJ294" s="942"/>
      <c r="AK294" s="942"/>
      <c r="AL294" s="942"/>
      <c r="AM294" s="942"/>
      <c r="AN294" s="942"/>
      <c r="AO294" s="942"/>
      <c r="AP294" s="942"/>
      <c r="AQ294" s="942"/>
      <c r="AR294" s="942"/>
      <c r="AS294" s="942"/>
      <c r="AT294" s="942"/>
      <c r="AU294" s="942"/>
      <c r="AV294" s="942"/>
      <c r="AW294" s="942"/>
    </row>
    <row r="295" spans="1:49" ht="13.5" hidden="1" customHeight="1" x14ac:dyDescent="0.15">
      <c r="A295" s="4"/>
      <c r="B295" s="44"/>
      <c r="C295" s="44"/>
      <c r="D295" s="430">
        <f>'2b'!D383</f>
        <v>0</v>
      </c>
      <c r="E295" s="1477">
        <f>'2b'!E383</f>
        <v>0</v>
      </c>
      <c r="F295" s="1447">
        <f>IF(G295=0,$E295,G295)</f>
        <v>0</v>
      </c>
      <c r="G295" s="1448"/>
      <c r="H295" s="1447">
        <f>IF(I295=0,$E295,I295)</f>
        <v>0</v>
      </c>
      <c r="I295" s="1448"/>
      <c r="J295" s="1447">
        <f>IF(K295=0,$E295,K295)</f>
        <v>0</v>
      </c>
      <c r="K295" s="1448"/>
      <c r="L295" s="1447">
        <f>IF(M295=0,$E295,M295)</f>
        <v>0</v>
      </c>
      <c r="M295" s="1448"/>
      <c r="N295" s="44"/>
      <c r="O295" s="44"/>
      <c r="P295" s="44"/>
      <c r="Q295" s="44"/>
      <c r="R295" s="44"/>
      <c r="S295" s="4"/>
      <c r="T295" s="942"/>
      <c r="U295" s="942"/>
      <c r="V295" s="942"/>
      <c r="W295" s="942"/>
      <c r="X295" s="942"/>
      <c r="Y295" s="942"/>
      <c r="Z295" s="942"/>
      <c r="AA295" s="942"/>
      <c r="AB295" s="942"/>
      <c r="AC295" s="942"/>
      <c r="AD295" s="942"/>
      <c r="AE295" s="942"/>
      <c r="AF295" s="942"/>
      <c r="AG295" s="942"/>
      <c r="AH295" s="942"/>
      <c r="AI295" s="942"/>
      <c r="AJ295" s="942"/>
      <c r="AK295" s="942"/>
      <c r="AL295" s="942"/>
      <c r="AM295" s="942"/>
      <c r="AN295" s="942"/>
      <c r="AO295" s="942"/>
      <c r="AP295" s="942"/>
      <c r="AQ295" s="942"/>
      <c r="AR295" s="942"/>
      <c r="AS295" s="942"/>
      <c r="AT295" s="942"/>
      <c r="AU295" s="942"/>
      <c r="AV295" s="942"/>
      <c r="AW295" s="942"/>
    </row>
    <row r="296" spans="1:49" ht="13.5" hidden="1" customHeight="1" x14ac:dyDescent="0.15">
      <c r="A296" s="4"/>
      <c r="B296" s="44"/>
      <c r="C296" s="44"/>
      <c r="D296" s="430">
        <f>'2b'!D384</f>
        <v>0</v>
      </c>
      <c r="E296" s="1477">
        <f>'2b'!E384</f>
        <v>0</v>
      </c>
      <c r="F296" s="1447">
        <f>IF(G296=0,$E296,G296)</f>
        <v>0</v>
      </c>
      <c r="G296" s="1448"/>
      <c r="H296" s="1447">
        <f>IF(I296=0,$E296,I296)</f>
        <v>0</v>
      </c>
      <c r="I296" s="1448"/>
      <c r="J296" s="1447">
        <f>IF(K296=0,$E296,K296)</f>
        <v>0</v>
      </c>
      <c r="K296" s="1448"/>
      <c r="L296" s="1447">
        <f>IF(M296=0,$E296,M296)</f>
        <v>0</v>
      </c>
      <c r="M296" s="1448"/>
      <c r="N296" s="44"/>
      <c r="O296" s="44"/>
      <c r="P296" s="44"/>
      <c r="Q296" s="44"/>
      <c r="R296" s="44"/>
      <c r="S296" s="4"/>
      <c r="T296" s="942"/>
      <c r="U296" s="942"/>
      <c r="V296" s="942"/>
      <c r="W296" s="942"/>
      <c r="X296" s="942"/>
      <c r="Y296" s="942"/>
      <c r="Z296" s="942"/>
      <c r="AA296" s="942"/>
      <c r="AB296" s="942"/>
      <c r="AC296" s="942"/>
      <c r="AD296" s="942"/>
      <c r="AE296" s="942"/>
      <c r="AF296" s="942"/>
      <c r="AG296" s="942"/>
      <c r="AH296" s="942"/>
      <c r="AI296" s="942"/>
      <c r="AJ296" s="942"/>
      <c r="AK296" s="942"/>
      <c r="AL296" s="942"/>
      <c r="AM296" s="942"/>
      <c r="AN296" s="942"/>
      <c r="AO296" s="942"/>
      <c r="AP296" s="942"/>
      <c r="AQ296" s="942"/>
      <c r="AR296" s="942"/>
      <c r="AS296" s="942"/>
      <c r="AT296" s="942"/>
      <c r="AU296" s="942"/>
      <c r="AV296" s="942"/>
      <c r="AW296" s="942"/>
    </row>
    <row r="297" spans="1:49" ht="9.75" customHeight="1" thickBot="1" x14ac:dyDescent="0.2">
      <c r="A297" s="4"/>
      <c r="B297" s="44"/>
      <c r="C297" s="44"/>
      <c r="D297" s="18"/>
      <c r="E297" s="18"/>
      <c r="F297" s="44"/>
      <c r="G297" s="44"/>
      <c r="H297" s="44"/>
      <c r="I297" s="44"/>
      <c r="J297" s="44"/>
      <c r="K297" s="44"/>
      <c r="L297" s="44"/>
      <c r="M297" s="44"/>
      <c r="N297" s="44"/>
      <c r="O297" s="44"/>
      <c r="P297" s="44"/>
      <c r="Q297" s="44"/>
      <c r="R297" s="44"/>
      <c r="S297" s="4"/>
      <c r="T297" s="942"/>
      <c r="U297" s="942"/>
      <c r="V297" s="942"/>
      <c r="W297" s="942"/>
      <c r="X297" s="942"/>
      <c r="Y297" s="942"/>
      <c r="Z297" s="942"/>
      <c r="AA297" s="942"/>
      <c r="AB297" s="942"/>
      <c r="AC297" s="942"/>
      <c r="AD297" s="942"/>
      <c r="AE297" s="942"/>
      <c r="AF297" s="942"/>
      <c r="AG297" s="942"/>
      <c r="AH297" s="942"/>
      <c r="AI297" s="942"/>
      <c r="AJ297" s="942"/>
      <c r="AK297" s="942"/>
      <c r="AL297" s="942"/>
      <c r="AM297" s="942"/>
      <c r="AN297" s="942"/>
      <c r="AO297" s="942"/>
      <c r="AP297" s="942"/>
      <c r="AQ297" s="942"/>
      <c r="AR297" s="942"/>
      <c r="AS297" s="942"/>
      <c r="AT297" s="942"/>
      <c r="AU297" s="942"/>
      <c r="AV297" s="942"/>
      <c r="AW297" s="942"/>
    </row>
    <row r="298" spans="1:49" ht="17" customHeight="1" thickBot="1" x14ac:dyDescent="0.2">
      <c r="A298" s="4"/>
      <c r="B298" s="44"/>
      <c r="C298" s="79" t="s">
        <v>1779</v>
      </c>
      <c r="D298" s="2361" t="s">
        <v>1531</v>
      </c>
      <c r="E298" s="2363"/>
      <c r="F298" s="44"/>
      <c r="G298" s="44"/>
      <c r="H298" s="44"/>
      <c r="I298" s="44"/>
      <c r="J298" s="44"/>
      <c r="K298" s="44"/>
      <c r="L298" s="44"/>
      <c r="M298" s="44"/>
      <c r="N298" s="44"/>
      <c r="O298" s="44"/>
      <c r="P298" s="44"/>
      <c r="Q298" s="44"/>
      <c r="R298" s="44"/>
      <c r="S298" s="4"/>
      <c r="T298" s="942"/>
      <c r="U298" s="942"/>
      <c r="V298" s="942"/>
      <c r="W298" s="942"/>
      <c r="X298" s="942"/>
      <c r="Y298" s="942"/>
      <c r="Z298" s="942"/>
      <c r="AA298" s="942"/>
      <c r="AB298" s="942"/>
      <c r="AC298" s="942"/>
      <c r="AD298" s="942"/>
      <c r="AE298" s="942"/>
      <c r="AF298" s="942"/>
      <c r="AG298" s="942"/>
      <c r="AH298" s="942"/>
      <c r="AI298" s="942"/>
      <c r="AJ298" s="942"/>
      <c r="AK298" s="942"/>
      <c r="AL298" s="942"/>
      <c r="AM298" s="942"/>
      <c r="AN298" s="942"/>
      <c r="AO298" s="942"/>
      <c r="AP298" s="942"/>
      <c r="AQ298" s="942"/>
      <c r="AR298" s="942"/>
      <c r="AS298" s="942"/>
      <c r="AT298" s="942"/>
      <c r="AU298" s="942"/>
      <c r="AV298" s="942"/>
      <c r="AW298" s="942"/>
    </row>
    <row r="299" spans="1:49" ht="5" customHeight="1" thickBot="1" x14ac:dyDescent="0.2">
      <c r="A299" s="4"/>
      <c r="B299" s="44"/>
      <c r="C299" s="44"/>
      <c r="D299" s="46"/>
      <c r="E299" s="1117"/>
      <c r="F299" s="46"/>
      <c r="G299" s="57"/>
      <c r="H299" s="57"/>
      <c r="I299" s="57"/>
      <c r="J299" s="44"/>
      <c r="K299" s="44"/>
      <c r="L299" s="44"/>
      <c r="M299" s="44"/>
      <c r="N299" s="44"/>
      <c r="O299" s="44"/>
      <c r="P299" s="44"/>
      <c r="Q299" s="44"/>
      <c r="R299" s="44"/>
      <c r="S299" s="4"/>
      <c r="T299" s="942"/>
      <c r="U299" s="942"/>
      <c r="V299" s="942"/>
      <c r="W299" s="942"/>
      <c r="X299" s="942"/>
      <c r="Y299" s="942"/>
      <c r="Z299" s="942"/>
      <c r="AA299" s="942"/>
      <c r="AB299" s="942"/>
      <c r="AC299" s="942"/>
      <c r="AD299" s="942"/>
      <c r="AE299" s="942"/>
      <c r="AF299" s="942"/>
      <c r="AG299" s="942"/>
      <c r="AH299" s="942"/>
      <c r="AI299" s="942"/>
      <c r="AJ299" s="942"/>
      <c r="AK299" s="942"/>
      <c r="AL299" s="942"/>
      <c r="AM299" s="942"/>
      <c r="AN299" s="942"/>
      <c r="AO299" s="942"/>
      <c r="AP299" s="942"/>
      <c r="AQ299" s="942"/>
      <c r="AR299" s="942"/>
      <c r="AS299" s="942"/>
      <c r="AT299" s="942"/>
      <c r="AU299" s="942"/>
      <c r="AV299" s="942"/>
      <c r="AW299" s="942"/>
    </row>
    <row r="300" spans="1:49" ht="18.75" customHeight="1" thickBot="1" x14ac:dyDescent="0.2">
      <c r="A300" s="4"/>
      <c r="B300" s="44"/>
      <c r="C300" s="44"/>
      <c r="D300" s="46"/>
      <c r="E300" s="1381">
        <f t="shared" ref="E300:L300" si="79">E280</f>
        <v>2023</v>
      </c>
      <c r="F300" s="2757">
        <f t="shared" si="79"/>
        <v>2024</v>
      </c>
      <c r="G300" s="2758"/>
      <c r="H300" s="2755">
        <f t="shared" si="79"/>
        <v>2025</v>
      </c>
      <c r="I300" s="2756"/>
      <c r="J300" s="2748">
        <f t="shared" si="79"/>
        <v>2026</v>
      </c>
      <c r="K300" s="2749"/>
      <c r="L300" s="2750">
        <f t="shared" si="79"/>
        <v>2027</v>
      </c>
      <c r="M300" s="2751"/>
      <c r="N300" s="44"/>
      <c r="O300" s="44"/>
      <c r="P300" s="44"/>
      <c r="Q300" s="44"/>
      <c r="R300" s="44"/>
      <c r="S300" s="4"/>
      <c r="T300" s="942"/>
      <c r="U300" s="942"/>
      <c r="V300" s="942"/>
      <c r="W300" s="942"/>
      <c r="X300" s="942"/>
      <c r="Y300" s="942"/>
      <c r="Z300" s="942"/>
      <c r="AA300" s="942"/>
      <c r="AB300" s="942"/>
      <c r="AC300" s="942"/>
      <c r="AD300" s="942"/>
      <c r="AE300" s="942"/>
      <c r="AF300" s="942"/>
      <c r="AG300" s="942"/>
      <c r="AH300" s="942"/>
      <c r="AI300" s="942"/>
      <c r="AJ300" s="942"/>
      <c r="AK300" s="942"/>
      <c r="AL300" s="942"/>
      <c r="AM300" s="942"/>
      <c r="AN300" s="942"/>
      <c r="AO300" s="942"/>
      <c r="AP300" s="942"/>
      <c r="AQ300" s="942"/>
      <c r="AR300" s="942"/>
      <c r="AS300" s="942"/>
      <c r="AT300" s="942"/>
      <c r="AU300" s="942"/>
      <c r="AV300" s="942"/>
      <c r="AW300" s="942"/>
    </row>
    <row r="301" spans="1:49" ht="13.5" customHeight="1" thickBot="1" x14ac:dyDescent="0.2">
      <c r="A301" s="4"/>
      <c r="B301" s="44"/>
      <c r="C301" s="44"/>
      <c r="D301" s="1457" t="s">
        <v>1517</v>
      </c>
      <c r="E301" s="1438">
        <f>SUM(E303:E308)</f>
        <v>0</v>
      </c>
      <c r="F301" s="1441">
        <f>SUM(F303:F308)</f>
        <v>0</v>
      </c>
      <c r="G301" s="1442" t="s">
        <v>425</v>
      </c>
      <c r="H301" s="1441">
        <f>SUM(H303:H308)</f>
        <v>0</v>
      </c>
      <c r="I301" s="1442" t="s">
        <v>425</v>
      </c>
      <c r="J301" s="1441">
        <f>SUM(J303:J308)</f>
        <v>0</v>
      </c>
      <c r="K301" s="1442" t="s">
        <v>425</v>
      </c>
      <c r="L301" s="1441">
        <f>SUM(L303:L308)</f>
        <v>0</v>
      </c>
      <c r="M301" s="1442" t="s">
        <v>425</v>
      </c>
      <c r="N301" s="44"/>
      <c r="O301" s="44"/>
      <c r="P301" s="44"/>
      <c r="Q301" s="44"/>
      <c r="R301" s="44"/>
      <c r="S301" s="4"/>
      <c r="T301" s="942"/>
      <c r="U301" s="942"/>
      <c r="V301" s="942"/>
      <c r="W301" s="942"/>
      <c r="X301" s="942"/>
      <c r="Y301" s="942"/>
      <c r="Z301" s="942"/>
      <c r="AA301" s="942"/>
      <c r="AB301" s="942"/>
      <c r="AC301" s="942"/>
      <c r="AD301" s="942"/>
      <c r="AE301" s="942"/>
      <c r="AF301" s="942"/>
      <c r="AG301" s="942"/>
      <c r="AH301" s="942"/>
      <c r="AI301" s="942"/>
      <c r="AJ301" s="942"/>
      <c r="AK301" s="942"/>
      <c r="AL301" s="942"/>
      <c r="AM301" s="942"/>
      <c r="AN301" s="942"/>
      <c r="AO301" s="942"/>
      <c r="AP301" s="942"/>
      <c r="AQ301" s="942"/>
      <c r="AR301" s="942"/>
      <c r="AS301" s="942"/>
      <c r="AT301" s="942"/>
      <c r="AU301" s="942"/>
      <c r="AV301" s="942"/>
      <c r="AW301" s="942"/>
    </row>
    <row r="302" spans="1:49" ht="5" customHeight="1" x14ac:dyDescent="0.15">
      <c r="A302" s="4"/>
      <c r="B302" s="44"/>
      <c r="C302" s="44"/>
      <c r="D302" s="1453"/>
      <c r="E302" s="1454"/>
      <c r="F302" s="1453"/>
      <c r="G302" s="1455"/>
      <c r="H302" s="1455"/>
      <c r="I302" s="1455"/>
      <c r="J302" s="1456"/>
      <c r="K302" s="44"/>
      <c r="L302" s="44"/>
      <c r="M302" s="44"/>
      <c r="N302" s="44"/>
      <c r="O302" s="44"/>
      <c r="P302" s="44"/>
      <c r="Q302" s="44"/>
      <c r="R302" s="44"/>
      <c r="S302" s="4"/>
      <c r="T302" s="942"/>
      <c r="U302" s="942"/>
      <c r="V302" s="942"/>
      <c r="W302" s="942"/>
      <c r="X302" s="942"/>
      <c r="Y302" s="942"/>
      <c r="Z302" s="942"/>
      <c r="AA302" s="942"/>
      <c r="AB302" s="942"/>
      <c r="AC302" s="942"/>
      <c r="AD302" s="942"/>
      <c r="AE302" s="942"/>
      <c r="AF302" s="942"/>
      <c r="AG302" s="942"/>
      <c r="AH302" s="942"/>
      <c r="AI302" s="942"/>
      <c r="AJ302" s="942"/>
      <c r="AK302" s="942"/>
      <c r="AL302" s="942"/>
      <c r="AM302" s="942"/>
      <c r="AN302" s="942"/>
      <c r="AO302" s="942"/>
      <c r="AP302" s="942"/>
      <c r="AQ302" s="942"/>
      <c r="AR302" s="942"/>
      <c r="AS302" s="942"/>
      <c r="AT302" s="942"/>
      <c r="AU302" s="942"/>
      <c r="AV302" s="942"/>
      <c r="AW302" s="942"/>
    </row>
    <row r="303" spans="1:49" ht="13.5" customHeight="1" x14ac:dyDescent="0.15">
      <c r="A303" s="4"/>
      <c r="B303" s="44"/>
      <c r="C303" s="44"/>
      <c r="D303" s="1463" t="str">
        <f>'2b'!D388</f>
        <v>Indemnizaciones</v>
      </c>
      <c r="E303" s="1467">
        <f>'2b'!E388</f>
        <v>0</v>
      </c>
      <c r="F303" s="1443">
        <f t="shared" ref="F303:F308" si="80">IF(G303=0,E303,E303+(E303*G303))</f>
        <v>0</v>
      </c>
      <c r="G303" s="1370"/>
      <c r="H303" s="1443">
        <f t="shared" ref="H303:H308" si="81">IF(I303=0,F303,F303+(F303*I303))</f>
        <v>0</v>
      </c>
      <c r="I303" s="1370">
        <f t="shared" ref="I303:I308" si="82">+I302</f>
        <v>0</v>
      </c>
      <c r="J303" s="1443">
        <f t="shared" ref="J303:J308" si="83">IF(K303=0,H303,H303+(H303*K303))</f>
        <v>0</v>
      </c>
      <c r="K303" s="1370">
        <f t="shared" ref="K303:K308" si="84">+K302</f>
        <v>0</v>
      </c>
      <c r="L303" s="1443">
        <f t="shared" ref="L303:L308" si="85">IF(M303=0,J303,J303+(J303*M303))</f>
        <v>0</v>
      </c>
      <c r="M303" s="1370">
        <f t="shared" ref="M303:M308" si="86">+M302</f>
        <v>0</v>
      </c>
      <c r="N303" s="44"/>
      <c r="O303" s="44"/>
      <c r="P303" s="44"/>
      <c r="Q303" s="44"/>
      <c r="R303" s="44"/>
      <c r="S303" s="4"/>
      <c r="T303" s="942"/>
      <c r="U303" s="942"/>
      <c r="V303" s="942"/>
      <c r="W303" s="942"/>
      <c r="X303" s="942"/>
      <c r="Y303" s="942"/>
      <c r="Z303" s="942"/>
      <c r="AA303" s="942"/>
      <c r="AB303" s="942"/>
      <c r="AC303" s="942"/>
      <c r="AD303" s="942"/>
      <c r="AE303" s="942"/>
      <c r="AF303" s="942"/>
      <c r="AG303" s="942"/>
      <c r="AH303" s="942"/>
      <c r="AI303" s="942"/>
      <c r="AJ303" s="942"/>
      <c r="AK303" s="942"/>
      <c r="AL303" s="942"/>
      <c r="AM303" s="942"/>
      <c r="AN303" s="942"/>
      <c r="AO303" s="942"/>
      <c r="AP303" s="942"/>
      <c r="AQ303" s="942"/>
      <c r="AR303" s="942"/>
      <c r="AS303" s="942"/>
      <c r="AT303" s="942"/>
      <c r="AU303" s="942"/>
      <c r="AV303" s="942"/>
      <c r="AW303" s="942"/>
    </row>
    <row r="304" spans="1:49" ht="13.5" customHeight="1" x14ac:dyDescent="0.15">
      <c r="A304" s="4"/>
      <c r="B304" s="44"/>
      <c r="C304" s="44"/>
      <c r="D304" s="430" t="str">
        <f>'2b'!D389</f>
        <v>Multas</v>
      </c>
      <c r="E304" s="1467">
        <f>'2b'!E389</f>
        <v>0</v>
      </c>
      <c r="F304" s="1443">
        <f t="shared" si="80"/>
        <v>0</v>
      </c>
      <c r="G304" s="1370"/>
      <c r="H304" s="1443">
        <f t="shared" si="81"/>
        <v>0</v>
      </c>
      <c r="I304" s="1370">
        <f t="shared" si="82"/>
        <v>0</v>
      </c>
      <c r="J304" s="1443">
        <f t="shared" si="83"/>
        <v>0</v>
      </c>
      <c r="K304" s="1370">
        <f t="shared" si="84"/>
        <v>0</v>
      </c>
      <c r="L304" s="1443">
        <f t="shared" si="85"/>
        <v>0</v>
      </c>
      <c r="M304" s="1370">
        <f t="shared" si="86"/>
        <v>0</v>
      </c>
      <c r="N304" s="44"/>
      <c r="O304" s="44"/>
      <c r="P304" s="44"/>
      <c r="Q304" s="44"/>
      <c r="R304" s="44"/>
      <c r="S304" s="4"/>
      <c r="T304" s="942"/>
      <c r="U304" s="942"/>
      <c r="V304" s="942"/>
      <c r="W304" s="942"/>
      <c r="X304" s="942"/>
      <c r="Y304" s="942"/>
      <c r="Z304" s="942"/>
      <c r="AA304" s="942"/>
      <c r="AB304" s="942"/>
      <c r="AC304" s="942"/>
      <c r="AD304" s="942"/>
      <c r="AE304" s="942"/>
      <c r="AF304" s="942"/>
      <c r="AG304" s="942"/>
      <c r="AH304" s="942"/>
      <c r="AI304" s="942"/>
      <c r="AJ304" s="942"/>
      <c r="AK304" s="942"/>
      <c r="AL304" s="942"/>
      <c r="AM304" s="942"/>
      <c r="AN304" s="942"/>
      <c r="AO304" s="942"/>
      <c r="AP304" s="942"/>
      <c r="AQ304" s="942"/>
      <c r="AR304" s="942"/>
      <c r="AS304" s="942"/>
      <c r="AT304" s="942"/>
      <c r="AU304" s="942"/>
      <c r="AV304" s="942"/>
      <c r="AW304" s="942"/>
    </row>
    <row r="305" spans="1:49" ht="13.5" customHeight="1" x14ac:dyDescent="0.15">
      <c r="A305" s="4"/>
      <c r="B305" s="44"/>
      <c r="C305" s="44"/>
      <c r="D305" s="430">
        <f>'2b'!D390</f>
        <v>0</v>
      </c>
      <c r="E305" s="1467">
        <f>'2b'!E390</f>
        <v>0</v>
      </c>
      <c r="F305" s="1443">
        <f t="shared" si="80"/>
        <v>0</v>
      </c>
      <c r="G305" s="1370"/>
      <c r="H305" s="1443">
        <f t="shared" si="81"/>
        <v>0</v>
      </c>
      <c r="I305" s="1370">
        <f t="shared" si="82"/>
        <v>0</v>
      </c>
      <c r="J305" s="1443">
        <f t="shared" si="83"/>
        <v>0</v>
      </c>
      <c r="K305" s="1370">
        <f t="shared" si="84"/>
        <v>0</v>
      </c>
      <c r="L305" s="1443">
        <f t="shared" si="85"/>
        <v>0</v>
      </c>
      <c r="M305" s="1370">
        <f t="shared" si="86"/>
        <v>0</v>
      </c>
      <c r="N305" s="44"/>
      <c r="O305" s="44"/>
      <c r="P305" s="44"/>
      <c r="Q305" s="44"/>
      <c r="R305" s="44"/>
      <c r="S305" s="4"/>
      <c r="T305" s="942"/>
      <c r="U305" s="942"/>
      <c r="V305" s="942"/>
      <c r="W305" s="942"/>
      <c r="X305" s="942"/>
      <c r="Y305" s="942"/>
      <c r="Z305" s="942"/>
      <c r="AA305" s="942"/>
      <c r="AB305" s="942"/>
      <c r="AC305" s="942"/>
      <c r="AD305" s="942"/>
      <c r="AE305" s="942"/>
      <c r="AF305" s="942"/>
      <c r="AG305" s="942"/>
      <c r="AH305" s="942"/>
      <c r="AI305" s="942"/>
      <c r="AJ305" s="942"/>
      <c r="AK305" s="942"/>
      <c r="AL305" s="942"/>
      <c r="AM305" s="942"/>
      <c r="AN305" s="942"/>
      <c r="AO305" s="942"/>
      <c r="AP305" s="942"/>
      <c r="AQ305" s="942"/>
      <c r="AR305" s="942"/>
      <c r="AS305" s="942"/>
      <c r="AT305" s="942"/>
      <c r="AU305" s="942"/>
      <c r="AV305" s="942"/>
      <c r="AW305" s="942"/>
    </row>
    <row r="306" spans="1:49" ht="13.5" hidden="1" customHeight="1" x14ac:dyDescent="0.15">
      <c r="A306" s="4"/>
      <c r="B306" s="44"/>
      <c r="C306" s="44"/>
      <c r="D306" s="430">
        <f>'2b'!D391</f>
        <v>0</v>
      </c>
      <c r="E306" s="1467">
        <f>'2b'!E391</f>
        <v>0</v>
      </c>
      <c r="F306" s="1443">
        <f t="shared" si="80"/>
        <v>0</v>
      </c>
      <c r="G306" s="1370">
        <f>+G305</f>
        <v>0</v>
      </c>
      <c r="H306" s="1443">
        <f t="shared" si="81"/>
        <v>0</v>
      </c>
      <c r="I306" s="1370">
        <f t="shared" si="82"/>
        <v>0</v>
      </c>
      <c r="J306" s="1443">
        <f t="shared" si="83"/>
        <v>0</v>
      </c>
      <c r="K306" s="1370">
        <f t="shared" si="84"/>
        <v>0</v>
      </c>
      <c r="L306" s="1443">
        <f t="shared" si="85"/>
        <v>0</v>
      </c>
      <c r="M306" s="1370">
        <f t="shared" si="86"/>
        <v>0</v>
      </c>
      <c r="N306" s="44"/>
      <c r="O306" s="44"/>
      <c r="P306" s="44"/>
      <c r="Q306" s="44"/>
      <c r="R306" s="44"/>
      <c r="S306" s="4"/>
      <c r="T306" s="942"/>
      <c r="U306" s="942"/>
      <c r="V306" s="942"/>
      <c r="W306" s="942"/>
      <c r="X306" s="942"/>
      <c r="Y306" s="942"/>
      <c r="Z306" s="942"/>
      <c r="AA306" s="942"/>
      <c r="AB306" s="942"/>
      <c r="AC306" s="942"/>
      <c r="AD306" s="942"/>
      <c r="AE306" s="942"/>
      <c r="AF306" s="942"/>
      <c r="AG306" s="942"/>
      <c r="AH306" s="942"/>
      <c r="AI306" s="942"/>
      <c r="AJ306" s="942"/>
      <c r="AK306" s="942"/>
      <c r="AL306" s="942"/>
      <c r="AM306" s="942"/>
      <c r="AN306" s="942"/>
      <c r="AO306" s="942"/>
      <c r="AP306" s="942"/>
      <c r="AQ306" s="942"/>
      <c r="AR306" s="942"/>
      <c r="AS306" s="942"/>
      <c r="AT306" s="942"/>
      <c r="AU306" s="942"/>
      <c r="AV306" s="942"/>
      <c r="AW306" s="942"/>
    </row>
    <row r="307" spans="1:49" ht="13.5" hidden="1" customHeight="1" x14ac:dyDescent="0.15">
      <c r="A307" s="4"/>
      <c r="B307" s="44"/>
      <c r="C307" s="44"/>
      <c r="D307" s="430">
        <f>'2b'!D392</f>
        <v>0</v>
      </c>
      <c r="E307" s="1467">
        <f>'2b'!E392</f>
        <v>0</v>
      </c>
      <c r="F307" s="1443">
        <f t="shared" si="80"/>
        <v>0</v>
      </c>
      <c r="G307" s="1370">
        <f>+G306</f>
        <v>0</v>
      </c>
      <c r="H307" s="1443">
        <f t="shared" si="81"/>
        <v>0</v>
      </c>
      <c r="I307" s="1370">
        <f t="shared" si="82"/>
        <v>0</v>
      </c>
      <c r="J307" s="1443">
        <f t="shared" si="83"/>
        <v>0</v>
      </c>
      <c r="K307" s="1370">
        <f t="shared" si="84"/>
        <v>0</v>
      </c>
      <c r="L307" s="1443">
        <f t="shared" si="85"/>
        <v>0</v>
      </c>
      <c r="M307" s="1370">
        <f t="shared" si="86"/>
        <v>0</v>
      </c>
      <c r="N307" s="44"/>
      <c r="O307" s="44"/>
      <c r="P307" s="44"/>
      <c r="Q307" s="44"/>
      <c r="R307" s="44"/>
      <c r="S307" s="4"/>
      <c r="T307" s="942"/>
      <c r="U307" s="942"/>
      <c r="V307" s="942"/>
      <c r="W307" s="942"/>
      <c r="X307" s="942"/>
      <c r="Y307" s="942"/>
      <c r="Z307" s="942"/>
      <c r="AA307" s="942"/>
      <c r="AB307" s="942"/>
      <c r="AC307" s="942"/>
      <c r="AD307" s="942"/>
      <c r="AE307" s="942"/>
      <c r="AF307" s="942"/>
      <c r="AG307" s="942"/>
      <c r="AH307" s="942"/>
      <c r="AI307" s="942"/>
      <c r="AJ307" s="942"/>
      <c r="AK307" s="942"/>
      <c r="AL307" s="942"/>
      <c r="AM307" s="942"/>
      <c r="AN307" s="942"/>
      <c r="AO307" s="942"/>
      <c r="AP307" s="942"/>
      <c r="AQ307" s="942"/>
      <c r="AR307" s="942"/>
      <c r="AS307" s="942"/>
      <c r="AT307" s="942"/>
      <c r="AU307" s="942"/>
      <c r="AV307" s="942"/>
      <c r="AW307" s="942"/>
    </row>
    <row r="308" spans="1:49" ht="13.5" hidden="1" customHeight="1" x14ac:dyDescent="0.15">
      <c r="A308" s="4"/>
      <c r="B308" s="44"/>
      <c r="C308" s="44"/>
      <c r="D308" s="430">
        <f>'2b'!D393</f>
        <v>0</v>
      </c>
      <c r="E308" s="1467">
        <f>'2b'!E393</f>
        <v>0</v>
      </c>
      <c r="F308" s="1443">
        <f t="shared" si="80"/>
        <v>0</v>
      </c>
      <c r="G308" s="1370">
        <f>+G307</f>
        <v>0</v>
      </c>
      <c r="H308" s="1443">
        <f t="shared" si="81"/>
        <v>0</v>
      </c>
      <c r="I308" s="1370">
        <f t="shared" si="82"/>
        <v>0</v>
      </c>
      <c r="J308" s="1443">
        <f t="shared" si="83"/>
        <v>0</v>
      </c>
      <c r="K308" s="1370">
        <f t="shared" si="84"/>
        <v>0</v>
      </c>
      <c r="L308" s="1443">
        <f t="shared" si="85"/>
        <v>0</v>
      </c>
      <c r="M308" s="1370">
        <f t="shared" si="86"/>
        <v>0</v>
      </c>
      <c r="N308" s="44"/>
      <c r="O308" s="44"/>
      <c r="P308" s="44"/>
      <c r="Q308" s="18"/>
      <c r="R308" s="18"/>
      <c r="S308" s="4"/>
      <c r="T308" s="942"/>
      <c r="U308" s="942"/>
      <c r="V308" s="942"/>
      <c r="W308" s="942"/>
      <c r="X308" s="942"/>
      <c r="Y308" s="942"/>
      <c r="Z308" s="942"/>
      <c r="AA308" s="942"/>
      <c r="AB308" s="942"/>
      <c r="AC308" s="942"/>
      <c r="AD308" s="942"/>
      <c r="AE308" s="942"/>
      <c r="AF308" s="942"/>
      <c r="AG308" s="942"/>
      <c r="AH308" s="942"/>
      <c r="AI308" s="942"/>
      <c r="AJ308" s="942"/>
      <c r="AK308" s="942"/>
      <c r="AL308" s="942"/>
      <c r="AM308" s="942"/>
      <c r="AN308" s="942"/>
      <c r="AO308" s="942"/>
      <c r="AP308" s="942"/>
      <c r="AQ308" s="942"/>
      <c r="AR308" s="942"/>
      <c r="AS308" s="942"/>
      <c r="AT308" s="942"/>
      <c r="AU308" s="942"/>
      <c r="AV308" s="942"/>
      <c r="AW308" s="942"/>
    </row>
    <row r="309" spans="1:49" ht="20" customHeight="1" thickBot="1" x14ac:dyDescent="0.2">
      <c r="A309" s="4"/>
      <c r="B309" s="44"/>
      <c r="C309" s="44"/>
      <c r="D309" s="44"/>
      <c r="E309" s="44"/>
      <c r="F309" s="44"/>
      <c r="G309" s="44"/>
      <c r="H309" s="44"/>
      <c r="I309" s="44"/>
      <c r="J309" s="44"/>
      <c r="K309" s="44"/>
      <c r="L309" s="44"/>
      <c r="M309" s="44"/>
      <c r="N309" s="44"/>
      <c r="O309" s="44"/>
      <c r="P309" s="44"/>
      <c r="Q309" s="18"/>
      <c r="R309" s="18"/>
      <c r="S309" s="4"/>
      <c r="T309" s="942"/>
      <c r="U309" s="942"/>
      <c r="V309" s="942"/>
      <c r="W309" s="942"/>
      <c r="X309" s="942"/>
      <c r="Y309" s="942"/>
      <c r="Z309" s="942"/>
      <c r="AA309" s="942"/>
      <c r="AB309" s="942"/>
      <c r="AC309" s="942"/>
      <c r="AD309" s="942"/>
      <c r="AE309" s="942"/>
      <c r="AF309" s="942"/>
      <c r="AG309" s="942"/>
      <c r="AH309" s="942"/>
      <c r="AI309" s="942"/>
      <c r="AJ309" s="942"/>
      <c r="AK309" s="942"/>
      <c r="AL309" s="942"/>
      <c r="AM309" s="942"/>
      <c r="AN309" s="942"/>
      <c r="AO309" s="942"/>
      <c r="AP309" s="942"/>
      <c r="AQ309" s="942"/>
      <c r="AR309" s="942"/>
      <c r="AS309" s="942"/>
      <c r="AT309" s="942"/>
      <c r="AU309" s="942"/>
      <c r="AV309" s="942"/>
      <c r="AW309" s="942"/>
    </row>
    <row r="310" spans="1:49" ht="18.75" customHeight="1" thickBot="1" x14ac:dyDescent="0.25">
      <c r="A310" s="4"/>
      <c r="B310" s="44"/>
      <c r="C310" s="19">
        <v>6</v>
      </c>
      <c r="D310" s="2376" t="s">
        <v>1788</v>
      </c>
      <c r="E310" s="2377"/>
      <c r="F310" s="2378"/>
      <c r="G310" s="887" t="s">
        <v>822</v>
      </c>
      <c r="H310" s="44"/>
      <c r="I310" s="44"/>
      <c r="J310" s="44"/>
      <c r="K310" s="44"/>
      <c r="L310" s="44"/>
      <c r="M310" s="1939" t="s">
        <v>823</v>
      </c>
      <c r="N310" s="44"/>
      <c r="O310" s="44"/>
      <c r="P310" s="44"/>
      <c r="Q310" s="18"/>
      <c r="R310" s="18"/>
      <c r="S310" s="4"/>
      <c r="T310" s="942"/>
      <c r="U310" s="942"/>
      <c r="V310" s="942"/>
      <c r="W310" s="942"/>
      <c r="X310" s="942"/>
      <c r="Y310" s="942"/>
      <c r="Z310" s="942"/>
      <c r="AA310" s="942"/>
      <c r="AB310" s="942"/>
      <c r="AC310" s="942"/>
      <c r="AD310" s="942"/>
      <c r="AE310" s="942"/>
      <c r="AF310" s="942"/>
      <c r="AG310" s="942"/>
      <c r="AH310" s="942"/>
      <c r="AI310" s="942"/>
      <c r="AJ310" s="942"/>
      <c r="AK310" s="942"/>
      <c r="AL310" s="942"/>
      <c r="AM310" s="942"/>
      <c r="AN310" s="942"/>
      <c r="AO310" s="942"/>
      <c r="AP310" s="942"/>
      <c r="AQ310" s="942"/>
      <c r="AR310" s="942"/>
      <c r="AS310" s="942"/>
      <c r="AT310" s="942"/>
      <c r="AU310" s="942"/>
      <c r="AV310" s="942"/>
      <c r="AW310" s="942"/>
    </row>
    <row r="311" spans="1:49" ht="5" customHeight="1" thickBot="1" x14ac:dyDescent="0.2">
      <c r="A311" s="4"/>
      <c r="B311" s="44"/>
      <c r="C311" s="44"/>
      <c r="D311" s="44"/>
      <c r="E311" s="44"/>
      <c r="F311" s="44"/>
      <c r="G311" s="44"/>
      <c r="H311" s="44"/>
      <c r="I311" s="44"/>
      <c r="J311" s="44"/>
      <c r="K311" s="44"/>
      <c r="L311" s="44"/>
      <c r="M311" s="44"/>
      <c r="N311" s="44"/>
      <c r="O311" s="44"/>
      <c r="P311" s="44"/>
      <c r="Q311" s="18"/>
      <c r="R311" s="18"/>
      <c r="S311" s="4"/>
      <c r="T311" s="942"/>
      <c r="U311" s="942"/>
      <c r="V311" s="942"/>
      <c r="W311" s="942"/>
      <c r="X311" s="942"/>
      <c r="Y311" s="942"/>
      <c r="Z311" s="942"/>
      <c r="AA311" s="942"/>
      <c r="AB311" s="942"/>
      <c r="AC311" s="942"/>
      <c r="AD311" s="942"/>
      <c r="AE311" s="942"/>
      <c r="AF311" s="942"/>
      <c r="AG311" s="942"/>
      <c r="AH311" s="942"/>
      <c r="AI311" s="942"/>
      <c r="AJ311" s="942"/>
      <c r="AK311" s="942"/>
      <c r="AL311" s="942"/>
      <c r="AM311" s="942"/>
      <c r="AN311" s="942"/>
      <c r="AO311" s="942"/>
      <c r="AP311" s="942"/>
      <c r="AQ311" s="942"/>
      <c r="AR311" s="942"/>
      <c r="AS311" s="942"/>
      <c r="AT311" s="942"/>
      <c r="AU311" s="942"/>
      <c r="AV311" s="942"/>
      <c r="AW311" s="942"/>
    </row>
    <row r="312" spans="1:49" ht="16.5" customHeight="1" thickBot="1" x14ac:dyDescent="0.2">
      <c r="A312" s="4"/>
      <c r="B312" s="44"/>
      <c r="C312" s="44"/>
      <c r="D312" s="46"/>
      <c r="E312" s="1381">
        <f t="shared" ref="E312:L312" si="87">E300</f>
        <v>2023</v>
      </c>
      <c r="F312" s="2757">
        <f t="shared" si="87"/>
        <v>2024</v>
      </c>
      <c r="G312" s="2758"/>
      <c r="H312" s="2755">
        <f t="shared" si="87"/>
        <v>2025</v>
      </c>
      <c r="I312" s="2756"/>
      <c r="J312" s="2748">
        <f t="shared" si="87"/>
        <v>2026</v>
      </c>
      <c r="K312" s="2749"/>
      <c r="L312" s="2750">
        <f t="shared" si="87"/>
        <v>2027</v>
      </c>
      <c r="M312" s="2751"/>
      <c r="N312" s="44"/>
      <c r="O312" s="44"/>
      <c r="P312" s="44"/>
      <c r="Q312" s="18"/>
      <c r="R312" s="18"/>
      <c r="S312" s="4"/>
      <c r="T312" s="942"/>
      <c r="U312" s="942"/>
      <c r="V312" s="942"/>
      <c r="W312" s="942"/>
      <c r="X312" s="942"/>
      <c r="Y312" s="942"/>
      <c r="Z312" s="942"/>
      <c r="AA312" s="942"/>
      <c r="AB312" s="942"/>
      <c r="AC312" s="942"/>
      <c r="AD312" s="942"/>
      <c r="AE312" s="942"/>
      <c r="AF312" s="942"/>
      <c r="AG312" s="942"/>
      <c r="AH312" s="942"/>
      <c r="AI312" s="942"/>
      <c r="AJ312" s="942"/>
      <c r="AK312" s="942"/>
      <c r="AL312" s="942"/>
      <c r="AM312" s="942"/>
      <c r="AN312" s="942"/>
      <c r="AO312" s="942"/>
      <c r="AP312" s="942"/>
      <c r="AQ312" s="942"/>
      <c r="AR312" s="942"/>
      <c r="AS312" s="942"/>
      <c r="AT312" s="942"/>
      <c r="AU312" s="942"/>
      <c r="AV312" s="942"/>
      <c r="AW312" s="942"/>
    </row>
    <row r="313" spans="1:49" ht="13.5" customHeight="1" thickBot="1" x14ac:dyDescent="0.2">
      <c r="A313" s="4"/>
      <c r="B313" s="44"/>
      <c r="C313" s="44"/>
      <c r="D313" s="1457" t="s">
        <v>1517</v>
      </c>
      <c r="E313" s="1438">
        <f>SUM(E315:E317)</f>
        <v>49680</v>
      </c>
      <c r="F313" s="1441">
        <f>SUM(F315:F317)</f>
        <v>49680</v>
      </c>
      <c r="G313" s="1442" t="s">
        <v>425</v>
      </c>
      <c r="H313" s="1441">
        <f>SUM(H315:H317)</f>
        <v>49680</v>
      </c>
      <c r="I313" s="1442" t="s">
        <v>425</v>
      </c>
      <c r="J313" s="1441">
        <f>SUM(J315:J317)</f>
        <v>49680</v>
      </c>
      <c r="K313" s="1442" t="s">
        <v>425</v>
      </c>
      <c r="L313" s="1441">
        <f>SUM(L315:L317)</f>
        <v>49680</v>
      </c>
      <c r="M313" s="1442" t="s">
        <v>425</v>
      </c>
      <c r="N313" s="44"/>
      <c r="O313" s="44"/>
      <c r="P313" s="44"/>
      <c r="Q313" s="18"/>
      <c r="R313" s="18"/>
      <c r="S313" s="4"/>
      <c r="T313" s="942"/>
      <c r="U313" s="942"/>
      <c r="V313" s="942"/>
      <c r="W313" s="942"/>
      <c r="X313" s="942"/>
      <c r="Y313" s="942"/>
      <c r="Z313" s="942"/>
      <c r="AA313" s="942"/>
      <c r="AB313" s="942"/>
      <c r="AC313" s="942"/>
      <c r="AD313" s="942"/>
      <c r="AE313" s="942"/>
      <c r="AF313" s="942"/>
      <c r="AG313" s="942"/>
      <c r="AH313" s="942"/>
      <c r="AI313" s="942"/>
      <c r="AJ313" s="942"/>
      <c r="AK313" s="942"/>
      <c r="AL313" s="942"/>
      <c r="AM313" s="942"/>
      <c r="AN313" s="942"/>
      <c r="AO313" s="942"/>
      <c r="AP313" s="942"/>
      <c r="AQ313" s="942"/>
      <c r="AR313" s="942"/>
      <c r="AS313" s="942"/>
      <c r="AT313" s="942"/>
      <c r="AU313" s="942"/>
      <c r="AV313" s="942"/>
      <c r="AW313" s="942"/>
    </row>
    <row r="314" spans="1:49" ht="5" customHeight="1" x14ac:dyDescent="0.15">
      <c r="A314" s="4"/>
      <c r="B314" s="44"/>
      <c r="C314" s="44"/>
      <c r="D314" s="1453"/>
      <c r="E314" s="1454"/>
      <c r="F314" s="1453"/>
      <c r="G314" s="1455"/>
      <c r="H314" s="1455"/>
      <c r="I314" s="1455"/>
      <c r="J314" s="1456"/>
      <c r="K314" s="44"/>
      <c r="L314" s="44"/>
      <c r="M314" s="44"/>
      <c r="N314" s="44"/>
      <c r="O314" s="44"/>
      <c r="P314" s="44"/>
      <c r="Q314" s="18"/>
      <c r="R314" s="18"/>
      <c r="S314" s="4"/>
      <c r="T314" s="942"/>
      <c r="U314" s="942"/>
      <c r="V314" s="942"/>
      <c r="W314" s="942"/>
      <c r="X314" s="942"/>
      <c r="Y314" s="942"/>
      <c r="Z314" s="942"/>
      <c r="AA314" s="942"/>
      <c r="AB314" s="942"/>
      <c r="AC314" s="942"/>
      <c r="AD314" s="942"/>
      <c r="AE314" s="942"/>
      <c r="AF314" s="942"/>
      <c r="AG314" s="942"/>
      <c r="AH314" s="942"/>
      <c r="AI314" s="942"/>
      <c r="AJ314" s="942"/>
      <c r="AK314" s="942"/>
      <c r="AL314" s="942"/>
      <c r="AM314" s="942"/>
      <c r="AN314" s="942"/>
      <c r="AO314" s="942"/>
      <c r="AP314" s="942"/>
      <c r="AQ314" s="942"/>
      <c r="AR314" s="942"/>
      <c r="AS314" s="942"/>
      <c r="AT314" s="942"/>
      <c r="AU314" s="942"/>
      <c r="AV314" s="942"/>
      <c r="AW314" s="942"/>
    </row>
    <row r="315" spans="1:49" ht="13.5" customHeight="1" x14ac:dyDescent="0.15">
      <c r="A315" s="4"/>
      <c r="B315" s="44"/>
      <c r="C315" s="44"/>
      <c r="D315" s="1476" t="str">
        <f>pr!C29</f>
        <v>producción/servicio</v>
      </c>
      <c r="E315" s="1467">
        <f>pr!D29</f>
        <v>49680</v>
      </c>
      <c r="F315" s="1443">
        <f>IF(G315=0,E315,E315+(E315*G315))</f>
        <v>49680</v>
      </c>
      <c r="G315" s="1370"/>
      <c r="H315" s="1443">
        <f>IF(I315=0,F315,F315+(F315*I315))</f>
        <v>49680</v>
      </c>
      <c r="I315" s="1370"/>
      <c r="J315" s="1443">
        <f>IF(K315=0,H315,H315+(H315*K315))</f>
        <v>49680</v>
      </c>
      <c r="K315" s="1370"/>
      <c r="L315" s="1443">
        <f>IF(M315=0,J315,J315+(J315*M315))</f>
        <v>49680</v>
      </c>
      <c r="M315" s="1370"/>
      <c r="N315" s="44"/>
      <c r="O315" s="44"/>
      <c r="P315" s="44"/>
      <c r="Q315" s="18"/>
      <c r="R315" s="18"/>
      <c r="S315" s="4"/>
      <c r="T315" s="942"/>
      <c r="U315" s="942"/>
      <c r="V315" s="942"/>
      <c r="W315" s="942"/>
      <c r="X315" s="942"/>
      <c r="Y315" s="942"/>
      <c r="Z315" s="942"/>
      <c r="AA315" s="942"/>
      <c r="AB315" s="942"/>
      <c r="AC315" s="942"/>
      <c r="AD315" s="942"/>
      <c r="AE315" s="942"/>
      <c r="AF315" s="942"/>
      <c r="AG315" s="942"/>
      <c r="AH315" s="942"/>
      <c r="AI315" s="942"/>
      <c r="AJ315" s="942"/>
      <c r="AK315" s="942"/>
      <c r="AL315" s="942"/>
      <c r="AM315" s="942"/>
      <c r="AN315" s="942"/>
      <c r="AO315" s="942"/>
      <c r="AP315" s="942"/>
      <c r="AQ315" s="942"/>
      <c r="AR315" s="942"/>
      <c r="AS315" s="942"/>
      <c r="AT315" s="942"/>
      <c r="AU315" s="942"/>
      <c r="AV315" s="942"/>
      <c r="AW315" s="942"/>
    </row>
    <row r="316" spans="1:49" ht="13.5" customHeight="1" x14ac:dyDescent="0.15">
      <c r="A316" s="4"/>
      <c r="B316" s="44"/>
      <c r="C316" s="44"/>
      <c r="D316" s="1422" t="str">
        <f>pr!C30</f>
        <v>marketing/ventas</v>
      </c>
      <c r="E316" s="1467">
        <f>pr!D30</f>
        <v>0</v>
      </c>
      <c r="F316" s="1443">
        <f>IF(G316=0,E316,E316+(E316*G316))</f>
        <v>0</v>
      </c>
      <c r="G316" s="1370"/>
      <c r="H316" s="1443">
        <f>IF(I316=0,F316,F316+(F316*I316))</f>
        <v>0</v>
      </c>
      <c r="I316" s="1370"/>
      <c r="J316" s="1443">
        <f>IF(K316=0,H316,H316+(H316*K316))</f>
        <v>0</v>
      </c>
      <c r="K316" s="1370"/>
      <c r="L316" s="1443">
        <f>IF(M316=0,J316,J316+(J316*M316))</f>
        <v>0</v>
      </c>
      <c r="M316" s="1370"/>
      <c r="N316" s="44"/>
      <c r="O316" s="44"/>
      <c r="P316" s="44"/>
      <c r="Q316" s="18"/>
      <c r="R316" s="18"/>
      <c r="S316" s="4"/>
      <c r="T316" s="942"/>
      <c r="U316" s="942"/>
      <c r="V316" s="942"/>
      <c r="W316" s="942"/>
      <c r="X316" s="942"/>
      <c r="Y316" s="942"/>
      <c r="Z316" s="942"/>
      <c r="AA316" s="942"/>
      <c r="AB316" s="942"/>
      <c r="AC316" s="942"/>
      <c r="AD316" s="942"/>
      <c r="AE316" s="942"/>
      <c r="AF316" s="942"/>
      <c r="AG316" s="942"/>
      <c r="AH316" s="942"/>
      <c r="AI316" s="942"/>
      <c r="AJ316" s="942"/>
      <c r="AK316" s="942"/>
      <c r="AL316" s="942"/>
      <c r="AM316" s="942"/>
      <c r="AN316" s="942"/>
      <c r="AO316" s="942"/>
      <c r="AP316" s="942"/>
      <c r="AQ316" s="942"/>
      <c r="AR316" s="942"/>
      <c r="AS316" s="942"/>
      <c r="AT316" s="942"/>
      <c r="AU316" s="942"/>
      <c r="AV316" s="942"/>
      <c r="AW316" s="942"/>
    </row>
    <row r="317" spans="1:49" ht="13.5" customHeight="1" x14ac:dyDescent="0.15">
      <c r="A317" s="4"/>
      <c r="B317" s="44"/>
      <c r="C317" s="44"/>
      <c r="D317" s="1422" t="str">
        <f>pr!C31</f>
        <v>administración/DG</v>
      </c>
      <c r="E317" s="1467">
        <f>pr!D31</f>
        <v>0</v>
      </c>
      <c r="F317" s="1443">
        <f>IF(G317=0,E317,E317+(E317*G317))</f>
        <v>0</v>
      </c>
      <c r="G317" s="1370"/>
      <c r="H317" s="1443">
        <f>IF(I317=0,F317,F317+(F317*I317))</f>
        <v>0</v>
      </c>
      <c r="I317" s="1370"/>
      <c r="J317" s="1443">
        <f>IF(K317=0,H317,H317+(H317*K317))</f>
        <v>0</v>
      </c>
      <c r="K317" s="1370"/>
      <c r="L317" s="1443">
        <f>IF(M317=0,J317,J317+(J317*M317))</f>
        <v>0</v>
      </c>
      <c r="M317" s="1370"/>
      <c r="N317" s="44"/>
      <c r="O317" s="44"/>
      <c r="P317" s="44"/>
      <c r="Q317" s="18"/>
      <c r="R317" s="18"/>
      <c r="S317" s="4"/>
      <c r="T317" s="942"/>
      <c r="U317" s="942"/>
      <c r="V317" s="942"/>
      <c r="W317" s="942"/>
      <c r="X317" s="942"/>
      <c r="Y317" s="942"/>
      <c r="Z317" s="942"/>
      <c r="AA317" s="942"/>
      <c r="AB317" s="942"/>
      <c r="AC317" s="942"/>
      <c r="AD317" s="942"/>
      <c r="AE317" s="942"/>
      <c r="AF317" s="942"/>
      <c r="AG317" s="942"/>
      <c r="AH317" s="942"/>
      <c r="AI317" s="942"/>
      <c r="AJ317" s="942"/>
      <c r="AK317" s="942"/>
      <c r="AL317" s="942"/>
      <c r="AM317" s="942"/>
      <c r="AN317" s="942"/>
      <c r="AO317" s="942"/>
      <c r="AP317" s="942"/>
      <c r="AQ317" s="942"/>
      <c r="AR317" s="942"/>
      <c r="AS317" s="942"/>
      <c r="AT317" s="942"/>
      <c r="AU317" s="942"/>
      <c r="AV317" s="942"/>
      <c r="AW317" s="942"/>
    </row>
    <row r="318" spans="1:49" ht="5" customHeight="1" x14ac:dyDescent="0.15">
      <c r="A318" s="4"/>
      <c r="B318" s="44"/>
      <c r="C318" s="44"/>
      <c r="D318" s="1474"/>
      <c r="E318" s="1117"/>
      <c r="F318" s="1388"/>
      <c r="G318" s="1475"/>
      <c r="H318" s="1388"/>
      <c r="I318" s="1475"/>
      <c r="J318" s="1388"/>
      <c r="K318" s="1475"/>
      <c r="L318" s="1388"/>
      <c r="M318" s="1475"/>
      <c r="N318" s="44"/>
      <c r="O318" s="44"/>
      <c r="P318" s="44"/>
      <c r="Q318" s="18"/>
      <c r="R318" s="18"/>
      <c r="S318" s="4"/>
      <c r="T318" s="942"/>
      <c r="U318" s="942"/>
      <c r="V318" s="942"/>
      <c r="W318" s="942"/>
      <c r="X318" s="942"/>
      <c r="Y318" s="942"/>
      <c r="Z318" s="942"/>
      <c r="AA318" s="942"/>
      <c r="AB318" s="942"/>
      <c r="AC318" s="942"/>
      <c r="AD318" s="942"/>
      <c r="AE318" s="942"/>
      <c r="AF318" s="942"/>
      <c r="AG318" s="942"/>
      <c r="AH318" s="942"/>
      <c r="AI318" s="942"/>
      <c r="AJ318" s="942"/>
      <c r="AK318" s="942"/>
      <c r="AL318" s="942"/>
      <c r="AM318" s="942"/>
      <c r="AN318" s="942"/>
      <c r="AO318" s="942"/>
      <c r="AP318" s="942"/>
      <c r="AQ318" s="942"/>
      <c r="AR318" s="942"/>
      <c r="AS318" s="942"/>
      <c r="AT318" s="942"/>
      <c r="AU318" s="942"/>
      <c r="AV318" s="942"/>
      <c r="AW318" s="942"/>
    </row>
    <row r="319" spans="1:49" ht="13.5" customHeight="1" x14ac:dyDescent="0.15">
      <c r="A319" s="4"/>
      <c r="B319" s="44"/>
      <c r="C319" s="44"/>
      <c r="D319" s="1470" t="s">
        <v>66</v>
      </c>
      <c r="E319" s="1467">
        <f>pr!$D$27</f>
        <v>0</v>
      </c>
      <c r="F319" s="1443">
        <f>+'pr5'!H11*'6b'!F320</f>
        <v>0</v>
      </c>
      <c r="G319" s="1471" t="s">
        <v>1226</v>
      </c>
      <c r="H319" s="1443">
        <f>+'pr5'!M11*'6b'!H320</f>
        <v>0</v>
      </c>
      <c r="I319" s="1471" t="s">
        <v>1226</v>
      </c>
      <c r="J319" s="1443">
        <f>+'pr5'!R11*'6b'!J320</f>
        <v>0</v>
      </c>
      <c r="K319" s="1471" t="s">
        <v>1226</v>
      </c>
      <c r="L319" s="1443">
        <f>+'pr5'!W11*'6b'!L320</f>
        <v>0</v>
      </c>
      <c r="M319" s="1471" t="s">
        <v>1226</v>
      </c>
      <c r="N319" s="44"/>
      <c r="O319" s="44"/>
      <c r="P319" s="44"/>
      <c r="Q319" s="18"/>
      <c r="R319" s="18"/>
      <c r="S319" s="4"/>
      <c r="T319" s="942"/>
      <c r="U319" s="942"/>
      <c r="V319" s="942"/>
      <c r="W319" s="942"/>
      <c r="X319" s="942"/>
      <c r="Y319" s="942"/>
      <c r="Z319" s="942"/>
      <c r="AA319" s="942"/>
      <c r="AB319" s="942"/>
      <c r="AC319" s="942"/>
      <c r="AD319" s="942"/>
      <c r="AE319" s="942"/>
      <c r="AF319" s="942"/>
      <c r="AG319" s="942"/>
      <c r="AH319" s="942"/>
      <c r="AI319" s="942"/>
      <c r="AJ319" s="942"/>
      <c r="AK319" s="942"/>
      <c r="AL319" s="942"/>
      <c r="AM319" s="942"/>
      <c r="AN319" s="942"/>
      <c r="AO319" s="942"/>
      <c r="AP319" s="942"/>
      <c r="AQ319" s="942"/>
      <c r="AR319" s="942"/>
      <c r="AS319" s="942"/>
      <c r="AT319" s="942"/>
      <c r="AU319" s="942"/>
      <c r="AV319" s="942"/>
      <c r="AW319" s="942"/>
    </row>
    <row r="320" spans="1:49" ht="13.5" customHeight="1" x14ac:dyDescent="0.15">
      <c r="A320" s="4"/>
      <c r="B320" s="44"/>
      <c r="C320" s="44"/>
      <c r="D320" s="1449" t="s">
        <v>1445</v>
      </c>
      <c r="E320" s="1451">
        <f>pr!$E$27</f>
        <v>0</v>
      </c>
      <c r="F320" s="1447">
        <f>IF(G320=0,$E320,G320)</f>
        <v>0</v>
      </c>
      <c r="G320" s="1370">
        <v>0</v>
      </c>
      <c r="H320" s="1447">
        <f>IF(I320=0,$E320,I320)</f>
        <v>0</v>
      </c>
      <c r="I320" s="1370">
        <v>0</v>
      </c>
      <c r="J320" s="1447">
        <f>IF(K320=0,$E320,K320)</f>
        <v>0</v>
      </c>
      <c r="K320" s="1370">
        <v>0</v>
      </c>
      <c r="L320" s="1447">
        <f>IF(M320=0,$E320,M320)</f>
        <v>0</v>
      </c>
      <c r="M320" s="1370"/>
      <c r="N320" s="44"/>
      <c r="O320" s="44"/>
      <c r="P320" s="44"/>
      <c r="Q320" s="18"/>
      <c r="R320" s="18"/>
      <c r="S320" s="4"/>
      <c r="T320" s="942"/>
      <c r="U320" s="942"/>
      <c r="V320" s="942"/>
      <c r="W320" s="942"/>
      <c r="X320" s="942"/>
      <c r="Y320" s="942"/>
      <c r="Z320" s="942"/>
      <c r="AA320" s="942"/>
      <c r="AB320" s="942"/>
      <c r="AC320" s="942"/>
      <c r="AD320" s="942"/>
      <c r="AE320" s="942"/>
      <c r="AF320" s="942"/>
      <c r="AG320" s="942"/>
      <c r="AH320" s="942"/>
      <c r="AI320" s="942"/>
      <c r="AJ320" s="942"/>
      <c r="AK320" s="942"/>
      <c r="AL320" s="942"/>
      <c r="AM320" s="942"/>
      <c r="AN320" s="942"/>
      <c r="AO320" s="942"/>
      <c r="AP320" s="942"/>
      <c r="AQ320" s="942"/>
      <c r="AR320" s="942"/>
      <c r="AS320" s="942"/>
      <c r="AT320" s="942"/>
      <c r="AU320" s="942"/>
      <c r="AV320" s="942"/>
      <c r="AW320" s="942"/>
    </row>
    <row r="321" spans="1:49" ht="20" customHeight="1" thickBot="1" x14ac:dyDescent="0.2">
      <c r="A321" s="4"/>
      <c r="B321" s="44"/>
      <c r="C321" s="44"/>
      <c r="D321" s="44"/>
      <c r="E321" s="44"/>
      <c r="F321" s="44"/>
      <c r="G321" s="44"/>
      <c r="H321" s="44"/>
      <c r="I321" s="44"/>
      <c r="J321" s="44"/>
      <c r="K321" s="44"/>
      <c r="L321" s="44"/>
      <c r="M321" s="44"/>
      <c r="N321" s="44"/>
      <c r="O321" s="44"/>
      <c r="P321" s="44"/>
      <c r="Q321" s="18"/>
      <c r="R321" s="18"/>
      <c r="S321" s="4"/>
      <c r="T321" s="942"/>
      <c r="U321" s="942"/>
      <c r="V321" s="942"/>
      <c r="W321" s="942"/>
      <c r="X321" s="942"/>
      <c r="Y321" s="942"/>
      <c r="Z321" s="942"/>
      <c r="AA321" s="942"/>
      <c r="AB321" s="942"/>
      <c r="AC321" s="942"/>
      <c r="AD321" s="942"/>
      <c r="AE321" s="942"/>
      <c r="AF321" s="942"/>
      <c r="AG321" s="942"/>
      <c r="AH321" s="942"/>
      <c r="AI321" s="942"/>
      <c r="AJ321" s="942"/>
      <c r="AK321" s="942"/>
      <c r="AL321" s="942"/>
      <c r="AM321" s="942"/>
      <c r="AN321" s="942"/>
      <c r="AO321" s="942"/>
      <c r="AP321" s="942"/>
      <c r="AQ321" s="942"/>
      <c r="AR321" s="942"/>
      <c r="AS321" s="942"/>
      <c r="AT321" s="942"/>
      <c r="AU321" s="942"/>
      <c r="AV321" s="942"/>
      <c r="AW321" s="942"/>
    </row>
    <row r="322" spans="1:49" ht="18.75" customHeight="1" thickBot="1" x14ac:dyDescent="0.25">
      <c r="A322" s="4"/>
      <c r="B322" s="44"/>
      <c r="C322" s="19">
        <v>7</v>
      </c>
      <c r="D322" s="2376" t="s">
        <v>1589</v>
      </c>
      <c r="E322" s="2377"/>
      <c r="F322" s="2378"/>
      <c r="G322" s="77" t="s">
        <v>820</v>
      </c>
      <c r="H322" s="44"/>
      <c r="I322" s="44"/>
      <c r="J322" s="44"/>
      <c r="K322" s="44"/>
      <c r="L322" s="44"/>
      <c r="M322" s="44"/>
      <c r="N322" s="44"/>
      <c r="O322" s="44"/>
      <c r="P322" s="44"/>
      <c r="Q322" s="18"/>
      <c r="R322" s="18"/>
      <c r="S322" s="4"/>
      <c r="T322" s="942"/>
      <c r="U322" s="942"/>
      <c r="V322" s="942"/>
      <c r="W322" s="942"/>
      <c r="X322" s="942"/>
      <c r="Y322" s="942"/>
      <c r="Z322" s="942"/>
      <c r="AA322" s="942"/>
      <c r="AB322" s="942"/>
      <c r="AC322" s="942"/>
      <c r="AD322" s="942"/>
      <c r="AE322" s="942"/>
      <c r="AF322" s="942"/>
      <c r="AG322" s="942"/>
      <c r="AH322" s="942"/>
      <c r="AI322" s="942"/>
      <c r="AJ322" s="942"/>
      <c r="AK322" s="942"/>
      <c r="AL322" s="942"/>
      <c r="AM322" s="942"/>
      <c r="AN322" s="942"/>
      <c r="AO322" s="942"/>
      <c r="AP322" s="942"/>
      <c r="AQ322" s="942"/>
      <c r="AR322" s="942"/>
      <c r="AS322" s="942"/>
      <c r="AT322" s="942"/>
      <c r="AU322" s="942"/>
      <c r="AV322" s="942"/>
      <c r="AW322" s="942"/>
    </row>
    <row r="323" spans="1:49" ht="5" customHeight="1" thickBot="1" x14ac:dyDescent="0.2">
      <c r="A323" s="4"/>
      <c r="B323" s="44"/>
      <c r="C323" s="44"/>
      <c r="D323" s="44"/>
      <c r="E323" s="44"/>
      <c r="F323" s="44"/>
      <c r="G323" s="44"/>
      <c r="H323" s="44"/>
      <c r="I323" s="44"/>
      <c r="J323" s="44"/>
      <c r="K323" s="44"/>
      <c r="L323" s="44"/>
      <c r="M323" s="44"/>
      <c r="N323" s="44"/>
      <c r="O323" s="44"/>
      <c r="P323" s="44"/>
      <c r="Q323" s="18"/>
      <c r="R323" s="18"/>
      <c r="S323" s="4"/>
      <c r="T323" s="942"/>
      <c r="U323" s="942"/>
      <c r="V323" s="942"/>
      <c r="W323" s="942"/>
      <c r="X323" s="942"/>
      <c r="Y323" s="942"/>
      <c r="Z323" s="942"/>
      <c r="AA323" s="942"/>
      <c r="AB323" s="942"/>
      <c r="AC323" s="942"/>
      <c r="AD323" s="942"/>
      <c r="AE323" s="942"/>
      <c r="AF323" s="942"/>
      <c r="AG323" s="942"/>
      <c r="AH323" s="942"/>
      <c r="AI323" s="942"/>
      <c r="AJ323" s="942"/>
      <c r="AK323" s="942"/>
      <c r="AL323" s="942"/>
      <c r="AM323" s="942"/>
      <c r="AN323" s="942"/>
      <c r="AO323" s="942"/>
      <c r="AP323" s="942"/>
      <c r="AQ323" s="942"/>
      <c r="AR323" s="942"/>
      <c r="AS323" s="942"/>
      <c r="AT323" s="942"/>
      <c r="AU323" s="942"/>
      <c r="AV323" s="942"/>
      <c r="AW323" s="942"/>
    </row>
    <row r="324" spans="1:49" ht="18.75" customHeight="1" thickBot="1" x14ac:dyDescent="0.2">
      <c r="A324" s="4"/>
      <c r="B324" s="44"/>
      <c r="C324" s="44"/>
      <c r="D324" s="44"/>
      <c r="E324" s="1381">
        <f>'5b'!$E$66</f>
        <v>2023</v>
      </c>
      <c r="F324" s="1382">
        <f>'5b'!F170</f>
        <v>2024</v>
      </c>
      <c r="G324" s="1425">
        <f>'5b'!G170</f>
        <v>2025</v>
      </c>
      <c r="H324" s="1426">
        <f>'5b'!H170</f>
        <v>2026</v>
      </c>
      <c r="I324" s="1436">
        <f>'5b'!I170</f>
        <v>2027</v>
      </c>
      <c r="J324" s="44"/>
      <c r="K324" s="44"/>
      <c r="L324" s="44"/>
      <c r="M324" s="44"/>
      <c r="N324" s="44"/>
      <c r="O324" s="44"/>
      <c r="P324" s="44"/>
      <c r="Q324" s="18"/>
      <c r="R324" s="18"/>
      <c r="S324" s="4"/>
      <c r="T324" s="942"/>
      <c r="U324" s="942"/>
      <c r="V324" s="942"/>
      <c r="W324" s="942"/>
      <c r="X324" s="942"/>
      <c r="Y324" s="942"/>
      <c r="Z324" s="942"/>
      <c r="AA324" s="942"/>
      <c r="AB324" s="942"/>
      <c r="AC324" s="942"/>
      <c r="AD324" s="942"/>
      <c r="AE324" s="942"/>
      <c r="AF324" s="942"/>
      <c r="AG324" s="942"/>
      <c r="AH324" s="942"/>
      <c r="AI324" s="942"/>
      <c r="AJ324" s="942"/>
      <c r="AK324" s="942"/>
      <c r="AL324" s="942"/>
      <c r="AM324" s="942"/>
      <c r="AN324" s="942"/>
      <c r="AO324" s="942"/>
      <c r="AP324" s="942"/>
      <c r="AQ324" s="942"/>
      <c r="AR324" s="942"/>
      <c r="AS324" s="942"/>
      <c r="AT324" s="942"/>
      <c r="AU324" s="942"/>
      <c r="AV324" s="942"/>
      <c r="AW324" s="942"/>
    </row>
    <row r="325" spans="1:49" ht="17" customHeight="1" thickBot="1" x14ac:dyDescent="0.25">
      <c r="A325" s="4"/>
      <c r="B325" s="44"/>
      <c r="C325" s="44"/>
      <c r="D325" s="1610" t="s">
        <v>147</v>
      </c>
      <c r="E325" s="1438">
        <f>pr!$D$72</f>
        <v>435</v>
      </c>
      <c r="F325" s="1439">
        <f>'5 años'!D119</f>
        <v>5062.5</v>
      </c>
      <c r="G325" s="1439">
        <f>'5 años'!E119</f>
        <v>6645.375</v>
      </c>
      <c r="H325" s="1439">
        <f>'5 años'!F119</f>
        <v>8275.7362500000017</v>
      </c>
      <c r="I325" s="1439">
        <f>'5 años'!G119</f>
        <v>11074.523062500004</v>
      </c>
      <c r="J325" s="44"/>
      <c r="K325" s="44"/>
      <c r="L325" s="44"/>
      <c r="M325" s="44"/>
      <c r="N325" s="44"/>
      <c r="O325" s="44"/>
      <c r="P325" s="44"/>
      <c r="Q325" s="18"/>
      <c r="R325" s="18"/>
      <c r="S325" s="4"/>
      <c r="T325" s="942"/>
      <c r="U325" s="942"/>
      <c r="V325" s="942"/>
      <c r="W325" s="942"/>
      <c r="X325" s="942"/>
      <c r="Y325" s="942"/>
      <c r="Z325" s="942"/>
      <c r="AA325" s="942"/>
      <c r="AB325" s="942"/>
      <c r="AC325" s="942"/>
      <c r="AD325" s="942"/>
      <c r="AE325" s="942"/>
      <c r="AF325" s="942"/>
      <c r="AG325" s="942"/>
      <c r="AH325" s="942"/>
      <c r="AI325" s="942"/>
      <c r="AJ325" s="942"/>
      <c r="AK325" s="942"/>
      <c r="AL325" s="942"/>
      <c r="AM325" s="942"/>
      <c r="AN325" s="942"/>
      <c r="AO325" s="942"/>
      <c r="AP325" s="942"/>
      <c r="AQ325" s="942"/>
      <c r="AR325" s="942"/>
      <c r="AS325" s="942"/>
      <c r="AT325" s="942"/>
      <c r="AU325" s="942"/>
      <c r="AV325" s="942"/>
      <c r="AW325" s="942"/>
    </row>
    <row r="326" spans="1:49" ht="17" customHeight="1" thickBot="1" x14ac:dyDescent="0.25">
      <c r="A326" s="4"/>
      <c r="B326" s="44"/>
      <c r="C326" s="44"/>
      <c r="D326" s="1610" t="s">
        <v>1590</v>
      </c>
      <c r="E326" s="1438">
        <f>'t5'!F74</f>
        <v>64543.60000000002</v>
      </c>
      <c r="F326" s="1439">
        <f>'t5'!G74</f>
        <v>69638.277777777796</v>
      </c>
      <c r="G326" s="1439">
        <f>'t5'!H74</f>
        <v>79811.277777777796</v>
      </c>
      <c r="H326" s="1439">
        <f>'t5'!I74</f>
        <v>91630.467777777783</v>
      </c>
      <c r="I326" s="1439">
        <f>'t5'!J74</f>
        <v>106637.91977777779</v>
      </c>
      <c r="J326" s="44"/>
      <c r="K326" s="44"/>
      <c r="L326" s="44"/>
      <c r="M326" s="44"/>
      <c r="N326" s="44"/>
      <c r="O326" s="44"/>
      <c r="P326" s="44"/>
      <c r="Q326" s="18"/>
      <c r="R326" s="18"/>
      <c r="S326" s="4"/>
      <c r="T326" s="942"/>
      <c r="U326" s="942"/>
      <c r="V326" s="942"/>
      <c r="W326" s="942"/>
      <c r="X326" s="942"/>
      <c r="Y326" s="942"/>
      <c r="Z326" s="942"/>
      <c r="AA326" s="942"/>
      <c r="AB326" s="942"/>
      <c r="AC326" s="942"/>
      <c r="AD326" s="942"/>
      <c r="AE326" s="942"/>
      <c r="AF326" s="942"/>
      <c r="AG326" s="942"/>
      <c r="AH326" s="942"/>
      <c r="AI326" s="942"/>
      <c r="AJ326" s="942"/>
      <c r="AK326" s="942"/>
      <c r="AL326" s="942"/>
      <c r="AM326" s="942"/>
      <c r="AN326" s="942"/>
      <c r="AO326" s="942"/>
      <c r="AP326" s="942"/>
      <c r="AQ326" s="942"/>
      <c r="AR326" s="942"/>
      <c r="AS326" s="942"/>
      <c r="AT326" s="942"/>
      <c r="AU326" s="942"/>
      <c r="AV326" s="942"/>
      <c r="AW326" s="942"/>
    </row>
    <row r="327" spans="1:49" ht="17" customHeight="1" thickBot="1" x14ac:dyDescent="0.25">
      <c r="A327" s="4"/>
      <c r="B327" s="44"/>
      <c r="C327" s="44"/>
      <c r="D327" s="2762" t="s">
        <v>1591</v>
      </c>
      <c r="E327" s="2763"/>
      <c r="F327" s="1611"/>
      <c r="G327" s="1611"/>
      <c r="H327" s="1611"/>
      <c r="I327" s="1611"/>
      <c r="J327" s="44"/>
      <c r="K327" s="44"/>
      <c r="L327" s="44"/>
      <c r="M327" s="44"/>
      <c r="N327" s="44"/>
      <c r="O327" s="44"/>
      <c r="P327" s="44"/>
      <c r="Q327" s="18"/>
      <c r="R327" s="18"/>
      <c r="S327" s="4"/>
      <c r="T327" s="942"/>
      <c r="U327" s="942"/>
      <c r="V327" s="942"/>
      <c r="W327" s="942"/>
      <c r="X327" s="942"/>
      <c r="Y327" s="942"/>
      <c r="Z327" s="942"/>
      <c r="AA327" s="942"/>
      <c r="AB327" s="942"/>
      <c r="AC327" s="942"/>
      <c r="AD327" s="942"/>
      <c r="AE327" s="942"/>
      <c r="AF327" s="942"/>
      <c r="AG327" s="942"/>
      <c r="AH327" s="942"/>
      <c r="AI327" s="942"/>
      <c r="AJ327" s="942"/>
      <c r="AK327" s="942"/>
      <c r="AL327" s="942"/>
      <c r="AM327" s="942"/>
      <c r="AN327" s="942"/>
      <c r="AO327" s="942"/>
      <c r="AP327" s="942"/>
      <c r="AQ327" s="942"/>
      <c r="AR327" s="942"/>
      <c r="AS327" s="942"/>
      <c r="AT327" s="942"/>
      <c r="AU327" s="942"/>
      <c r="AV327" s="942"/>
      <c r="AW327" s="942"/>
    </row>
    <row r="328" spans="1:49" ht="17" customHeight="1" thickBot="1" x14ac:dyDescent="0.25">
      <c r="A328" s="4"/>
      <c r="B328" s="44"/>
      <c r="C328" s="44"/>
      <c r="D328" s="2764" t="s">
        <v>1592</v>
      </c>
      <c r="E328" s="2765"/>
      <c r="F328" s="1439">
        <f>+IF(F327=0,0,E325-F327)</f>
        <v>0</v>
      </c>
      <c r="G328" s="1439">
        <f>+IF(G327=0,0,F325-G327)</f>
        <v>0</v>
      </c>
      <c r="H328" s="1439">
        <f>+IF(H327=0,0,G325-H327)</f>
        <v>0</v>
      </c>
      <c r="I328" s="1439">
        <f>+IF(I327=0,0,H325-I327)</f>
        <v>0</v>
      </c>
      <c r="J328" s="44"/>
      <c r="K328" s="44"/>
      <c r="L328" s="44"/>
      <c r="M328" s="44"/>
      <c r="N328" s="44"/>
      <c r="O328" s="44"/>
      <c r="P328" s="44"/>
      <c r="Q328" s="18"/>
      <c r="R328" s="18"/>
      <c r="S328" s="4"/>
      <c r="T328" s="942"/>
      <c r="U328" s="942"/>
      <c r="V328" s="942"/>
      <c r="W328" s="942"/>
      <c r="X328" s="942"/>
      <c r="Y328" s="942"/>
      <c r="Z328" s="942"/>
      <c r="AA328" s="942"/>
      <c r="AB328" s="942"/>
      <c r="AC328" s="942"/>
      <c r="AD328" s="942"/>
      <c r="AE328" s="942"/>
      <c r="AF328" s="942"/>
      <c r="AG328" s="942"/>
      <c r="AH328" s="942"/>
      <c r="AI328" s="942"/>
      <c r="AJ328" s="942"/>
      <c r="AK328" s="942"/>
      <c r="AL328" s="942"/>
      <c r="AM328" s="942"/>
      <c r="AN328" s="942"/>
      <c r="AO328" s="942"/>
      <c r="AP328" s="942"/>
      <c r="AQ328" s="942"/>
      <c r="AR328" s="942"/>
      <c r="AS328" s="942"/>
      <c r="AT328" s="942"/>
      <c r="AU328" s="942"/>
      <c r="AV328" s="942"/>
      <c r="AW328" s="942"/>
    </row>
    <row r="329" spans="1:49" ht="15.75" customHeight="1" x14ac:dyDescent="0.15">
      <c r="A329" s="4"/>
      <c r="B329" s="44"/>
      <c r="C329" s="44"/>
      <c r="D329" s="44"/>
      <c r="E329" s="44"/>
      <c r="F329" s="44">
        <f>IF(F328&lt;0,$J$334,0)</f>
        <v>0</v>
      </c>
      <c r="G329" s="44">
        <f>IF(G328&lt;0,$J$334,0)</f>
        <v>0</v>
      </c>
      <c r="H329" s="44">
        <f>IF(H328&lt;0,$J$334,0)</f>
        <v>0</v>
      </c>
      <c r="I329" s="44">
        <f>IF(I328&lt;0,$J$334,0)</f>
        <v>0</v>
      </c>
      <c r="J329" s="44"/>
      <c r="K329" s="44"/>
      <c r="L329" s="44"/>
      <c r="M329" s="44"/>
      <c r="N329" s="44"/>
      <c r="O329" s="44"/>
      <c r="P329" s="44"/>
      <c r="Q329" s="18"/>
      <c r="R329" s="18"/>
      <c r="S329" s="4"/>
      <c r="T329" s="942"/>
      <c r="U329" s="942"/>
      <c r="V329" s="942"/>
      <c r="W329" s="942"/>
      <c r="X329" s="942"/>
      <c r="Y329" s="942"/>
      <c r="Z329" s="942"/>
      <c r="AA329" s="942"/>
      <c r="AB329" s="942"/>
      <c r="AC329" s="942"/>
      <c r="AD329" s="942"/>
      <c r="AE329" s="942"/>
      <c r="AF329" s="942"/>
      <c r="AG329" s="942"/>
      <c r="AH329" s="942"/>
      <c r="AI329" s="942"/>
      <c r="AJ329" s="942"/>
      <c r="AK329" s="942"/>
      <c r="AL329" s="942"/>
      <c r="AM329" s="942"/>
      <c r="AN329" s="942"/>
      <c r="AO329" s="942"/>
      <c r="AP329" s="942"/>
      <c r="AQ329" s="942"/>
      <c r="AR329" s="942"/>
      <c r="AS329" s="942"/>
      <c r="AT329" s="942"/>
      <c r="AU329" s="942"/>
      <c r="AV329" s="942"/>
      <c r="AW329" s="942"/>
    </row>
    <row r="330" spans="1:49" ht="13.5" customHeight="1" x14ac:dyDescent="0.15">
      <c r="A330" s="4"/>
      <c r="B330" s="44"/>
      <c r="C330" s="44"/>
      <c r="D330" s="44"/>
      <c r="E330" s="44"/>
      <c r="F330" s="44"/>
      <c r="G330" s="44"/>
      <c r="H330" s="44"/>
      <c r="I330" s="44"/>
      <c r="J330" s="44"/>
      <c r="K330" s="44"/>
      <c r="L330" s="44"/>
      <c r="M330" s="44"/>
      <c r="N330" s="44"/>
      <c r="O330" s="44"/>
      <c r="P330" s="44"/>
      <c r="Q330" s="18"/>
      <c r="R330" s="18"/>
      <c r="S330" s="4"/>
      <c r="T330" s="942"/>
      <c r="U330" s="942"/>
      <c r="V330" s="942"/>
      <c r="W330" s="942"/>
      <c r="X330" s="942"/>
      <c r="Y330" s="942"/>
      <c r="Z330" s="942"/>
      <c r="AA330" s="942"/>
      <c r="AB330" s="942"/>
      <c r="AC330" s="942"/>
      <c r="AD330" s="942"/>
      <c r="AE330" s="942"/>
      <c r="AF330" s="942"/>
      <c r="AG330" s="942"/>
      <c r="AH330" s="942"/>
      <c r="AI330" s="942"/>
      <c r="AJ330" s="942"/>
      <c r="AK330" s="942"/>
      <c r="AL330" s="942"/>
      <c r="AM330" s="942"/>
      <c r="AN330" s="942"/>
      <c r="AO330" s="942"/>
      <c r="AP330" s="942"/>
      <c r="AQ330" s="942"/>
      <c r="AR330" s="942"/>
      <c r="AS330" s="942"/>
      <c r="AT330" s="942"/>
      <c r="AU330" s="942"/>
      <c r="AV330" s="942"/>
      <c r="AW330" s="942"/>
    </row>
    <row r="331" spans="1:49" x14ac:dyDescent="0.15">
      <c r="A331" s="4"/>
      <c r="B331" s="4"/>
      <c r="C331" s="4"/>
      <c r="D331" s="64"/>
      <c r="E331" s="64"/>
      <c r="F331" s="64"/>
      <c r="G331" s="64"/>
      <c r="H331" s="64"/>
      <c r="I331" s="64"/>
      <c r="J331" s="64"/>
      <c r="K331" s="64"/>
      <c r="L331" s="64"/>
      <c r="M331" s="64"/>
      <c r="N331" s="64"/>
      <c r="O331" s="64"/>
      <c r="P331" s="64"/>
      <c r="Q331" s="64"/>
      <c r="R331" s="4"/>
      <c r="S331" s="4"/>
      <c r="T331" s="942"/>
      <c r="U331" s="942"/>
      <c r="V331" s="942"/>
      <c r="W331" s="942"/>
      <c r="X331" s="942"/>
      <c r="Y331" s="942"/>
      <c r="Z331" s="942"/>
      <c r="AA331" s="942"/>
      <c r="AB331" s="942"/>
      <c r="AC331" s="942"/>
      <c r="AD331" s="942"/>
      <c r="AE331" s="942"/>
      <c r="AF331" s="942"/>
      <c r="AG331" s="942"/>
      <c r="AH331" s="942"/>
      <c r="AI331" s="942"/>
      <c r="AJ331" s="942"/>
      <c r="AK331" s="942"/>
      <c r="AL331" s="942"/>
      <c r="AM331" s="942"/>
      <c r="AN331" s="942"/>
      <c r="AO331" s="942"/>
      <c r="AP331" s="942"/>
      <c r="AQ331" s="942"/>
      <c r="AR331" s="942"/>
      <c r="AS331" s="942"/>
      <c r="AT331" s="942"/>
      <c r="AU331" s="942"/>
      <c r="AV331" s="942"/>
      <c r="AW331" s="942"/>
    </row>
    <row r="332" spans="1:49" hidden="1" x14ac:dyDescent="0.15">
      <c r="A332" s="1"/>
      <c r="B332" s="1"/>
      <c r="C332" s="1"/>
      <c r="D332" s="66"/>
      <c r="E332" s="66"/>
      <c r="F332" s="66"/>
      <c r="G332" s="66"/>
      <c r="H332" s="66"/>
      <c r="I332" s="66"/>
      <c r="J332" s="66"/>
      <c r="K332" s="66"/>
      <c r="L332" s="66"/>
      <c r="M332" s="66"/>
      <c r="N332" s="66"/>
      <c r="O332" s="66"/>
      <c r="P332" s="66"/>
      <c r="Q332" s="66"/>
      <c r="R332" s="1"/>
      <c r="S332" s="1"/>
      <c r="T332" s="942"/>
      <c r="U332" s="942"/>
      <c r="V332" s="942"/>
      <c r="W332" s="942"/>
      <c r="X332" s="942"/>
      <c r="Y332" s="942"/>
      <c r="Z332" s="942"/>
      <c r="AA332" s="942"/>
      <c r="AB332" s="942"/>
      <c r="AC332" s="942"/>
      <c r="AD332" s="942"/>
      <c r="AE332" s="942"/>
      <c r="AF332" s="942"/>
      <c r="AG332" s="942"/>
      <c r="AH332" s="942"/>
      <c r="AI332" s="942"/>
      <c r="AJ332" s="942"/>
      <c r="AK332" s="942"/>
      <c r="AL332" s="942"/>
      <c r="AM332" s="942"/>
      <c r="AN332" s="942"/>
      <c r="AO332" s="942"/>
      <c r="AP332" s="942"/>
      <c r="AQ332" s="942"/>
      <c r="AR332" s="942"/>
      <c r="AS332" s="942"/>
      <c r="AT332" s="942"/>
      <c r="AU332" s="942"/>
      <c r="AV332" s="942"/>
      <c r="AW332" s="942"/>
    </row>
    <row r="333" spans="1:49" hidden="1" x14ac:dyDescent="0.15">
      <c r="A333" s="1"/>
      <c r="B333" s="1"/>
      <c r="C333" s="1"/>
      <c r="D333" s="66"/>
      <c r="E333" s="66"/>
      <c r="F333" s="66"/>
      <c r="G333" s="66"/>
      <c r="H333" s="66"/>
      <c r="I333" s="66"/>
      <c r="J333" s="66" t="s">
        <v>1032</v>
      </c>
      <c r="K333" s="66"/>
      <c r="L333" s="66"/>
      <c r="M333" s="66"/>
      <c r="N333" s="66"/>
      <c r="O333" s="66"/>
      <c r="P333" s="66"/>
      <c r="Q333" s="66"/>
      <c r="R333" s="1"/>
      <c r="S333" s="1"/>
      <c r="T333" s="942"/>
      <c r="U333" s="942"/>
      <c r="V333" s="942"/>
      <c r="W333" s="942"/>
      <c r="X333" s="942"/>
      <c r="Y333" s="942"/>
      <c r="Z333" s="942"/>
      <c r="AA333" s="942"/>
      <c r="AB333" s="942"/>
      <c r="AC333" s="942"/>
      <c r="AD333" s="942"/>
      <c r="AE333" s="942"/>
      <c r="AF333" s="942"/>
      <c r="AG333" s="942"/>
      <c r="AH333" s="942"/>
      <c r="AI333" s="942"/>
      <c r="AJ333" s="942"/>
      <c r="AK333" s="942"/>
      <c r="AL333" s="942"/>
      <c r="AM333" s="942"/>
      <c r="AN333" s="942"/>
      <c r="AO333" s="942"/>
      <c r="AP333" s="942"/>
      <c r="AQ333" s="942"/>
      <c r="AR333" s="942"/>
      <c r="AS333" s="942"/>
      <c r="AT333" s="942"/>
      <c r="AU333" s="942"/>
      <c r="AV333" s="942"/>
      <c r="AW333" s="942"/>
    </row>
    <row r="334" spans="1:49" hidden="1" x14ac:dyDescent="0.15">
      <c r="A334" s="1"/>
      <c r="B334" s="1"/>
      <c r="C334" s="1"/>
      <c r="D334" s="66"/>
      <c r="E334" s="66"/>
      <c r="F334" s="66"/>
      <c r="G334" s="66"/>
      <c r="H334" s="66"/>
      <c r="I334" s="66"/>
      <c r="J334" s="1830" t="s">
        <v>1593</v>
      </c>
      <c r="K334" s="66"/>
      <c r="L334" s="66"/>
      <c r="M334" s="66"/>
      <c r="N334" s="66"/>
      <c r="O334" s="66"/>
      <c r="P334" s="66"/>
      <c r="Q334" s="66"/>
      <c r="R334" s="1"/>
      <c r="S334" s="1"/>
      <c r="T334" s="942"/>
      <c r="U334" s="942"/>
      <c r="V334" s="942"/>
      <c r="W334" s="942"/>
      <c r="X334" s="942"/>
      <c r="Y334" s="942"/>
      <c r="Z334" s="942"/>
      <c r="AA334" s="942"/>
      <c r="AB334" s="942"/>
      <c r="AC334" s="942"/>
      <c r="AD334" s="942"/>
      <c r="AE334" s="942"/>
      <c r="AF334" s="942"/>
      <c r="AG334" s="942"/>
      <c r="AH334" s="942"/>
      <c r="AI334" s="942"/>
      <c r="AJ334" s="942"/>
      <c r="AK334" s="942"/>
      <c r="AL334" s="942"/>
      <c r="AM334" s="942"/>
      <c r="AN334" s="942"/>
      <c r="AO334" s="942"/>
      <c r="AP334" s="942"/>
      <c r="AQ334" s="942"/>
      <c r="AR334" s="942"/>
      <c r="AS334" s="942"/>
      <c r="AT334" s="942"/>
      <c r="AU334" s="942"/>
      <c r="AV334" s="942"/>
      <c r="AW334" s="942"/>
    </row>
    <row r="335" spans="1:49" hidden="1" x14ac:dyDescent="0.15">
      <c r="A335" s="1"/>
      <c r="B335" s="1"/>
      <c r="C335" s="1"/>
      <c r="D335" s="66"/>
      <c r="E335" s="66"/>
      <c r="F335" s="66"/>
      <c r="G335" s="66"/>
      <c r="H335" s="66"/>
      <c r="I335" s="66"/>
      <c r="J335" s="1830" t="s">
        <v>1617</v>
      </c>
      <c r="K335" s="66"/>
      <c r="L335" s="66"/>
      <c r="M335" s="66"/>
      <c r="N335" s="66"/>
      <c r="O335" s="66"/>
      <c r="P335" s="66"/>
      <c r="Q335" s="66"/>
      <c r="R335" s="1"/>
      <c r="S335" s="1"/>
      <c r="T335" s="942"/>
      <c r="U335" s="942"/>
      <c r="V335" s="942"/>
      <c r="W335" s="942"/>
      <c r="X335" s="942"/>
      <c r="Y335" s="942"/>
      <c r="Z335" s="942"/>
      <c r="AA335" s="942"/>
      <c r="AB335" s="942"/>
      <c r="AC335" s="942"/>
      <c r="AD335" s="942"/>
      <c r="AE335" s="942"/>
      <c r="AF335" s="942"/>
      <c r="AG335" s="942"/>
      <c r="AH335" s="942"/>
      <c r="AI335" s="942"/>
      <c r="AJ335" s="942"/>
      <c r="AK335" s="942"/>
      <c r="AL335" s="942"/>
      <c r="AM335" s="942"/>
      <c r="AN335" s="942"/>
      <c r="AO335" s="942"/>
      <c r="AP335" s="942"/>
      <c r="AQ335" s="942"/>
      <c r="AR335" s="942"/>
      <c r="AS335" s="942"/>
      <c r="AT335" s="942"/>
      <c r="AU335" s="942"/>
      <c r="AV335" s="942"/>
      <c r="AW335" s="942"/>
    </row>
    <row r="336" spans="1:49" hidden="1" x14ac:dyDescent="0.15">
      <c r="A336" s="1"/>
      <c r="B336" s="1"/>
      <c r="C336" s="1"/>
      <c r="D336" s="66"/>
      <c r="E336" s="66"/>
      <c r="F336" s="66"/>
      <c r="G336" s="66"/>
      <c r="H336" s="66"/>
      <c r="I336" s="66"/>
      <c r="J336" s="66"/>
      <c r="K336" s="66"/>
      <c r="L336" s="66"/>
      <c r="M336" s="66"/>
      <c r="N336" s="66"/>
      <c r="O336" s="66"/>
      <c r="P336" s="66"/>
      <c r="Q336" s="66"/>
      <c r="R336" s="1"/>
      <c r="S336" s="1"/>
      <c r="T336" s="942"/>
      <c r="U336" s="942"/>
      <c r="V336" s="942"/>
      <c r="W336" s="942"/>
      <c r="X336" s="942"/>
      <c r="Y336" s="942"/>
      <c r="Z336" s="942"/>
      <c r="AA336" s="942"/>
      <c r="AB336" s="942"/>
      <c r="AC336" s="942"/>
      <c r="AD336" s="942"/>
      <c r="AE336" s="942"/>
      <c r="AF336" s="942"/>
      <c r="AG336" s="942"/>
      <c r="AH336" s="942"/>
      <c r="AI336" s="942"/>
      <c r="AJ336" s="942"/>
      <c r="AK336" s="942"/>
      <c r="AL336" s="942"/>
      <c r="AM336" s="942"/>
      <c r="AN336" s="942"/>
      <c r="AO336" s="942"/>
      <c r="AP336" s="942"/>
      <c r="AQ336" s="942"/>
      <c r="AR336" s="942"/>
      <c r="AS336" s="942"/>
      <c r="AT336" s="942"/>
      <c r="AU336" s="942"/>
      <c r="AV336" s="942"/>
      <c r="AW336" s="942"/>
    </row>
    <row r="337" spans="1:49" hidden="1" x14ac:dyDescent="0.15">
      <c r="A337" s="1"/>
      <c r="B337" s="1"/>
      <c r="C337" s="1"/>
      <c r="D337" s="66"/>
      <c r="E337" s="66"/>
      <c r="F337" s="66"/>
      <c r="G337" s="66"/>
      <c r="H337" s="66"/>
      <c r="I337" s="66"/>
      <c r="J337" s="66"/>
      <c r="K337" s="66"/>
      <c r="L337" s="66"/>
      <c r="M337" s="66"/>
      <c r="N337" s="66"/>
      <c r="O337" s="66"/>
      <c r="P337" s="66"/>
      <c r="Q337" s="66"/>
      <c r="R337" s="1"/>
      <c r="S337" s="1"/>
      <c r="T337" s="942"/>
      <c r="U337" s="942"/>
      <c r="V337" s="942"/>
      <c r="W337" s="942"/>
      <c r="X337" s="942"/>
      <c r="Y337" s="942"/>
      <c r="Z337" s="942"/>
      <c r="AA337" s="942"/>
      <c r="AB337" s="942"/>
      <c r="AC337" s="942"/>
      <c r="AD337" s="942"/>
      <c r="AE337" s="942"/>
      <c r="AF337" s="942"/>
      <c r="AG337" s="942"/>
      <c r="AH337" s="942"/>
      <c r="AI337" s="942"/>
      <c r="AJ337" s="942"/>
      <c r="AK337" s="942"/>
      <c r="AL337" s="942"/>
      <c r="AM337" s="942"/>
      <c r="AN337" s="942"/>
      <c r="AO337" s="942"/>
      <c r="AP337" s="942"/>
      <c r="AQ337" s="942"/>
      <c r="AR337" s="942"/>
      <c r="AS337" s="942"/>
      <c r="AT337" s="942"/>
      <c r="AU337" s="942"/>
      <c r="AV337" s="942"/>
      <c r="AW337" s="942"/>
    </row>
    <row r="338" spans="1:49" x14ac:dyDescent="0.15">
      <c r="A338" s="1"/>
      <c r="B338" s="1"/>
      <c r="C338" s="1"/>
      <c r="D338" s="66"/>
      <c r="E338" s="66"/>
      <c r="F338" s="66"/>
      <c r="G338" s="66"/>
      <c r="H338" s="66"/>
      <c r="I338" s="66"/>
      <c r="J338" s="66"/>
      <c r="K338" s="66"/>
      <c r="L338" s="66"/>
      <c r="M338" s="66"/>
      <c r="N338" s="66"/>
      <c r="O338" s="66"/>
      <c r="P338" s="66"/>
      <c r="Q338" s="66"/>
      <c r="R338" s="1"/>
      <c r="S338" s="1"/>
      <c r="T338" s="942"/>
      <c r="U338" s="942"/>
      <c r="V338" s="942"/>
      <c r="W338" s="942"/>
      <c r="X338" s="942"/>
      <c r="Y338" s="942"/>
      <c r="Z338" s="942"/>
      <c r="AA338" s="942"/>
      <c r="AB338" s="942"/>
      <c r="AC338" s="942"/>
      <c r="AD338" s="942"/>
      <c r="AE338" s="942"/>
      <c r="AF338" s="942"/>
      <c r="AG338" s="942"/>
      <c r="AH338" s="942"/>
      <c r="AI338" s="942"/>
      <c r="AJ338" s="942"/>
      <c r="AK338" s="942"/>
      <c r="AL338" s="942"/>
      <c r="AM338" s="942"/>
      <c r="AN338" s="942"/>
      <c r="AO338" s="942"/>
      <c r="AP338" s="942"/>
      <c r="AQ338" s="942"/>
      <c r="AR338" s="942"/>
      <c r="AS338" s="942"/>
      <c r="AT338" s="942"/>
      <c r="AU338" s="942"/>
      <c r="AV338" s="942"/>
      <c r="AW338" s="942"/>
    </row>
    <row r="339" spans="1:49" ht="3.75" customHeight="1" x14ac:dyDescent="0.15">
      <c r="A339" s="1"/>
      <c r="B339" s="1"/>
      <c r="C339" s="1"/>
      <c r="D339" s="66"/>
      <c r="E339" s="66"/>
      <c r="F339" s="66"/>
      <c r="G339" s="66"/>
      <c r="H339" s="66"/>
      <c r="I339" s="66"/>
      <c r="J339" s="66"/>
      <c r="K339" s="66"/>
      <c r="L339" s="66"/>
      <c r="M339" s="66"/>
      <c r="N339" s="66"/>
      <c r="O339" s="66"/>
      <c r="P339" s="66"/>
      <c r="Q339" s="66"/>
      <c r="R339" s="1"/>
      <c r="S339" s="1"/>
      <c r="T339" s="942"/>
      <c r="U339" s="942"/>
      <c r="V339" s="942"/>
      <c r="W339" s="942"/>
      <c r="X339" s="942"/>
      <c r="Y339" s="942"/>
      <c r="Z339" s="942"/>
      <c r="AA339" s="942"/>
      <c r="AB339" s="942"/>
      <c r="AC339" s="942"/>
      <c r="AD339" s="942"/>
      <c r="AE339" s="942"/>
      <c r="AF339" s="942"/>
      <c r="AG339" s="942"/>
      <c r="AH339" s="942"/>
      <c r="AI339" s="942"/>
      <c r="AJ339" s="942"/>
      <c r="AK339" s="942"/>
      <c r="AL339" s="942"/>
      <c r="AM339" s="942"/>
      <c r="AN339" s="942"/>
      <c r="AO339" s="942"/>
      <c r="AP339" s="942"/>
      <c r="AQ339" s="942"/>
      <c r="AR339" s="942"/>
      <c r="AS339" s="942"/>
      <c r="AT339" s="942"/>
      <c r="AU339" s="942"/>
      <c r="AV339" s="942"/>
      <c r="AW339" s="942"/>
    </row>
    <row r="340" spans="1:49" x14ac:dyDescent="0.15">
      <c r="A340" s="1"/>
      <c r="B340" s="1"/>
      <c r="C340" s="1"/>
      <c r="D340" s="1"/>
      <c r="E340" s="1"/>
      <c r="F340" s="1"/>
      <c r="G340" s="1"/>
      <c r="H340" s="1"/>
      <c r="I340" s="1"/>
      <c r="J340" s="1"/>
      <c r="K340" s="1"/>
      <c r="L340" s="1"/>
      <c r="M340" s="1"/>
      <c r="N340" s="1"/>
      <c r="O340" s="1"/>
      <c r="P340" s="1"/>
      <c r="Q340" s="1"/>
      <c r="R340" s="1"/>
      <c r="S340" s="1"/>
      <c r="T340" s="942"/>
      <c r="U340" s="942"/>
      <c r="V340" s="942"/>
      <c r="W340" s="942"/>
      <c r="X340" s="942"/>
      <c r="Y340" s="942"/>
      <c r="Z340" s="942"/>
      <c r="AA340" s="942"/>
      <c r="AB340" s="942"/>
      <c r="AC340" s="942"/>
      <c r="AD340" s="942"/>
      <c r="AE340" s="942"/>
      <c r="AF340" s="942"/>
      <c r="AG340" s="942"/>
      <c r="AH340" s="942"/>
      <c r="AI340" s="942"/>
      <c r="AJ340" s="942"/>
      <c r="AK340" s="942"/>
      <c r="AL340" s="942"/>
      <c r="AM340" s="942"/>
      <c r="AN340" s="942"/>
      <c r="AO340" s="942"/>
      <c r="AP340" s="942"/>
      <c r="AQ340" s="942"/>
      <c r="AR340" s="942"/>
      <c r="AS340" s="942"/>
      <c r="AT340" s="942"/>
      <c r="AU340" s="942"/>
      <c r="AV340" s="942"/>
      <c r="AW340" s="942"/>
    </row>
    <row r="341" spans="1:49" x14ac:dyDescent="0.15">
      <c r="A341" s="1"/>
      <c r="B341" s="1"/>
      <c r="C341" s="1"/>
      <c r="D341" s="1"/>
      <c r="E341" s="1"/>
      <c r="F341" s="1"/>
      <c r="G341" s="1"/>
      <c r="H341" s="1"/>
      <c r="I341" s="1"/>
      <c r="J341" s="1"/>
      <c r="K341" s="1"/>
      <c r="L341" s="1"/>
      <c r="M341" s="1"/>
      <c r="N341" s="1"/>
      <c r="O341" s="1"/>
      <c r="P341" s="1"/>
      <c r="Q341" s="1"/>
      <c r="R341" s="1"/>
      <c r="S341" s="1"/>
      <c r="T341" s="942"/>
      <c r="U341" s="942"/>
      <c r="V341" s="942"/>
      <c r="W341" s="942"/>
      <c r="X341" s="942"/>
      <c r="Y341" s="942"/>
      <c r="Z341" s="942"/>
      <c r="AA341" s="942"/>
      <c r="AB341" s="942"/>
      <c r="AC341" s="942"/>
      <c r="AD341" s="942"/>
      <c r="AE341" s="942"/>
      <c r="AF341" s="942"/>
      <c r="AG341" s="942"/>
      <c r="AH341" s="942"/>
      <c r="AI341" s="942"/>
      <c r="AJ341" s="942"/>
      <c r="AK341" s="942"/>
      <c r="AL341" s="942"/>
      <c r="AM341" s="942"/>
      <c r="AN341" s="942"/>
      <c r="AO341" s="942"/>
      <c r="AP341" s="942"/>
      <c r="AQ341" s="942"/>
      <c r="AR341" s="942"/>
      <c r="AS341" s="942"/>
      <c r="AT341" s="942"/>
      <c r="AU341" s="942"/>
      <c r="AV341" s="942"/>
      <c r="AW341" s="942"/>
    </row>
    <row r="342" spans="1:49" x14ac:dyDescent="0.15">
      <c r="A342" s="1"/>
      <c r="B342" s="1"/>
      <c r="C342" s="1"/>
      <c r="D342" s="1"/>
      <c r="E342" s="1"/>
      <c r="F342" s="1"/>
      <c r="G342" s="1"/>
      <c r="H342" s="1"/>
      <c r="I342" s="1"/>
      <c r="J342" s="1"/>
      <c r="K342" s="1"/>
      <c r="L342" s="1"/>
      <c r="M342" s="1"/>
      <c r="N342" s="1"/>
      <c r="O342" s="1"/>
      <c r="P342" s="1"/>
      <c r="Q342" s="1"/>
      <c r="R342" s="1"/>
      <c r="S342" s="1"/>
      <c r="T342" s="942"/>
      <c r="U342" s="942"/>
      <c r="V342" s="942"/>
      <c r="W342" s="942"/>
      <c r="X342" s="942"/>
      <c r="Y342" s="942"/>
      <c r="Z342" s="942"/>
      <c r="AA342" s="942"/>
      <c r="AB342" s="942"/>
      <c r="AC342" s="942"/>
      <c r="AD342" s="942"/>
      <c r="AE342" s="942"/>
      <c r="AF342" s="942"/>
      <c r="AG342" s="942"/>
      <c r="AH342" s="942"/>
      <c r="AI342" s="942"/>
      <c r="AJ342" s="942"/>
      <c r="AK342" s="942"/>
      <c r="AL342" s="942"/>
      <c r="AM342" s="942"/>
      <c r="AN342" s="942"/>
      <c r="AO342" s="942"/>
      <c r="AP342" s="942"/>
      <c r="AQ342" s="942"/>
      <c r="AR342" s="942"/>
      <c r="AS342" s="942"/>
      <c r="AT342" s="942"/>
      <c r="AU342" s="942"/>
      <c r="AV342" s="942"/>
      <c r="AW342" s="942"/>
    </row>
    <row r="343" spans="1:49" x14ac:dyDescent="0.15">
      <c r="A343" s="1"/>
      <c r="B343" s="1"/>
      <c r="C343" s="1"/>
      <c r="D343" s="1"/>
      <c r="E343" s="1"/>
      <c r="F343" s="1"/>
      <c r="G343" s="1"/>
      <c r="H343" s="1"/>
      <c r="I343" s="1"/>
      <c r="J343" s="1"/>
      <c r="K343" s="1"/>
      <c r="L343" s="1"/>
      <c r="M343" s="1"/>
      <c r="N343" s="1"/>
      <c r="O343" s="1"/>
      <c r="P343" s="1"/>
      <c r="Q343" s="1"/>
      <c r="R343" s="1"/>
      <c r="S343" s="1"/>
      <c r="T343" s="942"/>
      <c r="U343" s="942"/>
      <c r="V343" s="942"/>
      <c r="W343" s="942"/>
      <c r="X343" s="942"/>
      <c r="Y343" s="942"/>
      <c r="Z343" s="942"/>
      <c r="AA343" s="942"/>
      <c r="AB343" s="942"/>
      <c r="AC343" s="942"/>
      <c r="AD343" s="942"/>
      <c r="AE343" s="942"/>
      <c r="AF343" s="942"/>
      <c r="AG343" s="942"/>
      <c r="AH343" s="942"/>
      <c r="AI343" s="942"/>
      <c r="AJ343" s="942"/>
      <c r="AK343" s="942"/>
      <c r="AL343" s="942"/>
      <c r="AM343" s="942"/>
      <c r="AN343" s="942"/>
      <c r="AO343" s="942"/>
      <c r="AP343" s="942"/>
      <c r="AQ343" s="942"/>
      <c r="AR343" s="942"/>
      <c r="AS343" s="942"/>
      <c r="AT343" s="942"/>
      <c r="AU343" s="942"/>
      <c r="AV343" s="942"/>
      <c r="AW343" s="942"/>
    </row>
    <row r="344" spans="1:49" x14ac:dyDescent="0.15">
      <c r="A344" s="1"/>
      <c r="B344" s="1"/>
      <c r="C344" s="1"/>
      <c r="D344" s="1"/>
      <c r="E344" s="1"/>
      <c r="F344" s="1"/>
      <c r="G344" s="1"/>
      <c r="H344" s="1"/>
      <c r="I344" s="1"/>
      <c r="J344" s="1"/>
      <c r="K344" s="1"/>
      <c r="L344" s="1"/>
      <c r="M344" s="1"/>
      <c r="N344" s="1"/>
      <c r="O344" s="1"/>
      <c r="P344" s="1"/>
      <c r="Q344" s="1"/>
      <c r="R344" s="1"/>
      <c r="S344" s="1"/>
      <c r="T344" s="942"/>
      <c r="U344" s="942"/>
      <c r="V344" s="942"/>
      <c r="W344" s="942"/>
      <c r="X344" s="942"/>
      <c r="Y344" s="942"/>
      <c r="Z344" s="942"/>
      <c r="AA344" s="942"/>
      <c r="AB344" s="942"/>
      <c r="AC344" s="942"/>
      <c r="AD344" s="942"/>
      <c r="AE344" s="942"/>
      <c r="AF344" s="942"/>
      <c r="AG344" s="942"/>
      <c r="AH344" s="942"/>
      <c r="AI344" s="942"/>
      <c r="AJ344" s="942"/>
      <c r="AK344" s="942"/>
      <c r="AL344" s="942"/>
      <c r="AM344" s="942"/>
      <c r="AN344" s="942"/>
      <c r="AO344" s="942"/>
      <c r="AP344" s="942"/>
      <c r="AQ344" s="942"/>
      <c r="AR344" s="942"/>
      <c r="AS344" s="942"/>
      <c r="AT344" s="942"/>
      <c r="AU344" s="942"/>
      <c r="AV344" s="942"/>
      <c r="AW344" s="942"/>
    </row>
    <row r="345" spans="1:49" x14ac:dyDescent="0.15">
      <c r="A345" s="1"/>
      <c r="B345" s="1"/>
      <c r="C345" s="1"/>
      <c r="D345" s="1"/>
      <c r="E345" s="1"/>
      <c r="F345" s="1"/>
      <c r="G345" s="1"/>
      <c r="H345" s="1"/>
      <c r="I345" s="1"/>
      <c r="J345" s="1"/>
      <c r="K345" s="1"/>
      <c r="L345" s="1"/>
      <c r="M345" s="1"/>
      <c r="N345" s="1"/>
      <c r="O345" s="1"/>
      <c r="P345" s="1"/>
      <c r="Q345" s="1"/>
      <c r="R345" s="1"/>
      <c r="S345" s="1"/>
      <c r="T345" s="942"/>
      <c r="U345" s="942"/>
      <c r="V345" s="942"/>
      <c r="W345" s="942"/>
      <c r="X345" s="942"/>
      <c r="Y345" s="942"/>
      <c r="Z345" s="942"/>
      <c r="AA345" s="942"/>
      <c r="AB345" s="942"/>
      <c r="AC345" s="942"/>
      <c r="AD345" s="942"/>
      <c r="AE345" s="942"/>
      <c r="AF345" s="942"/>
      <c r="AG345" s="942"/>
      <c r="AH345" s="942"/>
      <c r="AI345" s="942"/>
      <c r="AJ345" s="942"/>
      <c r="AK345" s="942"/>
      <c r="AL345" s="942"/>
      <c r="AM345" s="942"/>
      <c r="AN345" s="942"/>
      <c r="AO345" s="942"/>
      <c r="AP345" s="942"/>
      <c r="AQ345" s="942"/>
      <c r="AR345" s="942"/>
      <c r="AS345" s="942"/>
      <c r="AT345" s="942"/>
      <c r="AU345" s="942"/>
      <c r="AV345" s="942"/>
      <c r="AW345" s="942"/>
    </row>
    <row r="346" spans="1:49" x14ac:dyDescent="0.15">
      <c r="A346" s="1"/>
      <c r="B346" s="1"/>
      <c r="C346" s="1"/>
      <c r="D346" s="1"/>
      <c r="E346" s="1"/>
      <c r="F346" s="1"/>
      <c r="G346" s="1"/>
      <c r="H346" s="1"/>
      <c r="I346" s="1"/>
      <c r="J346" s="1"/>
      <c r="K346" s="1"/>
      <c r="L346" s="1"/>
      <c r="M346" s="1"/>
      <c r="N346" s="1"/>
      <c r="O346" s="1"/>
      <c r="P346" s="1"/>
      <c r="Q346" s="1"/>
      <c r="R346" s="1"/>
      <c r="S346" s="1"/>
      <c r="T346" s="942"/>
      <c r="U346" s="942"/>
      <c r="V346" s="942"/>
      <c r="W346" s="942"/>
      <c r="X346" s="942"/>
      <c r="Y346" s="942"/>
      <c r="Z346" s="942"/>
      <c r="AA346" s="942"/>
      <c r="AB346" s="942"/>
      <c r="AC346" s="942"/>
      <c r="AD346" s="942"/>
      <c r="AE346" s="942"/>
      <c r="AF346" s="942"/>
      <c r="AG346" s="942"/>
      <c r="AH346" s="942"/>
      <c r="AI346" s="942"/>
      <c r="AJ346" s="942"/>
      <c r="AK346" s="942"/>
      <c r="AL346" s="942"/>
      <c r="AM346" s="942"/>
      <c r="AN346" s="942"/>
      <c r="AO346" s="942"/>
      <c r="AP346" s="942"/>
      <c r="AQ346" s="942"/>
      <c r="AR346" s="942"/>
      <c r="AS346" s="942"/>
      <c r="AT346" s="942"/>
      <c r="AU346" s="942"/>
      <c r="AV346" s="942"/>
      <c r="AW346" s="942"/>
    </row>
    <row r="347" spans="1:49" x14ac:dyDescent="0.15">
      <c r="A347" s="1"/>
      <c r="B347" s="1"/>
      <c r="C347" s="1"/>
      <c r="D347" s="1"/>
      <c r="E347" s="1"/>
      <c r="F347" s="1"/>
      <c r="G347" s="1"/>
      <c r="H347" s="1"/>
      <c r="I347" s="1"/>
      <c r="J347" s="1"/>
      <c r="K347" s="1"/>
      <c r="L347" s="1"/>
      <c r="M347" s="1"/>
      <c r="N347" s="1"/>
      <c r="O347" s="1"/>
      <c r="P347" s="1"/>
      <c r="Q347" s="1"/>
      <c r="R347" s="1"/>
      <c r="S347" s="1"/>
      <c r="T347" s="942"/>
      <c r="U347" s="942"/>
      <c r="V347" s="942"/>
      <c r="W347" s="942"/>
      <c r="X347" s="942"/>
      <c r="Y347" s="942"/>
      <c r="Z347" s="942"/>
      <c r="AA347" s="942"/>
      <c r="AB347" s="942"/>
      <c r="AC347" s="942"/>
      <c r="AD347" s="942"/>
      <c r="AE347" s="942"/>
      <c r="AF347" s="942"/>
      <c r="AG347" s="942"/>
      <c r="AH347" s="942"/>
      <c r="AI347" s="942"/>
      <c r="AJ347" s="942"/>
      <c r="AK347" s="942"/>
      <c r="AL347" s="942"/>
      <c r="AM347" s="942"/>
      <c r="AN347" s="942"/>
      <c r="AO347" s="942"/>
      <c r="AP347" s="942"/>
      <c r="AQ347" s="942"/>
      <c r="AR347" s="942"/>
      <c r="AS347" s="942"/>
      <c r="AT347" s="942"/>
      <c r="AU347" s="942"/>
      <c r="AV347" s="942"/>
      <c r="AW347" s="942"/>
    </row>
    <row r="348" spans="1:49" x14ac:dyDescent="0.15">
      <c r="A348" s="1"/>
      <c r="B348" s="1"/>
      <c r="C348" s="1"/>
      <c r="D348" s="1"/>
      <c r="E348" s="1"/>
      <c r="F348" s="1"/>
      <c r="G348" s="1"/>
      <c r="H348" s="1"/>
      <c r="I348" s="1"/>
      <c r="J348" s="1"/>
      <c r="K348" s="1"/>
      <c r="L348" s="1"/>
      <c r="M348" s="1"/>
      <c r="N348" s="1"/>
      <c r="O348" s="1"/>
      <c r="P348" s="1"/>
      <c r="Q348" s="1"/>
      <c r="R348" s="1"/>
      <c r="S348" s="1"/>
      <c r="T348" s="942"/>
      <c r="U348" s="942"/>
      <c r="V348" s="942"/>
      <c r="W348" s="942"/>
      <c r="X348" s="942"/>
      <c r="Y348" s="942"/>
      <c r="Z348" s="942"/>
      <c r="AA348" s="942"/>
      <c r="AB348" s="942"/>
      <c r="AC348" s="942"/>
      <c r="AD348" s="942"/>
      <c r="AE348" s="942"/>
      <c r="AF348" s="942"/>
      <c r="AG348" s="942"/>
      <c r="AH348" s="942"/>
      <c r="AI348" s="942"/>
      <c r="AJ348" s="942"/>
      <c r="AK348" s="942"/>
      <c r="AL348" s="942"/>
      <c r="AM348" s="942"/>
      <c r="AN348" s="942"/>
      <c r="AO348" s="942"/>
      <c r="AP348" s="942"/>
      <c r="AQ348" s="942"/>
      <c r="AR348" s="942"/>
      <c r="AS348" s="942"/>
      <c r="AT348" s="942"/>
      <c r="AU348" s="942"/>
      <c r="AV348" s="942"/>
      <c r="AW348" s="942"/>
    </row>
    <row r="349" spans="1:49" x14ac:dyDescent="0.15">
      <c r="A349" s="1"/>
      <c r="B349" s="1"/>
      <c r="C349" s="1"/>
      <c r="D349" s="1"/>
      <c r="E349" s="1"/>
      <c r="F349" s="1"/>
      <c r="G349" s="1"/>
      <c r="H349" s="1"/>
      <c r="I349" s="1"/>
      <c r="J349" s="1"/>
      <c r="K349" s="1"/>
      <c r="L349" s="1"/>
      <c r="M349" s="1"/>
      <c r="N349" s="1"/>
      <c r="O349" s="1"/>
      <c r="P349" s="1"/>
      <c r="Q349" s="1"/>
      <c r="R349" s="1"/>
      <c r="S349" s="1"/>
      <c r="T349" s="942"/>
      <c r="U349" s="942"/>
      <c r="V349" s="942"/>
      <c r="W349" s="942"/>
      <c r="X349" s="942"/>
      <c r="Y349" s="942"/>
      <c r="Z349" s="942"/>
      <c r="AA349" s="942"/>
      <c r="AB349" s="942"/>
      <c r="AC349" s="942"/>
      <c r="AD349" s="942"/>
      <c r="AE349" s="942"/>
      <c r="AF349" s="942"/>
      <c r="AG349" s="942"/>
      <c r="AH349" s="942"/>
      <c r="AI349" s="942"/>
      <c r="AJ349" s="942"/>
      <c r="AK349" s="942"/>
      <c r="AL349" s="942"/>
      <c r="AM349" s="942"/>
      <c r="AN349" s="942"/>
      <c r="AO349" s="942"/>
      <c r="AP349" s="942"/>
      <c r="AQ349" s="942"/>
      <c r="AR349" s="942"/>
      <c r="AS349" s="942"/>
      <c r="AT349" s="942"/>
      <c r="AU349" s="942"/>
      <c r="AV349" s="942"/>
      <c r="AW349" s="942"/>
    </row>
    <row r="350" spans="1:49" x14ac:dyDescent="0.15">
      <c r="A350" s="1"/>
      <c r="B350" s="1"/>
      <c r="C350" s="1"/>
      <c r="D350" s="1"/>
      <c r="E350" s="1"/>
      <c r="F350" s="1"/>
      <c r="G350" s="1"/>
      <c r="H350" s="1"/>
      <c r="I350" s="1"/>
      <c r="J350" s="1"/>
      <c r="K350" s="1"/>
      <c r="L350" s="1"/>
      <c r="M350" s="1"/>
      <c r="N350" s="1"/>
      <c r="O350" s="1"/>
      <c r="P350" s="1"/>
      <c r="Q350" s="1"/>
      <c r="R350" s="1"/>
      <c r="S350" s="1"/>
      <c r="T350" s="942"/>
      <c r="U350" s="942"/>
      <c r="V350" s="942"/>
      <c r="W350" s="942"/>
      <c r="X350" s="942"/>
      <c r="Y350" s="942"/>
      <c r="Z350" s="942"/>
      <c r="AA350" s="942"/>
      <c r="AB350" s="942"/>
      <c r="AC350" s="942"/>
      <c r="AD350" s="942"/>
      <c r="AE350" s="942"/>
      <c r="AF350" s="942"/>
      <c r="AG350" s="942"/>
      <c r="AH350" s="942"/>
      <c r="AI350" s="942"/>
      <c r="AJ350" s="942"/>
      <c r="AK350" s="942"/>
      <c r="AL350" s="942"/>
      <c r="AM350" s="942"/>
      <c r="AN350" s="942"/>
      <c r="AO350" s="942"/>
      <c r="AP350" s="942"/>
      <c r="AQ350" s="942"/>
      <c r="AR350" s="942"/>
      <c r="AS350" s="942"/>
      <c r="AT350" s="942"/>
      <c r="AU350" s="942"/>
      <c r="AV350" s="942"/>
      <c r="AW350" s="942"/>
    </row>
    <row r="351" spans="1:49" x14ac:dyDescent="0.15">
      <c r="A351" s="1"/>
      <c r="B351" s="1"/>
      <c r="C351" s="1"/>
      <c r="D351" s="1"/>
      <c r="E351" s="1"/>
      <c r="F351" s="1"/>
      <c r="G351" s="1"/>
      <c r="H351" s="1"/>
      <c r="I351" s="1"/>
      <c r="J351" s="1"/>
      <c r="K351" s="1"/>
      <c r="L351" s="1"/>
      <c r="M351" s="1"/>
      <c r="N351" s="1"/>
      <c r="O351" s="1"/>
      <c r="P351" s="1"/>
      <c r="Q351" s="1"/>
      <c r="R351" s="1"/>
      <c r="S351" s="1"/>
      <c r="T351" s="942"/>
      <c r="U351" s="942"/>
      <c r="V351" s="942"/>
      <c r="W351" s="942"/>
      <c r="X351" s="942"/>
      <c r="Y351" s="942"/>
      <c r="Z351" s="942"/>
      <c r="AA351" s="942"/>
      <c r="AB351" s="942"/>
      <c r="AC351" s="942"/>
      <c r="AD351" s="942"/>
      <c r="AE351" s="942"/>
      <c r="AF351" s="942"/>
      <c r="AG351" s="942"/>
      <c r="AH351" s="942"/>
      <c r="AI351" s="942"/>
      <c r="AJ351" s="942"/>
      <c r="AK351" s="942"/>
      <c r="AL351" s="942"/>
      <c r="AM351" s="942"/>
      <c r="AN351" s="942"/>
      <c r="AO351" s="942"/>
      <c r="AP351" s="942"/>
      <c r="AQ351" s="942"/>
      <c r="AR351" s="942"/>
      <c r="AS351" s="942"/>
      <c r="AT351" s="942"/>
      <c r="AU351" s="942"/>
      <c r="AV351" s="942"/>
      <c r="AW351" s="942"/>
    </row>
    <row r="352" spans="1:49" x14ac:dyDescent="0.15">
      <c r="A352" s="1"/>
      <c r="B352" s="1"/>
      <c r="C352" s="1"/>
      <c r="D352" s="1"/>
      <c r="E352" s="1"/>
      <c r="F352" s="1"/>
      <c r="G352" s="1"/>
      <c r="H352" s="1"/>
      <c r="I352" s="1"/>
      <c r="J352" s="1"/>
      <c r="K352" s="1"/>
      <c r="L352" s="1"/>
      <c r="M352" s="1"/>
      <c r="N352" s="1"/>
      <c r="O352" s="1"/>
      <c r="P352" s="1"/>
      <c r="Q352" s="1"/>
      <c r="R352" s="1"/>
      <c r="S352" s="1"/>
      <c r="T352" s="942"/>
      <c r="U352" s="942"/>
      <c r="V352" s="942"/>
      <c r="W352" s="942"/>
      <c r="X352" s="942"/>
      <c r="Y352" s="942"/>
      <c r="Z352" s="942"/>
      <c r="AA352" s="942"/>
      <c r="AB352" s="942"/>
      <c r="AC352" s="942"/>
      <c r="AD352" s="942"/>
      <c r="AE352" s="942"/>
      <c r="AF352" s="942"/>
      <c r="AG352" s="942"/>
      <c r="AH352" s="942"/>
      <c r="AI352" s="942"/>
      <c r="AJ352" s="942"/>
      <c r="AK352" s="942"/>
      <c r="AL352" s="942"/>
      <c r="AM352" s="942"/>
      <c r="AN352" s="942"/>
      <c r="AO352" s="942"/>
      <c r="AP352" s="942"/>
      <c r="AQ352" s="942"/>
      <c r="AR352" s="942"/>
      <c r="AS352" s="942"/>
      <c r="AT352" s="942"/>
      <c r="AU352" s="942"/>
      <c r="AV352" s="942"/>
      <c r="AW352" s="942"/>
    </row>
    <row r="353" spans="1:49" x14ac:dyDescent="0.15">
      <c r="A353" s="1"/>
      <c r="B353" s="1"/>
      <c r="C353" s="1"/>
      <c r="D353" s="1"/>
      <c r="E353" s="1"/>
      <c r="F353" s="1"/>
      <c r="G353" s="1"/>
      <c r="H353" s="1"/>
      <c r="I353" s="1"/>
      <c r="J353" s="1"/>
      <c r="K353" s="1"/>
      <c r="L353" s="1"/>
      <c r="M353" s="1"/>
      <c r="N353" s="1"/>
      <c r="O353" s="1"/>
      <c r="P353" s="1"/>
      <c r="Q353" s="1"/>
      <c r="R353" s="1"/>
      <c r="S353" s="1"/>
      <c r="T353" s="942"/>
      <c r="U353" s="942"/>
      <c r="V353" s="942"/>
      <c r="W353" s="942"/>
      <c r="X353" s="942"/>
      <c r="Y353" s="942"/>
      <c r="Z353" s="942"/>
      <c r="AA353" s="942"/>
      <c r="AB353" s="942"/>
      <c r="AC353" s="942"/>
      <c r="AD353" s="942"/>
      <c r="AE353" s="942"/>
      <c r="AF353" s="942"/>
      <c r="AG353" s="942"/>
      <c r="AH353" s="942"/>
      <c r="AI353" s="942"/>
      <c r="AJ353" s="942"/>
      <c r="AK353" s="942"/>
      <c r="AL353" s="942"/>
      <c r="AM353" s="942"/>
      <c r="AN353" s="942"/>
      <c r="AO353" s="942"/>
      <c r="AP353" s="942"/>
      <c r="AQ353" s="942"/>
      <c r="AR353" s="942"/>
      <c r="AS353" s="942"/>
      <c r="AT353" s="942"/>
      <c r="AU353" s="942"/>
      <c r="AV353" s="942"/>
      <c r="AW353" s="942"/>
    </row>
    <row r="354" spans="1:49" x14ac:dyDescent="0.15">
      <c r="A354" s="1"/>
      <c r="B354" s="1"/>
      <c r="C354" s="1"/>
      <c r="D354" s="1"/>
      <c r="E354" s="1"/>
      <c r="F354" s="1"/>
      <c r="G354" s="1"/>
      <c r="H354" s="1"/>
      <c r="I354" s="1"/>
      <c r="J354" s="1"/>
      <c r="K354" s="1"/>
      <c r="L354" s="1"/>
      <c r="M354" s="1"/>
      <c r="N354" s="1"/>
      <c r="O354" s="1"/>
      <c r="P354" s="1"/>
      <c r="Q354" s="1"/>
      <c r="R354" s="1"/>
      <c r="S354" s="1"/>
      <c r="T354" s="942"/>
      <c r="U354" s="942"/>
      <c r="V354" s="942"/>
      <c r="W354" s="942"/>
      <c r="X354" s="942"/>
      <c r="Y354" s="942"/>
      <c r="Z354" s="942"/>
      <c r="AA354" s="942"/>
      <c r="AB354" s="942"/>
      <c r="AC354" s="942"/>
      <c r="AD354" s="942"/>
      <c r="AE354" s="942"/>
      <c r="AF354" s="942"/>
      <c r="AG354" s="942"/>
      <c r="AH354" s="942"/>
      <c r="AI354" s="942"/>
      <c r="AJ354" s="942"/>
      <c r="AK354" s="942"/>
      <c r="AL354" s="942"/>
      <c r="AM354" s="942"/>
      <c r="AN354" s="942"/>
      <c r="AO354" s="942"/>
      <c r="AP354" s="942"/>
      <c r="AQ354" s="942"/>
      <c r="AR354" s="942"/>
      <c r="AS354" s="942"/>
      <c r="AT354" s="942"/>
      <c r="AU354" s="942"/>
      <c r="AV354" s="942"/>
      <c r="AW354" s="942"/>
    </row>
    <row r="355" spans="1:49" x14ac:dyDescent="0.15">
      <c r="A355" s="1"/>
      <c r="B355" s="1"/>
      <c r="C355" s="1"/>
      <c r="D355" s="1"/>
      <c r="E355" s="1"/>
      <c r="F355" s="1"/>
      <c r="G355" s="1"/>
      <c r="H355" s="1"/>
      <c r="I355" s="1"/>
      <c r="J355" s="1"/>
      <c r="K355" s="1"/>
      <c r="L355" s="1"/>
      <c r="M355" s="1"/>
      <c r="N355" s="1"/>
      <c r="O355" s="1"/>
      <c r="P355" s="1"/>
      <c r="Q355" s="1"/>
      <c r="R355" s="1"/>
      <c r="S355" s="1"/>
      <c r="T355" s="942"/>
      <c r="U355" s="942"/>
      <c r="V355" s="942"/>
      <c r="W355" s="942"/>
      <c r="X355" s="942"/>
      <c r="Y355" s="942"/>
      <c r="Z355" s="942"/>
      <c r="AA355" s="942"/>
      <c r="AB355" s="942"/>
      <c r="AC355" s="942"/>
      <c r="AD355" s="942"/>
      <c r="AE355" s="942"/>
      <c r="AF355" s="942"/>
      <c r="AG355" s="942"/>
      <c r="AH355" s="942"/>
      <c r="AI355" s="942"/>
      <c r="AJ355" s="942"/>
      <c r="AK355" s="942"/>
      <c r="AL355" s="942"/>
      <c r="AM355" s="942"/>
      <c r="AN355" s="942"/>
      <c r="AO355" s="942"/>
      <c r="AP355" s="942"/>
      <c r="AQ355" s="942"/>
      <c r="AR355" s="942"/>
      <c r="AS355" s="942"/>
      <c r="AT355" s="942"/>
      <c r="AU355" s="942"/>
      <c r="AV355" s="942"/>
      <c r="AW355" s="942"/>
    </row>
    <row r="356" spans="1:49" x14ac:dyDescent="0.15">
      <c r="A356" s="1"/>
      <c r="B356" s="1"/>
      <c r="C356" s="1"/>
      <c r="D356" s="1"/>
      <c r="E356" s="1"/>
      <c r="F356" s="1"/>
      <c r="G356" s="1"/>
      <c r="H356" s="1"/>
      <c r="I356" s="1"/>
      <c r="J356" s="1"/>
      <c r="K356" s="1"/>
      <c r="L356" s="1"/>
      <c r="M356" s="1"/>
      <c r="N356" s="1"/>
      <c r="O356" s="1"/>
      <c r="P356" s="1"/>
      <c r="Q356" s="1"/>
      <c r="R356" s="1"/>
      <c r="S356" s="1"/>
      <c r="T356" s="942"/>
      <c r="U356" s="942"/>
      <c r="V356" s="942"/>
      <c r="W356" s="942"/>
      <c r="X356" s="942"/>
      <c r="Y356" s="942"/>
      <c r="Z356" s="942"/>
      <c r="AA356" s="942"/>
      <c r="AB356" s="942"/>
      <c r="AC356" s="942"/>
      <c r="AD356" s="942"/>
      <c r="AE356" s="942"/>
      <c r="AF356" s="942"/>
      <c r="AG356" s="942"/>
      <c r="AH356" s="942"/>
      <c r="AI356" s="942"/>
      <c r="AJ356" s="942"/>
      <c r="AK356" s="942"/>
      <c r="AL356" s="942"/>
      <c r="AM356" s="942"/>
      <c r="AN356" s="942"/>
      <c r="AO356" s="942"/>
      <c r="AP356" s="942"/>
      <c r="AQ356" s="942"/>
      <c r="AR356" s="942"/>
      <c r="AS356" s="942"/>
      <c r="AT356" s="942"/>
      <c r="AU356" s="942"/>
      <c r="AV356" s="942"/>
      <c r="AW356" s="942"/>
    </row>
    <row r="357" spans="1:49" x14ac:dyDescent="0.15">
      <c r="A357" s="1"/>
      <c r="B357" s="1"/>
      <c r="C357" s="1"/>
      <c r="D357" s="1"/>
      <c r="E357" s="1"/>
      <c r="F357" s="1"/>
      <c r="G357" s="1"/>
      <c r="H357" s="1"/>
      <c r="I357" s="1"/>
      <c r="J357" s="1"/>
      <c r="K357" s="1"/>
      <c r="L357" s="1"/>
      <c r="M357" s="1"/>
      <c r="N357" s="1"/>
      <c r="O357" s="1"/>
      <c r="P357" s="1"/>
      <c r="Q357" s="1"/>
      <c r="R357" s="1"/>
      <c r="S357" s="1"/>
      <c r="T357" s="942"/>
      <c r="U357" s="942"/>
      <c r="V357" s="942"/>
      <c r="W357" s="942"/>
      <c r="X357" s="942"/>
      <c r="Y357" s="942"/>
      <c r="Z357" s="942"/>
      <c r="AA357" s="942"/>
      <c r="AB357" s="942"/>
      <c r="AC357" s="942"/>
      <c r="AD357" s="942"/>
      <c r="AE357" s="942"/>
      <c r="AF357" s="942"/>
      <c r="AG357" s="942"/>
      <c r="AH357" s="942"/>
      <c r="AI357" s="942"/>
      <c r="AJ357" s="942"/>
      <c r="AK357" s="942"/>
      <c r="AL357" s="942"/>
      <c r="AM357" s="942"/>
      <c r="AN357" s="942"/>
      <c r="AO357" s="942"/>
      <c r="AP357" s="942"/>
      <c r="AQ357" s="942"/>
      <c r="AR357" s="942"/>
      <c r="AS357" s="942"/>
      <c r="AT357" s="942"/>
      <c r="AU357" s="942"/>
      <c r="AV357" s="942"/>
      <c r="AW357" s="942"/>
    </row>
    <row r="358" spans="1:49" x14ac:dyDescent="0.15">
      <c r="A358" s="1"/>
      <c r="B358" s="1"/>
      <c r="C358" s="1"/>
      <c r="D358" s="1"/>
      <c r="E358" s="1"/>
      <c r="F358" s="1"/>
      <c r="G358" s="1"/>
      <c r="H358" s="1"/>
      <c r="I358" s="1"/>
      <c r="J358" s="1"/>
      <c r="K358" s="1"/>
      <c r="L358" s="1"/>
      <c r="M358" s="1"/>
      <c r="N358" s="1"/>
      <c r="O358" s="1"/>
      <c r="P358" s="1"/>
      <c r="Q358" s="1"/>
      <c r="R358" s="1"/>
      <c r="S358" s="1"/>
      <c r="T358" s="942"/>
      <c r="U358" s="942"/>
      <c r="V358" s="942"/>
      <c r="W358" s="942"/>
      <c r="X358" s="942"/>
      <c r="Y358" s="942"/>
      <c r="Z358" s="942"/>
      <c r="AA358" s="942"/>
      <c r="AB358" s="942"/>
      <c r="AC358" s="942"/>
      <c r="AD358" s="942"/>
      <c r="AE358" s="942"/>
      <c r="AF358" s="942"/>
      <c r="AG358" s="942"/>
      <c r="AH358" s="942"/>
      <c r="AI358" s="942"/>
      <c r="AJ358" s="942"/>
      <c r="AK358" s="942"/>
      <c r="AL358" s="942"/>
      <c r="AM358" s="942"/>
      <c r="AN358" s="942"/>
      <c r="AO358" s="942"/>
      <c r="AP358" s="942"/>
      <c r="AQ358" s="942"/>
      <c r="AR358" s="942"/>
      <c r="AS358" s="942"/>
      <c r="AT358" s="942"/>
      <c r="AU358" s="942"/>
      <c r="AV358" s="942"/>
      <c r="AW358" s="942"/>
    </row>
    <row r="359" spans="1:49" x14ac:dyDescent="0.15">
      <c r="A359" s="1"/>
      <c r="B359" s="1"/>
      <c r="C359" s="1"/>
      <c r="D359" s="1"/>
      <c r="E359" s="1"/>
      <c r="F359" s="1"/>
      <c r="G359" s="1"/>
      <c r="H359" s="1"/>
      <c r="I359" s="1"/>
      <c r="J359" s="1"/>
      <c r="K359" s="1"/>
      <c r="L359" s="1"/>
      <c r="M359" s="1"/>
      <c r="N359" s="1"/>
      <c r="O359" s="1"/>
      <c r="P359" s="1"/>
      <c r="Q359" s="1"/>
      <c r="R359" s="1"/>
      <c r="S359" s="1"/>
      <c r="T359" s="942"/>
      <c r="U359" s="942"/>
      <c r="V359" s="942"/>
      <c r="W359" s="942"/>
      <c r="X359" s="942"/>
      <c r="Y359" s="942"/>
      <c r="Z359" s="942"/>
      <c r="AA359" s="942"/>
      <c r="AB359" s="942"/>
      <c r="AC359" s="942"/>
      <c r="AD359" s="942"/>
      <c r="AE359" s="942"/>
      <c r="AF359" s="942"/>
      <c r="AG359" s="942"/>
      <c r="AH359" s="942"/>
      <c r="AI359" s="942"/>
      <c r="AJ359" s="942"/>
      <c r="AK359" s="942"/>
      <c r="AL359" s="942"/>
      <c r="AM359" s="942"/>
      <c r="AN359" s="942"/>
      <c r="AO359" s="942"/>
      <c r="AP359" s="942"/>
      <c r="AQ359" s="942"/>
      <c r="AR359" s="942"/>
      <c r="AS359" s="942"/>
      <c r="AT359" s="942"/>
      <c r="AU359" s="942"/>
      <c r="AV359" s="942"/>
      <c r="AW359" s="942"/>
    </row>
    <row r="360" spans="1:49" x14ac:dyDescent="0.15">
      <c r="A360" s="1"/>
      <c r="B360" s="1"/>
      <c r="C360" s="1"/>
      <c r="D360" s="1"/>
      <c r="E360" s="1"/>
      <c r="F360" s="1"/>
      <c r="G360" s="1"/>
      <c r="H360" s="1"/>
      <c r="I360" s="1"/>
      <c r="J360" s="1"/>
      <c r="K360" s="1"/>
      <c r="L360" s="1"/>
      <c r="M360" s="1"/>
      <c r="N360" s="1"/>
      <c r="O360" s="1"/>
      <c r="P360" s="1"/>
      <c r="Q360" s="1"/>
      <c r="R360" s="1"/>
      <c r="S360" s="1"/>
      <c r="T360" s="942"/>
      <c r="U360" s="942"/>
      <c r="V360" s="942"/>
      <c r="W360" s="942"/>
      <c r="X360" s="942"/>
      <c r="Y360" s="942"/>
      <c r="Z360" s="942"/>
      <c r="AA360" s="942"/>
      <c r="AB360" s="942"/>
      <c r="AC360" s="942"/>
      <c r="AD360" s="942"/>
      <c r="AE360" s="942"/>
      <c r="AF360" s="942"/>
      <c r="AG360" s="942"/>
      <c r="AH360" s="942"/>
      <c r="AI360" s="942"/>
      <c r="AJ360" s="942"/>
      <c r="AK360" s="942"/>
      <c r="AL360" s="942"/>
      <c r="AM360" s="942"/>
      <c r="AN360" s="942"/>
      <c r="AO360" s="942"/>
      <c r="AP360" s="942"/>
      <c r="AQ360" s="942"/>
      <c r="AR360" s="942"/>
      <c r="AS360" s="942"/>
      <c r="AT360" s="942"/>
      <c r="AU360" s="942"/>
      <c r="AV360" s="942"/>
      <c r="AW360" s="942"/>
    </row>
    <row r="361" spans="1:49" x14ac:dyDescent="0.15">
      <c r="A361" s="1"/>
      <c r="B361" s="1"/>
      <c r="C361" s="1"/>
      <c r="D361" s="1"/>
      <c r="E361" s="1"/>
      <c r="F361" s="1"/>
      <c r="G361" s="1"/>
      <c r="H361" s="1"/>
      <c r="I361" s="1"/>
      <c r="J361" s="1"/>
      <c r="K361" s="1"/>
      <c r="L361" s="1"/>
      <c r="M361" s="1"/>
      <c r="N361" s="1"/>
      <c r="O361" s="1"/>
      <c r="P361" s="1"/>
      <c r="Q361" s="1"/>
      <c r="R361" s="1"/>
      <c r="S361" s="1"/>
      <c r="T361" s="942"/>
      <c r="U361" s="942"/>
      <c r="V361" s="942"/>
      <c r="W361" s="942"/>
      <c r="X361" s="942"/>
      <c r="Y361" s="942"/>
      <c r="Z361" s="942"/>
      <c r="AA361" s="942"/>
      <c r="AB361" s="942"/>
      <c r="AC361" s="942"/>
      <c r="AD361" s="942"/>
      <c r="AE361" s="942"/>
      <c r="AF361" s="942"/>
      <c r="AG361" s="942"/>
      <c r="AH361" s="942"/>
      <c r="AI361" s="942"/>
      <c r="AJ361" s="942"/>
      <c r="AK361" s="942"/>
      <c r="AL361" s="942"/>
      <c r="AM361" s="942"/>
      <c r="AN361" s="942"/>
      <c r="AO361" s="942"/>
      <c r="AP361" s="942"/>
      <c r="AQ361" s="942"/>
      <c r="AR361" s="942"/>
      <c r="AS361" s="942"/>
      <c r="AT361" s="942"/>
      <c r="AU361" s="942"/>
      <c r="AV361" s="942"/>
      <c r="AW361" s="942"/>
    </row>
    <row r="362" spans="1:49" ht="14" thickBot="1" x14ac:dyDescent="0.2">
      <c r="A362" s="1"/>
      <c r="B362" s="1"/>
      <c r="C362" s="1"/>
      <c r="D362" s="1"/>
      <c r="E362" s="1"/>
      <c r="F362" s="1"/>
      <c r="G362" s="1"/>
      <c r="H362" s="1"/>
      <c r="I362" s="1"/>
      <c r="J362" s="1"/>
      <c r="K362" s="1"/>
      <c r="L362" s="1"/>
      <c r="M362" s="1"/>
      <c r="N362" s="1"/>
      <c r="O362" s="1"/>
      <c r="P362" s="1"/>
      <c r="Q362" s="1"/>
      <c r="R362" s="1"/>
      <c r="S362" s="1"/>
      <c r="T362" s="942"/>
      <c r="U362" s="942"/>
      <c r="V362" s="942"/>
      <c r="W362" s="942"/>
      <c r="X362" s="942"/>
      <c r="Y362" s="942"/>
      <c r="Z362" s="942"/>
      <c r="AA362" s="942"/>
      <c r="AB362" s="942"/>
      <c r="AC362" s="942"/>
      <c r="AD362" s="942"/>
      <c r="AE362" s="942"/>
      <c r="AF362" s="942"/>
      <c r="AG362" s="942"/>
      <c r="AH362" s="942"/>
      <c r="AI362" s="942"/>
      <c r="AJ362" s="942"/>
      <c r="AK362" s="942"/>
      <c r="AL362" s="942"/>
      <c r="AM362" s="942"/>
      <c r="AN362" s="942"/>
      <c r="AO362" s="942"/>
      <c r="AP362" s="942"/>
      <c r="AQ362" s="942"/>
      <c r="AR362" s="942"/>
      <c r="AS362" s="942"/>
      <c r="AT362" s="942"/>
      <c r="AU362" s="942"/>
      <c r="AV362" s="942"/>
      <c r="AW362" s="942"/>
    </row>
    <row r="363" spans="1:49" ht="25" thickTop="1" thickBot="1" x14ac:dyDescent="0.3">
      <c r="A363" s="784"/>
      <c r="B363" s="2397" t="s">
        <v>1740</v>
      </c>
      <c r="C363" s="2397"/>
      <c r="D363" s="2397"/>
      <c r="E363" s="2397"/>
      <c r="F363" s="806"/>
      <c r="G363" s="806"/>
      <c r="H363" s="806"/>
      <c r="I363" s="806"/>
      <c r="J363" s="806"/>
      <c r="K363" s="788"/>
      <c r="L363" s="2383" t="s">
        <v>1538</v>
      </c>
      <c r="M363" s="2383"/>
      <c r="N363" s="788"/>
      <c r="O363" s="779"/>
      <c r="P363" s="1"/>
      <c r="Q363" s="1"/>
      <c r="R363" s="1"/>
      <c r="S363" s="1"/>
      <c r="T363" s="942"/>
      <c r="U363" s="942"/>
      <c r="V363" s="942"/>
      <c r="W363" s="942"/>
      <c r="X363" s="942"/>
      <c r="Y363" s="942"/>
      <c r="Z363" s="942"/>
      <c r="AA363" s="942"/>
      <c r="AB363" s="942"/>
      <c r="AC363" s="942"/>
      <c r="AD363" s="942"/>
      <c r="AE363" s="942"/>
      <c r="AF363" s="942"/>
      <c r="AG363" s="942"/>
      <c r="AH363" s="942"/>
      <c r="AI363" s="942"/>
      <c r="AJ363" s="942"/>
      <c r="AK363" s="942"/>
      <c r="AL363" s="942"/>
      <c r="AM363" s="942"/>
      <c r="AN363" s="942"/>
      <c r="AO363" s="942"/>
      <c r="AP363" s="942"/>
      <c r="AQ363" s="942"/>
      <c r="AR363" s="942"/>
      <c r="AS363" s="942"/>
      <c r="AT363" s="942"/>
      <c r="AU363" s="942"/>
      <c r="AV363" s="942"/>
      <c r="AW363" s="942"/>
    </row>
    <row r="364" spans="1:49" ht="12" customHeight="1" thickTop="1" x14ac:dyDescent="0.15">
      <c r="A364" s="1"/>
      <c r="B364" s="532"/>
      <c r="C364" s="533"/>
      <c r="D364" s="533"/>
      <c r="E364" s="533"/>
      <c r="F364" s="533"/>
      <c r="G364" s="533"/>
      <c r="H364" s="533"/>
      <c r="I364" s="533"/>
      <c r="J364" s="533"/>
      <c r="K364" s="533"/>
      <c r="L364" s="533"/>
      <c r="M364" s="533"/>
      <c r="N364" s="533"/>
      <c r="O364" s="1942"/>
      <c r="P364" s="1"/>
      <c r="Q364" s="1"/>
      <c r="R364" s="1"/>
      <c r="S364" s="1"/>
      <c r="T364" s="942"/>
      <c r="U364" s="942"/>
      <c r="V364" s="942"/>
      <c r="W364" s="942"/>
      <c r="X364" s="942"/>
      <c r="Y364" s="942"/>
      <c r="Z364" s="942"/>
      <c r="AA364" s="942"/>
      <c r="AB364" s="942"/>
      <c r="AC364" s="942"/>
      <c r="AD364" s="942"/>
      <c r="AE364" s="942"/>
      <c r="AF364" s="942"/>
      <c r="AG364" s="942"/>
      <c r="AH364" s="942"/>
      <c r="AI364" s="942"/>
      <c r="AJ364" s="942"/>
      <c r="AK364" s="942"/>
      <c r="AL364" s="942"/>
      <c r="AM364" s="942"/>
      <c r="AN364" s="942"/>
      <c r="AO364" s="942"/>
      <c r="AP364" s="942"/>
      <c r="AQ364" s="942"/>
      <c r="AR364" s="942"/>
      <c r="AS364" s="942"/>
      <c r="AT364" s="942"/>
      <c r="AU364" s="942"/>
      <c r="AV364" s="942"/>
      <c r="AW364" s="942"/>
    </row>
    <row r="365" spans="1:49" ht="18" x14ac:dyDescent="0.2">
      <c r="A365" s="1"/>
      <c r="B365" s="535"/>
      <c r="C365" s="810"/>
      <c r="D365" s="18"/>
      <c r="E365" s="18"/>
      <c r="F365" s="18"/>
      <c r="G365" s="18"/>
      <c r="H365" s="18"/>
      <c r="I365" s="18"/>
      <c r="J365" s="18"/>
      <c r="K365" s="18"/>
      <c r="L365" s="18"/>
      <c r="M365" s="18"/>
      <c r="N365" s="18"/>
      <c r="O365" s="780"/>
      <c r="P365" s="1"/>
      <c r="Q365" s="1"/>
      <c r="R365" s="1"/>
      <c r="S365" s="1"/>
      <c r="T365" s="942"/>
      <c r="U365" s="942"/>
      <c r="V365" s="942"/>
      <c r="W365" s="942"/>
      <c r="X365" s="942"/>
      <c r="Y365" s="942"/>
      <c r="Z365" s="942"/>
      <c r="AA365" s="942"/>
      <c r="AB365" s="942"/>
      <c r="AC365" s="942"/>
      <c r="AD365" s="942"/>
      <c r="AE365" s="942"/>
      <c r="AF365" s="942"/>
      <c r="AG365" s="942"/>
      <c r="AH365" s="942"/>
      <c r="AI365" s="942"/>
      <c r="AJ365" s="942"/>
      <c r="AK365" s="942"/>
      <c r="AL365" s="942"/>
      <c r="AM365" s="942"/>
      <c r="AN365" s="942"/>
      <c r="AO365" s="942"/>
      <c r="AP365" s="942"/>
      <c r="AQ365" s="942"/>
      <c r="AR365" s="942"/>
      <c r="AS365" s="942"/>
      <c r="AT365" s="942"/>
      <c r="AU365" s="942"/>
      <c r="AV365" s="942"/>
      <c r="AW365" s="942"/>
    </row>
    <row r="366" spans="1:49" ht="14" x14ac:dyDescent="0.15">
      <c r="A366" s="1"/>
      <c r="B366" s="535"/>
      <c r="C366" s="18"/>
      <c r="D366" s="404"/>
      <c r="E366" s="18"/>
      <c r="F366" s="18"/>
      <c r="G366" s="18"/>
      <c r="H366" s="18"/>
      <c r="I366" s="18"/>
      <c r="J366" s="18"/>
      <c r="K366" s="18"/>
      <c r="L366" s="18"/>
      <c r="M366" s="18"/>
      <c r="N366" s="18"/>
      <c r="O366" s="780"/>
      <c r="P366" s="1"/>
      <c r="Q366" s="1"/>
      <c r="R366" s="1"/>
      <c r="S366" s="1"/>
      <c r="T366" s="942"/>
      <c r="U366" s="942"/>
      <c r="V366" s="942"/>
      <c r="W366" s="942"/>
      <c r="X366" s="942"/>
      <c r="Y366" s="942"/>
      <c r="Z366" s="942"/>
      <c r="AA366" s="942"/>
      <c r="AB366" s="942"/>
      <c r="AC366" s="942"/>
      <c r="AD366" s="942"/>
      <c r="AE366" s="942"/>
      <c r="AF366" s="942"/>
      <c r="AG366" s="942"/>
      <c r="AH366" s="942"/>
      <c r="AI366" s="942"/>
      <c r="AJ366" s="942"/>
      <c r="AK366" s="942"/>
      <c r="AL366" s="942"/>
      <c r="AM366" s="942"/>
      <c r="AN366" s="942"/>
      <c r="AO366" s="942"/>
      <c r="AP366" s="942"/>
      <c r="AQ366" s="942"/>
      <c r="AR366" s="942"/>
      <c r="AS366" s="942"/>
      <c r="AT366" s="942"/>
      <c r="AU366" s="942"/>
      <c r="AV366" s="942"/>
      <c r="AW366" s="942"/>
    </row>
    <row r="367" spans="1:49" ht="14" x14ac:dyDescent="0.15">
      <c r="A367" s="1"/>
      <c r="B367" s="535"/>
      <c r="C367" s="18"/>
      <c r="D367" s="404"/>
      <c r="E367" s="18"/>
      <c r="F367" s="18"/>
      <c r="G367" s="18"/>
      <c r="H367" s="18"/>
      <c r="I367" s="18"/>
      <c r="J367" s="18"/>
      <c r="K367" s="18"/>
      <c r="L367" s="18"/>
      <c r="M367" s="18"/>
      <c r="N367" s="18"/>
      <c r="O367" s="780"/>
      <c r="P367" s="1"/>
      <c r="Q367" s="1"/>
      <c r="R367" s="1"/>
      <c r="S367" s="1"/>
      <c r="T367" s="942"/>
      <c r="U367" s="942"/>
      <c r="V367" s="942"/>
      <c r="W367" s="942"/>
      <c r="X367" s="942"/>
      <c r="Y367" s="942"/>
      <c r="Z367" s="942"/>
      <c r="AA367" s="942"/>
      <c r="AB367" s="942"/>
      <c r="AC367" s="942"/>
      <c r="AD367" s="942"/>
      <c r="AE367" s="942"/>
      <c r="AF367" s="942"/>
      <c r="AG367" s="942"/>
      <c r="AH367" s="942"/>
      <c r="AI367" s="942"/>
      <c r="AJ367" s="942"/>
      <c r="AK367" s="942"/>
      <c r="AL367" s="942"/>
      <c r="AM367" s="942"/>
      <c r="AN367" s="942"/>
      <c r="AO367" s="942"/>
      <c r="AP367" s="942"/>
      <c r="AQ367" s="942"/>
      <c r="AR367" s="942"/>
      <c r="AS367" s="942"/>
      <c r="AT367" s="942"/>
      <c r="AU367" s="942"/>
      <c r="AV367" s="942"/>
      <c r="AW367" s="942"/>
    </row>
    <row r="368" spans="1:49" ht="14" x14ac:dyDescent="0.15">
      <c r="A368" s="1"/>
      <c r="B368" s="535"/>
      <c r="C368" s="18"/>
      <c r="D368" s="404"/>
      <c r="E368" s="18"/>
      <c r="F368" s="18"/>
      <c r="G368" s="18"/>
      <c r="H368" s="18"/>
      <c r="I368" s="18"/>
      <c r="J368" s="18"/>
      <c r="K368" s="18"/>
      <c r="L368" s="18"/>
      <c r="M368" s="18"/>
      <c r="N368" s="18"/>
      <c r="O368" s="780"/>
      <c r="P368" s="1"/>
      <c r="Q368" s="1"/>
      <c r="R368" s="1"/>
      <c r="S368" s="1"/>
      <c r="T368" s="942"/>
      <c r="U368" s="942"/>
      <c r="V368" s="942"/>
      <c r="W368" s="942"/>
      <c r="X368" s="942"/>
      <c r="Y368" s="942"/>
      <c r="Z368" s="942"/>
      <c r="AA368" s="942"/>
      <c r="AB368" s="942"/>
      <c r="AC368" s="942"/>
      <c r="AD368" s="942"/>
      <c r="AE368" s="942"/>
      <c r="AF368" s="942"/>
      <c r="AG368" s="942"/>
      <c r="AH368" s="942"/>
      <c r="AI368" s="942"/>
      <c r="AJ368" s="942"/>
      <c r="AK368" s="942"/>
      <c r="AL368" s="942"/>
      <c r="AM368" s="942"/>
      <c r="AN368" s="942"/>
      <c r="AO368" s="942"/>
      <c r="AP368" s="942"/>
      <c r="AQ368" s="942"/>
      <c r="AR368" s="942"/>
      <c r="AS368" s="942"/>
      <c r="AT368" s="942"/>
      <c r="AU368" s="942"/>
      <c r="AV368" s="942"/>
      <c r="AW368" s="942"/>
    </row>
    <row r="369" spans="1:49" x14ac:dyDescent="0.15">
      <c r="A369" s="1"/>
      <c r="B369" s="535"/>
      <c r="C369" s="18"/>
      <c r="D369" s="18"/>
      <c r="E369" s="18"/>
      <c r="F369" s="18"/>
      <c r="G369" s="18"/>
      <c r="H369" s="18"/>
      <c r="I369" s="18"/>
      <c r="J369" s="18"/>
      <c r="K369" s="18"/>
      <c r="L369" s="18"/>
      <c r="M369" s="18"/>
      <c r="N369" s="18"/>
      <c r="O369" s="780"/>
      <c r="P369" s="1"/>
      <c r="Q369" s="1"/>
      <c r="R369" s="1"/>
      <c r="S369" s="1"/>
      <c r="T369" s="942"/>
      <c r="U369" s="942"/>
      <c r="V369" s="942"/>
      <c r="W369" s="942"/>
      <c r="X369" s="942"/>
      <c r="Y369" s="942"/>
      <c r="Z369" s="942"/>
      <c r="AA369" s="942"/>
      <c r="AB369" s="942"/>
      <c r="AC369" s="942"/>
      <c r="AD369" s="942"/>
      <c r="AE369" s="942"/>
      <c r="AF369" s="942"/>
      <c r="AG369" s="942"/>
      <c r="AH369" s="942"/>
      <c r="AI369" s="942"/>
      <c r="AJ369" s="942"/>
      <c r="AK369" s="942"/>
      <c r="AL369" s="942"/>
      <c r="AM369" s="942"/>
      <c r="AN369" s="942"/>
      <c r="AO369" s="942"/>
      <c r="AP369" s="942"/>
      <c r="AQ369" s="942"/>
      <c r="AR369" s="942"/>
      <c r="AS369" s="942"/>
      <c r="AT369" s="942"/>
      <c r="AU369" s="942"/>
      <c r="AV369" s="942"/>
      <c r="AW369" s="942"/>
    </row>
    <row r="370" spans="1:49" ht="18" customHeight="1" thickBot="1" x14ac:dyDescent="0.2">
      <c r="A370" s="1"/>
      <c r="B370" s="535"/>
      <c r="C370" s="18"/>
      <c r="D370" s="18"/>
      <c r="E370" s="18"/>
      <c r="F370" s="18"/>
      <c r="G370" s="18"/>
      <c r="H370" s="18"/>
      <c r="I370" s="18"/>
      <c r="J370" s="18"/>
      <c r="K370" s="18"/>
      <c r="L370" s="18"/>
      <c r="M370" s="18"/>
      <c r="N370" s="18"/>
      <c r="O370" s="780"/>
      <c r="P370" s="1"/>
      <c r="Q370" s="1"/>
      <c r="R370" s="1"/>
      <c r="S370" s="1"/>
      <c r="T370" s="942"/>
      <c r="U370" s="942"/>
      <c r="V370" s="942"/>
      <c r="W370" s="942"/>
      <c r="X370" s="942"/>
      <c r="Y370" s="942"/>
      <c r="Z370" s="942"/>
      <c r="AA370" s="942"/>
      <c r="AB370" s="942"/>
      <c r="AC370" s="942"/>
      <c r="AD370" s="942"/>
      <c r="AE370" s="942"/>
      <c r="AF370" s="942"/>
      <c r="AG370" s="942"/>
      <c r="AH370" s="942"/>
      <c r="AI370" s="942"/>
      <c r="AJ370" s="942"/>
      <c r="AK370" s="942"/>
      <c r="AL370" s="942"/>
      <c r="AM370" s="942"/>
      <c r="AN370" s="942"/>
      <c r="AO370" s="942"/>
      <c r="AP370" s="942"/>
      <c r="AQ370" s="942"/>
      <c r="AR370" s="942"/>
      <c r="AS370" s="942"/>
      <c r="AT370" s="942"/>
      <c r="AU370" s="942"/>
      <c r="AV370" s="942"/>
      <c r="AW370" s="942"/>
    </row>
    <row r="371" spans="1:49" ht="25" thickTop="1" thickBot="1" x14ac:dyDescent="0.3">
      <c r="A371" s="784"/>
      <c r="B371" s="2397" t="s">
        <v>821</v>
      </c>
      <c r="C371" s="2397" t="s">
        <v>1535</v>
      </c>
      <c r="D371" s="2397"/>
      <c r="E371" s="2397"/>
      <c r="F371" s="806"/>
      <c r="G371" s="806"/>
      <c r="H371" s="806"/>
      <c r="I371" s="806"/>
      <c r="J371" s="806"/>
      <c r="K371" s="785"/>
      <c r="L371" s="2384" t="s">
        <v>1538</v>
      </c>
      <c r="M371" s="2384"/>
      <c r="N371" s="785"/>
      <c r="O371" s="779"/>
      <c r="P371" s="1"/>
      <c r="Q371" s="1"/>
      <c r="R371" s="1"/>
      <c r="S371" s="1"/>
      <c r="T371" s="942"/>
      <c r="U371" s="942"/>
      <c r="V371" s="942"/>
      <c r="W371" s="942"/>
      <c r="X371" s="942"/>
      <c r="Y371" s="942"/>
      <c r="Z371" s="942"/>
      <c r="AA371" s="942"/>
      <c r="AB371" s="942"/>
      <c r="AC371" s="942"/>
      <c r="AD371" s="942"/>
      <c r="AE371" s="942"/>
      <c r="AF371" s="942"/>
      <c r="AG371" s="942"/>
      <c r="AH371" s="942"/>
      <c r="AI371" s="942"/>
      <c r="AJ371" s="942"/>
      <c r="AK371" s="942"/>
      <c r="AL371" s="942"/>
      <c r="AM371" s="942"/>
      <c r="AN371" s="942"/>
      <c r="AO371" s="942"/>
      <c r="AP371" s="942"/>
      <c r="AQ371" s="942"/>
      <c r="AR371" s="942"/>
      <c r="AS371" s="942"/>
      <c r="AT371" s="942"/>
      <c r="AU371" s="942"/>
      <c r="AV371" s="942"/>
      <c r="AW371" s="942"/>
    </row>
    <row r="372" spans="1:49" ht="7.5" customHeight="1" x14ac:dyDescent="0.15">
      <c r="A372" s="1"/>
      <c r="B372" s="535"/>
      <c r="C372" s="18"/>
      <c r="D372" s="18"/>
      <c r="E372" s="18"/>
      <c r="F372" s="18"/>
      <c r="G372" s="18"/>
      <c r="H372" s="18"/>
      <c r="I372" s="18"/>
      <c r="J372" s="18"/>
      <c r="K372" s="18"/>
      <c r="L372" s="18"/>
      <c r="M372" s="18"/>
      <c r="N372" s="18"/>
      <c r="O372" s="780"/>
      <c r="P372" s="1"/>
      <c r="Q372" s="1"/>
      <c r="R372" s="1"/>
      <c r="S372" s="1"/>
      <c r="T372" s="942"/>
      <c r="U372" s="942"/>
      <c r="V372" s="942"/>
      <c r="W372" s="942"/>
      <c r="X372" s="942"/>
      <c r="Y372" s="942"/>
      <c r="Z372" s="942"/>
      <c r="AA372" s="942"/>
      <c r="AB372" s="942"/>
      <c r="AC372" s="942"/>
      <c r="AD372" s="942"/>
      <c r="AE372" s="942"/>
      <c r="AF372" s="942"/>
      <c r="AG372" s="942"/>
      <c r="AH372" s="942"/>
      <c r="AI372" s="942"/>
      <c r="AJ372" s="942"/>
      <c r="AK372" s="942"/>
      <c r="AL372" s="942"/>
      <c r="AM372" s="942"/>
      <c r="AN372" s="942"/>
      <c r="AO372" s="942"/>
      <c r="AP372" s="942"/>
      <c r="AQ372" s="942"/>
      <c r="AR372" s="942"/>
      <c r="AS372" s="942"/>
      <c r="AT372" s="942"/>
      <c r="AU372" s="942"/>
      <c r="AV372" s="942"/>
      <c r="AW372" s="942"/>
    </row>
    <row r="373" spans="1:49" ht="18" x14ac:dyDescent="0.15">
      <c r="A373" s="1"/>
      <c r="B373" s="535"/>
      <c r="C373" s="811"/>
      <c r="D373" s="306"/>
      <c r="E373" s="306"/>
      <c r="F373" s="812"/>
      <c r="G373" s="404"/>
      <c r="H373" s="18"/>
      <c r="I373" s="18"/>
      <c r="J373" s="18"/>
      <c r="K373" s="18"/>
      <c r="L373" s="18"/>
      <c r="M373" s="18"/>
      <c r="N373" s="18"/>
      <c r="O373" s="780"/>
      <c r="P373" s="1"/>
      <c r="Q373" s="1"/>
      <c r="R373" s="1"/>
      <c r="S373" s="1"/>
      <c r="T373" s="942"/>
      <c r="U373" s="942"/>
      <c r="V373" s="942"/>
      <c r="W373" s="942"/>
      <c r="X373" s="942"/>
      <c r="Y373" s="942"/>
      <c r="Z373" s="942"/>
      <c r="AA373" s="942"/>
      <c r="AB373" s="942"/>
      <c r="AC373" s="942"/>
      <c r="AD373" s="942"/>
      <c r="AE373" s="942"/>
      <c r="AF373" s="942"/>
      <c r="AG373" s="942"/>
      <c r="AH373" s="942"/>
      <c r="AI373" s="942"/>
      <c r="AJ373" s="942"/>
      <c r="AK373" s="942"/>
      <c r="AL373" s="942"/>
      <c r="AM373" s="942"/>
      <c r="AN373" s="942"/>
      <c r="AO373" s="942"/>
      <c r="AP373" s="942"/>
      <c r="AQ373" s="942"/>
      <c r="AR373" s="942"/>
      <c r="AS373" s="942"/>
      <c r="AT373" s="942"/>
      <c r="AU373" s="942"/>
      <c r="AV373" s="942"/>
      <c r="AW373" s="942"/>
    </row>
    <row r="374" spans="1:49" ht="18" x14ac:dyDescent="0.15">
      <c r="A374" s="1"/>
      <c r="B374" s="535"/>
      <c r="C374" s="811"/>
      <c r="D374" s="306"/>
      <c r="E374" s="306"/>
      <c r="F374" s="812"/>
      <c r="G374" s="404"/>
      <c r="H374" s="18"/>
      <c r="I374" s="18"/>
      <c r="J374" s="18"/>
      <c r="K374" s="18"/>
      <c r="L374" s="18"/>
      <c r="M374" s="18"/>
      <c r="N374" s="18"/>
      <c r="O374" s="780"/>
      <c r="P374" s="1"/>
      <c r="Q374" s="1"/>
      <c r="R374" s="1"/>
      <c r="S374" s="1"/>
      <c r="T374" s="942"/>
      <c r="U374" s="942"/>
      <c r="V374" s="942"/>
      <c r="W374" s="942"/>
      <c r="X374" s="942"/>
      <c r="Y374" s="942"/>
      <c r="Z374" s="942"/>
      <c r="AA374" s="942"/>
      <c r="AB374" s="942"/>
      <c r="AC374" s="942"/>
      <c r="AD374" s="942"/>
      <c r="AE374" s="942"/>
      <c r="AF374" s="942"/>
      <c r="AG374" s="942"/>
      <c r="AH374" s="942"/>
      <c r="AI374" s="942"/>
      <c r="AJ374" s="942"/>
      <c r="AK374" s="942"/>
      <c r="AL374" s="942"/>
      <c r="AM374" s="942"/>
      <c r="AN374" s="942"/>
      <c r="AO374" s="942"/>
      <c r="AP374" s="942"/>
      <c r="AQ374" s="942"/>
      <c r="AR374" s="942"/>
      <c r="AS374" s="942"/>
      <c r="AT374" s="942"/>
      <c r="AU374" s="942"/>
      <c r="AV374" s="942"/>
      <c r="AW374" s="942"/>
    </row>
    <row r="375" spans="1:49" ht="18" x14ac:dyDescent="0.15">
      <c r="A375" s="1"/>
      <c r="B375" s="535"/>
      <c r="C375" s="811"/>
      <c r="D375" s="306"/>
      <c r="E375" s="306"/>
      <c r="F375" s="812"/>
      <c r="G375" s="404"/>
      <c r="H375" s="18"/>
      <c r="I375" s="18"/>
      <c r="J375" s="18"/>
      <c r="K375" s="18"/>
      <c r="L375" s="18"/>
      <c r="M375" s="18"/>
      <c r="N375" s="18"/>
      <c r="O375" s="780"/>
      <c r="P375" s="1"/>
      <c r="Q375" s="1"/>
      <c r="R375" s="1"/>
      <c r="S375" s="1"/>
      <c r="T375" s="942"/>
      <c r="U375" s="942"/>
      <c r="V375" s="942"/>
      <c r="W375" s="942"/>
      <c r="X375" s="942"/>
      <c r="Y375" s="942"/>
      <c r="Z375" s="942"/>
      <c r="AA375" s="942"/>
      <c r="AB375" s="942"/>
      <c r="AC375" s="942"/>
      <c r="AD375" s="942"/>
      <c r="AE375" s="942"/>
      <c r="AF375" s="942"/>
      <c r="AG375" s="942"/>
      <c r="AH375" s="942"/>
      <c r="AI375" s="942"/>
      <c r="AJ375" s="942"/>
      <c r="AK375" s="942"/>
      <c r="AL375" s="942"/>
      <c r="AM375" s="942"/>
      <c r="AN375" s="942"/>
      <c r="AO375" s="942"/>
      <c r="AP375" s="942"/>
      <c r="AQ375" s="942"/>
      <c r="AR375" s="942"/>
      <c r="AS375" s="942"/>
      <c r="AT375" s="942"/>
      <c r="AU375" s="942"/>
      <c r="AV375" s="942"/>
      <c r="AW375" s="942"/>
    </row>
    <row r="376" spans="1:49" ht="18" x14ac:dyDescent="0.15">
      <c r="A376" s="1"/>
      <c r="B376" s="535"/>
      <c r="C376" s="811"/>
      <c r="D376" s="306"/>
      <c r="E376" s="306"/>
      <c r="F376" s="812"/>
      <c r="G376" s="404"/>
      <c r="H376" s="18"/>
      <c r="I376" s="18"/>
      <c r="J376" s="18"/>
      <c r="K376" s="18"/>
      <c r="L376" s="18"/>
      <c r="M376" s="18"/>
      <c r="N376" s="18"/>
      <c r="O376" s="780"/>
      <c r="P376" s="1"/>
      <c r="Q376" s="1"/>
      <c r="R376" s="1"/>
      <c r="S376" s="1"/>
      <c r="T376" s="942"/>
      <c r="U376" s="942"/>
      <c r="V376" s="942"/>
      <c r="W376" s="942"/>
      <c r="X376" s="942"/>
      <c r="Y376" s="942"/>
      <c r="Z376" s="942"/>
      <c r="AA376" s="942"/>
      <c r="AB376" s="942"/>
      <c r="AC376" s="942"/>
      <c r="AD376" s="942"/>
      <c r="AE376" s="942"/>
      <c r="AF376" s="942"/>
      <c r="AG376" s="942"/>
      <c r="AH376" s="942"/>
      <c r="AI376" s="942"/>
      <c r="AJ376" s="942"/>
      <c r="AK376" s="942"/>
      <c r="AL376" s="942"/>
      <c r="AM376" s="942"/>
      <c r="AN376" s="942"/>
      <c r="AO376" s="942"/>
      <c r="AP376" s="942"/>
      <c r="AQ376" s="942"/>
      <c r="AR376" s="942"/>
      <c r="AS376" s="942"/>
      <c r="AT376" s="942"/>
      <c r="AU376" s="942"/>
      <c r="AV376" s="942"/>
      <c r="AW376" s="942"/>
    </row>
    <row r="377" spans="1:49" ht="12.75" customHeight="1" x14ac:dyDescent="0.15">
      <c r="A377" s="1"/>
      <c r="B377" s="535"/>
      <c r="C377" s="811"/>
      <c r="D377" s="306"/>
      <c r="E377" s="306"/>
      <c r="F377" s="812"/>
      <c r="G377" s="404"/>
      <c r="H377" s="18"/>
      <c r="I377" s="18"/>
      <c r="J377" s="18"/>
      <c r="K377" s="18"/>
      <c r="L377" s="18"/>
      <c r="M377" s="18"/>
      <c r="N377" s="18"/>
      <c r="O377" s="780"/>
      <c r="P377" s="1"/>
      <c r="Q377" s="1"/>
      <c r="R377" s="1"/>
      <c r="S377" s="1"/>
      <c r="T377" s="942"/>
      <c r="U377" s="942"/>
      <c r="V377" s="942"/>
      <c r="W377" s="942"/>
      <c r="X377" s="942"/>
      <c r="Y377" s="942"/>
      <c r="Z377" s="942"/>
      <c r="AA377" s="942"/>
      <c r="AB377" s="942"/>
      <c r="AC377" s="942"/>
      <c r="AD377" s="942"/>
      <c r="AE377" s="942"/>
      <c r="AF377" s="942"/>
      <c r="AG377" s="942"/>
      <c r="AH377" s="942"/>
      <c r="AI377" s="942"/>
      <c r="AJ377" s="942"/>
      <c r="AK377" s="942"/>
      <c r="AL377" s="942"/>
      <c r="AM377" s="942"/>
      <c r="AN377" s="942"/>
      <c r="AO377" s="942"/>
      <c r="AP377" s="942"/>
      <c r="AQ377" s="942"/>
      <c r="AR377" s="942"/>
      <c r="AS377" s="942"/>
      <c r="AT377" s="942"/>
      <c r="AU377" s="942"/>
      <c r="AV377" s="942"/>
      <c r="AW377" s="942"/>
    </row>
    <row r="378" spans="1:49" ht="3" customHeight="1" x14ac:dyDescent="0.15">
      <c r="A378" s="1"/>
      <c r="B378" s="535"/>
      <c r="C378" s="18"/>
      <c r="D378" s="404"/>
      <c r="E378" s="18"/>
      <c r="F378" s="18"/>
      <c r="G378" s="18"/>
      <c r="H378" s="18"/>
      <c r="I378" s="18"/>
      <c r="J378" s="18"/>
      <c r="K378" s="18"/>
      <c r="L378" s="18"/>
      <c r="M378" s="18"/>
      <c r="N378" s="18"/>
      <c r="O378" s="780"/>
      <c r="P378" s="1"/>
      <c r="Q378" s="1"/>
      <c r="R378" s="1"/>
      <c r="S378" s="1"/>
      <c r="T378" s="942"/>
      <c r="U378" s="942"/>
      <c r="V378" s="942"/>
      <c r="W378" s="942"/>
      <c r="X378" s="942"/>
      <c r="Y378" s="942"/>
      <c r="Z378" s="942"/>
      <c r="AA378" s="942"/>
      <c r="AB378" s="942"/>
      <c r="AC378" s="942"/>
      <c r="AD378" s="942"/>
      <c r="AE378" s="942"/>
      <c r="AF378" s="942"/>
      <c r="AG378" s="942"/>
      <c r="AH378" s="942"/>
      <c r="AI378" s="942"/>
      <c r="AJ378" s="942"/>
      <c r="AK378" s="942"/>
      <c r="AL378" s="942"/>
      <c r="AM378" s="942"/>
      <c r="AN378" s="942"/>
      <c r="AO378" s="942"/>
      <c r="AP378" s="942"/>
      <c r="AQ378" s="942"/>
      <c r="AR378" s="942"/>
      <c r="AS378" s="942"/>
      <c r="AT378" s="942"/>
      <c r="AU378" s="942"/>
      <c r="AV378" s="942"/>
      <c r="AW378" s="942"/>
    </row>
    <row r="379" spans="1:49" x14ac:dyDescent="0.15">
      <c r="A379" s="942"/>
      <c r="B379" s="942"/>
      <c r="C379" s="942"/>
      <c r="D379" s="942"/>
      <c r="E379" s="942"/>
      <c r="F379" s="942"/>
      <c r="G379" s="942"/>
      <c r="H379" s="942"/>
      <c r="I379" s="942"/>
      <c r="J379" s="942"/>
      <c r="K379" s="942"/>
      <c r="L379" s="942"/>
      <c r="M379" s="942"/>
      <c r="N379" s="942"/>
      <c r="O379" s="942"/>
      <c r="P379" s="942"/>
      <c r="Q379" s="942"/>
      <c r="R379" s="942"/>
      <c r="S379" s="942"/>
      <c r="T379" s="942"/>
      <c r="U379" s="942"/>
      <c r="V379" s="942"/>
      <c r="W379" s="942"/>
      <c r="X379" s="942"/>
      <c r="Y379" s="942"/>
      <c r="Z379" s="942"/>
      <c r="AA379" s="942"/>
      <c r="AB379" s="942"/>
      <c r="AC379" s="942"/>
      <c r="AD379" s="942"/>
      <c r="AE379" s="942"/>
      <c r="AF379" s="942"/>
      <c r="AG379" s="942"/>
      <c r="AH379" s="942"/>
      <c r="AI379" s="942"/>
      <c r="AJ379" s="942"/>
      <c r="AK379" s="942"/>
      <c r="AL379" s="942"/>
      <c r="AM379" s="942"/>
      <c r="AN379" s="942"/>
      <c r="AO379" s="942"/>
      <c r="AP379" s="942"/>
      <c r="AQ379" s="942"/>
      <c r="AR379" s="942"/>
      <c r="AS379" s="942"/>
      <c r="AT379" s="942"/>
      <c r="AU379" s="942"/>
      <c r="AV379" s="942"/>
      <c r="AW379" s="942"/>
    </row>
    <row r="380" spans="1:49" x14ac:dyDescent="0.15">
      <c r="A380" s="942"/>
      <c r="B380" s="942"/>
      <c r="C380" s="942"/>
      <c r="D380" s="942"/>
      <c r="E380" s="942"/>
      <c r="F380" s="942"/>
      <c r="G380" s="942"/>
      <c r="H380" s="942"/>
      <c r="I380" s="942"/>
      <c r="J380" s="942"/>
      <c r="K380" s="942"/>
      <c r="L380" s="942"/>
      <c r="M380" s="942"/>
      <c r="N380" s="942"/>
      <c r="O380" s="942"/>
      <c r="P380" s="942"/>
      <c r="Q380" s="942"/>
      <c r="R380" s="942"/>
      <c r="S380" s="942"/>
      <c r="T380" s="942"/>
      <c r="U380" s="942"/>
      <c r="V380" s="942"/>
      <c r="W380" s="942"/>
      <c r="X380" s="942"/>
      <c r="Y380" s="942"/>
      <c r="Z380" s="942"/>
      <c r="AA380" s="942"/>
      <c r="AB380" s="942"/>
      <c r="AC380" s="942"/>
      <c r="AD380" s="942"/>
      <c r="AE380" s="942"/>
      <c r="AF380" s="942"/>
      <c r="AG380" s="942"/>
      <c r="AH380" s="942"/>
      <c r="AI380" s="942"/>
      <c r="AJ380" s="942"/>
      <c r="AK380" s="942"/>
      <c r="AL380" s="942"/>
      <c r="AM380" s="942"/>
      <c r="AN380" s="942"/>
      <c r="AO380" s="942"/>
      <c r="AP380" s="942"/>
      <c r="AQ380" s="942"/>
      <c r="AR380" s="942"/>
      <c r="AS380" s="942"/>
      <c r="AT380" s="942"/>
      <c r="AU380" s="942"/>
      <c r="AV380" s="942"/>
      <c r="AW380" s="942"/>
    </row>
    <row r="381" spans="1:49" x14ac:dyDescent="0.15">
      <c r="A381" s="942"/>
      <c r="B381" s="942"/>
      <c r="C381" s="942"/>
      <c r="D381" s="942"/>
      <c r="E381" s="942"/>
      <c r="F381" s="942"/>
      <c r="G381" s="942"/>
      <c r="H381" s="942"/>
      <c r="I381" s="942"/>
      <c r="J381" s="942"/>
      <c r="K381" s="942"/>
      <c r="L381" s="942"/>
      <c r="M381" s="942"/>
      <c r="N381" s="942"/>
      <c r="O381" s="942"/>
      <c r="P381" s="942"/>
      <c r="Q381" s="942"/>
      <c r="R381" s="942"/>
      <c r="S381" s="942"/>
      <c r="T381" s="942"/>
      <c r="U381" s="942"/>
      <c r="V381" s="942"/>
      <c r="W381" s="942"/>
      <c r="X381" s="942"/>
      <c r="Y381" s="942"/>
      <c r="Z381" s="942"/>
      <c r="AA381" s="942"/>
      <c r="AB381" s="942"/>
      <c r="AC381" s="942"/>
      <c r="AD381" s="942"/>
      <c r="AE381" s="942"/>
      <c r="AF381" s="942"/>
      <c r="AG381" s="942"/>
      <c r="AH381" s="942"/>
      <c r="AI381" s="942"/>
      <c r="AJ381" s="942"/>
      <c r="AK381" s="942"/>
      <c r="AL381" s="942"/>
      <c r="AM381" s="942"/>
      <c r="AN381" s="942"/>
      <c r="AO381" s="942"/>
      <c r="AP381" s="942"/>
      <c r="AQ381" s="942"/>
      <c r="AR381" s="942"/>
      <c r="AS381" s="942"/>
      <c r="AT381" s="942"/>
      <c r="AU381" s="942"/>
      <c r="AV381" s="942"/>
      <c r="AW381" s="942"/>
    </row>
    <row r="382" spans="1:49" x14ac:dyDescent="0.15">
      <c r="A382" s="942"/>
      <c r="B382" s="942"/>
      <c r="C382" s="942"/>
      <c r="D382" s="942"/>
      <c r="E382" s="942"/>
      <c r="F382" s="942"/>
      <c r="G382" s="942"/>
      <c r="H382" s="942"/>
      <c r="I382" s="942"/>
      <c r="J382" s="942"/>
      <c r="K382" s="942"/>
      <c r="L382" s="942"/>
      <c r="M382" s="942"/>
      <c r="N382" s="942"/>
      <c r="O382" s="942"/>
      <c r="P382" s="942"/>
      <c r="Q382" s="942"/>
      <c r="R382" s="942"/>
      <c r="S382" s="942"/>
      <c r="T382" s="942"/>
      <c r="U382" s="942"/>
      <c r="V382" s="942"/>
      <c r="W382" s="942"/>
      <c r="X382" s="942"/>
      <c r="Y382" s="942"/>
      <c r="Z382" s="942"/>
      <c r="AA382" s="942"/>
      <c r="AB382" s="942"/>
      <c r="AC382" s="942"/>
      <c r="AD382" s="942"/>
      <c r="AE382" s="942"/>
      <c r="AF382" s="942"/>
      <c r="AG382" s="942"/>
      <c r="AH382" s="942"/>
      <c r="AI382" s="942"/>
      <c r="AJ382" s="942"/>
      <c r="AK382" s="942"/>
      <c r="AL382" s="942"/>
      <c r="AM382" s="942"/>
      <c r="AN382" s="942"/>
      <c r="AO382" s="942"/>
      <c r="AP382" s="942"/>
      <c r="AQ382" s="942"/>
      <c r="AR382" s="942"/>
      <c r="AS382" s="942"/>
      <c r="AT382" s="942"/>
      <c r="AU382" s="942"/>
      <c r="AV382" s="942"/>
      <c r="AW382" s="942"/>
    </row>
    <row r="383" spans="1:49" x14ac:dyDescent="0.15">
      <c r="A383" s="942"/>
      <c r="B383" s="942"/>
      <c r="C383" s="942"/>
      <c r="D383" s="942"/>
      <c r="E383" s="942"/>
      <c r="F383" s="942"/>
      <c r="G383" s="942"/>
      <c r="H383" s="942"/>
      <c r="I383" s="942"/>
      <c r="J383" s="942"/>
      <c r="K383" s="942"/>
      <c r="L383" s="942"/>
      <c r="M383" s="942"/>
      <c r="N383" s="942"/>
      <c r="O383" s="942"/>
      <c r="P383" s="942"/>
      <c r="Q383" s="942"/>
      <c r="R383" s="942"/>
      <c r="S383" s="942"/>
      <c r="T383" s="942"/>
      <c r="U383" s="942"/>
      <c r="V383" s="942"/>
      <c r="W383" s="942"/>
      <c r="X383" s="942"/>
      <c r="Y383" s="942"/>
      <c r="Z383" s="942"/>
      <c r="AA383" s="942"/>
      <c r="AB383" s="942"/>
      <c r="AC383" s="942"/>
      <c r="AD383" s="942"/>
      <c r="AE383" s="942"/>
      <c r="AF383" s="942"/>
      <c r="AG383" s="942"/>
      <c r="AH383" s="942"/>
      <c r="AI383" s="942"/>
      <c r="AJ383" s="942"/>
      <c r="AK383" s="942"/>
      <c r="AL383" s="942"/>
      <c r="AM383" s="942"/>
      <c r="AN383" s="942"/>
      <c r="AO383" s="942"/>
      <c r="AP383" s="942"/>
      <c r="AQ383" s="942"/>
      <c r="AR383" s="942"/>
      <c r="AS383" s="942"/>
      <c r="AT383" s="942"/>
      <c r="AU383" s="942"/>
      <c r="AV383" s="942"/>
      <c r="AW383" s="942"/>
    </row>
    <row r="384" spans="1:49" x14ac:dyDescent="0.15">
      <c r="A384" s="942"/>
      <c r="B384" s="942"/>
      <c r="C384" s="942"/>
      <c r="D384" s="942"/>
      <c r="E384" s="942"/>
      <c r="F384" s="942"/>
      <c r="G384" s="942"/>
      <c r="H384" s="942"/>
      <c r="I384" s="942"/>
      <c r="J384" s="942"/>
      <c r="K384" s="942"/>
      <c r="L384" s="942"/>
      <c r="M384" s="942"/>
      <c r="N384" s="942"/>
      <c r="O384" s="942"/>
      <c r="P384" s="942"/>
      <c r="Q384" s="942"/>
      <c r="R384" s="942"/>
      <c r="S384" s="942"/>
      <c r="T384" s="942"/>
      <c r="U384" s="942"/>
      <c r="V384" s="942"/>
      <c r="W384" s="942"/>
      <c r="X384" s="942"/>
      <c r="Y384" s="942"/>
      <c r="Z384" s="942"/>
      <c r="AA384" s="942"/>
      <c r="AB384" s="942"/>
      <c r="AC384" s="942"/>
      <c r="AD384" s="942"/>
      <c r="AE384" s="942"/>
      <c r="AF384" s="942"/>
      <c r="AG384" s="942"/>
      <c r="AH384" s="942"/>
      <c r="AI384" s="942"/>
      <c r="AJ384" s="942"/>
      <c r="AK384" s="942"/>
      <c r="AL384" s="942"/>
      <c r="AM384" s="942"/>
      <c r="AN384" s="942"/>
      <c r="AO384" s="942"/>
      <c r="AP384" s="942"/>
      <c r="AQ384" s="942"/>
      <c r="AR384" s="942"/>
      <c r="AS384" s="942"/>
      <c r="AT384" s="942"/>
      <c r="AU384" s="942"/>
      <c r="AV384" s="942"/>
      <c r="AW384" s="942"/>
    </row>
    <row r="385" spans="1:49" x14ac:dyDescent="0.15">
      <c r="A385" s="942"/>
      <c r="B385" s="942"/>
      <c r="C385" s="942"/>
      <c r="D385" s="942"/>
      <c r="E385" s="942"/>
      <c r="F385" s="942"/>
      <c r="G385" s="942"/>
      <c r="H385" s="942"/>
      <c r="I385" s="942"/>
      <c r="J385" s="942"/>
      <c r="K385" s="942"/>
      <c r="L385" s="942"/>
      <c r="M385" s="942"/>
      <c r="N385" s="942"/>
      <c r="O385" s="942"/>
      <c r="P385" s="942"/>
      <c r="Q385" s="942"/>
      <c r="R385" s="942"/>
      <c r="S385" s="942"/>
      <c r="T385" s="942"/>
      <c r="U385" s="942"/>
      <c r="V385" s="942"/>
      <c r="W385" s="942"/>
      <c r="X385" s="942"/>
      <c r="Y385" s="942"/>
      <c r="Z385" s="942"/>
      <c r="AA385" s="942"/>
      <c r="AB385" s="942"/>
      <c r="AC385" s="942"/>
      <c r="AD385" s="942"/>
      <c r="AE385" s="942"/>
      <c r="AF385" s="942"/>
      <c r="AG385" s="942"/>
      <c r="AH385" s="942"/>
      <c r="AI385" s="942"/>
      <c r="AJ385" s="942"/>
      <c r="AK385" s="942"/>
      <c r="AL385" s="942"/>
      <c r="AM385" s="942"/>
      <c r="AN385" s="942"/>
      <c r="AO385" s="942"/>
      <c r="AP385" s="942"/>
      <c r="AQ385" s="942"/>
      <c r="AR385" s="942"/>
      <c r="AS385" s="942"/>
      <c r="AT385" s="942"/>
      <c r="AU385" s="942"/>
      <c r="AV385" s="942"/>
      <c r="AW385" s="942"/>
    </row>
    <row r="386" spans="1:49" x14ac:dyDescent="0.15">
      <c r="A386" s="942"/>
      <c r="B386" s="942"/>
      <c r="C386" s="942"/>
      <c r="D386" s="942"/>
      <c r="E386" s="942"/>
      <c r="F386" s="942"/>
      <c r="G386" s="942"/>
      <c r="H386" s="942"/>
      <c r="I386" s="942"/>
      <c r="J386" s="942"/>
      <c r="K386" s="942"/>
      <c r="L386" s="942"/>
      <c r="M386" s="942"/>
      <c r="N386" s="942"/>
      <c r="O386" s="942"/>
      <c r="P386" s="942"/>
      <c r="Q386" s="942"/>
      <c r="R386" s="942"/>
      <c r="S386" s="942"/>
      <c r="T386" s="942"/>
      <c r="U386" s="942"/>
      <c r="V386" s="942"/>
      <c r="W386" s="942"/>
      <c r="X386" s="942"/>
      <c r="Y386" s="942"/>
      <c r="Z386" s="942"/>
      <c r="AA386" s="942"/>
      <c r="AB386" s="942"/>
      <c r="AC386" s="942"/>
      <c r="AD386" s="942"/>
      <c r="AE386" s="942"/>
      <c r="AF386" s="942"/>
      <c r="AG386" s="942"/>
      <c r="AH386" s="942"/>
      <c r="AI386" s="942"/>
      <c r="AJ386" s="942"/>
      <c r="AK386" s="942"/>
      <c r="AL386" s="942"/>
      <c r="AM386" s="942"/>
      <c r="AN386" s="942"/>
      <c r="AO386" s="942"/>
      <c r="AP386" s="942"/>
      <c r="AQ386" s="942"/>
      <c r="AR386" s="942"/>
      <c r="AS386" s="942"/>
      <c r="AT386" s="942"/>
      <c r="AU386" s="942"/>
      <c r="AV386" s="942"/>
      <c r="AW386" s="942"/>
    </row>
    <row r="387" spans="1:49" x14ac:dyDescent="0.15">
      <c r="A387" s="942"/>
      <c r="B387" s="942"/>
      <c r="C387" s="942"/>
      <c r="D387" s="942"/>
      <c r="E387" s="942"/>
      <c r="F387" s="942"/>
      <c r="G387" s="942"/>
      <c r="H387" s="942"/>
      <c r="I387" s="942"/>
      <c r="J387" s="942"/>
      <c r="K387" s="942"/>
      <c r="L387" s="942"/>
      <c r="M387" s="942"/>
      <c r="N387" s="942"/>
      <c r="O387" s="942"/>
      <c r="P387" s="942"/>
      <c r="Q387" s="942"/>
      <c r="R387" s="942"/>
      <c r="S387" s="942"/>
      <c r="T387" s="942"/>
      <c r="U387" s="942"/>
      <c r="V387" s="942"/>
      <c r="W387" s="942"/>
      <c r="X387" s="942"/>
      <c r="Y387" s="942"/>
      <c r="Z387" s="942"/>
      <c r="AA387" s="942"/>
      <c r="AB387" s="942"/>
      <c r="AC387" s="942"/>
      <c r="AD387" s="942"/>
      <c r="AE387" s="942"/>
      <c r="AF387" s="942"/>
      <c r="AG387" s="942"/>
      <c r="AH387" s="942"/>
      <c r="AI387" s="942"/>
      <c r="AJ387" s="942"/>
      <c r="AK387" s="942"/>
      <c r="AL387" s="942"/>
      <c r="AM387" s="942"/>
      <c r="AN387" s="942"/>
      <c r="AO387" s="942"/>
      <c r="AP387" s="942"/>
      <c r="AQ387" s="942"/>
      <c r="AR387" s="942"/>
      <c r="AS387" s="942"/>
      <c r="AT387" s="942"/>
      <c r="AU387" s="942"/>
      <c r="AV387" s="942"/>
      <c r="AW387" s="942"/>
    </row>
    <row r="388" spans="1:49" x14ac:dyDescent="0.15">
      <c r="A388" s="942"/>
      <c r="B388" s="942"/>
      <c r="C388" s="942"/>
      <c r="D388" s="942"/>
      <c r="E388" s="942"/>
      <c r="F388" s="942"/>
      <c r="G388" s="942"/>
      <c r="H388" s="942"/>
      <c r="I388" s="942"/>
      <c r="J388" s="942"/>
      <c r="K388" s="942"/>
      <c r="L388" s="942"/>
      <c r="M388" s="942"/>
      <c r="N388" s="942"/>
      <c r="O388" s="942"/>
      <c r="P388" s="942"/>
      <c r="Q388" s="942"/>
      <c r="R388" s="942"/>
      <c r="S388" s="942"/>
      <c r="T388" s="942"/>
      <c r="U388" s="942"/>
      <c r="V388" s="942"/>
      <c r="W388" s="942"/>
      <c r="X388" s="942"/>
      <c r="Y388" s="942"/>
      <c r="Z388" s="942"/>
      <c r="AA388" s="942"/>
      <c r="AB388" s="942"/>
      <c r="AC388" s="942"/>
      <c r="AD388" s="942"/>
      <c r="AE388" s="942"/>
      <c r="AF388" s="942"/>
      <c r="AG388" s="942"/>
      <c r="AH388" s="942"/>
      <c r="AI388" s="942"/>
      <c r="AJ388" s="942"/>
      <c r="AK388" s="942"/>
      <c r="AL388" s="942"/>
      <c r="AM388" s="942"/>
      <c r="AN388" s="942"/>
      <c r="AO388" s="942"/>
      <c r="AP388" s="942"/>
      <c r="AQ388" s="942"/>
      <c r="AR388" s="942"/>
      <c r="AS388" s="942"/>
      <c r="AT388" s="942"/>
      <c r="AU388" s="942"/>
      <c r="AV388" s="942"/>
      <c r="AW388" s="942"/>
    </row>
    <row r="389" spans="1:49" x14ac:dyDescent="0.15">
      <c r="A389" s="942"/>
      <c r="B389" s="942"/>
      <c r="C389" s="942"/>
      <c r="D389" s="942"/>
      <c r="E389" s="942"/>
      <c r="F389" s="942"/>
      <c r="G389" s="942"/>
      <c r="H389" s="942"/>
      <c r="I389" s="942"/>
      <c r="J389" s="942"/>
      <c r="K389" s="942"/>
      <c r="L389" s="942"/>
      <c r="M389" s="942"/>
      <c r="N389" s="942"/>
      <c r="O389" s="942"/>
      <c r="P389" s="942"/>
      <c r="Q389" s="942"/>
      <c r="R389" s="942"/>
      <c r="S389" s="942"/>
      <c r="T389" s="942"/>
      <c r="U389" s="942"/>
      <c r="V389" s="942"/>
      <c r="W389" s="942"/>
      <c r="X389" s="942"/>
      <c r="Y389" s="942"/>
      <c r="Z389" s="942"/>
      <c r="AA389" s="942"/>
      <c r="AB389" s="942"/>
      <c r="AC389" s="942"/>
      <c r="AD389" s="942"/>
      <c r="AE389" s="942"/>
      <c r="AF389" s="942"/>
      <c r="AG389" s="942"/>
      <c r="AH389" s="942"/>
      <c r="AI389" s="942"/>
      <c r="AJ389" s="942"/>
      <c r="AK389" s="942"/>
      <c r="AL389" s="942"/>
      <c r="AM389" s="942"/>
      <c r="AN389" s="942"/>
      <c r="AO389" s="942"/>
      <c r="AP389" s="942"/>
      <c r="AQ389" s="942"/>
      <c r="AR389" s="942"/>
      <c r="AS389" s="942"/>
      <c r="AT389" s="942"/>
      <c r="AU389" s="942"/>
      <c r="AV389" s="942"/>
      <c r="AW389" s="942"/>
    </row>
    <row r="390" spans="1:49" x14ac:dyDescent="0.15">
      <c r="A390" s="942"/>
      <c r="B390" s="942"/>
      <c r="C390" s="942"/>
      <c r="D390" s="942"/>
      <c r="E390" s="942"/>
      <c r="F390" s="942"/>
      <c r="G390" s="942"/>
      <c r="H390" s="942"/>
      <c r="I390" s="942"/>
      <c r="J390" s="942"/>
      <c r="K390" s="942"/>
      <c r="L390" s="942"/>
      <c r="M390" s="942"/>
      <c r="N390" s="942"/>
      <c r="O390" s="942"/>
      <c r="P390" s="942"/>
      <c r="Q390" s="942"/>
      <c r="R390" s="942"/>
      <c r="S390" s="942"/>
      <c r="T390" s="942"/>
      <c r="U390" s="942"/>
      <c r="V390" s="942"/>
      <c r="W390" s="942"/>
      <c r="X390" s="942"/>
      <c r="Y390" s="942"/>
      <c r="Z390" s="942"/>
      <c r="AA390" s="942"/>
      <c r="AB390" s="942"/>
      <c r="AC390" s="942"/>
      <c r="AD390" s="942"/>
      <c r="AE390" s="942"/>
      <c r="AF390" s="942"/>
      <c r="AG390" s="942"/>
      <c r="AH390" s="942"/>
      <c r="AI390" s="942"/>
      <c r="AJ390" s="942"/>
      <c r="AK390" s="942"/>
      <c r="AL390" s="942"/>
      <c r="AM390" s="942"/>
      <c r="AN390" s="942"/>
      <c r="AO390" s="942"/>
      <c r="AP390" s="942"/>
      <c r="AQ390" s="942"/>
      <c r="AR390" s="942"/>
      <c r="AS390" s="942"/>
      <c r="AT390" s="942"/>
      <c r="AU390" s="942"/>
      <c r="AV390" s="942"/>
      <c r="AW390" s="942"/>
    </row>
    <row r="391" spans="1:49" x14ac:dyDescent="0.15">
      <c r="A391" s="942"/>
      <c r="B391" s="942"/>
      <c r="C391" s="942"/>
      <c r="D391" s="942"/>
      <c r="E391" s="942"/>
      <c r="F391" s="942"/>
      <c r="G391" s="942"/>
      <c r="H391" s="942"/>
      <c r="I391" s="942"/>
      <c r="J391" s="942"/>
      <c r="K391" s="942"/>
      <c r="L391" s="942"/>
      <c r="M391" s="942"/>
      <c r="N391" s="942"/>
      <c r="O391" s="942"/>
      <c r="P391" s="942"/>
      <c r="Q391" s="942"/>
      <c r="R391" s="942"/>
      <c r="S391" s="942"/>
      <c r="T391" s="942"/>
      <c r="U391" s="942"/>
      <c r="V391" s="942"/>
      <c r="W391" s="942"/>
      <c r="X391" s="942"/>
      <c r="Y391" s="942"/>
      <c r="Z391" s="942"/>
      <c r="AA391" s="942"/>
      <c r="AB391" s="942"/>
      <c r="AC391" s="942"/>
      <c r="AD391" s="942"/>
      <c r="AE391" s="942"/>
      <c r="AF391" s="942"/>
      <c r="AG391" s="942"/>
      <c r="AH391" s="942"/>
      <c r="AI391" s="942"/>
      <c r="AJ391" s="942"/>
      <c r="AK391" s="942"/>
      <c r="AL391" s="942"/>
      <c r="AM391" s="942"/>
      <c r="AN391" s="942"/>
      <c r="AO391" s="942"/>
      <c r="AP391" s="942"/>
      <c r="AQ391" s="942"/>
      <c r="AR391" s="942"/>
      <c r="AS391" s="942"/>
      <c r="AT391" s="942"/>
      <c r="AU391" s="942"/>
      <c r="AV391" s="942"/>
      <c r="AW391" s="942"/>
    </row>
    <row r="392" spans="1:49" x14ac:dyDescent="0.15">
      <c r="A392" s="942"/>
      <c r="B392" s="942"/>
      <c r="C392" s="942"/>
      <c r="D392" s="942"/>
      <c r="E392" s="942"/>
      <c r="F392" s="942"/>
      <c r="G392" s="942"/>
      <c r="H392" s="942"/>
      <c r="I392" s="942"/>
      <c r="J392" s="942"/>
      <c r="K392" s="942"/>
      <c r="L392" s="942"/>
      <c r="M392" s="942"/>
      <c r="N392" s="942"/>
      <c r="O392" s="942"/>
      <c r="P392" s="942"/>
      <c r="Q392" s="942"/>
      <c r="R392" s="942"/>
      <c r="S392" s="942"/>
      <c r="T392" s="942"/>
      <c r="U392" s="942"/>
      <c r="V392" s="942"/>
      <c r="W392" s="942"/>
      <c r="X392" s="942"/>
      <c r="Y392" s="942"/>
      <c r="Z392" s="942"/>
      <c r="AA392" s="942"/>
      <c r="AB392" s="942"/>
      <c r="AC392" s="942"/>
      <c r="AD392" s="942"/>
      <c r="AE392" s="942"/>
      <c r="AF392" s="942"/>
      <c r="AG392" s="942"/>
      <c r="AH392" s="942"/>
      <c r="AI392" s="942"/>
      <c r="AJ392" s="942"/>
      <c r="AK392" s="942"/>
      <c r="AL392" s="942"/>
      <c r="AM392" s="942"/>
      <c r="AN392" s="942"/>
      <c r="AO392" s="942"/>
      <c r="AP392" s="942"/>
      <c r="AQ392" s="942"/>
      <c r="AR392" s="942"/>
      <c r="AS392" s="942"/>
      <c r="AT392" s="942"/>
      <c r="AU392" s="942"/>
      <c r="AV392" s="942"/>
      <c r="AW392" s="942"/>
    </row>
    <row r="393" spans="1:49" x14ac:dyDescent="0.15">
      <c r="A393" s="942"/>
      <c r="B393" s="942"/>
      <c r="C393" s="942"/>
      <c r="D393" s="942"/>
      <c r="E393" s="942"/>
      <c r="F393" s="942"/>
      <c r="G393" s="942"/>
      <c r="H393" s="942"/>
      <c r="I393" s="942"/>
      <c r="J393" s="942"/>
      <c r="K393" s="942"/>
      <c r="L393" s="942"/>
      <c r="M393" s="942"/>
      <c r="N393" s="942"/>
      <c r="O393" s="942"/>
      <c r="P393" s="942"/>
      <c r="Q393" s="942"/>
      <c r="R393" s="942"/>
      <c r="S393" s="942"/>
      <c r="T393" s="942"/>
      <c r="U393" s="942"/>
      <c r="V393" s="942"/>
      <c r="W393" s="942"/>
      <c r="X393" s="942"/>
      <c r="Y393" s="942"/>
      <c r="Z393" s="942"/>
      <c r="AA393" s="942"/>
      <c r="AB393" s="942"/>
      <c r="AC393" s="942"/>
      <c r="AD393" s="942"/>
      <c r="AE393" s="942"/>
      <c r="AF393" s="942"/>
      <c r="AG393" s="942"/>
      <c r="AH393" s="942"/>
      <c r="AI393" s="942"/>
      <c r="AJ393" s="942"/>
      <c r="AK393" s="942"/>
      <c r="AL393" s="942"/>
      <c r="AM393" s="942"/>
      <c r="AN393" s="942"/>
      <c r="AO393" s="942"/>
      <c r="AP393" s="942"/>
      <c r="AQ393" s="942"/>
      <c r="AR393" s="942"/>
      <c r="AS393" s="942"/>
      <c r="AT393" s="942"/>
      <c r="AU393" s="942"/>
      <c r="AV393" s="942"/>
      <c r="AW393" s="942"/>
    </row>
    <row r="394" spans="1:49" x14ac:dyDescent="0.15">
      <c r="A394" s="942"/>
      <c r="B394" s="942"/>
      <c r="C394" s="942"/>
      <c r="D394" s="942"/>
      <c r="E394" s="942"/>
      <c r="F394" s="942"/>
      <c r="G394" s="942"/>
      <c r="H394" s="942"/>
      <c r="I394" s="942"/>
      <c r="J394" s="942"/>
      <c r="K394" s="942"/>
      <c r="L394" s="942"/>
      <c r="M394" s="942"/>
      <c r="N394" s="942"/>
      <c r="O394" s="942"/>
      <c r="P394" s="942"/>
      <c r="Q394" s="942"/>
      <c r="R394" s="942"/>
      <c r="S394" s="942"/>
      <c r="T394" s="942"/>
      <c r="U394" s="942"/>
      <c r="V394" s="942"/>
      <c r="W394" s="942"/>
      <c r="X394" s="942"/>
      <c r="Y394" s="942"/>
      <c r="Z394" s="942"/>
      <c r="AA394" s="942"/>
      <c r="AB394" s="942"/>
      <c r="AC394" s="942"/>
      <c r="AD394" s="942"/>
      <c r="AE394" s="942"/>
      <c r="AF394" s="942"/>
      <c r="AG394" s="942"/>
      <c r="AH394" s="942"/>
      <c r="AI394" s="942"/>
      <c r="AJ394" s="942"/>
      <c r="AK394" s="942"/>
      <c r="AL394" s="942"/>
      <c r="AM394" s="942"/>
      <c r="AN394" s="942"/>
      <c r="AO394" s="942"/>
      <c r="AP394" s="942"/>
      <c r="AQ394" s="942"/>
      <c r="AR394" s="942"/>
      <c r="AS394" s="942"/>
      <c r="AT394" s="942"/>
      <c r="AU394" s="942"/>
      <c r="AV394" s="942"/>
      <c r="AW394" s="942"/>
    </row>
    <row r="395" spans="1:49" x14ac:dyDescent="0.15">
      <c r="A395" s="942"/>
      <c r="B395" s="942"/>
      <c r="C395" s="942"/>
      <c r="D395" s="942"/>
      <c r="E395" s="942"/>
      <c r="F395" s="942"/>
      <c r="G395" s="942"/>
      <c r="H395" s="942"/>
      <c r="I395" s="942"/>
      <c r="J395" s="942"/>
      <c r="K395" s="942"/>
      <c r="L395" s="942"/>
      <c r="M395" s="942"/>
      <c r="N395" s="942"/>
      <c r="O395" s="942"/>
      <c r="P395" s="942"/>
      <c r="Q395" s="942"/>
      <c r="R395" s="942"/>
      <c r="S395" s="942"/>
      <c r="T395" s="942"/>
      <c r="U395" s="942"/>
      <c r="V395" s="942"/>
      <c r="W395" s="942"/>
      <c r="X395" s="942"/>
      <c r="Y395" s="942"/>
      <c r="Z395" s="942"/>
      <c r="AA395" s="942"/>
      <c r="AB395" s="942"/>
      <c r="AC395" s="942"/>
      <c r="AD395" s="942"/>
      <c r="AE395" s="942"/>
      <c r="AF395" s="942"/>
      <c r="AG395" s="942"/>
      <c r="AH395" s="942"/>
      <c r="AI395" s="942"/>
      <c r="AJ395" s="942"/>
      <c r="AK395" s="942"/>
      <c r="AL395" s="942"/>
      <c r="AM395" s="942"/>
      <c r="AN395" s="942"/>
      <c r="AO395" s="942"/>
      <c r="AP395" s="942"/>
      <c r="AQ395" s="942"/>
      <c r="AR395" s="942"/>
      <c r="AS395" s="942"/>
      <c r="AT395" s="942"/>
      <c r="AU395" s="942"/>
      <c r="AV395" s="942"/>
      <c r="AW395" s="942"/>
    </row>
    <row r="396" spans="1:49" x14ac:dyDescent="0.15">
      <c r="A396" s="942"/>
      <c r="B396" s="942"/>
      <c r="C396" s="942"/>
      <c r="D396" s="942"/>
      <c r="E396" s="942"/>
      <c r="F396" s="942"/>
      <c r="G396" s="942"/>
      <c r="H396" s="942"/>
      <c r="I396" s="942"/>
      <c r="J396" s="942"/>
      <c r="K396" s="942"/>
      <c r="L396" s="942"/>
      <c r="M396" s="942"/>
      <c r="N396" s="942"/>
      <c r="O396" s="942"/>
      <c r="P396" s="942"/>
      <c r="Q396" s="942"/>
      <c r="R396" s="942"/>
      <c r="S396" s="942"/>
      <c r="T396" s="942"/>
      <c r="U396" s="942"/>
      <c r="V396" s="942"/>
      <c r="W396" s="942"/>
      <c r="X396" s="942"/>
      <c r="Y396" s="942"/>
      <c r="Z396" s="942"/>
      <c r="AA396" s="942"/>
      <c r="AB396" s="942"/>
      <c r="AC396" s="942"/>
      <c r="AD396" s="942"/>
      <c r="AE396" s="942"/>
      <c r="AF396" s="942"/>
      <c r="AG396" s="942"/>
      <c r="AH396" s="942"/>
      <c r="AI396" s="942"/>
      <c r="AJ396" s="942"/>
      <c r="AK396" s="942"/>
      <c r="AL396" s="942"/>
      <c r="AM396" s="942"/>
      <c r="AN396" s="942"/>
      <c r="AO396" s="942"/>
      <c r="AP396" s="942"/>
      <c r="AQ396" s="942"/>
      <c r="AR396" s="942"/>
      <c r="AS396" s="942"/>
      <c r="AT396" s="942"/>
      <c r="AU396" s="942"/>
      <c r="AV396" s="942"/>
      <c r="AW396" s="942"/>
    </row>
    <row r="397" spans="1:49" x14ac:dyDescent="0.15">
      <c r="A397" s="942"/>
      <c r="B397" s="942"/>
      <c r="C397" s="942"/>
      <c r="D397" s="942"/>
      <c r="E397" s="942"/>
      <c r="F397" s="942"/>
      <c r="G397" s="942"/>
      <c r="H397" s="942"/>
      <c r="I397" s="942"/>
      <c r="J397" s="942"/>
      <c r="K397" s="942"/>
      <c r="L397" s="942"/>
      <c r="M397" s="942"/>
      <c r="N397" s="942"/>
      <c r="O397" s="942"/>
      <c r="P397" s="942"/>
      <c r="Q397" s="942"/>
      <c r="R397" s="942"/>
      <c r="S397" s="942"/>
      <c r="T397" s="942"/>
      <c r="U397" s="942"/>
      <c r="V397" s="942"/>
      <c r="W397" s="942"/>
      <c r="X397" s="942"/>
      <c r="Y397" s="942"/>
      <c r="Z397" s="942"/>
      <c r="AA397" s="942"/>
      <c r="AB397" s="942"/>
      <c r="AC397" s="942"/>
      <c r="AD397" s="942"/>
      <c r="AE397" s="942"/>
      <c r="AF397" s="942"/>
      <c r="AG397" s="942"/>
      <c r="AH397" s="942"/>
      <c r="AI397" s="942"/>
      <c r="AJ397" s="942"/>
      <c r="AK397" s="942"/>
      <c r="AL397" s="942"/>
      <c r="AM397" s="942"/>
      <c r="AN397" s="942"/>
      <c r="AO397" s="942"/>
      <c r="AP397" s="942"/>
      <c r="AQ397" s="942"/>
      <c r="AR397" s="942"/>
      <c r="AS397" s="942"/>
      <c r="AT397" s="942"/>
      <c r="AU397" s="942"/>
      <c r="AV397" s="942"/>
      <c r="AW397" s="942"/>
    </row>
    <row r="398" spans="1:49" x14ac:dyDescent="0.15">
      <c r="A398" s="942"/>
      <c r="B398" s="942"/>
      <c r="C398" s="942"/>
      <c r="D398" s="942"/>
      <c r="E398" s="942"/>
      <c r="F398" s="942"/>
      <c r="G398" s="942"/>
      <c r="H398" s="942"/>
      <c r="I398" s="942"/>
      <c r="J398" s="942"/>
      <c r="K398" s="942"/>
      <c r="L398" s="942"/>
      <c r="M398" s="942"/>
      <c r="N398" s="942"/>
      <c r="O398" s="942"/>
      <c r="P398" s="942"/>
      <c r="Q398" s="942"/>
      <c r="R398" s="942"/>
      <c r="S398" s="942"/>
      <c r="T398" s="942"/>
      <c r="U398" s="942"/>
      <c r="V398" s="942"/>
      <c r="W398" s="942"/>
      <c r="X398" s="942"/>
      <c r="Y398" s="942"/>
      <c r="Z398" s="942"/>
      <c r="AA398" s="942"/>
      <c r="AB398" s="942"/>
      <c r="AC398" s="942"/>
      <c r="AD398" s="942"/>
      <c r="AE398" s="942"/>
      <c r="AF398" s="942"/>
      <c r="AG398" s="942"/>
      <c r="AH398" s="942"/>
      <c r="AI398" s="942"/>
      <c r="AJ398" s="942"/>
      <c r="AK398" s="942"/>
      <c r="AL398" s="942"/>
      <c r="AM398" s="942"/>
      <c r="AN398" s="942"/>
      <c r="AO398" s="942"/>
      <c r="AP398" s="942"/>
      <c r="AQ398" s="942"/>
      <c r="AR398" s="942"/>
      <c r="AS398" s="942"/>
      <c r="AT398" s="942"/>
      <c r="AU398" s="942"/>
      <c r="AV398" s="942"/>
      <c r="AW398" s="942"/>
    </row>
    <row r="399" spans="1:49" x14ac:dyDescent="0.15">
      <c r="A399" s="942"/>
      <c r="B399" s="942"/>
      <c r="C399" s="942"/>
      <c r="D399" s="942"/>
      <c r="E399" s="942"/>
      <c r="F399" s="942"/>
      <c r="G399" s="942"/>
      <c r="H399" s="942"/>
      <c r="I399" s="942"/>
      <c r="J399" s="942"/>
      <c r="K399" s="942"/>
      <c r="L399" s="942"/>
      <c r="M399" s="942"/>
      <c r="N399" s="942"/>
      <c r="O399" s="942"/>
      <c r="P399" s="942"/>
      <c r="Q399" s="942"/>
      <c r="R399" s="942"/>
      <c r="S399" s="942"/>
      <c r="T399" s="942"/>
      <c r="U399" s="942"/>
      <c r="V399" s="942"/>
      <c r="W399" s="942"/>
      <c r="X399" s="942"/>
      <c r="Y399" s="942"/>
      <c r="Z399" s="942"/>
      <c r="AA399" s="942"/>
      <c r="AB399" s="942"/>
      <c r="AC399" s="942"/>
      <c r="AD399" s="942"/>
      <c r="AE399" s="942"/>
      <c r="AF399" s="942"/>
      <c r="AG399" s="942"/>
      <c r="AH399" s="942"/>
      <c r="AI399" s="942"/>
      <c r="AJ399" s="942"/>
      <c r="AK399" s="942"/>
      <c r="AL399" s="942"/>
      <c r="AM399" s="942"/>
      <c r="AN399" s="942"/>
      <c r="AO399" s="942"/>
      <c r="AP399" s="942"/>
      <c r="AQ399" s="942"/>
      <c r="AR399" s="942"/>
      <c r="AS399" s="942"/>
      <c r="AT399" s="942"/>
      <c r="AU399" s="942"/>
      <c r="AV399" s="942"/>
      <c r="AW399" s="942"/>
    </row>
    <row r="400" spans="1:49" x14ac:dyDescent="0.15">
      <c r="A400" s="942"/>
      <c r="B400" s="942"/>
      <c r="C400" s="942"/>
      <c r="D400" s="942"/>
      <c r="E400" s="942"/>
      <c r="F400" s="942"/>
      <c r="G400" s="942"/>
      <c r="H400" s="942"/>
      <c r="I400" s="942"/>
      <c r="J400" s="942"/>
      <c r="K400" s="942"/>
      <c r="L400" s="942"/>
      <c r="M400" s="942"/>
      <c r="N400" s="942"/>
      <c r="O400" s="942"/>
      <c r="P400" s="942"/>
      <c r="Q400" s="942"/>
      <c r="R400" s="942"/>
      <c r="S400" s="942"/>
      <c r="T400" s="942"/>
      <c r="U400" s="942"/>
      <c r="V400" s="942"/>
      <c r="W400" s="942"/>
      <c r="X400" s="942"/>
      <c r="Y400" s="942"/>
      <c r="Z400" s="942"/>
      <c r="AA400" s="942"/>
      <c r="AB400" s="942"/>
      <c r="AC400" s="942"/>
      <c r="AD400" s="942"/>
      <c r="AE400" s="942"/>
      <c r="AF400" s="942"/>
      <c r="AG400" s="942"/>
      <c r="AH400" s="942"/>
      <c r="AI400" s="942"/>
      <c r="AJ400" s="942"/>
      <c r="AK400" s="942"/>
      <c r="AL400" s="942"/>
      <c r="AM400" s="942"/>
      <c r="AN400" s="942"/>
      <c r="AO400" s="942"/>
      <c r="AP400" s="942"/>
      <c r="AQ400" s="942"/>
      <c r="AR400" s="942"/>
      <c r="AS400" s="942"/>
      <c r="AT400" s="942"/>
      <c r="AU400" s="942"/>
      <c r="AV400" s="942"/>
      <c r="AW400" s="942"/>
    </row>
    <row r="401" spans="1:49" x14ac:dyDescent="0.15">
      <c r="A401" s="942"/>
      <c r="B401" s="942"/>
      <c r="C401" s="942"/>
      <c r="D401" s="942"/>
      <c r="E401" s="942"/>
      <c r="F401" s="942"/>
      <c r="G401" s="942"/>
      <c r="H401" s="942"/>
      <c r="I401" s="942"/>
      <c r="J401" s="942"/>
      <c r="K401" s="942"/>
      <c r="L401" s="942"/>
      <c r="M401" s="942"/>
      <c r="N401" s="942"/>
      <c r="O401" s="942"/>
      <c r="P401" s="942"/>
      <c r="Q401" s="942"/>
      <c r="R401" s="942"/>
      <c r="S401" s="942"/>
      <c r="T401" s="942"/>
      <c r="U401" s="942"/>
      <c r="V401" s="942"/>
      <c r="W401" s="942"/>
      <c r="X401" s="942"/>
      <c r="Y401" s="942"/>
      <c r="Z401" s="942"/>
      <c r="AA401" s="942"/>
      <c r="AB401" s="942"/>
      <c r="AC401" s="942"/>
      <c r="AD401" s="942"/>
      <c r="AE401" s="942"/>
      <c r="AF401" s="942"/>
      <c r="AG401" s="942"/>
      <c r="AH401" s="942"/>
      <c r="AI401" s="942"/>
      <c r="AJ401" s="942"/>
      <c r="AK401" s="942"/>
      <c r="AL401" s="942"/>
      <c r="AM401" s="942"/>
      <c r="AN401" s="942"/>
      <c r="AO401" s="942"/>
      <c r="AP401" s="942"/>
      <c r="AQ401" s="942"/>
      <c r="AR401" s="942"/>
      <c r="AS401" s="942"/>
      <c r="AT401" s="942"/>
      <c r="AU401" s="942"/>
      <c r="AV401" s="942"/>
      <c r="AW401" s="942"/>
    </row>
    <row r="402" spans="1:49" x14ac:dyDescent="0.15">
      <c r="A402" s="942"/>
      <c r="B402" s="942"/>
      <c r="C402" s="942"/>
      <c r="D402" s="942"/>
      <c r="E402" s="942"/>
      <c r="F402" s="942"/>
      <c r="G402" s="942"/>
      <c r="H402" s="942"/>
      <c r="I402" s="942"/>
      <c r="J402" s="942"/>
      <c r="K402" s="942"/>
      <c r="L402" s="942"/>
      <c r="M402" s="942"/>
      <c r="N402" s="942"/>
      <c r="O402" s="942"/>
      <c r="P402" s="942"/>
      <c r="Q402" s="942"/>
      <c r="R402" s="942"/>
      <c r="S402" s="942"/>
      <c r="T402" s="942"/>
      <c r="U402" s="942"/>
      <c r="V402" s="942"/>
      <c r="W402" s="942"/>
      <c r="X402" s="942"/>
      <c r="Y402" s="942"/>
      <c r="Z402" s="942"/>
      <c r="AA402" s="942"/>
      <c r="AB402" s="942"/>
      <c r="AC402" s="942"/>
      <c r="AD402" s="942"/>
      <c r="AE402" s="942"/>
      <c r="AF402" s="942"/>
      <c r="AG402" s="942"/>
      <c r="AH402" s="942"/>
      <c r="AI402" s="942"/>
      <c r="AJ402" s="942"/>
      <c r="AK402" s="942"/>
      <c r="AL402" s="942"/>
      <c r="AM402" s="942"/>
      <c r="AN402" s="942"/>
      <c r="AO402" s="942"/>
      <c r="AP402" s="942"/>
      <c r="AQ402" s="942"/>
      <c r="AR402" s="942"/>
      <c r="AS402" s="942"/>
      <c r="AT402" s="942"/>
      <c r="AU402" s="942"/>
      <c r="AV402" s="942"/>
      <c r="AW402" s="942"/>
    </row>
    <row r="403" spans="1:49" x14ac:dyDescent="0.15">
      <c r="A403" s="942"/>
      <c r="B403" s="942"/>
      <c r="C403" s="942"/>
      <c r="D403" s="942"/>
      <c r="E403" s="942"/>
      <c r="F403" s="942"/>
      <c r="G403" s="942"/>
      <c r="H403" s="942"/>
      <c r="I403" s="942"/>
      <c r="J403" s="942"/>
      <c r="K403" s="942"/>
      <c r="L403" s="942"/>
      <c r="M403" s="942"/>
      <c r="N403" s="942"/>
      <c r="O403" s="942"/>
      <c r="P403" s="942"/>
      <c r="Q403" s="942"/>
      <c r="R403" s="942"/>
      <c r="S403" s="942"/>
      <c r="T403" s="942"/>
      <c r="U403" s="942"/>
      <c r="V403" s="942"/>
      <c r="W403" s="942"/>
      <c r="X403" s="942"/>
      <c r="Y403" s="942"/>
      <c r="Z403" s="942"/>
      <c r="AA403" s="942"/>
      <c r="AB403" s="942"/>
      <c r="AC403" s="942"/>
      <c r="AD403" s="942"/>
      <c r="AE403" s="942"/>
      <c r="AF403" s="942"/>
      <c r="AG403" s="942"/>
      <c r="AH403" s="942"/>
      <c r="AI403" s="942"/>
      <c r="AJ403" s="942"/>
      <c r="AK403" s="942"/>
      <c r="AL403" s="942"/>
      <c r="AM403" s="942"/>
      <c r="AN403" s="942"/>
      <c r="AO403" s="942"/>
      <c r="AP403" s="942"/>
      <c r="AQ403" s="942"/>
      <c r="AR403" s="942"/>
      <c r="AS403" s="942"/>
      <c r="AT403" s="942"/>
      <c r="AU403" s="942"/>
      <c r="AV403" s="942"/>
      <c r="AW403" s="942"/>
    </row>
    <row r="404" spans="1:49" x14ac:dyDescent="0.15">
      <c r="A404" s="942"/>
      <c r="B404" s="942"/>
      <c r="C404" s="942"/>
      <c r="D404" s="942"/>
      <c r="E404" s="942"/>
      <c r="F404" s="942"/>
      <c r="G404" s="942"/>
      <c r="H404" s="942"/>
      <c r="I404" s="942"/>
      <c r="J404" s="942"/>
      <c r="K404" s="942"/>
      <c r="L404" s="942"/>
      <c r="M404" s="942"/>
      <c r="N404" s="942"/>
      <c r="O404" s="942"/>
      <c r="P404" s="942"/>
      <c r="Q404" s="942"/>
      <c r="R404" s="942"/>
      <c r="S404" s="942"/>
      <c r="T404" s="942"/>
      <c r="U404" s="942"/>
      <c r="V404" s="942"/>
      <c r="W404" s="942"/>
      <c r="X404" s="942"/>
      <c r="Y404" s="942"/>
      <c r="Z404" s="942"/>
      <c r="AA404" s="942"/>
      <c r="AB404" s="942"/>
      <c r="AC404" s="942"/>
      <c r="AD404" s="942"/>
      <c r="AE404" s="942"/>
      <c r="AF404" s="942"/>
      <c r="AG404" s="942"/>
      <c r="AH404" s="942"/>
      <c r="AI404" s="942"/>
      <c r="AJ404" s="942"/>
      <c r="AK404" s="942"/>
      <c r="AL404" s="942"/>
      <c r="AM404" s="942"/>
      <c r="AN404" s="942"/>
      <c r="AO404" s="942"/>
      <c r="AP404" s="942"/>
      <c r="AQ404" s="942"/>
      <c r="AR404" s="942"/>
      <c r="AS404" s="942"/>
      <c r="AT404" s="942"/>
      <c r="AU404" s="942"/>
      <c r="AV404" s="942"/>
      <c r="AW404" s="942"/>
    </row>
    <row r="405" spans="1:49" x14ac:dyDescent="0.15">
      <c r="A405" s="942"/>
      <c r="B405" s="942"/>
      <c r="C405" s="942"/>
      <c r="D405" s="942"/>
      <c r="E405" s="942"/>
      <c r="F405" s="942"/>
      <c r="G405" s="942"/>
      <c r="H405" s="942"/>
      <c r="I405" s="942"/>
      <c r="J405" s="942"/>
      <c r="K405" s="942"/>
      <c r="L405" s="942"/>
      <c r="M405" s="942"/>
      <c r="N405" s="942"/>
      <c r="O405" s="942"/>
      <c r="P405" s="942"/>
      <c r="Q405" s="942"/>
      <c r="R405" s="942"/>
      <c r="S405" s="942"/>
      <c r="T405" s="942"/>
      <c r="U405" s="942"/>
      <c r="V405" s="942"/>
      <c r="W405" s="942"/>
      <c r="X405" s="942"/>
      <c r="Y405" s="942"/>
      <c r="Z405" s="942"/>
      <c r="AA405" s="942"/>
      <c r="AB405" s="942"/>
      <c r="AC405" s="942"/>
      <c r="AD405" s="942"/>
      <c r="AE405" s="942"/>
      <c r="AF405" s="942"/>
      <c r="AG405" s="942"/>
      <c r="AH405" s="942"/>
      <c r="AI405" s="942"/>
      <c r="AJ405" s="942"/>
      <c r="AK405" s="942"/>
      <c r="AL405" s="942"/>
      <c r="AM405" s="942"/>
      <c r="AN405" s="942"/>
      <c r="AO405" s="942"/>
      <c r="AP405" s="942"/>
      <c r="AQ405" s="942"/>
      <c r="AR405" s="942"/>
      <c r="AS405" s="942"/>
      <c r="AT405" s="942"/>
      <c r="AU405" s="942"/>
      <c r="AV405" s="942"/>
      <c r="AW405" s="942"/>
    </row>
    <row r="406" spans="1:49" x14ac:dyDescent="0.15">
      <c r="A406" s="942"/>
      <c r="B406" s="942"/>
      <c r="C406" s="942"/>
      <c r="D406" s="942"/>
      <c r="E406" s="942"/>
      <c r="F406" s="942"/>
      <c r="G406" s="942"/>
      <c r="H406" s="942"/>
      <c r="I406" s="942"/>
      <c r="J406" s="942"/>
      <c r="K406" s="942"/>
      <c r="L406" s="942"/>
      <c r="M406" s="942"/>
      <c r="N406" s="942"/>
      <c r="O406" s="942"/>
      <c r="P406" s="942"/>
      <c r="Q406" s="942"/>
      <c r="R406" s="942"/>
      <c r="S406" s="942"/>
      <c r="T406" s="942"/>
      <c r="U406" s="942"/>
      <c r="V406" s="942"/>
      <c r="W406" s="942"/>
      <c r="X406" s="942"/>
      <c r="Y406" s="942"/>
      <c r="Z406" s="942"/>
      <c r="AA406" s="942"/>
      <c r="AB406" s="942"/>
      <c r="AC406" s="942"/>
      <c r="AD406" s="942"/>
      <c r="AE406" s="942"/>
      <c r="AF406" s="942"/>
      <c r="AG406" s="942"/>
      <c r="AH406" s="942"/>
      <c r="AI406" s="942"/>
      <c r="AJ406" s="942"/>
      <c r="AK406" s="942"/>
      <c r="AL406" s="942"/>
      <c r="AM406" s="942"/>
      <c r="AN406" s="942"/>
      <c r="AO406" s="942"/>
      <c r="AP406" s="942"/>
      <c r="AQ406" s="942"/>
      <c r="AR406" s="942"/>
      <c r="AS406" s="942"/>
      <c r="AT406" s="942"/>
      <c r="AU406" s="942"/>
      <c r="AV406" s="942"/>
      <c r="AW406" s="942"/>
    </row>
    <row r="407" spans="1:49" x14ac:dyDescent="0.15">
      <c r="A407" s="942"/>
      <c r="B407" s="942"/>
      <c r="C407" s="942"/>
      <c r="D407" s="942"/>
      <c r="E407" s="942"/>
      <c r="F407" s="942"/>
      <c r="G407" s="942"/>
      <c r="H407" s="942"/>
      <c r="I407" s="942"/>
      <c r="J407" s="942"/>
      <c r="K407" s="942"/>
      <c r="L407" s="942"/>
      <c r="M407" s="942"/>
      <c r="N407" s="942"/>
      <c r="O407" s="942"/>
      <c r="P407" s="942"/>
      <c r="Q407" s="942"/>
      <c r="R407" s="942"/>
      <c r="S407" s="942"/>
      <c r="T407" s="942"/>
      <c r="U407" s="942"/>
      <c r="V407" s="942"/>
      <c r="W407" s="942"/>
      <c r="X407" s="942"/>
      <c r="Y407" s="942"/>
      <c r="Z407" s="942"/>
      <c r="AA407" s="942"/>
      <c r="AB407" s="942"/>
      <c r="AC407" s="942"/>
      <c r="AD407" s="942"/>
      <c r="AE407" s="942"/>
      <c r="AF407" s="942"/>
      <c r="AG407" s="942"/>
      <c r="AH407" s="942"/>
      <c r="AI407" s="942"/>
      <c r="AJ407" s="942"/>
      <c r="AK407" s="942"/>
      <c r="AL407" s="942"/>
      <c r="AM407" s="942"/>
      <c r="AN407" s="942"/>
      <c r="AO407" s="942"/>
      <c r="AP407" s="942"/>
      <c r="AQ407" s="942"/>
      <c r="AR407" s="942"/>
      <c r="AS407" s="942"/>
      <c r="AT407" s="942"/>
      <c r="AU407" s="942"/>
      <c r="AV407" s="942"/>
      <c r="AW407" s="942"/>
    </row>
    <row r="408" spans="1:49" x14ac:dyDescent="0.15">
      <c r="A408" s="942"/>
      <c r="B408" s="942"/>
      <c r="C408" s="942"/>
      <c r="D408" s="942"/>
      <c r="E408" s="942"/>
      <c r="F408" s="942"/>
      <c r="G408" s="942"/>
      <c r="H408" s="942"/>
      <c r="I408" s="942"/>
      <c r="J408" s="942"/>
      <c r="K408" s="942"/>
      <c r="L408" s="942"/>
      <c r="M408" s="942"/>
      <c r="N408" s="942"/>
      <c r="O408" s="942"/>
      <c r="P408" s="942"/>
      <c r="Q408" s="942"/>
      <c r="R408" s="942"/>
      <c r="S408" s="942"/>
      <c r="T408" s="942"/>
      <c r="U408" s="942"/>
      <c r="V408" s="942"/>
      <c r="W408" s="942"/>
      <c r="X408" s="942"/>
      <c r="Y408" s="942"/>
      <c r="Z408" s="942"/>
      <c r="AA408" s="942"/>
      <c r="AB408" s="942"/>
      <c r="AC408" s="942"/>
      <c r="AD408" s="942"/>
      <c r="AE408" s="942"/>
      <c r="AF408" s="942"/>
      <c r="AG408" s="942"/>
      <c r="AH408" s="942"/>
      <c r="AI408" s="942"/>
      <c r="AJ408" s="942"/>
      <c r="AK408" s="942"/>
      <c r="AL408" s="942"/>
      <c r="AM408" s="942"/>
      <c r="AN408" s="942"/>
      <c r="AO408" s="942"/>
      <c r="AP408" s="942"/>
      <c r="AQ408" s="942"/>
      <c r="AR408" s="942"/>
      <c r="AS408" s="942"/>
      <c r="AT408" s="942"/>
      <c r="AU408" s="942"/>
      <c r="AV408" s="942"/>
      <c r="AW408" s="942"/>
    </row>
    <row r="409" spans="1:49" x14ac:dyDescent="0.15">
      <c r="A409" s="942"/>
      <c r="B409" s="942"/>
      <c r="C409" s="942"/>
      <c r="D409" s="942"/>
      <c r="E409" s="942"/>
      <c r="F409" s="942"/>
      <c r="G409" s="942"/>
      <c r="H409" s="942"/>
      <c r="I409" s="942"/>
      <c r="J409" s="942"/>
      <c r="K409" s="942"/>
      <c r="L409" s="942"/>
      <c r="M409" s="942"/>
      <c r="N409" s="942"/>
      <c r="O409" s="942"/>
      <c r="P409" s="942"/>
      <c r="Q409" s="942"/>
      <c r="R409" s="942"/>
      <c r="S409" s="942"/>
      <c r="T409" s="942"/>
      <c r="U409" s="942"/>
      <c r="V409" s="942"/>
      <c r="W409" s="942"/>
      <c r="X409" s="942"/>
      <c r="Y409" s="942"/>
      <c r="Z409" s="942"/>
      <c r="AA409" s="942"/>
      <c r="AB409" s="942"/>
      <c r="AC409" s="942"/>
      <c r="AD409" s="942"/>
      <c r="AE409" s="942"/>
      <c r="AF409" s="942"/>
      <c r="AG409" s="942"/>
      <c r="AH409" s="942"/>
      <c r="AI409" s="942"/>
      <c r="AJ409" s="942"/>
      <c r="AK409" s="942"/>
      <c r="AL409" s="942"/>
      <c r="AM409" s="942"/>
      <c r="AN409" s="942"/>
      <c r="AO409" s="942"/>
      <c r="AP409" s="942"/>
      <c r="AQ409" s="942"/>
      <c r="AR409" s="942"/>
      <c r="AS409" s="942"/>
      <c r="AT409" s="942"/>
      <c r="AU409" s="942"/>
      <c r="AV409" s="942"/>
      <c r="AW409" s="942"/>
    </row>
    <row r="410" spans="1:49" x14ac:dyDescent="0.15">
      <c r="A410" s="942"/>
      <c r="B410" s="942"/>
      <c r="C410" s="942"/>
      <c r="D410" s="942"/>
      <c r="E410" s="942"/>
      <c r="F410" s="942"/>
      <c r="G410" s="942"/>
      <c r="H410" s="942"/>
      <c r="I410" s="942"/>
      <c r="J410" s="942"/>
      <c r="K410" s="942"/>
      <c r="L410" s="942"/>
      <c r="M410" s="942"/>
      <c r="N410" s="942"/>
      <c r="O410" s="942"/>
      <c r="P410" s="942"/>
      <c r="Q410" s="942"/>
      <c r="R410" s="942"/>
      <c r="S410" s="942"/>
      <c r="T410" s="942"/>
      <c r="U410" s="942"/>
      <c r="V410" s="942"/>
      <c r="W410" s="942"/>
      <c r="X410" s="942"/>
      <c r="Y410" s="942"/>
      <c r="Z410" s="942"/>
      <c r="AA410" s="942"/>
      <c r="AB410" s="942"/>
      <c r="AC410" s="942"/>
      <c r="AD410" s="942"/>
      <c r="AE410" s="942"/>
      <c r="AF410" s="942"/>
      <c r="AG410" s="942"/>
      <c r="AH410" s="942"/>
      <c r="AI410" s="942"/>
      <c r="AJ410" s="942"/>
      <c r="AK410" s="942"/>
      <c r="AL410" s="942"/>
      <c r="AM410" s="942"/>
      <c r="AN410" s="942"/>
      <c r="AO410" s="942"/>
      <c r="AP410" s="942"/>
      <c r="AQ410" s="942"/>
      <c r="AR410" s="942"/>
      <c r="AS410" s="942"/>
      <c r="AT410" s="942"/>
      <c r="AU410" s="942"/>
      <c r="AV410" s="942"/>
      <c r="AW410" s="942"/>
    </row>
    <row r="411" spans="1:49" x14ac:dyDescent="0.15">
      <c r="A411" s="942"/>
      <c r="B411" s="942"/>
      <c r="C411" s="942"/>
      <c r="D411" s="942"/>
      <c r="E411" s="942"/>
      <c r="F411" s="942"/>
      <c r="G411" s="942"/>
      <c r="H411" s="942"/>
      <c r="I411" s="942"/>
      <c r="J411" s="942"/>
      <c r="K411" s="942"/>
      <c r="L411" s="942"/>
      <c r="M411" s="942"/>
      <c r="N411" s="942"/>
      <c r="O411" s="942"/>
      <c r="P411" s="942"/>
      <c r="Q411" s="942"/>
      <c r="R411" s="942"/>
      <c r="S411" s="942"/>
      <c r="T411" s="942"/>
      <c r="U411" s="942"/>
      <c r="V411" s="942"/>
      <c r="W411" s="942"/>
      <c r="X411" s="942"/>
      <c r="Y411" s="942"/>
      <c r="Z411" s="942"/>
      <c r="AA411" s="942"/>
      <c r="AB411" s="942"/>
      <c r="AC411" s="942"/>
      <c r="AD411" s="942"/>
      <c r="AE411" s="942"/>
      <c r="AF411" s="942"/>
      <c r="AG411" s="942"/>
      <c r="AH411" s="942"/>
      <c r="AI411" s="942"/>
      <c r="AJ411" s="942"/>
      <c r="AK411" s="942"/>
      <c r="AL411" s="942"/>
      <c r="AM411" s="942"/>
      <c r="AN411" s="942"/>
      <c r="AO411" s="942"/>
      <c r="AP411" s="942"/>
      <c r="AQ411" s="942"/>
      <c r="AR411" s="942"/>
      <c r="AS411" s="942"/>
      <c r="AT411" s="942"/>
      <c r="AU411" s="942"/>
      <c r="AV411" s="942"/>
      <c r="AW411" s="942"/>
    </row>
    <row r="412" spans="1:49" x14ac:dyDescent="0.15">
      <c r="A412" s="942"/>
      <c r="B412" s="942"/>
      <c r="C412" s="942"/>
      <c r="D412" s="942"/>
      <c r="E412" s="942"/>
      <c r="F412" s="942"/>
      <c r="G412" s="942"/>
      <c r="H412" s="942"/>
      <c r="I412" s="942"/>
      <c r="J412" s="942"/>
      <c r="K412" s="942"/>
      <c r="L412" s="942"/>
      <c r="M412" s="942"/>
      <c r="N412" s="942"/>
      <c r="O412" s="942"/>
      <c r="P412" s="942"/>
      <c r="Q412" s="942"/>
      <c r="R412" s="942"/>
      <c r="S412" s="942"/>
      <c r="T412" s="942"/>
      <c r="U412" s="942"/>
      <c r="V412" s="942"/>
      <c r="W412" s="942"/>
      <c r="X412" s="942"/>
      <c r="Y412" s="942"/>
      <c r="Z412" s="942"/>
      <c r="AA412" s="942"/>
      <c r="AB412" s="942"/>
      <c r="AC412" s="942"/>
      <c r="AD412" s="942"/>
      <c r="AE412" s="942"/>
      <c r="AF412" s="942"/>
      <c r="AG412" s="942"/>
      <c r="AH412" s="942"/>
      <c r="AI412" s="942"/>
      <c r="AJ412" s="942"/>
      <c r="AK412" s="942"/>
      <c r="AL412" s="942"/>
      <c r="AM412" s="942"/>
      <c r="AN412" s="942"/>
      <c r="AO412" s="942"/>
      <c r="AP412" s="942"/>
      <c r="AQ412" s="942"/>
      <c r="AR412" s="942"/>
      <c r="AS412" s="942"/>
      <c r="AT412" s="942"/>
      <c r="AU412" s="942"/>
      <c r="AV412" s="942"/>
      <c r="AW412" s="942"/>
    </row>
    <row r="413" spans="1:49" x14ac:dyDescent="0.15">
      <c r="A413" s="942"/>
      <c r="B413" s="942"/>
      <c r="C413" s="942"/>
      <c r="D413" s="942"/>
      <c r="E413" s="942"/>
      <c r="F413" s="942"/>
      <c r="G413" s="942"/>
      <c r="H413" s="942"/>
      <c r="I413" s="942"/>
      <c r="J413" s="942"/>
      <c r="K413" s="942"/>
      <c r="L413" s="942"/>
      <c r="M413" s="942"/>
      <c r="N413" s="942"/>
      <c r="O413" s="942"/>
      <c r="P413" s="942"/>
      <c r="Q413" s="942"/>
      <c r="R413" s="942"/>
      <c r="S413" s="942"/>
      <c r="T413" s="942"/>
      <c r="U413" s="942"/>
      <c r="V413" s="942"/>
      <c r="W413" s="942"/>
      <c r="X413" s="942"/>
      <c r="Y413" s="942"/>
      <c r="Z413" s="942"/>
      <c r="AA413" s="942"/>
      <c r="AB413" s="942"/>
      <c r="AC413" s="942"/>
      <c r="AD413" s="942"/>
      <c r="AE413" s="942"/>
      <c r="AF413" s="942"/>
      <c r="AG413" s="942"/>
      <c r="AH413" s="942"/>
      <c r="AI413" s="942"/>
      <c r="AJ413" s="942"/>
      <c r="AK413" s="942"/>
      <c r="AL413" s="942"/>
      <c r="AM413" s="942"/>
      <c r="AN413" s="942"/>
      <c r="AO413" s="942"/>
      <c r="AP413" s="942"/>
      <c r="AQ413" s="942"/>
      <c r="AR413" s="942"/>
      <c r="AS413" s="942"/>
      <c r="AT413" s="942"/>
      <c r="AU413" s="942"/>
      <c r="AV413" s="942"/>
      <c r="AW413" s="942"/>
    </row>
    <row r="414" spans="1:49" x14ac:dyDescent="0.15">
      <c r="A414" s="942"/>
      <c r="B414" s="942"/>
      <c r="C414" s="942"/>
      <c r="D414" s="942"/>
      <c r="E414" s="942"/>
      <c r="F414" s="942"/>
      <c r="G414" s="942"/>
      <c r="H414" s="942"/>
      <c r="I414" s="942"/>
      <c r="J414" s="942"/>
      <c r="K414" s="942"/>
      <c r="L414" s="942"/>
      <c r="M414" s="942"/>
      <c r="N414" s="942"/>
      <c r="O414" s="942"/>
      <c r="P414" s="942"/>
      <c r="Q414" s="942"/>
      <c r="R414" s="942"/>
      <c r="S414" s="942"/>
      <c r="T414" s="942"/>
      <c r="U414" s="942"/>
      <c r="V414" s="942"/>
      <c r="W414" s="942"/>
      <c r="X414" s="942"/>
      <c r="Y414" s="942"/>
      <c r="Z414" s="942"/>
      <c r="AA414" s="942"/>
      <c r="AB414" s="942"/>
      <c r="AC414" s="942"/>
      <c r="AD414" s="942"/>
      <c r="AE414" s="942"/>
      <c r="AF414" s="942"/>
      <c r="AG414" s="942"/>
      <c r="AH414" s="942"/>
      <c r="AI414" s="942"/>
      <c r="AJ414" s="942"/>
      <c r="AK414" s="942"/>
      <c r="AL414" s="942"/>
      <c r="AM414" s="942"/>
      <c r="AN414" s="942"/>
      <c r="AO414" s="942"/>
      <c r="AP414" s="942"/>
      <c r="AQ414" s="942"/>
      <c r="AR414" s="942"/>
      <c r="AS414" s="942"/>
      <c r="AT414" s="942"/>
      <c r="AU414" s="942"/>
      <c r="AV414" s="942"/>
      <c r="AW414" s="942"/>
    </row>
    <row r="415" spans="1:49" x14ac:dyDescent="0.15">
      <c r="A415" s="942"/>
      <c r="B415" s="942"/>
      <c r="C415" s="942"/>
      <c r="D415" s="942"/>
      <c r="E415" s="942"/>
      <c r="F415" s="942"/>
      <c r="G415" s="942"/>
      <c r="H415" s="942"/>
      <c r="I415" s="942"/>
      <c r="J415" s="942"/>
      <c r="K415" s="942"/>
      <c r="L415" s="942"/>
      <c r="M415" s="942"/>
      <c r="N415" s="942"/>
      <c r="O415" s="942"/>
      <c r="P415" s="942"/>
      <c r="Q415" s="942"/>
      <c r="R415" s="942"/>
      <c r="S415" s="942"/>
      <c r="T415" s="942"/>
      <c r="U415" s="942"/>
      <c r="V415" s="942"/>
      <c r="W415" s="942"/>
      <c r="X415" s="942"/>
      <c r="Y415" s="942"/>
      <c r="Z415" s="942"/>
      <c r="AA415" s="942"/>
      <c r="AB415" s="942"/>
      <c r="AC415" s="942"/>
      <c r="AD415" s="942"/>
      <c r="AE415" s="942"/>
      <c r="AF415" s="942"/>
      <c r="AG415" s="942"/>
      <c r="AH415" s="942"/>
      <c r="AI415" s="942"/>
      <c r="AJ415" s="942"/>
      <c r="AK415" s="942"/>
      <c r="AL415" s="942"/>
      <c r="AM415" s="942"/>
      <c r="AN415" s="942"/>
      <c r="AO415" s="942"/>
      <c r="AP415" s="942"/>
      <c r="AQ415" s="942"/>
      <c r="AR415" s="942"/>
      <c r="AS415" s="942"/>
      <c r="AT415" s="942"/>
      <c r="AU415" s="942"/>
      <c r="AV415" s="942"/>
      <c r="AW415" s="942"/>
    </row>
    <row r="416" spans="1:49" x14ac:dyDescent="0.15">
      <c r="A416" s="942"/>
      <c r="B416" s="942"/>
      <c r="C416" s="942"/>
      <c r="D416" s="942"/>
      <c r="E416" s="942"/>
      <c r="F416" s="942"/>
      <c r="G416" s="942"/>
      <c r="H416" s="942"/>
      <c r="I416" s="942"/>
      <c r="J416" s="942"/>
      <c r="K416" s="942"/>
      <c r="L416" s="942"/>
      <c r="M416" s="942"/>
      <c r="N416" s="942"/>
      <c r="O416" s="942"/>
      <c r="P416" s="942"/>
      <c r="Q416" s="942"/>
      <c r="R416" s="942"/>
      <c r="S416" s="942"/>
      <c r="T416" s="942"/>
      <c r="U416" s="942"/>
      <c r="V416" s="942"/>
      <c r="W416" s="942"/>
      <c r="X416" s="942"/>
      <c r="Y416" s="942"/>
      <c r="Z416" s="942"/>
      <c r="AA416" s="942"/>
      <c r="AB416" s="942"/>
      <c r="AC416" s="942"/>
      <c r="AD416" s="942"/>
      <c r="AE416" s="942"/>
      <c r="AF416" s="942"/>
      <c r="AG416" s="942"/>
      <c r="AH416" s="942"/>
      <c r="AI416" s="942"/>
      <c r="AJ416" s="942"/>
      <c r="AK416" s="942"/>
      <c r="AL416" s="942"/>
      <c r="AM416" s="942"/>
      <c r="AN416" s="942"/>
      <c r="AO416" s="942"/>
      <c r="AP416" s="942"/>
      <c r="AQ416" s="942"/>
      <c r="AR416" s="942"/>
      <c r="AS416" s="942"/>
      <c r="AT416" s="942"/>
      <c r="AU416" s="942"/>
      <c r="AV416" s="942"/>
      <c r="AW416" s="942"/>
    </row>
    <row r="417" spans="1:49" x14ac:dyDescent="0.15">
      <c r="A417" s="942"/>
      <c r="B417" s="942"/>
      <c r="C417" s="942"/>
      <c r="D417" s="942"/>
      <c r="E417" s="942"/>
      <c r="F417" s="942"/>
      <c r="G417" s="942"/>
      <c r="H417" s="942"/>
      <c r="I417" s="942"/>
      <c r="J417" s="942"/>
      <c r="K417" s="942"/>
      <c r="L417" s="942"/>
      <c r="M417" s="942"/>
      <c r="N417" s="942"/>
      <c r="O417" s="942"/>
      <c r="P417" s="942"/>
      <c r="Q417" s="942"/>
      <c r="R417" s="942"/>
      <c r="S417" s="942"/>
      <c r="T417" s="942"/>
      <c r="U417" s="942"/>
      <c r="V417" s="942"/>
      <c r="W417" s="942"/>
      <c r="X417" s="942"/>
      <c r="Y417" s="942"/>
      <c r="Z417" s="942"/>
      <c r="AA417" s="942"/>
      <c r="AB417" s="942"/>
      <c r="AC417" s="942"/>
      <c r="AD417" s="942"/>
      <c r="AE417" s="942"/>
      <c r="AF417" s="942"/>
      <c r="AG417" s="942"/>
      <c r="AH417" s="942"/>
      <c r="AI417" s="942"/>
      <c r="AJ417" s="942"/>
      <c r="AK417" s="942"/>
      <c r="AL417" s="942"/>
      <c r="AM417" s="942"/>
      <c r="AN417" s="942"/>
      <c r="AO417" s="942"/>
      <c r="AP417" s="942"/>
      <c r="AQ417" s="942"/>
      <c r="AR417" s="942"/>
      <c r="AS417" s="942"/>
      <c r="AT417" s="942"/>
      <c r="AU417" s="942"/>
      <c r="AV417" s="942"/>
      <c r="AW417" s="942"/>
    </row>
    <row r="418" spans="1:49" x14ac:dyDescent="0.15">
      <c r="A418" s="942"/>
      <c r="B418" s="942"/>
      <c r="C418" s="942"/>
      <c r="D418" s="942"/>
      <c r="E418" s="942"/>
      <c r="F418" s="942"/>
      <c r="G418" s="942"/>
      <c r="H418" s="942"/>
      <c r="I418" s="942"/>
      <c r="J418" s="942"/>
      <c r="K418" s="942"/>
      <c r="L418" s="942"/>
      <c r="M418" s="942"/>
      <c r="N418" s="942"/>
      <c r="O418" s="942"/>
      <c r="P418" s="942"/>
      <c r="Q418" s="942"/>
      <c r="R418" s="942"/>
      <c r="S418" s="942"/>
      <c r="T418" s="942"/>
      <c r="U418" s="942"/>
      <c r="V418" s="942"/>
      <c r="W418" s="942"/>
      <c r="X418" s="942"/>
      <c r="Y418" s="942"/>
      <c r="Z418" s="942"/>
      <c r="AA418" s="942"/>
      <c r="AB418" s="942"/>
      <c r="AC418" s="942"/>
      <c r="AD418" s="942"/>
      <c r="AE418" s="942"/>
      <c r="AF418" s="942"/>
      <c r="AG418" s="942"/>
      <c r="AH418" s="942"/>
      <c r="AI418" s="942"/>
      <c r="AJ418" s="942"/>
      <c r="AK418" s="942"/>
      <c r="AL418" s="942"/>
      <c r="AM418" s="942"/>
      <c r="AN418" s="942"/>
      <c r="AO418" s="942"/>
      <c r="AP418" s="942"/>
      <c r="AQ418" s="942"/>
      <c r="AR418" s="942"/>
      <c r="AS418" s="942"/>
      <c r="AT418" s="942"/>
      <c r="AU418" s="942"/>
      <c r="AV418" s="942"/>
      <c r="AW418" s="942"/>
    </row>
    <row r="419" spans="1:49" x14ac:dyDescent="0.15">
      <c r="A419" s="942"/>
      <c r="B419" s="942"/>
      <c r="C419" s="942"/>
      <c r="D419" s="942"/>
      <c r="E419" s="942"/>
      <c r="F419" s="942"/>
      <c r="G419" s="942"/>
      <c r="H419" s="942"/>
      <c r="I419" s="942"/>
      <c r="J419" s="942"/>
      <c r="K419" s="942"/>
      <c r="L419" s="942"/>
      <c r="M419" s="942"/>
      <c r="N419" s="942"/>
      <c r="O419" s="942"/>
      <c r="P419" s="942"/>
      <c r="Q419" s="942"/>
      <c r="R419" s="942"/>
      <c r="S419" s="942"/>
      <c r="T419" s="942"/>
      <c r="U419" s="942"/>
      <c r="V419" s="942"/>
      <c r="W419" s="942"/>
      <c r="X419" s="942"/>
      <c r="Y419" s="942"/>
      <c r="Z419" s="942"/>
      <c r="AA419" s="942"/>
      <c r="AB419" s="942"/>
      <c r="AC419" s="942"/>
      <c r="AD419" s="942"/>
      <c r="AE419" s="942"/>
      <c r="AF419" s="942"/>
      <c r="AG419" s="942"/>
      <c r="AH419" s="942"/>
      <c r="AI419" s="942"/>
      <c r="AJ419" s="942"/>
      <c r="AK419" s="942"/>
      <c r="AL419" s="942"/>
      <c r="AM419" s="942"/>
      <c r="AN419" s="942"/>
      <c r="AO419" s="942"/>
      <c r="AP419" s="942"/>
      <c r="AQ419" s="942"/>
      <c r="AR419" s="942"/>
      <c r="AS419" s="942"/>
      <c r="AT419" s="942"/>
      <c r="AU419" s="942"/>
      <c r="AV419" s="942"/>
      <c r="AW419" s="942"/>
    </row>
    <row r="420" spans="1:49" x14ac:dyDescent="0.15">
      <c r="A420" s="942"/>
      <c r="B420" s="942"/>
      <c r="C420" s="942"/>
      <c r="D420" s="942"/>
      <c r="E420" s="942"/>
      <c r="F420" s="942"/>
      <c r="G420" s="942"/>
      <c r="H420" s="942"/>
      <c r="I420" s="942"/>
      <c r="J420" s="942"/>
      <c r="K420" s="942"/>
      <c r="L420" s="942"/>
      <c r="M420" s="942"/>
      <c r="N420" s="942"/>
      <c r="O420" s="942"/>
      <c r="P420" s="942"/>
      <c r="Q420" s="942"/>
      <c r="R420" s="942"/>
      <c r="S420" s="942"/>
      <c r="T420" s="942"/>
      <c r="U420" s="942"/>
      <c r="V420" s="942"/>
      <c r="W420" s="942"/>
      <c r="X420" s="942"/>
      <c r="Y420" s="942"/>
      <c r="Z420" s="942"/>
      <c r="AA420" s="942"/>
      <c r="AB420" s="942"/>
      <c r="AC420" s="942"/>
      <c r="AD420" s="942"/>
      <c r="AE420" s="942"/>
      <c r="AF420" s="942"/>
      <c r="AG420" s="942"/>
      <c r="AH420" s="942"/>
      <c r="AI420" s="942"/>
      <c r="AJ420" s="942"/>
      <c r="AK420" s="942"/>
      <c r="AL420" s="942"/>
      <c r="AM420" s="942"/>
      <c r="AN420" s="942"/>
      <c r="AO420" s="942"/>
      <c r="AP420" s="942"/>
      <c r="AQ420" s="942"/>
      <c r="AR420" s="942"/>
      <c r="AS420" s="942"/>
      <c r="AT420" s="942"/>
      <c r="AU420" s="942"/>
      <c r="AV420" s="942"/>
      <c r="AW420" s="942"/>
    </row>
    <row r="421" spans="1:49" x14ac:dyDescent="0.15">
      <c r="A421" s="942"/>
      <c r="B421" s="942"/>
      <c r="C421" s="942"/>
      <c r="D421" s="942"/>
      <c r="E421" s="942"/>
      <c r="F421" s="942"/>
      <c r="G421" s="942"/>
      <c r="H421" s="942"/>
      <c r="I421" s="942"/>
      <c r="J421" s="942"/>
      <c r="K421" s="942"/>
      <c r="L421" s="942"/>
      <c r="M421" s="942"/>
      <c r="N421" s="942"/>
      <c r="O421" s="942"/>
      <c r="P421" s="942"/>
      <c r="Q421" s="942"/>
      <c r="R421" s="942"/>
      <c r="S421" s="942"/>
      <c r="T421" s="942"/>
      <c r="U421" s="942"/>
      <c r="V421" s="942"/>
      <c r="W421" s="942"/>
      <c r="X421" s="942"/>
      <c r="Y421" s="942"/>
      <c r="Z421" s="942"/>
      <c r="AA421" s="942"/>
      <c r="AB421" s="942"/>
      <c r="AC421" s="942"/>
      <c r="AD421" s="942"/>
      <c r="AE421" s="942"/>
      <c r="AF421" s="942"/>
      <c r="AG421" s="942"/>
      <c r="AH421" s="942"/>
      <c r="AI421" s="942"/>
      <c r="AJ421" s="942"/>
      <c r="AK421" s="942"/>
      <c r="AL421" s="942"/>
      <c r="AM421" s="942"/>
      <c r="AN421" s="942"/>
      <c r="AO421" s="942"/>
      <c r="AP421" s="942"/>
      <c r="AQ421" s="942"/>
      <c r="AR421" s="942"/>
      <c r="AS421" s="942"/>
      <c r="AT421" s="942"/>
      <c r="AU421" s="942"/>
      <c r="AV421" s="942"/>
      <c r="AW421" s="942"/>
    </row>
    <row r="422" spans="1:49" x14ac:dyDescent="0.15">
      <c r="A422" s="942"/>
      <c r="B422" s="942"/>
      <c r="C422" s="942"/>
      <c r="D422" s="942"/>
      <c r="E422" s="942"/>
      <c r="F422" s="942"/>
      <c r="G422" s="942"/>
      <c r="H422" s="942"/>
      <c r="I422" s="942"/>
      <c r="J422" s="942"/>
      <c r="K422" s="942"/>
      <c r="L422" s="942"/>
      <c r="M422" s="942"/>
      <c r="N422" s="942"/>
      <c r="O422" s="942"/>
      <c r="P422" s="942"/>
      <c r="Q422" s="942"/>
      <c r="R422" s="942"/>
      <c r="S422" s="942"/>
      <c r="T422" s="942"/>
      <c r="U422" s="942"/>
      <c r="V422" s="942"/>
      <c r="W422" s="942"/>
      <c r="X422" s="942"/>
      <c r="Y422" s="942"/>
      <c r="Z422" s="942"/>
      <c r="AA422" s="942"/>
      <c r="AB422" s="942"/>
      <c r="AC422" s="942"/>
      <c r="AD422" s="942"/>
      <c r="AE422" s="942"/>
      <c r="AF422" s="942"/>
      <c r="AG422" s="942"/>
      <c r="AH422" s="942"/>
      <c r="AI422" s="942"/>
      <c r="AJ422" s="942"/>
      <c r="AK422" s="942"/>
      <c r="AL422" s="942"/>
      <c r="AM422" s="942"/>
      <c r="AN422" s="942"/>
      <c r="AO422" s="942"/>
      <c r="AP422" s="942"/>
      <c r="AQ422" s="942"/>
      <c r="AR422" s="942"/>
      <c r="AS422" s="942"/>
      <c r="AT422" s="942"/>
      <c r="AU422" s="942"/>
      <c r="AV422" s="942"/>
      <c r="AW422" s="942"/>
    </row>
    <row r="423" spans="1:49" x14ac:dyDescent="0.15">
      <c r="A423" s="942"/>
      <c r="B423" s="942"/>
      <c r="C423" s="942"/>
      <c r="D423" s="942"/>
      <c r="E423" s="942"/>
      <c r="F423" s="942"/>
      <c r="G423" s="942"/>
      <c r="H423" s="942"/>
      <c r="I423" s="942"/>
      <c r="J423" s="942"/>
      <c r="K423" s="942"/>
      <c r="L423" s="942"/>
      <c r="M423" s="942"/>
      <c r="N423" s="942"/>
      <c r="O423" s="942"/>
      <c r="P423" s="942"/>
      <c r="Q423" s="942"/>
      <c r="R423" s="942"/>
      <c r="S423" s="942"/>
      <c r="T423" s="942"/>
      <c r="U423" s="942"/>
      <c r="V423" s="942"/>
      <c r="W423" s="942"/>
      <c r="X423" s="942"/>
      <c r="Y423" s="942"/>
      <c r="Z423" s="942"/>
      <c r="AA423" s="942"/>
      <c r="AB423" s="942"/>
      <c r="AC423" s="942"/>
      <c r="AD423" s="942"/>
      <c r="AE423" s="942"/>
      <c r="AF423" s="942"/>
      <c r="AG423" s="942"/>
      <c r="AH423" s="942"/>
      <c r="AI423" s="942"/>
      <c r="AJ423" s="942"/>
      <c r="AK423" s="942"/>
      <c r="AL423" s="942"/>
      <c r="AM423" s="942"/>
      <c r="AN423" s="942"/>
      <c r="AO423" s="942"/>
      <c r="AP423" s="942"/>
      <c r="AQ423" s="942"/>
      <c r="AR423" s="942"/>
      <c r="AS423" s="942"/>
      <c r="AT423" s="942"/>
      <c r="AU423" s="942"/>
      <c r="AV423" s="942"/>
      <c r="AW423" s="942"/>
    </row>
    <row r="424" spans="1:49" x14ac:dyDescent="0.15">
      <c r="A424" s="942"/>
      <c r="B424" s="942"/>
      <c r="C424" s="942"/>
      <c r="D424" s="942"/>
      <c r="E424" s="942"/>
      <c r="F424" s="942"/>
      <c r="G424" s="942"/>
      <c r="H424" s="942"/>
      <c r="I424" s="942"/>
      <c r="J424" s="942"/>
      <c r="K424" s="942"/>
      <c r="L424" s="942"/>
      <c r="M424" s="942"/>
      <c r="N424" s="942"/>
      <c r="O424" s="942"/>
      <c r="P424" s="942"/>
      <c r="Q424" s="942"/>
      <c r="R424" s="942"/>
      <c r="S424" s="942"/>
      <c r="T424" s="942"/>
      <c r="U424" s="942"/>
      <c r="V424" s="942"/>
      <c r="W424" s="942"/>
      <c r="X424" s="942"/>
      <c r="Y424" s="942"/>
      <c r="Z424" s="942"/>
      <c r="AA424" s="942"/>
      <c r="AB424" s="942"/>
      <c r="AC424" s="942"/>
      <c r="AD424" s="942"/>
      <c r="AE424" s="942"/>
      <c r="AF424" s="942"/>
      <c r="AG424" s="942"/>
      <c r="AH424" s="942"/>
      <c r="AI424" s="942"/>
      <c r="AJ424" s="942"/>
      <c r="AK424" s="942"/>
      <c r="AL424" s="942"/>
      <c r="AM424" s="942"/>
      <c r="AN424" s="942"/>
      <c r="AO424" s="942"/>
      <c r="AP424" s="942"/>
      <c r="AQ424" s="942"/>
      <c r="AR424" s="942"/>
      <c r="AS424" s="942"/>
      <c r="AT424" s="942"/>
      <c r="AU424" s="942"/>
      <c r="AV424" s="942"/>
      <c r="AW424" s="942"/>
    </row>
    <row r="425" spans="1:49" x14ac:dyDescent="0.15">
      <c r="A425" s="942"/>
      <c r="B425" s="942"/>
      <c r="C425" s="942"/>
      <c r="D425" s="942"/>
      <c r="E425" s="942"/>
      <c r="F425" s="942"/>
      <c r="G425" s="942"/>
      <c r="H425" s="942"/>
      <c r="I425" s="942"/>
      <c r="J425" s="942"/>
      <c r="K425" s="942"/>
      <c r="L425" s="942"/>
      <c r="M425" s="942"/>
      <c r="N425" s="942"/>
      <c r="O425" s="942"/>
      <c r="P425" s="942"/>
      <c r="Q425" s="942"/>
      <c r="R425" s="942"/>
      <c r="S425" s="942"/>
      <c r="T425" s="942"/>
      <c r="U425" s="942"/>
      <c r="V425" s="942"/>
      <c r="W425" s="942"/>
      <c r="X425" s="942"/>
      <c r="Y425" s="942"/>
      <c r="Z425" s="942"/>
      <c r="AA425" s="942"/>
      <c r="AB425" s="942"/>
      <c r="AC425" s="942"/>
      <c r="AD425" s="942"/>
      <c r="AE425" s="942"/>
      <c r="AF425" s="942"/>
      <c r="AG425" s="942"/>
      <c r="AH425" s="942"/>
      <c r="AI425" s="942"/>
      <c r="AJ425" s="942"/>
      <c r="AK425" s="942"/>
      <c r="AL425" s="942"/>
      <c r="AM425" s="942"/>
      <c r="AN425" s="942"/>
      <c r="AO425" s="942"/>
      <c r="AP425" s="942"/>
      <c r="AQ425" s="942"/>
      <c r="AR425" s="942"/>
      <c r="AS425" s="942"/>
      <c r="AT425" s="942"/>
      <c r="AU425" s="942"/>
      <c r="AV425" s="942"/>
      <c r="AW425" s="942"/>
    </row>
    <row r="426" spans="1:49" x14ac:dyDescent="0.15">
      <c r="A426" s="942"/>
      <c r="B426" s="942"/>
      <c r="C426" s="942"/>
      <c r="D426" s="942"/>
      <c r="E426" s="942"/>
      <c r="F426" s="942"/>
      <c r="G426" s="942"/>
      <c r="H426" s="942"/>
      <c r="I426" s="942"/>
      <c r="J426" s="942"/>
      <c r="K426" s="942"/>
      <c r="L426" s="942"/>
      <c r="M426" s="942"/>
      <c r="N426" s="942"/>
      <c r="O426" s="942"/>
      <c r="P426" s="942"/>
      <c r="Q426" s="942"/>
      <c r="R426" s="942"/>
      <c r="S426" s="942"/>
      <c r="T426" s="942"/>
      <c r="U426" s="942"/>
      <c r="V426" s="942"/>
      <c r="W426" s="942"/>
      <c r="X426" s="942"/>
      <c r="Y426" s="942"/>
      <c r="Z426" s="942"/>
      <c r="AA426" s="942"/>
      <c r="AB426" s="942"/>
      <c r="AC426" s="942"/>
      <c r="AD426" s="942"/>
      <c r="AE426" s="942"/>
      <c r="AF426" s="942"/>
      <c r="AG426" s="942"/>
      <c r="AH426" s="942"/>
      <c r="AI426" s="942"/>
      <c r="AJ426" s="942"/>
      <c r="AK426" s="942"/>
      <c r="AL426" s="942"/>
      <c r="AM426" s="942"/>
      <c r="AN426" s="942"/>
      <c r="AO426" s="942"/>
      <c r="AP426" s="942"/>
      <c r="AQ426" s="942"/>
      <c r="AR426" s="942"/>
      <c r="AS426" s="942"/>
      <c r="AT426" s="942"/>
      <c r="AU426" s="942"/>
      <c r="AV426" s="942"/>
      <c r="AW426" s="942"/>
    </row>
    <row r="427" spans="1:49" x14ac:dyDescent="0.15">
      <c r="A427" s="942"/>
      <c r="B427" s="942"/>
      <c r="C427" s="942"/>
      <c r="D427" s="942"/>
      <c r="E427" s="942"/>
      <c r="F427" s="942"/>
      <c r="G427" s="942"/>
      <c r="H427" s="942"/>
      <c r="I427" s="942"/>
      <c r="J427" s="942"/>
      <c r="K427" s="942"/>
      <c r="L427" s="942"/>
      <c r="M427" s="942"/>
      <c r="N427" s="942"/>
      <c r="O427" s="942"/>
      <c r="P427" s="942"/>
      <c r="Q427" s="942"/>
      <c r="R427" s="942"/>
      <c r="S427" s="942"/>
      <c r="T427" s="942"/>
      <c r="U427" s="942"/>
      <c r="V427" s="942"/>
      <c r="W427" s="942"/>
      <c r="X427" s="942"/>
      <c r="Y427" s="942"/>
      <c r="Z427" s="942"/>
      <c r="AA427" s="942"/>
      <c r="AB427" s="942"/>
      <c r="AC427" s="942"/>
      <c r="AD427" s="942"/>
      <c r="AE427" s="942"/>
      <c r="AF427" s="942"/>
      <c r="AG427" s="942"/>
      <c r="AH427" s="942"/>
      <c r="AI427" s="942"/>
      <c r="AJ427" s="942"/>
      <c r="AK427" s="942"/>
      <c r="AL427" s="942"/>
      <c r="AM427" s="942"/>
      <c r="AN427" s="942"/>
      <c r="AO427" s="942"/>
      <c r="AP427" s="942"/>
      <c r="AQ427" s="942"/>
      <c r="AR427" s="942"/>
      <c r="AS427" s="942"/>
      <c r="AT427" s="942"/>
      <c r="AU427" s="942"/>
      <c r="AV427" s="942"/>
      <c r="AW427" s="942"/>
    </row>
    <row r="428" spans="1:49"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row>
  </sheetData>
  <sheetProtection sheet="1" objects="1" scenarios="1"/>
  <mergeCells count="69">
    <mergeCell ref="L371:M371"/>
    <mergeCell ref="B371:E371"/>
    <mergeCell ref="D23:E23"/>
    <mergeCell ref="D322:F322"/>
    <mergeCell ref="D327:E327"/>
    <mergeCell ref="D328:E328"/>
    <mergeCell ref="D278:E278"/>
    <mergeCell ref="D298:E298"/>
    <mergeCell ref="F112:G112"/>
    <mergeCell ref="F195:G195"/>
    <mergeCell ref="F300:G300"/>
    <mergeCell ref="H300:I300"/>
    <mergeCell ref="L363:M363"/>
    <mergeCell ref="B363:E363"/>
    <mergeCell ref="H147:I147"/>
    <mergeCell ref="H112:I112"/>
    <mergeCell ref="C11:D11"/>
    <mergeCell ref="E11:H11"/>
    <mergeCell ref="K11:N11"/>
    <mergeCell ref="F182:G182"/>
    <mergeCell ref="H182:I182"/>
    <mergeCell ref="J182:K182"/>
    <mergeCell ref="F27:G27"/>
    <mergeCell ref="H27:I27"/>
    <mergeCell ref="F147:G147"/>
    <mergeCell ref="F62:G62"/>
    <mergeCell ref="H62:I62"/>
    <mergeCell ref="H77:I77"/>
    <mergeCell ref="D75:E75"/>
    <mergeCell ref="D180:E180"/>
    <mergeCell ref="D25:F25"/>
    <mergeCell ref="D18:F18"/>
    <mergeCell ref="D193:F193"/>
    <mergeCell ref="D110:E110"/>
    <mergeCell ref="D145:E145"/>
    <mergeCell ref="F77:G77"/>
    <mergeCell ref="D73:F73"/>
    <mergeCell ref="D60:E60"/>
    <mergeCell ref="D22:E22"/>
    <mergeCell ref="D29:E29"/>
    <mergeCell ref="L312:M312"/>
    <mergeCell ref="H195:I195"/>
    <mergeCell ref="J195:K195"/>
    <mergeCell ref="L195:M195"/>
    <mergeCell ref="D310:F310"/>
    <mergeCell ref="F312:G312"/>
    <mergeCell ref="H312:I312"/>
    <mergeCell ref="J312:K312"/>
    <mergeCell ref="F280:G280"/>
    <mergeCell ref="H280:I280"/>
    <mergeCell ref="J280:K280"/>
    <mergeCell ref="L280:M280"/>
    <mergeCell ref="D276:F276"/>
    <mergeCell ref="L2:N2"/>
    <mergeCell ref="J300:K300"/>
    <mergeCell ref="L300:M300"/>
    <mergeCell ref="J147:K147"/>
    <mergeCell ref="L147:M147"/>
    <mergeCell ref="L112:M112"/>
    <mergeCell ref="L182:M182"/>
    <mergeCell ref="J112:K112"/>
    <mergeCell ref="N284:P284"/>
    <mergeCell ref="J3:L3"/>
    <mergeCell ref="L27:M27"/>
    <mergeCell ref="J77:K77"/>
    <mergeCell ref="L77:M77"/>
    <mergeCell ref="L62:M62"/>
    <mergeCell ref="J62:K62"/>
    <mergeCell ref="J27:K27"/>
  </mergeCells>
  <phoneticPr fontId="2" type="noConversion"/>
  <conditionalFormatting sqref="E325:I325 F328:I328">
    <cfRule type="cellIs" dxfId="11" priority="1" stopIfTrue="1" operator="lessThan">
      <formula>0</formula>
    </cfRule>
  </conditionalFormatting>
  <conditionalFormatting sqref="F329:I329">
    <cfRule type="cellIs" dxfId="10" priority="2" stopIfTrue="1" operator="equal">
      <formula>$J$334</formula>
    </cfRule>
  </conditionalFormatting>
  <conditionalFormatting sqref="N284:P284">
    <cfRule type="cellIs" dxfId="9" priority="3" stopIfTrue="1" operator="equal">
      <formula>$U$284</formula>
    </cfRule>
  </conditionalFormatting>
  <conditionalFormatting sqref="E9:I9">
    <cfRule type="cellIs" dxfId="8" priority="4" stopIfTrue="1" operator="lessThan">
      <formula>0</formula>
    </cfRule>
  </conditionalFormatting>
  <hyperlinks>
    <hyperlink ref="L363:M363" location="'6b'!A10" display="Volver arriba" xr:uid="{00000000-0004-0000-1500-000000000000}"/>
    <hyperlink ref="L2" location="P2a!A134" display="¿Cómo funciona y qué poner aquí?" xr:uid="{00000000-0004-0000-1500-000001000000}"/>
    <hyperlink ref="L2:N2" location="'6b'!A389" display="¿Cómo funciona y qué poner aquí?" xr:uid="{00000000-0004-0000-1500-000002000000}"/>
    <hyperlink ref="L371:M371" location="'6b'!A10" display="Volver arriba" xr:uid="{00000000-0004-0000-1500-000003000000}"/>
    <hyperlink ref="M310" location="'6b'!A391" display="sugerencia" xr:uid="{00000000-0004-0000-1500-000004000000}"/>
    <hyperlink ref="K9" location="'6a'!A1" display="◄ ir anterior" xr:uid="{00000000-0004-0000-1500-000005000000}"/>
    <hyperlink ref="J9" location="'1'!A1" display="◄ ir inicio" xr:uid="{00000000-0004-0000-1500-000006000000}"/>
    <hyperlink ref="L9" location="'6a'!A1" display="◄ ingresos " xr:uid="{00000000-0004-0000-1500-000007000000}"/>
    <hyperlink ref="M9" location="pr5!A1" display="presup 5►" xr:uid="{00000000-0004-0000-1500-000008000000}"/>
    <hyperlink ref="N9" location="pr5!A1" display="siguiente ►" xr:uid="{00000000-0004-0000-1500-000009000000}"/>
  </hyperlinks>
  <pageMargins left="0.75" right="0.75" top="1" bottom="1" header="0" footer="0"/>
  <drawing r:id="rId1"/>
  <legacyDrawing r:id="rId2"/>
  <extLst>
    <ext xmlns:mx="http://schemas.microsoft.com/office/mac/excel/2008/main" uri="http://schemas.microsoft.com/office/mac/excel/2008/main">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indexed="19"/>
    <pageSetUpPr fitToPage="1"/>
  </sheetPr>
  <dimension ref="A1:BG146"/>
  <sheetViews>
    <sheetView showZeros="0" zoomScale="75" workbookViewId="0">
      <pane xSplit="3" ySplit="5" topLeftCell="D31" activePane="bottomRight" state="frozen"/>
      <selection pane="topRight" activeCell="F1" sqref="F1"/>
      <selection pane="bottomLeft" activeCell="A6" sqref="A6"/>
      <selection pane="bottomRight"/>
    </sheetView>
  </sheetViews>
  <sheetFormatPr baseColWidth="10" defaultRowHeight="13" x14ac:dyDescent="0.15"/>
  <cols>
    <col min="1" max="1" width="1" customWidth="1"/>
    <col min="2" max="2" width="0.33203125" customWidth="1"/>
    <col min="3" max="3" width="26.5" customWidth="1"/>
    <col min="4" max="4" width="1" customWidth="1"/>
    <col min="5" max="5" width="14.6640625" customWidth="1"/>
    <col min="6" max="6" width="8.33203125" style="1529" customWidth="1"/>
    <col min="7" max="7" width="1" customWidth="1"/>
    <col min="8" max="8" width="14.6640625" customWidth="1"/>
    <col min="9" max="9" width="8.33203125" style="1529" customWidth="1"/>
    <col min="10" max="10" width="1" customWidth="1"/>
    <col min="11" max="11" width="8.6640625" customWidth="1"/>
    <col min="12" max="12" width="1" customWidth="1"/>
    <col min="13" max="13" width="15.6640625" customWidth="1"/>
    <col min="14" max="14" width="8.33203125" style="1529" customWidth="1"/>
    <col min="15" max="15" width="1" customWidth="1"/>
    <col min="16" max="16" width="8.6640625" style="566" customWidth="1"/>
    <col min="17" max="17" width="1" customWidth="1"/>
    <col min="18" max="18" width="16.33203125" customWidth="1"/>
    <col min="19" max="19" width="8.33203125" style="1529" customWidth="1"/>
    <col min="20" max="20" width="1" customWidth="1"/>
    <col min="21" max="21" width="8.6640625" style="566" customWidth="1"/>
    <col min="22" max="22" width="1" customWidth="1"/>
    <col min="23" max="23" width="16.6640625" customWidth="1"/>
    <col min="24" max="24" width="8.33203125" style="1529" customWidth="1"/>
    <col min="25" max="25" width="1" customWidth="1"/>
    <col min="26" max="26" width="8.6640625" customWidth="1"/>
    <col min="27" max="27" width="1" customWidth="1"/>
    <col min="28" max="28" width="7.1640625" customWidth="1"/>
  </cols>
  <sheetData>
    <row r="1" spans="1:59" ht="5" customHeight="1" thickBot="1" x14ac:dyDescent="0.2">
      <c r="A1" s="4"/>
      <c r="B1" s="4"/>
      <c r="C1" s="4"/>
      <c r="D1" s="4"/>
      <c r="E1" s="4"/>
      <c r="F1" s="1509"/>
      <c r="G1" s="4"/>
      <c r="H1" s="4"/>
      <c r="I1" s="1509"/>
      <c r="J1" s="4"/>
      <c r="K1" s="4"/>
      <c r="L1" s="4"/>
      <c r="M1" s="4"/>
      <c r="N1" s="1509"/>
      <c r="O1" s="4"/>
      <c r="P1" s="135"/>
      <c r="Q1" s="4"/>
      <c r="R1" s="4"/>
      <c r="S1" s="1509"/>
      <c r="T1" s="4"/>
      <c r="U1" s="135"/>
      <c r="V1" s="4"/>
      <c r="W1" s="4"/>
      <c r="X1" s="1509"/>
      <c r="Y1" s="4"/>
      <c r="Z1" s="4"/>
      <c r="AA1" s="4"/>
      <c r="AB1" s="4"/>
      <c r="AC1" s="4"/>
      <c r="AD1" s="942"/>
      <c r="AE1" s="942"/>
      <c r="AF1" s="942"/>
      <c r="AG1" s="942"/>
      <c r="AH1" s="942"/>
      <c r="AI1" s="942"/>
      <c r="AJ1" s="942"/>
      <c r="AK1" s="942"/>
      <c r="AL1" s="942"/>
      <c r="AM1" s="942"/>
      <c r="AN1" s="942"/>
      <c r="AO1" s="942"/>
      <c r="AP1" s="942"/>
      <c r="AQ1" s="942"/>
      <c r="AR1" s="942"/>
      <c r="AS1" s="942"/>
      <c r="AT1" s="942"/>
      <c r="AU1" s="942"/>
      <c r="AV1" s="942"/>
      <c r="AW1" s="942"/>
      <c r="AX1" s="942"/>
      <c r="AY1" s="942"/>
      <c r="AZ1" s="942"/>
      <c r="BA1" s="942"/>
      <c r="BB1" s="942"/>
      <c r="BC1" s="942"/>
      <c r="BD1" s="942"/>
      <c r="BE1" s="942"/>
      <c r="BF1" s="942"/>
      <c r="BG1" s="942"/>
    </row>
    <row r="2" spans="1:59" ht="27" customHeight="1" thickTop="1" thickBot="1" x14ac:dyDescent="0.3">
      <c r="A2" s="4"/>
      <c r="B2" s="4"/>
      <c r="C2" s="849" t="str">
        <f>'1'!$G$13</f>
        <v>CAED GESTION</v>
      </c>
      <c r="D2" s="1551"/>
      <c r="E2" s="2325" t="str">
        <f>'2c'!$D$7</f>
        <v>PLAN de NEGOCIO</v>
      </c>
      <c r="F2" s="2325"/>
      <c r="G2" s="2325"/>
      <c r="H2" s="2325"/>
      <c r="I2" s="2325"/>
      <c r="J2" s="2325"/>
      <c r="K2" s="2325"/>
      <c r="L2" s="2325"/>
      <c r="M2" s="2325"/>
      <c r="N2" s="2704" t="s">
        <v>1642</v>
      </c>
      <c r="O2" s="2704"/>
      <c r="P2" s="2704"/>
      <c r="Q2" s="2704"/>
      <c r="R2" s="2704"/>
      <c r="S2" s="2704"/>
      <c r="T2" s="2704"/>
      <c r="U2" s="2704"/>
      <c r="V2" s="2704"/>
      <c r="W2" s="2704"/>
      <c r="X2" s="2705"/>
      <c r="Y2" s="94"/>
      <c r="Z2" s="4"/>
      <c r="AA2" s="95"/>
      <c r="AB2" s="4"/>
      <c r="AC2" s="4"/>
      <c r="AD2" s="942"/>
      <c r="AE2" s="942"/>
      <c r="AF2" s="942"/>
      <c r="AG2" s="942"/>
      <c r="AH2" s="942"/>
      <c r="AI2" s="942"/>
      <c r="AJ2" s="942"/>
      <c r="AK2" s="942"/>
      <c r="AL2" s="942"/>
      <c r="AM2" s="942"/>
      <c r="AN2" s="942"/>
      <c r="AO2" s="942"/>
      <c r="AP2" s="942"/>
      <c r="AQ2" s="942"/>
      <c r="AR2" s="942"/>
      <c r="AS2" s="942"/>
      <c r="AT2" s="942"/>
      <c r="AU2" s="942"/>
      <c r="AV2" s="942"/>
      <c r="AW2" s="942"/>
      <c r="AX2" s="942"/>
      <c r="AY2" s="942"/>
      <c r="AZ2" s="942"/>
      <c r="BA2" s="942"/>
      <c r="BB2" s="942"/>
      <c r="BC2" s="942"/>
      <c r="BD2" s="942"/>
      <c r="BE2" s="942"/>
      <c r="BF2" s="942"/>
      <c r="BG2" s="942"/>
    </row>
    <row r="3" spans="1:59" ht="5" customHeight="1" x14ac:dyDescent="0.15">
      <c r="A3" s="4"/>
      <c r="B3" s="4"/>
      <c r="C3" s="4"/>
      <c r="D3" s="4"/>
      <c r="E3" s="4"/>
      <c r="F3" s="1509"/>
      <c r="G3" s="4"/>
      <c r="H3" s="4"/>
      <c r="I3" s="1509"/>
      <c r="J3" s="4"/>
      <c r="K3" s="4"/>
      <c r="L3" s="4"/>
      <c r="M3" s="4"/>
      <c r="N3" s="1509"/>
      <c r="O3" s="4"/>
      <c r="P3" s="135"/>
      <c r="Q3" s="4"/>
      <c r="R3" s="4"/>
      <c r="S3" s="1509"/>
      <c r="T3" s="4"/>
      <c r="U3" s="135"/>
      <c r="V3" s="4"/>
      <c r="W3" s="4"/>
      <c r="X3" s="1509"/>
      <c r="Y3" s="4"/>
      <c r="Z3" s="4"/>
      <c r="AA3" s="4"/>
      <c r="AB3" s="4"/>
      <c r="AC3" s="4"/>
      <c r="AD3" s="942"/>
      <c r="AE3" s="942"/>
      <c r="AF3" s="942"/>
      <c r="AG3" s="942"/>
      <c r="AH3" s="942"/>
      <c r="AI3" s="942"/>
      <c r="AJ3" s="942"/>
      <c r="AK3" s="942"/>
      <c r="AL3" s="942"/>
      <c r="AM3" s="942"/>
      <c r="AN3" s="942"/>
      <c r="AO3" s="942"/>
      <c r="AP3" s="942"/>
      <c r="AQ3" s="942"/>
      <c r="AR3" s="942"/>
      <c r="AS3" s="942"/>
      <c r="AT3" s="942"/>
      <c r="AU3" s="942"/>
      <c r="AV3" s="942"/>
      <c r="AW3" s="942"/>
      <c r="AX3" s="942"/>
      <c r="AY3" s="942"/>
      <c r="AZ3" s="942"/>
      <c r="BA3" s="942"/>
      <c r="BB3" s="942"/>
      <c r="BC3" s="942"/>
      <c r="BD3" s="942"/>
      <c r="BE3" s="942"/>
      <c r="BF3" s="942"/>
      <c r="BG3" s="942"/>
    </row>
    <row r="4" spans="1:59" ht="3" customHeight="1" thickBot="1" x14ac:dyDescent="0.25">
      <c r="A4" s="4"/>
      <c r="B4" s="4"/>
      <c r="C4" s="2106"/>
      <c r="D4" s="2106"/>
      <c r="E4" s="4"/>
      <c r="F4" s="1509"/>
      <c r="G4" s="4"/>
      <c r="H4" s="4"/>
      <c r="I4" s="1509"/>
      <c r="J4" s="4"/>
      <c r="K4" s="4"/>
      <c r="L4" s="4"/>
      <c r="M4" s="4"/>
      <c r="N4" s="1509"/>
      <c r="O4" s="4"/>
      <c r="P4" s="135"/>
      <c r="Q4" s="4"/>
      <c r="R4" s="4"/>
      <c r="S4" s="1509"/>
      <c r="T4" s="4"/>
      <c r="U4" s="135"/>
      <c r="V4" s="4"/>
      <c r="W4" s="4"/>
      <c r="X4" s="1509"/>
      <c r="Y4" s="4"/>
      <c r="Z4" s="4"/>
      <c r="AA4" s="4"/>
      <c r="AB4" s="4"/>
      <c r="AC4" s="4"/>
      <c r="AD4" s="942"/>
      <c r="AE4" s="942"/>
      <c r="AF4" s="942"/>
      <c r="AG4" s="942"/>
      <c r="AH4" s="942"/>
      <c r="AI4" s="942"/>
      <c r="AJ4" s="942"/>
      <c r="AK4" s="942"/>
      <c r="AL4" s="942"/>
      <c r="AM4" s="942"/>
      <c r="AN4" s="942"/>
      <c r="AO4" s="942"/>
      <c r="AP4" s="942"/>
      <c r="AQ4" s="942"/>
      <c r="AR4" s="942"/>
      <c r="AS4" s="942"/>
      <c r="AT4" s="942"/>
      <c r="AU4" s="942"/>
      <c r="AV4" s="942"/>
      <c r="AW4" s="942"/>
      <c r="AX4" s="942"/>
      <c r="AY4" s="942"/>
      <c r="AZ4" s="942"/>
      <c r="BA4" s="942"/>
      <c r="BB4" s="942"/>
      <c r="BC4" s="942"/>
      <c r="BD4" s="942"/>
      <c r="BE4" s="942"/>
      <c r="BF4" s="942"/>
      <c r="BG4" s="942"/>
    </row>
    <row r="5" spans="1:59" ht="16.5" customHeight="1" thickBot="1" x14ac:dyDescent="0.25">
      <c r="A5" s="4"/>
      <c r="B5" s="4"/>
      <c r="C5" s="2116"/>
      <c r="D5" s="4"/>
      <c r="E5" s="4"/>
      <c r="F5" s="1509"/>
      <c r="G5" s="4"/>
      <c r="H5" s="4"/>
      <c r="I5" s="1509"/>
      <c r="J5" s="4"/>
      <c r="K5" s="4"/>
      <c r="L5" s="2775" t="s">
        <v>577</v>
      </c>
      <c r="M5" s="2775"/>
      <c r="N5" s="2774" t="s">
        <v>565</v>
      </c>
      <c r="O5" s="2774"/>
      <c r="P5" s="2774"/>
      <c r="Q5" s="2773" t="s">
        <v>573</v>
      </c>
      <c r="R5" s="2773"/>
      <c r="S5" s="2772" t="s">
        <v>592</v>
      </c>
      <c r="T5" s="2773"/>
      <c r="U5" s="2773"/>
      <c r="V5" s="2773"/>
      <c r="W5" s="2020" t="s">
        <v>96</v>
      </c>
      <c r="X5" s="1509"/>
      <c r="Y5" s="4"/>
      <c r="Z5" s="4"/>
      <c r="AA5" s="4"/>
      <c r="AB5" s="4"/>
      <c r="AC5" s="4"/>
      <c r="AD5" s="942"/>
      <c r="AE5" s="942"/>
      <c r="AF5" s="942"/>
      <c r="AG5" s="942"/>
      <c r="AH5" s="942"/>
      <c r="AI5" s="942"/>
      <c r="AJ5" s="942"/>
      <c r="AK5" s="942"/>
      <c r="AL5" s="942"/>
      <c r="AM5" s="942"/>
      <c r="AN5" s="942"/>
      <c r="AO5" s="942"/>
      <c r="AP5" s="942"/>
      <c r="AQ5" s="942"/>
      <c r="AR5" s="942"/>
      <c r="AS5" s="942"/>
      <c r="AT5" s="942"/>
      <c r="AU5" s="942"/>
      <c r="AV5" s="942"/>
      <c r="AW5" s="942"/>
      <c r="AX5" s="942"/>
      <c r="AY5" s="942"/>
      <c r="AZ5" s="942"/>
      <c r="BA5" s="942"/>
      <c r="BB5" s="942"/>
      <c r="BC5" s="942"/>
      <c r="BD5" s="942"/>
      <c r="BE5" s="942"/>
      <c r="BF5" s="942"/>
      <c r="BG5" s="942"/>
    </row>
    <row r="6" spans="1:59" ht="6.75" customHeight="1" x14ac:dyDescent="0.15">
      <c r="A6" s="4"/>
      <c r="B6" s="18"/>
      <c r="C6" s="18"/>
      <c r="D6" s="18"/>
      <c r="E6" s="18"/>
      <c r="F6" s="1510"/>
      <c r="G6" s="18"/>
      <c r="H6" s="18"/>
      <c r="I6" s="1510"/>
      <c r="J6" s="18"/>
      <c r="K6" s="18"/>
      <c r="L6" s="18"/>
      <c r="M6" s="18"/>
      <c r="N6" s="1510"/>
      <c r="O6" s="18"/>
      <c r="P6" s="1625"/>
      <c r="Q6" s="18"/>
      <c r="R6" s="18"/>
      <c r="S6" s="1510"/>
      <c r="T6" s="18"/>
      <c r="U6" s="1625"/>
      <c r="V6" s="18"/>
      <c r="W6" s="18"/>
      <c r="X6" s="1510"/>
      <c r="Y6" s="18"/>
      <c r="Z6" s="18"/>
      <c r="AA6" s="18"/>
      <c r="AB6" s="18"/>
      <c r="AC6" s="4"/>
      <c r="AD6" s="942"/>
      <c r="AE6" s="942"/>
      <c r="AF6" s="942"/>
      <c r="AG6" s="942"/>
      <c r="AH6" s="942"/>
      <c r="AI6" s="942"/>
      <c r="AJ6" s="942"/>
      <c r="AK6" s="942"/>
      <c r="AL6" s="942"/>
      <c r="AM6" s="942"/>
      <c r="AN6" s="942"/>
      <c r="AO6" s="942"/>
      <c r="AP6" s="942"/>
      <c r="AQ6" s="942"/>
      <c r="AR6" s="942"/>
      <c r="AS6" s="942"/>
      <c r="AT6" s="942"/>
      <c r="AU6" s="942"/>
      <c r="AV6" s="942"/>
      <c r="AW6" s="942"/>
      <c r="AX6" s="942"/>
      <c r="AY6" s="942"/>
      <c r="AZ6" s="942"/>
      <c r="BA6" s="942"/>
      <c r="BB6" s="942"/>
      <c r="BC6" s="942"/>
      <c r="BD6" s="942"/>
      <c r="BE6" s="942"/>
      <c r="BF6" s="942"/>
      <c r="BG6" s="942"/>
    </row>
    <row r="7" spans="1:59" ht="21.75" customHeight="1" x14ac:dyDescent="0.15">
      <c r="A7" s="4"/>
      <c r="B7" s="18"/>
      <c r="C7" s="196" t="s">
        <v>1524</v>
      </c>
      <c r="D7" s="18"/>
      <c r="E7" s="2768">
        <f>'6b'!E20</f>
        <v>2023</v>
      </c>
      <c r="F7" s="2769"/>
      <c r="G7" s="18"/>
      <c r="H7" s="2768">
        <f>'6b'!F20</f>
        <v>2024</v>
      </c>
      <c r="I7" s="2769"/>
      <c r="J7" s="18"/>
      <c r="K7" s="1503" t="s">
        <v>913</v>
      </c>
      <c r="L7" s="18"/>
      <c r="M7" s="2768">
        <f>'6b'!G20</f>
        <v>2025</v>
      </c>
      <c r="N7" s="2769"/>
      <c r="O7" s="18"/>
      <c r="P7" s="1503" t="s">
        <v>913</v>
      </c>
      <c r="Q7" s="18"/>
      <c r="R7" s="2768">
        <f>'6b'!H20</f>
        <v>2026</v>
      </c>
      <c r="S7" s="2769"/>
      <c r="T7" s="18"/>
      <c r="U7" s="1503" t="s">
        <v>913</v>
      </c>
      <c r="V7" s="18"/>
      <c r="W7" s="2768">
        <f>'6b'!I20</f>
        <v>2027</v>
      </c>
      <c r="X7" s="2769"/>
      <c r="Y7" s="18"/>
      <c r="Z7" s="1503" t="s">
        <v>913</v>
      </c>
      <c r="AA7" s="18"/>
      <c r="AB7" s="18"/>
      <c r="AC7" s="4"/>
      <c r="AD7" s="942"/>
      <c r="AE7" s="942"/>
      <c r="AF7" s="942"/>
      <c r="AG7" s="942"/>
      <c r="AH7" s="942"/>
      <c r="AI7" s="942"/>
      <c r="AJ7" s="942"/>
      <c r="AK7" s="942"/>
      <c r="AL7" s="942"/>
      <c r="AM7" s="942"/>
      <c r="AN7" s="942"/>
      <c r="AO7" s="942"/>
      <c r="AP7" s="942"/>
      <c r="AQ7" s="942"/>
      <c r="AR7" s="942"/>
      <c r="AS7" s="942"/>
      <c r="AT7" s="942"/>
      <c r="AU7" s="942"/>
      <c r="AV7" s="942"/>
      <c r="AW7" s="942"/>
      <c r="AX7" s="942"/>
      <c r="AY7" s="942"/>
      <c r="AZ7" s="942"/>
      <c r="BA7" s="942"/>
      <c r="BB7" s="942"/>
      <c r="BC7" s="942"/>
      <c r="BD7" s="942"/>
      <c r="BE7" s="942"/>
      <c r="BF7" s="942"/>
      <c r="BG7" s="942"/>
    </row>
    <row r="8" spans="1:59" ht="5.25" customHeight="1" x14ac:dyDescent="0.2">
      <c r="A8" s="4"/>
      <c r="B8" s="18"/>
      <c r="C8" s="188"/>
      <c r="D8" s="18"/>
      <c r="E8" s="189"/>
      <c r="F8" s="1510"/>
      <c r="G8" s="18"/>
      <c r="H8" s="189"/>
      <c r="I8" s="1530"/>
      <c r="J8" s="18"/>
      <c r="K8" s="1506"/>
      <c r="L8" s="18"/>
      <c r="M8" s="189"/>
      <c r="N8" s="1530"/>
      <c r="O8" s="18"/>
      <c r="P8" s="1506"/>
      <c r="Q8" s="18"/>
      <c r="R8" s="189"/>
      <c r="S8" s="1530"/>
      <c r="T8" s="18"/>
      <c r="U8" s="1506"/>
      <c r="V8" s="18"/>
      <c r="W8" s="189"/>
      <c r="X8" s="1530"/>
      <c r="Y8" s="18"/>
      <c r="Z8" s="1506"/>
      <c r="AA8" s="18"/>
      <c r="AB8" s="18"/>
      <c r="AC8" s="4"/>
      <c r="AD8" s="942"/>
      <c r="AE8" s="942"/>
      <c r="AF8" s="942"/>
      <c r="AG8" s="942"/>
      <c r="AH8" s="942"/>
      <c r="AI8" s="942"/>
      <c r="AJ8" s="942"/>
      <c r="AK8" s="942"/>
      <c r="AL8" s="942"/>
      <c r="AM8" s="942"/>
      <c r="AN8" s="942"/>
      <c r="AO8" s="942"/>
      <c r="AP8" s="942"/>
      <c r="AQ8" s="942"/>
      <c r="AR8" s="942"/>
      <c r="AS8" s="942"/>
      <c r="AT8" s="942"/>
      <c r="AU8" s="942"/>
      <c r="AV8" s="942"/>
      <c r="AW8" s="942"/>
      <c r="AX8" s="942"/>
      <c r="AY8" s="942"/>
      <c r="AZ8" s="942"/>
      <c r="BA8" s="942"/>
      <c r="BB8" s="942"/>
      <c r="BC8" s="942"/>
      <c r="BD8" s="942"/>
      <c r="BE8" s="942"/>
      <c r="BF8" s="942"/>
      <c r="BG8" s="942"/>
    </row>
    <row r="9" spans="1:59" ht="17" customHeight="1" x14ac:dyDescent="0.15">
      <c r="A9" s="4"/>
      <c r="B9" s="44"/>
      <c r="C9" s="1119" t="s">
        <v>1530</v>
      </c>
      <c r="D9" s="18"/>
      <c r="E9" s="748">
        <f>'6a'!E3</f>
        <v>67000</v>
      </c>
      <c r="F9" s="1511"/>
      <c r="G9" s="18"/>
      <c r="H9" s="90">
        <f>'6a'!F3</f>
        <v>70350</v>
      </c>
      <c r="I9" s="1511"/>
      <c r="J9" s="18"/>
      <c r="K9" s="1630">
        <f>IF(E9=0,0,(H9/E9)-100%)</f>
        <v>5.0000000000000044E-2</v>
      </c>
      <c r="L9" s="18"/>
      <c r="M9" s="90">
        <f>'6a'!G3</f>
        <v>72460.5</v>
      </c>
      <c r="N9" s="1511"/>
      <c r="O9" s="18"/>
      <c r="P9" s="1630">
        <f>IF(H9=0,0,(M9/H9)-100%)</f>
        <v>3.0000000000000027E-2</v>
      </c>
      <c r="Q9" s="18"/>
      <c r="R9" s="90">
        <f>'6a'!H3</f>
        <v>74634.315000000002</v>
      </c>
      <c r="S9" s="1511"/>
      <c r="T9" s="18"/>
      <c r="U9" s="1630">
        <f>IF(M9=0,0,(R9/M9)-100%)</f>
        <v>3.0000000000000027E-2</v>
      </c>
      <c r="V9" s="18"/>
      <c r="W9" s="1478">
        <f>'6a'!I3</f>
        <v>78366.030750000005</v>
      </c>
      <c r="X9" s="1511"/>
      <c r="Y9" s="18"/>
      <c r="Z9" s="1630">
        <f>IF(R9=0,0,(W9/R9)-100%)</f>
        <v>5.0000000000000044E-2</v>
      </c>
      <c r="AA9" s="18"/>
      <c r="AB9" s="18"/>
      <c r="AC9" s="4"/>
      <c r="AD9" s="942"/>
      <c r="AE9" s="942"/>
      <c r="AF9" s="942"/>
      <c r="AG9" s="942"/>
      <c r="AH9" s="942"/>
      <c r="AI9" s="942"/>
      <c r="AJ9" s="942"/>
      <c r="AK9" s="942"/>
      <c r="AL9" s="942"/>
      <c r="AM9" s="942"/>
      <c r="AN9" s="942"/>
      <c r="AO9" s="942"/>
      <c r="AP9" s="942"/>
      <c r="AQ9" s="942"/>
      <c r="AR9" s="942"/>
      <c r="AS9" s="942"/>
      <c r="AT9" s="942"/>
      <c r="AU9" s="942"/>
      <c r="AV9" s="942"/>
      <c r="AW9" s="942"/>
      <c r="AX9" s="942"/>
      <c r="AY9" s="942"/>
      <c r="AZ9" s="942"/>
      <c r="BA9" s="942"/>
      <c r="BB9" s="942"/>
      <c r="BC9" s="942"/>
      <c r="BD9" s="942"/>
      <c r="BE9" s="942"/>
      <c r="BF9" s="942"/>
      <c r="BG9" s="942"/>
    </row>
    <row r="10" spans="1:59" ht="17" customHeight="1" x14ac:dyDescent="0.15">
      <c r="A10" s="4"/>
      <c r="B10" s="44"/>
      <c r="C10" s="1119" t="s">
        <v>16</v>
      </c>
      <c r="D10" s="18"/>
      <c r="E10" s="1501">
        <f>+E9*pr!$E$10</f>
        <v>0</v>
      </c>
      <c r="F10" s="1512">
        <f>IF(E$9=0,0,E10/E$9)</f>
        <v>0</v>
      </c>
      <c r="G10" s="18"/>
      <c r="H10" s="737">
        <f>+H9*pr!$E$10</f>
        <v>0</v>
      </c>
      <c r="I10" s="1512">
        <f>IF(H$9=0,0,H10/H$9)</f>
        <v>0</v>
      </c>
      <c r="J10" s="18"/>
      <c r="K10" s="1630">
        <f>IF(E10=0,0,(H10/E10)-100%)</f>
        <v>0</v>
      </c>
      <c r="L10" s="18"/>
      <c r="M10" s="737">
        <f>+M9*pr!$E$10</f>
        <v>0</v>
      </c>
      <c r="N10" s="1512">
        <f>IF(M$9=0,0,M10/M$9)</f>
        <v>0</v>
      </c>
      <c r="O10" s="18"/>
      <c r="P10" s="1630">
        <f>IF(H10=0,0,(M10/H10)-100%)</f>
        <v>0</v>
      </c>
      <c r="Q10" s="18"/>
      <c r="R10" s="737">
        <f>+R9*pr!$E$10</f>
        <v>0</v>
      </c>
      <c r="S10" s="1512">
        <f>IF(R$9=0,0,R10/R$9)</f>
        <v>0</v>
      </c>
      <c r="T10" s="18"/>
      <c r="U10" s="1630">
        <f>IF(M10=0,0,(R10/M10)-100%)</f>
        <v>0</v>
      </c>
      <c r="V10" s="18"/>
      <c r="W10" s="737">
        <f>+W9*pr!$E$10</f>
        <v>0</v>
      </c>
      <c r="X10" s="1512">
        <f>IF(W$9=0,0,W10/W$9)</f>
        <v>0</v>
      </c>
      <c r="Y10" s="18"/>
      <c r="Z10" s="1630">
        <f>IF(R10=0,0,(W10/R10)-100%)</f>
        <v>0</v>
      </c>
      <c r="AA10" s="18"/>
      <c r="AB10" s="18"/>
      <c r="AC10" s="4"/>
      <c r="AD10" s="942"/>
      <c r="AE10" s="942"/>
      <c r="AF10" s="942"/>
      <c r="AG10" s="942"/>
      <c r="AH10" s="942"/>
      <c r="AI10" s="942"/>
      <c r="AJ10" s="942"/>
      <c r="AK10" s="942"/>
      <c r="AL10" s="942"/>
      <c r="AM10" s="942"/>
      <c r="AN10" s="942"/>
      <c r="AO10" s="942"/>
      <c r="AP10" s="942"/>
      <c r="AQ10" s="942"/>
      <c r="AR10" s="942"/>
      <c r="AS10" s="942"/>
      <c r="AT10" s="942"/>
      <c r="AU10" s="942"/>
      <c r="AV10" s="942"/>
      <c r="AW10" s="942"/>
      <c r="AX10" s="942"/>
      <c r="AY10" s="942"/>
      <c r="AZ10" s="942"/>
      <c r="BA10" s="942"/>
      <c r="BB10" s="942"/>
      <c r="BC10" s="942"/>
      <c r="BD10" s="942"/>
      <c r="BE10" s="942"/>
      <c r="BF10" s="942"/>
      <c r="BG10" s="942"/>
    </row>
    <row r="11" spans="1:59" ht="19.5" customHeight="1" x14ac:dyDescent="0.15">
      <c r="A11" s="4"/>
      <c r="B11" s="44"/>
      <c r="C11" s="1127" t="s">
        <v>17</v>
      </c>
      <c r="D11" s="18"/>
      <c r="E11" s="175">
        <f>SUM(E9:E10)</f>
        <v>67000</v>
      </c>
      <c r="F11" s="1513">
        <f>IF(E$9=0,0,E11/E$9)</f>
        <v>1</v>
      </c>
      <c r="G11" s="18"/>
      <c r="H11" s="175">
        <f>SUM(H9:H10)</f>
        <v>70350</v>
      </c>
      <c r="I11" s="1513">
        <f>IF(H$9=0,0,H11/H$9)</f>
        <v>1</v>
      </c>
      <c r="J11" s="18"/>
      <c r="K11" s="1766">
        <f>IF(E11=0,0,(H11/E11)-100%)</f>
        <v>5.0000000000000044E-2</v>
      </c>
      <c r="L11" s="18"/>
      <c r="M11" s="175">
        <f>SUM(M9:M10)</f>
        <v>72460.5</v>
      </c>
      <c r="N11" s="1513">
        <f>IF(M$9=0,0,M11/M$9)</f>
        <v>1</v>
      </c>
      <c r="O11" s="18"/>
      <c r="P11" s="1766">
        <f>IF(H11=0,0,(M11/H11)-100%)</f>
        <v>3.0000000000000027E-2</v>
      </c>
      <c r="Q11" s="18"/>
      <c r="R11" s="175">
        <f>SUM(R9:R10)</f>
        <v>74634.315000000002</v>
      </c>
      <c r="S11" s="1513">
        <f>IF(R$9=0,0,R11/R$9)</f>
        <v>1</v>
      </c>
      <c r="T11" s="18"/>
      <c r="U11" s="1766">
        <f>IF(M11=0,0,(R11/M11)-100%)</f>
        <v>3.0000000000000027E-2</v>
      </c>
      <c r="V11" s="18"/>
      <c r="W11" s="1479">
        <f>SUM(W9:W10)</f>
        <v>78366.030750000005</v>
      </c>
      <c r="X11" s="1513">
        <f>IF(W$9=0,0,W11/W$9)</f>
        <v>1</v>
      </c>
      <c r="Y11" s="18"/>
      <c r="Z11" s="1766">
        <f>IF(R11=0,0,(W11/R11)-100%)</f>
        <v>5.0000000000000044E-2</v>
      </c>
      <c r="AA11" s="18"/>
      <c r="AB11" s="18"/>
      <c r="AC11" s="4"/>
      <c r="AD11" s="942"/>
      <c r="AE11" s="942"/>
      <c r="AF11" s="942"/>
      <c r="AG11" s="942"/>
      <c r="AH11" s="942"/>
      <c r="AI11" s="942"/>
      <c r="AJ11" s="942"/>
      <c r="AK11" s="942"/>
      <c r="AL11" s="942"/>
      <c r="AM11" s="942"/>
      <c r="AN11" s="942"/>
      <c r="AO11" s="942"/>
      <c r="AP11" s="942"/>
      <c r="AQ11" s="942"/>
      <c r="AR11" s="942"/>
      <c r="AS11" s="942"/>
      <c r="AT11" s="942"/>
      <c r="AU11" s="942"/>
      <c r="AV11" s="942"/>
      <c r="AW11" s="942"/>
      <c r="AX11" s="942"/>
      <c r="AY11" s="942"/>
      <c r="AZ11" s="942"/>
      <c r="BA11" s="942"/>
      <c r="BB11" s="942"/>
      <c r="BC11" s="942"/>
      <c r="BD11" s="942"/>
      <c r="BE11" s="942"/>
      <c r="BF11" s="942"/>
      <c r="BG11" s="942"/>
    </row>
    <row r="12" spans="1:59" ht="17" customHeight="1" x14ac:dyDescent="0.15">
      <c r="A12" s="4"/>
      <c r="B12" s="44"/>
      <c r="C12" s="1126" t="s">
        <v>175</v>
      </c>
      <c r="D12" s="18"/>
      <c r="E12" s="1501">
        <f>+E9*pr!$E$12</f>
        <v>0</v>
      </c>
      <c r="F12" s="1512">
        <f>IF(E$9=0,0,E12/E$9)</f>
        <v>0</v>
      </c>
      <c r="G12" s="18"/>
      <c r="H12" s="737">
        <f>-'5 años'!$N$35</f>
        <v>0</v>
      </c>
      <c r="I12" s="1512">
        <f>IF(H$9=0,0,H12/H$9)</f>
        <v>0</v>
      </c>
      <c r="J12" s="18"/>
      <c r="K12" s="1630">
        <f>IF(E12=0,0,(H12/E12)-100%)</f>
        <v>0</v>
      </c>
      <c r="L12" s="18"/>
      <c r="M12" s="737">
        <f>-'5 años'!$O$35</f>
        <v>0</v>
      </c>
      <c r="N12" s="1512">
        <f>IF(M$9=0,0,M12/M$9)</f>
        <v>0</v>
      </c>
      <c r="O12" s="18"/>
      <c r="P12" s="1630">
        <f>IF(H12=0,0,(M12/H12)-100%)</f>
        <v>0</v>
      </c>
      <c r="Q12" s="18"/>
      <c r="R12" s="737">
        <f>-'5 años'!$P$35</f>
        <v>0</v>
      </c>
      <c r="S12" s="1512">
        <f>IF(R$9=0,0,R12/R$9)</f>
        <v>0</v>
      </c>
      <c r="T12" s="18"/>
      <c r="U12" s="1630">
        <f>IF(M12=0,0,(R12/M12)-100%)</f>
        <v>0</v>
      </c>
      <c r="V12" s="18"/>
      <c r="W12" s="737">
        <f>-'5 años'!$Q$35</f>
        <v>0</v>
      </c>
      <c r="X12" s="1512">
        <f>IF(W$9=0,0,W12/W$9)</f>
        <v>0</v>
      </c>
      <c r="Y12" s="18"/>
      <c r="Z12" s="1630">
        <f>IF(R12=0,0,(W12/R12)-100%)</f>
        <v>0</v>
      </c>
      <c r="AA12" s="18"/>
      <c r="AB12" s="18"/>
      <c r="AC12" s="4"/>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G12" s="942"/>
    </row>
    <row r="13" spans="1:59" ht="19.5" customHeight="1" x14ac:dyDescent="0.15">
      <c r="A13" s="4"/>
      <c r="B13" s="44"/>
      <c r="C13" s="1127" t="s">
        <v>1649</v>
      </c>
      <c r="D13" s="18"/>
      <c r="E13" s="175">
        <f>+E11-E12</f>
        <v>67000</v>
      </c>
      <c r="F13" s="1514">
        <f>IF(E$9=0,0,E13/E$9)</f>
        <v>1</v>
      </c>
      <c r="G13" s="18"/>
      <c r="H13" s="175">
        <f>+H11-H12</f>
        <v>70350</v>
      </c>
      <c r="I13" s="1514">
        <f>IF(H$9=0,0,H13/H$9)</f>
        <v>1</v>
      </c>
      <c r="J13" s="18"/>
      <c r="K13" s="1766">
        <f>IF(E13=0,0,(H13/E13)-100%)</f>
        <v>5.0000000000000044E-2</v>
      </c>
      <c r="L13" s="18"/>
      <c r="M13" s="175">
        <f>+M11-M12</f>
        <v>72460.5</v>
      </c>
      <c r="N13" s="1514">
        <f>IF(M$9=0,0,M13/M$9)</f>
        <v>1</v>
      </c>
      <c r="O13" s="18"/>
      <c r="P13" s="1766">
        <f>IF(H13=0,0,(M13/H13)-100%)</f>
        <v>3.0000000000000027E-2</v>
      </c>
      <c r="Q13" s="18"/>
      <c r="R13" s="175">
        <f>+R11-R12</f>
        <v>74634.315000000002</v>
      </c>
      <c r="S13" s="1514">
        <f>IF(R$9=0,0,R13/R$9)</f>
        <v>1</v>
      </c>
      <c r="T13" s="18"/>
      <c r="U13" s="1766">
        <f>IF(M13=0,0,(R13/M13)-100%)</f>
        <v>3.0000000000000027E-2</v>
      </c>
      <c r="V13" s="18"/>
      <c r="W13" s="1479">
        <f>+W11-W12</f>
        <v>78366.030750000005</v>
      </c>
      <c r="X13" s="1514">
        <f>IF(W$9=0,0,W13/W$9)</f>
        <v>1</v>
      </c>
      <c r="Y13" s="18"/>
      <c r="Z13" s="1766">
        <f>IF(R13=0,0,(W13/R13)-100%)</f>
        <v>5.0000000000000044E-2</v>
      </c>
      <c r="AA13" s="18"/>
      <c r="AB13" s="18"/>
      <c r="AC13" s="4"/>
      <c r="AD13" s="942"/>
      <c r="AE13" s="942"/>
      <c r="AF13" s="942"/>
      <c r="AG13" s="942"/>
      <c r="AH13" s="942"/>
      <c r="AI13" s="942"/>
      <c r="AJ13" s="942"/>
      <c r="AK13" s="942"/>
      <c r="AL13" s="942"/>
      <c r="AM13" s="942"/>
      <c r="AN13" s="942"/>
      <c r="AO13" s="942"/>
      <c r="AP13" s="942"/>
      <c r="AQ13" s="942"/>
      <c r="AR13" s="942"/>
      <c r="AS13" s="942"/>
      <c r="AT13" s="942"/>
      <c r="AU13" s="942"/>
      <c r="AV13" s="942"/>
      <c r="AW13" s="942"/>
      <c r="AX13" s="942"/>
      <c r="AY13" s="942"/>
      <c r="AZ13" s="942"/>
      <c r="BA13" s="942"/>
      <c r="BB13" s="942"/>
      <c r="BC13" s="942"/>
      <c r="BD13" s="942"/>
      <c r="BE13" s="942"/>
      <c r="BF13" s="942"/>
      <c r="BG13" s="942"/>
    </row>
    <row r="14" spans="1:59" ht="23.25" customHeight="1" x14ac:dyDescent="0.15">
      <c r="A14" s="4"/>
      <c r="B14" s="44"/>
      <c r="C14" s="18"/>
      <c r="D14" s="18"/>
      <c r="E14" s="18"/>
      <c r="F14" s="1510"/>
      <c r="G14" s="18"/>
      <c r="H14" s="18"/>
      <c r="I14" s="1510"/>
      <c r="J14" s="18"/>
      <c r="K14" s="103"/>
      <c r="L14" s="18"/>
      <c r="M14" s="18"/>
      <c r="N14" s="1510"/>
      <c r="O14" s="18"/>
      <c r="P14" s="103"/>
      <c r="Q14" s="18"/>
      <c r="R14" s="18"/>
      <c r="S14" s="1510"/>
      <c r="T14" s="18"/>
      <c r="U14" s="103"/>
      <c r="V14" s="18"/>
      <c r="W14" s="18"/>
      <c r="X14" s="1510"/>
      <c r="Y14" s="18"/>
      <c r="Z14" s="103"/>
      <c r="AA14" s="18"/>
      <c r="AB14" s="18"/>
      <c r="AC14" s="4"/>
      <c r="AD14" s="942"/>
      <c r="AE14" s="942"/>
      <c r="AF14" s="942"/>
      <c r="AG14" s="942"/>
      <c r="AH14" s="942"/>
      <c r="AI14" s="942"/>
      <c r="AJ14" s="942"/>
      <c r="AK14" s="942"/>
      <c r="AL14" s="942"/>
      <c r="AM14" s="942"/>
      <c r="AN14" s="942"/>
      <c r="AO14" s="942"/>
      <c r="AP14" s="942"/>
      <c r="AQ14" s="942"/>
      <c r="AR14" s="942"/>
      <c r="AS14" s="942"/>
      <c r="AT14" s="942"/>
      <c r="AU14" s="942"/>
      <c r="AV14" s="942"/>
      <c r="AW14" s="942"/>
      <c r="AX14" s="942"/>
      <c r="AY14" s="942"/>
      <c r="AZ14" s="942"/>
      <c r="BA14" s="942"/>
      <c r="BB14" s="942"/>
      <c r="BC14" s="942"/>
      <c r="BD14" s="942"/>
      <c r="BE14" s="942"/>
      <c r="BF14" s="942"/>
      <c r="BG14" s="942"/>
    </row>
    <row r="15" spans="1:59" ht="21.75" customHeight="1" thickBot="1" x14ac:dyDescent="0.2">
      <c r="A15" s="4"/>
      <c r="B15" s="44"/>
      <c r="C15" s="190" t="s">
        <v>1548</v>
      </c>
      <c r="D15" s="18"/>
      <c r="E15" s="2770">
        <f>E7</f>
        <v>2023</v>
      </c>
      <c r="F15" s="2771"/>
      <c r="G15" s="18"/>
      <c r="H15" s="2770">
        <f>H7</f>
        <v>2024</v>
      </c>
      <c r="I15" s="2771"/>
      <c r="J15" s="18"/>
      <c r="K15" s="1504" t="s">
        <v>913</v>
      </c>
      <c r="L15" s="18"/>
      <c r="M15" s="2770">
        <f>M7</f>
        <v>2025</v>
      </c>
      <c r="N15" s="2771"/>
      <c r="O15" s="18"/>
      <c r="P15" s="1504" t="s">
        <v>913</v>
      </c>
      <c r="Q15" s="18"/>
      <c r="R15" s="2770">
        <f>R7</f>
        <v>2026</v>
      </c>
      <c r="S15" s="2771"/>
      <c r="T15" s="18"/>
      <c r="U15" s="1504" t="s">
        <v>913</v>
      </c>
      <c r="V15" s="18"/>
      <c r="W15" s="2770">
        <f>W7</f>
        <v>2027</v>
      </c>
      <c r="X15" s="2771"/>
      <c r="Y15" s="18"/>
      <c r="Z15" s="1504" t="s">
        <v>913</v>
      </c>
      <c r="AA15" s="18"/>
      <c r="AB15" s="18"/>
      <c r="AC15" s="4"/>
      <c r="AD15" s="942"/>
      <c r="AE15" s="942"/>
      <c r="AF15" s="942"/>
      <c r="AG15" s="942"/>
      <c r="AH15" s="942"/>
      <c r="AI15" s="942"/>
      <c r="AJ15" s="942"/>
      <c r="AK15" s="942"/>
      <c r="AL15" s="942"/>
      <c r="AM15" s="942"/>
      <c r="AN15" s="942"/>
      <c r="AO15" s="942"/>
      <c r="AP15" s="942"/>
      <c r="AQ15" s="942"/>
      <c r="AR15" s="942"/>
      <c r="AS15" s="942"/>
      <c r="AT15" s="942"/>
      <c r="AU15" s="942"/>
      <c r="AV15" s="942"/>
      <c r="AW15" s="942"/>
      <c r="AX15" s="942"/>
      <c r="AY15" s="942"/>
      <c r="AZ15" s="942"/>
      <c r="BA15" s="942"/>
      <c r="BB15" s="942"/>
      <c r="BC15" s="942"/>
      <c r="BD15" s="942"/>
      <c r="BE15" s="942"/>
      <c r="BF15" s="942"/>
      <c r="BG15" s="942"/>
    </row>
    <row r="16" spans="1:59" ht="4.5" customHeight="1" x14ac:dyDescent="0.2">
      <c r="A16" s="4"/>
      <c r="B16" s="18"/>
      <c r="C16" s="188"/>
      <c r="D16" s="18"/>
      <c r="E16" s="189"/>
      <c r="F16" s="1510"/>
      <c r="G16" s="18"/>
      <c r="H16" s="189"/>
      <c r="I16" s="1530"/>
      <c r="J16" s="18"/>
      <c r="K16" s="1767"/>
      <c r="L16" s="18"/>
      <c r="M16" s="189"/>
      <c r="N16" s="1530"/>
      <c r="O16" s="18"/>
      <c r="P16" s="1767"/>
      <c r="Q16" s="18"/>
      <c r="R16" s="189"/>
      <c r="S16" s="1530"/>
      <c r="T16" s="18"/>
      <c r="U16" s="1767"/>
      <c r="V16" s="18"/>
      <c r="W16" s="189"/>
      <c r="X16" s="1530"/>
      <c r="Y16" s="18"/>
      <c r="Z16" s="1767"/>
      <c r="AA16" s="18"/>
      <c r="AB16" s="18"/>
      <c r="AC16" s="4"/>
      <c r="AD16" s="942"/>
      <c r="AE16" s="942"/>
      <c r="AF16" s="942"/>
      <c r="AG16" s="942"/>
      <c r="AH16" s="942"/>
      <c r="AI16" s="942"/>
      <c r="AJ16" s="942"/>
      <c r="AK16" s="942"/>
      <c r="AL16" s="942"/>
      <c r="AM16" s="942"/>
      <c r="AN16" s="942"/>
      <c r="AO16" s="942"/>
      <c r="AP16" s="942"/>
      <c r="AQ16" s="942"/>
      <c r="AR16" s="942"/>
      <c r="AS16" s="942"/>
      <c r="AT16" s="942"/>
      <c r="AU16" s="942"/>
      <c r="AV16" s="942"/>
      <c r="AW16" s="942"/>
      <c r="AX16" s="942"/>
      <c r="AY16" s="942"/>
      <c r="AZ16" s="942"/>
      <c r="BA16" s="942"/>
      <c r="BB16" s="942"/>
      <c r="BC16" s="942"/>
      <c r="BD16" s="942"/>
      <c r="BE16" s="942"/>
      <c r="BF16" s="942"/>
      <c r="BG16" s="942"/>
    </row>
    <row r="17" spans="1:59" ht="20" customHeight="1" x14ac:dyDescent="0.15">
      <c r="A17" s="4"/>
      <c r="B17" s="44"/>
      <c r="C17" s="181" t="s">
        <v>1787</v>
      </c>
      <c r="D17" s="18"/>
      <c r="E17" s="182">
        <f>pr!D17</f>
        <v>0</v>
      </c>
      <c r="F17" s="1515">
        <f>IF(E$13=0,0,E17/E$13)</f>
        <v>0</v>
      </c>
      <c r="G17" s="18"/>
      <c r="H17" s="182">
        <f>'5 años'!D16</f>
        <v>0</v>
      </c>
      <c r="I17" s="1515">
        <f>IF(H$13=0,0,H17/H$13)</f>
        <v>0</v>
      </c>
      <c r="J17" s="18"/>
      <c r="K17" s="1768">
        <f>IF(E17=0,0,(H17/E17)-100%)</f>
        <v>0</v>
      </c>
      <c r="L17" s="18"/>
      <c r="M17" s="182">
        <f>'5 años'!E16</f>
        <v>0</v>
      </c>
      <c r="N17" s="1515">
        <f>IF(M$13=0,0,M17/M$13)</f>
        <v>0</v>
      </c>
      <c r="O17" s="18"/>
      <c r="P17" s="1768">
        <f>IF(H17=0,0,(M17/H17)-100%)</f>
        <v>0</v>
      </c>
      <c r="Q17" s="18"/>
      <c r="R17" s="182">
        <f>'5 años'!F16</f>
        <v>0</v>
      </c>
      <c r="S17" s="1515">
        <f>IF(R$13=0,0,R17/R$13)</f>
        <v>0</v>
      </c>
      <c r="T17" s="18"/>
      <c r="U17" s="1768">
        <f>IF(M17=0,0,(R17/M17)-100%)</f>
        <v>0</v>
      </c>
      <c r="V17" s="18"/>
      <c r="W17" s="1480">
        <f>'5 años'!G16</f>
        <v>0</v>
      </c>
      <c r="X17" s="1515">
        <f>IF(W$13=0,0,W17/W$13)</f>
        <v>0</v>
      </c>
      <c r="Y17" s="18"/>
      <c r="Z17" s="1768">
        <f>IF(R17=0,0,(W17/R17)-100%)</f>
        <v>0</v>
      </c>
      <c r="AA17" s="18"/>
      <c r="AB17" s="18"/>
      <c r="AC17" s="4"/>
      <c r="AD17" s="942"/>
      <c r="AE17" s="942"/>
      <c r="AF17" s="942"/>
      <c r="AG17" s="942"/>
      <c r="AH17" s="942"/>
      <c r="AI17" s="942"/>
      <c r="AJ17" s="942"/>
      <c r="AK17" s="942"/>
      <c r="AL17" s="942"/>
      <c r="AM17" s="942"/>
      <c r="AN17" s="942"/>
      <c r="AO17" s="942"/>
      <c r="AP17" s="942"/>
      <c r="AQ17" s="942"/>
      <c r="AR17" s="942"/>
      <c r="AS17" s="942"/>
      <c r="AT17" s="942"/>
      <c r="AU17" s="942"/>
      <c r="AV17" s="942"/>
      <c r="AW17" s="942"/>
      <c r="AX17" s="942"/>
      <c r="AY17" s="942"/>
      <c r="AZ17" s="942"/>
      <c r="BA17" s="942"/>
      <c r="BB17" s="942"/>
      <c r="BC17" s="942"/>
      <c r="BD17" s="942"/>
      <c r="BE17" s="942"/>
      <c r="BF17" s="942"/>
      <c r="BG17" s="942"/>
    </row>
    <row r="18" spans="1:59" ht="17" customHeight="1" x14ac:dyDescent="0.15">
      <c r="A18" s="4"/>
      <c r="B18" s="44"/>
      <c r="C18" s="177" t="s">
        <v>18</v>
      </c>
      <c r="D18" s="18"/>
      <c r="E18" s="1500">
        <f>pr!D18</f>
        <v>0</v>
      </c>
      <c r="F18" s="1516"/>
      <c r="G18" s="18"/>
      <c r="H18" s="180">
        <f>'5 años'!D17</f>
        <v>0</v>
      </c>
      <c r="I18" s="1516"/>
      <c r="J18" s="18"/>
      <c r="K18" s="1631">
        <f>IF(E18=0,0,(H18/E18)-100%)</f>
        <v>0</v>
      </c>
      <c r="L18" s="18"/>
      <c r="M18" s="180">
        <f>'5 años'!E17</f>
        <v>0</v>
      </c>
      <c r="N18" s="1516"/>
      <c r="O18" s="18"/>
      <c r="P18" s="1631">
        <f>IF(H18=0,0,(M18/H18)-100%)</f>
        <v>0</v>
      </c>
      <c r="Q18" s="18"/>
      <c r="R18" s="180">
        <f>'5 años'!F17</f>
        <v>0</v>
      </c>
      <c r="S18" s="1516"/>
      <c r="T18" s="18"/>
      <c r="U18" s="1631">
        <f>IF(M18=0,0,(R18/M18)-100%)</f>
        <v>0</v>
      </c>
      <c r="V18" s="18"/>
      <c r="W18" s="180">
        <f>'5 años'!G17</f>
        <v>0</v>
      </c>
      <c r="X18" s="1516"/>
      <c r="Y18" s="18"/>
      <c r="Z18" s="1631">
        <f>IF(R18=0,0,(W18/R18)-100%)</f>
        <v>0</v>
      </c>
      <c r="AA18" s="18"/>
      <c r="AB18" s="18"/>
      <c r="AC18" s="4"/>
      <c r="AD18" s="942"/>
      <c r="AE18" s="942"/>
      <c r="AF18" s="942"/>
      <c r="AG18" s="942"/>
      <c r="AH18" s="942"/>
      <c r="AI18" s="942"/>
      <c r="AJ18" s="942"/>
      <c r="AK18" s="942"/>
      <c r="AL18" s="942"/>
      <c r="AM18" s="942"/>
      <c r="AN18" s="942"/>
      <c r="AO18" s="942"/>
      <c r="AP18" s="942"/>
      <c r="AQ18" s="942"/>
      <c r="AR18" s="942"/>
      <c r="AS18" s="942"/>
      <c r="AT18" s="942"/>
      <c r="AU18" s="942"/>
      <c r="AV18" s="942"/>
      <c r="AW18" s="942"/>
      <c r="AX18" s="942"/>
      <c r="AY18" s="942"/>
      <c r="AZ18" s="942"/>
      <c r="BA18" s="942"/>
      <c r="BB18" s="942"/>
      <c r="BC18" s="942"/>
      <c r="BD18" s="942"/>
      <c r="BE18" s="942"/>
      <c r="BF18" s="942"/>
      <c r="BG18" s="942"/>
    </row>
    <row r="19" spans="1:59" ht="17" customHeight="1" x14ac:dyDescent="0.15">
      <c r="A19" s="4"/>
      <c r="B19" s="44"/>
      <c r="C19" s="98" t="s">
        <v>19</v>
      </c>
      <c r="D19" s="18"/>
      <c r="E19" s="748">
        <f>pr!D19</f>
        <v>0</v>
      </c>
      <c r="F19" s="1511"/>
      <c r="G19" s="18"/>
      <c r="H19" s="90">
        <f>'5 años'!D21</f>
        <v>0</v>
      </c>
      <c r="I19" s="1511"/>
      <c r="J19" s="18"/>
      <c r="K19" s="1630">
        <f>IF(E19=0,0,(H19/E19)-100%)</f>
        <v>0</v>
      </c>
      <c r="L19" s="18"/>
      <c r="M19" s="90">
        <f>'5 años'!E21</f>
        <v>0</v>
      </c>
      <c r="N19" s="1511"/>
      <c r="O19" s="18"/>
      <c r="P19" s="1630">
        <f>IF(H19=0,0,(M19/H19)-100%)</f>
        <v>0</v>
      </c>
      <c r="Q19" s="18"/>
      <c r="R19" s="90">
        <f>'5 años'!F21</f>
        <v>0</v>
      </c>
      <c r="S19" s="1511"/>
      <c r="T19" s="18"/>
      <c r="U19" s="1630">
        <f>IF(M19=0,0,(R19/M19)-100%)</f>
        <v>0</v>
      </c>
      <c r="V19" s="18"/>
      <c r="W19" s="1478">
        <f>'5 años'!G21</f>
        <v>0</v>
      </c>
      <c r="X19" s="1511"/>
      <c r="Y19" s="18"/>
      <c r="Z19" s="1630">
        <f>IF(R19=0,0,(W19/R19)-100%)</f>
        <v>0</v>
      </c>
      <c r="AA19" s="18"/>
      <c r="AB19" s="18"/>
      <c r="AC19" s="4"/>
      <c r="AD19" s="942"/>
      <c r="AE19" s="942"/>
      <c r="AF19" s="942"/>
      <c r="AG19" s="942"/>
      <c r="AH19" s="942"/>
      <c r="AI19" s="942"/>
      <c r="AJ19" s="942"/>
      <c r="AK19" s="942"/>
      <c r="AL19" s="942"/>
      <c r="AM19" s="942"/>
      <c r="AN19" s="942"/>
      <c r="AO19" s="942"/>
      <c r="AP19" s="942"/>
      <c r="AQ19" s="942"/>
      <c r="AR19" s="942"/>
      <c r="AS19" s="942"/>
      <c r="AT19" s="942"/>
      <c r="AU19" s="942"/>
      <c r="AV19" s="942"/>
      <c r="AW19" s="942"/>
      <c r="AX19" s="942"/>
      <c r="AY19" s="942"/>
      <c r="AZ19" s="942"/>
      <c r="BA19" s="942"/>
      <c r="BB19" s="942"/>
      <c r="BC19" s="942"/>
      <c r="BD19" s="942"/>
      <c r="BE19" s="942"/>
      <c r="BF19" s="942"/>
      <c r="BG19" s="942"/>
    </row>
    <row r="20" spans="1:59" ht="17" customHeight="1" x14ac:dyDescent="0.15">
      <c r="A20" s="4"/>
      <c r="B20" s="44"/>
      <c r="C20" s="98" t="s">
        <v>20</v>
      </c>
      <c r="D20" s="18"/>
      <c r="E20" s="748">
        <f>pr!D20</f>
        <v>0</v>
      </c>
      <c r="F20" s="1511"/>
      <c r="G20" s="18"/>
      <c r="H20" s="90">
        <f>'5 años'!D22</f>
        <v>0</v>
      </c>
      <c r="I20" s="1511"/>
      <c r="J20" s="18"/>
      <c r="K20" s="1630">
        <f>IF(E20=0,0,(H20/E20)-100%)</f>
        <v>0</v>
      </c>
      <c r="L20" s="18"/>
      <c r="M20" s="90">
        <f>'5 años'!E22</f>
        <v>0</v>
      </c>
      <c r="N20" s="1511"/>
      <c r="O20" s="18"/>
      <c r="P20" s="1630">
        <f>IF(H20=0,0,(M20/H20)-100%)</f>
        <v>0</v>
      </c>
      <c r="Q20" s="18"/>
      <c r="R20" s="90">
        <f>'5 años'!F22</f>
        <v>0</v>
      </c>
      <c r="S20" s="1511"/>
      <c r="T20" s="18"/>
      <c r="U20" s="1630">
        <f>IF(M20=0,0,(R20/M20)-100%)</f>
        <v>0</v>
      </c>
      <c r="V20" s="18"/>
      <c r="W20" s="1478">
        <f>'5 años'!G22</f>
        <v>0</v>
      </c>
      <c r="X20" s="1511"/>
      <c r="Y20" s="18"/>
      <c r="Z20" s="1630">
        <f>IF(R20=0,0,(W20/R20)-100%)</f>
        <v>0</v>
      </c>
      <c r="AA20" s="18"/>
      <c r="AB20" s="18"/>
      <c r="AC20" s="4"/>
      <c r="AD20" s="942"/>
      <c r="AE20" s="942"/>
      <c r="AF20" s="942"/>
      <c r="AG20" s="942"/>
      <c r="AH20" s="942"/>
      <c r="AI20" s="942"/>
      <c r="AJ20" s="942"/>
      <c r="AK20" s="942"/>
      <c r="AL20" s="942"/>
      <c r="AM20" s="942"/>
      <c r="AN20" s="942"/>
      <c r="AO20" s="942"/>
      <c r="AP20" s="942"/>
      <c r="AQ20" s="942"/>
      <c r="AR20" s="942"/>
      <c r="AS20" s="942"/>
      <c r="AT20" s="942"/>
      <c r="AU20" s="942"/>
      <c r="AV20" s="942"/>
      <c r="AW20" s="942"/>
      <c r="AX20" s="942"/>
      <c r="AY20" s="942"/>
      <c r="AZ20" s="942"/>
      <c r="BA20" s="942"/>
      <c r="BB20" s="942"/>
      <c r="BC20" s="942"/>
      <c r="BD20" s="942"/>
      <c r="BE20" s="942"/>
      <c r="BF20" s="942"/>
      <c r="BG20" s="942"/>
    </row>
    <row r="21" spans="1:59" ht="4.5" customHeight="1" x14ac:dyDescent="0.15">
      <c r="A21" s="4"/>
      <c r="B21" s="44"/>
      <c r="C21" s="18"/>
      <c r="D21" s="18"/>
      <c r="E21" s="226"/>
      <c r="F21" s="1517"/>
      <c r="G21" s="18"/>
      <c r="H21" s="18"/>
      <c r="I21" s="1517"/>
      <c r="J21" s="18"/>
      <c r="K21" s="1507"/>
      <c r="L21" s="18"/>
      <c r="M21" s="18"/>
      <c r="N21" s="1517"/>
      <c r="O21" s="18"/>
      <c r="P21" s="1507"/>
      <c r="Q21" s="18"/>
      <c r="R21" s="18"/>
      <c r="S21" s="1517"/>
      <c r="T21" s="18"/>
      <c r="U21" s="1507"/>
      <c r="V21" s="18"/>
      <c r="W21" s="18"/>
      <c r="X21" s="1517"/>
      <c r="Y21" s="18"/>
      <c r="Z21" s="1507"/>
      <c r="AA21" s="18"/>
      <c r="AB21" s="18"/>
      <c r="AC21" s="4"/>
      <c r="AD21" s="942"/>
      <c r="AE21" s="942"/>
      <c r="AF21" s="942"/>
      <c r="AG21" s="942"/>
      <c r="AH21" s="942"/>
      <c r="AI21" s="942"/>
      <c r="AJ21" s="942"/>
      <c r="AK21" s="942"/>
      <c r="AL21" s="942"/>
      <c r="AM21" s="942"/>
      <c r="AN21" s="942"/>
      <c r="AO21" s="942"/>
      <c r="AP21" s="942"/>
      <c r="AQ21" s="942"/>
      <c r="AR21" s="942"/>
      <c r="AS21" s="942"/>
      <c r="AT21" s="942"/>
      <c r="AU21" s="942"/>
      <c r="AV21" s="942"/>
      <c r="AW21" s="942"/>
      <c r="AX21" s="942"/>
      <c r="AY21" s="942"/>
      <c r="AZ21" s="942"/>
      <c r="BA21" s="942"/>
      <c r="BB21" s="942"/>
      <c r="BC21" s="942"/>
      <c r="BD21" s="942"/>
      <c r="BE21" s="942"/>
      <c r="BF21" s="942"/>
      <c r="BG21" s="942"/>
    </row>
    <row r="22" spans="1:59" ht="17" customHeight="1" x14ac:dyDescent="0.15">
      <c r="A22" s="4"/>
      <c r="B22" s="44"/>
      <c r="C22" s="181" t="s">
        <v>1789</v>
      </c>
      <c r="D22" s="18"/>
      <c r="E22" s="182">
        <f>pr!D22</f>
        <v>8100</v>
      </c>
      <c r="F22" s="1515">
        <f t="shared" ref="F22:F58" si="0">IF(E$13=0,0,E22/E$13)</f>
        <v>0.1208955223880597</v>
      </c>
      <c r="G22" s="18"/>
      <c r="H22" s="182">
        <f>SUM(H23:H24)</f>
        <v>1800</v>
      </c>
      <c r="I22" s="1515">
        <f t="shared" ref="I22:I58" si="1">IF(H$13=0,0,H22/H$13)</f>
        <v>2.5586353944562899E-2</v>
      </c>
      <c r="J22" s="18"/>
      <c r="K22" s="1768">
        <f>IF(E22=0,0,(H22/E22)-100%)</f>
        <v>-0.77777777777777779</v>
      </c>
      <c r="L22" s="18"/>
      <c r="M22" s="182">
        <f>SUM(M23:M24)</f>
        <v>1800</v>
      </c>
      <c r="N22" s="1515">
        <f t="shared" ref="N22:N58" si="2">IF(M$13=0,0,M22/M$13)</f>
        <v>2.4841120334527088E-2</v>
      </c>
      <c r="O22" s="18"/>
      <c r="P22" s="1768">
        <f>IF(H22=0,0,(M22/H22)-100%)</f>
        <v>0</v>
      </c>
      <c r="Q22" s="18"/>
      <c r="R22" s="182">
        <f>SUM(R23:R24)</f>
        <v>1800</v>
      </c>
      <c r="S22" s="1515">
        <f t="shared" ref="S22:S58" si="3">IF(R$13=0,0,R22/R$13)</f>
        <v>2.4117592557793287E-2</v>
      </c>
      <c r="T22" s="18"/>
      <c r="U22" s="1768">
        <f>IF(M22=0,0,(R22/M22)-100%)</f>
        <v>0</v>
      </c>
      <c r="V22" s="18"/>
      <c r="W22" s="1480">
        <f>SUM(W23:W24)</f>
        <v>1800</v>
      </c>
      <c r="X22" s="1515">
        <f t="shared" ref="X22:X58" si="4">IF(W$13=0,0,W22/W$13)</f>
        <v>2.2969135769326941E-2</v>
      </c>
      <c r="Y22" s="18"/>
      <c r="Z22" s="1768">
        <f>IF(R22=0,0,(W22/R22)-100%)</f>
        <v>0</v>
      </c>
      <c r="AA22" s="18"/>
      <c r="AB22" s="18"/>
      <c r="AC22" s="4"/>
      <c r="AD22" s="942"/>
      <c r="AE22" s="942"/>
      <c r="AF22" s="942"/>
      <c r="AG22" s="942"/>
      <c r="AH22" s="942"/>
      <c r="AI22" s="942"/>
      <c r="AJ22" s="942"/>
      <c r="AK22" s="942"/>
      <c r="AL22" s="942"/>
      <c r="AM22" s="942"/>
      <c r="AN22" s="942"/>
      <c r="AO22" s="942"/>
      <c r="AP22" s="942"/>
      <c r="AQ22" s="942"/>
      <c r="AR22" s="942"/>
      <c r="AS22" s="942"/>
      <c r="AT22" s="942"/>
      <c r="AU22" s="942"/>
      <c r="AV22" s="942"/>
      <c r="AW22" s="942"/>
      <c r="AX22" s="942"/>
      <c r="AY22" s="942"/>
      <c r="AZ22" s="942"/>
      <c r="BA22" s="942"/>
      <c r="BB22" s="942"/>
      <c r="BC22" s="942"/>
      <c r="BD22" s="942"/>
      <c r="BE22" s="942"/>
      <c r="BF22" s="942"/>
      <c r="BG22" s="942"/>
    </row>
    <row r="23" spans="1:59" ht="17" customHeight="1" x14ac:dyDescent="0.15">
      <c r="A23" s="4"/>
      <c r="B23" s="44"/>
      <c r="C23" s="98" t="s">
        <v>1790</v>
      </c>
      <c r="D23" s="18"/>
      <c r="E23" s="90">
        <f>pr!D23</f>
        <v>0</v>
      </c>
      <c r="F23" s="1518">
        <f t="shared" si="0"/>
        <v>0</v>
      </c>
      <c r="G23" s="18"/>
      <c r="H23" s="90">
        <f>+H11*'6b'!F63</f>
        <v>0</v>
      </c>
      <c r="I23" s="1518">
        <f t="shared" si="1"/>
        <v>0</v>
      </c>
      <c r="J23" s="18"/>
      <c r="K23" s="1630">
        <f>IF(E23=0,0,(H23/E23)-100%)</f>
        <v>0</v>
      </c>
      <c r="L23" s="18"/>
      <c r="M23" s="90">
        <f>+M11*'6b'!H63</f>
        <v>0</v>
      </c>
      <c r="N23" s="1518">
        <f t="shared" si="2"/>
        <v>0</v>
      </c>
      <c r="O23" s="18"/>
      <c r="P23" s="1630">
        <f>IF(H23=0,0,(M23/H23)-100%)</f>
        <v>0</v>
      </c>
      <c r="Q23" s="18"/>
      <c r="R23" s="90">
        <f>+R11*'6b'!J63</f>
        <v>0</v>
      </c>
      <c r="S23" s="1518">
        <f t="shared" si="3"/>
        <v>0</v>
      </c>
      <c r="T23" s="18"/>
      <c r="U23" s="1630">
        <f>IF(M23=0,0,(R23/M23)-100%)</f>
        <v>0</v>
      </c>
      <c r="V23" s="18"/>
      <c r="W23" s="90">
        <f>+W11*'6b'!L63</f>
        <v>0</v>
      </c>
      <c r="X23" s="1518">
        <f t="shared" si="4"/>
        <v>0</v>
      </c>
      <c r="Y23" s="18"/>
      <c r="Z23" s="1630">
        <f>IF(R23=0,0,(W23/R23)-100%)</f>
        <v>0</v>
      </c>
      <c r="AA23" s="18"/>
      <c r="AB23" s="18"/>
      <c r="AC23" s="4"/>
      <c r="AD23" s="942"/>
      <c r="AE23" s="942"/>
      <c r="AF23" s="942"/>
      <c r="AG23" s="942"/>
      <c r="AH23" s="942"/>
      <c r="AI23" s="942"/>
      <c r="AJ23" s="942"/>
      <c r="AK23" s="942"/>
      <c r="AL23" s="942"/>
      <c r="AM23" s="942"/>
      <c r="AN23" s="942"/>
      <c r="AO23" s="942"/>
      <c r="AP23" s="942"/>
      <c r="AQ23" s="942"/>
      <c r="AR23" s="942"/>
      <c r="AS23" s="942"/>
      <c r="AT23" s="942"/>
      <c r="AU23" s="942"/>
      <c r="AV23" s="942"/>
      <c r="AW23" s="942"/>
      <c r="AX23" s="942"/>
      <c r="AY23" s="942"/>
      <c r="AZ23" s="942"/>
      <c r="BA23" s="942"/>
      <c r="BB23" s="942"/>
      <c r="BC23" s="942"/>
      <c r="BD23" s="942"/>
      <c r="BE23" s="942"/>
      <c r="BF23" s="942"/>
      <c r="BG23" s="942"/>
    </row>
    <row r="24" spans="1:59" ht="17" customHeight="1" x14ac:dyDescent="0.15">
      <c r="A24" s="4"/>
      <c r="B24" s="44"/>
      <c r="C24" s="98" t="s">
        <v>34</v>
      </c>
      <c r="D24" s="18"/>
      <c r="E24" s="90">
        <f>pr!D24</f>
        <v>8100</v>
      </c>
      <c r="F24" s="1518">
        <f t="shared" si="0"/>
        <v>0.1208955223880597</v>
      </c>
      <c r="G24" s="18"/>
      <c r="H24" s="90">
        <f>'6b'!$F$28</f>
        <v>1800</v>
      </c>
      <c r="I24" s="1518">
        <f t="shared" si="1"/>
        <v>2.5586353944562899E-2</v>
      </c>
      <c r="J24" s="18"/>
      <c r="K24" s="1630">
        <f>IF(E24=0,0,(H24/E24)-100%)</f>
        <v>-0.77777777777777779</v>
      </c>
      <c r="L24" s="18"/>
      <c r="M24" s="90">
        <f>'6b'!$H$28</f>
        <v>1800</v>
      </c>
      <c r="N24" s="1518">
        <f t="shared" si="2"/>
        <v>2.4841120334527088E-2</v>
      </c>
      <c r="O24" s="18"/>
      <c r="P24" s="1630">
        <f>IF(H24=0,0,(M24/H24)-100%)</f>
        <v>0</v>
      </c>
      <c r="Q24" s="18"/>
      <c r="R24" s="90">
        <f>'6b'!$J$28</f>
        <v>1800</v>
      </c>
      <c r="S24" s="1518">
        <f t="shared" si="3"/>
        <v>2.4117592557793287E-2</v>
      </c>
      <c r="T24" s="18"/>
      <c r="U24" s="1630">
        <f>IF(M24=0,0,(R24/M24)-100%)</f>
        <v>0</v>
      </c>
      <c r="V24" s="18"/>
      <c r="W24" s="1478">
        <f>'6b'!$L$28</f>
        <v>1800</v>
      </c>
      <c r="X24" s="1518">
        <f t="shared" si="4"/>
        <v>2.2969135769326941E-2</v>
      </c>
      <c r="Y24" s="18"/>
      <c r="Z24" s="1630">
        <f>IF(R24=0,0,(W24/R24)-100%)</f>
        <v>0</v>
      </c>
      <c r="AA24" s="18"/>
      <c r="AB24" s="18"/>
      <c r="AC24" s="4"/>
      <c r="AD24" s="942"/>
      <c r="AE24" s="942"/>
      <c r="AF24" s="942"/>
      <c r="AG24" s="942"/>
      <c r="AH24" s="942"/>
      <c r="AI24" s="942"/>
      <c r="AJ24" s="942"/>
      <c r="AK24" s="942"/>
      <c r="AL24" s="942"/>
      <c r="AM24" s="942"/>
      <c r="AN24" s="942"/>
      <c r="AO24" s="942"/>
      <c r="AP24" s="942"/>
      <c r="AQ24" s="942"/>
      <c r="AR24" s="942"/>
      <c r="AS24" s="942"/>
      <c r="AT24" s="942"/>
      <c r="AU24" s="942"/>
      <c r="AV24" s="942"/>
      <c r="AW24" s="942"/>
      <c r="AX24" s="942"/>
      <c r="AY24" s="942"/>
      <c r="AZ24" s="942"/>
      <c r="BA24" s="942"/>
      <c r="BB24" s="942"/>
      <c r="BC24" s="942"/>
      <c r="BD24" s="942"/>
      <c r="BE24" s="942"/>
      <c r="BF24" s="942"/>
      <c r="BG24" s="942"/>
    </row>
    <row r="25" spans="1:59" ht="5.25" customHeight="1" x14ac:dyDescent="0.15">
      <c r="A25" s="4"/>
      <c r="B25" s="44"/>
      <c r="C25" s="18"/>
      <c r="D25" s="18"/>
      <c r="E25" s="226"/>
      <c r="F25" s="1517"/>
      <c r="G25" s="18"/>
      <c r="H25" s="18"/>
      <c r="I25" s="1517"/>
      <c r="J25" s="18"/>
      <c r="K25" s="1507"/>
      <c r="L25" s="18"/>
      <c r="M25" s="18"/>
      <c r="N25" s="1517"/>
      <c r="O25" s="18"/>
      <c r="P25" s="1507"/>
      <c r="Q25" s="18"/>
      <c r="R25" s="18"/>
      <c r="S25" s="1517"/>
      <c r="T25" s="18"/>
      <c r="U25" s="1507"/>
      <c r="V25" s="18"/>
      <c r="W25" s="18"/>
      <c r="X25" s="1517"/>
      <c r="Y25" s="18"/>
      <c r="Z25" s="1507"/>
      <c r="AA25" s="18"/>
      <c r="AB25" s="18"/>
      <c r="AC25" s="4"/>
      <c r="AD25" s="942"/>
      <c r="AE25" s="942"/>
      <c r="AF25" s="942"/>
      <c r="AG25" s="942"/>
      <c r="AH25" s="942"/>
      <c r="AI25" s="942"/>
      <c r="AJ25" s="942"/>
      <c r="AK25" s="942"/>
      <c r="AL25" s="942"/>
      <c r="AM25" s="942"/>
      <c r="AN25" s="942"/>
      <c r="AO25" s="942"/>
      <c r="AP25" s="942"/>
      <c r="AQ25" s="942"/>
      <c r="AR25" s="942"/>
      <c r="AS25" s="942"/>
      <c r="AT25" s="942"/>
      <c r="AU25" s="942"/>
      <c r="AV25" s="942"/>
      <c r="AW25" s="942"/>
      <c r="AX25" s="942"/>
      <c r="AY25" s="942"/>
      <c r="AZ25" s="942"/>
      <c r="BA25" s="942"/>
      <c r="BB25" s="942"/>
      <c r="BC25" s="942"/>
      <c r="BD25" s="942"/>
      <c r="BE25" s="942"/>
      <c r="BF25" s="942"/>
      <c r="BG25" s="942"/>
    </row>
    <row r="26" spans="1:59" ht="17" customHeight="1" x14ac:dyDescent="0.15">
      <c r="A26" s="4"/>
      <c r="B26" s="44"/>
      <c r="C26" s="181" t="s">
        <v>1788</v>
      </c>
      <c r="D26" s="18"/>
      <c r="E26" s="182">
        <f>pr!D26</f>
        <v>49680</v>
      </c>
      <c r="F26" s="1515">
        <f t="shared" si="0"/>
        <v>0.74149253731343279</v>
      </c>
      <c r="G26" s="18"/>
      <c r="H26" s="182">
        <f>SUM(H27:H31)</f>
        <v>49680</v>
      </c>
      <c r="I26" s="1515">
        <f t="shared" si="1"/>
        <v>0.70618336886993605</v>
      </c>
      <c r="J26" s="18"/>
      <c r="K26" s="1768">
        <f t="shared" ref="K26:K31" si="5">IF(E26=0,0,(H26/E26)-100%)</f>
        <v>0</v>
      </c>
      <c r="L26" s="18"/>
      <c r="M26" s="182">
        <f>SUM(M27:M31)</f>
        <v>49680</v>
      </c>
      <c r="N26" s="1515">
        <f t="shared" si="2"/>
        <v>0.68561492123294765</v>
      </c>
      <c r="O26" s="18"/>
      <c r="P26" s="1768">
        <f t="shared" ref="P26:P31" si="6">IF(H26=0,0,(M26/H26)-100%)</f>
        <v>0</v>
      </c>
      <c r="Q26" s="18"/>
      <c r="R26" s="182">
        <f>SUM(R27:R31)</f>
        <v>49680</v>
      </c>
      <c r="S26" s="1515">
        <f t="shared" si="3"/>
        <v>0.66564555459509478</v>
      </c>
      <c r="T26" s="18"/>
      <c r="U26" s="1768">
        <f t="shared" ref="U26:U31" si="7">IF(M26=0,0,(R26/M26)-100%)</f>
        <v>0</v>
      </c>
      <c r="V26" s="18"/>
      <c r="W26" s="1480">
        <f>SUM(W27:W31)</f>
        <v>49680</v>
      </c>
      <c r="X26" s="1515">
        <f t="shared" si="4"/>
        <v>0.63394814723342352</v>
      </c>
      <c r="Y26" s="18"/>
      <c r="Z26" s="1768">
        <f t="shared" ref="Z26:Z31" si="8">IF(R26=0,0,(W26/R26)-100%)</f>
        <v>0</v>
      </c>
      <c r="AA26" s="18"/>
      <c r="AB26" s="18"/>
      <c r="AC26" s="4"/>
      <c r="AD26" s="942"/>
      <c r="AE26" s="942"/>
      <c r="AF26" s="942"/>
      <c r="AG26" s="942"/>
      <c r="AH26" s="942"/>
      <c r="AI26" s="942"/>
      <c r="AJ26" s="942"/>
      <c r="AK26" s="942"/>
      <c r="AL26" s="942"/>
      <c r="AM26" s="942"/>
      <c r="AN26" s="942"/>
      <c r="AO26" s="942"/>
      <c r="AP26" s="942"/>
      <c r="AQ26" s="942"/>
      <c r="AR26" s="942"/>
      <c r="AS26" s="942"/>
      <c r="AT26" s="942"/>
      <c r="AU26" s="942"/>
      <c r="AV26" s="942"/>
      <c r="AW26" s="942"/>
      <c r="AX26" s="942"/>
      <c r="AY26" s="942"/>
      <c r="AZ26" s="942"/>
      <c r="BA26" s="942"/>
      <c r="BB26" s="942"/>
      <c r="BC26" s="942"/>
      <c r="BD26" s="942"/>
      <c r="BE26" s="942"/>
      <c r="BF26" s="942"/>
      <c r="BG26" s="942"/>
    </row>
    <row r="27" spans="1:59" ht="17" customHeight="1" x14ac:dyDescent="0.15">
      <c r="A27" s="4"/>
      <c r="B27" s="44"/>
      <c r="C27" s="98" t="s">
        <v>15</v>
      </c>
      <c r="D27" s="18"/>
      <c r="E27" s="90">
        <f>pr!D27</f>
        <v>0</v>
      </c>
      <c r="F27" s="1518">
        <f t="shared" si="0"/>
        <v>0</v>
      </c>
      <c r="G27" s="18"/>
      <c r="H27" s="90">
        <f>'6b'!$F$319</f>
        <v>0</v>
      </c>
      <c r="I27" s="1518">
        <f t="shared" si="1"/>
        <v>0</v>
      </c>
      <c r="J27" s="18"/>
      <c r="K27" s="1630">
        <f t="shared" si="5"/>
        <v>0</v>
      </c>
      <c r="L27" s="18"/>
      <c r="M27" s="90">
        <f>'6b'!$H$319</f>
        <v>0</v>
      </c>
      <c r="N27" s="1518">
        <f t="shared" si="2"/>
        <v>0</v>
      </c>
      <c r="O27" s="18"/>
      <c r="P27" s="1630">
        <f t="shared" si="6"/>
        <v>0</v>
      </c>
      <c r="Q27" s="18"/>
      <c r="R27" s="90">
        <f>'6b'!$J$319</f>
        <v>0</v>
      </c>
      <c r="S27" s="1518">
        <f t="shared" si="3"/>
        <v>0</v>
      </c>
      <c r="T27" s="18"/>
      <c r="U27" s="1630">
        <f t="shared" si="7"/>
        <v>0</v>
      </c>
      <c r="V27" s="18"/>
      <c r="W27" s="1478">
        <f>'6b'!$L$319</f>
        <v>0</v>
      </c>
      <c r="X27" s="1518">
        <f t="shared" si="4"/>
        <v>0</v>
      </c>
      <c r="Y27" s="18"/>
      <c r="Z27" s="1630">
        <f t="shared" si="8"/>
        <v>0</v>
      </c>
      <c r="AA27" s="18"/>
      <c r="AB27" s="18"/>
      <c r="AC27" s="4"/>
      <c r="AD27" s="942"/>
      <c r="AE27" s="942"/>
      <c r="AF27" s="942"/>
      <c r="AG27" s="942"/>
      <c r="AH27" s="942"/>
      <c r="AI27" s="942"/>
      <c r="AJ27" s="942"/>
      <c r="AK27" s="942"/>
      <c r="AL27" s="942"/>
      <c r="AM27" s="942"/>
      <c r="AN27" s="942"/>
      <c r="AO27" s="942"/>
      <c r="AP27" s="942"/>
      <c r="AQ27" s="942"/>
      <c r="AR27" s="942"/>
      <c r="AS27" s="942"/>
      <c r="AT27" s="942"/>
      <c r="AU27" s="942"/>
      <c r="AV27" s="942"/>
      <c r="AW27" s="942"/>
      <c r="AX27" s="942"/>
      <c r="AY27" s="942"/>
      <c r="AZ27" s="942"/>
      <c r="BA27" s="942"/>
      <c r="BB27" s="942"/>
      <c r="BC27" s="942"/>
      <c r="BD27" s="942"/>
      <c r="BE27" s="942"/>
      <c r="BF27" s="942"/>
      <c r="BG27" s="942"/>
    </row>
    <row r="28" spans="1:59" ht="17" customHeight="1" x14ac:dyDescent="0.15">
      <c r="A28" s="4"/>
      <c r="B28" s="44"/>
      <c r="C28" s="98" t="s">
        <v>946</v>
      </c>
      <c r="D28" s="18"/>
      <c r="E28" s="90">
        <f>pr!D28</f>
        <v>0</v>
      </c>
      <c r="F28" s="1518">
        <f t="shared" si="0"/>
        <v>0</v>
      </c>
      <c r="G28" s="18"/>
      <c r="H28" s="90"/>
      <c r="I28" s="1518">
        <f t="shared" si="1"/>
        <v>0</v>
      </c>
      <c r="J28" s="18"/>
      <c r="K28" s="1630">
        <f t="shared" si="5"/>
        <v>0</v>
      </c>
      <c r="L28" s="18"/>
      <c r="M28" s="90"/>
      <c r="N28" s="1518">
        <f t="shared" si="2"/>
        <v>0</v>
      </c>
      <c r="O28" s="18"/>
      <c r="P28" s="1630">
        <f t="shared" si="6"/>
        <v>0</v>
      </c>
      <c r="Q28" s="18"/>
      <c r="R28" s="90"/>
      <c r="S28" s="1518">
        <f t="shared" si="3"/>
        <v>0</v>
      </c>
      <c r="T28" s="18"/>
      <c r="U28" s="1630">
        <f t="shared" si="7"/>
        <v>0</v>
      </c>
      <c r="V28" s="18"/>
      <c r="W28" s="1478"/>
      <c r="X28" s="1518">
        <f t="shared" si="4"/>
        <v>0</v>
      </c>
      <c r="Y28" s="18"/>
      <c r="Z28" s="1630">
        <f t="shared" si="8"/>
        <v>0</v>
      </c>
      <c r="AA28" s="18"/>
      <c r="AB28" s="18"/>
      <c r="AC28" s="4"/>
      <c r="AD28" s="942"/>
      <c r="AE28" s="942"/>
      <c r="AF28" s="942"/>
      <c r="AG28" s="942"/>
      <c r="AH28" s="942"/>
      <c r="AI28" s="942"/>
      <c r="AJ28" s="942"/>
      <c r="AK28" s="942"/>
      <c r="AL28" s="942"/>
      <c r="AM28" s="942"/>
      <c r="AN28" s="942"/>
      <c r="AO28" s="942"/>
      <c r="AP28" s="942"/>
      <c r="AQ28" s="942"/>
      <c r="AR28" s="942"/>
      <c r="AS28" s="942"/>
      <c r="AT28" s="942"/>
      <c r="AU28" s="942"/>
      <c r="AV28" s="942"/>
      <c r="AW28" s="942"/>
      <c r="AX28" s="942"/>
      <c r="AY28" s="942"/>
      <c r="AZ28" s="942"/>
      <c r="BA28" s="942"/>
      <c r="BB28" s="942"/>
      <c r="BC28" s="942"/>
      <c r="BD28" s="942"/>
      <c r="BE28" s="942"/>
      <c r="BF28" s="942"/>
      <c r="BG28" s="942"/>
    </row>
    <row r="29" spans="1:59" ht="17" customHeight="1" x14ac:dyDescent="0.15">
      <c r="A29" s="4"/>
      <c r="B29" s="44"/>
      <c r="C29" s="98" t="s">
        <v>1789</v>
      </c>
      <c r="D29" s="18"/>
      <c r="E29" s="90">
        <f>pr!D29</f>
        <v>49680</v>
      </c>
      <c r="F29" s="1518">
        <f t="shared" si="0"/>
        <v>0.74149253731343279</v>
      </c>
      <c r="G29" s="18"/>
      <c r="H29" s="90">
        <f>'6b'!F315</f>
        <v>49680</v>
      </c>
      <c r="I29" s="1518">
        <f t="shared" si="1"/>
        <v>0.70618336886993605</v>
      </c>
      <c r="J29" s="18"/>
      <c r="K29" s="1630">
        <f t="shared" si="5"/>
        <v>0</v>
      </c>
      <c r="L29" s="18"/>
      <c r="M29" s="90">
        <f>'6b'!H315</f>
        <v>49680</v>
      </c>
      <c r="N29" s="1518">
        <f t="shared" si="2"/>
        <v>0.68561492123294765</v>
      </c>
      <c r="O29" s="18"/>
      <c r="P29" s="1630">
        <f t="shared" si="6"/>
        <v>0</v>
      </c>
      <c r="Q29" s="18"/>
      <c r="R29" s="90">
        <f>'6b'!J315</f>
        <v>49680</v>
      </c>
      <c r="S29" s="1518">
        <f t="shared" si="3"/>
        <v>0.66564555459509478</v>
      </c>
      <c r="T29" s="18"/>
      <c r="U29" s="1630">
        <f t="shared" si="7"/>
        <v>0</v>
      </c>
      <c r="V29" s="18"/>
      <c r="W29" s="1478">
        <f>'6b'!L315</f>
        <v>49680</v>
      </c>
      <c r="X29" s="1518">
        <f t="shared" si="4"/>
        <v>0.63394814723342352</v>
      </c>
      <c r="Y29" s="18"/>
      <c r="Z29" s="1630">
        <f t="shared" si="8"/>
        <v>0</v>
      </c>
      <c r="AA29" s="18"/>
      <c r="AB29" s="18"/>
      <c r="AC29" s="4"/>
      <c r="AD29" s="942"/>
      <c r="AE29" s="942"/>
      <c r="AF29" s="942"/>
      <c r="AG29" s="942"/>
      <c r="AH29" s="942"/>
      <c r="AI29" s="942"/>
      <c r="AJ29" s="942"/>
      <c r="AK29" s="942"/>
      <c r="AL29" s="942"/>
      <c r="AM29" s="942"/>
      <c r="AN29" s="942"/>
      <c r="AO29" s="942"/>
      <c r="AP29" s="942"/>
      <c r="AQ29" s="942"/>
      <c r="AR29" s="942"/>
      <c r="AS29" s="942"/>
      <c r="AT29" s="942"/>
      <c r="AU29" s="942"/>
      <c r="AV29" s="942"/>
      <c r="AW29" s="942"/>
      <c r="AX29" s="942"/>
      <c r="AY29" s="942"/>
      <c r="AZ29" s="942"/>
      <c r="BA29" s="942"/>
      <c r="BB29" s="942"/>
      <c r="BC29" s="942"/>
      <c r="BD29" s="942"/>
      <c r="BE29" s="942"/>
      <c r="BF29" s="942"/>
      <c r="BG29" s="942"/>
    </row>
    <row r="30" spans="1:59" ht="17" customHeight="1" x14ac:dyDescent="0.15">
      <c r="A30" s="4"/>
      <c r="B30" s="44"/>
      <c r="C30" s="98" t="s">
        <v>13</v>
      </c>
      <c r="D30" s="18"/>
      <c r="E30" s="90">
        <f>pr!D30</f>
        <v>0</v>
      </c>
      <c r="F30" s="1518">
        <f t="shared" si="0"/>
        <v>0</v>
      </c>
      <c r="G30" s="18"/>
      <c r="H30" s="90">
        <f>'6b'!F316</f>
        <v>0</v>
      </c>
      <c r="I30" s="1518">
        <f t="shared" si="1"/>
        <v>0</v>
      </c>
      <c r="J30" s="18"/>
      <c r="K30" s="1630">
        <f t="shared" si="5"/>
        <v>0</v>
      </c>
      <c r="L30" s="18"/>
      <c r="M30" s="90">
        <f>'6b'!H316</f>
        <v>0</v>
      </c>
      <c r="N30" s="1518">
        <f t="shared" si="2"/>
        <v>0</v>
      </c>
      <c r="O30" s="18"/>
      <c r="P30" s="1630">
        <f t="shared" si="6"/>
        <v>0</v>
      </c>
      <c r="Q30" s="18"/>
      <c r="R30" s="90">
        <f>'6b'!J316</f>
        <v>0</v>
      </c>
      <c r="S30" s="1518">
        <f t="shared" si="3"/>
        <v>0</v>
      </c>
      <c r="T30" s="18"/>
      <c r="U30" s="1630">
        <f t="shared" si="7"/>
        <v>0</v>
      </c>
      <c r="V30" s="18"/>
      <c r="W30" s="1478">
        <f>'6b'!L316</f>
        <v>0</v>
      </c>
      <c r="X30" s="1518">
        <f t="shared" si="4"/>
        <v>0</v>
      </c>
      <c r="Y30" s="18"/>
      <c r="Z30" s="1630">
        <f t="shared" si="8"/>
        <v>0</v>
      </c>
      <c r="AA30" s="18"/>
      <c r="AB30" s="18"/>
      <c r="AC30" s="4"/>
      <c r="AD30" s="942"/>
      <c r="AE30" s="942"/>
      <c r="AF30" s="942"/>
      <c r="AG30" s="942"/>
      <c r="AH30" s="942"/>
      <c r="AI30" s="942"/>
      <c r="AJ30" s="942"/>
      <c r="AK30" s="942"/>
      <c r="AL30" s="942"/>
      <c r="AM30" s="942"/>
      <c r="AN30" s="942"/>
      <c r="AO30" s="942"/>
      <c r="AP30" s="942"/>
      <c r="AQ30" s="942"/>
      <c r="AR30" s="942"/>
      <c r="AS30" s="942"/>
      <c r="AT30" s="942"/>
      <c r="AU30" s="942"/>
      <c r="AV30" s="942"/>
      <c r="AW30" s="942"/>
      <c r="AX30" s="942"/>
      <c r="AY30" s="942"/>
      <c r="AZ30" s="942"/>
      <c r="BA30" s="942"/>
      <c r="BB30" s="942"/>
      <c r="BC30" s="942"/>
      <c r="BD30" s="942"/>
      <c r="BE30" s="942"/>
      <c r="BF30" s="942"/>
      <c r="BG30" s="942"/>
    </row>
    <row r="31" spans="1:59" ht="17" customHeight="1" x14ac:dyDescent="0.15">
      <c r="A31" s="4"/>
      <c r="B31" s="44"/>
      <c r="C31" s="98" t="s">
        <v>14</v>
      </c>
      <c r="D31" s="18"/>
      <c r="E31" s="90">
        <f>pr!D31</f>
        <v>0</v>
      </c>
      <c r="F31" s="1518">
        <f t="shared" si="0"/>
        <v>0</v>
      </c>
      <c r="G31" s="18"/>
      <c r="H31" s="90">
        <f>'6b'!F317</f>
        <v>0</v>
      </c>
      <c r="I31" s="1518">
        <f t="shared" si="1"/>
        <v>0</v>
      </c>
      <c r="J31" s="18"/>
      <c r="K31" s="1630">
        <f t="shared" si="5"/>
        <v>0</v>
      </c>
      <c r="L31" s="18"/>
      <c r="M31" s="90">
        <f>'6b'!H317</f>
        <v>0</v>
      </c>
      <c r="N31" s="1518">
        <f t="shared" si="2"/>
        <v>0</v>
      </c>
      <c r="O31" s="18"/>
      <c r="P31" s="1630">
        <f t="shared" si="6"/>
        <v>0</v>
      </c>
      <c r="Q31" s="18"/>
      <c r="R31" s="90">
        <f>'6b'!J317</f>
        <v>0</v>
      </c>
      <c r="S31" s="1518">
        <f t="shared" si="3"/>
        <v>0</v>
      </c>
      <c r="T31" s="18"/>
      <c r="U31" s="1630">
        <f t="shared" si="7"/>
        <v>0</v>
      </c>
      <c r="V31" s="18"/>
      <c r="W31" s="1478">
        <f>'6b'!L317</f>
        <v>0</v>
      </c>
      <c r="X31" s="1518">
        <f t="shared" si="4"/>
        <v>0</v>
      </c>
      <c r="Y31" s="18"/>
      <c r="Z31" s="1630">
        <f t="shared" si="8"/>
        <v>0</v>
      </c>
      <c r="AA31" s="18"/>
      <c r="AB31" s="18"/>
      <c r="AC31" s="4"/>
      <c r="AD31" s="942"/>
      <c r="AE31" s="942"/>
      <c r="AF31" s="942"/>
      <c r="AG31" s="942"/>
      <c r="AH31" s="942"/>
      <c r="AI31" s="942"/>
      <c r="AJ31" s="942"/>
      <c r="AK31" s="942"/>
      <c r="AL31" s="942"/>
      <c r="AM31" s="942"/>
      <c r="AN31" s="942"/>
      <c r="AO31" s="942"/>
      <c r="AP31" s="942"/>
      <c r="AQ31" s="942"/>
      <c r="AR31" s="942"/>
      <c r="AS31" s="942"/>
      <c r="AT31" s="942"/>
      <c r="AU31" s="942"/>
      <c r="AV31" s="942"/>
      <c r="AW31" s="942"/>
      <c r="AX31" s="942"/>
      <c r="AY31" s="942"/>
      <c r="AZ31" s="942"/>
      <c r="BA31" s="942"/>
      <c r="BB31" s="942"/>
      <c r="BC31" s="942"/>
      <c r="BD31" s="942"/>
      <c r="BE31" s="942"/>
      <c r="BF31" s="942"/>
      <c r="BG31" s="942"/>
    </row>
    <row r="32" spans="1:59" ht="4.5" customHeight="1" x14ac:dyDescent="0.15">
      <c r="A32" s="4"/>
      <c r="B32" s="44"/>
      <c r="C32" s="18"/>
      <c r="D32" s="18"/>
      <c r="E32" s="226"/>
      <c r="F32" s="1517"/>
      <c r="G32" s="18"/>
      <c r="H32" s="18"/>
      <c r="I32" s="1517"/>
      <c r="J32" s="18"/>
      <c r="K32" s="1507"/>
      <c r="L32" s="18"/>
      <c r="M32" s="18"/>
      <c r="N32" s="1517"/>
      <c r="O32" s="18"/>
      <c r="P32" s="1507"/>
      <c r="Q32" s="18"/>
      <c r="R32" s="18"/>
      <c r="S32" s="1517"/>
      <c r="T32" s="18"/>
      <c r="U32" s="1507"/>
      <c r="V32" s="18"/>
      <c r="W32" s="18"/>
      <c r="X32" s="1517"/>
      <c r="Y32" s="18"/>
      <c r="Z32" s="1507"/>
      <c r="AA32" s="18"/>
      <c r="AB32" s="18"/>
      <c r="AC32" s="4"/>
      <c r="AD32" s="942"/>
      <c r="AE32" s="942"/>
      <c r="AF32" s="942"/>
      <c r="AG32" s="942"/>
      <c r="AH32" s="942"/>
      <c r="AI32" s="942"/>
      <c r="AJ32" s="942"/>
      <c r="AK32" s="942"/>
      <c r="AL32" s="942"/>
      <c r="AM32" s="942"/>
      <c r="AN32" s="942"/>
      <c r="AO32" s="942"/>
      <c r="AP32" s="942"/>
      <c r="AQ32" s="942"/>
      <c r="AR32" s="942"/>
      <c r="AS32" s="942"/>
      <c r="AT32" s="942"/>
      <c r="AU32" s="942"/>
      <c r="AV32" s="942"/>
      <c r="AW32" s="942"/>
      <c r="AX32" s="942"/>
      <c r="AY32" s="942"/>
      <c r="AZ32" s="942"/>
      <c r="BA32" s="942"/>
      <c r="BB32" s="942"/>
      <c r="BC32" s="942"/>
      <c r="BD32" s="942"/>
      <c r="BE32" s="942"/>
      <c r="BF32" s="942"/>
      <c r="BG32" s="942"/>
    </row>
    <row r="33" spans="1:59" ht="17" customHeight="1" x14ac:dyDescent="0.15">
      <c r="A33" s="4"/>
      <c r="B33" s="44"/>
      <c r="C33" s="181" t="s">
        <v>1791</v>
      </c>
      <c r="D33" s="18"/>
      <c r="E33" s="182">
        <f>pr!D33</f>
        <v>2400</v>
      </c>
      <c r="F33" s="1515">
        <f t="shared" si="0"/>
        <v>3.5820895522388062E-2</v>
      </c>
      <c r="G33" s="18"/>
      <c r="H33" s="182">
        <f>SUM(H34:H37)</f>
        <v>2880</v>
      </c>
      <c r="I33" s="1515">
        <f t="shared" si="1"/>
        <v>4.0938166311300643E-2</v>
      </c>
      <c r="J33" s="18"/>
      <c r="K33" s="1768">
        <f>IF(E33=0,0,(H33/E33)-100%)</f>
        <v>0.19999999999999996</v>
      </c>
      <c r="L33" s="18"/>
      <c r="M33" s="182">
        <f>SUM(M34:M37)</f>
        <v>2880</v>
      </c>
      <c r="N33" s="1515">
        <f t="shared" si="2"/>
        <v>3.9745792535243338E-2</v>
      </c>
      <c r="O33" s="18"/>
      <c r="P33" s="1768">
        <f>IF(H33=0,0,(M33/H33)-100%)</f>
        <v>0</v>
      </c>
      <c r="Q33" s="18"/>
      <c r="R33" s="182">
        <f>SUM(R34:R37)</f>
        <v>2880</v>
      </c>
      <c r="S33" s="1515">
        <f t="shared" si="3"/>
        <v>3.8588148092469257E-2</v>
      </c>
      <c r="T33" s="18"/>
      <c r="U33" s="1768">
        <f>IF(M33=0,0,(R33/M33)-100%)</f>
        <v>0</v>
      </c>
      <c r="V33" s="18"/>
      <c r="W33" s="1480">
        <f>SUM(W34:W37)</f>
        <v>2880</v>
      </c>
      <c r="X33" s="1515">
        <f t="shared" si="4"/>
        <v>3.6750617230923106E-2</v>
      </c>
      <c r="Y33" s="18"/>
      <c r="Z33" s="1768">
        <f>IF(R33=0,0,(W33/R33)-100%)</f>
        <v>0</v>
      </c>
      <c r="AA33" s="18"/>
      <c r="AB33" s="18"/>
      <c r="AC33" s="4"/>
      <c r="AD33" s="942"/>
      <c r="AE33" s="942"/>
      <c r="AF33" s="942"/>
      <c r="AG33" s="942"/>
      <c r="AH33" s="942"/>
      <c r="AI33" s="942"/>
      <c r="AJ33" s="942"/>
      <c r="AK33" s="942"/>
      <c r="AL33" s="942"/>
      <c r="AM33" s="942"/>
      <c r="AN33" s="942"/>
      <c r="AO33" s="942"/>
      <c r="AP33" s="942"/>
      <c r="AQ33" s="942"/>
      <c r="AR33" s="942"/>
      <c r="AS33" s="942"/>
      <c r="AT33" s="942"/>
      <c r="AU33" s="942"/>
      <c r="AV33" s="942"/>
      <c r="AW33" s="942"/>
      <c r="AX33" s="942"/>
      <c r="AY33" s="942"/>
      <c r="AZ33" s="942"/>
      <c r="BA33" s="942"/>
      <c r="BB33" s="942"/>
      <c r="BC33" s="942"/>
      <c r="BD33" s="942"/>
      <c r="BE33" s="942"/>
      <c r="BF33" s="942"/>
      <c r="BG33" s="942"/>
    </row>
    <row r="34" spans="1:59" ht="17" customHeight="1" x14ac:dyDescent="0.15">
      <c r="A34" s="4"/>
      <c r="B34" s="44"/>
      <c r="C34" s="101" t="str">
        <f>'2b'!$D$172</f>
        <v>publicidad y promoción</v>
      </c>
      <c r="D34" s="18"/>
      <c r="E34" s="90">
        <f>pr!D34</f>
        <v>2400</v>
      </c>
      <c r="F34" s="1518">
        <f t="shared" si="0"/>
        <v>3.5820895522388062E-2</v>
      </c>
      <c r="G34" s="18"/>
      <c r="H34" s="90">
        <f>+'6b'!F78</f>
        <v>2880</v>
      </c>
      <c r="I34" s="1518">
        <f t="shared" si="1"/>
        <v>4.0938166311300643E-2</v>
      </c>
      <c r="J34" s="18"/>
      <c r="K34" s="1630">
        <f>IF(E34=0,0,(H34/E34)-100%)</f>
        <v>0.19999999999999996</v>
      </c>
      <c r="L34" s="18"/>
      <c r="M34" s="90">
        <f>+'6b'!H78</f>
        <v>2880</v>
      </c>
      <c r="N34" s="1518">
        <f t="shared" si="2"/>
        <v>3.9745792535243338E-2</v>
      </c>
      <c r="O34" s="18"/>
      <c r="P34" s="1630">
        <f>IF(H34=0,0,(M34/H34)-100%)</f>
        <v>0</v>
      </c>
      <c r="Q34" s="18"/>
      <c r="R34" s="90">
        <f>+'6b'!J78</f>
        <v>2880</v>
      </c>
      <c r="S34" s="1518">
        <f t="shared" si="3"/>
        <v>3.8588148092469257E-2</v>
      </c>
      <c r="T34" s="18"/>
      <c r="U34" s="1630">
        <f>IF(M34=0,0,(R34/M34)-100%)</f>
        <v>0</v>
      </c>
      <c r="V34" s="18"/>
      <c r="W34" s="1478">
        <f>+'6b'!L78</f>
        <v>2880</v>
      </c>
      <c r="X34" s="1518">
        <f t="shared" si="4"/>
        <v>3.6750617230923106E-2</v>
      </c>
      <c r="Y34" s="18"/>
      <c r="Z34" s="1630">
        <f>IF(R34=0,0,(W34/R34)-100%)</f>
        <v>0</v>
      </c>
      <c r="AA34" s="18"/>
      <c r="AB34" s="18"/>
      <c r="AC34" s="4"/>
      <c r="AD34" s="942"/>
      <c r="AE34" s="942"/>
      <c r="AF34" s="942"/>
      <c r="AG34" s="942"/>
      <c r="AH34" s="942"/>
      <c r="AI34" s="942"/>
      <c r="AJ34" s="942"/>
      <c r="AK34" s="942"/>
      <c r="AL34" s="942"/>
      <c r="AM34" s="942"/>
      <c r="AN34" s="942"/>
      <c r="AO34" s="942"/>
      <c r="AP34" s="942"/>
      <c r="AQ34" s="942"/>
      <c r="AR34" s="942"/>
      <c r="AS34" s="942"/>
      <c r="AT34" s="942"/>
      <c r="AU34" s="942"/>
      <c r="AV34" s="942"/>
      <c r="AW34" s="942"/>
      <c r="AX34" s="942"/>
      <c r="AY34" s="942"/>
      <c r="AZ34" s="942"/>
      <c r="BA34" s="942"/>
      <c r="BB34" s="942"/>
      <c r="BC34" s="942"/>
      <c r="BD34" s="942"/>
      <c r="BE34" s="942"/>
      <c r="BF34" s="942"/>
      <c r="BG34" s="942"/>
    </row>
    <row r="35" spans="1:59" ht="17" customHeight="1" x14ac:dyDescent="0.15">
      <c r="A35" s="4"/>
      <c r="B35" s="44"/>
      <c r="C35" s="101" t="str">
        <f>'2b'!$D$206</f>
        <v>otros gastos marketing</v>
      </c>
      <c r="D35" s="18"/>
      <c r="E35" s="90">
        <f>pr!D35</f>
        <v>0</v>
      </c>
      <c r="F35" s="1518">
        <f t="shared" si="0"/>
        <v>0</v>
      </c>
      <c r="G35" s="18"/>
      <c r="H35" s="90">
        <f>+'6b'!F113</f>
        <v>0</v>
      </c>
      <c r="I35" s="1518">
        <f t="shared" si="1"/>
        <v>0</v>
      </c>
      <c r="J35" s="18"/>
      <c r="K35" s="1630">
        <f>IF(E35=0,0,(H35/E35)-100%)</f>
        <v>0</v>
      </c>
      <c r="L35" s="18"/>
      <c r="M35" s="90">
        <f>+'6b'!H113</f>
        <v>0</v>
      </c>
      <c r="N35" s="1518">
        <f t="shared" si="2"/>
        <v>0</v>
      </c>
      <c r="O35" s="18"/>
      <c r="P35" s="1630">
        <f>IF(H35=0,0,(M35/H35)-100%)</f>
        <v>0</v>
      </c>
      <c r="Q35" s="18"/>
      <c r="R35" s="90">
        <f>+'6b'!J113</f>
        <v>0</v>
      </c>
      <c r="S35" s="1518">
        <f t="shared" si="3"/>
        <v>0</v>
      </c>
      <c r="T35" s="18"/>
      <c r="U35" s="1630">
        <f>IF(M35=0,0,(R35/M35)-100%)</f>
        <v>0</v>
      </c>
      <c r="V35" s="18"/>
      <c r="W35" s="1478">
        <f>+'6b'!L113</f>
        <v>0</v>
      </c>
      <c r="X35" s="1518">
        <f t="shared" si="4"/>
        <v>0</v>
      </c>
      <c r="Y35" s="18"/>
      <c r="Z35" s="1630">
        <f>IF(R35=0,0,(W35/R35)-100%)</f>
        <v>0</v>
      </c>
      <c r="AA35" s="18"/>
      <c r="AB35" s="18"/>
      <c r="AC35" s="4"/>
      <c r="AD35" s="942"/>
      <c r="AE35" s="942"/>
      <c r="AF35" s="942"/>
      <c r="AG35" s="942"/>
      <c r="AH35" s="942"/>
      <c r="AI35" s="942"/>
      <c r="AJ35" s="942"/>
      <c r="AK35" s="942"/>
      <c r="AL35" s="942"/>
      <c r="AM35" s="942"/>
      <c r="AN35" s="942"/>
      <c r="AO35" s="942"/>
      <c r="AP35" s="942"/>
      <c r="AQ35" s="942"/>
      <c r="AR35" s="942"/>
      <c r="AS35" s="942"/>
      <c r="AT35" s="942"/>
      <c r="AU35" s="942"/>
      <c r="AV35" s="942"/>
      <c r="AW35" s="942"/>
      <c r="AX35" s="942"/>
      <c r="AY35" s="942"/>
      <c r="AZ35" s="942"/>
      <c r="BA35" s="942"/>
      <c r="BB35" s="942"/>
      <c r="BC35" s="942"/>
      <c r="BD35" s="942"/>
      <c r="BE35" s="942"/>
      <c r="BF35" s="942"/>
      <c r="BG35" s="942"/>
    </row>
    <row r="36" spans="1:59" ht="17" customHeight="1" x14ac:dyDescent="0.15">
      <c r="A36" s="4"/>
      <c r="B36" s="44"/>
      <c r="C36" s="101" t="str">
        <f>'2b'!$D$239</f>
        <v>gastos de ventas</v>
      </c>
      <c r="D36" s="18"/>
      <c r="E36" s="90">
        <f>pr!D36</f>
        <v>0</v>
      </c>
      <c r="F36" s="1518">
        <f t="shared" si="0"/>
        <v>0</v>
      </c>
      <c r="G36" s="18"/>
      <c r="H36" s="90">
        <f>+'6b'!F148</f>
        <v>0</v>
      </c>
      <c r="I36" s="1518">
        <f t="shared" si="1"/>
        <v>0</v>
      </c>
      <c r="J36" s="18"/>
      <c r="K36" s="1630">
        <f>IF(E36=0,0,(H36/E36)-100%)</f>
        <v>0</v>
      </c>
      <c r="L36" s="18"/>
      <c r="M36" s="90">
        <f>+'6b'!H148</f>
        <v>0</v>
      </c>
      <c r="N36" s="1518">
        <f t="shared" si="2"/>
        <v>0</v>
      </c>
      <c r="O36" s="18"/>
      <c r="P36" s="1630">
        <f>IF(H36=0,0,(M36/H36)-100%)</f>
        <v>0</v>
      </c>
      <c r="Q36" s="18"/>
      <c r="R36" s="90">
        <f>+'6b'!J148</f>
        <v>0</v>
      </c>
      <c r="S36" s="1518">
        <f t="shared" si="3"/>
        <v>0</v>
      </c>
      <c r="T36" s="18"/>
      <c r="U36" s="1630">
        <f>IF(M36=0,0,(R36/M36)-100%)</f>
        <v>0</v>
      </c>
      <c r="V36" s="18"/>
      <c r="W36" s="1478">
        <f>+'6b'!L148</f>
        <v>0</v>
      </c>
      <c r="X36" s="1518">
        <f t="shared" si="4"/>
        <v>0</v>
      </c>
      <c r="Y36" s="18"/>
      <c r="Z36" s="1630">
        <f>IF(R36=0,0,(W36/R36)-100%)</f>
        <v>0</v>
      </c>
      <c r="AA36" s="18"/>
      <c r="AB36" s="18"/>
      <c r="AC36" s="4"/>
      <c r="AD36" s="942"/>
      <c r="AE36" s="942"/>
      <c r="AF36" s="942"/>
      <c r="AG36" s="942"/>
      <c r="AH36" s="942"/>
      <c r="AI36" s="942"/>
      <c r="AJ36" s="942"/>
      <c r="AK36" s="942"/>
      <c r="AL36" s="942"/>
      <c r="AM36" s="942"/>
      <c r="AN36" s="942"/>
      <c r="AO36" s="942"/>
      <c r="AP36" s="942"/>
      <c r="AQ36" s="942"/>
      <c r="AR36" s="942"/>
      <c r="AS36" s="942"/>
      <c r="AT36" s="942"/>
      <c r="AU36" s="942"/>
      <c r="AV36" s="942"/>
      <c r="AW36" s="942"/>
      <c r="AX36" s="942"/>
      <c r="AY36" s="942"/>
      <c r="AZ36" s="942"/>
      <c r="BA36" s="942"/>
      <c r="BB36" s="942"/>
      <c r="BC36" s="942"/>
      <c r="BD36" s="942"/>
      <c r="BE36" s="942"/>
      <c r="BF36" s="942"/>
      <c r="BG36" s="942"/>
    </row>
    <row r="37" spans="1:59" ht="17" customHeight="1" x14ac:dyDescent="0.15">
      <c r="A37" s="4"/>
      <c r="B37" s="44"/>
      <c r="C37" s="101" t="s">
        <v>1790</v>
      </c>
      <c r="D37" s="18"/>
      <c r="E37" s="90">
        <f>pr!D37</f>
        <v>0</v>
      </c>
      <c r="F37" s="1518">
        <f t="shared" si="0"/>
        <v>0</v>
      </c>
      <c r="G37" s="18"/>
      <c r="H37" s="90">
        <f>+'6b'!F183*'pr5'!H11</f>
        <v>0</v>
      </c>
      <c r="I37" s="1518">
        <f t="shared" si="1"/>
        <v>0</v>
      </c>
      <c r="J37" s="18"/>
      <c r="K37" s="1630">
        <f>IF(E37=0,0,(H37/E37)-100%)</f>
        <v>0</v>
      </c>
      <c r="L37" s="18"/>
      <c r="M37" s="90">
        <f>+'6b'!H183*'pr5'!M11</f>
        <v>0</v>
      </c>
      <c r="N37" s="1518">
        <f t="shared" si="2"/>
        <v>0</v>
      </c>
      <c r="O37" s="18"/>
      <c r="P37" s="1630">
        <f>IF(H37=0,0,(M37/H37)-100%)</f>
        <v>0</v>
      </c>
      <c r="Q37" s="18"/>
      <c r="R37" s="90">
        <f>+'6b'!J183*'pr5'!R11</f>
        <v>0</v>
      </c>
      <c r="S37" s="1518">
        <f t="shared" si="3"/>
        <v>0</v>
      </c>
      <c r="T37" s="18"/>
      <c r="U37" s="1630">
        <f>IF(M37=0,0,(R37/M37)-100%)</f>
        <v>0</v>
      </c>
      <c r="V37" s="18"/>
      <c r="W37" s="90">
        <f>+'6b'!L183*'pr5'!W11</f>
        <v>0</v>
      </c>
      <c r="X37" s="1518">
        <f t="shared" si="4"/>
        <v>0</v>
      </c>
      <c r="Y37" s="18"/>
      <c r="Z37" s="1630">
        <f>IF(R37=0,0,(W37/R37)-100%)</f>
        <v>0</v>
      </c>
      <c r="AA37" s="18"/>
      <c r="AB37" s="18"/>
      <c r="AC37" s="4"/>
      <c r="AD37" s="942"/>
      <c r="AE37" s="942"/>
      <c r="AF37" s="942"/>
      <c r="AG37" s="942"/>
      <c r="AH37" s="942"/>
      <c r="AI37" s="942"/>
      <c r="AJ37" s="942"/>
      <c r="AK37" s="942"/>
      <c r="AL37" s="942"/>
      <c r="AM37" s="942"/>
      <c r="AN37" s="942"/>
      <c r="AO37" s="942"/>
      <c r="AP37" s="942"/>
      <c r="AQ37" s="942"/>
      <c r="AR37" s="942"/>
      <c r="AS37" s="942"/>
      <c r="AT37" s="942"/>
      <c r="AU37" s="942"/>
      <c r="AV37" s="942"/>
      <c r="AW37" s="942"/>
      <c r="AX37" s="942"/>
      <c r="AY37" s="942"/>
      <c r="AZ37" s="942"/>
      <c r="BA37" s="942"/>
      <c r="BB37" s="942"/>
      <c r="BC37" s="942"/>
      <c r="BD37" s="942"/>
      <c r="BE37" s="942"/>
      <c r="BF37" s="942"/>
      <c r="BG37" s="942"/>
    </row>
    <row r="38" spans="1:59" ht="6.75" customHeight="1" x14ac:dyDescent="0.15">
      <c r="A38" s="4"/>
      <c r="B38" s="44"/>
      <c r="C38" s="18"/>
      <c r="D38" s="18"/>
      <c r="E38" s="226"/>
      <c r="F38" s="1517"/>
      <c r="G38" s="18"/>
      <c r="H38" s="18"/>
      <c r="I38" s="1517"/>
      <c r="J38" s="18"/>
      <c r="K38" s="1507"/>
      <c r="L38" s="18"/>
      <c r="M38" s="18"/>
      <c r="N38" s="1517"/>
      <c r="O38" s="18"/>
      <c r="P38" s="1507"/>
      <c r="Q38" s="18"/>
      <c r="R38" s="18"/>
      <c r="S38" s="1517"/>
      <c r="T38" s="18"/>
      <c r="U38" s="1507"/>
      <c r="V38" s="18"/>
      <c r="W38" s="18"/>
      <c r="X38" s="1517"/>
      <c r="Y38" s="18"/>
      <c r="Z38" s="1507"/>
      <c r="AA38" s="18"/>
      <c r="AB38" s="18"/>
      <c r="AC38" s="4"/>
      <c r="AD38" s="942"/>
      <c r="AE38" s="942"/>
      <c r="AF38" s="942"/>
      <c r="AG38" s="942"/>
      <c r="AH38" s="942"/>
      <c r="AI38" s="942"/>
      <c r="AJ38" s="942"/>
      <c r="AK38" s="942"/>
      <c r="AL38" s="942"/>
      <c r="AM38" s="942"/>
      <c r="AN38" s="942"/>
      <c r="AO38" s="942"/>
      <c r="AP38" s="942"/>
      <c r="AQ38" s="942"/>
      <c r="AR38" s="942"/>
      <c r="AS38" s="942"/>
      <c r="AT38" s="942"/>
      <c r="AU38" s="942"/>
      <c r="AV38" s="942"/>
      <c r="AW38" s="942"/>
      <c r="AX38" s="942"/>
      <c r="AY38" s="942"/>
      <c r="AZ38" s="942"/>
      <c r="BA38" s="942"/>
      <c r="BB38" s="942"/>
      <c r="BC38" s="942"/>
      <c r="BD38" s="942"/>
      <c r="BE38" s="942"/>
      <c r="BF38" s="942"/>
      <c r="BG38" s="942"/>
    </row>
    <row r="39" spans="1:59" ht="17" customHeight="1" x14ac:dyDescent="0.15">
      <c r="A39" s="4"/>
      <c r="B39" s="44"/>
      <c r="C39" s="181" t="s">
        <v>1792</v>
      </c>
      <c r="D39" s="18"/>
      <c r="E39" s="182">
        <f>pr!D39</f>
        <v>6240</v>
      </c>
      <c r="F39" s="1515">
        <f t="shared" si="0"/>
        <v>9.3134328358208951E-2</v>
      </c>
      <c r="G39" s="18"/>
      <c r="H39" s="182">
        <f>SUM(H40:H50)</f>
        <v>6240</v>
      </c>
      <c r="I39" s="1515">
        <f t="shared" si="1"/>
        <v>8.869936034115139E-2</v>
      </c>
      <c r="J39" s="18"/>
      <c r="K39" s="1768">
        <f t="shared" ref="K39:K50" si="9">IF(E39=0,0,(H39/E39)-100%)</f>
        <v>0</v>
      </c>
      <c r="L39" s="18"/>
      <c r="M39" s="182">
        <f>SUM(M40:M50)</f>
        <v>6240</v>
      </c>
      <c r="N39" s="1515">
        <f t="shared" si="2"/>
        <v>8.6115883826360567E-2</v>
      </c>
      <c r="O39" s="18"/>
      <c r="P39" s="1768">
        <f t="shared" ref="P39:P50" si="10">IF(H39=0,0,(M39/H39)-100%)</f>
        <v>0</v>
      </c>
      <c r="Q39" s="18"/>
      <c r="R39" s="182">
        <f>SUM(R40:R50)</f>
        <v>6240</v>
      </c>
      <c r="S39" s="1515">
        <f t="shared" si="3"/>
        <v>8.3607654200350059E-2</v>
      </c>
      <c r="T39" s="18"/>
      <c r="U39" s="1768">
        <f t="shared" ref="U39:U50" si="11">IF(M39=0,0,(R39/M39)-100%)</f>
        <v>0</v>
      </c>
      <c r="V39" s="18"/>
      <c r="W39" s="1480">
        <f>SUM(W40:W50)</f>
        <v>6240</v>
      </c>
      <c r="X39" s="1515">
        <f t="shared" si="4"/>
        <v>7.9626337333666725E-2</v>
      </c>
      <c r="Y39" s="18"/>
      <c r="Z39" s="1768">
        <f t="shared" ref="Z39:Z50" si="12">IF(R39=0,0,(W39/R39)-100%)</f>
        <v>0</v>
      </c>
      <c r="AA39" s="18"/>
      <c r="AB39" s="18"/>
      <c r="AC39" s="4"/>
      <c r="AD39" s="942"/>
      <c r="AE39" s="942"/>
      <c r="AF39" s="942"/>
      <c r="AG39" s="942"/>
      <c r="AH39" s="942"/>
      <c r="AI39" s="942"/>
      <c r="AJ39" s="942"/>
      <c r="AK39" s="942"/>
      <c r="AL39" s="942"/>
      <c r="AM39" s="942"/>
      <c r="AN39" s="942"/>
      <c r="AO39" s="942"/>
      <c r="AP39" s="942"/>
      <c r="AQ39" s="942"/>
      <c r="AR39" s="942"/>
      <c r="AS39" s="942"/>
      <c r="AT39" s="942"/>
      <c r="AU39" s="942"/>
      <c r="AV39" s="942"/>
      <c r="AW39" s="942"/>
      <c r="AX39" s="942"/>
      <c r="AY39" s="942"/>
      <c r="AZ39" s="942"/>
      <c r="BA39" s="942"/>
      <c r="BB39" s="942"/>
      <c r="BC39" s="942"/>
      <c r="BD39" s="942"/>
      <c r="BE39" s="942"/>
      <c r="BF39" s="942"/>
      <c r="BG39" s="942"/>
    </row>
    <row r="40" spans="1:59" ht="17" customHeight="1" x14ac:dyDescent="0.15">
      <c r="A40" s="4"/>
      <c r="B40" s="44"/>
      <c r="C40" s="101" t="str">
        <f>'2b'!$D$289</f>
        <v>Alquileres</v>
      </c>
      <c r="D40" s="18"/>
      <c r="E40" s="90">
        <f>pr!D40</f>
        <v>3000</v>
      </c>
      <c r="F40" s="1518">
        <f t="shared" si="0"/>
        <v>4.4776119402985072E-2</v>
      </c>
      <c r="G40" s="18"/>
      <c r="H40" s="90">
        <f>+'6b'!F197</f>
        <v>3000</v>
      </c>
      <c r="I40" s="1518">
        <f t="shared" si="1"/>
        <v>4.2643923240938165E-2</v>
      </c>
      <c r="J40" s="18"/>
      <c r="K40" s="1630">
        <f t="shared" si="9"/>
        <v>0</v>
      </c>
      <c r="L40" s="18"/>
      <c r="M40" s="90">
        <f>+'6b'!H197</f>
        <v>3000</v>
      </c>
      <c r="N40" s="1518">
        <f t="shared" si="2"/>
        <v>4.1401867224211811E-2</v>
      </c>
      <c r="O40" s="18"/>
      <c r="P40" s="1630">
        <f t="shared" si="10"/>
        <v>0</v>
      </c>
      <c r="Q40" s="18"/>
      <c r="R40" s="90">
        <f>+'6b'!J197</f>
        <v>3000</v>
      </c>
      <c r="S40" s="1518">
        <f t="shared" si="3"/>
        <v>4.0195987596322147E-2</v>
      </c>
      <c r="T40" s="18"/>
      <c r="U40" s="1630">
        <f t="shared" si="11"/>
        <v>0</v>
      </c>
      <c r="V40" s="18"/>
      <c r="W40" s="90">
        <f>+'6b'!L197</f>
        <v>3000</v>
      </c>
      <c r="X40" s="1518">
        <f t="shared" si="4"/>
        <v>3.8281892948878231E-2</v>
      </c>
      <c r="Y40" s="18"/>
      <c r="Z40" s="1630">
        <f t="shared" si="12"/>
        <v>0</v>
      </c>
      <c r="AA40" s="18"/>
      <c r="AB40" s="18"/>
      <c r="AC40" s="4"/>
      <c r="AD40" s="942"/>
      <c r="AE40" s="942"/>
      <c r="AF40" s="942"/>
      <c r="AG40" s="942"/>
      <c r="AH40" s="942"/>
      <c r="AI40" s="942"/>
      <c r="AJ40" s="942"/>
      <c r="AK40" s="942"/>
      <c r="AL40" s="942"/>
      <c r="AM40" s="942"/>
      <c r="AN40" s="942"/>
      <c r="AO40" s="942"/>
      <c r="AP40" s="942"/>
      <c r="AQ40" s="942"/>
      <c r="AR40" s="942"/>
      <c r="AS40" s="942"/>
      <c r="AT40" s="942"/>
      <c r="AU40" s="942"/>
      <c r="AV40" s="942"/>
      <c r="AW40" s="942"/>
      <c r="AX40" s="942"/>
      <c r="AY40" s="942"/>
      <c r="AZ40" s="942"/>
      <c r="BA40" s="942"/>
      <c r="BB40" s="942"/>
      <c r="BC40" s="942"/>
      <c r="BD40" s="942"/>
      <c r="BE40" s="942"/>
      <c r="BF40" s="942"/>
      <c r="BG40" s="942"/>
    </row>
    <row r="41" spans="1:59" ht="17" customHeight="1" x14ac:dyDescent="0.15">
      <c r="A41" s="4"/>
      <c r="B41" s="44"/>
      <c r="C41" s="101" t="str">
        <f>'2b'!$D$296</f>
        <v>Suministros</v>
      </c>
      <c r="D41" s="18"/>
      <c r="E41" s="90">
        <f>pr!D41</f>
        <v>0</v>
      </c>
      <c r="F41" s="1518">
        <f t="shared" si="0"/>
        <v>0</v>
      </c>
      <c r="G41" s="18"/>
      <c r="H41" s="90">
        <f>+'6b'!F204</f>
        <v>0</v>
      </c>
      <c r="I41" s="1518">
        <f t="shared" si="1"/>
        <v>0</v>
      </c>
      <c r="J41" s="18"/>
      <c r="K41" s="1630">
        <f t="shared" si="9"/>
        <v>0</v>
      </c>
      <c r="L41" s="18"/>
      <c r="M41" s="90">
        <f>+'6b'!H204</f>
        <v>0</v>
      </c>
      <c r="N41" s="1518">
        <f t="shared" si="2"/>
        <v>0</v>
      </c>
      <c r="O41" s="18"/>
      <c r="P41" s="1630">
        <f t="shared" si="10"/>
        <v>0</v>
      </c>
      <c r="Q41" s="18"/>
      <c r="R41" s="90">
        <f>+'6b'!J204</f>
        <v>0</v>
      </c>
      <c r="S41" s="1518">
        <f t="shared" si="3"/>
        <v>0</v>
      </c>
      <c r="T41" s="18"/>
      <c r="U41" s="1630">
        <f t="shared" si="11"/>
        <v>0</v>
      </c>
      <c r="V41" s="18"/>
      <c r="W41" s="90">
        <f>+'6b'!L204</f>
        <v>0</v>
      </c>
      <c r="X41" s="1518">
        <f t="shared" si="4"/>
        <v>0</v>
      </c>
      <c r="Y41" s="18"/>
      <c r="Z41" s="1630">
        <f t="shared" si="12"/>
        <v>0</v>
      </c>
      <c r="AA41" s="18"/>
      <c r="AB41" s="18"/>
      <c r="AC41" s="4"/>
      <c r="AD41" s="942"/>
      <c r="AE41" s="942"/>
      <c r="AF41" s="942"/>
      <c r="AG41" s="942"/>
      <c r="AH41" s="942"/>
      <c r="AI41" s="942"/>
      <c r="AJ41" s="942"/>
      <c r="AK41" s="942"/>
      <c r="AL41" s="942"/>
      <c r="AM41" s="942"/>
      <c r="AN41" s="942"/>
      <c r="AO41" s="942"/>
      <c r="AP41" s="942"/>
      <c r="AQ41" s="942"/>
      <c r="AR41" s="942"/>
      <c r="AS41" s="942"/>
      <c r="AT41" s="942"/>
      <c r="AU41" s="942"/>
      <c r="AV41" s="942"/>
      <c r="AW41" s="942"/>
      <c r="AX41" s="942"/>
      <c r="AY41" s="942"/>
      <c r="AZ41" s="942"/>
      <c r="BA41" s="942"/>
      <c r="BB41" s="942"/>
      <c r="BC41" s="942"/>
      <c r="BD41" s="942"/>
      <c r="BE41" s="942"/>
      <c r="BF41" s="942"/>
      <c r="BG41" s="942"/>
    </row>
    <row r="42" spans="1:59" ht="17" customHeight="1" x14ac:dyDescent="0.15">
      <c r="A42" s="4"/>
      <c r="B42" s="44"/>
      <c r="C42" s="101" t="str">
        <f>'2b'!$D$303</f>
        <v>Mantenimiento</v>
      </c>
      <c r="D42" s="18"/>
      <c r="E42" s="90">
        <f>pr!D42</f>
        <v>0</v>
      </c>
      <c r="F42" s="1518">
        <f t="shared" si="0"/>
        <v>0</v>
      </c>
      <c r="G42" s="18"/>
      <c r="H42" s="90">
        <f>+'6b'!F211</f>
        <v>0</v>
      </c>
      <c r="I42" s="1518">
        <f t="shared" si="1"/>
        <v>0</v>
      </c>
      <c r="J42" s="18"/>
      <c r="K42" s="1630">
        <f t="shared" si="9"/>
        <v>0</v>
      </c>
      <c r="L42" s="18"/>
      <c r="M42" s="90">
        <f>+'6b'!H211</f>
        <v>0</v>
      </c>
      <c r="N42" s="1518">
        <f t="shared" si="2"/>
        <v>0</v>
      </c>
      <c r="O42" s="18"/>
      <c r="P42" s="1630">
        <f t="shared" si="10"/>
        <v>0</v>
      </c>
      <c r="Q42" s="18"/>
      <c r="R42" s="90">
        <f>+'6b'!J211</f>
        <v>0</v>
      </c>
      <c r="S42" s="1518">
        <f t="shared" si="3"/>
        <v>0</v>
      </c>
      <c r="T42" s="18"/>
      <c r="U42" s="1630">
        <f t="shared" si="11"/>
        <v>0</v>
      </c>
      <c r="V42" s="18"/>
      <c r="W42" s="90">
        <f>+'6b'!L211</f>
        <v>0</v>
      </c>
      <c r="X42" s="1518">
        <f t="shared" si="4"/>
        <v>0</v>
      </c>
      <c r="Y42" s="18"/>
      <c r="Z42" s="1630">
        <f t="shared" si="12"/>
        <v>0</v>
      </c>
      <c r="AA42" s="18"/>
      <c r="AB42" s="18"/>
      <c r="AC42" s="4"/>
      <c r="AD42" s="942"/>
      <c r="AE42" s="942"/>
      <c r="AF42" s="942"/>
      <c r="AG42" s="942"/>
      <c r="AH42" s="942"/>
      <c r="AI42" s="942"/>
      <c r="AJ42" s="942"/>
      <c r="AK42" s="942"/>
      <c r="AL42" s="942"/>
      <c r="AM42" s="942"/>
      <c r="AN42" s="942"/>
      <c r="AO42" s="942"/>
      <c r="AP42" s="942"/>
      <c r="AQ42" s="942"/>
      <c r="AR42" s="942"/>
      <c r="AS42" s="942"/>
      <c r="AT42" s="942"/>
      <c r="AU42" s="942"/>
      <c r="AV42" s="942"/>
      <c r="AW42" s="942"/>
      <c r="AX42" s="942"/>
      <c r="AY42" s="942"/>
      <c r="AZ42" s="942"/>
      <c r="BA42" s="942"/>
      <c r="BB42" s="942"/>
      <c r="BC42" s="942"/>
      <c r="BD42" s="942"/>
      <c r="BE42" s="942"/>
      <c r="BF42" s="942"/>
      <c r="BG42" s="942"/>
    </row>
    <row r="43" spans="1:59" ht="17" customHeight="1" x14ac:dyDescent="0.15">
      <c r="A43" s="4"/>
      <c r="B43" s="44"/>
      <c r="C43" s="101" t="str">
        <f>'2b'!$D$310</f>
        <v>Material Oficina</v>
      </c>
      <c r="D43" s="18"/>
      <c r="E43" s="90">
        <f>pr!D43</f>
        <v>600</v>
      </c>
      <c r="F43" s="1518">
        <f t="shared" si="0"/>
        <v>8.9552238805970154E-3</v>
      </c>
      <c r="G43" s="18"/>
      <c r="H43" s="90">
        <f>+'6b'!F218</f>
        <v>600</v>
      </c>
      <c r="I43" s="1518">
        <f t="shared" si="1"/>
        <v>8.5287846481876331E-3</v>
      </c>
      <c r="J43" s="18"/>
      <c r="K43" s="1630">
        <f t="shared" si="9"/>
        <v>0</v>
      </c>
      <c r="L43" s="18"/>
      <c r="M43" s="90">
        <f>+'6b'!H218</f>
        <v>600</v>
      </c>
      <c r="N43" s="1518">
        <f t="shared" si="2"/>
        <v>8.2803734448423632E-3</v>
      </c>
      <c r="O43" s="18"/>
      <c r="P43" s="1630">
        <f t="shared" si="10"/>
        <v>0</v>
      </c>
      <c r="Q43" s="18"/>
      <c r="R43" s="90">
        <f>+'6b'!J218</f>
        <v>600</v>
      </c>
      <c r="S43" s="1518">
        <f t="shared" si="3"/>
        <v>8.0391975192644297E-3</v>
      </c>
      <c r="T43" s="18"/>
      <c r="U43" s="1630">
        <f t="shared" si="11"/>
        <v>0</v>
      </c>
      <c r="V43" s="18"/>
      <c r="W43" s="90">
        <f>+'6b'!L218</f>
        <v>600</v>
      </c>
      <c r="X43" s="1518">
        <f t="shared" si="4"/>
        <v>7.6563785897756469E-3</v>
      </c>
      <c r="Y43" s="18"/>
      <c r="Z43" s="1630">
        <f t="shared" si="12"/>
        <v>0</v>
      </c>
      <c r="AA43" s="18"/>
      <c r="AB43" s="18"/>
      <c r="AC43" s="4"/>
      <c r="AD43" s="942"/>
      <c r="AE43" s="942"/>
      <c r="AF43" s="942"/>
      <c r="AG43" s="942"/>
      <c r="AH43" s="942"/>
      <c r="AI43" s="942"/>
      <c r="AJ43" s="942"/>
      <c r="AK43" s="942"/>
      <c r="AL43" s="942"/>
      <c r="AM43" s="942"/>
      <c r="AN43" s="942"/>
      <c r="AO43" s="942"/>
      <c r="AP43" s="942"/>
      <c r="AQ43" s="942"/>
      <c r="AR43" s="942"/>
      <c r="AS43" s="942"/>
      <c r="AT43" s="942"/>
      <c r="AU43" s="942"/>
      <c r="AV43" s="942"/>
      <c r="AW43" s="942"/>
      <c r="AX43" s="942"/>
      <c r="AY43" s="942"/>
      <c r="AZ43" s="942"/>
      <c r="BA43" s="942"/>
      <c r="BB43" s="942"/>
      <c r="BC43" s="942"/>
      <c r="BD43" s="942"/>
      <c r="BE43" s="942"/>
      <c r="BF43" s="942"/>
      <c r="BG43" s="942"/>
    </row>
    <row r="44" spans="1:59" ht="17" customHeight="1" x14ac:dyDescent="0.15">
      <c r="A44" s="4"/>
      <c r="B44" s="44"/>
      <c r="C44" s="101" t="str">
        <f>'2b'!$D$317</f>
        <v>Tributos</v>
      </c>
      <c r="D44" s="18"/>
      <c r="E44" s="90">
        <f>pr!D44</f>
        <v>0</v>
      </c>
      <c r="F44" s="1518">
        <f t="shared" si="0"/>
        <v>0</v>
      </c>
      <c r="G44" s="18"/>
      <c r="H44" s="90">
        <f>+'6b'!F225</f>
        <v>0</v>
      </c>
      <c r="I44" s="1518">
        <f t="shared" si="1"/>
        <v>0</v>
      </c>
      <c r="J44" s="18"/>
      <c r="K44" s="1630">
        <f t="shared" si="9"/>
        <v>0</v>
      </c>
      <c r="L44" s="18"/>
      <c r="M44" s="90">
        <f>+'6b'!H225</f>
        <v>0</v>
      </c>
      <c r="N44" s="1518">
        <f t="shared" si="2"/>
        <v>0</v>
      </c>
      <c r="O44" s="18"/>
      <c r="P44" s="1630">
        <f t="shared" si="10"/>
        <v>0</v>
      </c>
      <c r="Q44" s="18"/>
      <c r="R44" s="90">
        <f>+'6b'!J225</f>
        <v>0</v>
      </c>
      <c r="S44" s="1518">
        <f t="shared" si="3"/>
        <v>0</v>
      </c>
      <c r="T44" s="18"/>
      <c r="U44" s="1630">
        <f t="shared" si="11"/>
        <v>0</v>
      </c>
      <c r="V44" s="18"/>
      <c r="W44" s="90">
        <f>+'6b'!L225</f>
        <v>0</v>
      </c>
      <c r="X44" s="1518">
        <f t="shared" si="4"/>
        <v>0</v>
      </c>
      <c r="Y44" s="18"/>
      <c r="Z44" s="1630">
        <f t="shared" si="12"/>
        <v>0</v>
      </c>
      <c r="AA44" s="18"/>
      <c r="AB44" s="18"/>
      <c r="AC44" s="4"/>
      <c r="AD44" s="942"/>
      <c r="AE44" s="942"/>
      <c r="AF44" s="942"/>
      <c r="AG44" s="942"/>
      <c r="AH44" s="942"/>
      <c r="AI44" s="942"/>
      <c r="AJ44" s="942"/>
      <c r="AK44" s="942"/>
      <c r="AL44" s="942"/>
      <c r="AM44" s="942"/>
      <c r="AN44" s="942"/>
      <c r="AO44" s="942"/>
      <c r="AP44" s="942"/>
      <c r="AQ44" s="942"/>
      <c r="AR44" s="942"/>
      <c r="AS44" s="942"/>
      <c r="AT44" s="942"/>
      <c r="AU44" s="942"/>
      <c r="AV44" s="942"/>
      <c r="AW44" s="942"/>
      <c r="AX44" s="942"/>
      <c r="AY44" s="942"/>
      <c r="AZ44" s="942"/>
      <c r="BA44" s="942"/>
      <c r="BB44" s="942"/>
      <c r="BC44" s="942"/>
      <c r="BD44" s="942"/>
      <c r="BE44" s="942"/>
      <c r="BF44" s="942"/>
      <c r="BG44" s="942"/>
    </row>
    <row r="45" spans="1:59" ht="17" customHeight="1" x14ac:dyDescent="0.15">
      <c r="A45" s="4"/>
      <c r="B45" s="44"/>
      <c r="C45" s="101" t="str">
        <f>'2b'!$D$324</f>
        <v>Transportes</v>
      </c>
      <c r="D45" s="18"/>
      <c r="E45" s="90">
        <f>pr!D45</f>
        <v>0</v>
      </c>
      <c r="F45" s="1518">
        <f t="shared" si="0"/>
        <v>0</v>
      </c>
      <c r="G45" s="18"/>
      <c r="H45" s="90">
        <f>+'6b'!F232</f>
        <v>0</v>
      </c>
      <c r="I45" s="1518">
        <f t="shared" si="1"/>
        <v>0</v>
      </c>
      <c r="J45" s="18"/>
      <c r="K45" s="1630">
        <f t="shared" si="9"/>
        <v>0</v>
      </c>
      <c r="L45" s="18"/>
      <c r="M45" s="90">
        <f>+'6b'!H232</f>
        <v>0</v>
      </c>
      <c r="N45" s="1518">
        <f t="shared" si="2"/>
        <v>0</v>
      </c>
      <c r="O45" s="18"/>
      <c r="P45" s="1630">
        <f t="shared" si="10"/>
        <v>0</v>
      </c>
      <c r="Q45" s="18"/>
      <c r="R45" s="90">
        <f>+'6b'!J232</f>
        <v>0</v>
      </c>
      <c r="S45" s="1518">
        <f t="shared" si="3"/>
        <v>0</v>
      </c>
      <c r="T45" s="18"/>
      <c r="U45" s="1630">
        <f t="shared" si="11"/>
        <v>0</v>
      </c>
      <c r="V45" s="18"/>
      <c r="W45" s="90">
        <f>+'6b'!L232</f>
        <v>0</v>
      </c>
      <c r="X45" s="1518">
        <f t="shared" si="4"/>
        <v>0</v>
      </c>
      <c r="Y45" s="18"/>
      <c r="Z45" s="1630">
        <f t="shared" si="12"/>
        <v>0</v>
      </c>
      <c r="AA45" s="18"/>
      <c r="AB45" s="18"/>
      <c r="AC45" s="4"/>
      <c r="AD45" s="942"/>
      <c r="AE45" s="942"/>
      <c r="AF45" s="942"/>
      <c r="AG45" s="942"/>
      <c r="AH45" s="942"/>
      <c r="AI45" s="942"/>
      <c r="AJ45" s="942"/>
      <c r="AK45" s="942"/>
      <c r="AL45" s="942"/>
      <c r="AM45" s="942"/>
      <c r="AN45" s="942"/>
      <c r="AO45" s="942"/>
      <c r="AP45" s="942"/>
      <c r="AQ45" s="942"/>
      <c r="AR45" s="942"/>
      <c r="AS45" s="942"/>
      <c r="AT45" s="942"/>
      <c r="AU45" s="942"/>
      <c r="AV45" s="942"/>
      <c r="AW45" s="942"/>
      <c r="AX45" s="942"/>
      <c r="AY45" s="942"/>
      <c r="AZ45" s="942"/>
      <c r="BA45" s="942"/>
      <c r="BB45" s="942"/>
      <c r="BC45" s="942"/>
      <c r="BD45" s="942"/>
      <c r="BE45" s="942"/>
      <c r="BF45" s="942"/>
      <c r="BG45" s="942"/>
    </row>
    <row r="46" spans="1:59" ht="17" customHeight="1" x14ac:dyDescent="0.15">
      <c r="A46" s="4"/>
      <c r="B46" s="44"/>
      <c r="C46" s="101" t="str">
        <f>'2b'!$D$331</f>
        <v>Viajes y varios</v>
      </c>
      <c r="D46" s="18"/>
      <c r="E46" s="90">
        <f>pr!D46</f>
        <v>1200</v>
      </c>
      <c r="F46" s="1518">
        <f t="shared" si="0"/>
        <v>1.7910447761194031E-2</v>
      </c>
      <c r="G46" s="18"/>
      <c r="H46" s="90">
        <f>+'6b'!F239</f>
        <v>1200</v>
      </c>
      <c r="I46" s="1518">
        <f t="shared" si="1"/>
        <v>1.7057569296375266E-2</v>
      </c>
      <c r="J46" s="18"/>
      <c r="K46" s="1630">
        <f t="shared" si="9"/>
        <v>0</v>
      </c>
      <c r="L46" s="18"/>
      <c r="M46" s="90">
        <f>+'6b'!H239</f>
        <v>1200</v>
      </c>
      <c r="N46" s="1518">
        <f t="shared" si="2"/>
        <v>1.6560746889684726E-2</v>
      </c>
      <c r="O46" s="18"/>
      <c r="P46" s="1630">
        <f t="shared" si="10"/>
        <v>0</v>
      </c>
      <c r="Q46" s="18"/>
      <c r="R46" s="90">
        <f>+'6b'!J239</f>
        <v>1200</v>
      </c>
      <c r="S46" s="1518">
        <f t="shared" si="3"/>
        <v>1.6078395038528859E-2</v>
      </c>
      <c r="T46" s="18"/>
      <c r="U46" s="1630">
        <f t="shared" si="11"/>
        <v>0</v>
      </c>
      <c r="V46" s="18"/>
      <c r="W46" s="90">
        <f>+'6b'!L239</f>
        <v>1200</v>
      </c>
      <c r="X46" s="1518">
        <f t="shared" si="4"/>
        <v>1.5312757179551294E-2</v>
      </c>
      <c r="Y46" s="18"/>
      <c r="Z46" s="1630">
        <f t="shared" si="12"/>
        <v>0</v>
      </c>
      <c r="AA46" s="18"/>
      <c r="AB46" s="18"/>
      <c r="AC46" s="4"/>
      <c r="AD46" s="942"/>
      <c r="AE46" s="942"/>
      <c r="AF46" s="942"/>
      <c r="AG46" s="942"/>
      <c r="AH46" s="942"/>
      <c r="AI46" s="942"/>
      <c r="AJ46" s="942"/>
      <c r="AK46" s="942"/>
      <c r="AL46" s="942"/>
      <c r="AM46" s="942"/>
      <c r="AN46" s="942"/>
      <c r="AO46" s="942"/>
      <c r="AP46" s="942"/>
      <c r="AQ46" s="942"/>
      <c r="AR46" s="942"/>
      <c r="AS46" s="942"/>
      <c r="AT46" s="942"/>
      <c r="AU46" s="942"/>
      <c r="AV46" s="942"/>
      <c r="AW46" s="942"/>
      <c r="AX46" s="942"/>
      <c r="AY46" s="942"/>
      <c r="AZ46" s="942"/>
      <c r="BA46" s="942"/>
      <c r="BB46" s="942"/>
      <c r="BC46" s="942"/>
      <c r="BD46" s="942"/>
      <c r="BE46" s="942"/>
      <c r="BF46" s="942"/>
      <c r="BG46" s="942"/>
    </row>
    <row r="47" spans="1:59" ht="17" customHeight="1" x14ac:dyDescent="0.15">
      <c r="A47" s="4"/>
      <c r="B47" s="44"/>
      <c r="C47" s="101" t="str">
        <f>'2b'!$D$338</f>
        <v>Asesorías</v>
      </c>
      <c r="D47" s="18"/>
      <c r="E47" s="90">
        <f>pr!D47</f>
        <v>1440</v>
      </c>
      <c r="F47" s="1518">
        <f t="shared" si="0"/>
        <v>2.1492537313432834E-2</v>
      </c>
      <c r="G47" s="18"/>
      <c r="H47" s="90">
        <f>+'6b'!F246</f>
        <v>1440</v>
      </c>
      <c r="I47" s="1518">
        <f t="shared" si="1"/>
        <v>2.0469083155650322E-2</v>
      </c>
      <c r="J47" s="18"/>
      <c r="K47" s="1630">
        <f t="shared" si="9"/>
        <v>0</v>
      </c>
      <c r="L47" s="18"/>
      <c r="M47" s="90">
        <f>+'6b'!H246</f>
        <v>1440</v>
      </c>
      <c r="N47" s="1518">
        <f t="shared" si="2"/>
        <v>1.9872896267621669E-2</v>
      </c>
      <c r="O47" s="18"/>
      <c r="P47" s="1630">
        <f t="shared" si="10"/>
        <v>0</v>
      </c>
      <c r="Q47" s="18"/>
      <c r="R47" s="90">
        <f>+'6b'!J246</f>
        <v>1440</v>
      </c>
      <c r="S47" s="1518">
        <f t="shared" si="3"/>
        <v>1.9294074046234629E-2</v>
      </c>
      <c r="T47" s="18"/>
      <c r="U47" s="1630">
        <f t="shared" si="11"/>
        <v>0</v>
      </c>
      <c r="V47" s="18"/>
      <c r="W47" s="90">
        <f>+'6b'!L246</f>
        <v>1440</v>
      </c>
      <c r="X47" s="1518">
        <f t="shared" si="4"/>
        <v>1.8375308615461553E-2</v>
      </c>
      <c r="Y47" s="18"/>
      <c r="Z47" s="1630">
        <f t="shared" si="12"/>
        <v>0</v>
      </c>
      <c r="AA47" s="18"/>
      <c r="AB47" s="18"/>
      <c r="AC47" s="4"/>
      <c r="AD47" s="942"/>
      <c r="AE47" s="942"/>
      <c r="AF47" s="942"/>
      <c r="AG47" s="942"/>
      <c r="AH47" s="942"/>
      <c r="AI47" s="942"/>
      <c r="AJ47" s="942"/>
      <c r="AK47" s="942"/>
      <c r="AL47" s="942"/>
      <c r="AM47" s="942"/>
      <c r="AN47" s="942"/>
      <c r="AO47" s="942"/>
      <c r="AP47" s="942"/>
      <c r="AQ47" s="942"/>
      <c r="AR47" s="942"/>
      <c r="AS47" s="942"/>
      <c r="AT47" s="942"/>
      <c r="AU47" s="942"/>
      <c r="AV47" s="942"/>
      <c r="AW47" s="942"/>
      <c r="AX47" s="942"/>
      <c r="AY47" s="942"/>
      <c r="AZ47" s="942"/>
      <c r="BA47" s="942"/>
      <c r="BB47" s="942"/>
      <c r="BC47" s="942"/>
      <c r="BD47" s="942"/>
      <c r="BE47" s="942"/>
      <c r="BF47" s="942"/>
      <c r="BG47" s="942"/>
    </row>
    <row r="48" spans="1:59" ht="17" customHeight="1" x14ac:dyDescent="0.15">
      <c r="A48" s="4"/>
      <c r="B48" s="44"/>
      <c r="C48" s="101" t="str">
        <f>'2b'!$D$345</f>
        <v>Otro (uno)</v>
      </c>
      <c r="D48" s="18"/>
      <c r="E48" s="90">
        <f>pr!D48</f>
        <v>0</v>
      </c>
      <c r="F48" s="1518">
        <f t="shared" si="0"/>
        <v>0</v>
      </c>
      <c r="G48" s="18"/>
      <c r="H48" s="90">
        <f>+'6b'!F253</f>
        <v>0</v>
      </c>
      <c r="I48" s="1518">
        <f t="shared" si="1"/>
        <v>0</v>
      </c>
      <c r="J48" s="18"/>
      <c r="K48" s="1630">
        <f t="shared" si="9"/>
        <v>0</v>
      </c>
      <c r="L48" s="18"/>
      <c r="M48" s="90">
        <f>+'6b'!H253</f>
        <v>0</v>
      </c>
      <c r="N48" s="1518">
        <f t="shared" si="2"/>
        <v>0</v>
      </c>
      <c r="O48" s="18"/>
      <c r="P48" s="1630">
        <f t="shared" si="10"/>
        <v>0</v>
      </c>
      <c r="Q48" s="18"/>
      <c r="R48" s="90">
        <f>+'6b'!J253</f>
        <v>0</v>
      </c>
      <c r="S48" s="1518">
        <f t="shared" si="3"/>
        <v>0</v>
      </c>
      <c r="T48" s="18"/>
      <c r="U48" s="1630">
        <f t="shared" si="11"/>
        <v>0</v>
      </c>
      <c r="V48" s="18"/>
      <c r="W48" s="90">
        <f>+'6b'!L253</f>
        <v>0</v>
      </c>
      <c r="X48" s="1518">
        <f t="shared" si="4"/>
        <v>0</v>
      </c>
      <c r="Y48" s="18"/>
      <c r="Z48" s="1630">
        <f t="shared" si="12"/>
        <v>0</v>
      </c>
      <c r="AA48" s="18"/>
      <c r="AB48" s="18"/>
      <c r="AC48" s="4"/>
      <c r="AD48" s="942"/>
      <c r="AE48" s="942"/>
      <c r="AF48" s="942"/>
      <c r="AG48" s="942"/>
      <c r="AH48" s="942"/>
      <c r="AI48" s="942"/>
      <c r="AJ48" s="942"/>
      <c r="AK48" s="942"/>
      <c r="AL48" s="942"/>
      <c r="AM48" s="942"/>
      <c r="AN48" s="942"/>
      <c r="AO48" s="942"/>
      <c r="AP48" s="942"/>
      <c r="AQ48" s="942"/>
      <c r="AR48" s="942"/>
      <c r="AS48" s="942"/>
      <c r="AT48" s="942"/>
      <c r="AU48" s="942"/>
      <c r="AV48" s="942"/>
      <c r="AW48" s="942"/>
      <c r="AX48" s="942"/>
      <c r="AY48" s="942"/>
      <c r="AZ48" s="942"/>
      <c r="BA48" s="942"/>
      <c r="BB48" s="942"/>
      <c r="BC48" s="942"/>
      <c r="BD48" s="942"/>
      <c r="BE48" s="942"/>
      <c r="BF48" s="942"/>
      <c r="BG48" s="942"/>
    </row>
    <row r="49" spans="1:59" ht="17" customHeight="1" x14ac:dyDescent="0.15">
      <c r="A49" s="4"/>
      <c r="B49" s="44"/>
      <c r="C49" s="101" t="str">
        <f>'2b'!$D$352</f>
        <v>Otro (dos)</v>
      </c>
      <c r="D49" s="18"/>
      <c r="E49" s="90">
        <f>pr!D49</f>
        <v>0</v>
      </c>
      <c r="F49" s="1518">
        <f t="shared" si="0"/>
        <v>0</v>
      </c>
      <c r="G49" s="18"/>
      <c r="H49" s="90">
        <f>+'6b'!F260</f>
        <v>0</v>
      </c>
      <c r="I49" s="1518">
        <f t="shared" si="1"/>
        <v>0</v>
      </c>
      <c r="J49" s="18"/>
      <c r="K49" s="1630">
        <f t="shared" si="9"/>
        <v>0</v>
      </c>
      <c r="L49" s="18"/>
      <c r="M49" s="90">
        <f>+'6b'!H260</f>
        <v>0</v>
      </c>
      <c r="N49" s="1518">
        <f t="shared" si="2"/>
        <v>0</v>
      </c>
      <c r="O49" s="18"/>
      <c r="P49" s="1630">
        <f t="shared" si="10"/>
        <v>0</v>
      </c>
      <c r="Q49" s="18"/>
      <c r="R49" s="90">
        <f>+'6b'!J260</f>
        <v>0</v>
      </c>
      <c r="S49" s="1518">
        <f t="shared" si="3"/>
        <v>0</v>
      </c>
      <c r="T49" s="18"/>
      <c r="U49" s="1630">
        <f t="shared" si="11"/>
        <v>0</v>
      </c>
      <c r="V49" s="18"/>
      <c r="W49" s="90">
        <f>+'6b'!L260</f>
        <v>0</v>
      </c>
      <c r="X49" s="1518">
        <f t="shared" si="4"/>
        <v>0</v>
      </c>
      <c r="Y49" s="18"/>
      <c r="Z49" s="1630">
        <f t="shared" si="12"/>
        <v>0</v>
      </c>
      <c r="AA49" s="18"/>
      <c r="AB49" s="18"/>
      <c r="AC49" s="4"/>
      <c r="AD49" s="942"/>
      <c r="AE49" s="942"/>
      <c r="AF49" s="942"/>
      <c r="AG49" s="942"/>
      <c r="AH49" s="942"/>
      <c r="AI49" s="942"/>
      <c r="AJ49" s="942"/>
      <c r="AK49" s="942"/>
      <c r="AL49" s="942"/>
      <c r="AM49" s="942"/>
      <c r="AN49" s="942"/>
      <c r="AO49" s="942"/>
      <c r="AP49" s="942"/>
      <c r="AQ49" s="942"/>
      <c r="AR49" s="942"/>
      <c r="AS49" s="942"/>
      <c r="AT49" s="942"/>
      <c r="AU49" s="942"/>
      <c r="AV49" s="942"/>
      <c r="AW49" s="942"/>
      <c r="AX49" s="942"/>
      <c r="AY49" s="942"/>
      <c r="AZ49" s="942"/>
      <c r="BA49" s="942"/>
      <c r="BB49" s="942"/>
      <c r="BC49" s="942"/>
      <c r="BD49" s="942"/>
      <c r="BE49" s="942"/>
      <c r="BF49" s="942"/>
      <c r="BG49" s="942"/>
    </row>
    <row r="50" spans="1:59" ht="17" customHeight="1" x14ac:dyDescent="0.15">
      <c r="A50" s="4"/>
      <c r="B50" s="44"/>
      <c r="C50" s="101" t="str">
        <f>'2b'!$D$359</f>
        <v>Otro (tres)</v>
      </c>
      <c r="D50" s="18"/>
      <c r="E50" s="90">
        <f>pr!D50</f>
        <v>0</v>
      </c>
      <c r="F50" s="1518">
        <f t="shared" si="0"/>
        <v>0</v>
      </c>
      <c r="G50" s="18"/>
      <c r="H50" s="90">
        <f>+'6b'!F267</f>
        <v>0</v>
      </c>
      <c r="I50" s="1518">
        <f t="shared" si="1"/>
        <v>0</v>
      </c>
      <c r="J50" s="18"/>
      <c r="K50" s="1630">
        <f t="shared" si="9"/>
        <v>0</v>
      </c>
      <c r="L50" s="18"/>
      <c r="M50" s="90">
        <f>+'6b'!H267</f>
        <v>0</v>
      </c>
      <c r="N50" s="1518">
        <f t="shared" si="2"/>
        <v>0</v>
      </c>
      <c r="O50" s="18"/>
      <c r="P50" s="1630">
        <f t="shared" si="10"/>
        <v>0</v>
      </c>
      <c r="Q50" s="18"/>
      <c r="R50" s="90">
        <f>+'6b'!J267</f>
        <v>0</v>
      </c>
      <c r="S50" s="1518">
        <f t="shared" si="3"/>
        <v>0</v>
      </c>
      <c r="T50" s="18"/>
      <c r="U50" s="1630">
        <f t="shared" si="11"/>
        <v>0</v>
      </c>
      <c r="V50" s="18"/>
      <c r="W50" s="90">
        <f>+'6b'!L267</f>
        <v>0</v>
      </c>
      <c r="X50" s="1518">
        <f t="shared" si="4"/>
        <v>0</v>
      </c>
      <c r="Y50" s="18"/>
      <c r="Z50" s="1630">
        <f t="shared" si="12"/>
        <v>0</v>
      </c>
      <c r="AA50" s="18"/>
      <c r="AB50" s="18"/>
      <c r="AC50" s="4"/>
      <c r="AD50" s="942"/>
      <c r="AE50" s="942"/>
      <c r="AF50" s="942"/>
      <c r="AG50" s="942"/>
      <c r="AH50" s="942"/>
      <c r="AI50" s="942"/>
      <c r="AJ50" s="942"/>
      <c r="AK50" s="942"/>
      <c r="AL50" s="942"/>
      <c r="AM50" s="942"/>
      <c r="AN50" s="942"/>
      <c r="AO50" s="942"/>
      <c r="AP50" s="942"/>
      <c r="AQ50" s="942"/>
      <c r="AR50" s="942"/>
      <c r="AS50" s="942"/>
      <c r="AT50" s="942"/>
      <c r="AU50" s="942"/>
      <c r="AV50" s="942"/>
      <c r="AW50" s="942"/>
      <c r="AX50" s="942"/>
      <c r="AY50" s="942"/>
      <c r="AZ50" s="942"/>
      <c r="BA50" s="942"/>
      <c r="BB50" s="942"/>
      <c r="BC50" s="942"/>
      <c r="BD50" s="942"/>
      <c r="BE50" s="942"/>
      <c r="BF50" s="942"/>
      <c r="BG50" s="942"/>
    </row>
    <row r="51" spans="1:59" ht="4.5" customHeight="1" x14ac:dyDescent="0.15">
      <c r="A51" s="4"/>
      <c r="B51" s="44"/>
      <c r="C51" s="44"/>
      <c r="D51" s="18"/>
      <c r="E51" s="208"/>
      <c r="F51" s="1519"/>
      <c r="G51" s="18"/>
      <c r="H51" s="44"/>
      <c r="I51" s="1519"/>
      <c r="J51" s="18"/>
      <c r="K51" s="1508"/>
      <c r="L51" s="18"/>
      <c r="M51" s="44"/>
      <c r="N51" s="1519"/>
      <c r="O51" s="18"/>
      <c r="P51" s="1508"/>
      <c r="Q51" s="18"/>
      <c r="R51" s="44"/>
      <c r="S51" s="1519"/>
      <c r="T51" s="18"/>
      <c r="U51" s="1508"/>
      <c r="V51" s="18"/>
      <c r="W51" s="44"/>
      <c r="X51" s="1519"/>
      <c r="Y51" s="18"/>
      <c r="Z51" s="1508"/>
      <c r="AA51" s="18"/>
      <c r="AB51" s="18"/>
      <c r="AC51" s="4"/>
      <c r="AD51" s="942"/>
      <c r="AE51" s="942"/>
      <c r="AF51" s="942"/>
      <c r="AG51" s="942"/>
      <c r="AH51" s="942"/>
      <c r="AI51" s="942"/>
      <c r="AJ51" s="942"/>
      <c r="AK51" s="942"/>
      <c r="AL51" s="942"/>
      <c r="AM51" s="942"/>
      <c r="AN51" s="942"/>
      <c r="AO51" s="942"/>
      <c r="AP51" s="942"/>
      <c r="AQ51" s="942"/>
      <c r="AR51" s="942"/>
      <c r="AS51" s="942"/>
      <c r="AT51" s="942"/>
      <c r="AU51" s="942"/>
      <c r="AV51" s="942"/>
      <c r="AW51" s="942"/>
      <c r="AX51" s="942"/>
      <c r="AY51" s="942"/>
      <c r="AZ51" s="942"/>
      <c r="BA51" s="942"/>
      <c r="BB51" s="942"/>
      <c r="BC51" s="942"/>
      <c r="BD51" s="942"/>
      <c r="BE51" s="942"/>
      <c r="BF51" s="942"/>
      <c r="BG51" s="942"/>
    </row>
    <row r="52" spans="1:59" ht="17" customHeight="1" thickBot="1" x14ac:dyDescent="0.2">
      <c r="A52" s="4"/>
      <c r="B52" s="44"/>
      <c r="C52" s="183" t="s">
        <v>1794</v>
      </c>
      <c r="D52" s="18"/>
      <c r="E52" s="184">
        <f>pr!D52</f>
        <v>66420</v>
      </c>
      <c r="F52" s="1520">
        <f t="shared" si="0"/>
        <v>0.99134328358208956</v>
      </c>
      <c r="G52" s="18"/>
      <c r="H52" s="184">
        <f>+H39+H33+H26+H22+H17</f>
        <v>60600</v>
      </c>
      <c r="I52" s="1520">
        <f t="shared" si="1"/>
        <v>0.86140724946695091</v>
      </c>
      <c r="J52" s="18"/>
      <c r="K52" s="1769">
        <f>IF(E52=0,0,(H52/E52)-100%)</f>
        <v>-8.7624209575429046E-2</v>
      </c>
      <c r="L52" s="18"/>
      <c r="M52" s="184">
        <f>+M39+M33+M26+M22+M17</f>
        <v>60600</v>
      </c>
      <c r="N52" s="1520">
        <f t="shared" si="2"/>
        <v>0.83631771792907861</v>
      </c>
      <c r="O52" s="18"/>
      <c r="P52" s="1769">
        <f>IF(H52=0,0,(M52/H52)-100%)</f>
        <v>0</v>
      </c>
      <c r="Q52" s="18"/>
      <c r="R52" s="184">
        <f>+R39+R33+R26+R22+R17</f>
        <v>60600</v>
      </c>
      <c r="S52" s="1520">
        <f t="shared" si="3"/>
        <v>0.81195894944570735</v>
      </c>
      <c r="T52" s="18"/>
      <c r="U52" s="1769">
        <f>IF(M52=0,0,(R52/M52)-100%)</f>
        <v>0</v>
      </c>
      <c r="V52" s="18"/>
      <c r="W52" s="1481">
        <f>+W39+W33+W26+W22+W17</f>
        <v>60600</v>
      </c>
      <c r="X52" s="1520">
        <f t="shared" si="4"/>
        <v>0.77329423756734028</v>
      </c>
      <c r="Y52" s="18"/>
      <c r="Z52" s="1769">
        <f>IF(R52=0,0,(W52/R52)-100%)</f>
        <v>0</v>
      </c>
      <c r="AA52" s="18"/>
      <c r="AB52" s="18"/>
      <c r="AC52" s="4"/>
      <c r="AD52" s="942"/>
      <c r="AE52" s="942"/>
      <c r="AF52" s="942"/>
      <c r="AG52" s="942"/>
      <c r="AH52" s="942"/>
      <c r="AI52" s="942"/>
      <c r="AJ52" s="942"/>
      <c r="AK52" s="942"/>
      <c r="AL52" s="942"/>
      <c r="AM52" s="942"/>
      <c r="AN52" s="942"/>
      <c r="AO52" s="942"/>
      <c r="AP52" s="942"/>
      <c r="AQ52" s="942"/>
      <c r="AR52" s="942"/>
      <c r="AS52" s="942"/>
      <c r="AT52" s="942"/>
      <c r="AU52" s="942"/>
      <c r="AV52" s="942"/>
      <c r="AW52" s="942"/>
      <c r="AX52" s="942"/>
      <c r="AY52" s="942"/>
      <c r="AZ52" s="942"/>
      <c r="BA52" s="942"/>
      <c r="BB52" s="942"/>
      <c r="BC52" s="942"/>
      <c r="BD52" s="942"/>
      <c r="BE52" s="942"/>
      <c r="BF52" s="942"/>
      <c r="BG52" s="942"/>
    </row>
    <row r="53" spans="1:59" ht="14.25" customHeight="1" x14ac:dyDescent="0.15">
      <c r="A53" s="4"/>
      <c r="B53" s="44"/>
      <c r="C53" s="44"/>
      <c r="D53" s="18"/>
      <c r="E53" s="208"/>
      <c r="F53" s="1519"/>
      <c r="G53" s="18"/>
      <c r="H53" s="44"/>
      <c r="I53" s="1519"/>
      <c r="J53" s="18"/>
      <c r="K53" s="1508"/>
      <c r="L53" s="18"/>
      <c r="M53" s="44"/>
      <c r="N53" s="1519"/>
      <c r="O53" s="18"/>
      <c r="P53" s="1508"/>
      <c r="Q53" s="18"/>
      <c r="R53" s="44"/>
      <c r="S53" s="1519"/>
      <c r="T53" s="18"/>
      <c r="U53" s="1508"/>
      <c r="V53" s="18"/>
      <c r="W53" s="44"/>
      <c r="X53" s="1519"/>
      <c r="Y53" s="18"/>
      <c r="Z53" s="1508"/>
      <c r="AA53" s="18"/>
      <c r="AB53" s="18"/>
      <c r="AC53" s="4"/>
      <c r="AD53" s="942"/>
      <c r="AE53" s="942"/>
      <c r="AF53" s="942"/>
      <c r="AG53" s="942"/>
      <c r="AH53" s="942"/>
      <c r="AI53" s="942"/>
      <c r="AJ53" s="942"/>
      <c r="AK53" s="942"/>
      <c r="AL53" s="942"/>
      <c r="AM53" s="942"/>
      <c r="AN53" s="942"/>
      <c r="AO53" s="942"/>
      <c r="AP53" s="942"/>
      <c r="AQ53" s="942"/>
      <c r="AR53" s="942"/>
      <c r="AS53" s="942"/>
      <c r="AT53" s="942"/>
      <c r="AU53" s="942"/>
      <c r="AV53" s="942"/>
      <c r="AW53" s="942"/>
      <c r="AX53" s="942"/>
      <c r="AY53" s="942"/>
      <c r="AZ53" s="942"/>
      <c r="BA53" s="942"/>
      <c r="BB53" s="942"/>
      <c r="BC53" s="942"/>
      <c r="BD53" s="942"/>
      <c r="BE53" s="942"/>
      <c r="BF53" s="942"/>
      <c r="BG53" s="942"/>
    </row>
    <row r="54" spans="1:59" ht="17" customHeight="1" x14ac:dyDescent="0.15">
      <c r="A54" s="4"/>
      <c r="B54" s="44"/>
      <c r="C54" s="185" t="s">
        <v>1795</v>
      </c>
      <c r="D54" s="18"/>
      <c r="E54" s="186">
        <f>pr!D55</f>
        <v>580</v>
      </c>
      <c r="F54" s="1522">
        <f t="shared" si="0"/>
        <v>8.6567164179104476E-3</v>
      </c>
      <c r="G54" s="18"/>
      <c r="H54" s="186">
        <f>+H13-H52</f>
        <v>9750</v>
      </c>
      <c r="I54" s="1522">
        <f t="shared" si="1"/>
        <v>0.13859275053304904</v>
      </c>
      <c r="J54" s="18"/>
      <c r="K54" s="1771">
        <f>IF(E54=0,0,(H54/E54)-100%)</f>
        <v>15.810344827586206</v>
      </c>
      <c r="L54" s="18"/>
      <c r="M54" s="186">
        <f>+M13-M52</f>
        <v>11860.5</v>
      </c>
      <c r="N54" s="1522">
        <f t="shared" si="2"/>
        <v>0.16368228207092139</v>
      </c>
      <c r="O54" s="18"/>
      <c r="P54" s="1771">
        <f t="shared" ref="P54:P66" si="13">IF(H54=0,0,(M54/H54)-100%)</f>
        <v>0.21646153846153848</v>
      </c>
      <c r="Q54" s="18"/>
      <c r="R54" s="186">
        <f>+R13-R52</f>
        <v>14034.315000000002</v>
      </c>
      <c r="S54" s="1522">
        <f t="shared" si="3"/>
        <v>0.18804105055429265</v>
      </c>
      <c r="T54" s="18"/>
      <c r="U54" s="1771">
        <f>IF(M54=0,0,(R54/M54)-100%)</f>
        <v>0.18328190211205286</v>
      </c>
      <c r="V54" s="18"/>
      <c r="W54" s="1482">
        <f>+W13-W52</f>
        <v>17766.030750000005</v>
      </c>
      <c r="X54" s="1522">
        <f t="shared" si="4"/>
        <v>0.22670576243265969</v>
      </c>
      <c r="Y54" s="18"/>
      <c r="Z54" s="1771">
        <f>IF(R54=0,0,(W54/R54)-100%)</f>
        <v>0.2658993866106043</v>
      </c>
      <c r="AA54" s="18"/>
      <c r="AB54" s="18"/>
      <c r="AC54" s="4"/>
      <c r="AD54" s="942"/>
      <c r="AE54" s="942"/>
      <c r="AF54" s="942"/>
      <c r="AG54" s="942"/>
      <c r="AH54" s="942"/>
      <c r="AI54" s="942"/>
      <c r="AJ54" s="942"/>
      <c r="AK54" s="942"/>
      <c r="AL54" s="942"/>
      <c r="AM54" s="942"/>
      <c r="AN54" s="942"/>
      <c r="AO54" s="942"/>
      <c r="AP54" s="942"/>
      <c r="AQ54" s="942"/>
      <c r="AR54" s="942"/>
      <c r="AS54" s="942"/>
      <c r="AT54" s="942"/>
      <c r="AU54" s="942"/>
      <c r="AV54" s="942"/>
      <c r="AW54" s="942"/>
      <c r="AX54" s="942"/>
      <c r="AY54" s="942"/>
      <c r="AZ54" s="942"/>
      <c r="BA54" s="942"/>
      <c r="BB54" s="942"/>
      <c r="BC54" s="942"/>
      <c r="BD54" s="942"/>
      <c r="BE54" s="942"/>
      <c r="BF54" s="942"/>
      <c r="BG54" s="942"/>
    </row>
    <row r="55" spans="1:59" ht="5.25" customHeight="1" x14ac:dyDescent="0.15">
      <c r="A55" s="4"/>
      <c r="B55" s="44"/>
      <c r="C55" s="104"/>
      <c r="D55" s="18"/>
      <c r="E55" s="208"/>
      <c r="F55" s="1519"/>
      <c r="G55" s="18"/>
      <c r="H55" s="44"/>
      <c r="I55" s="1519"/>
      <c r="J55" s="18"/>
      <c r="K55" s="1508"/>
      <c r="L55" s="18"/>
      <c r="M55" s="44"/>
      <c r="N55" s="1519"/>
      <c r="O55" s="18"/>
      <c r="P55" s="1508"/>
      <c r="Q55" s="18"/>
      <c r="R55" s="44"/>
      <c r="S55" s="1519"/>
      <c r="T55" s="18"/>
      <c r="U55" s="1508"/>
      <c r="V55" s="18"/>
      <c r="W55" s="44"/>
      <c r="X55" s="1519"/>
      <c r="Y55" s="18"/>
      <c r="Z55" s="1508"/>
      <c r="AA55" s="18"/>
      <c r="AB55" s="18"/>
      <c r="AC55" s="4"/>
      <c r="AD55" s="942"/>
      <c r="AE55" s="942"/>
      <c r="AF55" s="942"/>
      <c r="AG55" s="942"/>
      <c r="AH55" s="942"/>
      <c r="AI55" s="942"/>
      <c r="AJ55" s="942"/>
      <c r="AK55" s="942"/>
      <c r="AL55" s="942"/>
      <c r="AM55" s="942"/>
      <c r="AN55" s="942"/>
      <c r="AO55" s="942"/>
      <c r="AP55" s="942"/>
      <c r="AQ55" s="942"/>
      <c r="AR55" s="942"/>
      <c r="AS55" s="942"/>
      <c r="AT55" s="942"/>
      <c r="AU55" s="942"/>
      <c r="AV55" s="942"/>
      <c r="AW55" s="942"/>
      <c r="AX55" s="942"/>
      <c r="AY55" s="942"/>
      <c r="AZ55" s="942"/>
      <c r="BA55" s="942"/>
      <c r="BB55" s="942"/>
      <c r="BC55" s="942"/>
      <c r="BD55" s="942"/>
      <c r="BE55" s="942"/>
      <c r="BF55" s="942"/>
      <c r="BG55" s="942"/>
    </row>
    <row r="56" spans="1:59" ht="17" customHeight="1" x14ac:dyDescent="0.15">
      <c r="A56" s="4"/>
      <c r="B56" s="44"/>
      <c r="C56" s="202" t="s">
        <v>1776</v>
      </c>
      <c r="D56" s="18"/>
      <c r="E56" s="182">
        <f>pr!D57</f>
        <v>0</v>
      </c>
      <c r="F56" s="1515">
        <f t="shared" si="0"/>
        <v>0</v>
      </c>
      <c r="G56" s="18"/>
      <c r="H56" s="182">
        <f>'5b'!F69</f>
        <v>3000</v>
      </c>
      <c r="I56" s="1515">
        <f t="shared" si="1"/>
        <v>4.2643923240938165E-2</v>
      </c>
      <c r="J56" s="18"/>
      <c r="K56" s="1768">
        <f>IF(E56=0,0,(H56/E56)-100%)</f>
        <v>0</v>
      </c>
      <c r="L56" s="18"/>
      <c r="M56" s="182">
        <f>'5b'!G69</f>
        <v>3000</v>
      </c>
      <c r="N56" s="1515">
        <f t="shared" si="2"/>
        <v>4.1401867224211811E-2</v>
      </c>
      <c r="O56" s="18"/>
      <c r="P56" s="1768">
        <f t="shared" si="13"/>
        <v>0</v>
      </c>
      <c r="Q56" s="18"/>
      <c r="R56" s="182">
        <f>'5b'!H69</f>
        <v>3000</v>
      </c>
      <c r="S56" s="1515">
        <f t="shared" si="3"/>
        <v>4.0195987596322147E-2</v>
      </c>
      <c r="T56" s="18"/>
      <c r="U56" s="1768">
        <f>IF(M56=0,0,(R56/M56)-100%)</f>
        <v>0</v>
      </c>
      <c r="V56" s="18"/>
      <c r="W56" s="1480">
        <f>'5b'!I69</f>
        <v>3000</v>
      </c>
      <c r="X56" s="1515">
        <f t="shared" si="4"/>
        <v>3.8281892948878231E-2</v>
      </c>
      <c r="Y56" s="18"/>
      <c r="Z56" s="1768">
        <f>IF(R56=0,0,(W56/R56)-100%)</f>
        <v>0</v>
      </c>
      <c r="AA56" s="18"/>
      <c r="AB56" s="18"/>
      <c r="AC56" s="4"/>
      <c r="AD56" s="942"/>
      <c r="AE56" s="942"/>
      <c r="AF56" s="942"/>
      <c r="AG56" s="942"/>
      <c r="AH56" s="942"/>
      <c r="AI56" s="942"/>
      <c r="AJ56" s="942"/>
      <c r="AK56" s="942"/>
      <c r="AL56" s="942"/>
      <c r="AM56" s="942"/>
      <c r="AN56" s="942"/>
      <c r="AO56" s="942"/>
      <c r="AP56" s="942"/>
      <c r="AQ56" s="942"/>
      <c r="AR56" s="942"/>
      <c r="AS56" s="942"/>
      <c r="AT56" s="942"/>
      <c r="AU56" s="942"/>
      <c r="AV56" s="942"/>
      <c r="AW56" s="942"/>
      <c r="AX56" s="942"/>
      <c r="AY56" s="942"/>
      <c r="AZ56" s="942"/>
      <c r="BA56" s="942"/>
      <c r="BB56" s="942"/>
      <c r="BC56" s="942"/>
      <c r="BD56" s="942"/>
      <c r="BE56" s="942"/>
      <c r="BF56" s="942"/>
      <c r="BG56" s="942"/>
    </row>
    <row r="57" spans="1:59" ht="3.75" customHeight="1" x14ac:dyDescent="0.15">
      <c r="A57" s="4"/>
      <c r="B57" s="44"/>
      <c r="C57" s="104"/>
      <c r="D57" s="18"/>
      <c r="E57" s="208"/>
      <c r="F57" s="1519"/>
      <c r="G57" s="18"/>
      <c r="H57" s="44"/>
      <c r="I57" s="1519"/>
      <c r="J57" s="18"/>
      <c r="K57" s="1508"/>
      <c r="L57" s="18"/>
      <c r="M57" s="44"/>
      <c r="N57" s="1519"/>
      <c r="O57" s="18"/>
      <c r="P57" s="1508"/>
      <c r="Q57" s="18"/>
      <c r="R57" s="44"/>
      <c r="S57" s="1519"/>
      <c r="T57" s="18"/>
      <c r="U57" s="1508"/>
      <c r="V57" s="18"/>
      <c r="W57" s="44"/>
      <c r="X57" s="1519"/>
      <c r="Y57" s="18"/>
      <c r="Z57" s="1508"/>
      <c r="AA57" s="18"/>
      <c r="AB57" s="18"/>
      <c r="AC57" s="4"/>
      <c r="AD57" s="942"/>
      <c r="AE57" s="942"/>
      <c r="AF57" s="942"/>
      <c r="AG57" s="942"/>
      <c r="AH57" s="942"/>
      <c r="AI57" s="942"/>
      <c r="AJ57" s="942"/>
      <c r="AK57" s="942"/>
      <c r="AL57" s="942"/>
      <c r="AM57" s="942"/>
      <c r="AN57" s="942"/>
      <c r="AO57" s="942"/>
      <c r="AP57" s="942"/>
      <c r="AQ57" s="942"/>
      <c r="AR57" s="942"/>
      <c r="AS57" s="942"/>
      <c r="AT57" s="942"/>
      <c r="AU57" s="942"/>
      <c r="AV57" s="942"/>
      <c r="AW57" s="942"/>
      <c r="AX57" s="942"/>
      <c r="AY57" s="942"/>
      <c r="AZ57" s="942"/>
      <c r="BA57" s="942"/>
      <c r="BB57" s="942"/>
      <c r="BC57" s="942"/>
      <c r="BD57" s="942"/>
      <c r="BE57" s="942"/>
      <c r="BF57" s="942"/>
      <c r="BG57" s="942"/>
    </row>
    <row r="58" spans="1:59" ht="18" customHeight="1" x14ac:dyDescent="0.15">
      <c r="A58" s="4"/>
      <c r="B58" s="44"/>
      <c r="C58" s="185" t="s">
        <v>1796</v>
      </c>
      <c r="D58" s="18"/>
      <c r="E58" s="186">
        <f>pr!D59</f>
        <v>580</v>
      </c>
      <c r="F58" s="1522">
        <f t="shared" si="0"/>
        <v>8.6567164179104476E-3</v>
      </c>
      <c r="G58" s="18"/>
      <c r="H58" s="186">
        <f>+H54-H56</f>
        <v>6750</v>
      </c>
      <c r="I58" s="1522">
        <f t="shared" si="1"/>
        <v>9.5948827292110878E-2</v>
      </c>
      <c r="J58" s="18"/>
      <c r="K58" s="1771">
        <f>IF(E58=0,0,(H58/E58)-100%)</f>
        <v>10.637931034482758</v>
      </c>
      <c r="L58" s="18"/>
      <c r="M58" s="186">
        <f>+M54-M56</f>
        <v>8860.5</v>
      </c>
      <c r="N58" s="1522">
        <f t="shared" si="2"/>
        <v>0.12228041484670958</v>
      </c>
      <c r="O58" s="18"/>
      <c r="P58" s="1771">
        <f t="shared" si="13"/>
        <v>0.31266666666666665</v>
      </c>
      <c r="Q58" s="18"/>
      <c r="R58" s="186">
        <f>+R54-R56</f>
        <v>11034.315000000002</v>
      </c>
      <c r="S58" s="1522">
        <f t="shared" si="3"/>
        <v>0.14784506295797051</v>
      </c>
      <c r="T58" s="18"/>
      <c r="U58" s="1771">
        <f>IF(M58=0,0,(R58/M58)-100%)</f>
        <v>0.24533773489080768</v>
      </c>
      <c r="V58" s="18"/>
      <c r="W58" s="1482">
        <f>+W54-W56</f>
        <v>14766.030750000005</v>
      </c>
      <c r="X58" s="1522">
        <f t="shared" si="4"/>
        <v>0.18842386948378145</v>
      </c>
      <c r="Y58" s="18"/>
      <c r="Z58" s="1771">
        <f>IF(R58=0,0,(W58/R58)-100%)</f>
        <v>0.33819188141719736</v>
      </c>
      <c r="AA58" s="18"/>
      <c r="AB58" s="18"/>
      <c r="AC58" s="4"/>
      <c r="AD58" s="942"/>
      <c r="AE58" s="942"/>
      <c r="AF58" s="942"/>
      <c r="AG58" s="942"/>
      <c r="AH58" s="942"/>
      <c r="AI58" s="942"/>
      <c r="AJ58" s="942"/>
      <c r="AK58" s="942"/>
      <c r="AL58" s="942"/>
      <c r="AM58" s="942"/>
      <c r="AN58" s="942"/>
      <c r="AO58" s="942"/>
      <c r="AP58" s="942"/>
      <c r="AQ58" s="942"/>
      <c r="AR58" s="942"/>
      <c r="AS58" s="942"/>
      <c r="AT58" s="942"/>
      <c r="AU58" s="942"/>
      <c r="AV58" s="942"/>
      <c r="AW58" s="942"/>
      <c r="AX58" s="942"/>
      <c r="AY58" s="942"/>
      <c r="AZ58" s="942"/>
      <c r="BA58" s="942"/>
      <c r="BB58" s="942"/>
      <c r="BC58" s="942"/>
      <c r="BD58" s="942"/>
      <c r="BE58" s="942"/>
      <c r="BF58" s="942"/>
      <c r="BG58" s="942"/>
    </row>
    <row r="59" spans="1:59" ht="19.5" customHeight="1" x14ac:dyDescent="0.15">
      <c r="A59" s="4"/>
      <c r="B59" s="44"/>
      <c r="C59" s="44"/>
      <c r="D59" s="18"/>
      <c r="E59" s="208"/>
      <c r="F59" s="1519"/>
      <c r="G59" s="18"/>
      <c r="H59" s="44"/>
      <c r="I59" s="1519"/>
      <c r="J59" s="18"/>
      <c r="K59" s="1508"/>
      <c r="L59" s="18"/>
      <c r="M59" s="44"/>
      <c r="N59" s="1519"/>
      <c r="O59" s="18"/>
      <c r="P59" s="1508"/>
      <c r="Q59" s="18"/>
      <c r="R59" s="44"/>
      <c r="S59" s="1519"/>
      <c r="T59" s="18"/>
      <c r="U59" s="1508"/>
      <c r="V59" s="18"/>
      <c r="W59" s="44"/>
      <c r="X59" s="1519"/>
      <c r="Y59" s="18"/>
      <c r="Z59" s="1508"/>
      <c r="AA59" s="18"/>
      <c r="AB59" s="18"/>
      <c r="AC59" s="4"/>
      <c r="AD59" s="942"/>
      <c r="AE59" s="942"/>
      <c r="AF59" s="942"/>
      <c r="AG59" s="942"/>
      <c r="AH59" s="942"/>
      <c r="AI59" s="942"/>
      <c r="AJ59" s="942"/>
      <c r="AK59" s="942"/>
      <c r="AL59" s="942"/>
      <c r="AM59" s="942"/>
      <c r="AN59" s="942"/>
      <c r="AO59" s="942"/>
      <c r="AP59" s="942"/>
      <c r="AQ59" s="942"/>
      <c r="AR59" s="942"/>
      <c r="AS59" s="942"/>
      <c r="AT59" s="942"/>
      <c r="AU59" s="942"/>
      <c r="AV59" s="942"/>
      <c r="AW59" s="942"/>
      <c r="AX59" s="942"/>
      <c r="AY59" s="942"/>
      <c r="AZ59" s="942"/>
      <c r="BA59" s="942"/>
      <c r="BB59" s="942"/>
      <c r="BC59" s="942"/>
      <c r="BD59" s="942"/>
      <c r="BE59" s="942"/>
      <c r="BF59" s="942"/>
      <c r="BG59" s="942"/>
    </row>
    <row r="60" spans="1:59" ht="22.5" customHeight="1" x14ac:dyDescent="0.15">
      <c r="A60" s="4"/>
      <c r="B60" s="44"/>
      <c r="C60" s="106" t="s">
        <v>1797</v>
      </c>
      <c r="D60" s="18"/>
      <c r="E60" s="226"/>
      <c r="F60" s="1517"/>
      <c r="G60" s="18"/>
      <c r="H60" s="18"/>
      <c r="I60" s="1517"/>
      <c r="J60" s="18"/>
      <c r="K60" s="1507"/>
      <c r="L60" s="18"/>
      <c r="M60" s="18"/>
      <c r="N60" s="1517"/>
      <c r="O60" s="18"/>
      <c r="P60" s="1507"/>
      <c r="Q60" s="18"/>
      <c r="R60" s="18"/>
      <c r="S60" s="1517"/>
      <c r="T60" s="18"/>
      <c r="U60" s="1507"/>
      <c r="V60" s="18"/>
      <c r="W60" s="18"/>
      <c r="X60" s="1517"/>
      <c r="Y60" s="18"/>
      <c r="Z60" s="1507"/>
      <c r="AA60" s="18"/>
      <c r="AB60" s="18"/>
      <c r="AC60" s="4"/>
      <c r="AD60" s="942"/>
      <c r="AE60" s="942"/>
      <c r="AF60" s="942"/>
      <c r="AG60" s="942"/>
      <c r="AH60" s="942"/>
      <c r="AI60" s="942"/>
      <c r="AJ60" s="942"/>
      <c r="AK60" s="942"/>
      <c r="AL60" s="942"/>
      <c r="AM60" s="942"/>
      <c r="AN60" s="942"/>
      <c r="AO60" s="942"/>
      <c r="AP60" s="942"/>
      <c r="AQ60" s="942"/>
      <c r="AR60" s="942"/>
      <c r="AS60" s="942"/>
      <c r="AT60" s="942"/>
      <c r="AU60" s="942"/>
      <c r="AV60" s="942"/>
      <c r="AW60" s="942"/>
      <c r="AX60" s="942"/>
      <c r="AY60" s="942"/>
      <c r="AZ60" s="942"/>
      <c r="BA60" s="942"/>
      <c r="BB60" s="942"/>
      <c r="BC60" s="942"/>
      <c r="BD60" s="942"/>
      <c r="BE60" s="942"/>
      <c r="BF60" s="942"/>
      <c r="BG60" s="942"/>
    </row>
    <row r="61" spans="1:59" ht="17" customHeight="1" x14ac:dyDescent="0.15">
      <c r="A61" s="4"/>
      <c r="B61" s="44"/>
      <c r="C61" s="201" t="s">
        <v>1785</v>
      </c>
      <c r="D61" s="18"/>
      <c r="E61" s="175">
        <f>pr!D62</f>
        <v>0</v>
      </c>
      <c r="F61" s="1514">
        <f>IF(E$13=0,0,E61/E$13)</f>
        <v>0</v>
      </c>
      <c r="G61" s="18"/>
      <c r="H61" s="175">
        <f>'6a'!F35</f>
        <v>0</v>
      </c>
      <c r="I61" s="1514">
        <f>IF(H$13=0,0,H61/H$13)</f>
        <v>0</v>
      </c>
      <c r="J61" s="18"/>
      <c r="K61" s="1766">
        <f>IF(E61=0,0,(H61/E61)-100%)</f>
        <v>0</v>
      </c>
      <c r="L61" s="18"/>
      <c r="M61" s="175">
        <f>'6a'!G35</f>
        <v>0</v>
      </c>
      <c r="N61" s="1514">
        <f>IF(M$13=0,0,M61/M$13)</f>
        <v>0</v>
      </c>
      <c r="O61" s="18"/>
      <c r="P61" s="1766">
        <f t="shared" si="13"/>
        <v>0</v>
      </c>
      <c r="Q61" s="18"/>
      <c r="R61" s="175">
        <f>'6a'!H35</f>
        <v>0</v>
      </c>
      <c r="S61" s="1514">
        <f>IF(R$13=0,0,R61/R$13)</f>
        <v>0</v>
      </c>
      <c r="T61" s="18"/>
      <c r="U61" s="1766">
        <f>IF(M61=0,0,(R61/M61)-100%)</f>
        <v>0</v>
      </c>
      <c r="V61" s="18"/>
      <c r="W61" s="1479">
        <f>'6a'!I35</f>
        <v>0</v>
      </c>
      <c r="X61" s="1514">
        <f>IF(W$13=0,0,W61/W$13)</f>
        <v>0</v>
      </c>
      <c r="Y61" s="18"/>
      <c r="Z61" s="1766">
        <f>IF(R61=0,0,(W61/R61)-100%)</f>
        <v>0</v>
      </c>
      <c r="AA61" s="18"/>
      <c r="AB61" s="18"/>
      <c r="AC61" s="4"/>
      <c r="AD61" s="942"/>
      <c r="AE61" s="942"/>
      <c r="AF61" s="942"/>
      <c r="AG61" s="942"/>
      <c r="AH61" s="942"/>
      <c r="AI61" s="942"/>
      <c r="AJ61" s="942"/>
      <c r="AK61" s="942"/>
      <c r="AL61" s="942"/>
      <c r="AM61" s="942"/>
      <c r="AN61" s="942"/>
      <c r="AO61" s="942"/>
      <c r="AP61" s="942"/>
      <c r="AQ61" s="942"/>
      <c r="AR61" s="942"/>
      <c r="AS61" s="942"/>
      <c r="AT61" s="942"/>
      <c r="AU61" s="942"/>
      <c r="AV61" s="942"/>
      <c r="AW61" s="942"/>
      <c r="AX61" s="942"/>
      <c r="AY61" s="942"/>
      <c r="AZ61" s="942"/>
      <c r="BA61" s="942"/>
      <c r="BB61" s="942"/>
      <c r="BC61" s="942"/>
      <c r="BD61" s="942"/>
      <c r="BE61" s="942"/>
      <c r="BF61" s="942"/>
      <c r="BG61" s="942"/>
    </row>
    <row r="62" spans="1:59" ht="17" customHeight="1" x14ac:dyDescent="0.15">
      <c r="A62" s="4"/>
      <c r="B62" s="44"/>
      <c r="C62" s="199" t="s">
        <v>1786</v>
      </c>
      <c r="D62" s="18"/>
      <c r="E62" s="187">
        <f>pr!D63</f>
        <v>0</v>
      </c>
      <c r="F62" s="1523">
        <f>IF(E$13=0,0,E62/E$13)</f>
        <v>0</v>
      </c>
      <c r="G62" s="18"/>
      <c r="H62" s="187">
        <f>'5 años'!D49</f>
        <v>0</v>
      </c>
      <c r="I62" s="1523">
        <f>IF(H$13=0,0,H62/H$13)</f>
        <v>0</v>
      </c>
      <c r="J62" s="18"/>
      <c r="K62" s="1772">
        <f>IF(E62=0,0,(H62/E62)-100%)</f>
        <v>0</v>
      </c>
      <c r="L62" s="18"/>
      <c r="M62" s="187">
        <f>'5 años'!E49</f>
        <v>0</v>
      </c>
      <c r="N62" s="1523">
        <f>IF(M$13=0,0,M62/M$13)</f>
        <v>0</v>
      </c>
      <c r="O62" s="18"/>
      <c r="P62" s="1772">
        <f t="shared" si="13"/>
        <v>0</v>
      </c>
      <c r="Q62" s="18"/>
      <c r="R62" s="187">
        <f>'5 años'!F49</f>
        <v>0</v>
      </c>
      <c r="S62" s="1523">
        <f>IF(R$13=0,0,R62/R$13)</f>
        <v>0</v>
      </c>
      <c r="T62" s="18"/>
      <c r="U62" s="1772">
        <f>IF(M62=0,0,(R62/M62)-100%)</f>
        <v>0</v>
      </c>
      <c r="V62" s="18"/>
      <c r="W62" s="187">
        <f>'5 años'!G49</f>
        <v>0</v>
      </c>
      <c r="X62" s="1523">
        <f>IF(W$13=0,0,W62/W$13)</f>
        <v>0</v>
      </c>
      <c r="Y62" s="18"/>
      <c r="Z62" s="1772">
        <f>IF(R62=0,0,(W62/R62)-100%)</f>
        <v>0</v>
      </c>
      <c r="AA62" s="18"/>
      <c r="AB62" s="18"/>
      <c r="AC62" s="4"/>
      <c r="AD62" s="942"/>
      <c r="AE62" s="942"/>
      <c r="AF62" s="942"/>
      <c r="AG62" s="942"/>
      <c r="AH62" s="942"/>
      <c r="AI62" s="942"/>
      <c r="AJ62" s="942"/>
      <c r="AK62" s="942"/>
      <c r="AL62" s="942"/>
      <c r="AM62" s="942"/>
      <c r="AN62" s="942"/>
      <c r="AO62" s="942"/>
      <c r="AP62" s="942"/>
      <c r="AQ62" s="942"/>
      <c r="AR62" s="942"/>
      <c r="AS62" s="942"/>
      <c r="AT62" s="942"/>
      <c r="AU62" s="942"/>
      <c r="AV62" s="942"/>
      <c r="AW62" s="942"/>
      <c r="AX62" s="942"/>
      <c r="AY62" s="942"/>
      <c r="AZ62" s="942"/>
      <c r="BA62" s="942"/>
      <c r="BB62" s="942"/>
      <c r="BC62" s="942"/>
      <c r="BD62" s="942"/>
      <c r="BE62" s="942"/>
      <c r="BF62" s="942"/>
      <c r="BG62" s="942"/>
    </row>
    <row r="63" spans="1:59" ht="17" customHeight="1" x14ac:dyDescent="0.15">
      <c r="A63" s="4"/>
      <c r="B63" s="44"/>
      <c r="C63" s="44"/>
      <c r="D63" s="18"/>
      <c r="E63" s="208"/>
      <c r="F63" s="1519"/>
      <c r="G63" s="18"/>
      <c r="H63" s="44"/>
      <c r="I63" s="1519"/>
      <c r="J63" s="18"/>
      <c r="K63" s="1508"/>
      <c r="L63" s="18"/>
      <c r="M63" s="44"/>
      <c r="N63" s="1519"/>
      <c r="O63" s="18"/>
      <c r="P63" s="1508"/>
      <c r="Q63" s="18"/>
      <c r="R63" s="44"/>
      <c r="S63" s="1519"/>
      <c r="T63" s="18"/>
      <c r="U63" s="1508"/>
      <c r="V63" s="18"/>
      <c r="W63" s="44"/>
      <c r="X63" s="1519"/>
      <c r="Y63" s="18"/>
      <c r="Z63" s="1508"/>
      <c r="AA63" s="18"/>
      <c r="AB63" s="18"/>
      <c r="AC63" s="4"/>
      <c r="AD63" s="942"/>
      <c r="AE63" s="942"/>
      <c r="AF63" s="942"/>
      <c r="AG63" s="942"/>
      <c r="AH63" s="942"/>
      <c r="AI63" s="942"/>
      <c r="AJ63" s="942"/>
      <c r="AK63" s="942"/>
      <c r="AL63" s="942"/>
      <c r="AM63" s="942"/>
      <c r="AN63" s="942"/>
      <c r="AO63" s="942"/>
      <c r="AP63" s="942"/>
      <c r="AQ63" s="942"/>
      <c r="AR63" s="942"/>
      <c r="AS63" s="942"/>
      <c r="AT63" s="942"/>
      <c r="AU63" s="942"/>
      <c r="AV63" s="942"/>
      <c r="AW63" s="942"/>
      <c r="AX63" s="942"/>
      <c r="AY63" s="942"/>
      <c r="AZ63" s="942"/>
      <c r="BA63" s="942"/>
      <c r="BB63" s="942"/>
      <c r="BC63" s="942"/>
      <c r="BD63" s="942"/>
      <c r="BE63" s="942"/>
      <c r="BF63" s="942"/>
      <c r="BG63" s="942"/>
    </row>
    <row r="64" spans="1:59" ht="19.5" customHeight="1" x14ac:dyDescent="0.15">
      <c r="A64" s="4"/>
      <c r="B64" s="44"/>
      <c r="C64" s="106" t="s">
        <v>1798</v>
      </c>
      <c r="D64" s="18"/>
      <c r="E64" s="226"/>
      <c r="F64" s="1517"/>
      <c r="G64" s="18"/>
      <c r="H64" s="18"/>
      <c r="I64" s="1517"/>
      <c r="J64" s="18"/>
      <c r="K64" s="1507"/>
      <c r="L64" s="18"/>
      <c r="M64" s="18"/>
      <c r="N64" s="1517"/>
      <c r="O64" s="18"/>
      <c r="P64" s="1507"/>
      <c r="Q64" s="18"/>
      <c r="R64" s="18"/>
      <c r="S64" s="1517"/>
      <c r="T64" s="18"/>
      <c r="U64" s="1507"/>
      <c r="V64" s="18"/>
      <c r="W64" s="18"/>
      <c r="X64" s="1517"/>
      <c r="Y64" s="18"/>
      <c r="Z64" s="1507"/>
      <c r="AA64" s="18"/>
      <c r="AB64" s="18"/>
      <c r="AC64" s="4"/>
      <c r="AD64" s="942"/>
      <c r="AE64" s="942"/>
      <c r="AF64" s="942"/>
      <c r="AG64" s="942"/>
      <c r="AH64" s="942"/>
      <c r="AI64" s="942"/>
      <c r="AJ64" s="942"/>
      <c r="AK64" s="942"/>
      <c r="AL64" s="942"/>
      <c r="AM64" s="942"/>
      <c r="AN64" s="942"/>
      <c r="AO64" s="942"/>
      <c r="AP64" s="942"/>
      <c r="AQ64" s="942"/>
      <c r="AR64" s="942"/>
      <c r="AS64" s="942"/>
      <c r="AT64" s="942"/>
      <c r="AU64" s="942"/>
      <c r="AV64" s="942"/>
      <c r="AW64" s="942"/>
      <c r="AX64" s="942"/>
      <c r="AY64" s="942"/>
      <c r="AZ64" s="942"/>
      <c r="BA64" s="942"/>
      <c r="BB64" s="942"/>
      <c r="BC64" s="942"/>
      <c r="BD64" s="942"/>
      <c r="BE64" s="942"/>
      <c r="BF64" s="942"/>
      <c r="BG64" s="942"/>
    </row>
    <row r="65" spans="1:59" ht="17" customHeight="1" x14ac:dyDescent="0.15">
      <c r="A65" s="4"/>
      <c r="B65" s="44"/>
      <c r="C65" s="201" t="s">
        <v>1785</v>
      </c>
      <c r="D65" s="18"/>
      <c r="E65" s="175">
        <f>pr!D66</f>
        <v>0</v>
      </c>
      <c r="F65" s="1514">
        <f>IF(E$13=0,0,E65/E$13)</f>
        <v>0</v>
      </c>
      <c r="G65" s="18"/>
      <c r="H65" s="175">
        <f>'6a'!F45</f>
        <v>0</v>
      </c>
      <c r="I65" s="1514">
        <f>IF(H$13=0,0,H65/H$13)</f>
        <v>0</v>
      </c>
      <c r="J65" s="18"/>
      <c r="K65" s="1766">
        <f>IF(E65=0,0,(H65/E65)-100%)</f>
        <v>0</v>
      </c>
      <c r="L65" s="18"/>
      <c r="M65" s="175">
        <f>'6a'!G45</f>
        <v>0</v>
      </c>
      <c r="N65" s="1514">
        <f>IF(M$13=0,0,M65/M$13)</f>
        <v>0</v>
      </c>
      <c r="O65" s="18"/>
      <c r="P65" s="1766">
        <f t="shared" si="13"/>
        <v>0</v>
      </c>
      <c r="Q65" s="18"/>
      <c r="R65" s="175">
        <f>'6a'!H45</f>
        <v>0</v>
      </c>
      <c r="S65" s="1514">
        <f>IF(R$13=0,0,R65/R$13)</f>
        <v>0</v>
      </c>
      <c r="T65" s="18"/>
      <c r="U65" s="1766">
        <f>IF(M65=0,0,(R65/M65)-100%)</f>
        <v>0</v>
      </c>
      <c r="V65" s="18"/>
      <c r="W65" s="1479">
        <f>'6a'!I45</f>
        <v>0</v>
      </c>
      <c r="X65" s="1514">
        <f>IF(W$13=0,0,W65/W$13)</f>
        <v>0</v>
      </c>
      <c r="Y65" s="18"/>
      <c r="Z65" s="1766">
        <f>IF(R65=0,0,(W65/R65)-100%)</f>
        <v>0</v>
      </c>
      <c r="AA65" s="18"/>
      <c r="AB65" s="18"/>
      <c r="AC65" s="4"/>
      <c r="AD65" s="942"/>
      <c r="AE65" s="942"/>
      <c r="AF65" s="942"/>
      <c r="AG65" s="942"/>
      <c r="AH65" s="942"/>
      <c r="AI65" s="942"/>
      <c r="AJ65" s="942"/>
      <c r="AK65" s="942"/>
      <c r="AL65" s="942"/>
      <c r="AM65" s="942"/>
      <c r="AN65" s="942"/>
      <c r="AO65" s="942"/>
      <c r="AP65" s="942"/>
      <c r="AQ65" s="942"/>
      <c r="AR65" s="942"/>
      <c r="AS65" s="942"/>
      <c r="AT65" s="942"/>
      <c r="AU65" s="942"/>
      <c r="AV65" s="942"/>
      <c r="AW65" s="942"/>
      <c r="AX65" s="942"/>
      <c r="AY65" s="942"/>
      <c r="AZ65" s="942"/>
      <c r="BA65" s="942"/>
      <c r="BB65" s="942"/>
      <c r="BC65" s="942"/>
      <c r="BD65" s="942"/>
      <c r="BE65" s="942"/>
      <c r="BF65" s="942"/>
      <c r="BG65" s="942"/>
    </row>
    <row r="66" spans="1:59" ht="17" customHeight="1" x14ac:dyDescent="0.15">
      <c r="A66" s="4"/>
      <c r="B66" s="44"/>
      <c r="C66" s="192" t="s">
        <v>1786</v>
      </c>
      <c r="D66" s="18"/>
      <c r="E66" s="182">
        <f>pr!D67</f>
        <v>0</v>
      </c>
      <c r="F66" s="1515">
        <f>IF(E$13=0,0,E66/E$13)</f>
        <v>0</v>
      </c>
      <c r="G66" s="18"/>
      <c r="H66" s="182">
        <f>'6b'!$F$301</f>
        <v>0</v>
      </c>
      <c r="I66" s="1515">
        <f>IF(H$13=0,0,H66/H$13)</f>
        <v>0</v>
      </c>
      <c r="J66" s="18"/>
      <c r="K66" s="1768">
        <f>IF(E66=0,0,(H66/E66)-100%)</f>
        <v>0</v>
      </c>
      <c r="L66" s="18"/>
      <c r="M66" s="182">
        <f>'6b'!$H$301</f>
        <v>0</v>
      </c>
      <c r="N66" s="1515">
        <f>IF(M$13=0,0,M66/M$13)</f>
        <v>0</v>
      </c>
      <c r="O66" s="18"/>
      <c r="P66" s="1768">
        <f t="shared" si="13"/>
        <v>0</v>
      </c>
      <c r="Q66" s="18"/>
      <c r="R66" s="182">
        <f>'6b'!$J$301</f>
        <v>0</v>
      </c>
      <c r="S66" s="1515">
        <f>IF(R$13=0,0,R66/R$13)</f>
        <v>0</v>
      </c>
      <c r="T66" s="18"/>
      <c r="U66" s="1768">
        <f>IF(M66=0,0,(R66/M66)-100%)</f>
        <v>0</v>
      </c>
      <c r="V66" s="18"/>
      <c r="W66" s="1480">
        <f>'6b'!$L$301</f>
        <v>0</v>
      </c>
      <c r="X66" s="1515">
        <f>IF(W$13=0,0,W66/W$13)</f>
        <v>0</v>
      </c>
      <c r="Y66" s="18"/>
      <c r="Z66" s="1768">
        <f>IF(R66=0,0,(W66/R66)-100%)</f>
        <v>0</v>
      </c>
      <c r="AA66" s="18"/>
      <c r="AB66" s="18"/>
      <c r="AC66" s="4"/>
      <c r="AD66" s="942"/>
      <c r="AE66" s="942"/>
      <c r="AF66" s="942"/>
      <c r="AG66" s="942"/>
      <c r="AH66" s="942"/>
      <c r="AI66" s="942"/>
      <c r="AJ66" s="942"/>
      <c r="AK66" s="942"/>
      <c r="AL66" s="942"/>
      <c r="AM66" s="942"/>
      <c r="AN66" s="942"/>
      <c r="AO66" s="942"/>
      <c r="AP66" s="942"/>
      <c r="AQ66" s="942"/>
      <c r="AR66" s="942"/>
      <c r="AS66" s="942"/>
      <c r="AT66" s="942"/>
      <c r="AU66" s="942"/>
      <c r="AV66" s="942"/>
      <c r="AW66" s="942"/>
      <c r="AX66" s="942"/>
      <c r="AY66" s="942"/>
      <c r="AZ66" s="942"/>
      <c r="BA66" s="942"/>
      <c r="BB66" s="942"/>
      <c r="BC66" s="942"/>
      <c r="BD66" s="942"/>
      <c r="BE66" s="942"/>
      <c r="BF66" s="942"/>
      <c r="BG66" s="942"/>
    </row>
    <row r="67" spans="1:59" ht="23.25" customHeight="1" x14ac:dyDescent="0.15">
      <c r="A67" s="4"/>
      <c r="B67" s="44"/>
      <c r="C67" s="44"/>
      <c r="D67" s="18"/>
      <c r="E67" s="208"/>
      <c r="F67" s="1519"/>
      <c r="G67" s="18"/>
      <c r="H67" s="44"/>
      <c r="I67" s="1519"/>
      <c r="J67" s="18"/>
      <c r="K67" s="1508"/>
      <c r="L67" s="18"/>
      <c r="M67" s="44"/>
      <c r="N67" s="1525"/>
      <c r="O67" s="18"/>
      <c r="P67" s="1508"/>
      <c r="Q67" s="18"/>
      <c r="R67" s="44"/>
      <c r="S67" s="1525"/>
      <c r="T67" s="18"/>
      <c r="U67" s="1508"/>
      <c r="V67" s="18"/>
      <c r="W67" s="44"/>
      <c r="X67" s="1525"/>
      <c r="Y67" s="18"/>
      <c r="Z67" s="1508"/>
      <c r="AA67" s="18"/>
      <c r="AB67" s="18"/>
      <c r="AC67" s="4"/>
      <c r="AD67" s="942"/>
      <c r="AE67" s="942"/>
      <c r="AF67" s="942"/>
      <c r="AG67" s="942"/>
      <c r="AH67" s="942"/>
      <c r="AI67" s="942"/>
      <c r="AJ67" s="942"/>
      <c r="AK67" s="942"/>
      <c r="AL67" s="942"/>
      <c r="AM67" s="942"/>
      <c r="AN67" s="942"/>
      <c r="AO67" s="942"/>
      <c r="AP67" s="942"/>
      <c r="AQ67" s="942"/>
      <c r="AR67" s="942"/>
      <c r="AS67" s="942"/>
      <c r="AT67" s="942"/>
      <c r="AU67" s="942"/>
      <c r="AV67" s="942"/>
      <c r="AW67" s="942"/>
      <c r="AX67" s="942"/>
      <c r="AY67" s="942"/>
      <c r="AZ67" s="942"/>
      <c r="BA67" s="942"/>
      <c r="BB67" s="942"/>
      <c r="BC67" s="942"/>
      <c r="BD67" s="942"/>
      <c r="BE67" s="942"/>
      <c r="BF67" s="942"/>
      <c r="BG67" s="942"/>
    </row>
    <row r="68" spans="1:59" ht="23.25" customHeight="1" x14ac:dyDescent="0.15">
      <c r="A68" s="4"/>
      <c r="B68" s="44"/>
      <c r="C68" s="105" t="s">
        <v>1799</v>
      </c>
      <c r="D68" s="18"/>
      <c r="E68" s="2766">
        <f>E7</f>
        <v>2023</v>
      </c>
      <c r="F68" s="2767"/>
      <c r="G68" s="18"/>
      <c r="H68" s="2766">
        <f>H7</f>
        <v>2024</v>
      </c>
      <c r="I68" s="2767"/>
      <c r="J68" s="18"/>
      <c r="K68" s="1505" t="s">
        <v>913</v>
      </c>
      <c r="L68" s="18"/>
      <c r="M68" s="2766">
        <f>M7</f>
        <v>2025</v>
      </c>
      <c r="N68" s="2767"/>
      <c r="O68" s="18"/>
      <c r="P68" s="1505" t="s">
        <v>913</v>
      </c>
      <c r="Q68" s="18"/>
      <c r="R68" s="2766">
        <f>R7</f>
        <v>2026</v>
      </c>
      <c r="S68" s="2767"/>
      <c r="T68" s="18"/>
      <c r="U68" s="1505" t="s">
        <v>913</v>
      </c>
      <c r="V68" s="18"/>
      <c r="W68" s="2766">
        <f>W7</f>
        <v>2027</v>
      </c>
      <c r="X68" s="2767"/>
      <c r="Y68" s="18"/>
      <c r="Z68" s="1505" t="s">
        <v>913</v>
      </c>
      <c r="AA68" s="18"/>
      <c r="AB68" s="18"/>
      <c r="AC68" s="4"/>
      <c r="AD68" s="942"/>
      <c r="AE68" s="942"/>
      <c r="AF68" s="942"/>
      <c r="AG68" s="942"/>
      <c r="AH68" s="942"/>
      <c r="AI68" s="942"/>
      <c r="AJ68" s="942"/>
      <c r="AK68" s="942"/>
      <c r="AL68" s="942"/>
      <c r="AM68" s="942"/>
      <c r="AN68" s="942"/>
      <c r="AO68" s="942"/>
      <c r="AP68" s="942"/>
      <c r="AQ68" s="942"/>
      <c r="AR68" s="942"/>
      <c r="AS68" s="942"/>
      <c r="AT68" s="942"/>
      <c r="AU68" s="942"/>
      <c r="AV68" s="942"/>
      <c r="AW68" s="942"/>
      <c r="AX68" s="942"/>
      <c r="AY68" s="942"/>
      <c r="AZ68" s="942"/>
      <c r="BA68" s="942"/>
      <c r="BB68" s="942"/>
      <c r="BC68" s="942"/>
      <c r="BD68" s="942"/>
      <c r="BE68" s="942"/>
      <c r="BF68" s="942"/>
      <c r="BG68" s="942"/>
    </row>
    <row r="69" spans="1:59" ht="19.5" customHeight="1" x14ac:dyDescent="0.15">
      <c r="A69" s="4"/>
      <c r="B69" s="44"/>
      <c r="C69" s="439" t="s">
        <v>1800</v>
      </c>
      <c r="D69" s="18"/>
      <c r="E69" s="194">
        <f>pr!D70</f>
        <v>580</v>
      </c>
      <c r="F69" s="1521">
        <f>IF(E$13=0,0,E69/E$13)</f>
        <v>8.6567164179104476E-3</v>
      </c>
      <c r="G69" s="18"/>
      <c r="H69" s="194">
        <f>+(H58+H61+H65)-(H62+H66)</f>
        <v>6750</v>
      </c>
      <c r="I69" s="1521">
        <f>IF(H$13=0,0,H69/H$13)</f>
        <v>9.5948827292110878E-2</v>
      </c>
      <c r="J69" s="18"/>
      <c r="K69" s="1770">
        <f>IF(E76=0,0,(H69/E76)-100%)</f>
        <v>10.637931034482758</v>
      </c>
      <c r="L69" s="18"/>
      <c r="M69" s="194">
        <f>+(M58+M61+M65)-(M62+M66)</f>
        <v>8860.5</v>
      </c>
      <c r="N69" s="1521">
        <f>IF(M$13=0,0,M69/M$13)</f>
        <v>0.12228041484670958</v>
      </c>
      <c r="O69" s="18"/>
      <c r="P69" s="1770">
        <f>IF(H76=0,0,(M69/H76)-100%)</f>
        <v>0.31266666666666665</v>
      </c>
      <c r="Q69" s="18"/>
      <c r="R69" s="194">
        <f>+(R58+R61+R65)-(R62+R66)</f>
        <v>11034.315000000002</v>
      </c>
      <c r="S69" s="1521">
        <f>IF(R$13=0,0,R69/R$13)</f>
        <v>0.14784506295797051</v>
      </c>
      <c r="T69" s="18"/>
      <c r="U69" s="1770">
        <f>IF(M76=0,0,(R69/M76)-100%)</f>
        <v>0.24533773489080768</v>
      </c>
      <c r="V69" s="18"/>
      <c r="W69" s="194">
        <f>+(W58+W61+W65)-(W62+W66)</f>
        <v>14766.030750000005</v>
      </c>
      <c r="X69" s="1521">
        <f>IF(W$13=0,0,W69/W$13)</f>
        <v>0.18842386948378145</v>
      </c>
      <c r="Y69" s="18"/>
      <c r="Z69" s="1770">
        <f>IF(R76=0,0,(W69/R76)-100%)</f>
        <v>0.33819188141719736</v>
      </c>
      <c r="AA69" s="18"/>
      <c r="AB69" s="18"/>
      <c r="AC69" s="4"/>
      <c r="AD69" s="942"/>
      <c r="AE69" s="942"/>
      <c r="AF69" s="942"/>
      <c r="AG69" s="942"/>
      <c r="AH69" s="942"/>
      <c r="AI69" s="942"/>
      <c r="AJ69" s="942"/>
      <c r="AK69" s="942"/>
      <c r="AL69" s="942"/>
      <c r="AM69" s="942"/>
      <c r="AN69" s="942"/>
      <c r="AO69" s="942"/>
      <c r="AP69" s="942"/>
      <c r="AQ69" s="942"/>
      <c r="AR69" s="942"/>
      <c r="AS69" s="942"/>
      <c r="AT69" s="942"/>
      <c r="AU69" s="942"/>
      <c r="AV69" s="942"/>
      <c r="AW69" s="942"/>
      <c r="AX69" s="942"/>
      <c r="AY69" s="942"/>
      <c r="AZ69" s="942"/>
      <c r="BA69" s="942"/>
      <c r="BB69" s="942"/>
      <c r="BC69" s="942"/>
      <c r="BD69" s="942"/>
      <c r="BE69" s="942"/>
      <c r="BF69" s="942"/>
      <c r="BG69" s="942"/>
    </row>
    <row r="70" spans="1:59" ht="18.75" customHeight="1" x14ac:dyDescent="0.15">
      <c r="A70" s="4"/>
      <c r="B70" s="44"/>
      <c r="C70" s="195" t="s">
        <v>1801</v>
      </c>
      <c r="D70" s="18"/>
      <c r="E70" s="1902">
        <f>pr!D71</f>
        <v>-145</v>
      </c>
      <c r="F70" s="1524">
        <f>IF(E$13=0,0,E70/E$13)</f>
        <v>-2.1641791044776119E-3</v>
      </c>
      <c r="G70" s="18"/>
      <c r="H70" s="1902">
        <f>-'5 años'!D27</f>
        <v>-1687.5</v>
      </c>
      <c r="I70" s="1524">
        <f>IF(H$13=0,0,H70/H$13)</f>
        <v>-2.3987206823027719E-2</v>
      </c>
      <c r="J70" s="18"/>
      <c r="K70" s="1773">
        <f>IF(E70=0,0,(H70/E70)-100%)</f>
        <v>10.637931034482758</v>
      </c>
      <c r="L70" s="18"/>
      <c r="M70" s="1902">
        <f>-'5 años'!E27</f>
        <v>-2215.125</v>
      </c>
      <c r="N70" s="1524">
        <f>IF(M$13=0,0,M70/M$13)</f>
        <v>-3.0570103711677395E-2</v>
      </c>
      <c r="O70" s="18"/>
      <c r="P70" s="1773">
        <f>IF(H70=0,0,(M70/H70)-100%)</f>
        <v>0.31266666666666665</v>
      </c>
      <c r="Q70" s="18"/>
      <c r="R70" s="1902">
        <f>-'5 años'!F27</f>
        <v>-2758.5787500000006</v>
      </c>
      <c r="S70" s="1524">
        <f>IF(R$13=0,0,R70/R$13)</f>
        <v>-3.6961265739492627E-2</v>
      </c>
      <c r="T70" s="18"/>
      <c r="U70" s="1773">
        <f>IF(M70=0,0,(R70/M70)-100%)</f>
        <v>0.24533773489080768</v>
      </c>
      <c r="V70" s="18"/>
      <c r="W70" s="1903">
        <f>-'5 años'!G27</f>
        <v>-3691.5076875000013</v>
      </c>
      <c r="X70" s="1524">
        <f>IF(W$13=0,0,W70/W$13)</f>
        <v>-4.7105967370945363E-2</v>
      </c>
      <c r="Y70" s="18"/>
      <c r="Z70" s="1773">
        <f>IF(R70=0,0,(W70/R70)-100%)</f>
        <v>0.33819188141719736</v>
      </c>
      <c r="AA70" s="18"/>
      <c r="AB70" s="18"/>
      <c r="AC70" s="4"/>
      <c r="AD70" s="942"/>
      <c r="AE70" s="942"/>
      <c r="AF70" s="942"/>
      <c r="AG70" s="942"/>
      <c r="AH70" s="942"/>
      <c r="AI70" s="942"/>
      <c r="AJ70" s="942"/>
      <c r="AK70" s="942"/>
      <c r="AL70" s="942"/>
      <c r="AM70" s="942"/>
      <c r="AN70" s="942"/>
      <c r="AO70" s="942"/>
      <c r="AP70" s="942"/>
      <c r="AQ70" s="942"/>
      <c r="AR70" s="942"/>
      <c r="AS70" s="942"/>
      <c r="AT70" s="942"/>
      <c r="AU70" s="942"/>
      <c r="AV70" s="942"/>
      <c r="AW70" s="942"/>
      <c r="AX70" s="942"/>
      <c r="AY70" s="942"/>
      <c r="AZ70" s="942"/>
      <c r="BA70" s="942"/>
      <c r="BB70" s="942"/>
      <c r="BC70" s="942"/>
      <c r="BD70" s="942"/>
      <c r="BE70" s="942"/>
      <c r="BF70" s="942"/>
      <c r="BG70" s="942"/>
    </row>
    <row r="71" spans="1:59" ht="18.75" customHeight="1" x14ac:dyDescent="0.15">
      <c r="A71" s="4"/>
      <c r="B71" s="44"/>
      <c r="C71" s="438" t="s">
        <v>1802</v>
      </c>
      <c r="D71" s="18"/>
      <c r="E71" s="194">
        <f>pr!D72</f>
        <v>435</v>
      </c>
      <c r="F71" s="1521">
        <f>IF(E$13=0,0,E71/E$13)</f>
        <v>6.4925373134328357E-3</v>
      </c>
      <c r="G71" s="18"/>
      <c r="H71" s="194">
        <f>SUM(H69:H70)</f>
        <v>5062.5</v>
      </c>
      <c r="I71" s="1521">
        <f>IF(H$13=0,0,H71/H$13)</f>
        <v>7.1961620469083151E-2</v>
      </c>
      <c r="J71" s="18"/>
      <c r="K71" s="1770">
        <f>IF(E78=0,0,(H71/E78)-100%)</f>
        <v>10.637931034482758</v>
      </c>
      <c r="L71" s="18"/>
      <c r="M71" s="194">
        <f>SUM(M69:M70)</f>
        <v>6645.375</v>
      </c>
      <c r="N71" s="1521">
        <f>IF(M$13=0,0,M71/M$13)</f>
        <v>9.1710311135032196E-2</v>
      </c>
      <c r="O71" s="18"/>
      <c r="P71" s="1770">
        <f>IF(H78=0,0,(M71/H78)-100%)</f>
        <v>0.31266666666666665</v>
      </c>
      <c r="Q71" s="18"/>
      <c r="R71" s="194">
        <f>SUM(R69:R70)</f>
        <v>8275.7362500000017</v>
      </c>
      <c r="S71" s="1521">
        <f>IF(R$13=0,0,R71/R$13)</f>
        <v>0.11088379721847788</v>
      </c>
      <c r="T71" s="18"/>
      <c r="U71" s="1770">
        <f>IF(M78=0,0,(R71/M78)-100%)</f>
        <v>0.24533773489080768</v>
      </c>
      <c r="V71" s="18"/>
      <c r="W71" s="194">
        <f>SUM(W69:W70)</f>
        <v>11074.523062500004</v>
      </c>
      <c r="X71" s="1521">
        <f>IF(W$13=0,0,W71/W$13)</f>
        <v>0.1413179021128361</v>
      </c>
      <c r="Y71" s="18"/>
      <c r="Z71" s="1770">
        <f>IF(R78=0,0,(W71/R78)-100%)</f>
        <v>0.33819188141719736</v>
      </c>
      <c r="AA71" s="18"/>
      <c r="AB71" s="18"/>
      <c r="AC71" s="4"/>
      <c r="AD71" s="942"/>
      <c r="AE71" s="942"/>
      <c r="AF71" s="942"/>
      <c r="AG71" s="942"/>
      <c r="AH71" s="942"/>
      <c r="AI71" s="942"/>
      <c r="AJ71" s="942"/>
      <c r="AK71" s="942"/>
      <c r="AL71" s="942"/>
      <c r="AM71" s="942"/>
      <c r="AN71" s="942"/>
      <c r="AO71" s="942"/>
      <c r="AP71" s="942"/>
      <c r="AQ71" s="942"/>
      <c r="AR71" s="942"/>
      <c r="AS71" s="942"/>
      <c r="AT71" s="942"/>
      <c r="AU71" s="942"/>
      <c r="AV71" s="942"/>
      <c r="AW71" s="942"/>
      <c r="AX71" s="942"/>
      <c r="AY71" s="942"/>
      <c r="AZ71" s="942"/>
      <c r="BA71" s="942"/>
      <c r="BB71" s="942"/>
      <c r="BC71" s="942"/>
      <c r="BD71" s="942"/>
      <c r="BE71" s="942"/>
      <c r="BF71" s="942"/>
      <c r="BG71" s="942"/>
    </row>
    <row r="72" spans="1:59" ht="17" customHeight="1" x14ac:dyDescent="0.15">
      <c r="A72" s="4"/>
      <c r="B72" s="44"/>
      <c r="C72" s="44"/>
      <c r="D72" s="44"/>
      <c r="E72" s="44"/>
      <c r="F72" s="1525"/>
      <c r="G72" s="44"/>
      <c r="H72" s="44"/>
      <c r="I72" s="1525"/>
      <c r="J72" s="44"/>
      <c r="K72" s="44"/>
      <c r="L72" s="44"/>
      <c r="M72" s="44"/>
      <c r="N72" s="1525"/>
      <c r="O72" s="44"/>
      <c r="P72" s="44"/>
      <c r="Q72" s="44"/>
      <c r="R72" s="1483"/>
      <c r="S72" s="1525"/>
      <c r="T72" s="44"/>
      <c r="U72" s="44"/>
      <c r="V72" s="44"/>
      <c r="W72" s="1483"/>
      <c r="X72" s="1525"/>
      <c r="Y72" s="44"/>
      <c r="Z72" s="44"/>
      <c r="AA72" s="44"/>
      <c r="AB72" s="18"/>
      <c r="AC72" s="4"/>
      <c r="AD72" s="942"/>
      <c r="AE72" s="942"/>
      <c r="AF72" s="942"/>
      <c r="AG72" s="942"/>
      <c r="AH72" s="942"/>
      <c r="AI72" s="942"/>
      <c r="AJ72" s="942"/>
      <c r="AK72" s="942"/>
      <c r="AL72" s="942"/>
      <c r="AM72" s="942"/>
      <c r="AN72" s="942"/>
      <c r="AO72" s="942"/>
      <c r="AP72" s="942"/>
      <c r="AQ72" s="942"/>
      <c r="AR72" s="942"/>
      <c r="AS72" s="942"/>
      <c r="AT72" s="942"/>
      <c r="AU72" s="942"/>
      <c r="AV72" s="942"/>
      <c r="AW72" s="942"/>
      <c r="AX72" s="942"/>
      <c r="AY72" s="942"/>
      <c r="AZ72" s="942"/>
      <c r="BA72" s="942"/>
      <c r="BB72" s="942"/>
      <c r="BC72" s="942"/>
      <c r="BD72" s="942"/>
      <c r="BE72" s="942"/>
      <c r="BF72" s="942"/>
      <c r="BG72" s="942"/>
    </row>
    <row r="73" spans="1:59" ht="15" customHeight="1" x14ac:dyDescent="0.15">
      <c r="A73" s="4"/>
      <c r="B73" s="44"/>
      <c r="C73" s="44"/>
      <c r="D73" s="44"/>
      <c r="E73" s="208"/>
      <c r="F73" s="1525"/>
      <c r="G73" s="44"/>
      <c r="H73" s="44"/>
      <c r="I73" s="1525"/>
      <c r="J73" s="44"/>
      <c r="K73" s="44"/>
      <c r="L73" s="44"/>
      <c r="M73" s="44"/>
      <c r="N73" s="1525"/>
      <c r="O73" s="44"/>
      <c r="P73" s="44"/>
      <c r="Q73" s="44"/>
      <c r="R73" s="44"/>
      <c r="S73" s="1525"/>
      <c r="T73" s="44"/>
      <c r="U73" s="44"/>
      <c r="V73" s="44"/>
      <c r="W73" s="44"/>
      <c r="X73" s="1525"/>
      <c r="Y73" s="44"/>
      <c r="Z73" s="44"/>
      <c r="AA73" s="44"/>
      <c r="AB73" s="18"/>
      <c r="AC73" s="4"/>
      <c r="AD73" s="942"/>
      <c r="AE73" s="942"/>
      <c r="AF73" s="942"/>
      <c r="AG73" s="942"/>
      <c r="AH73" s="942"/>
      <c r="AI73" s="942"/>
      <c r="AJ73" s="942"/>
      <c r="AK73" s="942"/>
      <c r="AL73" s="942"/>
      <c r="AM73" s="942"/>
      <c r="AN73" s="942"/>
      <c r="AO73" s="942"/>
      <c r="AP73" s="942"/>
      <c r="AQ73" s="942"/>
      <c r="AR73" s="942"/>
      <c r="AS73" s="942"/>
      <c r="AT73" s="942"/>
      <c r="AU73" s="942"/>
      <c r="AV73" s="942"/>
      <c r="AW73" s="942"/>
      <c r="AX73" s="942"/>
      <c r="AY73" s="942"/>
      <c r="AZ73" s="942"/>
      <c r="BA73" s="942"/>
      <c r="BB73" s="942"/>
      <c r="BC73" s="942"/>
      <c r="BD73" s="942"/>
      <c r="BE73" s="942"/>
      <c r="BF73" s="942"/>
      <c r="BG73" s="942"/>
    </row>
    <row r="74" spans="1:59" x14ac:dyDescent="0.15">
      <c r="A74" s="4"/>
      <c r="B74" s="4"/>
      <c r="C74" s="4"/>
      <c r="D74" s="64"/>
      <c r="E74" s="64"/>
      <c r="F74" s="1526"/>
      <c r="G74" s="64"/>
      <c r="H74" s="64"/>
      <c r="I74" s="1526"/>
      <c r="J74" s="64"/>
      <c r="K74" s="64"/>
      <c r="L74" s="64"/>
      <c r="M74" s="64"/>
      <c r="N74" s="1526"/>
      <c r="O74" s="64"/>
      <c r="P74" s="1626"/>
      <c r="Q74" s="64"/>
      <c r="R74" s="64"/>
      <c r="S74" s="1526"/>
      <c r="T74" s="64"/>
      <c r="U74" s="1626"/>
      <c r="V74" s="64"/>
      <c r="W74" s="64"/>
      <c r="X74" s="1526"/>
      <c r="Y74" s="64"/>
      <c r="Z74" s="64"/>
      <c r="AA74" s="64"/>
      <c r="AB74" s="4"/>
      <c r="AC74" s="4"/>
      <c r="AD74" s="942"/>
      <c r="AE74" s="942"/>
      <c r="AF74" s="942"/>
      <c r="AG74" s="942"/>
      <c r="AH74" s="942"/>
      <c r="AI74" s="942"/>
      <c r="AJ74" s="942"/>
      <c r="AK74" s="942"/>
      <c r="AL74" s="942"/>
      <c r="AM74" s="942"/>
      <c r="AN74" s="942"/>
      <c r="AO74" s="942"/>
      <c r="AP74" s="942"/>
      <c r="AQ74" s="942"/>
      <c r="AR74" s="942"/>
      <c r="AS74" s="942"/>
      <c r="AT74" s="942"/>
      <c r="AU74" s="942"/>
      <c r="AV74" s="942"/>
      <c r="AW74" s="942"/>
      <c r="AX74" s="942"/>
      <c r="AY74" s="942"/>
      <c r="AZ74" s="942"/>
      <c r="BA74" s="942"/>
      <c r="BB74" s="942"/>
      <c r="BC74" s="942"/>
      <c r="BD74" s="942"/>
      <c r="BE74" s="942"/>
      <c r="BF74" s="942"/>
      <c r="BG74" s="942"/>
    </row>
    <row r="75" spans="1:59" x14ac:dyDescent="0.15">
      <c r="A75" s="1"/>
      <c r="B75" s="1"/>
      <c r="C75" s="1"/>
      <c r="D75" s="1"/>
      <c r="E75" s="66"/>
      <c r="F75" s="1527"/>
      <c r="G75" s="66"/>
      <c r="H75" s="66"/>
      <c r="I75" s="1527"/>
      <c r="J75" s="66"/>
      <c r="K75" s="66"/>
      <c r="L75" s="66"/>
      <c r="M75" s="66"/>
      <c r="N75" s="1527"/>
      <c r="O75" s="66"/>
      <c r="P75" s="938"/>
      <c r="Q75" s="66"/>
      <c r="R75" s="66"/>
      <c r="S75" s="1527"/>
      <c r="T75" s="66"/>
      <c r="U75" s="938"/>
      <c r="V75" s="66"/>
      <c r="W75" s="66"/>
      <c r="X75" s="1527"/>
      <c r="Y75" s="66"/>
      <c r="Z75" s="66"/>
      <c r="AA75" s="66"/>
      <c r="AB75" s="1"/>
      <c r="AC75" s="1"/>
      <c r="AD75" s="942"/>
      <c r="AE75" s="942"/>
      <c r="AF75" s="942"/>
      <c r="AG75" s="942"/>
      <c r="AH75" s="942"/>
      <c r="AI75" s="942"/>
      <c r="AJ75" s="942"/>
      <c r="AK75" s="942"/>
      <c r="AL75" s="942"/>
      <c r="AM75" s="942"/>
      <c r="AN75" s="942"/>
      <c r="AO75" s="942"/>
      <c r="AP75" s="942"/>
      <c r="AQ75" s="942"/>
      <c r="AR75" s="942"/>
      <c r="AS75" s="942"/>
      <c r="AT75" s="942"/>
      <c r="AU75" s="942"/>
      <c r="AV75" s="942"/>
      <c r="AW75" s="942"/>
      <c r="AX75" s="942"/>
      <c r="AY75" s="942"/>
      <c r="AZ75" s="942"/>
      <c r="BA75" s="942"/>
      <c r="BB75" s="942"/>
      <c r="BC75" s="942"/>
      <c r="BD75" s="942"/>
      <c r="BE75" s="942"/>
      <c r="BF75" s="942"/>
      <c r="BG75" s="942"/>
    </row>
    <row r="76" spans="1:59" hidden="1" x14ac:dyDescent="0.15">
      <c r="A76" s="1"/>
      <c r="B76" s="1"/>
      <c r="C76" s="1"/>
      <c r="D76" s="1"/>
      <c r="E76" s="250">
        <f>IF(E69&lt;0,-E69,E69)</f>
        <v>580</v>
      </c>
      <c r="F76" s="1527"/>
      <c r="G76" s="66"/>
      <c r="H76" s="250">
        <f>IF(H69&lt;0,-H69,H69)</f>
        <v>6750</v>
      </c>
      <c r="I76" s="1527"/>
      <c r="J76" s="66"/>
      <c r="K76" s="66"/>
      <c r="L76" s="66"/>
      <c r="M76" s="250">
        <f>IF(M69&lt;0,-M69,M69)</f>
        <v>8860.5</v>
      </c>
      <c r="N76" s="1531"/>
      <c r="O76" s="250"/>
      <c r="P76" s="1309"/>
      <c r="Q76" s="250"/>
      <c r="R76" s="250">
        <f>IF(R69&lt;0,-R69,R69)</f>
        <v>11034.315000000002</v>
      </c>
      <c r="S76" s="1531"/>
      <c r="T76" s="250"/>
      <c r="U76" s="1309"/>
      <c r="V76" s="250"/>
      <c r="W76" s="250">
        <f>IF(W69&lt;0,-W69,W69)</f>
        <v>14766.030750000005</v>
      </c>
      <c r="X76" s="1527"/>
      <c r="Y76" s="66"/>
      <c r="Z76" s="66"/>
      <c r="AA76" s="66"/>
      <c r="AB76" s="1"/>
      <c r="AC76" s="1"/>
      <c r="AD76" s="942"/>
      <c r="AE76" s="942"/>
      <c r="AF76" s="942"/>
      <c r="AG76" s="942"/>
      <c r="AH76" s="942"/>
      <c r="AI76" s="942"/>
      <c r="AJ76" s="942"/>
      <c r="AK76" s="942"/>
      <c r="AL76" s="942"/>
      <c r="AM76" s="942"/>
      <c r="AN76" s="942"/>
      <c r="AO76" s="942"/>
      <c r="AP76" s="942"/>
      <c r="AQ76" s="942"/>
      <c r="AR76" s="942"/>
      <c r="AS76" s="942"/>
      <c r="AT76" s="942"/>
      <c r="AU76" s="942"/>
      <c r="AV76" s="942"/>
      <c r="AW76" s="942"/>
      <c r="AX76" s="942"/>
      <c r="AY76" s="942"/>
      <c r="AZ76" s="942"/>
      <c r="BA76" s="942"/>
      <c r="BB76" s="942"/>
      <c r="BC76" s="942"/>
      <c r="BD76" s="942"/>
      <c r="BE76" s="942"/>
      <c r="BF76" s="942"/>
      <c r="BG76" s="942"/>
    </row>
    <row r="77" spans="1:59" ht="14" hidden="1" x14ac:dyDescent="0.15">
      <c r="A77" s="942"/>
      <c r="B77" s="942"/>
      <c r="C77" s="1495"/>
      <c r="D77" s="1495"/>
      <c r="E77" s="1502"/>
      <c r="F77" s="1496"/>
      <c r="G77" s="1498"/>
      <c r="H77" s="1502"/>
      <c r="I77" s="1496"/>
      <c r="J77" s="1498"/>
      <c r="K77" s="1498"/>
      <c r="L77" s="1498"/>
      <c r="M77" s="1502"/>
      <c r="N77" s="1532"/>
      <c r="O77" s="1502"/>
      <c r="P77" s="1627"/>
      <c r="Q77" s="1502"/>
      <c r="R77" s="1502"/>
      <c r="S77" s="1532"/>
      <c r="T77" s="1502"/>
      <c r="U77" s="1627"/>
      <c r="V77" s="1502"/>
      <c r="W77" s="1502"/>
      <c r="X77" s="1528"/>
      <c r="Y77" s="942"/>
      <c r="Z77" s="942"/>
      <c r="AA77" s="942"/>
      <c r="AB77" s="942"/>
      <c r="AC77" s="942"/>
      <c r="AD77" s="942"/>
      <c r="AE77" s="942"/>
      <c r="AF77" s="942"/>
      <c r="AG77" s="942"/>
      <c r="AH77" s="942"/>
      <c r="AI77" s="942"/>
      <c r="AJ77" s="942"/>
      <c r="AK77" s="942"/>
      <c r="AL77" s="942"/>
      <c r="AM77" s="942"/>
      <c r="AN77" s="942"/>
      <c r="AO77" s="942"/>
      <c r="AP77" s="942"/>
      <c r="AQ77" s="942"/>
      <c r="AR77" s="942"/>
      <c r="AS77" s="942"/>
      <c r="AT77" s="942"/>
      <c r="AU77" s="942"/>
      <c r="AV77" s="942"/>
      <c r="AW77" s="942"/>
      <c r="AX77" s="942"/>
      <c r="AY77" s="942"/>
      <c r="AZ77" s="942"/>
      <c r="BA77" s="942"/>
      <c r="BB77" s="942"/>
      <c r="BC77" s="942"/>
      <c r="BD77" s="942"/>
      <c r="BE77" s="942"/>
      <c r="BF77" s="942"/>
      <c r="BG77" s="942"/>
    </row>
    <row r="78" spans="1:59" ht="14" hidden="1" x14ac:dyDescent="0.15">
      <c r="A78" s="942"/>
      <c r="B78" s="942"/>
      <c r="C78" s="1495"/>
      <c r="D78" s="1495"/>
      <c r="E78" s="250">
        <f>IF(E71&lt;0,-E71,E71)</f>
        <v>435</v>
      </c>
      <c r="F78" s="1496"/>
      <c r="G78" s="1498"/>
      <c r="H78" s="250">
        <f>IF(H71&lt;0,-H71,H71)</f>
        <v>5062.5</v>
      </c>
      <c r="I78" s="1496"/>
      <c r="J78" s="1498"/>
      <c r="K78" s="1498"/>
      <c r="L78" s="1498"/>
      <c r="M78" s="250">
        <f>IF(M71&lt;0,-M71,M71)</f>
        <v>6645.375</v>
      </c>
      <c r="N78" s="1531"/>
      <c r="O78" s="250"/>
      <c r="P78" s="1309"/>
      <c r="Q78" s="250"/>
      <c r="R78" s="250">
        <f>IF(R71&lt;0,-R71,R71)</f>
        <v>8275.7362500000017</v>
      </c>
      <c r="S78" s="1531"/>
      <c r="T78" s="250"/>
      <c r="U78" s="1309"/>
      <c r="V78" s="250"/>
      <c r="W78" s="250">
        <f>IF(W71&lt;0,-W71,W71)</f>
        <v>11074.523062500004</v>
      </c>
      <c r="X78" s="1528"/>
      <c r="Y78" s="942"/>
      <c r="Z78" s="942"/>
      <c r="AA78" s="942"/>
      <c r="AB78" s="942"/>
      <c r="AC78" s="942"/>
      <c r="AD78" s="942"/>
      <c r="AE78" s="942"/>
      <c r="AF78" s="942"/>
      <c r="AG78" s="942"/>
      <c r="AH78" s="942"/>
      <c r="AI78" s="942"/>
      <c r="AJ78" s="942"/>
      <c r="AK78" s="942"/>
      <c r="AL78" s="942"/>
      <c r="AM78" s="942"/>
      <c r="AN78" s="942"/>
      <c r="AO78" s="942"/>
      <c r="AP78" s="942"/>
      <c r="AQ78" s="942"/>
      <c r="AR78" s="942"/>
      <c r="AS78" s="942"/>
      <c r="AT78" s="942"/>
      <c r="AU78" s="942"/>
      <c r="AV78" s="942"/>
      <c r="AW78" s="942"/>
      <c r="AX78" s="942"/>
      <c r="AY78" s="942"/>
      <c r="AZ78" s="942"/>
      <c r="BA78" s="942"/>
      <c r="BB78" s="942"/>
      <c r="BC78" s="942"/>
      <c r="BD78" s="942"/>
      <c r="BE78" s="942"/>
      <c r="BF78" s="942"/>
      <c r="BG78" s="942"/>
    </row>
    <row r="79" spans="1:59" ht="14" x14ac:dyDescent="0.15">
      <c r="A79" s="942"/>
      <c r="B79" s="942"/>
      <c r="C79" s="1495"/>
      <c r="D79" s="1495"/>
      <c r="E79" s="1498"/>
      <c r="F79" s="1496"/>
      <c r="G79" s="1498"/>
      <c r="H79" s="1498"/>
      <c r="I79" s="1496"/>
      <c r="J79" s="1498"/>
      <c r="K79" s="1498"/>
      <c r="L79" s="1498"/>
      <c r="M79" s="1498"/>
      <c r="N79" s="1496"/>
      <c r="O79" s="1498"/>
      <c r="P79" s="1628"/>
      <c r="Q79" s="1498"/>
      <c r="R79" s="942"/>
      <c r="S79" s="1528"/>
      <c r="T79" s="942"/>
      <c r="U79" s="937"/>
      <c r="V79" s="942"/>
      <c r="W79" s="942"/>
      <c r="X79" s="1528"/>
      <c r="Y79" s="942"/>
      <c r="Z79" s="942"/>
      <c r="AA79" s="942"/>
      <c r="AB79" s="942"/>
      <c r="AC79" s="942"/>
      <c r="AD79" s="942"/>
      <c r="AE79" s="942"/>
      <c r="AF79" s="942"/>
      <c r="AG79" s="942"/>
      <c r="AH79" s="942"/>
      <c r="AI79" s="942"/>
      <c r="AJ79" s="942"/>
      <c r="AK79" s="942"/>
      <c r="AL79" s="942"/>
      <c r="AM79" s="942"/>
      <c r="AN79" s="942"/>
      <c r="AO79" s="942"/>
      <c r="AP79" s="942"/>
      <c r="AQ79" s="942"/>
      <c r="AR79" s="942"/>
      <c r="AS79" s="942"/>
      <c r="AT79" s="942"/>
      <c r="AU79" s="942"/>
      <c r="AV79" s="942"/>
      <c r="AW79" s="942"/>
      <c r="AX79" s="942"/>
      <c r="AY79" s="942"/>
      <c r="AZ79" s="942"/>
      <c r="BA79" s="942"/>
      <c r="BB79" s="942"/>
      <c r="BC79" s="942"/>
      <c r="BD79" s="942"/>
      <c r="BE79" s="942"/>
      <c r="BF79" s="942"/>
      <c r="BG79" s="942"/>
    </row>
    <row r="80" spans="1:59" ht="14" x14ac:dyDescent="0.15">
      <c r="A80" s="942"/>
      <c r="B80" s="942"/>
      <c r="C80" s="1495"/>
      <c r="D80" s="1495"/>
      <c r="E80" s="1499"/>
      <c r="F80" s="1497"/>
      <c r="G80" s="1499"/>
      <c r="H80" s="1499"/>
      <c r="I80" s="1497"/>
      <c r="J80" s="1499"/>
      <c r="K80" s="1499"/>
      <c r="L80" s="1499"/>
      <c r="M80" s="1499"/>
      <c r="N80" s="1497"/>
      <c r="O80" s="1499"/>
      <c r="P80" s="1629"/>
      <c r="Q80" s="1499"/>
      <c r="R80" s="942"/>
      <c r="S80" s="1528"/>
      <c r="T80" s="942"/>
      <c r="U80" s="937"/>
      <c r="V80" s="942"/>
      <c r="W80" s="942"/>
      <c r="X80" s="1528"/>
      <c r="Y80" s="942"/>
      <c r="Z80" s="942"/>
      <c r="AA80" s="942"/>
      <c r="AB80" s="942"/>
      <c r="AC80" s="942"/>
      <c r="AD80" s="942"/>
      <c r="AE80" s="942"/>
      <c r="AF80" s="942"/>
      <c r="AG80" s="942"/>
      <c r="AH80" s="942"/>
      <c r="AI80" s="942"/>
      <c r="AJ80" s="942"/>
      <c r="AK80" s="942"/>
      <c r="AL80" s="942"/>
      <c r="AM80" s="942"/>
      <c r="AN80" s="942"/>
      <c r="AO80" s="942"/>
      <c r="AP80" s="942"/>
      <c r="AQ80" s="942"/>
      <c r="AR80" s="942"/>
      <c r="AS80" s="942"/>
      <c r="AT80" s="942"/>
      <c r="AU80" s="942"/>
      <c r="AV80" s="942"/>
      <c r="AW80" s="942"/>
      <c r="AX80" s="942"/>
      <c r="AY80" s="942"/>
      <c r="AZ80" s="942"/>
      <c r="BA80" s="942"/>
      <c r="BB80" s="942"/>
      <c r="BC80" s="942"/>
      <c r="BD80" s="942"/>
      <c r="BE80" s="942"/>
      <c r="BF80" s="942"/>
      <c r="BG80" s="942"/>
    </row>
    <row r="81" spans="1:59" x14ac:dyDescent="0.15">
      <c r="A81" s="942"/>
      <c r="B81" s="942"/>
      <c r="C81" s="942"/>
      <c r="D81" s="942"/>
      <c r="E81" s="942"/>
      <c r="F81" s="1528"/>
      <c r="G81" s="942"/>
      <c r="H81" s="942"/>
      <c r="I81" s="1528"/>
      <c r="J81" s="942"/>
      <c r="K81" s="942"/>
      <c r="L81" s="942"/>
      <c r="M81" s="942"/>
      <c r="N81" s="1528"/>
      <c r="O81" s="942"/>
      <c r="P81" s="937"/>
      <c r="Q81" s="942"/>
      <c r="R81" s="942"/>
      <c r="S81" s="1528"/>
      <c r="T81" s="942"/>
      <c r="U81" s="937"/>
      <c r="V81" s="942"/>
      <c r="W81" s="942"/>
      <c r="X81" s="1528"/>
      <c r="Y81" s="942"/>
      <c r="Z81" s="942"/>
      <c r="AA81" s="942"/>
      <c r="AB81" s="942"/>
      <c r="AC81" s="942"/>
      <c r="AD81" s="942"/>
      <c r="AE81" s="942"/>
      <c r="AF81" s="942"/>
      <c r="AG81" s="942"/>
      <c r="AH81" s="942"/>
      <c r="AI81" s="942"/>
      <c r="AJ81" s="942"/>
      <c r="AK81" s="942"/>
      <c r="AL81" s="942"/>
      <c r="AM81" s="942"/>
      <c r="AN81" s="942"/>
      <c r="AO81" s="942"/>
      <c r="AP81" s="942"/>
      <c r="AQ81" s="942"/>
      <c r="AR81" s="942"/>
      <c r="AS81" s="942"/>
      <c r="AT81" s="942"/>
      <c r="AU81" s="942"/>
      <c r="AV81" s="942"/>
      <c r="AW81" s="942"/>
      <c r="AX81" s="942"/>
      <c r="AY81" s="942"/>
      <c r="AZ81" s="942"/>
      <c r="BA81" s="942"/>
      <c r="BB81" s="942"/>
      <c r="BC81" s="942"/>
      <c r="BD81" s="942"/>
      <c r="BE81" s="942"/>
      <c r="BF81" s="942"/>
      <c r="BG81" s="942"/>
    </row>
    <row r="82" spans="1:59" x14ac:dyDescent="0.15">
      <c r="A82" s="942"/>
      <c r="B82" s="942"/>
      <c r="C82" s="1495"/>
      <c r="D82" s="1495"/>
      <c r="E82" s="1491"/>
      <c r="F82" s="1496"/>
      <c r="G82" s="1491"/>
      <c r="H82" s="1491"/>
      <c r="I82" s="1496"/>
      <c r="J82" s="1491"/>
      <c r="K82" s="1491"/>
      <c r="L82" s="1491"/>
      <c r="M82" s="1491"/>
      <c r="N82" s="1496"/>
      <c r="O82" s="1491"/>
      <c r="P82" s="1628"/>
      <c r="Q82" s="1491"/>
      <c r="R82" s="942"/>
      <c r="S82" s="1528"/>
      <c r="T82" s="942"/>
      <c r="U82" s="937"/>
      <c r="V82" s="942"/>
      <c r="W82" s="942"/>
      <c r="X82" s="1528"/>
      <c r="Y82" s="942"/>
      <c r="Z82" s="942"/>
      <c r="AA82" s="942"/>
      <c r="AB82" s="942"/>
      <c r="AC82" s="942"/>
      <c r="AD82" s="942"/>
      <c r="AE82" s="942"/>
      <c r="AF82" s="942"/>
      <c r="AG82" s="942"/>
      <c r="AH82" s="942"/>
      <c r="AI82" s="942"/>
      <c r="AJ82" s="942"/>
      <c r="AK82" s="942"/>
      <c r="AL82" s="942"/>
      <c r="AM82" s="942"/>
      <c r="AN82" s="942"/>
      <c r="AO82" s="942"/>
      <c r="AP82" s="942"/>
      <c r="AQ82" s="942"/>
      <c r="AR82" s="942"/>
      <c r="AS82" s="942"/>
      <c r="AT82" s="942"/>
      <c r="AU82" s="942"/>
      <c r="AV82" s="942"/>
      <c r="AW82" s="942"/>
      <c r="AX82" s="942"/>
      <c r="AY82" s="942"/>
      <c r="AZ82" s="942"/>
      <c r="BA82" s="942"/>
      <c r="BB82" s="942"/>
      <c r="BC82" s="942"/>
      <c r="BD82" s="942"/>
      <c r="BE82" s="942"/>
      <c r="BF82" s="942"/>
      <c r="BG82" s="942"/>
    </row>
    <row r="83" spans="1:59" ht="3.75" customHeight="1" x14ac:dyDescent="0.15">
      <c r="A83" s="942"/>
      <c r="B83" s="942"/>
      <c r="C83" s="942"/>
      <c r="D83" s="942"/>
      <c r="E83" s="942"/>
      <c r="F83" s="1528"/>
      <c r="G83" s="942"/>
      <c r="H83" s="942"/>
      <c r="I83" s="1528"/>
      <c r="J83" s="942"/>
      <c r="K83" s="942"/>
      <c r="L83" s="942"/>
      <c r="M83" s="942"/>
      <c r="N83" s="1528"/>
      <c r="O83" s="942"/>
      <c r="P83" s="937"/>
      <c r="Q83" s="942"/>
      <c r="R83" s="942"/>
      <c r="S83" s="1528"/>
      <c r="T83" s="942"/>
      <c r="U83" s="937"/>
      <c r="V83" s="942"/>
      <c r="W83" s="942"/>
      <c r="X83" s="1528"/>
      <c r="Y83" s="942"/>
      <c r="Z83" s="942"/>
      <c r="AA83" s="942"/>
      <c r="AB83" s="942"/>
      <c r="AC83" s="942"/>
      <c r="AD83" s="942"/>
      <c r="AE83" s="942"/>
      <c r="AF83" s="942"/>
      <c r="AG83" s="942"/>
      <c r="AH83" s="942"/>
      <c r="AI83" s="942"/>
      <c r="AJ83" s="942"/>
      <c r="AK83" s="942"/>
      <c r="AL83" s="942"/>
      <c r="AM83" s="942"/>
      <c r="AN83" s="942"/>
      <c r="AO83" s="942"/>
      <c r="AP83" s="942"/>
      <c r="AQ83" s="942"/>
      <c r="AR83" s="942"/>
      <c r="AS83" s="942"/>
      <c r="AT83" s="942"/>
      <c r="AU83" s="942"/>
      <c r="AV83" s="942"/>
      <c r="AW83" s="942"/>
      <c r="AX83" s="942"/>
      <c r="AY83" s="942"/>
      <c r="AZ83" s="942"/>
      <c r="BA83" s="942"/>
      <c r="BB83" s="942"/>
      <c r="BC83" s="942"/>
      <c r="BD83" s="942"/>
      <c r="BE83" s="942"/>
      <c r="BF83" s="942"/>
      <c r="BG83" s="942"/>
    </row>
    <row r="84" spans="1:59" x14ac:dyDescent="0.15">
      <c r="A84" s="942"/>
      <c r="B84" s="942"/>
      <c r="C84" s="942"/>
      <c r="D84" s="942"/>
      <c r="E84" s="942"/>
      <c r="F84" s="1528"/>
      <c r="G84" s="942"/>
      <c r="H84" s="942"/>
      <c r="I84" s="1528"/>
      <c r="J84" s="942"/>
      <c r="K84" s="942"/>
      <c r="L84" s="942"/>
      <c r="M84" s="942"/>
      <c r="N84" s="1528"/>
      <c r="O84" s="942"/>
      <c r="P84" s="937"/>
      <c r="Q84" s="942"/>
      <c r="R84" s="942"/>
      <c r="S84" s="1528"/>
      <c r="T84" s="942"/>
      <c r="U84" s="937"/>
      <c r="V84" s="942"/>
      <c r="W84" s="942"/>
      <c r="X84" s="1528"/>
      <c r="Y84" s="942"/>
      <c r="Z84" s="942"/>
      <c r="AA84" s="942"/>
      <c r="AB84" s="942"/>
      <c r="AC84" s="942"/>
      <c r="AD84" s="942"/>
      <c r="AE84" s="942"/>
      <c r="AF84" s="942"/>
      <c r="AG84" s="942"/>
      <c r="AH84" s="942"/>
      <c r="AI84" s="942"/>
      <c r="AJ84" s="942"/>
      <c r="AK84" s="942"/>
      <c r="AL84" s="942"/>
      <c r="AM84" s="942"/>
      <c r="AN84" s="942"/>
      <c r="AO84" s="942"/>
      <c r="AP84" s="942"/>
      <c r="AQ84" s="942"/>
      <c r="AR84" s="942"/>
      <c r="AS84" s="942"/>
      <c r="AT84" s="942"/>
      <c r="AU84" s="942"/>
      <c r="AV84" s="942"/>
      <c r="AW84" s="942"/>
      <c r="AX84" s="942"/>
      <c r="AY84" s="942"/>
      <c r="AZ84" s="942"/>
      <c r="BA84" s="942"/>
      <c r="BB84" s="942"/>
      <c r="BC84" s="942"/>
      <c r="BD84" s="942"/>
      <c r="BE84" s="942"/>
      <c r="BF84" s="942"/>
      <c r="BG84" s="942"/>
    </row>
    <row r="85" spans="1:59" x14ac:dyDescent="0.15">
      <c r="A85" s="942"/>
      <c r="B85" s="942"/>
      <c r="C85" s="942"/>
      <c r="D85" s="942"/>
      <c r="E85" s="942"/>
      <c r="F85" s="1528"/>
      <c r="G85" s="942"/>
      <c r="H85" s="942"/>
      <c r="I85" s="1528"/>
      <c r="J85" s="942"/>
      <c r="K85" s="942"/>
      <c r="L85" s="942"/>
      <c r="M85" s="942"/>
      <c r="N85" s="1528"/>
      <c r="O85" s="942"/>
      <c r="P85" s="937"/>
      <c r="Q85" s="942"/>
      <c r="R85" s="942"/>
      <c r="S85" s="1528"/>
      <c r="T85" s="942"/>
      <c r="U85" s="937"/>
      <c r="V85" s="942"/>
      <c r="W85" s="942"/>
      <c r="X85" s="1528"/>
      <c r="Y85" s="942"/>
      <c r="Z85" s="942"/>
      <c r="AA85" s="942"/>
      <c r="AB85" s="942"/>
      <c r="AC85" s="942"/>
      <c r="AD85" s="942"/>
      <c r="AE85" s="942"/>
      <c r="AF85" s="942"/>
      <c r="AG85" s="942"/>
      <c r="AH85" s="942"/>
      <c r="AI85" s="942"/>
      <c r="AJ85" s="942"/>
      <c r="AK85" s="942"/>
      <c r="AL85" s="942"/>
      <c r="AM85" s="942"/>
      <c r="AN85" s="942"/>
      <c r="AO85" s="942"/>
      <c r="AP85" s="942"/>
      <c r="AQ85" s="942"/>
      <c r="AR85" s="942"/>
      <c r="AS85" s="942"/>
      <c r="AT85" s="942"/>
      <c r="AU85" s="942"/>
      <c r="AV85" s="942"/>
      <c r="AW85" s="942"/>
      <c r="AX85" s="942"/>
      <c r="AY85" s="942"/>
      <c r="AZ85" s="942"/>
      <c r="BA85" s="942"/>
      <c r="BB85" s="942"/>
      <c r="BC85" s="942"/>
      <c r="BD85" s="942"/>
      <c r="BE85" s="942"/>
      <c r="BF85" s="942"/>
      <c r="BG85" s="942"/>
    </row>
    <row r="86" spans="1:59" x14ac:dyDescent="0.15">
      <c r="A86" s="942"/>
      <c r="B86" s="942"/>
      <c r="C86" s="942"/>
      <c r="D86" s="942"/>
      <c r="E86" s="942"/>
      <c r="F86" s="1528"/>
      <c r="G86" s="942"/>
      <c r="H86" s="942"/>
      <c r="I86" s="1528"/>
      <c r="J86" s="942"/>
      <c r="K86" s="942"/>
      <c r="L86" s="942"/>
      <c r="M86" s="942"/>
      <c r="N86" s="1528"/>
      <c r="O86" s="942"/>
      <c r="P86" s="937"/>
      <c r="Q86" s="942"/>
      <c r="R86" s="942"/>
      <c r="S86" s="1528"/>
      <c r="T86" s="942"/>
      <c r="U86" s="937"/>
      <c r="V86" s="942"/>
      <c r="W86" s="942"/>
      <c r="X86" s="1528"/>
      <c r="Y86" s="942"/>
      <c r="Z86" s="942"/>
      <c r="AA86" s="942"/>
      <c r="AB86" s="942"/>
      <c r="AC86" s="942"/>
      <c r="AD86" s="942"/>
      <c r="AE86" s="942"/>
      <c r="AF86" s="942"/>
      <c r="AG86" s="942"/>
      <c r="AH86" s="942"/>
      <c r="AI86" s="942"/>
      <c r="AJ86" s="942"/>
      <c r="AK86" s="942"/>
      <c r="AL86" s="942"/>
      <c r="AM86" s="942"/>
      <c r="AN86" s="942"/>
      <c r="AO86" s="942"/>
      <c r="AP86" s="942"/>
      <c r="AQ86" s="942"/>
      <c r="AR86" s="942"/>
      <c r="AS86" s="942"/>
      <c r="AT86" s="942"/>
      <c r="AU86" s="942"/>
      <c r="AV86" s="942"/>
      <c r="AW86" s="942"/>
      <c r="AX86" s="942"/>
      <c r="AY86" s="942"/>
      <c r="AZ86" s="942"/>
      <c r="BA86" s="942"/>
      <c r="BB86" s="942"/>
      <c r="BC86" s="942"/>
      <c r="BD86" s="942"/>
      <c r="BE86" s="942"/>
      <c r="BF86" s="942"/>
      <c r="BG86" s="942"/>
    </row>
    <row r="87" spans="1:59" x14ac:dyDescent="0.15">
      <c r="A87" s="942"/>
      <c r="B87" s="942"/>
      <c r="C87" s="942"/>
      <c r="D87" s="942"/>
      <c r="E87" s="942"/>
      <c r="F87" s="1528"/>
      <c r="G87" s="942"/>
      <c r="H87" s="942"/>
      <c r="I87" s="1528"/>
      <c r="J87" s="942"/>
      <c r="K87" s="942"/>
      <c r="L87" s="942"/>
      <c r="M87" s="942"/>
      <c r="N87" s="1528"/>
      <c r="O87" s="942"/>
      <c r="P87" s="937"/>
      <c r="Q87" s="942"/>
      <c r="R87" s="942"/>
      <c r="S87" s="1528"/>
      <c r="T87" s="942"/>
      <c r="U87" s="937"/>
      <c r="V87" s="942"/>
      <c r="W87" s="942"/>
      <c r="X87" s="1528"/>
      <c r="Y87" s="942"/>
      <c r="Z87" s="942"/>
      <c r="AA87" s="942"/>
      <c r="AB87" s="942"/>
      <c r="AC87" s="942"/>
      <c r="AD87" s="942"/>
      <c r="AE87" s="942"/>
      <c r="AF87" s="942"/>
      <c r="AG87" s="942"/>
      <c r="AH87" s="942"/>
      <c r="AI87" s="942"/>
      <c r="AJ87" s="942"/>
      <c r="AK87" s="942"/>
      <c r="AL87" s="942"/>
      <c r="AM87" s="942"/>
      <c r="AN87" s="942"/>
      <c r="AO87" s="942"/>
      <c r="AP87" s="942"/>
      <c r="AQ87" s="942"/>
      <c r="AR87" s="942"/>
      <c r="AS87" s="942"/>
      <c r="AT87" s="942"/>
      <c r="AU87" s="942"/>
      <c r="AV87" s="942"/>
      <c r="AW87" s="942"/>
      <c r="AX87" s="942"/>
      <c r="AY87" s="942"/>
      <c r="AZ87" s="942"/>
      <c r="BA87" s="942"/>
      <c r="BB87" s="942"/>
      <c r="BC87" s="942"/>
      <c r="BD87" s="942"/>
      <c r="BE87" s="942"/>
      <c r="BF87" s="942"/>
      <c r="BG87" s="942"/>
    </row>
    <row r="88" spans="1:59" x14ac:dyDescent="0.15">
      <c r="A88" s="942"/>
      <c r="B88" s="942"/>
      <c r="C88" s="942"/>
      <c r="D88" s="942"/>
      <c r="E88" s="942"/>
      <c r="F88" s="1528"/>
      <c r="G88" s="942"/>
      <c r="H88" s="942"/>
      <c r="I88" s="1528"/>
      <c r="J88" s="942"/>
      <c r="K88" s="942"/>
      <c r="L88" s="942"/>
      <c r="M88" s="942"/>
      <c r="N88" s="1528"/>
      <c r="O88" s="942"/>
      <c r="P88" s="937"/>
      <c r="Q88" s="942"/>
      <c r="R88" s="942"/>
      <c r="S88" s="1528"/>
      <c r="T88" s="942"/>
      <c r="U88" s="937"/>
      <c r="V88" s="942"/>
      <c r="W88" s="942"/>
      <c r="X88" s="1528"/>
      <c r="Y88" s="942"/>
      <c r="Z88" s="942"/>
      <c r="AA88" s="942"/>
      <c r="AB88" s="942"/>
      <c r="AC88" s="942"/>
      <c r="AD88" s="942"/>
      <c r="AE88" s="942"/>
      <c r="AF88" s="942"/>
      <c r="AG88" s="942"/>
      <c r="AH88" s="942"/>
      <c r="AI88" s="942"/>
      <c r="AJ88" s="942"/>
      <c r="AK88" s="942"/>
      <c r="AL88" s="942"/>
      <c r="AM88" s="942"/>
      <c r="AN88" s="942"/>
      <c r="AO88" s="942"/>
      <c r="AP88" s="942"/>
      <c r="AQ88" s="942"/>
      <c r="AR88" s="942"/>
      <c r="AS88" s="942"/>
      <c r="AT88" s="942"/>
      <c r="AU88" s="942"/>
      <c r="AV88" s="942"/>
      <c r="AW88" s="942"/>
      <c r="AX88" s="942"/>
      <c r="AY88" s="942"/>
      <c r="AZ88" s="942"/>
      <c r="BA88" s="942"/>
      <c r="BB88" s="942"/>
      <c r="BC88" s="942"/>
      <c r="BD88" s="942"/>
      <c r="BE88" s="942"/>
      <c r="BF88" s="942"/>
      <c r="BG88" s="942"/>
    </row>
    <row r="89" spans="1:59" x14ac:dyDescent="0.15">
      <c r="A89" s="942"/>
      <c r="B89" s="942"/>
      <c r="C89" s="942"/>
      <c r="D89" s="942"/>
      <c r="E89" s="942"/>
      <c r="F89" s="1528"/>
      <c r="G89" s="942"/>
      <c r="H89" s="942"/>
      <c r="I89" s="1528"/>
      <c r="J89" s="942"/>
      <c r="K89" s="942"/>
      <c r="L89" s="942"/>
      <c r="M89" s="942"/>
      <c r="N89" s="1528"/>
      <c r="O89" s="942"/>
      <c r="P89" s="937"/>
      <c r="Q89" s="942"/>
      <c r="R89" s="942"/>
      <c r="S89" s="1528"/>
      <c r="T89" s="942"/>
      <c r="U89" s="937"/>
      <c r="V89" s="942"/>
      <c r="W89" s="942"/>
      <c r="X89" s="1528"/>
      <c r="Y89" s="942"/>
      <c r="Z89" s="942"/>
      <c r="AA89" s="942"/>
      <c r="AB89" s="942"/>
      <c r="AC89" s="942"/>
      <c r="AD89" s="942"/>
      <c r="AE89" s="942"/>
      <c r="AF89" s="942"/>
      <c r="AG89" s="942"/>
      <c r="AH89" s="942"/>
      <c r="AI89" s="942"/>
      <c r="AJ89" s="942"/>
      <c r="AK89" s="942"/>
      <c r="AL89" s="942"/>
      <c r="AM89" s="942"/>
      <c r="AN89" s="942"/>
      <c r="AO89" s="942"/>
      <c r="AP89" s="942"/>
      <c r="AQ89" s="942"/>
      <c r="AR89" s="942"/>
      <c r="AS89" s="942"/>
      <c r="AT89" s="942"/>
      <c r="AU89" s="942"/>
      <c r="AV89" s="942"/>
      <c r="AW89" s="942"/>
      <c r="AX89" s="942"/>
      <c r="AY89" s="942"/>
      <c r="AZ89" s="942"/>
      <c r="BA89" s="942"/>
      <c r="BB89" s="942"/>
      <c r="BC89" s="942"/>
      <c r="BD89" s="942"/>
      <c r="BE89" s="942"/>
      <c r="BF89" s="942"/>
      <c r="BG89" s="942"/>
    </row>
    <row r="90" spans="1:59" x14ac:dyDescent="0.15">
      <c r="A90" s="942"/>
      <c r="B90" s="942"/>
      <c r="C90" s="942"/>
      <c r="D90" s="942"/>
      <c r="E90" s="942"/>
      <c r="F90" s="1528"/>
      <c r="G90" s="942"/>
      <c r="H90" s="942"/>
      <c r="I90" s="1528"/>
      <c r="J90" s="942"/>
      <c r="K90" s="942"/>
      <c r="L90" s="942"/>
      <c r="M90" s="942"/>
      <c r="N90" s="1528"/>
      <c r="O90" s="942"/>
      <c r="P90" s="937"/>
      <c r="Q90" s="942"/>
      <c r="R90" s="942"/>
      <c r="S90" s="1528"/>
      <c r="T90" s="942"/>
      <c r="U90" s="937"/>
      <c r="V90" s="942"/>
      <c r="W90" s="942"/>
      <c r="X90" s="1528"/>
      <c r="Y90" s="942"/>
      <c r="Z90" s="942"/>
      <c r="AA90" s="942"/>
      <c r="AB90" s="942"/>
      <c r="AC90" s="942"/>
      <c r="AD90" s="942"/>
      <c r="AE90" s="942"/>
      <c r="AF90" s="942"/>
      <c r="AG90" s="942"/>
      <c r="AH90" s="942"/>
      <c r="AI90" s="942"/>
      <c r="AJ90" s="942"/>
      <c r="AK90" s="942"/>
      <c r="AL90" s="942"/>
      <c r="AM90" s="942"/>
      <c r="AN90" s="942"/>
      <c r="AO90" s="942"/>
      <c r="AP90" s="942"/>
      <c r="AQ90" s="942"/>
      <c r="AR90" s="942"/>
      <c r="AS90" s="942"/>
      <c r="AT90" s="942"/>
      <c r="AU90" s="942"/>
      <c r="AV90" s="942"/>
      <c r="AW90" s="942"/>
      <c r="AX90" s="942"/>
      <c r="AY90" s="942"/>
      <c r="AZ90" s="942"/>
      <c r="BA90" s="942"/>
      <c r="BB90" s="942"/>
      <c r="BC90" s="942"/>
      <c r="BD90" s="942"/>
      <c r="BE90" s="942"/>
      <c r="BF90" s="942"/>
      <c r="BG90" s="942"/>
    </row>
    <row r="91" spans="1:59" x14ac:dyDescent="0.15">
      <c r="A91" s="942"/>
      <c r="B91" s="942"/>
      <c r="C91" s="942"/>
      <c r="D91" s="942"/>
      <c r="E91" s="942"/>
      <c r="F91" s="1528"/>
      <c r="G91" s="942"/>
      <c r="H91" s="942"/>
      <c r="I91" s="1528"/>
      <c r="J91" s="942"/>
      <c r="K91" s="942"/>
      <c r="L91" s="942"/>
      <c r="M91" s="942"/>
      <c r="N91" s="1528"/>
      <c r="O91" s="942"/>
      <c r="P91" s="937"/>
      <c r="Q91" s="942"/>
      <c r="R91" s="942"/>
      <c r="S91" s="1528"/>
      <c r="T91" s="942"/>
      <c r="U91" s="937"/>
      <c r="V91" s="942"/>
      <c r="W91" s="942"/>
      <c r="X91" s="1528"/>
      <c r="Y91" s="942"/>
      <c r="Z91" s="942"/>
      <c r="AA91" s="942"/>
      <c r="AB91" s="942"/>
      <c r="AC91" s="942"/>
      <c r="AD91" s="942"/>
      <c r="AE91" s="942"/>
      <c r="AF91" s="942"/>
      <c r="AG91" s="942"/>
      <c r="AH91" s="942"/>
      <c r="AI91" s="942"/>
      <c r="AJ91" s="942"/>
      <c r="AK91" s="942"/>
      <c r="AL91" s="942"/>
      <c r="AM91" s="942"/>
      <c r="AN91" s="942"/>
      <c r="AO91" s="942"/>
      <c r="AP91" s="942"/>
      <c r="AQ91" s="942"/>
      <c r="AR91" s="942"/>
      <c r="AS91" s="942"/>
      <c r="AT91" s="942"/>
      <c r="AU91" s="942"/>
      <c r="AV91" s="942"/>
      <c r="AW91" s="942"/>
      <c r="AX91" s="942"/>
      <c r="AY91" s="942"/>
      <c r="AZ91" s="942"/>
      <c r="BA91" s="942"/>
      <c r="BB91" s="942"/>
      <c r="BC91" s="942"/>
      <c r="BD91" s="942"/>
      <c r="BE91" s="942"/>
      <c r="BF91" s="942"/>
      <c r="BG91" s="942"/>
    </row>
    <row r="92" spans="1:59" x14ac:dyDescent="0.15">
      <c r="A92" s="942"/>
      <c r="B92" s="942"/>
      <c r="C92" s="942"/>
      <c r="D92" s="942"/>
      <c r="E92" s="942"/>
      <c r="F92" s="1528"/>
      <c r="G92" s="942"/>
      <c r="H92" s="942"/>
      <c r="I92" s="1528"/>
      <c r="J92" s="942"/>
      <c r="K92" s="942"/>
      <c r="L92" s="942"/>
      <c r="M92" s="942"/>
      <c r="N92" s="1528"/>
      <c r="O92" s="942"/>
      <c r="P92" s="937"/>
      <c r="Q92" s="942"/>
      <c r="R92" s="942"/>
      <c r="S92" s="1528"/>
      <c r="T92" s="942"/>
      <c r="U92" s="937"/>
      <c r="V92" s="942"/>
      <c r="W92" s="942"/>
      <c r="X92" s="1528"/>
      <c r="Y92" s="942"/>
      <c r="Z92" s="942"/>
      <c r="AA92" s="942"/>
      <c r="AB92" s="942"/>
      <c r="AC92" s="942"/>
      <c r="AD92" s="942"/>
      <c r="AE92" s="942"/>
      <c r="AF92" s="942"/>
      <c r="AG92" s="942"/>
      <c r="AH92" s="942"/>
      <c r="AI92" s="942"/>
      <c r="AJ92" s="942"/>
      <c r="AK92" s="942"/>
      <c r="AL92" s="942"/>
      <c r="AM92" s="942"/>
      <c r="AN92" s="942"/>
      <c r="AO92" s="942"/>
      <c r="AP92" s="942"/>
      <c r="AQ92" s="942"/>
      <c r="AR92" s="942"/>
      <c r="AS92" s="942"/>
      <c r="AT92" s="942"/>
      <c r="AU92" s="942"/>
      <c r="AV92" s="942"/>
      <c r="AW92" s="942"/>
      <c r="AX92" s="942"/>
      <c r="AY92" s="942"/>
      <c r="AZ92" s="942"/>
      <c r="BA92" s="942"/>
      <c r="BB92" s="942"/>
      <c r="BC92" s="942"/>
      <c r="BD92" s="942"/>
      <c r="BE92" s="942"/>
      <c r="BF92" s="942"/>
      <c r="BG92" s="942"/>
    </row>
    <row r="93" spans="1:59" x14ac:dyDescent="0.15">
      <c r="A93" s="942"/>
      <c r="B93" s="942"/>
      <c r="C93" s="942"/>
      <c r="D93" s="942"/>
      <c r="E93" s="942"/>
      <c r="F93" s="1528"/>
      <c r="G93" s="942"/>
      <c r="H93" s="942"/>
      <c r="I93" s="1528"/>
      <c r="J93" s="942"/>
      <c r="K93" s="942"/>
      <c r="L93" s="942"/>
      <c r="M93" s="942"/>
      <c r="N93" s="1528"/>
      <c r="O93" s="942"/>
      <c r="P93" s="937"/>
      <c r="Q93" s="942"/>
      <c r="R93" s="942"/>
      <c r="S93" s="1528"/>
      <c r="T93" s="942"/>
      <c r="U93" s="937"/>
      <c r="V93" s="942"/>
      <c r="W93" s="942"/>
      <c r="X93" s="1528"/>
      <c r="Y93" s="942"/>
      <c r="Z93" s="942"/>
      <c r="AA93" s="942"/>
      <c r="AB93" s="942"/>
      <c r="AC93" s="942"/>
      <c r="AD93" s="942"/>
      <c r="AE93" s="942"/>
      <c r="AF93" s="942"/>
      <c r="AG93" s="942"/>
      <c r="AH93" s="942"/>
      <c r="AI93" s="942"/>
      <c r="AJ93" s="942"/>
      <c r="AK93" s="942"/>
      <c r="AL93" s="942"/>
      <c r="AM93" s="942"/>
      <c r="AN93" s="942"/>
      <c r="AO93" s="942"/>
      <c r="AP93" s="942"/>
      <c r="AQ93" s="942"/>
      <c r="AR93" s="942"/>
      <c r="AS93" s="942"/>
      <c r="AT93" s="942"/>
      <c r="AU93" s="942"/>
      <c r="AV93" s="942"/>
      <c r="AW93" s="942"/>
      <c r="AX93" s="942"/>
      <c r="AY93" s="942"/>
      <c r="AZ93" s="942"/>
      <c r="BA93" s="942"/>
      <c r="BB93" s="942"/>
      <c r="BC93" s="942"/>
      <c r="BD93" s="942"/>
      <c r="BE93" s="942"/>
      <c r="BF93" s="942"/>
      <c r="BG93" s="942"/>
    </row>
    <row r="94" spans="1:59" x14ac:dyDescent="0.15">
      <c r="A94" s="942"/>
      <c r="B94" s="942"/>
      <c r="C94" s="942"/>
      <c r="D94" s="942"/>
      <c r="E94" s="942"/>
      <c r="F94" s="1528"/>
      <c r="G94" s="942"/>
      <c r="H94" s="942"/>
      <c r="I94" s="1528"/>
      <c r="J94" s="942"/>
      <c r="K94" s="942"/>
      <c r="L94" s="942"/>
      <c r="M94" s="942"/>
      <c r="N94" s="1528"/>
      <c r="O94" s="942"/>
      <c r="P94" s="937"/>
      <c r="Q94" s="942"/>
      <c r="R94" s="942"/>
      <c r="S94" s="1528"/>
      <c r="T94" s="942"/>
      <c r="U94" s="937"/>
      <c r="V94" s="942"/>
      <c r="W94" s="942"/>
      <c r="X94" s="1528"/>
      <c r="Y94" s="942"/>
      <c r="Z94" s="942"/>
      <c r="AA94" s="942"/>
      <c r="AB94" s="942"/>
      <c r="AC94" s="942"/>
      <c r="AD94" s="942"/>
      <c r="AE94" s="942"/>
      <c r="AF94" s="942"/>
      <c r="AG94" s="942"/>
      <c r="AH94" s="942"/>
      <c r="AI94" s="942"/>
      <c r="AJ94" s="942"/>
      <c r="AK94" s="942"/>
      <c r="AL94" s="942"/>
      <c r="AM94" s="942"/>
      <c r="AN94" s="942"/>
      <c r="AO94" s="942"/>
      <c r="AP94" s="942"/>
      <c r="AQ94" s="942"/>
      <c r="AR94" s="942"/>
      <c r="AS94" s="942"/>
      <c r="AT94" s="942"/>
      <c r="AU94" s="942"/>
      <c r="AV94" s="942"/>
      <c r="AW94" s="942"/>
      <c r="AX94" s="942"/>
      <c r="AY94" s="942"/>
      <c r="AZ94" s="942"/>
      <c r="BA94" s="942"/>
      <c r="BB94" s="942"/>
      <c r="BC94" s="942"/>
      <c r="BD94" s="942"/>
      <c r="BE94" s="942"/>
      <c r="BF94" s="942"/>
      <c r="BG94" s="942"/>
    </row>
    <row r="95" spans="1:59" x14ac:dyDescent="0.15">
      <c r="A95" s="942"/>
      <c r="B95" s="942"/>
      <c r="C95" s="942"/>
      <c r="D95" s="942"/>
      <c r="E95" s="942"/>
      <c r="F95" s="1528"/>
      <c r="G95" s="942"/>
      <c r="H95" s="942"/>
      <c r="I95" s="1528"/>
      <c r="J95" s="942"/>
      <c r="K95" s="942"/>
      <c r="L95" s="942"/>
      <c r="M95" s="942"/>
      <c r="N95" s="1528"/>
      <c r="O95" s="942"/>
      <c r="P95" s="937"/>
      <c r="Q95" s="942"/>
      <c r="R95" s="942"/>
      <c r="S95" s="1528"/>
      <c r="T95" s="942"/>
      <c r="U95" s="937"/>
      <c r="V95" s="942"/>
      <c r="W95" s="942"/>
      <c r="X95" s="1528"/>
      <c r="Y95" s="942"/>
      <c r="Z95" s="942"/>
      <c r="AA95" s="942"/>
      <c r="AB95" s="942"/>
      <c r="AC95" s="942"/>
      <c r="AD95" s="942"/>
      <c r="AE95" s="942"/>
      <c r="AF95" s="942"/>
      <c r="AG95" s="942"/>
      <c r="AH95" s="942"/>
      <c r="AI95" s="942"/>
      <c r="AJ95" s="942"/>
      <c r="AK95" s="942"/>
      <c r="AL95" s="942"/>
      <c r="AM95" s="942"/>
      <c r="AN95" s="942"/>
      <c r="AO95" s="942"/>
      <c r="AP95" s="942"/>
      <c r="AQ95" s="942"/>
      <c r="AR95" s="942"/>
      <c r="AS95" s="942"/>
      <c r="AT95" s="942"/>
      <c r="AU95" s="942"/>
      <c r="AV95" s="942"/>
      <c r="AW95" s="942"/>
      <c r="AX95" s="942"/>
      <c r="AY95" s="942"/>
      <c r="AZ95" s="942"/>
      <c r="BA95" s="942"/>
      <c r="BB95" s="942"/>
      <c r="BC95" s="942"/>
      <c r="BD95" s="942"/>
      <c r="BE95" s="942"/>
      <c r="BF95" s="942"/>
      <c r="BG95" s="942"/>
    </row>
    <row r="96" spans="1:59" x14ac:dyDescent="0.15">
      <c r="A96" s="942"/>
      <c r="B96" s="942"/>
      <c r="C96" s="942"/>
      <c r="D96" s="942"/>
      <c r="E96" s="942"/>
      <c r="F96" s="1528"/>
      <c r="G96" s="942"/>
      <c r="H96" s="942"/>
      <c r="I96" s="1528"/>
      <c r="J96" s="942"/>
      <c r="K96" s="942"/>
      <c r="L96" s="942"/>
      <c r="M96" s="942"/>
      <c r="N96" s="1528"/>
      <c r="O96" s="942"/>
      <c r="P96" s="937"/>
      <c r="Q96" s="942"/>
      <c r="R96" s="942"/>
      <c r="S96" s="1528"/>
      <c r="T96" s="942"/>
      <c r="U96" s="937"/>
      <c r="V96" s="942"/>
      <c r="W96" s="942"/>
      <c r="X96" s="1528"/>
      <c r="Y96" s="942"/>
      <c r="Z96" s="942"/>
      <c r="AA96" s="942"/>
      <c r="AB96" s="942"/>
      <c r="AC96" s="942"/>
      <c r="AD96" s="942"/>
      <c r="AE96" s="942"/>
      <c r="AF96" s="942"/>
      <c r="AG96" s="942"/>
      <c r="AH96" s="942"/>
      <c r="AI96" s="942"/>
      <c r="AJ96" s="942"/>
      <c r="AK96" s="942"/>
      <c r="AL96" s="942"/>
      <c r="AM96" s="942"/>
      <c r="AN96" s="942"/>
      <c r="AO96" s="942"/>
      <c r="AP96" s="942"/>
      <c r="AQ96" s="942"/>
      <c r="AR96" s="942"/>
      <c r="AS96" s="942"/>
      <c r="AT96" s="942"/>
      <c r="AU96" s="942"/>
      <c r="AV96" s="942"/>
      <c r="AW96" s="942"/>
      <c r="AX96" s="942"/>
      <c r="AY96" s="942"/>
      <c r="AZ96" s="942"/>
      <c r="BA96" s="942"/>
      <c r="BB96" s="942"/>
      <c r="BC96" s="942"/>
      <c r="BD96" s="942"/>
      <c r="BE96" s="942"/>
      <c r="BF96" s="942"/>
      <c r="BG96" s="942"/>
    </row>
    <row r="97" spans="1:59" x14ac:dyDescent="0.15">
      <c r="A97" s="942"/>
      <c r="B97" s="942"/>
      <c r="C97" s="942"/>
      <c r="D97" s="942"/>
      <c r="E97" s="942"/>
      <c r="F97" s="1528"/>
      <c r="G97" s="942"/>
      <c r="H97" s="942"/>
      <c r="I97" s="1528"/>
      <c r="J97" s="942"/>
      <c r="K97" s="942"/>
      <c r="L97" s="942"/>
      <c r="M97" s="942"/>
      <c r="N97" s="1528"/>
      <c r="O97" s="942"/>
      <c r="P97" s="937"/>
      <c r="Q97" s="942"/>
      <c r="R97" s="942"/>
      <c r="S97" s="1528"/>
      <c r="T97" s="942"/>
      <c r="U97" s="937"/>
      <c r="V97" s="942"/>
      <c r="W97" s="942"/>
      <c r="X97" s="1528"/>
      <c r="Y97" s="942"/>
      <c r="Z97" s="942"/>
      <c r="AA97" s="942"/>
      <c r="AB97" s="942"/>
      <c r="AC97" s="942"/>
      <c r="AD97" s="942"/>
      <c r="AE97" s="942"/>
      <c r="AF97" s="942"/>
      <c r="AG97" s="942"/>
      <c r="AH97" s="942"/>
      <c r="AI97" s="942"/>
      <c r="AJ97" s="942"/>
      <c r="AK97" s="942"/>
      <c r="AL97" s="942"/>
      <c r="AM97" s="942"/>
      <c r="AN97" s="942"/>
      <c r="AO97" s="942"/>
      <c r="AP97" s="942"/>
      <c r="AQ97" s="942"/>
      <c r="AR97" s="942"/>
      <c r="AS97" s="942"/>
      <c r="AT97" s="942"/>
      <c r="AU97" s="942"/>
      <c r="AV97" s="942"/>
      <c r="AW97" s="942"/>
      <c r="AX97" s="942"/>
      <c r="AY97" s="942"/>
      <c r="AZ97" s="942"/>
      <c r="BA97" s="942"/>
      <c r="BB97" s="942"/>
      <c r="BC97" s="942"/>
      <c r="BD97" s="942"/>
      <c r="BE97" s="942"/>
      <c r="BF97" s="942"/>
      <c r="BG97" s="942"/>
    </row>
    <row r="98" spans="1:59" x14ac:dyDescent="0.15">
      <c r="A98" s="942"/>
      <c r="B98" s="942"/>
      <c r="C98" s="942"/>
      <c r="D98" s="942"/>
      <c r="E98" s="942"/>
      <c r="F98" s="1528"/>
      <c r="G98" s="942"/>
      <c r="H98" s="942"/>
      <c r="I98" s="1528"/>
      <c r="J98" s="942"/>
      <c r="K98" s="942"/>
      <c r="L98" s="942"/>
      <c r="M98" s="942"/>
      <c r="N98" s="1528"/>
      <c r="O98" s="942"/>
      <c r="P98" s="937"/>
      <c r="Q98" s="942"/>
      <c r="R98" s="942"/>
      <c r="S98" s="1528"/>
      <c r="T98" s="942"/>
      <c r="U98" s="937"/>
      <c r="V98" s="942"/>
      <c r="W98" s="942"/>
      <c r="X98" s="1528"/>
      <c r="Y98" s="942"/>
      <c r="Z98" s="942"/>
      <c r="AA98" s="942"/>
      <c r="AB98" s="942"/>
      <c r="AC98" s="942"/>
      <c r="AD98" s="942"/>
      <c r="AE98" s="942"/>
      <c r="AF98" s="942"/>
      <c r="AG98" s="942"/>
      <c r="AH98" s="942"/>
      <c r="AI98" s="942"/>
      <c r="AJ98" s="942"/>
      <c r="AK98" s="942"/>
      <c r="AL98" s="942"/>
      <c r="AM98" s="942"/>
      <c r="AN98" s="942"/>
      <c r="AO98" s="942"/>
      <c r="AP98" s="942"/>
      <c r="AQ98" s="942"/>
      <c r="AR98" s="942"/>
      <c r="AS98" s="942"/>
      <c r="AT98" s="942"/>
      <c r="AU98" s="942"/>
      <c r="AV98" s="942"/>
      <c r="AW98" s="942"/>
      <c r="AX98" s="942"/>
      <c r="AY98" s="942"/>
      <c r="AZ98" s="942"/>
      <c r="BA98" s="942"/>
      <c r="BB98" s="942"/>
      <c r="BC98" s="942"/>
      <c r="BD98" s="942"/>
      <c r="BE98" s="942"/>
      <c r="BF98" s="942"/>
      <c r="BG98" s="942"/>
    </row>
    <row r="99" spans="1:59" x14ac:dyDescent="0.15">
      <c r="A99" s="942"/>
      <c r="B99" s="942"/>
      <c r="C99" s="942"/>
      <c r="D99" s="942"/>
      <c r="E99" s="942"/>
      <c r="F99" s="1528"/>
      <c r="G99" s="942"/>
      <c r="H99" s="942"/>
      <c r="I99" s="1528"/>
      <c r="J99" s="942"/>
      <c r="K99" s="942"/>
      <c r="L99" s="942"/>
      <c r="M99" s="942"/>
      <c r="N99" s="1528"/>
      <c r="O99" s="942"/>
      <c r="P99" s="937"/>
      <c r="Q99" s="942"/>
      <c r="R99" s="942"/>
      <c r="S99" s="1528"/>
      <c r="T99" s="942"/>
      <c r="U99" s="937"/>
      <c r="V99" s="942"/>
      <c r="W99" s="942"/>
      <c r="X99" s="1528"/>
      <c r="Y99" s="942"/>
      <c r="Z99" s="942"/>
      <c r="AA99" s="942"/>
      <c r="AB99" s="942"/>
      <c r="AC99" s="942"/>
      <c r="AD99" s="942"/>
      <c r="AE99" s="942"/>
      <c r="AF99" s="942"/>
      <c r="AG99" s="942"/>
      <c r="AH99" s="942"/>
      <c r="AI99" s="942"/>
      <c r="AJ99" s="942"/>
      <c r="AK99" s="942"/>
      <c r="AL99" s="942"/>
      <c r="AM99" s="942"/>
      <c r="AN99" s="942"/>
      <c r="AO99" s="942"/>
      <c r="AP99" s="942"/>
      <c r="AQ99" s="942"/>
      <c r="AR99" s="942"/>
      <c r="AS99" s="942"/>
      <c r="AT99" s="942"/>
      <c r="AU99" s="942"/>
      <c r="AV99" s="942"/>
      <c r="AW99" s="942"/>
      <c r="AX99" s="942"/>
      <c r="AY99" s="942"/>
      <c r="AZ99" s="942"/>
      <c r="BA99" s="942"/>
      <c r="BB99" s="942"/>
      <c r="BC99" s="942"/>
      <c r="BD99" s="942"/>
      <c r="BE99" s="942"/>
      <c r="BF99" s="942"/>
      <c r="BG99" s="942"/>
    </row>
    <row r="100" spans="1:59" x14ac:dyDescent="0.15">
      <c r="A100" s="942"/>
      <c r="B100" s="942"/>
      <c r="C100" s="942"/>
      <c r="D100" s="942"/>
      <c r="E100" s="942"/>
      <c r="F100" s="1528"/>
      <c r="G100" s="942"/>
      <c r="H100" s="942"/>
      <c r="I100" s="1528"/>
      <c r="J100" s="942"/>
      <c r="K100" s="942"/>
      <c r="L100" s="942"/>
      <c r="M100" s="942"/>
      <c r="N100" s="1528"/>
      <c r="O100" s="942"/>
      <c r="P100" s="937"/>
      <c r="Q100" s="942"/>
      <c r="R100" s="942"/>
      <c r="S100" s="1528"/>
      <c r="T100" s="942"/>
      <c r="U100" s="937"/>
      <c r="V100" s="942"/>
      <c r="W100" s="942"/>
      <c r="X100" s="1528"/>
      <c r="Y100" s="942"/>
      <c r="Z100" s="942"/>
      <c r="AA100" s="942"/>
      <c r="AB100" s="942"/>
      <c r="AC100" s="942"/>
      <c r="AD100" s="942"/>
      <c r="AE100" s="942"/>
      <c r="AF100" s="942"/>
      <c r="AG100" s="942"/>
      <c r="AH100" s="942"/>
      <c r="AI100" s="942"/>
      <c r="AJ100" s="942"/>
      <c r="AK100" s="942"/>
      <c r="AL100" s="942"/>
      <c r="AM100" s="942"/>
      <c r="AN100" s="942"/>
      <c r="AO100" s="942"/>
      <c r="AP100" s="942"/>
      <c r="AQ100" s="942"/>
      <c r="AR100" s="942"/>
      <c r="AS100" s="942"/>
      <c r="AT100" s="942"/>
      <c r="AU100" s="942"/>
      <c r="AV100" s="942"/>
      <c r="AW100" s="942"/>
      <c r="AX100" s="942"/>
      <c r="AY100" s="942"/>
      <c r="AZ100" s="942"/>
      <c r="BA100" s="942"/>
      <c r="BB100" s="942"/>
      <c r="BC100" s="942"/>
      <c r="BD100" s="942"/>
      <c r="BE100" s="942"/>
      <c r="BF100" s="942"/>
      <c r="BG100" s="942"/>
    </row>
    <row r="101" spans="1:59" x14ac:dyDescent="0.15">
      <c r="A101" s="942"/>
      <c r="B101" s="942"/>
      <c r="C101" s="942"/>
      <c r="D101" s="942"/>
      <c r="E101" s="942"/>
      <c r="F101" s="1528"/>
      <c r="G101" s="942"/>
      <c r="H101" s="942"/>
      <c r="I101" s="1528"/>
      <c r="J101" s="942"/>
      <c r="K101" s="942"/>
      <c r="L101" s="942"/>
      <c r="M101" s="942"/>
      <c r="N101" s="1528"/>
      <c r="O101" s="942"/>
      <c r="P101" s="937"/>
      <c r="Q101" s="942"/>
      <c r="R101" s="942"/>
      <c r="S101" s="1528"/>
      <c r="T101" s="942"/>
      <c r="U101" s="937"/>
      <c r="V101" s="942"/>
      <c r="W101" s="942"/>
      <c r="X101" s="1528"/>
      <c r="Y101" s="942"/>
      <c r="Z101" s="942"/>
      <c r="AA101" s="942"/>
      <c r="AB101" s="942"/>
      <c r="AC101" s="942"/>
      <c r="AD101" s="942"/>
      <c r="AE101" s="942"/>
      <c r="AF101" s="942"/>
      <c r="AG101" s="942"/>
      <c r="AH101" s="942"/>
      <c r="AI101" s="942"/>
      <c r="AJ101" s="942"/>
      <c r="AK101" s="942"/>
      <c r="AL101" s="942"/>
      <c r="AM101" s="942"/>
      <c r="AN101" s="942"/>
      <c r="AO101" s="942"/>
      <c r="AP101" s="942"/>
      <c r="AQ101" s="942"/>
      <c r="AR101" s="942"/>
      <c r="AS101" s="942"/>
      <c r="AT101" s="942"/>
      <c r="AU101" s="942"/>
      <c r="AV101" s="942"/>
      <c r="AW101" s="942"/>
      <c r="AX101" s="942"/>
      <c r="AY101" s="942"/>
      <c r="AZ101" s="942"/>
      <c r="BA101" s="942"/>
      <c r="BB101" s="942"/>
      <c r="BC101" s="942"/>
      <c r="BD101" s="942"/>
      <c r="BE101" s="942"/>
      <c r="BF101" s="942"/>
      <c r="BG101" s="942"/>
    </row>
    <row r="102" spans="1:59" x14ac:dyDescent="0.15">
      <c r="A102" s="942"/>
      <c r="B102" s="942"/>
      <c r="C102" s="942"/>
      <c r="D102" s="942"/>
      <c r="E102" s="942"/>
      <c r="F102" s="1528"/>
      <c r="G102" s="942"/>
      <c r="H102" s="942"/>
      <c r="I102" s="1528"/>
      <c r="J102" s="942"/>
      <c r="K102" s="942"/>
      <c r="L102" s="942"/>
      <c r="M102" s="942"/>
      <c r="N102" s="1528"/>
      <c r="O102" s="942"/>
      <c r="P102" s="937"/>
      <c r="Q102" s="942"/>
      <c r="R102" s="942"/>
      <c r="S102" s="1528"/>
      <c r="T102" s="942"/>
      <c r="U102" s="937"/>
      <c r="V102" s="942"/>
      <c r="W102" s="942"/>
      <c r="X102" s="1528"/>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c r="AT102" s="942"/>
      <c r="AU102" s="942"/>
      <c r="AV102" s="942"/>
      <c r="AW102" s="942"/>
      <c r="AX102" s="942"/>
      <c r="AY102" s="942"/>
      <c r="AZ102" s="942"/>
      <c r="BA102" s="942"/>
      <c r="BB102" s="942"/>
      <c r="BC102" s="942"/>
      <c r="BD102" s="942"/>
      <c r="BE102" s="942"/>
      <c r="BF102" s="942"/>
      <c r="BG102" s="942"/>
    </row>
    <row r="103" spans="1:59" x14ac:dyDescent="0.15">
      <c r="A103" s="942"/>
      <c r="B103" s="942"/>
      <c r="C103" s="942"/>
      <c r="D103" s="942"/>
      <c r="E103" s="942"/>
      <c r="F103" s="1528"/>
      <c r="G103" s="942"/>
      <c r="H103" s="942"/>
      <c r="I103" s="1528"/>
      <c r="J103" s="942"/>
      <c r="K103" s="942"/>
      <c r="L103" s="942"/>
      <c r="M103" s="942"/>
      <c r="N103" s="1528"/>
      <c r="O103" s="942"/>
      <c r="P103" s="937"/>
      <c r="Q103" s="942"/>
      <c r="R103" s="942"/>
      <c r="S103" s="1528"/>
      <c r="T103" s="942"/>
      <c r="U103" s="937"/>
      <c r="V103" s="942"/>
      <c r="W103" s="942"/>
      <c r="X103" s="1528"/>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c r="AT103" s="942"/>
      <c r="AU103" s="942"/>
      <c r="AV103" s="942"/>
      <c r="AW103" s="942"/>
      <c r="AX103" s="942"/>
      <c r="AY103" s="942"/>
      <c r="AZ103" s="942"/>
      <c r="BA103" s="942"/>
      <c r="BB103" s="942"/>
      <c r="BC103" s="942"/>
      <c r="BD103" s="942"/>
      <c r="BE103" s="942"/>
      <c r="BF103" s="942"/>
      <c r="BG103" s="942"/>
    </row>
    <row r="104" spans="1:59" x14ac:dyDescent="0.15">
      <c r="A104" s="942"/>
      <c r="B104" s="942"/>
      <c r="C104" s="942"/>
      <c r="D104" s="942"/>
      <c r="E104" s="942"/>
      <c r="F104" s="1528"/>
      <c r="G104" s="942"/>
      <c r="H104" s="942"/>
      <c r="I104" s="1528"/>
      <c r="J104" s="942"/>
      <c r="K104" s="942"/>
      <c r="L104" s="942"/>
      <c r="M104" s="942"/>
      <c r="N104" s="1528"/>
      <c r="O104" s="942"/>
      <c r="P104" s="937"/>
      <c r="Q104" s="942"/>
      <c r="R104" s="942"/>
      <c r="S104" s="1528"/>
      <c r="T104" s="942"/>
      <c r="U104" s="937"/>
      <c r="V104" s="942"/>
      <c r="W104" s="942"/>
      <c r="X104" s="1528"/>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c r="AT104" s="942"/>
      <c r="AU104" s="942"/>
      <c r="AV104" s="942"/>
      <c r="AW104" s="942"/>
      <c r="AX104" s="942"/>
      <c r="AY104" s="942"/>
      <c r="AZ104" s="942"/>
      <c r="BA104" s="942"/>
      <c r="BB104" s="942"/>
      <c r="BC104" s="942"/>
      <c r="BD104" s="942"/>
      <c r="BE104" s="942"/>
      <c r="BF104" s="942"/>
      <c r="BG104" s="942"/>
    </row>
    <row r="105" spans="1:59" x14ac:dyDescent="0.15">
      <c r="A105" s="942"/>
      <c r="B105" s="942"/>
      <c r="C105" s="942"/>
      <c r="D105" s="942"/>
      <c r="E105" s="942"/>
      <c r="F105" s="1528"/>
      <c r="G105" s="942"/>
      <c r="H105" s="942"/>
      <c r="I105" s="1528"/>
      <c r="J105" s="942"/>
      <c r="K105" s="942"/>
      <c r="L105" s="942"/>
      <c r="M105" s="942"/>
      <c r="N105" s="1528"/>
      <c r="O105" s="942"/>
      <c r="P105" s="937"/>
      <c r="Q105" s="942"/>
      <c r="R105" s="942"/>
      <c r="S105" s="1528"/>
      <c r="T105" s="942"/>
      <c r="U105" s="937"/>
      <c r="V105" s="942"/>
      <c r="W105" s="942"/>
      <c r="X105" s="1528"/>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c r="AT105" s="942"/>
      <c r="AU105" s="942"/>
      <c r="AV105" s="942"/>
      <c r="AW105" s="942"/>
      <c r="AX105" s="942"/>
      <c r="AY105" s="942"/>
      <c r="AZ105" s="942"/>
      <c r="BA105" s="942"/>
      <c r="BB105" s="942"/>
      <c r="BC105" s="942"/>
      <c r="BD105" s="942"/>
      <c r="BE105" s="942"/>
      <c r="BF105" s="942"/>
      <c r="BG105" s="942"/>
    </row>
    <row r="106" spans="1:59" x14ac:dyDescent="0.15">
      <c r="A106" s="942"/>
      <c r="B106" s="942"/>
      <c r="C106" s="942"/>
      <c r="D106" s="942"/>
      <c r="E106" s="942"/>
      <c r="F106" s="1528"/>
      <c r="G106" s="942"/>
      <c r="H106" s="942"/>
      <c r="I106" s="1528"/>
      <c r="J106" s="942"/>
      <c r="K106" s="942"/>
      <c r="L106" s="942"/>
      <c r="M106" s="942"/>
      <c r="N106" s="1528"/>
      <c r="O106" s="942"/>
      <c r="P106" s="937"/>
      <c r="Q106" s="942"/>
      <c r="R106" s="942"/>
      <c r="S106" s="1528"/>
      <c r="T106" s="942"/>
      <c r="U106" s="937"/>
      <c r="V106" s="942"/>
      <c r="W106" s="942"/>
      <c r="X106" s="1528"/>
      <c r="Y106" s="942"/>
      <c r="Z106" s="942"/>
      <c r="AA106" s="942"/>
      <c r="AB106" s="942"/>
      <c r="AC106" s="942"/>
      <c r="AD106" s="942"/>
      <c r="AE106" s="942"/>
      <c r="AF106" s="942"/>
      <c r="AG106" s="942"/>
      <c r="AH106" s="942"/>
      <c r="AI106" s="942"/>
      <c r="AJ106" s="942"/>
      <c r="AK106" s="942"/>
      <c r="AL106" s="942"/>
      <c r="AM106" s="942"/>
      <c r="AN106" s="942"/>
      <c r="AO106" s="942"/>
      <c r="AP106" s="942"/>
      <c r="AQ106" s="942"/>
      <c r="AR106" s="942"/>
      <c r="AS106" s="942"/>
      <c r="AT106" s="942"/>
      <c r="AU106" s="942"/>
      <c r="AV106" s="942"/>
      <c r="AW106" s="942"/>
      <c r="AX106" s="942"/>
      <c r="AY106" s="942"/>
      <c r="AZ106" s="942"/>
      <c r="BA106" s="942"/>
      <c r="BB106" s="942"/>
      <c r="BC106" s="942"/>
      <c r="BD106" s="942"/>
      <c r="BE106" s="942"/>
      <c r="BF106" s="942"/>
      <c r="BG106" s="942"/>
    </row>
    <row r="107" spans="1:59" x14ac:dyDescent="0.15">
      <c r="A107" s="942"/>
      <c r="B107" s="942"/>
      <c r="C107" s="942"/>
      <c r="D107" s="942"/>
      <c r="E107" s="942"/>
      <c r="F107" s="1528"/>
      <c r="G107" s="942"/>
      <c r="H107" s="942"/>
      <c r="I107" s="1528"/>
      <c r="J107" s="942"/>
      <c r="K107" s="942"/>
      <c r="L107" s="942"/>
      <c r="M107" s="942"/>
      <c r="N107" s="1528"/>
      <c r="O107" s="942"/>
      <c r="P107" s="937"/>
      <c r="Q107" s="942"/>
      <c r="R107" s="942"/>
      <c r="S107" s="1528"/>
      <c r="T107" s="942"/>
      <c r="U107" s="937"/>
      <c r="V107" s="942"/>
      <c r="W107" s="942"/>
      <c r="X107" s="1528"/>
      <c r="Y107" s="942"/>
      <c r="Z107" s="942"/>
      <c r="AA107" s="942"/>
      <c r="AB107" s="942"/>
      <c r="AC107" s="942"/>
      <c r="AD107" s="942"/>
      <c r="AE107" s="942"/>
      <c r="AF107" s="942"/>
      <c r="AG107" s="942"/>
      <c r="AH107" s="942"/>
      <c r="AI107" s="942"/>
      <c r="AJ107" s="942"/>
      <c r="AK107" s="942"/>
      <c r="AL107" s="942"/>
      <c r="AM107" s="942"/>
      <c r="AN107" s="942"/>
      <c r="AO107" s="942"/>
      <c r="AP107" s="942"/>
      <c r="AQ107" s="942"/>
      <c r="AR107" s="942"/>
      <c r="AS107" s="942"/>
      <c r="AT107" s="942"/>
      <c r="AU107" s="942"/>
      <c r="AV107" s="942"/>
      <c r="AW107" s="942"/>
      <c r="AX107" s="942"/>
      <c r="AY107" s="942"/>
      <c r="AZ107" s="942"/>
      <c r="BA107" s="942"/>
      <c r="BB107" s="942"/>
      <c r="BC107" s="942"/>
      <c r="BD107" s="942"/>
      <c r="BE107" s="942"/>
      <c r="BF107" s="942"/>
      <c r="BG107" s="942"/>
    </row>
    <row r="108" spans="1:59" x14ac:dyDescent="0.15">
      <c r="A108" s="942"/>
      <c r="B108" s="942"/>
      <c r="C108" s="942"/>
      <c r="D108" s="942"/>
      <c r="E108" s="942"/>
      <c r="F108" s="1528"/>
      <c r="G108" s="942"/>
      <c r="H108" s="942"/>
      <c r="I108" s="1528"/>
      <c r="J108" s="942"/>
      <c r="K108" s="942"/>
      <c r="L108" s="942"/>
      <c r="M108" s="942"/>
      <c r="N108" s="1528"/>
      <c r="O108" s="942"/>
      <c r="P108" s="937"/>
      <c r="Q108" s="942"/>
      <c r="R108" s="942"/>
      <c r="S108" s="1528"/>
      <c r="T108" s="942"/>
      <c r="U108" s="937"/>
      <c r="V108" s="942"/>
      <c r="W108" s="942"/>
      <c r="X108" s="1528"/>
      <c r="Y108" s="942"/>
      <c r="Z108" s="942"/>
      <c r="AA108" s="942"/>
      <c r="AB108" s="942"/>
      <c r="AC108" s="942"/>
      <c r="AD108" s="942"/>
      <c r="AE108" s="942"/>
      <c r="AF108" s="942"/>
      <c r="AG108" s="942"/>
      <c r="AH108" s="942"/>
      <c r="AI108" s="942"/>
      <c r="AJ108" s="942"/>
      <c r="AK108" s="942"/>
      <c r="AL108" s="942"/>
      <c r="AM108" s="942"/>
      <c r="AN108" s="942"/>
      <c r="AO108" s="942"/>
      <c r="AP108" s="942"/>
      <c r="AQ108" s="942"/>
      <c r="AR108" s="942"/>
      <c r="AS108" s="942"/>
      <c r="AT108" s="942"/>
      <c r="AU108" s="942"/>
      <c r="AV108" s="942"/>
      <c r="AW108" s="942"/>
      <c r="AX108" s="942"/>
      <c r="AY108" s="942"/>
      <c r="AZ108" s="942"/>
      <c r="BA108" s="942"/>
      <c r="BB108" s="942"/>
      <c r="BC108" s="942"/>
      <c r="BD108" s="942"/>
      <c r="BE108" s="942"/>
      <c r="BF108" s="942"/>
      <c r="BG108" s="942"/>
    </row>
    <row r="109" spans="1:59" x14ac:dyDescent="0.15">
      <c r="A109" s="942"/>
      <c r="B109" s="942"/>
      <c r="C109" s="942"/>
      <c r="D109" s="942"/>
      <c r="E109" s="942"/>
      <c r="F109" s="1528"/>
      <c r="G109" s="942"/>
      <c r="H109" s="942"/>
      <c r="I109" s="1528"/>
      <c r="J109" s="942"/>
      <c r="K109" s="942"/>
      <c r="L109" s="942"/>
      <c r="M109" s="942"/>
      <c r="N109" s="1528"/>
      <c r="O109" s="942"/>
      <c r="P109" s="937"/>
      <c r="Q109" s="942"/>
      <c r="R109" s="942"/>
      <c r="S109" s="1528"/>
      <c r="T109" s="942"/>
      <c r="U109" s="937"/>
      <c r="V109" s="942"/>
      <c r="W109" s="942"/>
      <c r="X109" s="1528"/>
      <c r="Y109" s="942"/>
      <c r="Z109" s="942"/>
      <c r="AA109" s="942"/>
      <c r="AB109" s="942"/>
      <c r="AC109" s="942"/>
      <c r="AD109" s="942"/>
      <c r="AE109" s="942"/>
      <c r="AF109" s="942"/>
      <c r="AG109" s="942"/>
      <c r="AH109" s="942"/>
      <c r="AI109" s="942"/>
      <c r="AJ109" s="942"/>
      <c r="AK109" s="942"/>
      <c r="AL109" s="942"/>
      <c r="AM109" s="942"/>
      <c r="AN109" s="942"/>
      <c r="AO109" s="942"/>
      <c r="AP109" s="942"/>
      <c r="AQ109" s="942"/>
      <c r="AR109" s="942"/>
      <c r="AS109" s="942"/>
      <c r="AT109" s="942"/>
      <c r="AU109" s="942"/>
      <c r="AV109" s="942"/>
      <c r="AW109" s="942"/>
      <c r="AX109" s="942"/>
      <c r="AY109" s="942"/>
      <c r="AZ109" s="942"/>
      <c r="BA109" s="942"/>
      <c r="BB109" s="942"/>
      <c r="BC109" s="942"/>
      <c r="BD109" s="942"/>
      <c r="BE109" s="942"/>
      <c r="BF109" s="942"/>
      <c r="BG109" s="942"/>
    </row>
    <row r="110" spans="1:59" x14ac:dyDescent="0.15">
      <c r="A110" s="942"/>
      <c r="B110" s="942"/>
      <c r="C110" s="942"/>
      <c r="D110" s="942"/>
      <c r="E110" s="942"/>
      <c r="F110" s="1528"/>
      <c r="G110" s="942"/>
      <c r="H110" s="942"/>
      <c r="I110" s="1528"/>
      <c r="J110" s="942"/>
      <c r="K110" s="942"/>
      <c r="L110" s="942"/>
      <c r="M110" s="942"/>
      <c r="N110" s="1528"/>
      <c r="O110" s="942"/>
      <c r="P110" s="937"/>
      <c r="Q110" s="942"/>
      <c r="R110" s="942"/>
      <c r="S110" s="1528"/>
      <c r="T110" s="942"/>
      <c r="U110" s="937"/>
      <c r="V110" s="942"/>
      <c r="W110" s="942"/>
      <c r="X110" s="1528"/>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c r="AT110" s="942"/>
      <c r="AU110" s="942"/>
      <c r="AV110" s="942"/>
      <c r="AW110" s="942"/>
      <c r="AX110" s="942"/>
      <c r="AY110" s="942"/>
      <c r="AZ110" s="942"/>
      <c r="BA110" s="942"/>
      <c r="BB110" s="942"/>
      <c r="BC110" s="942"/>
      <c r="BD110" s="942"/>
      <c r="BE110" s="942"/>
      <c r="BF110" s="942"/>
      <c r="BG110" s="942"/>
    </row>
    <row r="111" spans="1:59" x14ac:dyDescent="0.15">
      <c r="A111" s="942"/>
      <c r="B111" s="942"/>
      <c r="C111" s="942"/>
      <c r="D111" s="942"/>
      <c r="E111" s="942"/>
      <c r="F111" s="1528"/>
      <c r="G111" s="942"/>
      <c r="H111" s="942"/>
      <c r="I111" s="1528"/>
      <c r="J111" s="942"/>
      <c r="K111" s="942"/>
      <c r="L111" s="942"/>
      <c r="M111" s="942"/>
      <c r="N111" s="1528"/>
      <c r="O111" s="942"/>
      <c r="P111" s="937"/>
      <c r="Q111" s="942"/>
      <c r="R111" s="942"/>
      <c r="S111" s="1528"/>
      <c r="T111" s="942"/>
      <c r="U111" s="937"/>
      <c r="V111" s="942"/>
      <c r="W111" s="942"/>
      <c r="X111" s="1528"/>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c r="AT111" s="942"/>
      <c r="AU111" s="942"/>
      <c r="AV111" s="942"/>
      <c r="AW111" s="942"/>
      <c r="AX111" s="942"/>
      <c r="AY111" s="942"/>
      <c r="AZ111" s="942"/>
      <c r="BA111" s="942"/>
      <c r="BB111" s="942"/>
      <c r="BC111" s="942"/>
      <c r="BD111" s="942"/>
      <c r="BE111" s="942"/>
      <c r="BF111" s="942"/>
      <c r="BG111" s="942"/>
    </row>
    <row r="112" spans="1:59" x14ac:dyDescent="0.15">
      <c r="A112" s="942"/>
      <c r="B112" s="942"/>
      <c r="C112" s="942"/>
      <c r="D112" s="942"/>
      <c r="E112" s="942"/>
      <c r="F112" s="1528"/>
      <c r="G112" s="942"/>
      <c r="H112" s="942"/>
      <c r="I112" s="1528"/>
      <c r="J112" s="942"/>
      <c r="K112" s="942"/>
      <c r="L112" s="942"/>
      <c r="M112" s="942"/>
      <c r="N112" s="1528"/>
      <c r="O112" s="942"/>
      <c r="P112" s="937"/>
      <c r="Q112" s="942"/>
      <c r="R112" s="942"/>
      <c r="S112" s="1528"/>
      <c r="T112" s="942"/>
      <c r="U112" s="937"/>
      <c r="V112" s="942"/>
      <c r="W112" s="942"/>
      <c r="X112" s="1528"/>
      <c r="Y112" s="942"/>
      <c r="Z112" s="942"/>
      <c r="AA112" s="942"/>
      <c r="AB112" s="942"/>
      <c r="AC112" s="942"/>
      <c r="AD112" s="942"/>
      <c r="AE112" s="942"/>
      <c r="AF112" s="942"/>
      <c r="AG112" s="942"/>
      <c r="AH112" s="942"/>
      <c r="AI112" s="942"/>
      <c r="AJ112" s="942"/>
      <c r="AK112" s="942"/>
      <c r="AL112" s="942"/>
      <c r="AM112" s="942"/>
      <c r="AN112" s="942"/>
      <c r="AO112" s="942"/>
      <c r="AP112" s="942"/>
      <c r="AQ112" s="942"/>
      <c r="AR112" s="942"/>
      <c r="AS112" s="942"/>
      <c r="AT112" s="942"/>
      <c r="AU112" s="942"/>
      <c r="AV112" s="942"/>
      <c r="AW112" s="942"/>
      <c r="AX112" s="942"/>
      <c r="AY112" s="942"/>
      <c r="AZ112" s="942"/>
      <c r="BA112" s="942"/>
      <c r="BB112" s="942"/>
      <c r="BC112" s="942"/>
      <c r="BD112" s="942"/>
      <c r="BE112" s="942"/>
      <c r="BF112" s="942"/>
      <c r="BG112" s="942"/>
    </row>
    <row r="113" spans="1:59" x14ac:dyDescent="0.15">
      <c r="A113" s="942"/>
      <c r="B113" s="942"/>
      <c r="C113" s="942"/>
      <c r="D113" s="942"/>
      <c r="E113" s="942"/>
      <c r="F113" s="1528"/>
      <c r="G113" s="942"/>
      <c r="H113" s="942"/>
      <c r="I113" s="1528"/>
      <c r="J113" s="942"/>
      <c r="K113" s="942"/>
      <c r="L113" s="942"/>
      <c r="M113" s="942"/>
      <c r="N113" s="1528"/>
      <c r="O113" s="942"/>
      <c r="P113" s="937"/>
      <c r="Q113" s="942"/>
      <c r="R113" s="942"/>
      <c r="S113" s="1528"/>
      <c r="T113" s="942"/>
      <c r="U113" s="937"/>
      <c r="V113" s="942"/>
      <c r="W113" s="942"/>
      <c r="X113" s="1528"/>
      <c r="Y113" s="942"/>
      <c r="Z113" s="942"/>
      <c r="AA113" s="942"/>
      <c r="AB113" s="942"/>
      <c r="AC113" s="942"/>
      <c r="AD113" s="942"/>
      <c r="AE113" s="942"/>
      <c r="AF113" s="942"/>
      <c r="AG113" s="942"/>
      <c r="AH113" s="942"/>
      <c r="AI113" s="942"/>
      <c r="AJ113" s="942"/>
      <c r="AK113" s="942"/>
      <c r="AL113" s="942"/>
      <c r="AM113" s="942"/>
      <c r="AN113" s="942"/>
      <c r="AO113" s="942"/>
      <c r="AP113" s="942"/>
      <c r="AQ113" s="942"/>
      <c r="AR113" s="942"/>
      <c r="AS113" s="942"/>
      <c r="AT113" s="942"/>
      <c r="AU113" s="942"/>
      <c r="AV113" s="942"/>
      <c r="AW113" s="942"/>
      <c r="AX113" s="942"/>
      <c r="AY113" s="942"/>
      <c r="AZ113" s="942"/>
      <c r="BA113" s="942"/>
      <c r="BB113" s="942"/>
      <c r="BC113" s="942"/>
      <c r="BD113" s="942"/>
      <c r="BE113" s="942"/>
      <c r="BF113" s="942"/>
      <c r="BG113" s="942"/>
    </row>
    <row r="114" spans="1:59" x14ac:dyDescent="0.15">
      <c r="A114" s="942"/>
      <c r="B114" s="942"/>
      <c r="C114" s="942"/>
      <c r="D114" s="942"/>
      <c r="E114" s="942"/>
      <c r="F114" s="1528"/>
      <c r="G114" s="942"/>
      <c r="H114" s="942"/>
      <c r="I114" s="1528"/>
      <c r="J114" s="942"/>
      <c r="K114" s="942"/>
      <c r="L114" s="942"/>
      <c r="M114" s="942"/>
      <c r="N114" s="1528"/>
      <c r="O114" s="942"/>
      <c r="P114" s="937"/>
      <c r="Q114" s="942"/>
      <c r="R114" s="942"/>
      <c r="S114" s="1528"/>
      <c r="T114" s="942"/>
      <c r="U114" s="937"/>
      <c r="V114" s="942"/>
      <c r="W114" s="942"/>
      <c r="X114" s="1528"/>
      <c r="Y114" s="942"/>
      <c r="Z114" s="942"/>
      <c r="AA114" s="942"/>
      <c r="AB114" s="942"/>
      <c r="AC114" s="942"/>
      <c r="AD114" s="942"/>
      <c r="AE114" s="942"/>
      <c r="AF114" s="942"/>
      <c r="AG114" s="942"/>
      <c r="AH114" s="942"/>
      <c r="AI114" s="942"/>
      <c r="AJ114" s="942"/>
      <c r="AK114" s="942"/>
      <c r="AL114" s="942"/>
      <c r="AM114" s="942"/>
      <c r="AN114" s="942"/>
      <c r="AO114" s="942"/>
      <c r="AP114" s="942"/>
      <c r="AQ114" s="942"/>
      <c r="AR114" s="942"/>
      <c r="AS114" s="942"/>
      <c r="AT114" s="942"/>
      <c r="AU114" s="942"/>
      <c r="AV114" s="942"/>
      <c r="AW114" s="942"/>
      <c r="AX114" s="942"/>
      <c r="AY114" s="942"/>
      <c r="AZ114" s="942"/>
      <c r="BA114" s="942"/>
      <c r="BB114" s="942"/>
      <c r="BC114" s="942"/>
      <c r="BD114" s="942"/>
      <c r="BE114" s="942"/>
      <c r="BF114" s="942"/>
      <c r="BG114" s="942"/>
    </row>
    <row r="115" spans="1:59" x14ac:dyDescent="0.15">
      <c r="A115" s="942"/>
      <c r="B115" s="942"/>
      <c r="C115" s="942"/>
      <c r="D115" s="942"/>
      <c r="E115" s="942"/>
      <c r="F115" s="1528"/>
      <c r="G115" s="942"/>
      <c r="H115" s="942"/>
      <c r="I115" s="1528"/>
      <c r="J115" s="942"/>
      <c r="K115" s="942"/>
      <c r="L115" s="942"/>
      <c r="M115" s="942"/>
      <c r="N115" s="1528"/>
      <c r="O115" s="942"/>
      <c r="P115" s="937"/>
      <c r="Q115" s="942"/>
      <c r="R115" s="942"/>
      <c r="S115" s="1528"/>
      <c r="T115" s="942"/>
      <c r="U115" s="937"/>
      <c r="V115" s="942"/>
      <c r="W115" s="942"/>
      <c r="X115" s="1528"/>
      <c r="Y115" s="942"/>
      <c r="Z115" s="942"/>
      <c r="AA115" s="942"/>
      <c r="AB115" s="942"/>
      <c r="AC115" s="942"/>
      <c r="AD115" s="942"/>
      <c r="AE115" s="942"/>
      <c r="AF115" s="942"/>
      <c r="AG115" s="942"/>
      <c r="AH115" s="942"/>
      <c r="AI115" s="942"/>
      <c r="AJ115" s="942"/>
      <c r="AK115" s="942"/>
      <c r="AL115" s="942"/>
      <c r="AM115" s="942"/>
      <c r="AN115" s="942"/>
      <c r="AO115" s="942"/>
      <c r="AP115" s="942"/>
      <c r="AQ115" s="942"/>
      <c r="AR115" s="942"/>
      <c r="AS115" s="942"/>
      <c r="AT115" s="942"/>
      <c r="AU115" s="942"/>
      <c r="AV115" s="942"/>
      <c r="AW115" s="942"/>
      <c r="AX115" s="942"/>
      <c r="AY115" s="942"/>
      <c r="AZ115" s="942"/>
      <c r="BA115" s="942"/>
      <c r="BB115" s="942"/>
      <c r="BC115" s="942"/>
      <c r="BD115" s="942"/>
      <c r="BE115" s="942"/>
      <c r="BF115" s="942"/>
      <c r="BG115" s="942"/>
    </row>
    <row r="116" spans="1:59" x14ac:dyDescent="0.15">
      <c r="A116" s="942"/>
      <c r="B116" s="942"/>
      <c r="C116" s="942"/>
      <c r="D116" s="942"/>
      <c r="E116" s="942"/>
      <c r="F116" s="1528"/>
      <c r="G116" s="942"/>
      <c r="H116" s="942"/>
      <c r="I116" s="1528"/>
      <c r="J116" s="942"/>
      <c r="K116" s="942"/>
      <c r="L116" s="942"/>
      <c r="M116" s="942"/>
      <c r="N116" s="1528"/>
      <c r="O116" s="942"/>
      <c r="P116" s="937"/>
      <c r="Q116" s="942"/>
      <c r="R116" s="942"/>
      <c r="S116" s="1528"/>
      <c r="T116" s="942"/>
      <c r="U116" s="937"/>
      <c r="V116" s="942"/>
      <c r="W116" s="942"/>
      <c r="X116" s="1528"/>
      <c r="Y116" s="942"/>
      <c r="Z116" s="942"/>
      <c r="AA116" s="942"/>
      <c r="AB116" s="942"/>
      <c r="AC116" s="942"/>
      <c r="AD116" s="942"/>
      <c r="AE116" s="942"/>
      <c r="AF116" s="942"/>
      <c r="AG116" s="942"/>
      <c r="AH116" s="942"/>
      <c r="AI116" s="942"/>
      <c r="AJ116" s="942"/>
      <c r="AK116" s="942"/>
      <c r="AL116" s="942"/>
      <c r="AM116" s="942"/>
      <c r="AN116" s="942"/>
      <c r="AO116" s="942"/>
      <c r="AP116" s="942"/>
      <c r="AQ116" s="942"/>
      <c r="AR116" s="942"/>
      <c r="AS116" s="942"/>
      <c r="AT116" s="942"/>
      <c r="AU116" s="942"/>
      <c r="AV116" s="942"/>
      <c r="AW116" s="942"/>
      <c r="AX116" s="942"/>
      <c r="AY116" s="942"/>
      <c r="AZ116" s="942"/>
      <c r="BA116" s="942"/>
      <c r="BB116" s="942"/>
      <c r="BC116" s="942"/>
      <c r="BD116" s="942"/>
      <c r="BE116" s="942"/>
      <c r="BF116" s="942"/>
      <c r="BG116" s="942"/>
    </row>
    <row r="117" spans="1:59" x14ac:dyDescent="0.15">
      <c r="A117" s="942"/>
      <c r="B117" s="942"/>
      <c r="C117" s="942"/>
      <c r="D117" s="942"/>
      <c r="E117" s="942"/>
      <c r="F117" s="1528"/>
      <c r="G117" s="942"/>
      <c r="H117" s="942"/>
      <c r="I117" s="1528"/>
      <c r="J117" s="942"/>
      <c r="K117" s="942"/>
      <c r="L117" s="942"/>
      <c r="M117" s="942"/>
      <c r="N117" s="1528"/>
      <c r="O117" s="942"/>
      <c r="P117" s="937"/>
      <c r="Q117" s="942"/>
      <c r="R117" s="942"/>
      <c r="S117" s="1528"/>
      <c r="T117" s="942"/>
      <c r="U117" s="937"/>
      <c r="V117" s="942"/>
      <c r="W117" s="942"/>
      <c r="X117" s="1528"/>
      <c r="Y117" s="942"/>
      <c r="Z117" s="942"/>
      <c r="AA117" s="942"/>
      <c r="AB117" s="942"/>
      <c r="AC117" s="942"/>
      <c r="AD117" s="942"/>
      <c r="AE117" s="942"/>
      <c r="AF117" s="942"/>
      <c r="AG117" s="942"/>
      <c r="AH117" s="942"/>
      <c r="AI117" s="942"/>
      <c r="AJ117" s="942"/>
      <c r="AK117" s="942"/>
      <c r="AL117" s="942"/>
      <c r="AM117" s="942"/>
      <c r="AN117" s="942"/>
      <c r="AO117" s="942"/>
      <c r="AP117" s="942"/>
      <c r="AQ117" s="942"/>
      <c r="AR117" s="942"/>
      <c r="AS117" s="942"/>
      <c r="AT117" s="942"/>
      <c r="AU117" s="942"/>
      <c r="AV117" s="942"/>
      <c r="AW117" s="942"/>
      <c r="AX117" s="942"/>
      <c r="AY117" s="942"/>
      <c r="AZ117" s="942"/>
      <c r="BA117" s="942"/>
      <c r="BB117" s="942"/>
      <c r="BC117" s="942"/>
      <c r="BD117" s="942"/>
      <c r="BE117" s="942"/>
      <c r="BF117" s="942"/>
      <c r="BG117" s="942"/>
    </row>
    <row r="118" spans="1:59" x14ac:dyDescent="0.15">
      <c r="A118" s="942"/>
      <c r="B118" s="942"/>
      <c r="C118" s="942"/>
      <c r="D118" s="942"/>
      <c r="E118" s="942"/>
      <c r="F118" s="1528"/>
      <c r="G118" s="942"/>
      <c r="H118" s="942"/>
      <c r="I118" s="1528"/>
      <c r="J118" s="942"/>
      <c r="K118" s="942"/>
      <c r="L118" s="942"/>
      <c r="M118" s="942"/>
      <c r="N118" s="1528"/>
      <c r="O118" s="942"/>
      <c r="P118" s="937"/>
      <c r="Q118" s="942"/>
      <c r="R118" s="942"/>
      <c r="S118" s="1528"/>
      <c r="T118" s="942"/>
      <c r="U118" s="937"/>
      <c r="V118" s="942"/>
      <c r="W118" s="942"/>
      <c r="X118" s="1528"/>
      <c r="Y118" s="942"/>
      <c r="Z118" s="942"/>
      <c r="AA118" s="942"/>
      <c r="AB118" s="942"/>
      <c r="AC118" s="942"/>
      <c r="AD118" s="942"/>
      <c r="AE118" s="942"/>
      <c r="AF118" s="942"/>
      <c r="AG118" s="942"/>
      <c r="AH118" s="942"/>
      <c r="AI118" s="942"/>
      <c r="AJ118" s="942"/>
      <c r="AK118" s="942"/>
      <c r="AL118" s="942"/>
      <c r="AM118" s="942"/>
      <c r="AN118" s="942"/>
      <c r="AO118" s="942"/>
      <c r="AP118" s="942"/>
      <c r="AQ118" s="942"/>
      <c r="AR118" s="942"/>
      <c r="AS118" s="942"/>
      <c r="AT118" s="942"/>
      <c r="AU118" s="942"/>
      <c r="AV118" s="942"/>
      <c r="AW118" s="942"/>
      <c r="AX118" s="942"/>
      <c r="AY118" s="942"/>
      <c r="AZ118" s="942"/>
      <c r="BA118" s="942"/>
      <c r="BB118" s="942"/>
      <c r="BC118" s="942"/>
      <c r="BD118" s="942"/>
      <c r="BE118" s="942"/>
      <c r="BF118" s="942"/>
      <c r="BG118" s="942"/>
    </row>
    <row r="119" spans="1:59" x14ac:dyDescent="0.15">
      <c r="A119" s="942"/>
      <c r="B119" s="942"/>
      <c r="C119" s="942"/>
      <c r="D119" s="942"/>
      <c r="E119" s="942"/>
      <c r="F119" s="1528"/>
      <c r="G119" s="942"/>
      <c r="H119" s="942"/>
      <c r="I119" s="1528"/>
      <c r="J119" s="942"/>
      <c r="K119" s="942"/>
      <c r="L119" s="942"/>
      <c r="M119" s="942"/>
      <c r="N119" s="1528"/>
      <c r="O119" s="942"/>
      <c r="P119" s="937"/>
      <c r="Q119" s="942"/>
      <c r="R119" s="942"/>
      <c r="S119" s="1528"/>
      <c r="T119" s="942"/>
      <c r="U119" s="937"/>
      <c r="V119" s="942"/>
      <c r="W119" s="942"/>
      <c r="X119" s="1528"/>
      <c r="Y119" s="942"/>
      <c r="Z119" s="942"/>
      <c r="AA119" s="942"/>
      <c r="AB119" s="942"/>
      <c r="AC119" s="942"/>
      <c r="AD119" s="942"/>
      <c r="AE119" s="942"/>
      <c r="AF119" s="942"/>
      <c r="AG119" s="942"/>
      <c r="AH119" s="942"/>
      <c r="AI119" s="942"/>
      <c r="AJ119" s="942"/>
      <c r="AK119" s="942"/>
      <c r="AL119" s="942"/>
      <c r="AM119" s="942"/>
      <c r="AN119" s="942"/>
      <c r="AO119" s="942"/>
      <c r="AP119" s="942"/>
      <c r="AQ119" s="942"/>
      <c r="AR119" s="942"/>
      <c r="AS119" s="942"/>
      <c r="AT119" s="942"/>
      <c r="AU119" s="942"/>
      <c r="AV119" s="942"/>
      <c r="AW119" s="942"/>
      <c r="AX119" s="942"/>
      <c r="AY119" s="942"/>
      <c r="AZ119" s="942"/>
      <c r="BA119" s="942"/>
      <c r="BB119" s="942"/>
      <c r="BC119" s="942"/>
      <c r="BD119" s="942"/>
      <c r="BE119" s="942"/>
      <c r="BF119" s="942"/>
      <c r="BG119" s="942"/>
    </row>
    <row r="120" spans="1:59" x14ac:dyDescent="0.15">
      <c r="A120" s="942"/>
      <c r="B120" s="942"/>
      <c r="C120" s="942"/>
      <c r="D120" s="942"/>
      <c r="E120" s="942"/>
      <c r="F120" s="1528"/>
      <c r="G120" s="942"/>
      <c r="H120" s="942"/>
      <c r="I120" s="1528"/>
      <c r="J120" s="942"/>
      <c r="K120" s="942"/>
      <c r="L120" s="942"/>
      <c r="M120" s="942"/>
      <c r="N120" s="1528"/>
      <c r="O120" s="942"/>
      <c r="P120" s="937"/>
      <c r="Q120" s="942"/>
      <c r="R120" s="942"/>
      <c r="S120" s="1528"/>
      <c r="T120" s="942"/>
      <c r="U120" s="937"/>
      <c r="V120" s="942"/>
      <c r="W120" s="942"/>
      <c r="X120" s="1528"/>
      <c r="Y120" s="942"/>
      <c r="Z120" s="942"/>
      <c r="AA120" s="942"/>
      <c r="AB120" s="942"/>
      <c r="AC120" s="942"/>
      <c r="AD120" s="942"/>
      <c r="AE120" s="942"/>
      <c r="AF120" s="942"/>
      <c r="AG120" s="942"/>
      <c r="AH120" s="942"/>
      <c r="AI120" s="942"/>
      <c r="AJ120" s="942"/>
      <c r="AK120" s="942"/>
      <c r="AL120" s="942"/>
      <c r="AM120" s="942"/>
      <c r="AN120" s="942"/>
      <c r="AO120" s="942"/>
      <c r="AP120" s="942"/>
      <c r="AQ120" s="942"/>
      <c r="AR120" s="942"/>
      <c r="AS120" s="942"/>
      <c r="AT120" s="942"/>
      <c r="AU120" s="942"/>
      <c r="AV120" s="942"/>
      <c r="AW120" s="942"/>
      <c r="AX120" s="942"/>
      <c r="AY120" s="942"/>
      <c r="AZ120" s="942"/>
      <c r="BA120" s="942"/>
      <c r="BB120" s="942"/>
      <c r="BC120" s="942"/>
      <c r="BD120" s="942"/>
      <c r="BE120" s="942"/>
      <c r="BF120" s="942"/>
      <c r="BG120" s="942"/>
    </row>
    <row r="121" spans="1:59" x14ac:dyDescent="0.15">
      <c r="A121" s="942"/>
      <c r="B121" s="942"/>
      <c r="C121" s="942"/>
      <c r="D121" s="942"/>
      <c r="E121" s="942"/>
      <c r="F121" s="1528"/>
      <c r="G121" s="942"/>
      <c r="H121" s="942"/>
      <c r="I121" s="1528"/>
      <c r="J121" s="942"/>
      <c r="K121" s="942"/>
      <c r="L121" s="942"/>
      <c r="M121" s="942"/>
      <c r="N121" s="1528"/>
      <c r="O121" s="942"/>
      <c r="P121" s="937"/>
      <c r="Q121" s="942"/>
      <c r="R121" s="942"/>
      <c r="S121" s="1528"/>
      <c r="T121" s="942"/>
      <c r="U121" s="937"/>
      <c r="V121" s="942"/>
      <c r="W121" s="942"/>
      <c r="X121" s="1528"/>
      <c r="Y121" s="942"/>
      <c r="Z121" s="942"/>
      <c r="AA121" s="942"/>
      <c r="AB121" s="942"/>
      <c r="AC121" s="942"/>
      <c r="AD121" s="942"/>
      <c r="AE121" s="942"/>
      <c r="AF121" s="942"/>
      <c r="AG121" s="942"/>
      <c r="AH121" s="942"/>
      <c r="AI121" s="942"/>
      <c r="AJ121" s="942"/>
      <c r="AK121" s="942"/>
      <c r="AL121" s="942"/>
      <c r="AM121" s="942"/>
      <c r="AN121" s="942"/>
      <c r="AO121" s="942"/>
      <c r="AP121" s="942"/>
      <c r="AQ121" s="942"/>
      <c r="AR121" s="942"/>
      <c r="AS121" s="942"/>
      <c r="AT121" s="942"/>
      <c r="AU121" s="942"/>
      <c r="AV121" s="942"/>
      <c r="AW121" s="942"/>
      <c r="AX121" s="942"/>
      <c r="AY121" s="942"/>
      <c r="AZ121" s="942"/>
      <c r="BA121" s="942"/>
      <c r="BB121" s="942"/>
      <c r="BC121" s="942"/>
      <c r="BD121" s="942"/>
      <c r="BE121" s="942"/>
      <c r="BF121" s="942"/>
      <c r="BG121" s="942"/>
    </row>
    <row r="122" spans="1:59" x14ac:dyDescent="0.15">
      <c r="A122" s="942"/>
      <c r="B122" s="942"/>
      <c r="C122" s="942"/>
      <c r="D122" s="942"/>
      <c r="E122" s="942"/>
      <c r="F122" s="1528"/>
      <c r="G122" s="942"/>
      <c r="H122" s="942"/>
      <c r="I122" s="1528"/>
      <c r="J122" s="942"/>
      <c r="K122" s="942"/>
      <c r="L122" s="942"/>
      <c r="M122" s="942"/>
      <c r="N122" s="1528"/>
      <c r="O122" s="942"/>
      <c r="P122" s="937"/>
      <c r="Q122" s="942"/>
      <c r="R122" s="942"/>
      <c r="S122" s="1528"/>
      <c r="T122" s="942"/>
      <c r="U122" s="937"/>
      <c r="V122" s="942"/>
      <c r="W122" s="942"/>
      <c r="X122" s="1528"/>
      <c r="Y122" s="942"/>
      <c r="Z122" s="942"/>
      <c r="AA122" s="942"/>
      <c r="AB122" s="942"/>
      <c r="AC122" s="942"/>
      <c r="AD122" s="942"/>
      <c r="AE122" s="942"/>
      <c r="AF122" s="942"/>
      <c r="AG122" s="942"/>
      <c r="AH122" s="942"/>
      <c r="AI122" s="942"/>
      <c r="AJ122" s="942"/>
      <c r="AK122" s="942"/>
      <c r="AL122" s="942"/>
      <c r="AM122" s="942"/>
      <c r="AN122" s="942"/>
      <c r="AO122" s="942"/>
      <c r="AP122" s="942"/>
      <c r="AQ122" s="942"/>
      <c r="AR122" s="942"/>
      <c r="AS122" s="942"/>
      <c r="AT122" s="942"/>
      <c r="AU122" s="942"/>
      <c r="AV122" s="942"/>
      <c r="AW122" s="942"/>
      <c r="AX122" s="942"/>
      <c r="AY122" s="942"/>
      <c r="AZ122" s="942"/>
      <c r="BA122" s="942"/>
      <c r="BB122" s="942"/>
      <c r="BC122" s="942"/>
      <c r="BD122" s="942"/>
      <c r="BE122" s="942"/>
      <c r="BF122" s="942"/>
      <c r="BG122" s="942"/>
    </row>
    <row r="123" spans="1:59" x14ac:dyDescent="0.15">
      <c r="A123" s="942"/>
      <c r="B123" s="942"/>
      <c r="C123" s="942"/>
      <c r="D123" s="942"/>
      <c r="E123" s="942"/>
      <c r="F123" s="1528"/>
      <c r="G123" s="942"/>
      <c r="H123" s="942"/>
      <c r="I123" s="1528"/>
      <c r="J123" s="942"/>
      <c r="K123" s="942"/>
      <c r="L123" s="942"/>
      <c r="M123" s="942"/>
      <c r="N123" s="1528"/>
      <c r="O123" s="942"/>
      <c r="P123" s="937"/>
      <c r="Q123" s="942"/>
      <c r="R123" s="942"/>
      <c r="S123" s="1528"/>
      <c r="T123" s="942"/>
      <c r="U123" s="937"/>
      <c r="V123" s="942"/>
      <c r="W123" s="942"/>
      <c r="X123" s="1528"/>
      <c r="Y123" s="942"/>
      <c r="Z123" s="942"/>
      <c r="AA123" s="942"/>
      <c r="AB123" s="942"/>
      <c r="AC123" s="942"/>
      <c r="AD123" s="942"/>
      <c r="AE123" s="942"/>
      <c r="AF123" s="942"/>
      <c r="AG123" s="942"/>
      <c r="AH123" s="942"/>
      <c r="AI123" s="942"/>
      <c r="AJ123" s="942"/>
      <c r="AK123" s="942"/>
      <c r="AL123" s="942"/>
      <c r="AM123" s="942"/>
      <c r="AN123" s="942"/>
      <c r="AO123" s="942"/>
      <c r="AP123" s="942"/>
      <c r="AQ123" s="942"/>
      <c r="AR123" s="942"/>
      <c r="AS123" s="942"/>
      <c r="AT123" s="942"/>
      <c r="AU123" s="942"/>
      <c r="AV123" s="942"/>
      <c r="AW123" s="942"/>
      <c r="AX123" s="942"/>
      <c r="AY123" s="942"/>
      <c r="AZ123" s="942"/>
      <c r="BA123" s="942"/>
      <c r="BB123" s="942"/>
      <c r="BC123" s="942"/>
      <c r="BD123" s="942"/>
      <c r="BE123" s="942"/>
      <c r="BF123" s="942"/>
      <c r="BG123" s="942"/>
    </row>
    <row r="124" spans="1:59" x14ac:dyDescent="0.15">
      <c r="A124" s="942"/>
      <c r="B124" s="942"/>
      <c r="C124" s="942"/>
      <c r="D124" s="942"/>
      <c r="E124" s="942"/>
      <c r="F124" s="1528"/>
      <c r="G124" s="942"/>
      <c r="H124" s="942"/>
      <c r="I124" s="1528"/>
      <c r="J124" s="942"/>
      <c r="K124" s="942"/>
      <c r="L124" s="942"/>
      <c r="M124" s="942"/>
      <c r="N124" s="1528"/>
      <c r="O124" s="942"/>
      <c r="P124" s="937"/>
      <c r="Q124" s="942"/>
      <c r="R124" s="942"/>
      <c r="S124" s="1528"/>
      <c r="T124" s="942"/>
      <c r="U124" s="937"/>
      <c r="V124" s="942"/>
      <c r="W124" s="942"/>
      <c r="X124" s="1528"/>
      <c r="Y124" s="942"/>
      <c r="Z124" s="942"/>
      <c r="AA124" s="942"/>
      <c r="AB124" s="942"/>
      <c r="AC124" s="942"/>
      <c r="AD124" s="942"/>
      <c r="AE124" s="942"/>
      <c r="AF124" s="942"/>
      <c r="AG124" s="942"/>
      <c r="AH124" s="942"/>
      <c r="AI124" s="942"/>
      <c r="AJ124" s="942"/>
      <c r="AK124" s="942"/>
      <c r="AL124" s="942"/>
      <c r="AM124" s="942"/>
      <c r="AN124" s="942"/>
      <c r="AO124" s="942"/>
      <c r="AP124" s="942"/>
      <c r="AQ124" s="942"/>
      <c r="AR124" s="942"/>
      <c r="AS124" s="942"/>
      <c r="AT124" s="942"/>
      <c r="AU124" s="942"/>
      <c r="AV124" s="942"/>
      <c r="AW124" s="942"/>
      <c r="AX124" s="942"/>
      <c r="AY124" s="942"/>
      <c r="AZ124" s="942"/>
      <c r="BA124" s="942"/>
      <c r="BB124" s="942"/>
      <c r="BC124" s="942"/>
      <c r="BD124" s="942"/>
      <c r="BE124" s="942"/>
      <c r="BF124" s="942"/>
      <c r="BG124" s="942"/>
    </row>
    <row r="125" spans="1:59" x14ac:dyDescent="0.15">
      <c r="A125" s="942"/>
      <c r="B125" s="942"/>
      <c r="C125" s="942"/>
      <c r="D125" s="942"/>
      <c r="E125" s="942"/>
      <c r="F125" s="1528"/>
      <c r="G125" s="942"/>
      <c r="H125" s="942"/>
      <c r="I125" s="1528"/>
      <c r="J125" s="942"/>
      <c r="K125" s="942"/>
      <c r="L125" s="942"/>
      <c r="M125" s="942"/>
      <c r="N125" s="1528"/>
      <c r="O125" s="942"/>
      <c r="P125" s="937"/>
      <c r="Q125" s="942"/>
      <c r="R125" s="942"/>
      <c r="S125" s="1528"/>
      <c r="T125" s="942"/>
      <c r="U125" s="937"/>
      <c r="V125" s="942"/>
      <c r="W125" s="942"/>
      <c r="X125" s="1528"/>
      <c r="Y125" s="942"/>
      <c r="Z125" s="942"/>
      <c r="AA125" s="942"/>
      <c r="AB125" s="942"/>
      <c r="AC125" s="942"/>
      <c r="AD125" s="942"/>
      <c r="AE125" s="942"/>
      <c r="AF125" s="942"/>
      <c r="AG125" s="942"/>
      <c r="AH125" s="942"/>
      <c r="AI125" s="942"/>
      <c r="AJ125" s="942"/>
      <c r="AK125" s="942"/>
      <c r="AL125" s="942"/>
      <c r="AM125" s="942"/>
      <c r="AN125" s="942"/>
      <c r="AO125" s="942"/>
      <c r="AP125" s="942"/>
      <c r="AQ125" s="942"/>
      <c r="AR125" s="942"/>
      <c r="AS125" s="942"/>
      <c r="AT125" s="942"/>
      <c r="AU125" s="942"/>
      <c r="AV125" s="942"/>
      <c r="AW125" s="942"/>
      <c r="AX125" s="942"/>
      <c r="AY125" s="942"/>
      <c r="AZ125" s="942"/>
      <c r="BA125" s="942"/>
      <c r="BB125" s="942"/>
      <c r="BC125" s="942"/>
      <c r="BD125" s="942"/>
      <c r="BE125" s="942"/>
      <c r="BF125" s="942"/>
      <c r="BG125" s="942"/>
    </row>
    <row r="126" spans="1:59" x14ac:dyDescent="0.15">
      <c r="A126" s="942"/>
      <c r="B126" s="942"/>
      <c r="C126" s="942"/>
      <c r="D126" s="942"/>
      <c r="E126" s="942"/>
      <c r="F126" s="1528"/>
      <c r="G126" s="942"/>
      <c r="H126" s="942"/>
      <c r="I126" s="1528"/>
      <c r="J126" s="942"/>
      <c r="K126" s="942"/>
      <c r="L126" s="942"/>
      <c r="M126" s="942"/>
      <c r="N126" s="1528"/>
      <c r="O126" s="942"/>
      <c r="P126" s="937"/>
      <c r="Q126" s="942"/>
      <c r="R126" s="942"/>
      <c r="S126" s="1528"/>
      <c r="T126" s="942"/>
      <c r="U126" s="937"/>
      <c r="V126" s="942"/>
      <c r="W126" s="942"/>
      <c r="X126" s="1528"/>
      <c r="Y126" s="942"/>
      <c r="Z126" s="942"/>
      <c r="AA126" s="942"/>
      <c r="AB126" s="942"/>
      <c r="AC126" s="942"/>
      <c r="AD126" s="942"/>
      <c r="AE126" s="942"/>
      <c r="AF126" s="942"/>
      <c r="AG126" s="942"/>
      <c r="AH126" s="942"/>
      <c r="AI126" s="942"/>
      <c r="AJ126" s="942"/>
      <c r="AK126" s="942"/>
      <c r="AL126" s="942"/>
      <c r="AM126" s="942"/>
      <c r="AN126" s="942"/>
      <c r="AO126" s="942"/>
      <c r="AP126" s="942"/>
      <c r="AQ126" s="942"/>
      <c r="AR126" s="942"/>
      <c r="AS126" s="942"/>
      <c r="AT126" s="942"/>
      <c r="AU126" s="942"/>
      <c r="AV126" s="942"/>
      <c r="AW126" s="942"/>
      <c r="AX126" s="942"/>
      <c r="AY126" s="942"/>
      <c r="AZ126" s="942"/>
      <c r="BA126" s="942"/>
      <c r="BB126" s="942"/>
      <c r="BC126" s="942"/>
      <c r="BD126" s="942"/>
      <c r="BE126" s="942"/>
      <c r="BF126" s="942"/>
      <c r="BG126" s="942"/>
    </row>
    <row r="127" spans="1:59" x14ac:dyDescent="0.15">
      <c r="A127" s="942"/>
      <c r="B127" s="942"/>
      <c r="C127" s="942"/>
      <c r="D127" s="942"/>
      <c r="E127" s="942"/>
      <c r="F127" s="1528"/>
      <c r="G127" s="942"/>
      <c r="H127" s="942"/>
      <c r="I127" s="1528"/>
      <c r="J127" s="942"/>
      <c r="K127" s="942"/>
      <c r="L127" s="942"/>
      <c r="M127" s="942"/>
      <c r="N127" s="1528"/>
      <c r="O127" s="942"/>
      <c r="P127" s="937"/>
      <c r="Q127" s="942"/>
      <c r="R127" s="942"/>
      <c r="S127" s="1528"/>
      <c r="T127" s="942"/>
      <c r="U127" s="937"/>
      <c r="V127" s="942"/>
      <c r="W127" s="942"/>
      <c r="X127" s="1528"/>
      <c r="Y127" s="942"/>
      <c r="Z127" s="942"/>
      <c r="AA127" s="942"/>
      <c r="AB127" s="942"/>
      <c r="AC127" s="942"/>
      <c r="AD127" s="942"/>
      <c r="AE127" s="942"/>
      <c r="AF127" s="942"/>
      <c r="AG127" s="942"/>
      <c r="AH127" s="942"/>
      <c r="AI127" s="942"/>
      <c r="AJ127" s="942"/>
      <c r="AK127" s="942"/>
      <c r="AL127" s="942"/>
      <c r="AM127" s="942"/>
      <c r="AN127" s="942"/>
      <c r="AO127" s="942"/>
      <c r="AP127" s="942"/>
      <c r="AQ127" s="942"/>
      <c r="AR127" s="942"/>
      <c r="AS127" s="942"/>
      <c r="AT127" s="942"/>
      <c r="AU127" s="942"/>
      <c r="AV127" s="942"/>
      <c r="AW127" s="942"/>
      <c r="AX127" s="942"/>
      <c r="AY127" s="942"/>
      <c r="AZ127" s="942"/>
      <c r="BA127" s="942"/>
      <c r="BB127" s="942"/>
      <c r="BC127" s="942"/>
      <c r="BD127" s="942"/>
      <c r="BE127" s="942"/>
      <c r="BF127" s="942"/>
      <c r="BG127" s="942"/>
    </row>
    <row r="128" spans="1:59" x14ac:dyDescent="0.15">
      <c r="A128" s="942"/>
      <c r="B128" s="942"/>
      <c r="C128" s="942"/>
      <c r="D128" s="942"/>
      <c r="E128" s="942"/>
      <c r="F128" s="1528"/>
      <c r="G128" s="942"/>
      <c r="H128" s="942"/>
      <c r="I128" s="1528"/>
      <c r="J128" s="942"/>
      <c r="K128" s="942"/>
      <c r="L128" s="942"/>
      <c r="M128" s="942"/>
      <c r="N128" s="1528"/>
      <c r="O128" s="942"/>
      <c r="P128" s="937"/>
      <c r="Q128" s="942"/>
      <c r="R128" s="942"/>
      <c r="S128" s="1528"/>
      <c r="T128" s="942"/>
      <c r="U128" s="937"/>
      <c r="V128" s="942"/>
      <c r="W128" s="942"/>
      <c r="X128" s="1528"/>
      <c r="Y128" s="942"/>
      <c r="Z128" s="942"/>
      <c r="AA128" s="942"/>
      <c r="AB128" s="942"/>
      <c r="AC128" s="942"/>
      <c r="AD128" s="942"/>
      <c r="AE128" s="942"/>
      <c r="AF128" s="942"/>
      <c r="AG128" s="942"/>
      <c r="AH128" s="942"/>
      <c r="AI128" s="942"/>
      <c r="AJ128" s="942"/>
      <c r="AK128" s="942"/>
      <c r="AL128" s="942"/>
      <c r="AM128" s="942"/>
      <c r="AN128" s="942"/>
      <c r="AO128" s="942"/>
      <c r="AP128" s="942"/>
      <c r="AQ128" s="942"/>
      <c r="AR128" s="942"/>
      <c r="AS128" s="942"/>
      <c r="AT128" s="942"/>
      <c r="AU128" s="942"/>
      <c r="AV128" s="942"/>
      <c r="AW128" s="942"/>
      <c r="AX128" s="942"/>
      <c r="AY128" s="942"/>
      <c r="AZ128" s="942"/>
      <c r="BA128" s="942"/>
      <c r="BB128" s="942"/>
      <c r="BC128" s="942"/>
      <c r="BD128" s="942"/>
      <c r="BE128" s="942"/>
      <c r="BF128" s="942"/>
      <c r="BG128" s="942"/>
    </row>
    <row r="129" spans="1:59" x14ac:dyDescent="0.15">
      <c r="A129" s="942"/>
      <c r="B129" s="942"/>
      <c r="C129" s="942"/>
      <c r="D129" s="942"/>
      <c r="E129" s="942"/>
      <c r="F129" s="1528"/>
      <c r="G129" s="942"/>
      <c r="H129" s="942"/>
      <c r="I129" s="1528"/>
      <c r="J129" s="942"/>
      <c r="K129" s="942"/>
      <c r="L129" s="942"/>
      <c r="M129" s="942"/>
      <c r="N129" s="1528"/>
      <c r="O129" s="942"/>
      <c r="P129" s="937"/>
      <c r="Q129" s="942"/>
      <c r="R129" s="942"/>
      <c r="S129" s="1528"/>
      <c r="T129" s="942"/>
      <c r="U129" s="937"/>
      <c r="V129" s="942"/>
      <c r="W129" s="942"/>
      <c r="X129" s="1528"/>
      <c r="Y129" s="942"/>
      <c r="Z129" s="942"/>
      <c r="AA129" s="942"/>
      <c r="AB129" s="942"/>
      <c r="AC129" s="942"/>
      <c r="AD129" s="942"/>
      <c r="AE129" s="942"/>
      <c r="AF129" s="942"/>
      <c r="AG129" s="942"/>
      <c r="AH129" s="942"/>
      <c r="AI129" s="942"/>
      <c r="AJ129" s="942"/>
      <c r="AK129" s="942"/>
      <c r="AL129" s="942"/>
      <c r="AM129" s="942"/>
      <c r="AN129" s="942"/>
      <c r="AO129" s="942"/>
      <c r="AP129" s="942"/>
      <c r="AQ129" s="942"/>
      <c r="AR129" s="942"/>
      <c r="AS129" s="942"/>
      <c r="AT129" s="942"/>
      <c r="AU129" s="942"/>
      <c r="AV129" s="942"/>
      <c r="AW129" s="942"/>
      <c r="AX129" s="942"/>
      <c r="AY129" s="942"/>
      <c r="AZ129" s="942"/>
      <c r="BA129" s="942"/>
      <c r="BB129" s="942"/>
      <c r="BC129" s="942"/>
      <c r="BD129" s="942"/>
      <c r="BE129" s="942"/>
      <c r="BF129" s="942"/>
      <c r="BG129" s="942"/>
    </row>
    <row r="130" spans="1:59" x14ac:dyDescent="0.15">
      <c r="A130" s="942"/>
      <c r="B130" s="942"/>
      <c r="C130" s="942"/>
      <c r="D130" s="942"/>
      <c r="E130" s="942"/>
      <c r="F130" s="1528"/>
      <c r="G130" s="942"/>
      <c r="H130" s="942"/>
      <c r="I130" s="1528"/>
      <c r="J130" s="942"/>
      <c r="K130" s="942"/>
      <c r="L130" s="942"/>
      <c r="M130" s="942"/>
      <c r="N130" s="1528"/>
      <c r="O130" s="942"/>
      <c r="P130" s="937"/>
      <c r="Q130" s="942"/>
      <c r="R130" s="942"/>
      <c r="S130" s="1528"/>
      <c r="T130" s="942"/>
      <c r="U130" s="937"/>
      <c r="V130" s="942"/>
      <c r="W130" s="942"/>
      <c r="X130" s="1528"/>
      <c r="Y130" s="942"/>
      <c r="Z130" s="942"/>
      <c r="AA130" s="942"/>
      <c r="AB130" s="942"/>
      <c r="AC130" s="942"/>
      <c r="AD130" s="942"/>
      <c r="AE130" s="942"/>
      <c r="AF130" s="942"/>
      <c r="AG130" s="942"/>
      <c r="AH130" s="942"/>
      <c r="AI130" s="942"/>
      <c r="AJ130" s="942"/>
      <c r="AK130" s="942"/>
      <c r="AL130" s="942"/>
      <c r="AM130" s="942"/>
      <c r="AN130" s="942"/>
      <c r="AO130" s="942"/>
      <c r="AP130" s="942"/>
      <c r="AQ130" s="942"/>
      <c r="AR130" s="942"/>
      <c r="AS130" s="942"/>
      <c r="AT130" s="942"/>
      <c r="AU130" s="942"/>
      <c r="AV130" s="942"/>
      <c r="AW130" s="942"/>
      <c r="AX130" s="942"/>
      <c r="AY130" s="942"/>
      <c r="AZ130" s="942"/>
      <c r="BA130" s="942"/>
      <c r="BB130" s="942"/>
      <c r="BC130" s="942"/>
      <c r="BD130" s="942"/>
      <c r="BE130" s="942"/>
      <c r="BF130" s="942"/>
      <c r="BG130" s="942"/>
    </row>
    <row r="131" spans="1:59" x14ac:dyDescent="0.15">
      <c r="A131" s="942"/>
      <c r="B131" s="942"/>
      <c r="C131" s="942"/>
      <c r="D131" s="942"/>
      <c r="E131" s="942"/>
      <c r="F131" s="1528"/>
      <c r="G131" s="942"/>
      <c r="H131" s="942"/>
      <c r="I131" s="1528"/>
      <c r="J131" s="942"/>
      <c r="K131" s="942"/>
      <c r="L131" s="942"/>
      <c r="M131" s="942"/>
      <c r="N131" s="1528"/>
      <c r="O131" s="942"/>
      <c r="P131" s="937"/>
      <c r="Q131" s="942"/>
      <c r="R131" s="942"/>
      <c r="S131" s="1528"/>
      <c r="T131" s="942"/>
      <c r="U131" s="937"/>
      <c r="V131" s="942"/>
      <c r="W131" s="942"/>
      <c r="X131" s="1528"/>
      <c r="Y131" s="942"/>
      <c r="Z131" s="942"/>
      <c r="AA131" s="942"/>
      <c r="AB131" s="942"/>
      <c r="AC131" s="942"/>
      <c r="AD131" s="942"/>
      <c r="AE131" s="942"/>
      <c r="AF131" s="942"/>
      <c r="AG131" s="942"/>
      <c r="AH131" s="942"/>
      <c r="AI131" s="942"/>
      <c r="AJ131" s="942"/>
      <c r="AK131" s="942"/>
      <c r="AL131" s="942"/>
      <c r="AM131" s="942"/>
      <c r="AN131" s="942"/>
      <c r="AO131" s="942"/>
      <c r="AP131" s="942"/>
      <c r="AQ131" s="942"/>
      <c r="AR131" s="942"/>
      <c r="AS131" s="942"/>
      <c r="AT131" s="942"/>
      <c r="AU131" s="942"/>
      <c r="AV131" s="942"/>
      <c r="AW131" s="942"/>
      <c r="AX131" s="942"/>
      <c r="AY131" s="942"/>
      <c r="AZ131" s="942"/>
      <c r="BA131" s="942"/>
      <c r="BB131" s="942"/>
      <c r="BC131" s="942"/>
      <c r="BD131" s="942"/>
      <c r="BE131" s="942"/>
      <c r="BF131" s="942"/>
      <c r="BG131" s="942"/>
    </row>
    <row r="132" spans="1:59" x14ac:dyDescent="0.15">
      <c r="A132" s="942"/>
      <c r="B132" s="942"/>
      <c r="C132" s="942"/>
      <c r="D132" s="942"/>
      <c r="E132" s="942"/>
      <c r="F132" s="1528"/>
      <c r="G132" s="942"/>
      <c r="H132" s="942"/>
      <c r="I132" s="1528"/>
      <c r="J132" s="942"/>
      <c r="K132" s="942"/>
      <c r="L132" s="942"/>
      <c r="M132" s="942"/>
      <c r="N132" s="1528"/>
      <c r="O132" s="942"/>
      <c r="P132" s="937"/>
      <c r="Q132" s="942"/>
      <c r="R132" s="942"/>
      <c r="S132" s="1528"/>
      <c r="T132" s="942"/>
      <c r="U132" s="937"/>
      <c r="V132" s="942"/>
      <c r="W132" s="942"/>
      <c r="X132" s="1528"/>
      <c r="Y132" s="942"/>
      <c r="Z132" s="942"/>
      <c r="AA132" s="942"/>
      <c r="AB132" s="942"/>
      <c r="AC132" s="942"/>
      <c r="AD132" s="942"/>
      <c r="AE132" s="942"/>
      <c r="AF132" s="942"/>
      <c r="AG132" s="942"/>
      <c r="AH132" s="942"/>
      <c r="AI132" s="942"/>
      <c r="AJ132" s="942"/>
      <c r="AK132" s="942"/>
      <c r="AL132" s="942"/>
      <c r="AM132" s="942"/>
      <c r="AN132" s="942"/>
      <c r="AO132" s="942"/>
      <c r="AP132" s="942"/>
      <c r="AQ132" s="942"/>
      <c r="AR132" s="942"/>
      <c r="AS132" s="942"/>
      <c r="AT132" s="942"/>
      <c r="AU132" s="942"/>
      <c r="AV132" s="942"/>
      <c r="AW132" s="942"/>
      <c r="AX132" s="942"/>
      <c r="AY132" s="942"/>
      <c r="AZ132" s="942"/>
      <c r="BA132" s="942"/>
      <c r="BB132" s="942"/>
      <c r="BC132" s="942"/>
      <c r="BD132" s="942"/>
      <c r="BE132" s="942"/>
      <c r="BF132" s="942"/>
      <c r="BG132" s="942"/>
    </row>
    <row r="133" spans="1:59" x14ac:dyDescent="0.15">
      <c r="A133" s="942"/>
      <c r="B133" s="942"/>
      <c r="C133" s="942"/>
      <c r="D133" s="942"/>
      <c r="E133" s="942"/>
      <c r="F133" s="1528"/>
      <c r="G133" s="942"/>
      <c r="H133" s="942"/>
      <c r="I133" s="1528"/>
      <c r="J133" s="942"/>
      <c r="K133" s="942"/>
      <c r="L133" s="942"/>
      <c r="M133" s="942"/>
      <c r="N133" s="1528"/>
      <c r="O133" s="942"/>
      <c r="P133" s="937"/>
      <c r="Q133" s="942"/>
      <c r="R133" s="942"/>
      <c r="S133" s="1528"/>
      <c r="T133" s="942"/>
      <c r="U133" s="937"/>
      <c r="V133" s="942"/>
      <c r="W133" s="942"/>
      <c r="X133" s="1528"/>
      <c r="Y133" s="942"/>
      <c r="Z133" s="942"/>
      <c r="AA133" s="942"/>
      <c r="AB133" s="942"/>
      <c r="AC133" s="942"/>
      <c r="AD133" s="942"/>
      <c r="AE133" s="942"/>
      <c r="AF133" s="942"/>
      <c r="AG133" s="942"/>
      <c r="AH133" s="942"/>
      <c r="AI133" s="942"/>
      <c r="AJ133" s="942"/>
      <c r="AK133" s="942"/>
      <c r="AL133" s="942"/>
      <c r="AM133" s="942"/>
      <c r="AN133" s="942"/>
      <c r="AO133" s="942"/>
      <c r="AP133" s="942"/>
      <c r="AQ133" s="942"/>
      <c r="AR133" s="942"/>
      <c r="AS133" s="942"/>
      <c r="AT133" s="942"/>
      <c r="AU133" s="942"/>
      <c r="AV133" s="942"/>
      <c r="AW133" s="942"/>
      <c r="AX133" s="942"/>
      <c r="AY133" s="942"/>
      <c r="AZ133" s="942"/>
      <c r="BA133" s="942"/>
      <c r="BB133" s="942"/>
      <c r="BC133" s="942"/>
      <c r="BD133" s="942"/>
      <c r="BE133" s="942"/>
      <c r="BF133" s="942"/>
      <c r="BG133" s="942"/>
    </row>
    <row r="134" spans="1:59" x14ac:dyDescent="0.15">
      <c r="A134" s="942"/>
      <c r="B134" s="942"/>
      <c r="C134" s="942"/>
      <c r="D134" s="942"/>
      <c r="E134" s="942"/>
      <c r="F134" s="1528"/>
      <c r="G134" s="942"/>
      <c r="H134" s="942"/>
      <c r="I134" s="1528"/>
      <c r="J134" s="942"/>
      <c r="K134" s="942"/>
      <c r="L134" s="942"/>
      <c r="M134" s="942"/>
      <c r="N134" s="1528"/>
      <c r="O134" s="942"/>
      <c r="P134" s="937"/>
      <c r="Q134" s="942"/>
      <c r="R134" s="942"/>
      <c r="S134" s="1528"/>
      <c r="T134" s="942"/>
      <c r="U134" s="937"/>
      <c r="V134" s="942"/>
      <c r="W134" s="942"/>
      <c r="X134" s="1528"/>
      <c r="Y134" s="942"/>
      <c r="Z134" s="942"/>
      <c r="AA134" s="942"/>
      <c r="AB134" s="942"/>
      <c r="AC134" s="942"/>
      <c r="AD134" s="942"/>
      <c r="AE134" s="942"/>
      <c r="AF134" s="942"/>
      <c r="AG134" s="942"/>
      <c r="AH134" s="942"/>
      <c r="AI134" s="942"/>
      <c r="AJ134" s="942"/>
      <c r="AK134" s="942"/>
      <c r="AL134" s="942"/>
      <c r="AM134" s="942"/>
      <c r="AN134" s="942"/>
      <c r="AO134" s="942"/>
      <c r="AP134" s="942"/>
      <c r="AQ134" s="942"/>
      <c r="AR134" s="942"/>
      <c r="AS134" s="942"/>
      <c r="AT134" s="942"/>
      <c r="AU134" s="942"/>
      <c r="AV134" s="942"/>
      <c r="AW134" s="942"/>
      <c r="AX134" s="942"/>
      <c r="AY134" s="942"/>
      <c r="AZ134" s="942"/>
      <c r="BA134" s="942"/>
      <c r="BB134" s="942"/>
      <c r="BC134" s="942"/>
      <c r="BD134" s="942"/>
      <c r="BE134" s="942"/>
      <c r="BF134" s="942"/>
      <c r="BG134" s="942"/>
    </row>
    <row r="135" spans="1:59" x14ac:dyDescent="0.15">
      <c r="A135" s="942"/>
      <c r="B135" s="942"/>
      <c r="C135" s="942"/>
      <c r="D135" s="942"/>
      <c r="E135" s="942"/>
      <c r="F135" s="1528"/>
      <c r="G135" s="942"/>
      <c r="H135" s="942"/>
      <c r="I135" s="1528"/>
      <c r="J135" s="942"/>
      <c r="K135" s="942"/>
      <c r="L135" s="942"/>
      <c r="M135" s="942"/>
      <c r="N135" s="1528"/>
      <c r="O135" s="942"/>
      <c r="P135" s="937"/>
      <c r="Q135" s="942"/>
      <c r="R135" s="942"/>
      <c r="S135" s="1528"/>
      <c r="T135" s="942"/>
      <c r="U135" s="937"/>
      <c r="V135" s="942"/>
      <c r="W135" s="942"/>
      <c r="X135" s="1528"/>
      <c r="Y135" s="942"/>
      <c r="Z135" s="942"/>
      <c r="AA135" s="942"/>
      <c r="AB135" s="942"/>
      <c r="AC135" s="942"/>
      <c r="AD135" s="942"/>
      <c r="AE135" s="942"/>
      <c r="AF135" s="942"/>
      <c r="AG135" s="942"/>
      <c r="AH135" s="942"/>
      <c r="AI135" s="942"/>
      <c r="AJ135" s="942"/>
      <c r="AK135" s="942"/>
      <c r="AL135" s="942"/>
      <c r="AM135" s="942"/>
      <c r="AN135" s="942"/>
      <c r="AO135" s="942"/>
      <c r="AP135" s="942"/>
      <c r="AQ135" s="942"/>
      <c r="AR135" s="942"/>
      <c r="AS135" s="942"/>
      <c r="AT135" s="942"/>
      <c r="AU135" s="942"/>
      <c r="AV135" s="942"/>
      <c r="AW135" s="942"/>
      <c r="AX135" s="942"/>
      <c r="AY135" s="942"/>
      <c r="AZ135" s="942"/>
      <c r="BA135" s="942"/>
      <c r="BB135" s="942"/>
      <c r="BC135" s="942"/>
      <c r="BD135" s="942"/>
      <c r="BE135" s="942"/>
      <c r="BF135" s="942"/>
      <c r="BG135" s="942"/>
    </row>
    <row r="136" spans="1:59" x14ac:dyDescent="0.15">
      <c r="A136" s="942"/>
      <c r="B136" s="942"/>
      <c r="C136" s="942"/>
      <c r="D136" s="942"/>
      <c r="E136" s="942"/>
      <c r="F136" s="1528"/>
      <c r="G136" s="942"/>
      <c r="H136" s="942"/>
      <c r="I136" s="1528"/>
      <c r="J136" s="942"/>
      <c r="K136" s="942"/>
      <c r="L136" s="942"/>
      <c r="M136" s="942"/>
      <c r="N136" s="1528"/>
      <c r="O136" s="942"/>
      <c r="P136" s="937"/>
      <c r="Q136" s="942"/>
      <c r="R136" s="942"/>
      <c r="S136" s="1528"/>
      <c r="T136" s="942"/>
      <c r="U136" s="937"/>
      <c r="V136" s="942"/>
      <c r="W136" s="942"/>
      <c r="X136" s="1528"/>
      <c r="Y136" s="942"/>
      <c r="Z136" s="942"/>
      <c r="AA136" s="942"/>
      <c r="AB136" s="942"/>
      <c r="AC136" s="942"/>
      <c r="AD136" s="942"/>
      <c r="AE136" s="942"/>
      <c r="AF136" s="942"/>
      <c r="AG136" s="942"/>
      <c r="AH136" s="942"/>
      <c r="AI136" s="942"/>
      <c r="AJ136" s="942"/>
      <c r="AK136" s="942"/>
      <c r="AL136" s="942"/>
      <c r="AM136" s="942"/>
      <c r="AN136" s="942"/>
      <c r="AO136" s="942"/>
      <c r="AP136" s="942"/>
      <c r="AQ136" s="942"/>
      <c r="AR136" s="942"/>
      <c r="AS136" s="942"/>
      <c r="AT136" s="942"/>
      <c r="AU136" s="942"/>
      <c r="AV136" s="942"/>
      <c r="AW136" s="942"/>
      <c r="AX136" s="942"/>
      <c r="AY136" s="942"/>
      <c r="AZ136" s="942"/>
      <c r="BA136" s="942"/>
      <c r="BB136" s="942"/>
      <c r="BC136" s="942"/>
      <c r="BD136" s="942"/>
      <c r="BE136" s="942"/>
      <c r="BF136" s="942"/>
      <c r="BG136" s="942"/>
    </row>
    <row r="137" spans="1:59" x14ac:dyDescent="0.15">
      <c r="A137" s="942"/>
      <c r="B137" s="942"/>
      <c r="C137" s="942"/>
      <c r="D137" s="942"/>
      <c r="E137" s="942"/>
      <c r="F137" s="1528"/>
      <c r="G137" s="942"/>
      <c r="H137" s="942"/>
      <c r="I137" s="1528"/>
      <c r="J137" s="942"/>
      <c r="K137" s="942"/>
      <c r="L137" s="942"/>
      <c r="M137" s="942"/>
      <c r="N137" s="1528"/>
      <c r="O137" s="942"/>
      <c r="P137" s="937"/>
      <c r="Q137" s="942"/>
      <c r="R137" s="942"/>
      <c r="S137" s="1528"/>
      <c r="T137" s="942"/>
      <c r="U137" s="937"/>
      <c r="V137" s="942"/>
      <c r="W137" s="942"/>
      <c r="X137" s="1528"/>
      <c r="Y137" s="942"/>
      <c r="Z137" s="942"/>
      <c r="AA137" s="942"/>
      <c r="AB137" s="942"/>
      <c r="AC137" s="942"/>
      <c r="AD137" s="942"/>
      <c r="AE137" s="942"/>
      <c r="AF137" s="942"/>
      <c r="AG137" s="942"/>
      <c r="AH137" s="942"/>
      <c r="AI137" s="942"/>
      <c r="AJ137" s="942"/>
      <c r="AK137" s="942"/>
      <c r="AL137" s="942"/>
      <c r="AM137" s="942"/>
      <c r="AN137" s="942"/>
      <c r="AO137" s="942"/>
      <c r="AP137" s="942"/>
      <c r="AQ137" s="942"/>
      <c r="AR137" s="942"/>
      <c r="AS137" s="942"/>
      <c r="AT137" s="942"/>
      <c r="AU137" s="942"/>
      <c r="AV137" s="942"/>
      <c r="AW137" s="942"/>
      <c r="AX137" s="942"/>
      <c r="AY137" s="942"/>
      <c r="AZ137" s="942"/>
      <c r="BA137" s="942"/>
      <c r="BB137" s="942"/>
      <c r="BC137" s="942"/>
      <c r="BD137" s="942"/>
      <c r="BE137" s="942"/>
      <c r="BF137" s="942"/>
      <c r="BG137" s="942"/>
    </row>
    <row r="138" spans="1:59" x14ac:dyDescent="0.15">
      <c r="A138" s="942"/>
      <c r="B138" s="942"/>
      <c r="C138" s="942"/>
      <c r="D138" s="942"/>
      <c r="E138" s="942"/>
      <c r="F138" s="1528"/>
      <c r="G138" s="942"/>
      <c r="H138" s="942"/>
      <c r="I138" s="1528"/>
      <c r="J138" s="942"/>
      <c r="K138" s="942"/>
      <c r="L138" s="942"/>
      <c r="M138" s="942"/>
      <c r="N138" s="1528"/>
      <c r="O138" s="942"/>
      <c r="P138" s="937"/>
      <c r="Q138" s="942"/>
      <c r="R138" s="942"/>
      <c r="S138" s="1528"/>
      <c r="T138" s="942"/>
      <c r="U138" s="937"/>
      <c r="V138" s="942"/>
      <c r="W138" s="942"/>
      <c r="X138" s="1528"/>
      <c r="Y138" s="942"/>
      <c r="Z138" s="942"/>
      <c r="AA138" s="942"/>
      <c r="AB138" s="942"/>
      <c r="AC138" s="942"/>
      <c r="AD138" s="942"/>
      <c r="AE138" s="942"/>
      <c r="AF138" s="942"/>
      <c r="AG138" s="942"/>
      <c r="AH138" s="942"/>
      <c r="AI138" s="942"/>
      <c r="AJ138" s="942"/>
      <c r="AK138" s="942"/>
      <c r="AL138" s="942"/>
      <c r="AM138" s="942"/>
      <c r="AN138" s="942"/>
      <c r="AO138" s="942"/>
      <c r="AP138" s="942"/>
      <c r="AQ138" s="942"/>
      <c r="AR138" s="942"/>
      <c r="AS138" s="942"/>
      <c r="AT138" s="942"/>
      <c r="AU138" s="942"/>
      <c r="AV138" s="942"/>
      <c r="AW138" s="942"/>
      <c r="AX138" s="942"/>
      <c r="AY138" s="942"/>
      <c r="AZ138" s="942"/>
      <c r="BA138" s="942"/>
      <c r="BB138" s="942"/>
      <c r="BC138" s="942"/>
      <c r="BD138" s="942"/>
      <c r="BE138" s="942"/>
      <c r="BF138" s="942"/>
      <c r="BG138" s="942"/>
    </row>
    <row r="139" spans="1:59" x14ac:dyDescent="0.15">
      <c r="A139" s="942"/>
      <c r="B139" s="942"/>
      <c r="C139" s="942"/>
      <c r="D139" s="942"/>
      <c r="E139" s="942"/>
      <c r="F139" s="1528"/>
      <c r="G139" s="942"/>
      <c r="H139" s="942"/>
      <c r="I139" s="1528"/>
      <c r="J139" s="942"/>
      <c r="K139" s="942"/>
      <c r="L139" s="942"/>
      <c r="M139" s="942"/>
      <c r="N139" s="1528"/>
      <c r="O139" s="942"/>
      <c r="P139" s="937"/>
      <c r="Q139" s="942"/>
      <c r="R139" s="942"/>
      <c r="S139" s="1528"/>
      <c r="T139" s="942"/>
      <c r="U139" s="937"/>
      <c r="V139" s="942"/>
      <c r="W139" s="942"/>
      <c r="X139" s="1528"/>
      <c r="Y139" s="942"/>
      <c r="Z139" s="942"/>
      <c r="AA139" s="942"/>
      <c r="AB139" s="942"/>
      <c r="AC139" s="942"/>
      <c r="AD139" s="942"/>
      <c r="AE139" s="942"/>
      <c r="AF139" s="942"/>
      <c r="AG139" s="942"/>
      <c r="AH139" s="942"/>
      <c r="AI139" s="942"/>
      <c r="AJ139" s="942"/>
      <c r="AK139" s="942"/>
      <c r="AL139" s="942"/>
      <c r="AM139" s="942"/>
      <c r="AN139" s="942"/>
      <c r="AO139" s="942"/>
      <c r="AP139" s="942"/>
      <c r="AQ139" s="942"/>
      <c r="AR139" s="942"/>
      <c r="AS139" s="942"/>
      <c r="AT139" s="942"/>
      <c r="AU139" s="942"/>
      <c r="AV139" s="942"/>
      <c r="AW139" s="942"/>
      <c r="AX139" s="942"/>
      <c r="AY139" s="942"/>
      <c r="AZ139" s="942"/>
      <c r="BA139" s="942"/>
      <c r="BB139" s="942"/>
      <c r="BC139" s="942"/>
      <c r="BD139" s="942"/>
      <c r="BE139" s="942"/>
      <c r="BF139" s="942"/>
      <c r="BG139" s="942"/>
    </row>
    <row r="140" spans="1:59" x14ac:dyDescent="0.15">
      <c r="A140" s="942"/>
      <c r="B140" s="942"/>
      <c r="C140" s="942"/>
      <c r="D140" s="942"/>
      <c r="E140" s="942"/>
      <c r="F140" s="1528"/>
      <c r="G140" s="942"/>
      <c r="H140" s="942"/>
      <c r="I140" s="1528"/>
      <c r="J140" s="942"/>
      <c r="K140" s="942"/>
      <c r="L140" s="942"/>
      <c r="M140" s="942"/>
      <c r="N140" s="1528"/>
      <c r="O140" s="942"/>
      <c r="P140" s="937"/>
      <c r="Q140" s="942"/>
      <c r="R140" s="942"/>
      <c r="S140" s="1528"/>
      <c r="T140" s="942"/>
      <c r="U140" s="937"/>
      <c r="V140" s="942"/>
      <c r="W140" s="942"/>
      <c r="X140" s="1528"/>
      <c r="Y140" s="942"/>
      <c r="Z140" s="942"/>
      <c r="AA140" s="942"/>
      <c r="AB140" s="942"/>
      <c r="AC140" s="942"/>
      <c r="AD140" s="942"/>
      <c r="AE140" s="942"/>
      <c r="AF140" s="942"/>
      <c r="AG140" s="942"/>
      <c r="AH140" s="942"/>
      <c r="AI140" s="942"/>
      <c r="AJ140" s="942"/>
      <c r="AK140" s="942"/>
      <c r="AL140" s="942"/>
      <c r="AM140" s="942"/>
      <c r="AN140" s="942"/>
      <c r="AO140" s="942"/>
      <c r="AP140" s="942"/>
      <c r="AQ140" s="942"/>
      <c r="AR140" s="942"/>
      <c r="AS140" s="942"/>
      <c r="AT140" s="942"/>
      <c r="AU140" s="942"/>
      <c r="AV140" s="942"/>
      <c r="AW140" s="942"/>
      <c r="AX140" s="942"/>
      <c r="AY140" s="942"/>
      <c r="AZ140" s="942"/>
      <c r="BA140" s="942"/>
      <c r="BB140" s="942"/>
      <c r="BC140" s="942"/>
      <c r="BD140" s="942"/>
      <c r="BE140" s="942"/>
      <c r="BF140" s="942"/>
      <c r="BG140" s="942"/>
    </row>
    <row r="141" spans="1:59" x14ac:dyDescent="0.15">
      <c r="A141" s="942"/>
      <c r="B141" s="942"/>
      <c r="C141" s="942"/>
      <c r="D141" s="942"/>
      <c r="E141" s="942"/>
      <c r="F141" s="1528"/>
      <c r="G141" s="942"/>
      <c r="H141" s="942"/>
      <c r="I141" s="1528"/>
      <c r="J141" s="942"/>
      <c r="K141" s="942"/>
      <c r="L141" s="942"/>
      <c r="M141" s="942"/>
      <c r="N141" s="1528"/>
      <c r="O141" s="942"/>
      <c r="P141" s="937"/>
      <c r="Q141" s="942"/>
      <c r="R141" s="942"/>
      <c r="S141" s="1528"/>
      <c r="T141" s="942"/>
      <c r="U141" s="937"/>
      <c r="V141" s="942"/>
      <c r="W141" s="942"/>
      <c r="X141" s="1528"/>
      <c r="Y141" s="942"/>
      <c r="Z141" s="942"/>
      <c r="AA141" s="942"/>
      <c r="AB141" s="942"/>
      <c r="AC141" s="942"/>
      <c r="AD141" s="942"/>
      <c r="AE141" s="942"/>
      <c r="AF141" s="942"/>
      <c r="AG141" s="942"/>
      <c r="AH141" s="942"/>
      <c r="AI141" s="942"/>
      <c r="AJ141" s="942"/>
      <c r="AK141" s="942"/>
      <c r="AL141" s="942"/>
      <c r="AM141" s="942"/>
      <c r="AN141" s="942"/>
      <c r="AO141" s="942"/>
      <c r="AP141" s="942"/>
      <c r="AQ141" s="942"/>
      <c r="AR141" s="942"/>
      <c r="AS141" s="942"/>
      <c r="AT141" s="942"/>
      <c r="AU141" s="942"/>
      <c r="AV141" s="942"/>
      <c r="AW141" s="942"/>
      <c r="AX141" s="942"/>
      <c r="AY141" s="942"/>
      <c r="AZ141" s="942"/>
      <c r="BA141" s="942"/>
      <c r="BB141" s="942"/>
      <c r="BC141" s="942"/>
      <c r="BD141" s="942"/>
      <c r="BE141" s="942"/>
      <c r="BF141" s="942"/>
      <c r="BG141" s="942"/>
    </row>
    <row r="142" spans="1:59" x14ac:dyDescent="0.15">
      <c r="A142" s="942"/>
      <c r="B142" s="942"/>
      <c r="C142" s="942"/>
      <c r="D142" s="942"/>
      <c r="E142" s="942"/>
      <c r="F142" s="1528"/>
      <c r="G142" s="942"/>
      <c r="H142" s="942"/>
      <c r="I142" s="1528"/>
      <c r="J142" s="942"/>
      <c r="K142" s="942"/>
      <c r="L142" s="942"/>
      <c r="M142" s="942"/>
      <c r="N142" s="1528"/>
      <c r="O142" s="942"/>
      <c r="P142" s="937"/>
      <c r="Q142" s="942"/>
      <c r="R142" s="942"/>
      <c r="S142" s="1528"/>
      <c r="T142" s="942"/>
      <c r="U142" s="937"/>
      <c r="V142" s="942"/>
      <c r="W142" s="942"/>
      <c r="X142" s="1528"/>
      <c r="Y142" s="942"/>
      <c r="Z142" s="942"/>
      <c r="AA142" s="942"/>
      <c r="AB142" s="942"/>
      <c r="AC142" s="942"/>
      <c r="AD142" s="942"/>
      <c r="AE142" s="942"/>
      <c r="AF142" s="942"/>
      <c r="AG142" s="942"/>
      <c r="AH142" s="942"/>
      <c r="AI142" s="942"/>
      <c r="AJ142" s="942"/>
      <c r="AK142" s="942"/>
      <c r="AL142" s="942"/>
      <c r="AM142" s="942"/>
      <c r="AN142" s="942"/>
      <c r="AO142" s="942"/>
      <c r="AP142" s="942"/>
      <c r="AQ142" s="942"/>
      <c r="AR142" s="942"/>
      <c r="AS142" s="942"/>
      <c r="AT142" s="942"/>
      <c r="AU142" s="942"/>
      <c r="AV142" s="942"/>
      <c r="AW142" s="942"/>
      <c r="AX142" s="942"/>
      <c r="AY142" s="942"/>
      <c r="AZ142" s="942"/>
      <c r="BA142" s="942"/>
      <c r="BB142" s="942"/>
      <c r="BC142" s="942"/>
      <c r="BD142" s="942"/>
      <c r="BE142" s="942"/>
      <c r="BF142" s="942"/>
      <c r="BG142" s="942"/>
    </row>
    <row r="143" spans="1:59" x14ac:dyDescent="0.15">
      <c r="A143" s="942"/>
      <c r="B143" s="942"/>
      <c r="C143" s="942"/>
      <c r="D143" s="942"/>
      <c r="E143" s="942"/>
      <c r="F143" s="1528"/>
      <c r="G143" s="942"/>
      <c r="H143" s="942"/>
      <c r="I143" s="1528"/>
      <c r="J143" s="942"/>
      <c r="K143" s="942"/>
      <c r="L143" s="942"/>
      <c r="M143" s="942"/>
      <c r="N143" s="1528"/>
      <c r="O143" s="942"/>
      <c r="P143" s="937"/>
      <c r="Q143" s="942"/>
      <c r="R143" s="942"/>
      <c r="S143" s="1528"/>
      <c r="T143" s="942"/>
      <c r="U143" s="937"/>
      <c r="V143" s="942"/>
      <c r="W143" s="942"/>
      <c r="X143" s="1528"/>
      <c r="Y143" s="942"/>
      <c r="Z143" s="942"/>
      <c r="AA143" s="942"/>
      <c r="AB143" s="942"/>
      <c r="AC143" s="942"/>
      <c r="AD143" s="942"/>
      <c r="AE143" s="942"/>
      <c r="AF143" s="942"/>
      <c r="AG143" s="942"/>
      <c r="AH143" s="942"/>
      <c r="AI143" s="942"/>
      <c r="AJ143" s="942"/>
      <c r="AK143" s="942"/>
      <c r="AL143" s="942"/>
      <c r="AM143" s="942"/>
      <c r="AN143" s="942"/>
      <c r="AO143" s="942"/>
      <c r="AP143" s="942"/>
      <c r="AQ143" s="942"/>
      <c r="AR143" s="942"/>
      <c r="AS143" s="942"/>
      <c r="AT143" s="942"/>
      <c r="AU143" s="942"/>
      <c r="AV143" s="942"/>
      <c r="AW143" s="942"/>
      <c r="AX143" s="942"/>
      <c r="AY143" s="942"/>
      <c r="AZ143" s="942"/>
      <c r="BA143" s="942"/>
      <c r="BB143" s="942"/>
      <c r="BC143" s="942"/>
      <c r="BD143" s="942"/>
      <c r="BE143" s="942"/>
      <c r="BF143" s="942"/>
      <c r="BG143" s="942"/>
    </row>
    <row r="144" spans="1:59" x14ac:dyDescent="0.15">
      <c r="A144" s="942"/>
      <c r="B144" s="942"/>
      <c r="C144" s="942"/>
      <c r="D144" s="942"/>
      <c r="E144" s="942"/>
      <c r="F144" s="1528"/>
      <c r="G144" s="942"/>
      <c r="H144" s="942"/>
      <c r="I144" s="1528"/>
      <c r="J144" s="942"/>
      <c r="K144" s="942"/>
      <c r="L144" s="942"/>
      <c r="M144" s="942"/>
      <c r="N144" s="1528"/>
      <c r="O144" s="942"/>
      <c r="P144" s="937"/>
      <c r="Q144" s="942"/>
      <c r="R144" s="942"/>
      <c r="S144" s="1528"/>
      <c r="T144" s="942"/>
      <c r="U144" s="937"/>
      <c r="V144" s="942"/>
      <c r="W144" s="942"/>
      <c r="X144" s="1528"/>
      <c r="Y144" s="942"/>
      <c r="Z144" s="942"/>
      <c r="AA144" s="942"/>
      <c r="AB144" s="942"/>
      <c r="AC144" s="942"/>
      <c r="AD144" s="942"/>
      <c r="AE144" s="942"/>
      <c r="AF144" s="942"/>
      <c r="AG144" s="942"/>
      <c r="AH144" s="942"/>
      <c r="AI144" s="942"/>
      <c r="AJ144" s="942"/>
      <c r="AK144" s="942"/>
      <c r="AL144" s="942"/>
      <c r="AM144" s="942"/>
      <c r="AN144" s="942"/>
      <c r="AO144" s="942"/>
      <c r="AP144" s="942"/>
      <c r="AQ144" s="942"/>
      <c r="AR144" s="942"/>
      <c r="AS144" s="942"/>
      <c r="AT144" s="942"/>
      <c r="AU144" s="942"/>
      <c r="AV144" s="942"/>
      <c r="AW144" s="942"/>
      <c r="AX144" s="942"/>
      <c r="AY144" s="942"/>
      <c r="AZ144" s="942"/>
      <c r="BA144" s="942"/>
      <c r="BB144" s="942"/>
      <c r="BC144" s="942"/>
      <c r="BD144" s="942"/>
      <c r="BE144" s="942"/>
      <c r="BF144" s="942"/>
      <c r="BG144" s="942"/>
    </row>
    <row r="145" spans="1:59" x14ac:dyDescent="0.15">
      <c r="A145" s="942"/>
      <c r="B145" s="942"/>
      <c r="C145" s="942"/>
      <c r="D145" s="942"/>
      <c r="E145" s="942"/>
      <c r="F145" s="1528"/>
      <c r="G145" s="942"/>
      <c r="H145" s="942"/>
      <c r="I145" s="1528"/>
      <c r="J145" s="942"/>
      <c r="K145" s="942"/>
      <c r="L145" s="942"/>
      <c r="M145" s="942"/>
      <c r="N145" s="1528"/>
      <c r="O145" s="942"/>
      <c r="P145" s="937"/>
      <c r="Q145" s="942"/>
      <c r="R145" s="942"/>
      <c r="S145" s="1528"/>
      <c r="T145" s="942"/>
      <c r="U145" s="937"/>
      <c r="V145" s="942"/>
      <c r="W145" s="942"/>
      <c r="X145" s="1528"/>
      <c r="Y145" s="942"/>
      <c r="Z145" s="942"/>
      <c r="AA145" s="942"/>
      <c r="AB145" s="942"/>
      <c r="AC145" s="942"/>
      <c r="AD145" s="942"/>
      <c r="AE145" s="942"/>
      <c r="AF145" s="942"/>
      <c r="AG145" s="942"/>
      <c r="AH145" s="942"/>
      <c r="AI145" s="942"/>
      <c r="AJ145" s="942"/>
      <c r="AK145" s="942"/>
      <c r="AL145" s="942"/>
      <c r="AM145" s="942"/>
      <c r="AN145" s="942"/>
      <c r="AO145" s="942"/>
      <c r="AP145" s="942"/>
      <c r="AQ145" s="942"/>
      <c r="AR145" s="942"/>
      <c r="AS145" s="942"/>
      <c r="AT145" s="942"/>
      <c r="AU145" s="942"/>
      <c r="AV145" s="942"/>
      <c r="AW145" s="942"/>
      <c r="AX145" s="942"/>
      <c r="AY145" s="942"/>
      <c r="AZ145" s="942"/>
      <c r="BA145" s="942"/>
      <c r="BB145" s="942"/>
      <c r="BC145" s="942"/>
      <c r="BD145" s="942"/>
      <c r="BE145" s="942"/>
      <c r="BF145" s="942"/>
      <c r="BG145" s="942"/>
    </row>
    <row r="146" spans="1:59" x14ac:dyDescent="0.15">
      <c r="A146" s="942"/>
      <c r="B146" s="942"/>
      <c r="C146" s="942"/>
      <c r="D146" s="942"/>
      <c r="E146" s="942"/>
      <c r="F146" s="1528"/>
      <c r="G146" s="942"/>
      <c r="H146" s="942"/>
      <c r="I146" s="1528"/>
      <c r="J146" s="942"/>
      <c r="K146" s="942"/>
      <c r="L146" s="942"/>
      <c r="M146" s="942"/>
      <c r="N146" s="1528"/>
      <c r="O146" s="942"/>
      <c r="P146" s="937"/>
      <c r="Q146" s="942"/>
      <c r="R146" s="942"/>
      <c r="S146" s="1528"/>
      <c r="T146" s="942"/>
      <c r="U146" s="937"/>
      <c r="V146" s="942"/>
      <c r="W146" s="942"/>
      <c r="X146" s="1528"/>
      <c r="Y146" s="942"/>
      <c r="Z146" s="942"/>
      <c r="AA146" s="942"/>
      <c r="AB146" s="942"/>
      <c r="AC146" s="942"/>
      <c r="AD146" s="942"/>
      <c r="AE146" s="942"/>
      <c r="AF146" s="942"/>
      <c r="AG146" s="942"/>
      <c r="AH146" s="942"/>
      <c r="AI146" s="942"/>
      <c r="AJ146" s="942"/>
      <c r="AK146" s="942"/>
      <c r="AL146" s="942"/>
      <c r="AM146" s="942"/>
      <c r="AN146" s="942"/>
      <c r="AO146" s="942"/>
      <c r="AP146" s="942"/>
      <c r="AQ146" s="942"/>
      <c r="AR146" s="942"/>
      <c r="AS146" s="942"/>
      <c r="AT146" s="942"/>
      <c r="AU146" s="942"/>
      <c r="AV146" s="942"/>
      <c r="AW146" s="942"/>
      <c r="AX146" s="942"/>
      <c r="AY146" s="942"/>
      <c r="AZ146" s="942"/>
      <c r="BA146" s="942"/>
      <c r="BB146" s="942"/>
      <c r="BC146" s="942"/>
      <c r="BD146" s="942"/>
      <c r="BE146" s="942"/>
      <c r="BF146" s="942"/>
      <c r="BG146" s="942"/>
    </row>
  </sheetData>
  <sheetProtection sheet="1" objects="1" scenarios="1"/>
  <mergeCells count="21">
    <mergeCell ref="Q5:R5"/>
    <mergeCell ref="N5:P5"/>
    <mergeCell ref="L5:M5"/>
    <mergeCell ref="E7:F7"/>
    <mergeCell ref="E15:F15"/>
    <mergeCell ref="W68:X68"/>
    <mergeCell ref="W7:X7"/>
    <mergeCell ref="R15:S15"/>
    <mergeCell ref="W15:X15"/>
    <mergeCell ref="E2:M2"/>
    <mergeCell ref="N2:X2"/>
    <mergeCell ref="E68:F68"/>
    <mergeCell ref="H68:I68"/>
    <mergeCell ref="M7:N7"/>
    <mergeCell ref="S5:V5"/>
    <mergeCell ref="M68:N68"/>
    <mergeCell ref="M15:N15"/>
    <mergeCell ref="R7:S7"/>
    <mergeCell ref="H7:I7"/>
    <mergeCell ref="H15:I15"/>
    <mergeCell ref="R68:S68"/>
  </mergeCells>
  <phoneticPr fontId="2" type="noConversion"/>
  <conditionalFormatting sqref="H69 M69 R69 W69">
    <cfRule type="cellIs" dxfId="7" priority="1" stopIfTrue="1" operator="lessThan">
      <formula>0</formula>
    </cfRule>
  </conditionalFormatting>
  <hyperlinks>
    <hyperlink ref="W5" location="'t5'!A1" display="siguiente ►" xr:uid="{00000000-0004-0000-1600-000000000000}"/>
    <hyperlink ref="S5" location="'b5'!A1" display="◄ gastos 5 " xr:uid="{00000000-0004-0000-1600-000001000000}"/>
    <hyperlink ref="Q5" location="'t5'!A1" display="◄ ingresos 5" xr:uid="{00000000-0004-0000-1600-000002000000}"/>
    <hyperlink ref="L5" location="'1'!A1" display="◄ ir inicio" xr:uid="{00000000-0004-0000-1600-000003000000}"/>
    <hyperlink ref="N5:P5" location="'6b'!A1" display="◄ ir anterior" xr:uid="{00000000-0004-0000-1600-000004000000}"/>
    <hyperlink ref="Q5:R5" location="'6a'!A1" display="◄ ingresos 5" xr:uid="{00000000-0004-0000-1600-000005000000}"/>
    <hyperlink ref="S5:V5" location="'6b'!A1" display="◄ gastos 5 " xr:uid="{00000000-0004-0000-1600-000006000000}"/>
  </hyperlinks>
  <printOptions horizontalCentered="1" verticalCentered="1"/>
  <pageMargins left="0" right="0" top="0" bottom="0" header="0" footer="0"/>
  <legacyDrawing r:id="rId1"/>
  <extLst>
    <ext xmlns:mx="http://schemas.microsoft.com/office/mac/excel/2008/main" uri="http://schemas.microsoft.com/office/mac/excel/2008/main">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indexed="19"/>
  </sheetPr>
  <dimension ref="A1:AK162"/>
  <sheetViews>
    <sheetView showZeros="0" zoomScale="75" workbookViewId="0">
      <pane xSplit="4" ySplit="4" topLeftCell="E7" activePane="bottomRight" state="frozen"/>
      <selection pane="topRight" activeCell="E1" sqref="E1"/>
      <selection pane="bottomLeft" activeCell="A5" sqref="A5"/>
      <selection pane="bottomRight" activeCell="G20" sqref="G20"/>
    </sheetView>
  </sheetViews>
  <sheetFormatPr baseColWidth="10" defaultRowHeight="13" x14ac:dyDescent="0.15"/>
  <cols>
    <col min="1" max="1" width="2.5" customWidth="1"/>
    <col min="2" max="2" width="5" customWidth="1"/>
    <col min="3" max="3" width="2.6640625" customWidth="1"/>
    <col min="4" max="4" width="44.83203125" customWidth="1"/>
    <col min="5" max="5" width="13.33203125" customWidth="1"/>
    <col min="6" max="10" width="16.6640625" customWidth="1"/>
    <col min="11" max="11" width="8.5" customWidth="1"/>
    <col min="14" max="17" width="0" hidden="1" customWidth="1"/>
  </cols>
  <sheetData>
    <row r="1" spans="1:37" ht="4.5" customHeight="1" thickBot="1" x14ac:dyDescent="0.2">
      <c r="A1" s="4"/>
      <c r="B1" s="4"/>
      <c r="C1" s="4"/>
      <c r="D1" s="4"/>
      <c r="E1" s="4"/>
      <c r="F1" s="4"/>
      <c r="G1" s="4"/>
      <c r="H1" s="4"/>
      <c r="I1" s="4"/>
      <c r="J1" s="4"/>
      <c r="K1" s="4"/>
      <c r="L1" s="4"/>
      <c r="M1" s="1"/>
      <c r="N1" s="1"/>
      <c r="O1" s="1"/>
      <c r="P1" s="1" t="s">
        <v>169</v>
      </c>
      <c r="Q1" s="1"/>
      <c r="R1" s="1"/>
      <c r="S1" s="1"/>
      <c r="T1" s="1"/>
      <c r="U1" s="1"/>
      <c r="V1" s="1"/>
      <c r="W1" s="1"/>
      <c r="X1" s="1"/>
      <c r="Y1" s="1"/>
      <c r="Z1" s="1"/>
      <c r="AA1" s="1"/>
      <c r="AB1" s="1"/>
      <c r="AC1" s="1"/>
      <c r="AD1" s="1"/>
      <c r="AE1" s="1"/>
      <c r="AF1" s="1"/>
      <c r="AG1" s="1"/>
      <c r="AH1" s="1"/>
      <c r="AI1" s="1"/>
      <c r="AJ1" s="1"/>
      <c r="AK1" s="1"/>
    </row>
    <row r="2" spans="1:37" ht="17.25" customHeight="1" thickBot="1" x14ac:dyDescent="0.25">
      <c r="A2" s="4"/>
      <c r="B2" s="4"/>
      <c r="C2" s="4"/>
      <c r="D2" s="4"/>
      <c r="E2" s="4"/>
      <c r="F2" s="2780">
        <f>IF(N82&gt;0,O82,0)</f>
        <v>0</v>
      </c>
      <c r="G2" s="2780"/>
      <c r="H2" s="4"/>
      <c r="I2" s="2781" t="s">
        <v>1352</v>
      </c>
      <c r="J2" s="2782"/>
      <c r="K2" s="4"/>
      <c r="L2" s="4"/>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row>
    <row r="3" spans="1:37" ht="3.75" customHeight="1" thickBot="1" x14ac:dyDescent="0.25">
      <c r="A3" s="4"/>
      <c r="B3" s="1943"/>
      <c r="C3" s="4"/>
      <c r="D3" s="4"/>
      <c r="E3" s="4"/>
      <c r="F3" s="4"/>
      <c r="G3" s="4"/>
      <c r="H3" s="2595"/>
      <c r="I3" s="2595"/>
      <c r="J3" s="4"/>
      <c r="K3" s="4"/>
      <c r="L3" s="4"/>
      <c r="M3" s="942"/>
      <c r="N3" s="942"/>
      <c r="O3" s="942"/>
      <c r="P3" s="942"/>
      <c r="Q3" s="942"/>
      <c r="R3" s="942"/>
      <c r="S3" s="942"/>
      <c r="T3" s="942"/>
      <c r="U3" s="942"/>
      <c r="V3" s="942"/>
      <c r="W3" s="942"/>
      <c r="X3" s="942"/>
      <c r="Y3" s="942"/>
      <c r="Z3" s="942"/>
      <c r="AA3" s="942"/>
      <c r="AB3" s="942"/>
      <c r="AC3" s="942"/>
      <c r="AD3" s="942"/>
      <c r="AE3" s="942"/>
      <c r="AF3" s="942"/>
      <c r="AG3" s="942"/>
      <c r="AH3" s="942"/>
      <c r="AI3" s="942"/>
      <c r="AJ3" s="942"/>
      <c r="AK3" s="942"/>
    </row>
    <row r="4" spans="1:37" ht="17" thickBot="1" x14ac:dyDescent="0.25">
      <c r="A4" s="4"/>
      <c r="B4" s="4"/>
      <c r="C4" s="4"/>
      <c r="D4" s="4"/>
      <c r="E4" s="4"/>
      <c r="F4" s="2024" t="s">
        <v>577</v>
      </c>
      <c r="G4" s="2014" t="s">
        <v>565</v>
      </c>
      <c r="H4" s="2026" t="s">
        <v>572</v>
      </c>
      <c r="I4" s="2037" t="s">
        <v>591</v>
      </c>
      <c r="J4" s="2020" t="s">
        <v>96</v>
      </c>
      <c r="K4" s="4"/>
      <c r="L4" s="4"/>
      <c r="M4" s="942"/>
      <c r="N4" s="942"/>
      <c r="O4" s="942"/>
      <c r="P4" s="942"/>
      <c r="Q4" s="942"/>
      <c r="R4" s="942"/>
      <c r="S4" s="942"/>
      <c r="T4" s="942"/>
      <c r="U4" s="942"/>
      <c r="V4" s="942"/>
      <c r="W4" s="942"/>
      <c r="X4" s="942"/>
      <c r="Y4" s="942"/>
      <c r="Z4" s="942"/>
      <c r="AA4" s="942"/>
      <c r="AB4" s="942"/>
      <c r="AC4" s="942"/>
      <c r="AD4" s="942"/>
      <c r="AE4" s="942"/>
      <c r="AF4" s="942"/>
      <c r="AG4" s="942"/>
      <c r="AH4" s="942"/>
      <c r="AI4" s="942"/>
      <c r="AJ4" s="942"/>
      <c r="AK4" s="942"/>
    </row>
    <row r="5" spans="1:37" ht="6" customHeight="1" thickBot="1" x14ac:dyDescent="0.2">
      <c r="A5" s="4"/>
      <c r="B5" s="4"/>
      <c r="C5" s="4"/>
      <c r="D5" s="4"/>
      <c r="E5" s="4"/>
      <c r="F5" s="4"/>
      <c r="G5" s="4"/>
      <c r="H5" s="4"/>
      <c r="I5" s="4"/>
      <c r="J5" s="4"/>
      <c r="K5" s="4"/>
      <c r="L5" s="4"/>
      <c r="M5" s="942"/>
      <c r="N5" s="942"/>
      <c r="O5" s="942"/>
      <c r="P5" s="942"/>
      <c r="Q5" s="942"/>
      <c r="R5" s="942"/>
      <c r="S5" s="942"/>
      <c r="T5" s="942"/>
      <c r="U5" s="942"/>
      <c r="V5" s="942"/>
      <c r="W5" s="942"/>
      <c r="X5" s="942"/>
      <c r="Y5" s="942"/>
      <c r="Z5" s="942"/>
      <c r="AA5" s="942"/>
      <c r="AB5" s="942"/>
      <c r="AC5" s="942"/>
      <c r="AD5" s="942"/>
      <c r="AE5" s="942"/>
      <c r="AF5" s="942"/>
      <c r="AG5" s="942"/>
      <c r="AH5" s="942"/>
      <c r="AI5" s="942"/>
      <c r="AJ5" s="942"/>
      <c r="AK5" s="942"/>
    </row>
    <row r="6" spans="1:37" ht="27" customHeight="1" thickTop="1" thickBot="1" x14ac:dyDescent="0.2">
      <c r="A6" s="4"/>
      <c r="B6" s="2370" t="str">
        <f>'1'!$G$13</f>
        <v>CAED GESTION</v>
      </c>
      <c r="C6" s="2371"/>
      <c r="D6" s="2371"/>
      <c r="E6" s="2325" t="str">
        <f>'2c'!$D$7</f>
        <v>PLAN de NEGOCIO</v>
      </c>
      <c r="F6" s="2325"/>
      <c r="G6" s="2325"/>
      <c r="H6" s="2704" t="s">
        <v>1643</v>
      </c>
      <c r="I6" s="2704"/>
      <c r="J6" s="2704"/>
      <c r="K6" s="2705"/>
      <c r="L6" s="4"/>
      <c r="M6" s="942"/>
      <c r="N6" s="942"/>
      <c r="O6" s="942"/>
      <c r="P6" s="942"/>
      <c r="Q6" s="942"/>
      <c r="R6" s="942"/>
      <c r="S6" s="942"/>
      <c r="T6" s="942"/>
      <c r="U6" s="942"/>
      <c r="V6" s="942"/>
      <c r="W6" s="942"/>
      <c r="X6" s="942"/>
      <c r="Y6" s="942"/>
      <c r="Z6" s="942"/>
      <c r="AA6" s="942"/>
      <c r="AB6" s="942"/>
      <c r="AC6" s="942"/>
      <c r="AD6" s="942"/>
      <c r="AE6" s="942"/>
      <c r="AF6" s="942"/>
      <c r="AG6" s="942"/>
      <c r="AH6" s="942"/>
      <c r="AI6" s="942"/>
      <c r="AJ6" s="942"/>
      <c r="AK6" s="942"/>
    </row>
    <row r="7" spans="1:37" ht="11.25" customHeight="1" x14ac:dyDescent="0.25">
      <c r="A7" s="4"/>
      <c r="B7" s="4"/>
      <c r="C7" s="4"/>
      <c r="D7" s="749"/>
      <c r="E7" s="749"/>
      <c r="F7" s="750"/>
      <c r="G7" s="751"/>
      <c r="H7" s="751"/>
      <c r="I7" s="751"/>
      <c r="J7" s="752"/>
      <c r="K7" s="95"/>
      <c r="L7" s="4"/>
      <c r="M7" s="942"/>
      <c r="N7" s="942"/>
      <c r="O7" s="942"/>
      <c r="P7" s="942"/>
      <c r="Q7" s="942"/>
      <c r="R7" s="942"/>
      <c r="S7" s="942"/>
      <c r="T7" s="942"/>
      <c r="U7" s="942"/>
      <c r="V7" s="942"/>
      <c r="W7" s="942"/>
      <c r="X7" s="942"/>
      <c r="Y7" s="942"/>
      <c r="Z7" s="942"/>
      <c r="AA7" s="942"/>
      <c r="AB7" s="942"/>
      <c r="AC7" s="942"/>
      <c r="AD7" s="942"/>
      <c r="AE7" s="942"/>
      <c r="AF7" s="942"/>
      <c r="AG7" s="942"/>
      <c r="AH7" s="942"/>
      <c r="AI7" s="942"/>
      <c r="AJ7" s="942"/>
      <c r="AK7" s="942"/>
    </row>
    <row r="8" spans="1:37" ht="11.25" customHeight="1" thickBot="1" x14ac:dyDescent="0.2">
      <c r="A8" s="4"/>
      <c r="B8" s="18"/>
      <c r="C8" s="18"/>
      <c r="D8" s="18"/>
      <c r="E8" s="18"/>
      <c r="F8" s="18"/>
      <c r="G8" s="18"/>
      <c r="H8" s="18"/>
      <c r="I8" s="18"/>
      <c r="J8" s="18"/>
      <c r="K8" s="18"/>
      <c r="L8" s="4"/>
      <c r="M8" s="942"/>
      <c r="N8" s="942"/>
      <c r="O8" s="942"/>
      <c r="P8" s="942"/>
      <c r="Q8" s="942"/>
      <c r="R8" s="942"/>
      <c r="S8" s="942"/>
      <c r="T8" s="942"/>
      <c r="U8" s="942"/>
      <c r="V8" s="942"/>
      <c r="W8" s="942"/>
      <c r="X8" s="942"/>
      <c r="Y8" s="942"/>
      <c r="Z8" s="942"/>
      <c r="AA8" s="942"/>
      <c r="AB8" s="942"/>
      <c r="AC8" s="942"/>
      <c r="AD8" s="942"/>
      <c r="AE8" s="942"/>
      <c r="AF8" s="942"/>
      <c r="AG8" s="942"/>
      <c r="AH8" s="942"/>
      <c r="AI8" s="942"/>
      <c r="AJ8" s="942"/>
      <c r="AK8" s="942"/>
    </row>
    <row r="9" spans="1:37" ht="18.75" customHeight="1" thickBot="1" x14ac:dyDescent="0.2">
      <c r="A9" s="4"/>
      <c r="B9" s="19">
        <v>1</v>
      </c>
      <c r="C9" s="18"/>
      <c r="D9" s="1632" t="s">
        <v>1071</v>
      </c>
      <c r="E9" s="18"/>
      <c r="F9" s="1396">
        <f>'6a'!E34</f>
        <v>2023</v>
      </c>
      <c r="G9" s="1382">
        <f>'6a'!F34</f>
        <v>2024</v>
      </c>
      <c r="H9" s="1425">
        <f>'6a'!G34</f>
        <v>2025</v>
      </c>
      <c r="I9" s="1426">
        <f>'6a'!H34</f>
        <v>2026</v>
      </c>
      <c r="J9" s="1436">
        <f>'6a'!I34</f>
        <v>2027</v>
      </c>
      <c r="K9" s="18"/>
      <c r="L9" s="4"/>
      <c r="M9" s="942"/>
      <c r="N9" s="942"/>
      <c r="O9" s="942"/>
      <c r="P9" s="942"/>
      <c r="Q9" s="942"/>
      <c r="R9" s="942"/>
      <c r="S9" s="942"/>
      <c r="T9" s="942"/>
      <c r="U9" s="942"/>
      <c r="V9" s="942"/>
      <c r="W9" s="942"/>
      <c r="X9" s="942"/>
      <c r="Y9" s="942"/>
      <c r="Z9" s="942"/>
      <c r="AA9" s="942"/>
      <c r="AB9" s="942"/>
      <c r="AC9" s="942"/>
      <c r="AD9" s="942"/>
      <c r="AE9" s="942"/>
      <c r="AF9" s="942"/>
      <c r="AG9" s="942"/>
      <c r="AH9" s="942"/>
      <c r="AI9" s="942"/>
      <c r="AJ9" s="942"/>
      <c r="AK9" s="942"/>
    </row>
    <row r="10" spans="1:37" ht="9.75" customHeight="1" x14ac:dyDescent="0.15">
      <c r="A10" s="4"/>
      <c r="B10" s="18"/>
      <c r="C10" s="18"/>
      <c r="D10" s="18"/>
      <c r="E10" s="18"/>
      <c r="F10" s="18"/>
      <c r="G10" s="18"/>
      <c r="H10" s="18"/>
      <c r="I10" s="18"/>
      <c r="J10" s="18"/>
      <c r="K10" s="18"/>
      <c r="L10" s="4"/>
      <c r="M10" s="942"/>
      <c r="N10" s="942"/>
      <c r="O10" s="942"/>
      <c r="P10" s="942"/>
      <c r="Q10" s="942"/>
      <c r="R10" s="942"/>
      <c r="S10" s="942"/>
      <c r="T10" s="942"/>
      <c r="U10" s="942"/>
      <c r="V10" s="942"/>
      <c r="W10" s="942"/>
      <c r="X10" s="942"/>
      <c r="Y10" s="942"/>
      <c r="Z10" s="942"/>
      <c r="AA10" s="942"/>
      <c r="AB10" s="942"/>
      <c r="AC10" s="942"/>
      <c r="AD10" s="942"/>
      <c r="AE10" s="942"/>
      <c r="AF10" s="942"/>
      <c r="AG10" s="942"/>
      <c r="AH10" s="942"/>
      <c r="AI10" s="942"/>
      <c r="AJ10" s="942"/>
      <c r="AK10" s="942"/>
    </row>
    <row r="11" spans="1:37" ht="18.75" customHeight="1" thickBot="1" x14ac:dyDescent="0.25">
      <c r="A11" s="4"/>
      <c r="B11" s="18"/>
      <c r="C11" s="18"/>
      <c r="D11" s="1633" t="s">
        <v>923</v>
      </c>
      <c r="E11" s="18"/>
      <c r="F11" s="239">
        <f>'4a'!$F$11</f>
        <v>0</v>
      </c>
      <c r="G11" s="239">
        <f>+F86</f>
        <v>64543.60000000002</v>
      </c>
      <c r="H11" s="239">
        <f>+G86</f>
        <v>69638.277777777796</v>
      </c>
      <c r="I11" s="239">
        <f>+H86</f>
        <v>79811.277777777796</v>
      </c>
      <c r="J11" s="239">
        <f>+I86</f>
        <v>91630.467777777783</v>
      </c>
      <c r="K11" s="18"/>
      <c r="L11" s="4"/>
      <c r="M11" s="942"/>
      <c r="N11" s="942"/>
      <c r="O11" s="942"/>
      <c r="P11" s="942"/>
      <c r="Q11" s="942"/>
      <c r="R11" s="942"/>
      <c r="S11" s="942"/>
      <c r="T11" s="942"/>
      <c r="U11" s="942"/>
      <c r="V11" s="942"/>
      <c r="W11" s="942"/>
      <c r="X11" s="942"/>
      <c r="Y11" s="942"/>
      <c r="Z11" s="942"/>
      <c r="AA11" s="942"/>
      <c r="AB11" s="942"/>
      <c r="AC11" s="942"/>
      <c r="AD11" s="942"/>
      <c r="AE11" s="942"/>
      <c r="AF11" s="942"/>
      <c r="AG11" s="942"/>
      <c r="AH11" s="942"/>
      <c r="AI11" s="942"/>
      <c r="AJ11" s="942"/>
      <c r="AK11" s="942"/>
    </row>
    <row r="12" spans="1:37" ht="9.75" customHeight="1" x14ac:dyDescent="0.15">
      <c r="A12" s="4"/>
      <c r="B12" s="18"/>
      <c r="C12" s="18"/>
      <c r="D12" s="18"/>
      <c r="E12" s="18"/>
      <c r="F12" s="18"/>
      <c r="G12" s="18"/>
      <c r="H12" s="18"/>
      <c r="I12" s="18"/>
      <c r="J12" s="18"/>
      <c r="K12" s="18"/>
      <c r="L12" s="4"/>
      <c r="M12" s="942"/>
      <c r="N12" s="942"/>
      <c r="O12" s="942"/>
      <c r="P12" s="942"/>
      <c r="Q12" s="942"/>
      <c r="R12" s="942"/>
      <c r="S12" s="942"/>
      <c r="T12" s="942"/>
      <c r="U12" s="942"/>
      <c r="V12" s="942"/>
      <c r="W12" s="942"/>
      <c r="X12" s="942"/>
      <c r="Y12" s="942"/>
      <c r="Z12" s="942"/>
      <c r="AA12" s="942"/>
      <c r="AB12" s="942"/>
      <c r="AC12" s="942"/>
      <c r="AD12" s="942"/>
      <c r="AE12" s="942"/>
      <c r="AF12" s="942"/>
      <c r="AG12" s="942"/>
      <c r="AH12" s="942"/>
      <c r="AI12" s="942"/>
      <c r="AJ12" s="942"/>
      <c r="AK12" s="942"/>
    </row>
    <row r="13" spans="1:37" ht="18.75" customHeight="1" x14ac:dyDescent="0.15">
      <c r="A13" s="4"/>
      <c r="B13" s="18"/>
      <c r="C13" s="18"/>
      <c r="D13" s="1634" t="s">
        <v>1069</v>
      </c>
      <c r="E13" s="18"/>
      <c r="F13" s="175">
        <f>'4a'!E20</f>
        <v>81070</v>
      </c>
      <c r="G13" s="175">
        <f>'5 años'!N31</f>
        <v>85123.5</v>
      </c>
      <c r="H13" s="175">
        <f>'5 años'!O31</f>
        <v>87677.205000000002</v>
      </c>
      <c r="I13" s="175">
        <f>'5 años'!P31</f>
        <v>90307.52115</v>
      </c>
      <c r="J13" s="175">
        <f>'5 años'!Q31</f>
        <v>94822.897207500006</v>
      </c>
      <c r="K13" s="18"/>
      <c r="L13" s="4"/>
      <c r="M13" s="942"/>
      <c r="N13" s="942"/>
      <c r="O13" s="942"/>
      <c r="P13" s="942"/>
      <c r="Q13" s="942"/>
      <c r="R13" s="942"/>
      <c r="S13" s="942"/>
      <c r="T13" s="942"/>
      <c r="U13" s="942"/>
      <c r="V13" s="942"/>
      <c r="W13" s="942"/>
      <c r="X13" s="942"/>
      <c r="Y13" s="942"/>
      <c r="Z13" s="942"/>
      <c r="AA13" s="942"/>
      <c r="AB13" s="942"/>
      <c r="AC13" s="942"/>
      <c r="AD13" s="942"/>
      <c r="AE13" s="942"/>
      <c r="AF13" s="942"/>
      <c r="AG13" s="942"/>
      <c r="AH13" s="942"/>
      <c r="AI13" s="942"/>
      <c r="AJ13" s="942"/>
      <c r="AK13" s="942"/>
    </row>
    <row r="14" spans="1:37" ht="9.75" customHeight="1" x14ac:dyDescent="0.15">
      <c r="A14" s="4"/>
      <c r="B14" s="18"/>
      <c r="C14" s="44"/>
      <c r="D14" s="18"/>
      <c r="E14" s="18"/>
      <c r="F14" s="226"/>
      <c r="G14" s="18"/>
      <c r="H14" s="18"/>
      <c r="I14" s="18"/>
      <c r="J14" s="18"/>
      <c r="K14" s="18"/>
      <c r="L14" s="4"/>
      <c r="M14" s="942"/>
      <c r="N14" s="942"/>
      <c r="O14" s="942"/>
      <c r="P14" s="942"/>
      <c r="Q14" s="942"/>
      <c r="R14" s="942"/>
      <c r="S14" s="942"/>
      <c r="T14" s="942"/>
      <c r="U14" s="942"/>
      <c r="V14" s="942"/>
      <c r="W14" s="942"/>
      <c r="X14" s="942"/>
      <c r="Y14" s="942"/>
      <c r="Z14" s="942"/>
      <c r="AA14" s="942"/>
      <c r="AB14" s="942"/>
      <c r="AC14" s="942"/>
      <c r="AD14" s="942"/>
      <c r="AE14" s="942"/>
      <c r="AF14" s="942"/>
      <c r="AG14" s="942"/>
      <c r="AH14" s="942"/>
      <c r="AI14" s="942"/>
      <c r="AJ14" s="942"/>
      <c r="AK14" s="942"/>
    </row>
    <row r="15" spans="1:37" ht="18.75" customHeight="1" x14ac:dyDescent="0.15">
      <c r="A15" s="4"/>
      <c r="B15" s="18"/>
      <c r="C15" s="44"/>
      <c r="D15" s="1634" t="s">
        <v>1070</v>
      </c>
      <c r="E15" s="18"/>
      <c r="F15" s="226"/>
      <c r="G15" s="18"/>
      <c r="H15" s="18"/>
      <c r="I15" s="18"/>
      <c r="J15" s="18"/>
      <c r="K15" s="18"/>
      <c r="L15" s="4"/>
      <c r="M15" s="942"/>
      <c r="N15" s="942"/>
      <c r="O15" s="942"/>
      <c r="P15" s="942"/>
      <c r="Q15" s="942"/>
      <c r="R15" s="942"/>
      <c r="S15" s="942"/>
      <c r="T15" s="942"/>
      <c r="U15" s="942"/>
      <c r="V15" s="942"/>
      <c r="W15" s="942"/>
      <c r="X15" s="942"/>
      <c r="Y15" s="942"/>
      <c r="Z15" s="942"/>
      <c r="AA15" s="942"/>
      <c r="AB15" s="942"/>
      <c r="AC15" s="942"/>
      <c r="AD15" s="942"/>
      <c r="AE15" s="942"/>
      <c r="AF15" s="942"/>
      <c r="AG15" s="942"/>
      <c r="AH15" s="942"/>
      <c r="AI15" s="942"/>
      <c r="AJ15" s="942"/>
      <c r="AK15" s="942"/>
    </row>
    <row r="16" spans="1:37" ht="5" customHeight="1" x14ac:dyDescent="0.15">
      <c r="A16" s="4"/>
      <c r="B16" s="18"/>
      <c r="C16" s="44"/>
      <c r="D16" s="18"/>
      <c r="E16" s="18"/>
      <c r="F16" s="226"/>
      <c r="G16" s="18"/>
      <c r="H16" s="18"/>
      <c r="I16" s="18"/>
      <c r="J16" s="18"/>
      <c r="K16" s="18"/>
      <c r="L16" s="4"/>
      <c r="M16" s="942"/>
      <c r="N16" s="942"/>
      <c r="O16" s="942"/>
      <c r="P16" s="942"/>
      <c r="Q16" s="942"/>
      <c r="R16" s="942"/>
      <c r="S16" s="942"/>
      <c r="T16" s="942"/>
      <c r="U16" s="942"/>
      <c r="V16" s="942"/>
      <c r="W16" s="942"/>
      <c r="X16" s="942"/>
      <c r="Y16" s="942"/>
      <c r="Z16" s="942"/>
      <c r="AA16" s="942"/>
      <c r="AB16" s="942"/>
      <c r="AC16" s="942"/>
      <c r="AD16" s="942"/>
      <c r="AE16" s="942"/>
      <c r="AF16" s="942"/>
      <c r="AG16" s="942"/>
      <c r="AH16" s="942"/>
      <c r="AI16" s="942"/>
      <c r="AJ16" s="942"/>
      <c r="AK16" s="942"/>
    </row>
    <row r="17" spans="1:37" ht="15" customHeight="1" x14ac:dyDescent="0.15">
      <c r="A17" s="4"/>
      <c r="B17" s="18"/>
      <c r="C17" s="44"/>
      <c r="D17" s="98" t="s">
        <v>1065</v>
      </c>
      <c r="E17" s="18"/>
      <c r="F17" s="748">
        <f>'4a'!E24</f>
        <v>60000</v>
      </c>
      <c r="G17" s="748">
        <f>'6a'!F140</f>
        <v>0</v>
      </c>
      <c r="H17" s="748">
        <f>'6a'!G140</f>
        <v>0</v>
      </c>
      <c r="I17" s="748">
        <f>'6a'!H140</f>
        <v>0</v>
      </c>
      <c r="J17" s="748">
        <f>'6a'!I140</f>
        <v>0</v>
      </c>
      <c r="K17" s="18"/>
      <c r="L17" s="4"/>
      <c r="M17" s="942"/>
      <c r="N17" s="942"/>
      <c r="O17" s="942"/>
      <c r="P17" s="942"/>
      <c r="Q17" s="942"/>
      <c r="R17" s="942"/>
      <c r="S17" s="942"/>
      <c r="T17" s="942"/>
      <c r="U17" s="942"/>
      <c r="V17" s="942"/>
      <c r="W17" s="942"/>
      <c r="X17" s="942"/>
      <c r="Y17" s="942"/>
      <c r="Z17" s="942"/>
      <c r="AA17" s="942"/>
      <c r="AB17" s="942"/>
      <c r="AC17" s="942"/>
      <c r="AD17" s="942"/>
      <c r="AE17" s="942"/>
      <c r="AF17" s="942"/>
      <c r="AG17" s="942"/>
      <c r="AH17" s="942"/>
      <c r="AI17" s="942"/>
      <c r="AJ17" s="942"/>
      <c r="AK17" s="942"/>
    </row>
    <row r="18" spans="1:37" ht="15" customHeight="1" x14ac:dyDescent="0.15">
      <c r="A18" s="4"/>
      <c r="B18" s="18"/>
      <c r="C18" s="44"/>
      <c r="D18" s="98" t="s">
        <v>1066</v>
      </c>
      <c r="E18" s="18"/>
      <c r="F18" s="748">
        <f>'4a'!E25</f>
        <v>0</v>
      </c>
      <c r="G18" s="748"/>
      <c r="H18" s="748"/>
      <c r="I18" s="748"/>
      <c r="J18" s="748"/>
      <c r="K18" s="18"/>
      <c r="L18" s="4"/>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2"/>
      <c r="AK18" s="942"/>
    </row>
    <row r="19" spans="1:37" ht="15" customHeight="1" x14ac:dyDescent="0.15">
      <c r="A19" s="4"/>
      <c r="B19" s="18"/>
      <c r="C19" s="44"/>
      <c r="D19" s="98" t="s">
        <v>504</v>
      </c>
      <c r="E19" s="18"/>
      <c r="F19" s="748">
        <f>'4a'!E26</f>
        <v>0</v>
      </c>
      <c r="G19" s="748">
        <f>'5 años'!J44</f>
        <v>0</v>
      </c>
      <c r="H19" s="748">
        <f>'5 años'!K44</f>
        <v>0</v>
      </c>
      <c r="I19" s="748">
        <f>'5 años'!L44</f>
        <v>0</v>
      </c>
      <c r="J19" s="748">
        <f>'5 años'!M44</f>
        <v>0</v>
      </c>
      <c r="K19" s="18"/>
      <c r="L19" s="4"/>
      <c r="M19" s="942"/>
      <c r="N19" s="942"/>
      <c r="O19" s="942"/>
      <c r="P19" s="942"/>
      <c r="Q19" s="942"/>
      <c r="R19" s="942"/>
      <c r="S19" s="942"/>
      <c r="T19" s="942"/>
      <c r="U19" s="942"/>
      <c r="V19" s="942"/>
      <c r="W19" s="942"/>
      <c r="X19" s="942"/>
      <c r="Y19" s="942"/>
      <c r="Z19" s="942"/>
      <c r="AA19" s="942"/>
      <c r="AB19" s="942"/>
      <c r="AC19" s="942"/>
      <c r="AD19" s="942"/>
      <c r="AE19" s="942"/>
      <c r="AF19" s="942"/>
      <c r="AG19" s="942"/>
      <c r="AH19" s="942"/>
      <c r="AI19" s="942"/>
      <c r="AJ19" s="942"/>
      <c r="AK19" s="942"/>
    </row>
    <row r="20" spans="1:37" ht="14" x14ac:dyDescent="0.15">
      <c r="A20" s="4"/>
      <c r="B20" s="18"/>
      <c r="C20" s="44"/>
      <c r="D20" s="98" t="s">
        <v>1253</v>
      </c>
      <c r="E20" s="18"/>
      <c r="F20" s="748">
        <f>'4a'!E27</f>
        <v>0</v>
      </c>
      <c r="G20" s="748">
        <f>'5 años'!J49</f>
        <v>0</v>
      </c>
      <c r="H20" s="748">
        <f>'5 años'!K49</f>
        <v>0</v>
      </c>
      <c r="I20" s="748">
        <f>'5 años'!L49</f>
        <v>0</v>
      </c>
      <c r="J20" s="748">
        <f>'5 años'!M49</f>
        <v>0</v>
      </c>
      <c r="K20" s="18"/>
      <c r="L20" s="4"/>
      <c r="M20" s="942"/>
      <c r="N20" s="942"/>
      <c r="O20" s="942"/>
      <c r="P20" s="942"/>
      <c r="Q20" s="942"/>
      <c r="R20" s="942"/>
      <c r="S20" s="942"/>
      <c r="T20" s="942"/>
      <c r="U20" s="942"/>
      <c r="V20" s="942"/>
      <c r="W20" s="942"/>
      <c r="X20" s="942"/>
      <c r="Y20" s="942"/>
      <c r="Z20" s="942"/>
      <c r="AA20" s="942"/>
      <c r="AB20" s="942"/>
      <c r="AC20" s="942"/>
      <c r="AD20" s="942"/>
      <c r="AE20" s="942"/>
      <c r="AF20" s="942"/>
      <c r="AG20" s="942"/>
      <c r="AH20" s="942"/>
      <c r="AI20" s="942"/>
      <c r="AJ20" s="942"/>
      <c r="AK20" s="942"/>
    </row>
    <row r="21" spans="1:37" ht="14" x14ac:dyDescent="0.15">
      <c r="A21" s="4"/>
      <c r="B21" s="18"/>
      <c r="C21" s="44"/>
      <c r="D21" s="98" t="s">
        <v>1663</v>
      </c>
      <c r="E21" s="18"/>
      <c r="F21" s="748">
        <f>'4a'!E28</f>
        <v>0</v>
      </c>
      <c r="G21" s="748"/>
      <c r="H21" s="748"/>
      <c r="I21" s="748"/>
      <c r="J21" s="748"/>
      <c r="K21" s="18"/>
      <c r="L21" s="4"/>
      <c r="M21" s="942"/>
      <c r="N21" s="942"/>
      <c r="O21" s="942"/>
      <c r="P21" s="942"/>
      <c r="Q21" s="942"/>
      <c r="R21" s="942"/>
      <c r="S21" s="942"/>
      <c r="T21" s="942"/>
      <c r="U21" s="942"/>
      <c r="V21" s="942"/>
      <c r="W21" s="942"/>
      <c r="X21" s="942"/>
      <c r="Y21" s="942"/>
      <c r="Z21" s="942"/>
      <c r="AA21" s="942"/>
      <c r="AB21" s="942"/>
      <c r="AC21" s="942"/>
      <c r="AD21" s="942"/>
      <c r="AE21" s="942"/>
      <c r="AF21" s="942"/>
      <c r="AG21" s="942"/>
      <c r="AH21" s="942"/>
      <c r="AI21" s="942"/>
      <c r="AJ21" s="942"/>
      <c r="AK21" s="942"/>
    </row>
    <row r="22" spans="1:37" ht="14" x14ac:dyDescent="0.15">
      <c r="A22" s="4"/>
      <c r="B22" s="18"/>
      <c r="C22" s="44"/>
      <c r="D22" s="98" t="s">
        <v>55</v>
      </c>
      <c r="E22" s="18"/>
      <c r="F22" s="1094">
        <f>'4a'!E29</f>
        <v>0</v>
      </c>
      <c r="G22" s="1094">
        <f>'5 años'!$K$137</f>
        <v>0</v>
      </c>
      <c r="H22" s="1094">
        <f>'5 años'!L137</f>
        <v>0</v>
      </c>
      <c r="I22" s="1094">
        <f>'5 años'!M137</f>
        <v>0</v>
      </c>
      <c r="J22" s="1094">
        <f>'5 años'!N137</f>
        <v>0</v>
      </c>
      <c r="K22" s="18"/>
      <c r="L22" s="4"/>
      <c r="M22" s="942"/>
      <c r="N22" s="942"/>
      <c r="O22" s="942"/>
      <c r="P22" s="942"/>
      <c r="Q22" s="942"/>
      <c r="R22" s="942"/>
      <c r="S22" s="942"/>
      <c r="T22" s="942"/>
      <c r="U22" s="942"/>
      <c r="V22" s="942"/>
      <c r="W22" s="942"/>
      <c r="X22" s="942"/>
      <c r="Y22" s="942"/>
      <c r="Z22" s="942"/>
      <c r="AA22" s="942"/>
      <c r="AB22" s="942"/>
      <c r="AC22" s="942"/>
      <c r="AD22" s="942"/>
      <c r="AE22" s="942"/>
      <c r="AF22" s="942"/>
      <c r="AG22" s="942"/>
      <c r="AH22" s="942"/>
      <c r="AI22" s="942"/>
      <c r="AJ22" s="942"/>
      <c r="AK22" s="942"/>
    </row>
    <row r="23" spans="1:37" ht="16" x14ac:dyDescent="0.2">
      <c r="A23" s="4"/>
      <c r="B23" s="18"/>
      <c r="C23" s="44"/>
      <c r="D23" s="1635" t="s">
        <v>1068</v>
      </c>
      <c r="E23" s="18"/>
      <c r="F23" s="175">
        <f>'4a'!E30</f>
        <v>60000</v>
      </c>
      <c r="G23" s="175">
        <f>SUM(G17:G22)</f>
        <v>0</v>
      </c>
      <c r="H23" s="175">
        <f>SUM(H17:H22)</f>
        <v>0</v>
      </c>
      <c r="I23" s="175">
        <f>SUM(I17:I22)</f>
        <v>0</v>
      </c>
      <c r="J23" s="175">
        <f>SUM(J17:J22)</f>
        <v>0</v>
      </c>
      <c r="K23" s="18"/>
      <c r="L23" s="4"/>
      <c r="M23" s="942"/>
      <c r="N23" s="942"/>
      <c r="O23" s="942"/>
      <c r="P23" s="942"/>
      <c r="Q23" s="942"/>
      <c r="R23" s="942"/>
      <c r="S23" s="942"/>
      <c r="T23" s="942"/>
      <c r="U23" s="942"/>
      <c r="V23" s="942"/>
      <c r="W23" s="942"/>
      <c r="X23" s="942"/>
      <c r="Y23" s="942"/>
      <c r="Z23" s="942"/>
      <c r="AA23" s="942"/>
      <c r="AB23" s="942"/>
      <c r="AC23" s="942"/>
      <c r="AD23" s="942"/>
      <c r="AE23" s="942"/>
      <c r="AF23" s="942"/>
      <c r="AG23" s="942"/>
      <c r="AH23" s="942"/>
      <c r="AI23" s="942"/>
      <c r="AJ23" s="942"/>
      <c r="AK23" s="942"/>
    </row>
    <row r="24" spans="1:37" ht="9.75" customHeight="1" x14ac:dyDescent="0.15">
      <c r="A24" s="4"/>
      <c r="B24" s="18"/>
      <c r="C24" s="44"/>
      <c r="D24" s="18"/>
      <c r="E24" s="18"/>
      <c r="F24" s="226"/>
      <c r="G24" s="18"/>
      <c r="H24" s="18"/>
      <c r="I24" s="18"/>
      <c r="J24" s="18"/>
      <c r="K24" s="18"/>
      <c r="L24" s="4"/>
      <c r="M24" s="942"/>
      <c r="N24" s="942"/>
      <c r="O24" s="942"/>
      <c r="P24" s="942"/>
      <c r="Q24" s="942"/>
      <c r="R24" s="942"/>
      <c r="S24" s="942"/>
      <c r="T24" s="942"/>
      <c r="U24" s="942"/>
      <c r="V24" s="942"/>
      <c r="W24" s="942"/>
      <c r="X24" s="942"/>
      <c r="Y24" s="942"/>
      <c r="Z24" s="942"/>
      <c r="AA24" s="942"/>
      <c r="AB24" s="942"/>
      <c r="AC24" s="942"/>
      <c r="AD24" s="942"/>
      <c r="AE24" s="942"/>
      <c r="AF24" s="942"/>
      <c r="AG24" s="942"/>
      <c r="AH24" s="942"/>
      <c r="AI24" s="942"/>
      <c r="AJ24" s="942"/>
      <c r="AK24" s="942"/>
    </row>
    <row r="25" spans="1:37" ht="19" thickBot="1" x14ac:dyDescent="0.25">
      <c r="A25" s="4"/>
      <c r="B25" s="18"/>
      <c r="C25" s="44"/>
      <c r="D25" s="1636" t="s">
        <v>936</v>
      </c>
      <c r="E25" s="18"/>
      <c r="F25" s="184">
        <f>'4a'!E32</f>
        <v>141070</v>
      </c>
      <c r="G25" s="184">
        <f>+G23+G13</f>
        <v>85123.5</v>
      </c>
      <c r="H25" s="184">
        <f>+H23+H13</f>
        <v>87677.205000000002</v>
      </c>
      <c r="I25" s="184">
        <f>+I23+I13</f>
        <v>90307.52115</v>
      </c>
      <c r="J25" s="184">
        <f>+J23+J13</f>
        <v>94822.897207500006</v>
      </c>
      <c r="K25" s="18"/>
      <c r="L25" s="4"/>
      <c r="M25" s="942"/>
      <c r="N25" s="942"/>
      <c r="O25" s="942"/>
      <c r="P25" s="942"/>
      <c r="Q25" s="942"/>
      <c r="R25" s="942"/>
      <c r="S25" s="942"/>
      <c r="T25" s="942"/>
      <c r="U25" s="942"/>
      <c r="V25" s="942"/>
      <c r="W25" s="942"/>
      <c r="X25" s="942"/>
      <c r="Y25" s="942"/>
      <c r="Z25" s="942"/>
      <c r="AA25" s="942"/>
      <c r="AB25" s="942"/>
      <c r="AC25" s="942"/>
      <c r="AD25" s="942"/>
      <c r="AE25" s="942"/>
      <c r="AF25" s="942"/>
      <c r="AG25" s="942"/>
      <c r="AH25" s="942"/>
      <c r="AI25" s="942"/>
      <c r="AJ25" s="942"/>
      <c r="AK25" s="942"/>
    </row>
    <row r="26" spans="1:37" ht="15" customHeight="1" x14ac:dyDescent="0.15">
      <c r="A26" s="4"/>
      <c r="B26" s="18"/>
      <c r="C26" s="44"/>
      <c r="D26" s="18"/>
      <c r="E26" s="18"/>
      <c r="F26" s="226"/>
      <c r="G26" s="226"/>
      <c r="H26" s="226"/>
      <c r="I26" s="226"/>
      <c r="J26" s="226"/>
      <c r="K26" s="18"/>
      <c r="L26" s="4"/>
      <c r="M26" s="942"/>
      <c r="N26" s="942"/>
      <c r="O26" s="942"/>
      <c r="P26" s="942"/>
      <c r="Q26" s="942"/>
      <c r="R26" s="942"/>
      <c r="S26" s="942"/>
      <c r="T26" s="942"/>
      <c r="U26" s="942"/>
      <c r="V26" s="942"/>
      <c r="W26" s="942"/>
      <c r="X26" s="942"/>
      <c r="Y26" s="942"/>
      <c r="Z26" s="942"/>
      <c r="AA26" s="942"/>
      <c r="AB26" s="942"/>
      <c r="AC26" s="942"/>
      <c r="AD26" s="942"/>
      <c r="AE26" s="942"/>
      <c r="AF26" s="942"/>
      <c r="AG26" s="942"/>
      <c r="AH26" s="942"/>
      <c r="AI26" s="942"/>
      <c r="AJ26" s="942"/>
      <c r="AK26" s="942"/>
    </row>
    <row r="27" spans="1:37" ht="18" x14ac:dyDescent="0.15">
      <c r="A27" s="4"/>
      <c r="B27" s="18"/>
      <c r="C27" s="44"/>
      <c r="D27" s="1637" t="s">
        <v>1072</v>
      </c>
      <c r="E27" s="18"/>
      <c r="F27" s="226"/>
      <c r="G27" s="226"/>
      <c r="H27" s="226"/>
      <c r="I27" s="226"/>
      <c r="J27" s="226"/>
      <c r="K27" s="18"/>
      <c r="L27" s="4"/>
      <c r="M27" s="942"/>
      <c r="N27" s="942"/>
      <c r="O27" s="942"/>
      <c r="P27" s="942"/>
      <c r="Q27" s="942"/>
      <c r="R27" s="942"/>
      <c r="S27" s="942"/>
      <c r="T27" s="942"/>
      <c r="U27" s="942"/>
      <c r="V27" s="942"/>
      <c r="W27" s="942"/>
      <c r="X27" s="942"/>
      <c r="Y27" s="942"/>
      <c r="Z27" s="942"/>
      <c r="AA27" s="942"/>
      <c r="AB27" s="942"/>
      <c r="AC27" s="942"/>
      <c r="AD27" s="942"/>
      <c r="AE27" s="942"/>
      <c r="AF27" s="942"/>
      <c r="AG27" s="942"/>
      <c r="AH27" s="942"/>
      <c r="AI27" s="942"/>
      <c r="AJ27" s="942"/>
      <c r="AK27" s="942"/>
    </row>
    <row r="28" spans="1:37" ht="5" customHeight="1" x14ac:dyDescent="0.15">
      <c r="A28" s="4"/>
      <c r="B28" s="18"/>
      <c r="C28" s="44"/>
      <c r="D28" s="18"/>
      <c r="E28" s="18"/>
      <c r="F28" s="226"/>
      <c r="G28" s="18"/>
      <c r="H28" s="18"/>
      <c r="I28" s="18"/>
      <c r="J28" s="18"/>
      <c r="K28" s="18"/>
      <c r="L28" s="4"/>
      <c r="M28" s="942"/>
      <c r="N28" s="942"/>
      <c r="O28" s="942"/>
      <c r="P28" s="942"/>
      <c r="Q28" s="942"/>
      <c r="R28" s="942"/>
      <c r="S28" s="942"/>
      <c r="T28" s="942"/>
      <c r="U28" s="942"/>
      <c r="V28" s="942"/>
      <c r="W28" s="942"/>
      <c r="X28" s="942"/>
      <c r="Y28" s="942"/>
      <c r="Z28" s="942"/>
      <c r="AA28" s="942"/>
      <c r="AB28" s="942"/>
      <c r="AC28" s="942"/>
      <c r="AD28" s="942"/>
      <c r="AE28" s="942"/>
      <c r="AF28" s="942"/>
      <c r="AG28" s="942"/>
      <c r="AH28" s="942"/>
      <c r="AI28" s="942"/>
      <c r="AJ28" s="942"/>
      <c r="AK28" s="942"/>
    </row>
    <row r="29" spans="1:37" ht="15" customHeight="1" x14ac:dyDescent="0.15">
      <c r="A29" s="4"/>
      <c r="B29" s="18"/>
      <c r="C29" s="44"/>
      <c r="D29" s="1562" t="s">
        <v>1092</v>
      </c>
      <c r="E29" s="1639"/>
      <c r="F29" s="755">
        <f>'4a'!E36</f>
        <v>34960</v>
      </c>
      <c r="G29" s="748">
        <f>'5 años'!S92</f>
        <v>35397</v>
      </c>
      <c r="H29" s="748">
        <f>'5 años'!T92</f>
        <v>35397</v>
      </c>
      <c r="I29" s="748">
        <f>'5 años'!U92</f>
        <v>35397</v>
      </c>
      <c r="J29" s="748">
        <f>'5 años'!V92</f>
        <v>35397</v>
      </c>
      <c r="K29" s="18"/>
      <c r="L29" s="4"/>
      <c r="M29" s="942"/>
      <c r="N29" s="942"/>
      <c r="O29" s="942"/>
      <c r="P29" s="942"/>
      <c r="Q29" s="942"/>
      <c r="R29" s="942"/>
      <c r="S29" s="942"/>
      <c r="T29" s="942"/>
      <c r="U29" s="942"/>
      <c r="V29" s="942"/>
      <c r="W29" s="942"/>
      <c r="X29" s="942"/>
      <c r="Y29" s="942"/>
      <c r="Z29" s="942"/>
      <c r="AA29" s="942"/>
      <c r="AB29" s="942"/>
      <c r="AC29" s="942"/>
      <c r="AD29" s="942"/>
      <c r="AE29" s="942"/>
      <c r="AF29" s="942"/>
      <c r="AG29" s="942"/>
      <c r="AH29" s="942"/>
      <c r="AI29" s="942"/>
      <c r="AJ29" s="942"/>
      <c r="AK29" s="942"/>
    </row>
    <row r="30" spans="1:37" ht="15" customHeight="1" x14ac:dyDescent="0.15">
      <c r="A30" s="4"/>
      <c r="B30" s="18"/>
      <c r="C30" s="44"/>
      <c r="D30" s="1562" t="s">
        <v>66</v>
      </c>
      <c r="E30" s="1639"/>
      <c r="F30" s="755">
        <f>'4a'!E37</f>
        <v>0</v>
      </c>
      <c r="G30" s="748">
        <f>'5 años'!$AB$75</f>
        <v>0</v>
      </c>
      <c r="H30" s="748">
        <f>'5 años'!$AE$75</f>
        <v>0</v>
      </c>
      <c r="I30" s="748">
        <f>'5 años'!$AH$75</f>
        <v>0</v>
      </c>
      <c r="J30" s="748">
        <f>'5 años'!$AK$75</f>
        <v>0</v>
      </c>
      <c r="K30" s="18"/>
      <c r="L30" s="4"/>
      <c r="M30" s="942"/>
      <c r="N30" s="942"/>
      <c r="O30" s="942"/>
      <c r="P30" s="942"/>
      <c r="Q30" s="942"/>
      <c r="R30" s="942"/>
      <c r="S30" s="942"/>
      <c r="T30" s="942"/>
      <c r="U30" s="942"/>
      <c r="V30" s="942"/>
      <c r="W30" s="942"/>
      <c r="X30" s="942"/>
      <c r="Y30" s="942"/>
      <c r="Z30" s="942"/>
      <c r="AA30" s="942"/>
      <c r="AB30" s="942"/>
      <c r="AC30" s="942"/>
      <c r="AD30" s="942"/>
      <c r="AE30" s="942"/>
      <c r="AF30" s="942"/>
      <c r="AG30" s="942"/>
      <c r="AH30" s="942"/>
      <c r="AI30" s="942"/>
      <c r="AJ30" s="942"/>
      <c r="AK30" s="942"/>
    </row>
    <row r="31" spans="1:37" ht="13.5" customHeight="1" x14ac:dyDescent="0.15">
      <c r="A31" s="4"/>
      <c r="B31" s="18"/>
      <c r="C31" s="44"/>
      <c r="D31" s="1562" t="str">
        <f>'4a'!C38</f>
        <v>Compras (material venta)</v>
      </c>
      <c r="E31" s="1639"/>
      <c r="F31" s="755">
        <f>'4a'!E38</f>
        <v>0</v>
      </c>
      <c r="G31" s="748">
        <f>'5 años'!AB55</f>
        <v>0</v>
      </c>
      <c r="H31" s="748">
        <f>'5 años'!AE55</f>
        <v>0</v>
      </c>
      <c r="I31" s="748">
        <f>'5 años'!AH55</f>
        <v>0</v>
      </c>
      <c r="J31" s="748">
        <f>'5 años'!AK55</f>
        <v>0</v>
      </c>
      <c r="K31" s="18"/>
      <c r="L31" s="4"/>
      <c r="M31" s="942"/>
      <c r="N31" s="942"/>
      <c r="O31" s="942"/>
      <c r="P31" s="942"/>
      <c r="Q31" s="942"/>
      <c r="R31" s="942"/>
      <c r="S31" s="942"/>
      <c r="T31" s="942"/>
      <c r="U31" s="942"/>
      <c r="V31" s="942"/>
      <c r="W31" s="942"/>
      <c r="X31" s="942"/>
      <c r="Y31" s="942"/>
      <c r="Z31" s="942"/>
      <c r="AA31" s="942"/>
      <c r="AB31" s="942"/>
      <c r="AC31" s="942"/>
      <c r="AD31" s="942"/>
      <c r="AE31" s="942"/>
      <c r="AF31" s="942"/>
      <c r="AG31" s="942"/>
      <c r="AH31" s="942"/>
      <c r="AI31" s="942"/>
      <c r="AJ31" s="942"/>
      <c r="AK31" s="942"/>
    </row>
    <row r="32" spans="1:37" ht="15" customHeight="1" x14ac:dyDescent="0.15">
      <c r="A32" s="4"/>
      <c r="B32" s="18"/>
      <c r="C32" s="44"/>
      <c r="D32" s="1562" t="str">
        <f>'4a'!C39</f>
        <v>Gastos producción/servicio</v>
      </c>
      <c r="E32" s="1639"/>
      <c r="F32" s="755">
        <f>'4a'!E39</f>
        <v>9014.5</v>
      </c>
      <c r="G32" s="748">
        <f>'5 años'!AB56</f>
        <v>2789.7222222222222</v>
      </c>
      <c r="H32" s="748">
        <f>'5 años'!AE56</f>
        <v>2178</v>
      </c>
      <c r="I32" s="748">
        <f>'5 años'!AH56</f>
        <v>2178</v>
      </c>
      <c r="J32" s="748">
        <f>'5 años'!AK56</f>
        <v>2178</v>
      </c>
      <c r="K32" s="18"/>
      <c r="L32" s="4"/>
      <c r="M32" s="942"/>
      <c r="N32" s="942"/>
      <c r="O32" s="942"/>
      <c r="P32" s="942"/>
      <c r="Q32" s="942"/>
      <c r="R32" s="942"/>
      <c r="S32" s="942"/>
      <c r="T32" s="942"/>
      <c r="U32" s="942"/>
      <c r="V32" s="942"/>
      <c r="W32" s="942"/>
      <c r="X32" s="942"/>
      <c r="Y32" s="942"/>
      <c r="Z32" s="942"/>
      <c r="AA32" s="942"/>
      <c r="AB32" s="942"/>
      <c r="AC32" s="942"/>
      <c r="AD32" s="942"/>
      <c r="AE32" s="942"/>
      <c r="AF32" s="942"/>
      <c r="AG32" s="942"/>
      <c r="AH32" s="942"/>
      <c r="AI32" s="942"/>
      <c r="AJ32" s="942"/>
      <c r="AK32" s="942"/>
    </row>
    <row r="33" spans="1:37" ht="15" customHeight="1" x14ac:dyDescent="0.15">
      <c r="A33" s="4"/>
      <c r="B33" s="18"/>
      <c r="C33" s="44"/>
      <c r="D33" s="1562" t="str">
        <f>'4a'!C40</f>
        <v>Variablesde producción/servicio</v>
      </c>
      <c r="E33" s="1639"/>
      <c r="F33" s="755">
        <f>'4a'!E40</f>
        <v>0</v>
      </c>
      <c r="G33" s="748">
        <f>'5 años'!AB57</f>
        <v>0</v>
      </c>
      <c r="H33" s="748">
        <f>'5 años'!AE57</f>
        <v>0</v>
      </c>
      <c r="I33" s="748">
        <f>'5 años'!AH57</f>
        <v>0</v>
      </c>
      <c r="J33" s="748">
        <f>'5 años'!AK57</f>
        <v>0</v>
      </c>
      <c r="K33" s="18"/>
      <c r="L33" s="4"/>
      <c r="M33" s="942"/>
      <c r="N33" s="942"/>
      <c r="O33" s="942"/>
      <c r="P33" s="942"/>
      <c r="Q33" s="942"/>
      <c r="R33" s="942"/>
      <c r="S33" s="942"/>
      <c r="T33" s="942"/>
      <c r="U33" s="942"/>
      <c r="V33" s="942"/>
      <c r="W33" s="942"/>
      <c r="X33" s="942"/>
      <c r="Y33" s="942"/>
      <c r="Z33" s="942"/>
      <c r="AA33" s="942"/>
      <c r="AB33" s="942"/>
      <c r="AC33" s="942"/>
      <c r="AD33" s="942"/>
      <c r="AE33" s="942"/>
      <c r="AF33" s="942"/>
      <c r="AG33" s="942"/>
      <c r="AH33" s="942"/>
      <c r="AI33" s="942"/>
      <c r="AJ33" s="942"/>
      <c r="AK33" s="942"/>
    </row>
    <row r="34" spans="1:37" ht="15" customHeight="1" x14ac:dyDescent="0.15">
      <c r="A34" s="4"/>
      <c r="B34" s="18"/>
      <c r="C34" s="44"/>
      <c r="D34" s="1562" t="str">
        <f>'4a'!C41</f>
        <v>Publicidad y promoción</v>
      </c>
      <c r="E34" s="1639"/>
      <c r="F34" s="755">
        <f>'4a'!E41</f>
        <v>2420</v>
      </c>
      <c r="G34" s="748">
        <f>'5 años'!AB58</f>
        <v>3388.0000000000005</v>
      </c>
      <c r="H34" s="748">
        <f>'5 años'!AE58</f>
        <v>3484.8</v>
      </c>
      <c r="I34" s="748">
        <f>'5 años'!AH58</f>
        <v>3484.8</v>
      </c>
      <c r="J34" s="748">
        <f>'5 años'!AK58</f>
        <v>3484.8</v>
      </c>
      <c r="K34" s="18"/>
      <c r="L34" s="4"/>
      <c r="M34" s="942"/>
      <c r="N34" s="942"/>
      <c r="O34" s="942"/>
      <c r="P34" s="942"/>
      <c r="Q34" s="942"/>
      <c r="R34" s="942"/>
      <c r="S34" s="942"/>
      <c r="T34" s="942"/>
      <c r="U34" s="942"/>
      <c r="V34" s="942"/>
      <c r="W34" s="942"/>
      <c r="X34" s="942"/>
      <c r="Y34" s="942"/>
      <c r="Z34" s="942"/>
      <c r="AA34" s="942"/>
      <c r="AB34" s="942"/>
      <c r="AC34" s="942"/>
      <c r="AD34" s="942"/>
      <c r="AE34" s="942"/>
      <c r="AF34" s="942"/>
      <c r="AG34" s="942"/>
      <c r="AH34" s="942"/>
      <c r="AI34" s="942"/>
      <c r="AJ34" s="942"/>
      <c r="AK34" s="942"/>
    </row>
    <row r="35" spans="1:37" ht="15" customHeight="1" x14ac:dyDescent="0.15">
      <c r="A35" s="4"/>
      <c r="B35" s="18"/>
      <c r="C35" s="44"/>
      <c r="D35" s="1562" t="str">
        <f>'4a'!C42</f>
        <v>Otros gastos de marketing</v>
      </c>
      <c r="E35" s="1639"/>
      <c r="F35" s="755">
        <f>'4a'!E42</f>
        <v>0</v>
      </c>
      <c r="G35" s="748">
        <f>'5 años'!AB59</f>
        <v>0</v>
      </c>
      <c r="H35" s="748">
        <f>'5 años'!AE59</f>
        <v>0</v>
      </c>
      <c r="I35" s="748">
        <f>'5 años'!AH59</f>
        <v>0</v>
      </c>
      <c r="J35" s="748">
        <f>'5 años'!AK59</f>
        <v>0</v>
      </c>
      <c r="K35" s="18"/>
      <c r="L35" s="4"/>
      <c r="M35" s="942"/>
      <c r="N35" s="942"/>
      <c r="O35" s="942"/>
      <c r="P35" s="942"/>
      <c r="Q35" s="942"/>
      <c r="R35" s="942"/>
      <c r="S35" s="942"/>
      <c r="T35" s="942"/>
      <c r="U35" s="942"/>
      <c r="V35" s="942"/>
      <c r="W35" s="942"/>
      <c r="X35" s="942"/>
      <c r="Y35" s="942"/>
      <c r="Z35" s="942"/>
      <c r="AA35" s="942"/>
      <c r="AB35" s="942"/>
      <c r="AC35" s="942"/>
      <c r="AD35" s="942"/>
      <c r="AE35" s="942"/>
      <c r="AF35" s="942"/>
      <c r="AG35" s="942"/>
      <c r="AH35" s="942"/>
      <c r="AI35" s="942"/>
      <c r="AJ35" s="942"/>
      <c r="AK35" s="942"/>
    </row>
    <row r="36" spans="1:37" ht="15" customHeight="1" x14ac:dyDescent="0.15">
      <c r="A36" s="4"/>
      <c r="B36" s="18"/>
      <c r="C36" s="44"/>
      <c r="D36" s="1562" t="str">
        <f>'4a'!C43</f>
        <v>Gastos de Ventas</v>
      </c>
      <c r="E36" s="1639"/>
      <c r="F36" s="755">
        <f>'4a'!E43</f>
        <v>0</v>
      </c>
      <c r="G36" s="748">
        <f>'5 años'!AB60</f>
        <v>0</v>
      </c>
      <c r="H36" s="748">
        <f>'5 años'!AE60</f>
        <v>0</v>
      </c>
      <c r="I36" s="748">
        <f>'5 años'!AH60</f>
        <v>0</v>
      </c>
      <c r="J36" s="748">
        <f>'5 años'!AK60</f>
        <v>0</v>
      </c>
      <c r="K36" s="18"/>
      <c r="L36" s="4"/>
      <c r="M36" s="942"/>
      <c r="N36" s="942"/>
      <c r="O36" s="942"/>
      <c r="P36" s="942"/>
      <c r="Q36" s="942"/>
      <c r="R36" s="942"/>
      <c r="S36" s="942"/>
      <c r="T36" s="942"/>
      <c r="U36" s="942"/>
      <c r="V36" s="942"/>
      <c r="W36" s="942"/>
      <c r="X36" s="942"/>
      <c r="Y36" s="942"/>
      <c r="Z36" s="942"/>
      <c r="AA36" s="942"/>
      <c r="AB36" s="942"/>
      <c r="AC36" s="942"/>
      <c r="AD36" s="942"/>
      <c r="AE36" s="942"/>
      <c r="AF36" s="942"/>
      <c r="AG36" s="942"/>
      <c r="AH36" s="942"/>
      <c r="AI36" s="942"/>
      <c r="AJ36" s="942"/>
      <c r="AK36" s="942"/>
    </row>
    <row r="37" spans="1:37" ht="15" customHeight="1" x14ac:dyDescent="0.15">
      <c r="A37" s="4"/>
      <c r="B37" s="18"/>
      <c r="C37" s="44"/>
      <c r="D37" s="1562" t="str">
        <f>'4a'!C44</f>
        <v>Variables de Ventas</v>
      </c>
      <c r="E37" s="1639"/>
      <c r="F37" s="755">
        <f>'4a'!E44</f>
        <v>0</v>
      </c>
      <c r="G37" s="748">
        <f>'5 años'!AB61</f>
        <v>0</v>
      </c>
      <c r="H37" s="748">
        <f>'5 años'!AE61</f>
        <v>0</v>
      </c>
      <c r="I37" s="748">
        <f>'5 años'!AH61</f>
        <v>0</v>
      </c>
      <c r="J37" s="748">
        <f>'5 años'!AK61</f>
        <v>0</v>
      </c>
      <c r="K37" s="18"/>
      <c r="L37" s="4"/>
      <c r="M37" s="942"/>
      <c r="N37" s="942"/>
      <c r="O37" s="942"/>
      <c r="P37" s="942"/>
      <c r="Q37" s="942"/>
      <c r="R37" s="942"/>
      <c r="S37" s="942"/>
      <c r="T37" s="942"/>
      <c r="U37" s="942"/>
      <c r="V37" s="942"/>
      <c r="W37" s="942"/>
      <c r="X37" s="942"/>
      <c r="Y37" s="942"/>
      <c r="Z37" s="942"/>
      <c r="AA37" s="942"/>
      <c r="AB37" s="942"/>
      <c r="AC37" s="942"/>
      <c r="AD37" s="942"/>
      <c r="AE37" s="942"/>
      <c r="AF37" s="942"/>
      <c r="AG37" s="942"/>
      <c r="AH37" s="942"/>
      <c r="AI37" s="942"/>
      <c r="AJ37" s="942"/>
      <c r="AK37" s="942"/>
    </row>
    <row r="38" spans="1:37" ht="15" customHeight="1" x14ac:dyDescent="0.15">
      <c r="A38" s="4"/>
      <c r="B38" s="18"/>
      <c r="C38" s="44"/>
      <c r="D38" s="1562" t="str">
        <f>CTesorería!B108</f>
        <v>Alquileres</v>
      </c>
      <c r="E38" s="1639"/>
      <c r="F38" s="755">
        <f>'4a'!E45</f>
        <v>3630</v>
      </c>
      <c r="G38" s="748">
        <f>'5 años'!AB62</f>
        <v>3630</v>
      </c>
      <c r="H38" s="748">
        <f>'5 años'!AE62</f>
        <v>3630</v>
      </c>
      <c r="I38" s="748">
        <f>'5 años'!AH62</f>
        <v>3630</v>
      </c>
      <c r="J38" s="748">
        <f>'5 años'!AK62</f>
        <v>3630</v>
      </c>
      <c r="K38" s="18"/>
      <c r="L38" s="4"/>
      <c r="M38" s="942"/>
      <c r="N38" s="942"/>
      <c r="O38" s="942"/>
      <c r="P38" s="942"/>
      <c r="Q38" s="942"/>
      <c r="R38" s="942"/>
      <c r="S38" s="942"/>
      <c r="T38" s="942"/>
      <c r="U38" s="942"/>
      <c r="V38" s="942"/>
      <c r="W38" s="942"/>
      <c r="X38" s="942"/>
      <c r="Y38" s="942"/>
      <c r="Z38" s="942"/>
      <c r="AA38" s="942"/>
      <c r="AB38" s="942"/>
      <c r="AC38" s="942"/>
      <c r="AD38" s="942"/>
      <c r="AE38" s="942"/>
      <c r="AF38" s="942"/>
      <c r="AG38" s="942"/>
      <c r="AH38" s="942"/>
      <c r="AI38" s="942"/>
      <c r="AJ38" s="942"/>
      <c r="AK38" s="942"/>
    </row>
    <row r="39" spans="1:37" ht="15" customHeight="1" x14ac:dyDescent="0.15">
      <c r="A39" s="4"/>
      <c r="B39" s="18"/>
      <c r="C39" s="44"/>
      <c r="D39" s="1562" t="str">
        <f>CTesorería!B109</f>
        <v>Suministros</v>
      </c>
      <c r="E39" s="1639"/>
      <c r="F39" s="755">
        <f>'4a'!E46</f>
        <v>0</v>
      </c>
      <c r="G39" s="748">
        <f>'5 años'!AB63</f>
        <v>0</v>
      </c>
      <c r="H39" s="748">
        <f>'5 años'!AE63</f>
        <v>0</v>
      </c>
      <c r="I39" s="748">
        <f>'5 años'!AH63</f>
        <v>0</v>
      </c>
      <c r="J39" s="748">
        <f>'5 años'!AK63</f>
        <v>0</v>
      </c>
      <c r="K39" s="18"/>
      <c r="L39" s="4"/>
      <c r="M39" s="942"/>
      <c r="N39" s="942"/>
      <c r="O39" s="942"/>
      <c r="P39" s="942"/>
      <c r="Q39" s="942"/>
      <c r="R39" s="942"/>
      <c r="S39" s="942"/>
      <c r="T39" s="942"/>
      <c r="U39" s="942"/>
      <c r="V39" s="942"/>
      <c r="W39" s="942"/>
      <c r="X39" s="942"/>
      <c r="Y39" s="942"/>
      <c r="Z39" s="942"/>
      <c r="AA39" s="942"/>
      <c r="AB39" s="942"/>
      <c r="AC39" s="942"/>
      <c r="AD39" s="942"/>
      <c r="AE39" s="942"/>
      <c r="AF39" s="942"/>
      <c r="AG39" s="942"/>
      <c r="AH39" s="942"/>
      <c r="AI39" s="942"/>
      <c r="AJ39" s="942"/>
      <c r="AK39" s="942"/>
    </row>
    <row r="40" spans="1:37" ht="15" customHeight="1" x14ac:dyDescent="0.15">
      <c r="A40" s="4"/>
      <c r="B40" s="18"/>
      <c r="C40" s="44"/>
      <c r="D40" s="1562" t="str">
        <f>CTesorería!B110</f>
        <v>Mantenimiento</v>
      </c>
      <c r="E40" s="1639"/>
      <c r="F40" s="755">
        <f>'4a'!E47</f>
        <v>0</v>
      </c>
      <c r="G40" s="748">
        <f>'5 años'!AB64</f>
        <v>0</v>
      </c>
      <c r="H40" s="748">
        <f>'5 años'!AE64</f>
        <v>0</v>
      </c>
      <c r="I40" s="748">
        <f>'5 años'!AH64</f>
        <v>0</v>
      </c>
      <c r="J40" s="748">
        <f>'5 años'!AK64</f>
        <v>0</v>
      </c>
      <c r="K40" s="18"/>
      <c r="L40" s="4"/>
      <c r="M40" s="942"/>
      <c r="N40" s="942"/>
      <c r="O40" s="942"/>
      <c r="P40" s="942"/>
      <c r="Q40" s="942"/>
      <c r="R40" s="942"/>
      <c r="S40" s="942"/>
      <c r="T40" s="942"/>
      <c r="U40" s="942"/>
      <c r="V40" s="942"/>
      <c r="W40" s="942"/>
      <c r="X40" s="942"/>
      <c r="Y40" s="942"/>
      <c r="Z40" s="942"/>
      <c r="AA40" s="942"/>
      <c r="AB40" s="942"/>
      <c r="AC40" s="942"/>
      <c r="AD40" s="942"/>
      <c r="AE40" s="942"/>
      <c r="AF40" s="942"/>
      <c r="AG40" s="942"/>
      <c r="AH40" s="942"/>
      <c r="AI40" s="942"/>
      <c r="AJ40" s="942"/>
      <c r="AK40" s="942"/>
    </row>
    <row r="41" spans="1:37" ht="15" customHeight="1" x14ac:dyDescent="0.15">
      <c r="A41" s="4"/>
      <c r="B41" s="18"/>
      <c r="C41" s="44"/>
      <c r="D41" s="1562" t="str">
        <f>CTesorería!B111</f>
        <v>Material Oficina</v>
      </c>
      <c r="E41" s="1639"/>
      <c r="F41" s="755">
        <f>'4a'!E48</f>
        <v>605</v>
      </c>
      <c r="G41" s="748">
        <f>'5 años'!AB65</f>
        <v>726</v>
      </c>
      <c r="H41" s="748">
        <f>'5 años'!AE65</f>
        <v>726</v>
      </c>
      <c r="I41" s="748">
        <f>'5 años'!AH65</f>
        <v>726</v>
      </c>
      <c r="J41" s="748">
        <f>'5 años'!AK65</f>
        <v>726</v>
      </c>
      <c r="K41" s="18"/>
      <c r="L41" s="4"/>
      <c r="M41" s="942"/>
      <c r="N41" s="942"/>
      <c r="O41" s="942"/>
      <c r="P41" s="942"/>
      <c r="Q41" s="942"/>
      <c r="R41" s="942"/>
      <c r="S41" s="942"/>
      <c r="T41" s="942"/>
      <c r="U41" s="942"/>
      <c r="V41" s="942"/>
      <c r="W41" s="942"/>
      <c r="X41" s="942"/>
      <c r="Y41" s="942"/>
      <c r="Z41" s="942"/>
      <c r="AA41" s="942"/>
      <c r="AB41" s="942"/>
      <c r="AC41" s="942"/>
      <c r="AD41" s="942"/>
      <c r="AE41" s="942"/>
      <c r="AF41" s="942"/>
      <c r="AG41" s="942"/>
      <c r="AH41" s="942"/>
      <c r="AI41" s="942"/>
      <c r="AJ41" s="942"/>
      <c r="AK41" s="942"/>
    </row>
    <row r="42" spans="1:37" ht="15" customHeight="1" x14ac:dyDescent="0.15">
      <c r="A42" s="4"/>
      <c r="B42" s="18"/>
      <c r="C42" s="44"/>
      <c r="D42" s="1562" t="str">
        <f>CTesorería!B112</f>
        <v>Tributos</v>
      </c>
      <c r="E42" s="1639"/>
      <c r="F42" s="755">
        <f>'4a'!E49</f>
        <v>0</v>
      </c>
      <c r="G42" s="748">
        <f>'5 años'!AB66</f>
        <v>0</v>
      </c>
      <c r="H42" s="748">
        <f>'5 años'!AE66</f>
        <v>0</v>
      </c>
      <c r="I42" s="748">
        <f>'5 años'!AH66</f>
        <v>0</v>
      </c>
      <c r="J42" s="748">
        <f>'5 años'!AK66</f>
        <v>0</v>
      </c>
      <c r="K42" s="18"/>
      <c r="L42" s="4"/>
      <c r="M42" s="942"/>
      <c r="N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row>
    <row r="43" spans="1:37" ht="15" customHeight="1" x14ac:dyDescent="0.15">
      <c r="A43" s="4"/>
      <c r="B43" s="18"/>
      <c r="C43" s="44"/>
      <c r="D43" s="1562" t="str">
        <f>CTesorería!B113</f>
        <v>Transportes</v>
      </c>
      <c r="E43" s="1639"/>
      <c r="F43" s="755">
        <f>'4a'!E50</f>
        <v>0</v>
      </c>
      <c r="G43" s="748">
        <f>'5 años'!AB67</f>
        <v>0</v>
      </c>
      <c r="H43" s="748">
        <f>'5 años'!AE67</f>
        <v>0</v>
      </c>
      <c r="I43" s="748">
        <f>'5 años'!AH67</f>
        <v>0</v>
      </c>
      <c r="J43" s="748">
        <f>'5 años'!AK67</f>
        <v>0</v>
      </c>
      <c r="K43" s="18"/>
      <c r="L43" s="4"/>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row>
    <row r="44" spans="1:37" ht="15" customHeight="1" x14ac:dyDescent="0.15">
      <c r="A44" s="4"/>
      <c r="B44" s="18"/>
      <c r="C44" s="44"/>
      <c r="D44" s="1562" t="str">
        <f>CTesorería!B114</f>
        <v>Viajes y varios</v>
      </c>
      <c r="E44" s="1639"/>
      <c r="F44" s="755">
        <f>'4a'!E51</f>
        <v>1452</v>
      </c>
      <c r="G44" s="748">
        <f>'5 años'!AB68</f>
        <v>1452</v>
      </c>
      <c r="H44" s="748">
        <f>'5 años'!AE68</f>
        <v>1452</v>
      </c>
      <c r="I44" s="748">
        <f>'5 años'!AH68</f>
        <v>1452</v>
      </c>
      <c r="J44" s="748">
        <f>'5 años'!AK68</f>
        <v>1452</v>
      </c>
      <c r="K44" s="18"/>
      <c r="L44" s="4"/>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row>
    <row r="45" spans="1:37" ht="15" customHeight="1" x14ac:dyDescent="0.15">
      <c r="A45" s="4"/>
      <c r="B45" s="18"/>
      <c r="C45" s="44"/>
      <c r="D45" s="1562" t="str">
        <f>CTesorería!B115</f>
        <v>Asesorías</v>
      </c>
      <c r="E45" s="1639"/>
      <c r="F45" s="755">
        <f>'4a'!E52</f>
        <v>1597.2000000000003</v>
      </c>
      <c r="G45" s="748">
        <f>'5 años'!AB69</f>
        <v>1742.4</v>
      </c>
      <c r="H45" s="748">
        <f>'5 años'!AE69</f>
        <v>1742.4</v>
      </c>
      <c r="I45" s="748">
        <f>'5 años'!AH69</f>
        <v>1742.4</v>
      </c>
      <c r="J45" s="748">
        <f>'5 años'!AK69</f>
        <v>1742.4</v>
      </c>
      <c r="K45" s="18"/>
      <c r="L45" s="4"/>
      <c r="M45" s="942"/>
      <c r="N45" s="942"/>
      <c r="O45" s="942"/>
      <c r="P45" s="942"/>
      <c r="Q45" s="942"/>
      <c r="R45" s="942"/>
      <c r="S45" s="942"/>
      <c r="T45" s="942"/>
      <c r="U45" s="942"/>
      <c r="V45" s="942"/>
      <c r="W45" s="942"/>
      <c r="X45" s="942"/>
      <c r="Y45" s="942"/>
      <c r="Z45" s="942"/>
      <c r="AA45" s="942"/>
      <c r="AB45" s="942"/>
      <c r="AC45" s="942"/>
      <c r="AD45" s="942"/>
      <c r="AE45" s="942"/>
      <c r="AF45" s="942"/>
      <c r="AG45" s="942"/>
      <c r="AH45" s="942"/>
      <c r="AI45" s="942"/>
      <c r="AJ45" s="942"/>
      <c r="AK45" s="942"/>
    </row>
    <row r="46" spans="1:37" ht="15" customHeight="1" x14ac:dyDescent="0.15">
      <c r="A46" s="4"/>
      <c r="B46" s="18"/>
      <c r="C46" s="44"/>
      <c r="D46" s="1562" t="str">
        <f>CTesorería!B116</f>
        <v>Otro (uno)</v>
      </c>
      <c r="E46" s="1639"/>
      <c r="F46" s="755">
        <f>'4a'!E53</f>
        <v>0</v>
      </c>
      <c r="G46" s="748">
        <f>'5 años'!AB70</f>
        <v>0</v>
      </c>
      <c r="H46" s="748">
        <f>'5 años'!AE70</f>
        <v>0</v>
      </c>
      <c r="I46" s="748">
        <f>'5 años'!AH70</f>
        <v>0</v>
      </c>
      <c r="J46" s="748">
        <f>'5 años'!AK70</f>
        <v>0</v>
      </c>
      <c r="K46" s="18"/>
      <c r="L46" s="4"/>
      <c r="M46" s="942"/>
      <c r="N46" s="942"/>
      <c r="O46" s="942"/>
      <c r="P46" s="942"/>
      <c r="Q46" s="942"/>
      <c r="R46" s="942"/>
      <c r="S46" s="942"/>
      <c r="T46" s="942"/>
      <c r="U46" s="942"/>
      <c r="V46" s="942"/>
      <c r="W46" s="942"/>
      <c r="X46" s="942"/>
      <c r="Y46" s="942"/>
      <c r="Z46" s="942"/>
      <c r="AA46" s="942"/>
      <c r="AB46" s="942"/>
      <c r="AC46" s="942"/>
      <c r="AD46" s="942"/>
      <c r="AE46" s="942"/>
      <c r="AF46" s="942"/>
      <c r="AG46" s="942"/>
      <c r="AH46" s="942"/>
      <c r="AI46" s="942"/>
      <c r="AJ46" s="942"/>
      <c r="AK46" s="942"/>
    </row>
    <row r="47" spans="1:37" ht="15" customHeight="1" x14ac:dyDescent="0.15">
      <c r="A47" s="4"/>
      <c r="B47" s="18"/>
      <c r="C47" s="44"/>
      <c r="D47" s="1562" t="str">
        <f>CTesorería!B117</f>
        <v>Otro (dos)</v>
      </c>
      <c r="E47" s="1639"/>
      <c r="F47" s="755">
        <f>'4a'!E54</f>
        <v>0</v>
      </c>
      <c r="G47" s="748">
        <f>'5 años'!AB71</f>
        <v>0</v>
      </c>
      <c r="H47" s="748">
        <f>'5 años'!AE71</f>
        <v>0</v>
      </c>
      <c r="I47" s="748">
        <f>'5 años'!AH71</f>
        <v>0</v>
      </c>
      <c r="J47" s="748">
        <f>'5 años'!AK71</f>
        <v>0</v>
      </c>
      <c r="K47" s="18"/>
      <c r="L47" s="4"/>
      <c r="M47" s="942"/>
      <c r="N47" s="942"/>
      <c r="O47" s="942"/>
      <c r="P47" s="942"/>
      <c r="Q47" s="942"/>
      <c r="R47" s="942"/>
      <c r="S47" s="942"/>
      <c r="T47" s="942"/>
      <c r="U47" s="942"/>
      <c r="V47" s="942"/>
      <c r="W47" s="942"/>
      <c r="X47" s="942"/>
      <c r="Y47" s="942"/>
      <c r="Z47" s="942"/>
      <c r="AA47" s="942"/>
      <c r="AB47" s="942"/>
      <c r="AC47" s="942"/>
      <c r="AD47" s="942"/>
      <c r="AE47" s="942"/>
      <c r="AF47" s="942"/>
      <c r="AG47" s="942"/>
      <c r="AH47" s="942"/>
      <c r="AI47" s="942"/>
      <c r="AJ47" s="942"/>
      <c r="AK47" s="942"/>
    </row>
    <row r="48" spans="1:37" ht="15" customHeight="1" x14ac:dyDescent="0.15">
      <c r="A48" s="4"/>
      <c r="B48" s="18"/>
      <c r="C48" s="44"/>
      <c r="D48" s="1562" t="str">
        <f>CTesorería!B118</f>
        <v>Otro (tres)</v>
      </c>
      <c r="E48" s="1639"/>
      <c r="F48" s="755">
        <f>'4a'!E55</f>
        <v>0</v>
      </c>
      <c r="G48" s="748">
        <f>'5 años'!AB72</f>
        <v>0</v>
      </c>
      <c r="H48" s="748">
        <f>'5 años'!AE72</f>
        <v>0</v>
      </c>
      <c r="I48" s="748">
        <f>'5 años'!AH72</f>
        <v>0</v>
      </c>
      <c r="J48" s="748">
        <f>'5 años'!AK72</f>
        <v>0</v>
      </c>
      <c r="K48" s="18"/>
      <c r="L48" s="4"/>
      <c r="M48" s="942"/>
      <c r="N48" s="942"/>
      <c r="O48" s="942"/>
      <c r="P48" s="942"/>
      <c r="Q48" s="942"/>
      <c r="R48" s="942"/>
      <c r="S48" s="942"/>
      <c r="T48" s="942"/>
      <c r="U48" s="942"/>
      <c r="V48" s="942"/>
      <c r="W48" s="942"/>
      <c r="X48" s="942"/>
      <c r="Y48" s="942"/>
      <c r="Z48" s="942"/>
      <c r="AA48" s="942"/>
      <c r="AB48" s="942"/>
      <c r="AC48" s="942"/>
      <c r="AD48" s="942"/>
      <c r="AE48" s="942"/>
      <c r="AF48" s="942"/>
      <c r="AG48" s="942"/>
      <c r="AH48" s="942"/>
      <c r="AI48" s="942"/>
      <c r="AJ48" s="942"/>
      <c r="AK48" s="942"/>
    </row>
    <row r="49" spans="1:37" ht="14" x14ac:dyDescent="0.15">
      <c r="A49" s="4"/>
      <c r="B49" s="18"/>
      <c r="C49" s="44"/>
      <c r="D49" s="1562" t="s">
        <v>851</v>
      </c>
      <c r="E49" s="1639"/>
      <c r="F49" s="755">
        <f>'4a'!E56</f>
        <v>12040</v>
      </c>
      <c r="G49" s="748">
        <f>'5 años'!$AB$77</f>
        <v>12450</v>
      </c>
      <c r="H49" s="748">
        <f>'5 años'!$AE$77</f>
        <v>12420</v>
      </c>
      <c r="I49" s="748">
        <f>'5 años'!$AH$77</f>
        <v>12420</v>
      </c>
      <c r="J49" s="748">
        <f>'5 años'!$AK$77</f>
        <v>12420</v>
      </c>
      <c r="K49" s="18"/>
      <c r="L49" s="4"/>
      <c r="M49" s="942"/>
      <c r="N49" s="942"/>
      <c r="O49" s="942"/>
      <c r="P49" s="942"/>
      <c r="Q49" s="942"/>
      <c r="R49" s="942"/>
      <c r="S49" s="942"/>
      <c r="T49" s="942"/>
      <c r="U49" s="942"/>
      <c r="V49" s="942"/>
      <c r="W49" s="942"/>
      <c r="X49" s="942"/>
      <c r="Y49" s="942"/>
      <c r="Z49" s="942"/>
      <c r="AA49" s="942"/>
      <c r="AB49" s="942"/>
      <c r="AC49" s="942"/>
      <c r="AD49" s="942"/>
      <c r="AE49" s="942"/>
      <c r="AF49" s="942"/>
      <c r="AG49" s="942"/>
      <c r="AH49" s="942"/>
      <c r="AI49" s="942"/>
      <c r="AJ49" s="942"/>
      <c r="AK49" s="942"/>
    </row>
    <row r="50" spans="1:37" ht="14" x14ac:dyDescent="0.15">
      <c r="A50" s="4"/>
      <c r="B50" s="18"/>
      <c r="C50" s="44"/>
      <c r="D50" s="1563" t="s">
        <v>1188</v>
      </c>
      <c r="E50" s="1639"/>
      <c r="F50" s="1184">
        <f>'4a'!E57</f>
        <v>0</v>
      </c>
      <c r="G50" s="1094"/>
      <c r="H50" s="1094"/>
      <c r="I50" s="1094"/>
      <c r="J50" s="1094"/>
      <c r="K50" s="18"/>
      <c r="L50" s="4"/>
      <c r="M50" s="942"/>
      <c r="N50" s="942"/>
      <c r="O50" s="942"/>
      <c r="P50" s="942"/>
      <c r="Q50" s="942"/>
      <c r="R50" s="942"/>
      <c r="S50" s="942"/>
      <c r="T50" s="942"/>
      <c r="U50" s="942"/>
      <c r="V50" s="942"/>
      <c r="W50" s="942"/>
      <c r="X50" s="942"/>
      <c r="Y50" s="942"/>
      <c r="Z50" s="942"/>
      <c r="AA50" s="942"/>
      <c r="AB50" s="942"/>
      <c r="AC50" s="942"/>
      <c r="AD50" s="942"/>
      <c r="AE50" s="942"/>
      <c r="AF50" s="942"/>
      <c r="AG50" s="942"/>
      <c r="AH50" s="942"/>
      <c r="AI50" s="942"/>
      <c r="AJ50" s="942"/>
      <c r="AK50" s="942"/>
    </row>
    <row r="51" spans="1:37" ht="16" x14ac:dyDescent="0.2">
      <c r="A51" s="4"/>
      <c r="B51" s="18"/>
      <c r="C51" s="44"/>
      <c r="D51" s="1427" t="s">
        <v>1096</v>
      </c>
      <c r="E51" s="1639"/>
      <c r="F51" s="1638">
        <f>'4a'!E58</f>
        <v>65718.699999999983</v>
      </c>
      <c r="G51" s="599">
        <f>SUM(G29:G50)</f>
        <v>61575.12222222222</v>
      </c>
      <c r="H51" s="599">
        <f>SUM(H29:H50)</f>
        <v>61030.200000000004</v>
      </c>
      <c r="I51" s="599">
        <f>SUM(I29:I50)</f>
        <v>61030.200000000004</v>
      </c>
      <c r="J51" s="599">
        <f>SUM(J29:J50)</f>
        <v>61030.200000000004</v>
      </c>
      <c r="K51" s="18"/>
      <c r="L51" s="4"/>
      <c r="M51" s="1491"/>
      <c r="N51" s="1491"/>
      <c r="O51" s="1491"/>
      <c r="P51" s="1491"/>
      <c r="Q51" s="1491"/>
      <c r="R51" s="942"/>
      <c r="S51" s="942"/>
      <c r="T51" s="942"/>
      <c r="U51" s="942"/>
      <c r="V51" s="942"/>
      <c r="W51" s="942"/>
      <c r="X51" s="942"/>
      <c r="Y51" s="942"/>
      <c r="Z51" s="942"/>
      <c r="AA51" s="942"/>
      <c r="AB51" s="942"/>
      <c r="AC51" s="942"/>
      <c r="AD51" s="942"/>
      <c r="AE51" s="942"/>
      <c r="AF51" s="942"/>
      <c r="AG51" s="942"/>
      <c r="AH51" s="942"/>
      <c r="AI51" s="942"/>
      <c r="AJ51" s="942"/>
      <c r="AK51" s="942"/>
    </row>
    <row r="52" spans="1:37" ht="9.75" customHeight="1" x14ac:dyDescent="0.15">
      <c r="A52" s="4"/>
      <c r="B52" s="18"/>
      <c r="C52" s="44"/>
      <c r="D52" s="18"/>
      <c r="E52" s="18"/>
      <c r="F52" s="226"/>
      <c r="G52" s="226"/>
      <c r="H52" s="226"/>
      <c r="I52" s="226"/>
      <c r="J52" s="226"/>
      <c r="K52" s="18"/>
      <c r="L52" s="4"/>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row>
    <row r="53" spans="1:37" ht="18" x14ac:dyDescent="0.15">
      <c r="A53" s="4"/>
      <c r="B53" s="18"/>
      <c r="C53" s="44"/>
      <c r="D53" s="1637" t="s">
        <v>1097</v>
      </c>
      <c r="E53" s="18"/>
      <c r="F53" s="226"/>
      <c r="G53" s="18"/>
      <c r="H53" s="18"/>
      <c r="I53" s="18"/>
      <c r="J53" s="18"/>
      <c r="K53" s="18"/>
      <c r="L53" s="4"/>
      <c r="M53" s="942"/>
      <c r="N53" s="942"/>
      <c r="O53" s="942"/>
      <c r="P53" s="942"/>
      <c r="Q53" s="942"/>
      <c r="R53" s="942"/>
      <c r="S53" s="942"/>
      <c r="T53" s="942"/>
      <c r="U53" s="942"/>
      <c r="V53" s="942"/>
      <c r="W53" s="942"/>
      <c r="X53" s="942"/>
      <c r="Y53" s="942"/>
      <c r="Z53" s="942"/>
      <c r="AA53" s="942"/>
      <c r="AB53" s="942"/>
      <c r="AC53" s="942"/>
      <c r="AD53" s="942"/>
      <c r="AE53" s="942"/>
      <c r="AF53" s="942"/>
      <c r="AG53" s="942"/>
      <c r="AH53" s="942"/>
      <c r="AI53" s="942"/>
      <c r="AJ53" s="942"/>
      <c r="AK53" s="942"/>
    </row>
    <row r="54" spans="1:37" ht="5" customHeight="1" x14ac:dyDescent="0.15">
      <c r="A54" s="4"/>
      <c r="B54" s="18"/>
      <c r="C54" s="44"/>
      <c r="D54" s="18"/>
      <c r="E54" s="18"/>
      <c r="F54" s="226"/>
      <c r="G54" s="18"/>
      <c r="H54" s="18"/>
      <c r="I54" s="18"/>
      <c r="J54" s="18"/>
      <c r="K54" s="18"/>
      <c r="L54" s="4"/>
      <c r="M54" s="942"/>
      <c r="N54" s="942"/>
      <c r="O54" s="942"/>
      <c r="P54" s="942"/>
      <c r="Q54" s="942"/>
      <c r="R54" s="942"/>
      <c r="S54" s="942"/>
      <c r="T54" s="942"/>
      <c r="U54" s="942"/>
      <c r="V54" s="942"/>
      <c r="W54" s="942"/>
      <c r="X54" s="942"/>
      <c r="Y54" s="942"/>
      <c r="Z54" s="942"/>
      <c r="AA54" s="942"/>
      <c r="AB54" s="942"/>
      <c r="AC54" s="942"/>
      <c r="AD54" s="942"/>
      <c r="AE54" s="942"/>
      <c r="AF54" s="942"/>
      <c r="AG54" s="942"/>
      <c r="AH54" s="942"/>
      <c r="AI54" s="942"/>
      <c r="AJ54" s="942"/>
      <c r="AK54" s="942"/>
    </row>
    <row r="55" spans="1:37" ht="14" x14ac:dyDescent="0.15">
      <c r="A55" s="4"/>
      <c r="B55" s="18"/>
      <c r="C55" s="44"/>
      <c r="D55" s="1562" t="s">
        <v>1608</v>
      </c>
      <c r="E55" s="1639"/>
      <c r="F55" s="755">
        <f>'4a'!E62</f>
        <v>0</v>
      </c>
      <c r="G55" s="748">
        <f>'5 años'!D41+'5b'!F143</f>
        <v>0</v>
      </c>
      <c r="H55" s="748">
        <f>'5 años'!E41+'5b'!G143</f>
        <v>0</v>
      </c>
      <c r="I55" s="748">
        <f>'5 años'!F41+'5b'!H143</f>
        <v>0</v>
      </c>
      <c r="J55" s="748">
        <f>'5 años'!G41+'5b'!I143</f>
        <v>0</v>
      </c>
      <c r="K55" s="18"/>
      <c r="L55" s="4"/>
      <c r="M55" s="942"/>
      <c r="N55" s="942"/>
      <c r="O55" s="942"/>
      <c r="P55" s="942"/>
      <c r="Q55" s="942"/>
      <c r="R55" s="942"/>
      <c r="S55" s="942"/>
      <c r="T55" s="942"/>
      <c r="U55" s="942"/>
      <c r="V55" s="942"/>
      <c r="W55" s="942"/>
      <c r="X55" s="942"/>
      <c r="Y55" s="942"/>
      <c r="Z55" s="942"/>
      <c r="AA55" s="942"/>
      <c r="AB55" s="942"/>
      <c r="AC55" s="942"/>
      <c r="AD55" s="942"/>
      <c r="AE55" s="942"/>
      <c r="AF55" s="942"/>
      <c r="AG55" s="942"/>
      <c r="AH55" s="942"/>
      <c r="AI55" s="942"/>
      <c r="AJ55" s="942"/>
      <c r="AK55" s="942"/>
    </row>
    <row r="56" spans="1:37" ht="14" x14ac:dyDescent="0.15">
      <c r="A56" s="4"/>
      <c r="B56" s="18"/>
      <c r="C56" s="44"/>
      <c r="D56" s="1562" t="s">
        <v>523</v>
      </c>
      <c r="E56" s="1639"/>
      <c r="F56" s="755">
        <f>'4a'!E63</f>
        <v>0</v>
      </c>
      <c r="G56" s="748">
        <f>'5 años'!V73</f>
        <v>0</v>
      </c>
      <c r="H56" s="748">
        <f>'5 años'!W73</f>
        <v>0</v>
      </c>
      <c r="I56" s="748">
        <f>'5 años'!X73</f>
        <v>0</v>
      </c>
      <c r="J56" s="748">
        <f>'5 años'!Y73</f>
        <v>0</v>
      </c>
      <c r="K56" s="18"/>
      <c r="L56" s="4"/>
      <c r="M56" s="942"/>
      <c r="N56" s="942"/>
      <c r="O56" s="942"/>
      <c r="P56" s="942"/>
      <c r="Q56" s="942"/>
      <c r="R56" s="942"/>
      <c r="S56" s="942"/>
      <c r="T56" s="942"/>
      <c r="U56" s="942"/>
      <c r="V56" s="942"/>
      <c r="W56" s="942"/>
      <c r="X56" s="942"/>
      <c r="Y56" s="942"/>
      <c r="Z56" s="942"/>
      <c r="AA56" s="942"/>
      <c r="AB56" s="942"/>
      <c r="AC56" s="942"/>
      <c r="AD56" s="942"/>
      <c r="AE56" s="942"/>
      <c r="AF56" s="942"/>
      <c r="AG56" s="942"/>
      <c r="AH56" s="942"/>
      <c r="AI56" s="942"/>
      <c r="AJ56" s="942"/>
      <c r="AK56" s="942"/>
    </row>
    <row r="57" spans="1:37" ht="14" x14ac:dyDescent="0.15">
      <c r="A57" s="4"/>
      <c r="B57" s="18"/>
      <c r="C57" s="44"/>
      <c r="D57" s="1562" t="s">
        <v>1383</v>
      </c>
      <c r="E57" s="1639"/>
      <c r="F57" s="755">
        <f>'4a'!E64</f>
        <v>0</v>
      </c>
      <c r="G57" s="748">
        <f>'5 años'!$AB$78</f>
        <v>0</v>
      </c>
      <c r="H57" s="748">
        <f>'5 años'!$AE$78</f>
        <v>0</v>
      </c>
      <c r="I57" s="748">
        <f>'5 años'!$AH$78</f>
        <v>0</v>
      </c>
      <c r="J57" s="748">
        <f>'5 años'!$AK$78</f>
        <v>0</v>
      </c>
      <c r="K57" s="18"/>
      <c r="L57" s="4"/>
      <c r="M57" s="942"/>
      <c r="N57" s="942"/>
      <c r="O57" s="942"/>
      <c r="P57" s="942"/>
      <c r="Q57" s="942"/>
      <c r="R57" s="942"/>
      <c r="S57" s="942"/>
      <c r="T57" s="942"/>
      <c r="U57" s="942"/>
      <c r="V57" s="942"/>
      <c r="W57" s="942"/>
      <c r="X57" s="942"/>
      <c r="Y57" s="942"/>
      <c r="Z57" s="942"/>
      <c r="AA57" s="942"/>
      <c r="AB57" s="942"/>
      <c r="AC57" s="942"/>
      <c r="AD57" s="942"/>
      <c r="AE57" s="942"/>
      <c r="AF57" s="942"/>
      <c r="AG57" s="942"/>
      <c r="AH57" s="942"/>
      <c r="AI57" s="942"/>
      <c r="AJ57" s="942"/>
      <c r="AK57" s="942"/>
    </row>
    <row r="58" spans="1:37" ht="14" x14ac:dyDescent="0.15">
      <c r="A58" s="4"/>
      <c r="B58" s="18"/>
      <c r="C58" s="44"/>
      <c r="D58" s="1562" t="s">
        <v>1099</v>
      </c>
      <c r="E58" s="1639"/>
      <c r="F58" s="755">
        <f>'4a'!E65</f>
        <v>3025</v>
      </c>
      <c r="G58" s="748">
        <f>'5 años'!$L$147</f>
        <v>0</v>
      </c>
      <c r="H58" s="748"/>
      <c r="I58" s="748"/>
      <c r="J58" s="748"/>
      <c r="K58" s="18"/>
      <c r="L58" s="4"/>
      <c r="M58" s="942"/>
      <c r="N58" s="942"/>
      <c r="O58" s="942"/>
      <c r="P58" s="942"/>
      <c r="Q58" s="942"/>
      <c r="R58" s="942"/>
      <c r="S58" s="942"/>
      <c r="T58" s="942"/>
      <c r="U58" s="942"/>
      <c r="V58" s="942"/>
      <c r="W58" s="942"/>
      <c r="X58" s="942"/>
      <c r="Y58" s="942"/>
      <c r="Z58" s="942"/>
      <c r="AA58" s="942"/>
      <c r="AB58" s="942"/>
      <c r="AC58" s="942"/>
      <c r="AD58" s="942"/>
      <c r="AE58" s="942"/>
      <c r="AF58" s="942"/>
      <c r="AG58" s="942"/>
      <c r="AH58" s="942"/>
      <c r="AI58" s="942"/>
      <c r="AJ58" s="942"/>
      <c r="AK58" s="942"/>
    </row>
    <row r="59" spans="1:37" ht="14" x14ac:dyDescent="0.15">
      <c r="A59" s="4"/>
      <c r="B59" s="18"/>
      <c r="C59" s="44"/>
      <c r="D59" s="1562" t="s">
        <v>204</v>
      </c>
      <c r="E59" s="1639"/>
      <c r="F59" s="755">
        <f>'4a'!E66</f>
        <v>0</v>
      </c>
      <c r="G59" s="748"/>
      <c r="H59" s="748"/>
      <c r="I59" s="748"/>
      <c r="J59" s="748"/>
      <c r="K59" s="18"/>
      <c r="L59" s="4"/>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row>
    <row r="60" spans="1:37" ht="14" x14ac:dyDescent="0.15">
      <c r="A60" s="4"/>
      <c r="B60" s="18"/>
      <c r="C60" s="44"/>
      <c r="D60" s="1562" t="s">
        <v>1100</v>
      </c>
      <c r="E60" s="1639"/>
      <c r="F60" s="755">
        <f>'4a'!E67</f>
        <v>0</v>
      </c>
      <c r="G60" s="748">
        <f>'5 años'!V74</f>
        <v>0</v>
      </c>
      <c r="H60" s="748">
        <f>'5 años'!W74</f>
        <v>0</v>
      </c>
      <c r="I60" s="748">
        <f>'5 años'!X74</f>
        <v>0</v>
      </c>
      <c r="J60" s="748">
        <f>'5 años'!Y74</f>
        <v>0</v>
      </c>
      <c r="K60" s="18"/>
      <c r="L60" s="4"/>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row>
    <row r="61" spans="1:37" ht="14" x14ac:dyDescent="0.15">
      <c r="A61" s="4"/>
      <c r="B61" s="18"/>
      <c r="C61" s="44"/>
      <c r="D61" s="1562" t="s">
        <v>1101</v>
      </c>
      <c r="E61" s="1639"/>
      <c r="F61" s="755">
        <f>'4a'!E68</f>
        <v>6062.6999999999989</v>
      </c>
      <c r="G61" s="748">
        <f>'5 años'!L134</f>
        <v>16447.2</v>
      </c>
      <c r="H61" s="748">
        <f>'5 años'!M134</f>
        <v>12923.505000000001</v>
      </c>
      <c r="I61" s="748">
        <f>'5 años'!N134</f>
        <v>13380.006150000001</v>
      </c>
      <c r="J61" s="748">
        <f>'5 años'!O134</f>
        <v>14163.6664575</v>
      </c>
      <c r="K61" s="18"/>
      <c r="L61" s="4"/>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row>
    <row r="62" spans="1:37" ht="14" x14ac:dyDescent="0.15">
      <c r="A62" s="4"/>
      <c r="B62" s="18"/>
      <c r="C62" s="44"/>
      <c r="D62" s="1562" t="s">
        <v>1102</v>
      </c>
      <c r="E62" s="1639"/>
      <c r="F62" s="755">
        <f>'4a'!E69</f>
        <v>1720</v>
      </c>
      <c r="G62" s="755">
        <f>'5 años'!$AB$76</f>
        <v>1861.5</v>
      </c>
      <c r="H62" s="755">
        <f>'5 años'!$AE$76</f>
        <v>1863</v>
      </c>
      <c r="I62" s="755">
        <f>'5 años'!$AH$76</f>
        <v>1863</v>
      </c>
      <c r="J62" s="755">
        <f>'5 años'!$AK$76</f>
        <v>1863</v>
      </c>
      <c r="K62" s="18"/>
      <c r="L62" s="4"/>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row>
    <row r="63" spans="1:37" ht="14" x14ac:dyDescent="0.15">
      <c r="A63" s="4"/>
      <c r="B63" s="18"/>
      <c r="C63" s="44"/>
      <c r="D63" s="1562" t="s">
        <v>1103</v>
      </c>
      <c r="E63" s="1639"/>
      <c r="F63" s="755">
        <f>'4a'!E70</f>
        <v>0</v>
      </c>
      <c r="G63" s="748">
        <f>'5 años'!C27</f>
        <v>145</v>
      </c>
      <c r="H63" s="748">
        <f>'5 años'!D27</f>
        <v>1687.5</v>
      </c>
      <c r="I63" s="748">
        <f>'5 años'!E27</f>
        <v>2215.125</v>
      </c>
      <c r="J63" s="748">
        <f>'5 años'!F27</f>
        <v>2758.5787500000006</v>
      </c>
      <c r="K63" s="18"/>
      <c r="L63" s="4"/>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row>
    <row r="64" spans="1:37" ht="14" x14ac:dyDescent="0.15">
      <c r="A64" s="4"/>
      <c r="B64" s="18"/>
      <c r="C64" s="44"/>
      <c r="D64" s="1562" t="s">
        <v>1104</v>
      </c>
      <c r="E64" s="1639"/>
      <c r="F64" s="755">
        <f>'4a'!E71</f>
        <v>0</v>
      </c>
      <c r="G64" s="748">
        <f>'6b'!F327</f>
        <v>0</v>
      </c>
      <c r="H64" s="748">
        <f>'6b'!G327</f>
        <v>0</v>
      </c>
      <c r="I64" s="748">
        <f>'6b'!H327</f>
        <v>0</v>
      </c>
      <c r="J64" s="748">
        <f>'6b'!I327</f>
        <v>0</v>
      </c>
      <c r="K64" s="18"/>
      <c r="L64" s="4"/>
      <c r="M64" s="942"/>
      <c r="N64" s="942"/>
      <c r="O64" s="942"/>
      <c r="P64" s="942"/>
      <c r="Q64" s="942"/>
      <c r="R64" s="942"/>
      <c r="S64" s="942"/>
      <c r="T64" s="942"/>
      <c r="U64" s="942"/>
      <c r="V64" s="942"/>
      <c r="W64" s="942"/>
      <c r="X64" s="942"/>
      <c r="Y64" s="942"/>
      <c r="Z64" s="942"/>
      <c r="AA64" s="942"/>
      <c r="AB64" s="942"/>
      <c r="AC64" s="942"/>
      <c r="AD64" s="942"/>
      <c r="AE64" s="942"/>
      <c r="AF64" s="942"/>
      <c r="AG64" s="942"/>
      <c r="AH64" s="942"/>
      <c r="AI64" s="942"/>
      <c r="AJ64" s="942"/>
      <c r="AK64" s="942"/>
    </row>
    <row r="65" spans="1:37" ht="14" x14ac:dyDescent="0.15">
      <c r="A65" s="4"/>
      <c r="B65" s="18"/>
      <c r="C65" s="44"/>
      <c r="D65" s="1563" t="s">
        <v>1197</v>
      </c>
      <c r="E65" s="1639"/>
      <c r="F65" s="1184">
        <f>'4a'!E72</f>
        <v>0</v>
      </c>
      <c r="G65" s="1094"/>
      <c r="H65" s="1094"/>
      <c r="I65" s="1094"/>
      <c r="J65" s="1094"/>
      <c r="K65" s="18"/>
      <c r="L65" s="4"/>
      <c r="M65" s="942"/>
      <c r="N65" s="942"/>
      <c r="O65" s="942"/>
      <c r="P65" s="942"/>
      <c r="Q65" s="942"/>
      <c r="R65" s="942"/>
      <c r="S65" s="942"/>
      <c r="T65" s="942"/>
      <c r="U65" s="942"/>
      <c r="V65" s="942"/>
      <c r="W65" s="942"/>
      <c r="X65" s="942"/>
      <c r="Y65" s="942"/>
      <c r="Z65" s="942"/>
      <c r="AA65" s="942"/>
      <c r="AB65" s="942"/>
      <c r="AC65" s="942"/>
      <c r="AD65" s="942"/>
      <c r="AE65" s="942"/>
      <c r="AF65" s="942"/>
      <c r="AG65" s="942"/>
      <c r="AH65" s="942"/>
      <c r="AI65" s="942"/>
      <c r="AJ65" s="942"/>
      <c r="AK65" s="942"/>
    </row>
    <row r="66" spans="1:37" ht="16" x14ac:dyDescent="0.2">
      <c r="A66" s="4"/>
      <c r="B66" s="18"/>
      <c r="C66" s="44"/>
      <c r="D66" s="1427" t="s">
        <v>1105</v>
      </c>
      <c r="E66" s="1639"/>
      <c r="F66" s="1638">
        <f>'4a'!E73</f>
        <v>10807.699999999999</v>
      </c>
      <c r="G66" s="599">
        <f>SUM(G55:G65)</f>
        <v>18453.7</v>
      </c>
      <c r="H66" s="599">
        <f>SUM(H55:H65)</f>
        <v>16474.005000000001</v>
      </c>
      <c r="I66" s="599">
        <f>SUM(I55:I65)</f>
        <v>17458.131150000001</v>
      </c>
      <c r="J66" s="599">
        <f>SUM(J55:J65)</f>
        <v>18785.2452075</v>
      </c>
      <c r="K66" s="18"/>
      <c r="L66" s="4"/>
      <c r="M66" s="1491"/>
      <c r="N66" s="942"/>
      <c r="O66" s="942"/>
      <c r="P66" s="942"/>
      <c r="Q66" s="942"/>
      <c r="R66" s="942"/>
      <c r="S66" s="942"/>
      <c r="T66" s="942"/>
      <c r="U66" s="942"/>
      <c r="V66" s="942"/>
      <c r="W66" s="942"/>
      <c r="X66" s="942"/>
      <c r="Y66" s="942"/>
      <c r="Z66" s="942"/>
      <c r="AA66" s="942"/>
      <c r="AB66" s="942"/>
      <c r="AC66" s="942"/>
      <c r="AD66" s="942"/>
      <c r="AE66" s="942"/>
      <c r="AF66" s="942"/>
      <c r="AG66" s="942"/>
      <c r="AH66" s="942"/>
      <c r="AI66" s="942"/>
      <c r="AJ66" s="942"/>
      <c r="AK66" s="942"/>
    </row>
    <row r="67" spans="1:37" ht="5" customHeight="1" x14ac:dyDescent="0.15">
      <c r="A67" s="4"/>
      <c r="B67" s="18"/>
      <c r="C67" s="44"/>
      <c r="D67" s="18"/>
      <c r="E67" s="18"/>
      <c r="F67" s="226"/>
      <c r="G67" s="18"/>
      <c r="H67" s="18"/>
      <c r="I67" s="18"/>
      <c r="J67" s="18"/>
      <c r="K67" s="18"/>
      <c r="L67" s="4"/>
      <c r="M67" s="942"/>
      <c r="N67" s="942"/>
      <c r="O67" s="942"/>
      <c r="P67" s="942"/>
      <c r="Q67" s="942"/>
      <c r="R67" s="942"/>
      <c r="S67" s="942"/>
      <c r="T67" s="942"/>
      <c r="U67" s="942"/>
      <c r="V67" s="942"/>
      <c r="W67" s="942"/>
      <c r="X67" s="942"/>
      <c r="Y67" s="942"/>
      <c r="Z67" s="942"/>
      <c r="AA67" s="942"/>
      <c r="AB67" s="942"/>
      <c r="AC67" s="942"/>
      <c r="AD67" s="942"/>
      <c r="AE67" s="942"/>
      <c r="AF67" s="942"/>
      <c r="AG67" s="942"/>
      <c r="AH67" s="942"/>
      <c r="AI67" s="942"/>
      <c r="AJ67" s="942"/>
      <c r="AK67" s="942"/>
    </row>
    <row r="68" spans="1:37" ht="16" x14ac:dyDescent="0.2">
      <c r="A68" s="4"/>
      <c r="B68" s="18"/>
      <c r="C68" s="44"/>
      <c r="D68" s="1427" t="s">
        <v>1106</v>
      </c>
      <c r="E68" s="18"/>
      <c r="F68" s="599">
        <f>'4a'!E75</f>
        <v>0</v>
      </c>
      <c r="G68" s="226"/>
      <c r="H68" s="18"/>
      <c r="I68" s="18"/>
      <c r="J68" s="18"/>
      <c r="K68" s="18"/>
      <c r="L68" s="4"/>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row>
    <row r="69" spans="1:37" ht="9.75" customHeight="1" x14ac:dyDescent="0.15">
      <c r="A69" s="4"/>
      <c r="B69" s="18"/>
      <c r="C69" s="44"/>
      <c r="D69" s="18"/>
      <c r="E69" s="18"/>
      <c r="F69" s="226"/>
      <c r="G69" s="18"/>
      <c r="H69" s="18"/>
      <c r="I69" s="18"/>
      <c r="J69" s="18"/>
      <c r="K69" s="18"/>
      <c r="L69" s="4"/>
      <c r="M69" s="942"/>
      <c r="N69" s="942"/>
      <c r="O69" s="942"/>
      <c r="P69" s="942"/>
      <c r="Q69" s="942"/>
      <c r="R69" s="942"/>
      <c r="S69" s="942"/>
      <c r="T69" s="942"/>
      <c r="U69" s="942"/>
      <c r="V69" s="942"/>
      <c r="W69" s="942"/>
      <c r="X69" s="942"/>
      <c r="Y69" s="942"/>
      <c r="Z69" s="942"/>
      <c r="AA69" s="942"/>
      <c r="AB69" s="942"/>
      <c r="AC69" s="942"/>
      <c r="AD69" s="942"/>
      <c r="AE69" s="942"/>
      <c r="AF69" s="942"/>
      <c r="AG69" s="942"/>
      <c r="AH69" s="942"/>
      <c r="AI69" s="942"/>
      <c r="AJ69" s="942"/>
      <c r="AK69" s="942"/>
    </row>
    <row r="70" spans="1:37" ht="19" thickBot="1" x14ac:dyDescent="0.25">
      <c r="A70" s="4"/>
      <c r="B70" s="18"/>
      <c r="C70" s="44"/>
      <c r="D70" s="1640" t="s">
        <v>1059</v>
      </c>
      <c r="E70" s="18"/>
      <c r="F70" s="600">
        <f>'4a'!E77</f>
        <v>76526.399999999994</v>
      </c>
      <c r="G70" s="600">
        <f>+G66+G51</f>
        <v>80028.822222222225</v>
      </c>
      <c r="H70" s="600">
        <f>+H66+H51</f>
        <v>77504.205000000002</v>
      </c>
      <c r="I70" s="600">
        <f>+I66+I51</f>
        <v>78488.331150000013</v>
      </c>
      <c r="J70" s="600">
        <f>+J66+J51</f>
        <v>79815.445207500001</v>
      </c>
      <c r="K70" s="18"/>
      <c r="L70" s="4"/>
      <c r="M70" s="942"/>
      <c r="N70" s="942"/>
      <c r="O70" s="942"/>
      <c r="P70" s="942"/>
      <c r="Q70" s="942"/>
      <c r="R70" s="942"/>
      <c r="S70" s="942"/>
      <c r="T70" s="942"/>
      <c r="U70" s="942"/>
      <c r="V70" s="942"/>
      <c r="W70" s="942"/>
      <c r="X70" s="942"/>
      <c r="Y70" s="942"/>
      <c r="Z70" s="942"/>
      <c r="AA70" s="942"/>
      <c r="AB70" s="942"/>
      <c r="AC70" s="942"/>
      <c r="AD70" s="942"/>
      <c r="AE70" s="942"/>
      <c r="AF70" s="942"/>
      <c r="AG70" s="942"/>
      <c r="AH70" s="942"/>
      <c r="AI70" s="942"/>
      <c r="AJ70" s="942"/>
      <c r="AK70" s="942"/>
    </row>
    <row r="71" spans="1:37" ht="15" customHeight="1" x14ac:dyDescent="0.15">
      <c r="A71" s="4"/>
      <c r="B71" s="18"/>
      <c r="C71" s="44"/>
      <c r="D71" s="18"/>
      <c r="E71" s="18"/>
      <c r="F71" s="18"/>
      <c r="G71" s="18"/>
      <c r="H71" s="18"/>
      <c r="I71" s="18"/>
      <c r="J71" s="18"/>
      <c r="K71" s="18"/>
      <c r="L71" s="4"/>
      <c r="M71" s="942"/>
      <c r="N71" s="942"/>
      <c r="O71" s="942"/>
      <c r="P71" s="942"/>
      <c r="Q71" s="942"/>
      <c r="R71" s="942"/>
      <c r="S71" s="942"/>
      <c r="T71" s="942"/>
      <c r="U71" s="942"/>
      <c r="V71" s="942"/>
      <c r="W71" s="942"/>
      <c r="X71" s="942"/>
      <c r="Y71" s="942"/>
      <c r="Z71" s="942"/>
      <c r="AA71" s="942"/>
      <c r="AB71" s="942"/>
      <c r="AC71" s="942"/>
      <c r="AD71" s="942"/>
      <c r="AE71" s="942"/>
      <c r="AF71" s="942"/>
      <c r="AG71" s="942"/>
      <c r="AH71" s="942"/>
      <c r="AI71" s="942"/>
      <c r="AJ71" s="942"/>
      <c r="AK71" s="942"/>
    </row>
    <row r="72" spans="1:37" ht="15.75" customHeight="1" x14ac:dyDescent="0.2">
      <c r="A72" s="4"/>
      <c r="B72" s="18"/>
      <c r="C72" s="44"/>
      <c r="D72" s="1641" t="s">
        <v>924</v>
      </c>
      <c r="E72" s="18"/>
      <c r="F72" s="238">
        <f>'4a'!$Q$81</f>
        <v>64543.60000000002</v>
      </c>
      <c r="G72" s="238">
        <f>+G25-G70</f>
        <v>5094.6777777777752</v>
      </c>
      <c r="H72" s="238">
        <f>+H25-H70</f>
        <v>10173</v>
      </c>
      <c r="I72" s="238">
        <f>+I25-I70</f>
        <v>11819.189999999988</v>
      </c>
      <c r="J72" s="238">
        <f>+J25-J70</f>
        <v>15007.452000000005</v>
      </c>
      <c r="K72" s="18"/>
      <c r="L72" s="4"/>
      <c r="M72" s="942"/>
      <c r="N72" s="942"/>
      <c r="O72" s="942"/>
      <c r="P72" s="942"/>
      <c r="Q72" s="942"/>
      <c r="R72" s="942"/>
      <c r="S72" s="942"/>
      <c r="T72" s="942"/>
      <c r="U72" s="942"/>
      <c r="V72" s="942"/>
      <c r="W72" s="942"/>
      <c r="X72" s="942"/>
      <c r="Y72" s="942"/>
      <c r="Z72" s="942"/>
      <c r="AA72" s="942"/>
      <c r="AB72" s="942"/>
      <c r="AC72" s="942"/>
      <c r="AD72" s="942"/>
      <c r="AE72" s="942"/>
      <c r="AF72" s="942"/>
      <c r="AG72" s="942"/>
      <c r="AH72" s="942"/>
      <c r="AI72" s="942"/>
      <c r="AJ72" s="942"/>
      <c r="AK72" s="942"/>
    </row>
    <row r="73" spans="1:37" ht="5" customHeight="1" x14ac:dyDescent="0.15">
      <c r="A73" s="4"/>
      <c r="B73" s="18"/>
      <c r="C73" s="44"/>
      <c r="D73" s="18"/>
      <c r="E73" s="18"/>
      <c r="F73" s="18"/>
      <c r="G73" s="18"/>
      <c r="H73" s="18"/>
      <c r="I73" s="18"/>
      <c r="J73" s="18"/>
      <c r="K73" s="18"/>
      <c r="L73" s="4"/>
      <c r="M73" s="942"/>
      <c r="N73" s="942"/>
      <c r="O73" s="942"/>
      <c r="P73" s="942"/>
      <c r="Q73" s="942"/>
      <c r="R73" s="942"/>
      <c r="S73" s="942"/>
      <c r="T73" s="942"/>
      <c r="U73" s="942"/>
      <c r="V73" s="942"/>
      <c r="W73" s="942"/>
      <c r="X73" s="942"/>
      <c r="Y73" s="942"/>
      <c r="Z73" s="942"/>
      <c r="AA73" s="942"/>
      <c r="AB73" s="942"/>
      <c r="AC73" s="942"/>
      <c r="AD73" s="942"/>
      <c r="AE73" s="942"/>
      <c r="AF73" s="942"/>
      <c r="AG73" s="942"/>
      <c r="AH73" s="942"/>
      <c r="AI73" s="942"/>
      <c r="AJ73" s="942"/>
      <c r="AK73" s="942"/>
    </row>
    <row r="74" spans="1:37" ht="15.75" customHeight="1" thickBot="1" x14ac:dyDescent="0.25">
      <c r="A74" s="4"/>
      <c r="B74" s="18"/>
      <c r="C74" s="44"/>
      <c r="D74" s="1641" t="s">
        <v>925</v>
      </c>
      <c r="E74" s="18"/>
      <c r="F74" s="612">
        <f>+F72</f>
        <v>64543.60000000002</v>
      </c>
      <c r="G74" s="612">
        <f>+F74+G72</f>
        <v>69638.277777777796</v>
      </c>
      <c r="H74" s="612">
        <f>+G74+H72</f>
        <v>79811.277777777796</v>
      </c>
      <c r="I74" s="612">
        <f>+H74+I72</f>
        <v>91630.467777777783</v>
      </c>
      <c r="J74" s="612">
        <f>+I74+J72</f>
        <v>106637.91977777779</v>
      </c>
      <c r="K74" s="18"/>
      <c r="L74" s="4"/>
      <c r="M74" s="942"/>
      <c r="N74" s="942"/>
      <c r="O74" s="942"/>
      <c r="P74" s="942"/>
      <c r="Q74" s="942"/>
      <c r="R74" s="942"/>
      <c r="S74" s="942"/>
      <c r="T74" s="942"/>
      <c r="U74" s="942"/>
      <c r="V74" s="942"/>
      <c r="W74" s="942"/>
      <c r="X74" s="942"/>
      <c r="Y74" s="942"/>
      <c r="Z74" s="942"/>
      <c r="AA74" s="942"/>
      <c r="AB74" s="942"/>
      <c r="AC74" s="942"/>
      <c r="AD74" s="942"/>
      <c r="AE74" s="942"/>
      <c r="AF74" s="942"/>
      <c r="AG74" s="942"/>
      <c r="AH74" s="942"/>
      <c r="AI74" s="942"/>
      <c r="AJ74" s="942"/>
      <c r="AK74" s="942"/>
    </row>
    <row r="75" spans="1:37" ht="27" customHeight="1" thickBot="1" x14ac:dyDescent="0.2">
      <c r="A75" s="4"/>
      <c r="B75" s="18"/>
      <c r="C75" s="44"/>
      <c r="D75" s="18"/>
      <c r="E75" s="18"/>
      <c r="F75" s="18"/>
      <c r="G75" s="18"/>
      <c r="H75" s="18"/>
      <c r="I75" s="18"/>
      <c r="J75" s="18"/>
      <c r="K75" s="18"/>
      <c r="L75" s="4"/>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row>
    <row r="76" spans="1:37" ht="19" thickBot="1" x14ac:dyDescent="0.2">
      <c r="A76" s="4"/>
      <c r="B76" s="19">
        <v>2</v>
      </c>
      <c r="C76" s="44"/>
      <c r="D76" s="1642" t="s">
        <v>816</v>
      </c>
      <c r="E76" s="18"/>
      <c r="F76" s="2779"/>
      <c r="G76" s="2779"/>
      <c r="H76" s="2779"/>
      <c r="I76" s="747"/>
      <c r="J76" s="747"/>
      <c r="K76" s="18"/>
      <c r="L76" s="4"/>
      <c r="M76" s="942"/>
      <c r="N76" s="942"/>
      <c r="O76" s="942"/>
      <c r="P76" s="942"/>
      <c r="Q76" s="942"/>
      <c r="R76" s="942"/>
      <c r="S76" s="942"/>
      <c r="T76" s="942"/>
      <c r="U76" s="942"/>
      <c r="V76" s="942"/>
      <c r="W76" s="942"/>
      <c r="X76" s="942"/>
      <c r="Y76" s="942"/>
      <c r="Z76" s="942"/>
      <c r="AA76" s="942"/>
      <c r="AB76" s="942"/>
      <c r="AC76" s="942"/>
      <c r="AD76" s="942"/>
      <c r="AE76" s="942"/>
      <c r="AF76" s="942"/>
      <c r="AG76" s="942"/>
      <c r="AH76" s="942"/>
      <c r="AI76" s="942"/>
      <c r="AJ76" s="942"/>
      <c r="AK76" s="942"/>
    </row>
    <row r="77" spans="1:37" x14ac:dyDescent="0.15">
      <c r="A77" s="4"/>
      <c r="B77" s="18"/>
      <c r="C77" s="44"/>
      <c r="D77" s="18"/>
      <c r="E77" s="18"/>
      <c r="F77" s="18"/>
      <c r="G77" s="18"/>
      <c r="H77" s="18"/>
      <c r="I77" s="18"/>
      <c r="J77" s="18"/>
      <c r="K77" s="18"/>
      <c r="L77" s="4"/>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row>
    <row r="78" spans="1:37" ht="16" x14ac:dyDescent="0.2">
      <c r="A78" s="4"/>
      <c r="B78" s="18"/>
      <c r="C78" s="44"/>
      <c r="D78" s="1643" t="s">
        <v>1597</v>
      </c>
      <c r="E78" s="18"/>
      <c r="F78" s="744">
        <f>'4a'!$Q$85</f>
        <v>0</v>
      </c>
      <c r="G78" s="744">
        <f>'5 años'!D130</f>
        <v>0</v>
      </c>
      <c r="H78" s="744">
        <f>'5 años'!E130</f>
        <v>0</v>
      </c>
      <c r="I78" s="744">
        <f>'5 años'!F130</f>
        <v>0</v>
      </c>
      <c r="J78" s="744">
        <f>'5 años'!G130</f>
        <v>0</v>
      </c>
      <c r="K78" s="18"/>
      <c r="L78" s="4"/>
      <c r="M78" s="942"/>
      <c r="N78" s="942"/>
      <c r="O78" s="942"/>
      <c r="P78" s="942"/>
      <c r="Q78" s="942"/>
      <c r="R78" s="942"/>
      <c r="S78" s="942"/>
      <c r="T78" s="942"/>
      <c r="U78" s="942"/>
      <c r="V78" s="942"/>
      <c r="W78" s="942"/>
      <c r="X78" s="942"/>
      <c r="Y78" s="942"/>
      <c r="Z78" s="942"/>
      <c r="AA78" s="942"/>
      <c r="AB78" s="942"/>
      <c r="AC78" s="942"/>
      <c r="AD78" s="942"/>
      <c r="AE78" s="942"/>
      <c r="AF78" s="942"/>
      <c r="AG78" s="942"/>
      <c r="AH78" s="942"/>
      <c r="AI78" s="942"/>
      <c r="AJ78" s="942"/>
      <c r="AK78" s="942"/>
    </row>
    <row r="79" spans="1:37" ht="5" customHeight="1" x14ac:dyDescent="0.15">
      <c r="A79" s="4"/>
      <c r="B79" s="18"/>
      <c r="C79" s="44"/>
      <c r="D79" s="18"/>
      <c r="E79" s="18"/>
      <c r="F79" s="18"/>
      <c r="G79" s="18"/>
      <c r="H79" s="18"/>
      <c r="I79" s="18"/>
      <c r="J79" s="18"/>
      <c r="K79" s="18"/>
      <c r="L79" s="4"/>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row>
    <row r="80" spans="1:37" ht="16" x14ac:dyDescent="0.2">
      <c r="A80" s="4"/>
      <c r="B80" s="18"/>
      <c r="C80" s="44"/>
      <c r="D80" s="1644" t="s">
        <v>167</v>
      </c>
      <c r="E80" s="18"/>
      <c r="F80" s="1612"/>
      <c r="G80" s="745"/>
      <c r="H80" s="745"/>
      <c r="I80" s="745"/>
      <c r="J80" s="745"/>
      <c r="K80" s="18"/>
      <c r="L80" s="4"/>
      <c r="M80" s="942"/>
      <c r="N80" s="942"/>
      <c r="O80" s="942"/>
      <c r="P80" s="942"/>
      <c r="Q80" s="942"/>
      <c r="R80" s="942"/>
      <c r="S80" s="942"/>
      <c r="T80" s="942"/>
      <c r="U80" s="942"/>
      <c r="V80" s="942"/>
      <c r="W80" s="942"/>
      <c r="X80" s="942"/>
      <c r="Y80" s="942"/>
      <c r="Z80" s="942"/>
      <c r="AA80" s="942"/>
      <c r="AB80" s="942"/>
      <c r="AC80" s="942"/>
      <c r="AD80" s="942"/>
      <c r="AE80" s="942"/>
      <c r="AF80" s="942"/>
      <c r="AG80" s="942"/>
      <c r="AH80" s="942"/>
      <c r="AI80" s="942"/>
      <c r="AJ80" s="942"/>
      <c r="AK80" s="942"/>
    </row>
    <row r="81" spans="1:37" x14ac:dyDescent="0.15">
      <c r="A81" s="4"/>
      <c r="B81" s="18"/>
      <c r="C81" s="44"/>
      <c r="D81" s="18"/>
      <c r="E81" s="18"/>
      <c r="F81" s="1223"/>
      <c r="G81" s="1223"/>
      <c r="H81" s="1223">
        <f>IF(H80&gt;H78,$P$1,0)</f>
        <v>0</v>
      </c>
      <c r="I81" s="1223">
        <f>IF(I80&gt;I78,$P$1,0)</f>
        <v>0</v>
      </c>
      <c r="J81" s="1223">
        <f>IF(J80&gt;J78,$P$1,0)</f>
        <v>0</v>
      </c>
      <c r="K81" s="18"/>
      <c r="L81" s="4"/>
      <c r="M81" s="942"/>
      <c r="N81" s="942">
        <f>COUNTIF(F81:J81,P1)</f>
        <v>0</v>
      </c>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row>
    <row r="82" spans="1:37" ht="16" x14ac:dyDescent="0.2">
      <c r="A82" s="4"/>
      <c r="B82" s="18"/>
      <c r="C82" s="44"/>
      <c r="D82" s="1645" t="s">
        <v>168</v>
      </c>
      <c r="E82" s="18"/>
      <c r="F82" s="744">
        <f>'4a'!$Q$89</f>
        <v>0</v>
      </c>
      <c r="G82" s="744">
        <f>+G80-G84+F82</f>
        <v>0</v>
      </c>
      <c r="H82" s="744">
        <f>+H80+G82-H84</f>
        <v>0</v>
      </c>
      <c r="I82" s="744">
        <f>+I80+H82-I84</f>
        <v>0</v>
      </c>
      <c r="J82" s="744">
        <f>+J80+I82-J84</f>
        <v>0</v>
      </c>
      <c r="K82" s="18"/>
      <c r="L82" s="4"/>
      <c r="M82" s="942"/>
      <c r="N82" s="1648">
        <f>SUM(G82:J82)</f>
        <v>0</v>
      </c>
      <c r="O82" s="942" t="s">
        <v>1624</v>
      </c>
      <c r="P82" s="942"/>
      <c r="Q82" s="942"/>
      <c r="R82" s="942"/>
      <c r="S82" s="942"/>
      <c r="T82" s="942"/>
      <c r="U82" s="942"/>
      <c r="V82" s="942"/>
      <c r="W82" s="942"/>
      <c r="X82" s="942"/>
      <c r="Y82" s="942"/>
      <c r="Z82" s="942"/>
      <c r="AA82" s="942"/>
      <c r="AB82" s="942"/>
      <c r="AC82" s="942"/>
      <c r="AD82" s="942"/>
      <c r="AE82" s="942"/>
      <c r="AF82" s="942"/>
      <c r="AG82" s="942"/>
      <c r="AH82" s="942"/>
      <c r="AI82" s="942"/>
      <c r="AJ82" s="942"/>
      <c r="AK82" s="942"/>
    </row>
    <row r="83" spans="1:37" ht="5" customHeight="1" x14ac:dyDescent="0.15">
      <c r="A83" s="4"/>
      <c r="B83" s="18"/>
      <c r="C83" s="44"/>
      <c r="D83" s="18"/>
      <c r="E83" s="18"/>
      <c r="F83" s="18"/>
      <c r="G83" s="18"/>
      <c r="H83" s="18"/>
      <c r="I83" s="18"/>
      <c r="J83" s="18"/>
      <c r="K83" s="18"/>
      <c r="L83" s="4"/>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row>
    <row r="84" spans="1:37" ht="16" x14ac:dyDescent="0.2">
      <c r="A84" s="4"/>
      <c r="B84" s="18"/>
      <c r="C84" s="44"/>
      <c r="D84" s="1646" t="s">
        <v>867</v>
      </c>
      <c r="E84" s="18"/>
      <c r="F84" s="1613"/>
      <c r="G84" s="1614"/>
      <c r="H84" s="1614"/>
      <c r="I84" s="1614"/>
      <c r="J84" s="1614"/>
      <c r="K84" s="18"/>
      <c r="L84" s="4"/>
      <c r="M84" s="942"/>
      <c r="N84" s="942"/>
      <c r="O84" s="942" t="s">
        <v>1666</v>
      </c>
      <c r="P84" s="942"/>
      <c r="Q84" s="942"/>
      <c r="R84" s="942"/>
      <c r="S84" s="942"/>
      <c r="T84" s="942"/>
      <c r="U84" s="942"/>
      <c r="V84" s="942"/>
      <c r="W84" s="942"/>
      <c r="X84" s="942"/>
      <c r="Y84" s="942"/>
      <c r="Z84" s="942"/>
      <c r="AA84" s="942"/>
      <c r="AB84" s="942"/>
      <c r="AC84" s="942"/>
      <c r="AD84" s="942"/>
      <c r="AE84" s="942"/>
      <c r="AF84" s="942"/>
      <c r="AG84" s="942"/>
      <c r="AH84" s="942"/>
      <c r="AI84" s="942"/>
      <c r="AJ84" s="942"/>
      <c r="AK84" s="942"/>
    </row>
    <row r="85" spans="1:37" ht="9.75" customHeight="1" x14ac:dyDescent="0.15">
      <c r="A85" s="4"/>
      <c r="B85" s="18"/>
      <c r="C85" s="44"/>
      <c r="D85" s="18"/>
      <c r="E85" s="18"/>
      <c r="F85" s="18"/>
      <c r="G85" s="18"/>
      <c r="H85" s="18"/>
      <c r="I85" s="18"/>
      <c r="J85" s="18"/>
      <c r="K85" s="18"/>
      <c r="L85" s="4"/>
      <c r="M85" s="942"/>
      <c r="N85" s="942"/>
      <c r="O85" s="942"/>
      <c r="P85" s="942"/>
      <c r="Q85" s="942"/>
      <c r="R85" s="942"/>
      <c r="S85" s="942"/>
      <c r="T85" s="942"/>
      <c r="U85" s="942"/>
      <c r="V85" s="942"/>
      <c r="W85" s="942"/>
      <c r="X85" s="942"/>
      <c r="Y85" s="942"/>
      <c r="Z85" s="942"/>
      <c r="AA85" s="942"/>
      <c r="AB85" s="942"/>
      <c r="AC85" s="942"/>
      <c r="AD85" s="942"/>
      <c r="AE85" s="942"/>
      <c r="AF85" s="942"/>
      <c r="AG85" s="942"/>
      <c r="AH85" s="942"/>
      <c r="AI85" s="942"/>
      <c r="AJ85" s="942"/>
      <c r="AK85" s="942"/>
    </row>
    <row r="86" spans="1:37" ht="17" thickBot="1" x14ac:dyDescent="0.25">
      <c r="A86" s="4"/>
      <c r="B86" s="18"/>
      <c r="C86" s="44"/>
      <c r="D86" s="1647" t="s">
        <v>1623</v>
      </c>
      <c r="E86" s="18"/>
      <c r="F86" s="612">
        <f>'4a'!$Q$93</f>
        <v>64543.60000000002</v>
      </c>
      <c r="G86" s="612">
        <f>+G74+G82</f>
        <v>69638.277777777796</v>
      </c>
      <c r="H86" s="612">
        <f>+H74+H82</f>
        <v>79811.277777777796</v>
      </c>
      <c r="I86" s="612">
        <f>+I74+I82</f>
        <v>91630.467777777783</v>
      </c>
      <c r="J86" s="612">
        <f>+J74+J82</f>
        <v>106637.91977777779</v>
      </c>
      <c r="K86" s="18"/>
      <c r="L86" s="4"/>
      <c r="M86" s="942"/>
      <c r="N86" s="942" t="s">
        <v>868</v>
      </c>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row>
    <row r="87" spans="1:37" ht="8.25" customHeight="1" x14ac:dyDescent="0.15">
      <c r="A87" s="4"/>
      <c r="B87" s="18"/>
      <c r="C87" s="44"/>
      <c r="D87" s="18"/>
      <c r="E87" s="18"/>
      <c r="F87" s="18"/>
      <c r="G87" s="18"/>
      <c r="H87" s="18"/>
      <c r="I87" s="18"/>
      <c r="J87" s="18"/>
      <c r="K87" s="18"/>
      <c r="L87" s="4"/>
      <c r="M87" s="942"/>
      <c r="N87" s="942" t="s">
        <v>869</v>
      </c>
      <c r="O87" s="942"/>
      <c r="P87" s="942"/>
      <c r="Q87" s="942"/>
      <c r="R87" s="942"/>
      <c r="S87" s="942"/>
      <c r="T87" s="942"/>
      <c r="U87" s="942"/>
      <c r="V87" s="942"/>
      <c r="W87" s="942"/>
      <c r="X87" s="942"/>
      <c r="Y87" s="942"/>
      <c r="Z87" s="942"/>
      <c r="AA87" s="942"/>
      <c r="AB87" s="942"/>
      <c r="AC87" s="942"/>
      <c r="AD87" s="942"/>
      <c r="AE87" s="942"/>
      <c r="AF87" s="942"/>
      <c r="AG87" s="942"/>
      <c r="AH87" s="942"/>
      <c r="AI87" s="942"/>
      <c r="AJ87" s="942"/>
      <c r="AK87" s="942"/>
    </row>
    <row r="88" spans="1:37" ht="14" x14ac:dyDescent="0.15">
      <c r="A88" s="4"/>
      <c r="B88" s="18"/>
      <c r="C88" s="44"/>
      <c r="D88" s="1698">
        <f>IF($N$81&gt;0,N88,0)</f>
        <v>0</v>
      </c>
      <c r="E88" s="18"/>
      <c r="F88" s="1699">
        <f>IF($N$81&gt;0,N86,0)</f>
        <v>0</v>
      </c>
      <c r="G88" s="18"/>
      <c r="H88" s="18"/>
      <c r="I88" s="18"/>
      <c r="J88" s="18"/>
      <c r="K88" s="18"/>
      <c r="L88" s="4"/>
      <c r="M88" s="942"/>
      <c r="N88" s="942" t="s">
        <v>870</v>
      </c>
      <c r="O88" s="942"/>
      <c r="P88" s="942"/>
      <c r="Q88" s="942"/>
      <c r="R88" s="942"/>
      <c r="S88" s="942"/>
      <c r="T88" s="942"/>
      <c r="U88" s="942"/>
      <c r="V88" s="942"/>
      <c r="W88" s="942"/>
      <c r="X88" s="942"/>
      <c r="Y88" s="942"/>
      <c r="Z88" s="942"/>
      <c r="AA88" s="942"/>
      <c r="AB88" s="942"/>
      <c r="AC88" s="942"/>
      <c r="AD88" s="942"/>
      <c r="AE88" s="942"/>
      <c r="AF88" s="942"/>
      <c r="AG88" s="942"/>
      <c r="AH88" s="942"/>
      <c r="AI88" s="942"/>
      <c r="AJ88" s="942"/>
      <c r="AK88" s="942"/>
    </row>
    <row r="89" spans="1:37" ht="14.25" customHeight="1" x14ac:dyDescent="0.15">
      <c r="A89" s="4"/>
      <c r="B89" s="18"/>
      <c r="C89" s="44"/>
      <c r="D89" s="18"/>
      <c r="E89" s="18"/>
      <c r="F89" s="1699">
        <f>IF($N$81&gt;0,N87,0)</f>
        <v>0</v>
      </c>
      <c r="G89" s="18"/>
      <c r="H89" s="18"/>
      <c r="I89" s="18"/>
      <c r="J89" s="18"/>
      <c r="K89" s="18"/>
      <c r="L89" s="4"/>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row>
    <row r="90" spans="1:37" ht="7.5" customHeight="1" thickBot="1" x14ac:dyDescent="0.2">
      <c r="A90" s="4"/>
      <c r="B90" s="18"/>
      <c r="C90" s="18"/>
      <c r="D90" s="18"/>
      <c r="E90" s="18"/>
      <c r="F90" s="44"/>
      <c r="G90" s="44"/>
      <c r="H90" s="44"/>
      <c r="I90" s="44"/>
      <c r="J90" s="44"/>
      <c r="K90" s="44"/>
      <c r="L90" s="4"/>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2"/>
      <c r="AK90" s="942"/>
    </row>
    <row r="91" spans="1:37" ht="18" x14ac:dyDescent="0.15">
      <c r="A91" s="4"/>
      <c r="B91" s="18"/>
      <c r="C91" s="2776" t="s">
        <v>866</v>
      </c>
      <c r="D91" s="2777"/>
      <c r="E91" s="2777"/>
      <c r="F91" s="2778"/>
      <c r="G91" s="1384">
        <f>'6b'!F2</f>
        <v>2024</v>
      </c>
      <c r="H91" s="1385">
        <f>'6b'!G2</f>
        <v>2025</v>
      </c>
      <c r="I91" s="1386">
        <f>'6b'!H2</f>
        <v>2026</v>
      </c>
      <c r="J91" s="1387">
        <f>'6b'!I2</f>
        <v>2027</v>
      </c>
      <c r="K91" s="18"/>
      <c r="L91" s="4"/>
      <c r="M91" s="942"/>
      <c r="N91" s="942"/>
      <c r="O91" s="942"/>
      <c r="P91" s="942"/>
      <c r="Q91" s="942"/>
      <c r="R91" s="942"/>
      <c r="S91" s="942"/>
      <c r="T91" s="942"/>
      <c r="U91" s="942"/>
      <c r="V91" s="942"/>
      <c r="W91" s="942"/>
      <c r="X91" s="942"/>
      <c r="Y91" s="942"/>
      <c r="Z91" s="942"/>
      <c r="AA91" s="942"/>
      <c r="AB91" s="942"/>
      <c r="AC91" s="942"/>
      <c r="AD91" s="942"/>
      <c r="AE91" s="942"/>
      <c r="AF91" s="942"/>
      <c r="AG91" s="942"/>
      <c r="AH91" s="942"/>
      <c r="AI91" s="942"/>
      <c r="AJ91" s="942"/>
      <c r="AK91" s="942"/>
    </row>
    <row r="92" spans="1:37" ht="15" thickBot="1" x14ac:dyDescent="0.2">
      <c r="A92" s="4"/>
      <c r="B92" s="18"/>
      <c r="C92" s="2785" t="s">
        <v>956</v>
      </c>
      <c r="D92" s="2588"/>
      <c r="E92" s="619" t="s">
        <v>957</v>
      </c>
      <c r="F92" s="619" t="s">
        <v>980</v>
      </c>
      <c r="G92" s="619" t="s">
        <v>1599</v>
      </c>
      <c r="H92" s="619" t="s">
        <v>1599</v>
      </c>
      <c r="I92" s="619" t="s">
        <v>1599</v>
      </c>
      <c r="J92" s="1696" t="s">
        <v>1599</v>
      </c>
      <c r="K92" s="18"/>
      <c r="L92" s="4"/>
      <c r="M92" s="942"/>
      <c r="N92" s="942"/>
      <c r="O92" s="942"/>
      <c r="P92" s="942"/>
      <c r="Q92" s="942"/>
      <c r="R92" s="942"/>
      <c r="S92" s="942"/>
      <c r="T92" s="942"/>
      <c r="U92" s="942"/>
      <c r="V92" s="942"/>
      <c r="W92" s="942"/>
      <c r="X92" s="942"/>
      <c r="Y92" s="942"/>
      <c r="Z92" s="942"/>
      <c r="AA92" s="942"/>
      <c r="AB92" s="942"/>
      <c r="AC92" s="942"/>
      <c r="AD92" s="942"/>
      <c r="AE92" s="942"/>
      <c r="AF92" s="942"/>
      <c r="AG92" s="942"/>
      <c r="AH92" s="942"/>
      <c r="AI92" s="942"/>
      <c r="AJ92" s="942"/>
      <c r="AK92" s="942"/>
    </row>
    <row r="93" spans="1:37" ht="15" thickBot="1" x14ac:dyDescent="0.2">
      <c r="A93" s="4"/>
      <c r="B93" s="18"/>
      <c r="C93" s="2786" t="str">
        <f>'3b'!D56</f>
        <v>Caja Sur</v>
      </c>
      <c r="D93" s="2787"/>
      <c r="E93" s="1615">
        <f>'3b'!F56</f>
        <v>0</v>
      </c>
      <c r="F93" s="1615">
        <f>'3b'!G56</f>
        <v>0</v>
      </c>
      <c r="G93" s="1616"/>
      <c r="H93" s="1616"/>
      <c r="I93" s="1616"/>
      <c r="J93" s="1616"/>
      <c r="K93" s="18"/>
      <c r="L93" s="4"/>
      <c r="M93" s="942"/>
      <c r="N93" s="942"/>
      <c r="O93" s="942"/>
      <c r="P93" s="942"/>
      <c r="Q93" s="942"/>
      <c r="R93" s="942"/>
      <c r="S93" s="942"/>
      <c r="T93" s="942"/>
      <c r="U93" s="942"/>
      <c r="V93" s="942"/>
      <c r="W93" s="942"/>
      <c r="X93" s="942"/>
      <c r="Y93" s="942"/>
      <c r="Z93" s="942"/>
      <c r="AA93" s="942"/>
      <c r="AB93" s="942"/>
      <c r="AC93" s="942"/>
      <c r="AD93" s="942"/>
      <c r="AE93" s="942"/>
      <c r="AF93" s="942"/>
      <c r="AG93" s="942"/>
      <c r="AH93" s="942"/>
      <c r="AI93" s="942"/>
      <c r="AJ93" s="942"/>
      <c r="AK93" s="942"/>
    </row>
    <row r="94" spans="1:37" ht="15" thickBot="1" x14ac:dyDescent="0.2">
      <c r="A94" s="4"/>
      <c r="B94" s="18"/>
      <c r="C94" s="2786">
        <f>'3b'!D57</f>
        <v>0</v>
      </c>
      <c r="D94" s="2787"/>
      <c r="E94" s="1615">
        <f>'3b'!F57</f>
        <v>0</v>
      </c>
      <c r="F94" s="1615">
        <f>'3b'!G57</f>
        <v>0</v>
      </c>
      <c r="G94" s="1616"/>
      <c r="H94" s="1616"/>
      <c r="I94" s="1616"/>
      <c r="J94" s="1616"/>
      <c r="K94" s="18"/>
      <c r="L94" s="4"/>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2"/>
      <c r="AK94" s="942"/>
    </row>
    <row r="95" spans="1:37" ht="15" thickBot="1" x14ac:dyDescent="0.2">
      <c r="A95" s="4"/>
      <c r="B95" s="18"/>
      <c r="C95" s="2786">
        <f>'3b'!D58</f>
        <v>0</v>
      </c>
      <c r="D95" s="2787"/>
      <c r="E95" s="1615">
        <f>'3b'!F58</f>
        <v>0</v>
      </c>
      <c r="F95" s="1615">
        <f>'3b'!G58</f>
        <v>0</v>
      </c>
      <c r="G95" s="1616"/>
      <c r="H95" s="1616"/>
      <c r="I95" s="1616"/>
      <c r="J95" s="1616"/>
      <c r="K95" s="18"/>
      <c r="L95" s="4"/>
      <c r="M95" s="942"/>
      <c r="N95" s="942"/>
      <c r="O95" s="942"/>
      <c r="P95" s="942"/>
      <c r="Q95" s="942"/>
      <c r="R95" s="942"/>
      <c r="S95" s="942"/>
      <c r="T95" s="942"/>
      <c r="U95" s="942"/>
      <c r="V95" s="942"/>
      <c r="W95" s="942"/>
      <c r="X95" s="942"/>
      <c r="Y95" s="942"/>
      <c r="Z95" s="942"/>
      <c r="AA95" s="942"/>
      <c r="AB95" s="942"/>
      <c r="AC95" s="942"/>
      <c r="AD95" s="942"/>
      <c r="AE95" s="942"/>
      <c r="AF95" s="942"/>
      <c r="AG95" s="942"/>
      <c r="AH95" s="942"/>
      <c r="AI95" s="942"/>
      <c r="AJ95" s="942"/>
      <c r="AK95" s="942"/>
    </row>
    <row r="96" spans="1:37" ht="15" thickBot="1" x14ac:dyDescent="0.2">
      <c r="A96" s="4"/>
      <c r="B96" s="18"/>
      <c r="C96" s="2786">
        <f>'3b'!D59</f>
        <v>0</v>
      </c>
      <c r="D96" s="2787"/>
      <c r="E96" s="1615">
        <f>'3b'!F59</f>
        <v>0</v>
      </c>
      <c r="F96" s="1615">
        <f>'3b'!G59</f>
        <v>0</v>
      </c>
      <c r="G96" s="1616"/>
      <c r="H96" s="1616"/>
      <c r="I96" s="1616"/>
      <c r="J96" s="1616"/>
      <c r="K96" s="18"/>
      <c r="L96" s="4"/>
      <c r="M96" s="942"/>
      <c r="N96" s="942"/>
      <c r="O96" s="942"/>
      <c r="P96" s="942"/>
      <c r="Q96" s="942"/>
      <c r="R96" s="942"/>
      <c r="S96" s="942"/>
      <c r="T96" s="942"/>
      <c r="U96" s="942"/>
      <c r="V96" s="942"/>
      <c r="W96" s="942"/>
      <c r="X96" s="942"/>
      <c r="Y96" s="942"/>
      <c r="Z96" s="942"/>
      <c r="AA96" s="942"/>
      <c r="AB96" s="942"/>
      <c r="AC96" s="942"/>
      <c r="AD96" s="942"/>
      <c r="AE96" s="942"/>
      <c r="AF96" s="942"/>
      <c r="AG96" s="942"/>
      <c r="AH96" s="942"/>
      <c r="AI96" s="942"/>
      <c r="AJ96" s="942"/>
      <c r="AK96" s="942"/>
    </row>
    <row r="97" spans="1:37" ht="15" thickBot="1" x14ac:dyDescent="0.2">
      <c r="A97" s="4"/>
      <c r="B97" s="18"/>
      <c r="C97" s="2783">
        <f>'3b'!D60</f>
        <v>0</v>
      </c>
      <c r="D97" s="2784"/>
      <c r="E97" s="1697">
        <f>'3b'!F60</f>
        <v>0</v>
      </c>
      <c r="F97" s="1697">
        <f>'3b'!G60</f>
        <v>0</v>
      </c>
      <c r="G97" s="1616"/>
      <c r="H97" s="1616"/>
      <c r="I97" s="1616"/>
      <c r="J97" s="1616"/>
      <c r="K97" s="18"/>
      <c r="L97" s="4"/>
      <c r="M97" s="942"/>
      <c r="N97" s="942"/>
      <c r="O97" s="942"/>
      <c r="P97" s="942"/>
      <c r="Q97" s="942"/>
      <c r="R97" s="942"/>
      <c r="S97" s="942"/>
      <c r="T97" s="942"/>
      <c r="U97" s="942"/>
      <c r="V97" s="942"/>
      <c r="W97" s="942"/>
      <c r="X97" s="942"/>
      <c r="Y97" s="942"/>
      <c r="Z97" s="942"/>
      <c r="AA97" s="942"/>
      <c r="AB97" s="942"/>
      <c r="AC97" s="942"/>
      <c r="AD97" s="942"/>
      <c r="AE97" s="942"/>
      <c r="AF97" s="942"/>
      <c r="AG97" s="942"/>
      <c r="AH97" s="942"/>
      <c r="AI97" s="942"/>
      <c r="AJ97" s="942"/>
      <c r="AK97" s="942"/>
    </row>
    <row r="98" spans="1:37" x14ac:dyDescent="0.15">
      <c r="A98" s="4"/>
      <c r="B98" s="18"/>
      <c r="C98" s="18"/>
      <c r="D98" s="18"/>
      <c r="E98" s="18"/>
      <c r="F98" s="18"/>
      <c r="G98" s="226"/>
      <c r="H98" s="226"/>
      <c r="I98" s="226"/>
      <c r="J98" s="226"/>
      <c r="K98" s="226"/>
      <c r="L98" s="4"/>
      <c r="M98" s="942"/>
      <c r="N98" s="942"/>
      <c r="O98" s="942"/>
      <c r="P98" s="942"/>
      <c r="Q98" s="942"/>
      <c r="R98" s="942"/>
      <c r="S98" s="942"/>
      <c r="T98" s="942"/>
      <c r="U98" s="942"/>
      <c r="V98" s="942"/>
      <c r="W98" s="942"/>
      <c r="X98" s="942"/>
      <c r="Y98" s="942"/>
      <c r="Z98" s="942"/>
      <c r="AA98" s="942"/>
      <c r="AB98" s="942"/>
      <c r="AC98" s="942"/>
      <c r="AD98" s="942"/>
      <c r="AE98" s="942"/>
      <c r="AF98" s="942"/>
      <c r="AG98" s="942"/>
      <c r="AH98" s="942"/>
      <c r="AI98" s="942"/>
      <c r="AJ98" s="942"/>
      <c r="AK98" s="942"/>
    </row>
    <row r="99" spans="1:37" hidden="1" x14ac:dyDescent="0.15">
      <c r="A99" s="4"/>
      <c r="B99" s="18"/>
      <c r="C99" s="18"/>
      <c r="D99" s="18"/>
      <c r="E99" s="18"/>
      <c r="F99" s="18"/>
      <c r="G99" s="226"/>
      <c r="H99" s="226"/>
      <c r="I99" s="226"/>
      <c r="J99" s="226"/>
      <c r="K99" s="226"/>
      <c r="L99" s="4"/>
      <c r="M99" s="942"/>
      <c r="N99" s="942"/>
      <c r="O99" s="942"/>
      <c r="P99" s="942"/>
      <c r="Q99" s="942"/>
      <c r="R99" s="942"/>
      <c r="S99" s="942"/>
      <c r="T99" s="942"/>
      <c r="U99" s="942"/>
      <c r="V99" s="942"/>
      <c r="W99" s="942"/>
      <c r="X99" s="942"/>
      <c r="Y99" s="942"/>
      <c r="Z99" s="942"/>
      <c r="AA99" s="942"/>
      <c r="AB99" s="942"/>
      <c r="AC99" s="942"/>
      <c r="AD99" s="942"/>
      <c r="AE99" s="942"/>
      <c r="AF99" s="942"/>
      <c r="AG99" s="942"/>
      <c r="AH99" s="942"/>
      <c r="AI99" s="942"/>
      <c r="AJ99" s="942"/>
      <c r="AK99" s="942"/>
    </row>
    <row r="100" spans="1:37" hidden="1" x14ac:dyDescent="0.15">
      <c r="A100" s="4"/>
      <c r="B100" s="18"/>
      <c r="C100" s="18"/>
      <c r="D100" s="18"/>
      <c r="E100" s="18"/>
      <c r="F100" s="18"/>
      <c r="G100" s="226"/>
      <c r="H100" s="226"/>
      <c r="I100" s="226"/>
      <c r="J100" s="226"/>
      <c r="K100" s="226"/>
      <c r="L100" s="4"/>
      <c r="M100" s="942"/>
      <c r="N100" s="942"/>
      <c r="O100" s="942"/>
      <c r="P100" s="942"/>
      <c r="Q100" s="942"/>
      <c r="R100" s="942"/>
      <c r="S100" s="942"/>
      <c r="T100" s="942"/>
      <c r="U100" s="942"/>
      <c r="V100" s="942"/>
      <c r="W100" s="942"/>
      <c r="X100" s="942"/>
      <c r="Y100" s="942"/>
      <c r="Z100" s="942"/>
      <c r="AA100" s="942"/>
      <c r="AB100" s="942"/>
      <c r="AC100" s="942"/>
      <c r="AD100" s="942"/>
      <c r="AE100" s="942"/>
      <c r="AF100" s="942"/>
      <c r="AG100" s="942"/>
      <c r="AH100" s="942"/>
      <c r="AI100" s="942"/>
      <c r="AJ100" s="942"/>
      <c r="AK100" s="942"/>
    </row>
    <row r="101" spans="1:37" hidden="1" x14ac:dyDescent="0.15">
      <c r="A101" s="4"/>
      <c r="B101" s="18"/>
      <c r="C101" s="18"/>
      <c r="D101" s="18"/>
      <c r="E101" s="18"/>
      <c r="F101" s="18"/>
      <c r="G101" s="226"/>
      <c r="H101" s="226"/>
      <c r="I101" s="226"/>
      <c r="J101" s="226"/>
      <c r="K101" s="226"/>
      <c r="L101" s="4"/>
      <c r="M101" s="942"/>
      <c r="N101" s="942"/>
      <c r="O101" s="942"/>
      <c r="P101" s="942"/>
      <c r="Q101" s="942"/>
      <c r="R101" s="942"/>
      <c r="S101" s="942"/>
      <c r="T101" s="942"/>
      <c r="U101" s="942"/>
      <c r="V101" s="942"/>
      <c r="W101" s="942"/>
      <c r="X101" s="942"/>
      <c r="Y101" s="942"/>
      <c r="Z101" s="942"/>
      <c r="AA101" s="942"/>
      <c r="AB101" s="942"/>
      <c r="AC101" s="942"/>
      <c r="AD101" s="942"/>
      <c r="AE101" s="942"/>
      <c r="AF101" s="942"/>
      <c r="AG101" s="942"/>
      <c r="AH101" s="942"/>
      <c r="AI101" s="942"/>
      <c r="AJ101" s="942"/>
      <c r="AK101" s="942"/>
    </row>
    <row r="102" spans="1:37" hidden="1" x14ac:dyDescent="0.15">
      <c r="A102" s="4"/>
      <c r="B102" s="18"/>
      <c r="C102" s="18"/>
      <c r="D102" s="18"/>
      <c r="E102" s="18"/>
      <c r="F102" s="18"/>
      <c r="G102" s="226"/>
      <c r="H102" s="226"/>
      <c r="I102" s="226"/>
      <c r="J102" s="226"/>
      <c r="K102" s="226"/>
      <c r="L102" s="4"/>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row>
    <row r="103" spans="1:37" hidden="1" x14ac:dyDescent="0.15">
      <c r="A103" s="4"/>
      <c r="B103" s="18"/>
      <c r="C103" s="18"/>
      <c r="D103" s="18"/>
      <c r="E103" s="18"/>
      <c r="F103" s="18"/>
      <c r="G103" s="226"/>
      <c r="H103" s="226"/>
      <c r="I103" s="226"/>
      <c r="J103" s="226"/>
      <c r="K103" s="226"/>
      <c r="L103" s="4"/>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row>
    <row r="104" spans="1:37" hidden="1" x14ac:dyDescent="0.15">
      <c r="A104" s="4"/>
      <c r="B104" s="18"/>
      <c r="C104" s="18"/>
      <c r="D104" s="18"/>
      <c r="E104" s="18"/>
      <c r="F104" s="18"/>
      <c r="G104" s="226"/>
      <c r="H104" s="226"/>
      <c r="I104" s="226"/>
      <c r="J104" s="226"/>
      <c r="K104" s="226"/>
      <c r="L104" s="4"/>
      <c r="M104" s="942"/>
      <c r="N104" s="942"/>
      <c r="O104" s="942"/>
      <c r="P104" s="942"/>
      <c r="Q104" s="942"/>
      <c r="R104" s="942"/>
      <c r="S104" s="942"/>
      <c r="T104" s="942"/>
      <c r="U104" s="942"/>
      <c r="V104" s="942"/>
      <c r="W104" s="942"/>
      <c r="X104" s="942"/>
      <c r="Y104" s="942"/>
      <c r="Z104" s="942"/>
      <c r="AA104" s="942"/>
      <c r="AB104" s="942"/>
      <c r="AC104" s="942"/>
      <c r="AD104" s="942"/>
      <c r="AE104" s="942"/>
      <c r="AF104" s="942"/>
      <c r="AG104" s="942"/>
      <c r="AH104" s="942"/>
      <c r="AI104" s="942"/>
      <c r="AJ104" s="942"/>
      <c r="AK104" s="942"/>
    </row>
    <row r="105" spans="1:37" hidden="1" x14ac:dyDescent="0.15">
      <c r="A105" s="4"/>
      <c r="B105" s="18"/>
      <c r="C105" s="18"/>
      <c r="D105" s="18"/>
      <c r="E105" s="18"/>
      <c r="F105" s="18"/>
      <c r="G105" s="226"/>
      <c r="H105" s="226"/>
      <c r="I105" s="226"/>
      <c r="J105" s="226"/>
      <c r="K105" s="226"/>
      <c r="L105" s="4"/>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row>
    <row r="106" spans="1:37" hidden="1" x14ac:dyDescent="0.15">
      <c r="A106" s="4"/>
      <c r="B106" s="18"/>
      <c r="C106" s="18"/>
      <c r="D106" s="18"/>
      <c r="E106" s="18"/>
      <c r="F106" s="18"/>
      <c r="G106" s="226"/>
      <c r="H106" s="226"/>
      <c r="I106" s="226"/>
      <c r="J106" s="226"/>
      <c r="K106" s="226"/>
      <c r="L106" s="4"/>
      <c r="M106" s="942"/>
      <c r="N106" s="942"/>
      <c r="O106" s="942"/>
      <c r="P106" s="942"/>
      <c r="Q106" s="942"/>
      <c r="R106" s="942"/>
      <c r="S106" s="942"/>
      <c r="T106" s="942"/>
      <c r="U106" s="942"/>
      <c r="V106" s="942"/>
      <c r="W106" s="942"/>
      <c r="X106" s="942"/>
      <c r="Y106" s="942"/>
      <c r="Z106" s="942"/>
      <c r="AA106" s="942"/>
      <c r="AB106" s="942"/>
      <c r="AC106" s="942"/>
      <c r="AD106" s="942"/>
      <c r="AE106" s="942"/>
      <c r="AF106" s="942"/>
      <c r="AG106" s="942"/>
      <c r="AH106" s="942"/>
      <c r="AI106" s="942"/>
      <c r="AJ106" s="942"/>
      <c r="AK106" s="942"/>
    </row>
    <row r="107" spans="1:37" hidden="1" x14ac:dyDescent="0.15">
      <c r="A107" s="4"/>
      <c r="B107" s="18"/>
      <c r="C107" s="18"/>
      <c r="D107" s="18"/>
      <c r="E107" s="18"/>
      <c r="F107" s="18"/>
      <c r="G107" s="226"/>
      <c r="H107" s="226"/>
      <c r="I107" s="226"/>
      <c r="J107" s="226"/>
      <c r="K107" s="226"/>
      <c r="L107" s="4"/>
      <c r="M107" s="942"/>
      <c r="N107" s="942"/>
      <c r="O107" s="942"/>
      <c r="P107" s="942"/>
      <c r="Q107" s="942"/>
      <c r="R107" s="942"/>
      <c r="S107" s="942"/>
      <c r="T107" s="942"/>
      <c r="U107" s="942"/>
      <c r="V107" s="942"/>
      <c r="W107" s="942"/>
      <c r="X107" s="942"/>
      <c r="Y107" s="942"/>
      <c r="Z107" s="942"/>
      <c r="AA107" s="942"/>
      <c r="AB107" s="942"/>
      <c r="AC107" s="942"/>
      <c r="AD107" s="942"/>
      <c r="AE107" s="942"/>
      <c r="AF107" s="942"/>
      <c r="AG107" s="942"/>
      <c r="AH107" s="942"/>
      <c r="AI107" s="942"/>
      <c r="AJ107" s="942"/>
      <c r="AK107" s="942"/>
    </row>
    <row r="108" spans="1:37" hidden="1" x14ac:dyDescent="0.15">
      <c r="A108" s="4"/>
      <c r="B108" s="18"/>
      <c r="C108" s="18"/>
      <c r="D108" s="18"/>
      <c r="E108" s="18"/>
      <c r="F108" s="18"/>
      <c r="G108" s="226"/>
      <c r="H108" s="226"/>
      <c r="I108" s="226"/>
      <c r="J108" s="226"/>
      <c r="K108" s="226"/>
      <c r="L108" s="4"/>
      <c r="M108" s="942"/>
      <c r="N108" s="942"/>
      <c r="O108" s="942"/>
      <c r="P108" s="942"/>
      <c r="Q108" s="942"/>
      <c r="R108" s="942"/>
      <c r="S108" s="942"/>
      <c r="T108" s="942"/>
      <c r="U108" s="942"/>
      <c r="V108" s="942"/>
      <c r="W108" s="942"/>
      <c r="X108" s="942"/>
      <c r="Y108" s="942"/>
      <c r="Z108" s="942"/>
      <c r="AA108" s="942"/>
      <c r="AB108" s="942"/>
      <c r="AC108" s="942"/>
      <c r="AD108" s="942"/>
      <c r="AE108" s="942"/>
      <c r="AF108" s="942"/>
      <c r="AG108" s="942"/>
      <c r="AH108" s="942"/>
      <c r="AI108" s="942"/>
      <c r="AJ108" s="942"/>
      <c r="AK108" s="942"/>
    </row>
    <row r="109" spans="1:37" hidden="1" x14ac:dyDescent="0.15">
      <c r="A109" s="4"/>
      <c r="B109" s="18"/>
      <c r="C109" s="18"/>
      <c r="D109" s="18"/>
      <c r="E109" s="18"/>
      <c r="F109" s="18"/>
      <c r="G109" s="226"/>
      <c r="H109" s="226"/>
      <c r="I109" s="226"/>
      <c r="J109" s="226"/>
      <c r="K109" s="226"/>
      <c r="L109" s="4"/>
      <c r="M109" s="942"/>
      <c r="N109" s="942"/>
      <c r="O109" s="942"/>
      <c r="P109" s="942"/>
      <c r="Q109" s="942"/>
      <c r="R109" s="942"/>
      <c r="S109" s="942"/>
      <c r="T109" s="942"/>
      <c r="U109" s="942"/>
      <c r="V109" s="942"/>
      <c r="W109" s="942"/>
      <c r="X109" s="942"/>
      <c r="Y109" s="942"/>
      <c r="Z109" s="942"/>
      <c r="AA109" s="942"/>
      <c r="AB109" s="942"/>
      <c r="AC109" s="942"/>
      <c r="AD109" s="942"/>
      <c r="AE109" s="942"/>
      <c r="AF109" s="942"/>
      <c r="AG109" s="942"/>
      <c r="AH109" s="942"/>
      <c r="AI109" s="942"/>
      <c r="AJ109" s="942"/>
      <c r="AK109" s="942"/>
    </row>
    <row r="110" spans="1:37" hidden="1" x14ac:dyDescent="0.15">
      <c r="A110" s="4"/>
      <c r="B110" s="18"/>
      <c r="C110" s="18"/>
      <c r="D110" s="18"/>
      <c r="E110" s="18"/>
      <c r="F110" s="18"/>
      <c r="G110" s="226"/>
      <c r="H110" s="226"/>
      <c r="I110" s="226"/>
      <c r="J110" s="226"/>
      <c r="K110" s="226"/>
      <c r="L110" s="4"/>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row>
    <row r="111" spans="1:37" hidden="1" x14ac:dyDescent="0.15">
      <c r="A111" s="4"/>
      <c r="B111" s="18"/>
      <c r="C111" s="18"/>
      <c r="D111" s="18"/>
      <c r="E111" s="18"/>
      <c r="F111" s="18"/>
      <c r="G111" s="226"/>
      <c r="H111" s="226"/>
      <c r="I111" s="226"/>
      <c r="J111" s="226"/>
      <c r="K111" s="226"/>
      <c r="L111" s="4"/>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2"/>
      <c r="AK111" s="942"/>
    </row>
    <row r="112" spans="1:37" hidden="1" x14ac:dyDescent="0.15">
      <c r="A112" s="4"/>
      <c r="B112" s="18"/>
      <c r="C112" s="18"/>
      <c r="D112" s="18"/>
      <c r="E112" s="18"/>
      <c r="F112" s="18"/>
      <c r="G112" s="226"/>
      <c r="H112" s="226"/>
      <c r="I112" s="226"/>
      <c r="J112" s="226"/>
      <c r="K112" s="226"/>
      <c r="L112" s="4"/>
      <c r="M112" s="942"/>
      <c r="N112" s="942"/>
      <c r="O112" s="942"/>
      <c r="P112" s="942"/>
      <c r="Q112" s="942"/>
      <c r="R112" s="942"/>
      <c r="S112" s="942"/>
      <c r="T112" s="942"/>
      <c r="U112" s="942"/>
      <c r="V112" s="942"/>
      <c r="W112" s="942"/>
      <c r="X112" s="942"/>
      <c r="Y112" s="942"/>
      <c r="Z112" s="942"/>
      <c r="AA112" s="942"/>
      <c r="AB112" s="942"/>
      <c r="AC112" s="942"/>
      <c r="AD112" s="942"/>
      <c r="AE112" s="942"/>
      <c r="AF112" s="942"/>
      <c r="AG112" s="942"/>
      <c r="AH112" s="942"/>
      <c r="AI112" s="942"/>
      <c r="AJ112" s="942"/>
      <c r="AK112" s="942"/>
    </row>
    <row r="113" spans="1:37" hidden="1" x14ac:dyDescent="0.15">
      <c r="A113" s="4"/>
      <c r="B113" s="18"/>
      <c r="C113" s="18"/>
      <c r="D113" s="18"/>
      <c r="E113" s="18"/>
      <c r="F113" s="18"/>
      <c r="G113" s="226"/>
      <c r="H113" s="226"/>
      <c r="I113" s="226"/>
      <c r="J113" s="226"/>
      <c r="K113" s="226"/>
      <c r="L113" s="4"/>
      <c r="M113" s="942"/>
      <c r="N113" s="942"/>
      <c r="O113" s="942"/>
      <c r="P113" s="942"/>
      <c r="Q113" s="942"/>
      <c r="R113" s="942"/>
      <c r="S113" s="942"/>
      <c r="T113" s="942"/>
      <c r="U113" s="942"/>
      <c r="V113" s="942"/>
      <c r="W113" s="942"/>
      <c r="X113" s="942"/>
      <c r="Y113" s="942"/>
      <c r="Z113" s="942"/>
      <c r="AA113" s="942"/>
      <c r="AB113" s="942"/>
      <c r="AC113" s="942"/>
      <c r="AD113" s="942"/>
      <c r="AE113" s="942"/>
      <c r="AF113" s="942"/>
      <c r="AG113" s="942"/>
      <c r="AH113" s="942"/>
      <c r="AI113" s="942"/>
      <c r="AJ113" s="942"/>
      <c r="AK113" s="942"/>
    </row>
    <row r="114" spans="1:37" hidden="1" x14ac:dyDescent="0.15">
      <c r="A114" s="4"/>
      <c r="B114" s="18"/>
      <c r="C114" s="18"/>
      <c r="D114" s="18"/>
      <c r="E114" s="18"/>
      <c r="F114" s="18"/>
      <c r="G114" s="226"/>
      <c r="H114" s="226"/>
      <c r="I114" s="226"/>
      <c r="J114" s="226"/>
      <c r="K114" s="226"/>
      <c r="L114" s="4"/>
      <c r="M114" s="942"/>
      <c r="N114" s="942"/>
      <c r="O114" s="942"/>
      <c r="P114" s="942"/>
      <c r="Q114" s="942"/>
      <c r="R114" s="942"/>
      <c r="S114" s="942"/>
      <c r="T114" s="942"/>
      <c r="U114" s="942"/>
      <c r="V114" s="942"/>
      <c r="W114" s="942"/>
      <c r="X114" s="942"/>
      <c r="Y114" s="942"/>
      <c r="Z114" s="942"/>
      <c r="AA114" s="942"/>
      <c r="AB114" s="942"/>
      <c r="AC114" s="942"/>
      <c r="AD114" s="942"/>
      <c r="AE114" s="942"/>
      <c r="AF114" s="942"/>
      <c r="AG114" s="942"/>
      <c r="AH114" s="942"/>
      <c r="AI114" s="942"/>
      <c r="AJ114" s="942"/>
      <c r="AK114" s="942"/>
    </row>
    <row r="115" spans="1:37" hidden="1" x14ac:dyDescent="0.15">
      <c r="A115" s="4"/>
      <c r="B115" s="18"/>
      <c r="C115" s="18"/>
      <c r="D115" s="18"/>
      <c r="E115" s="18"/>
      <c r="F115" s="18"/>
      <c r="G115" s="226"/>
      <c r="H115" s="226"/>
      <c r="I115" s="226"/>
      <c r="J115" s="226"/>
      <c r="K115" s="226"/>
      <c r="L115" s="4"/>
      <c r="M115" s="942"/>
      <c r="N115" s="942"/>
      <c r="O115" s="942"/>
      <c r="P115" s="942"/>
      <c r="Q115" s="942"/>
      <c r="R115" s="942"/>
      <c r="S115" s="942"/>
      <c r="T115" s="942"/>
      <c r="U115" s="942"/>
      <c r="V115" s="942"/>
      <c r="W115" s="942"/>
      <c r="X115" s="942"/>
      <c r="Y115" s="942"/>
      <c r="Z115" s="942"/>
      <c r="AA115" s="942"/>
      <c r="AB115" s="942"/>
      <c r="AC115" s="942"/>
      <c r="AD115" s="942"/>
      <c r="AE115" s="942"/>
      <c r="AF115" s="942"/>
      <c r="AG115" s="942"/>
      <c r="AH115" s="942"/>
      <c r="AI115" s="942"/>
      <c r="AJ115" s="942"/>
      <c r="AK115" s="942"/>
    </row>
    <row r="116" spans="1:37" hidden="1" x14ac:dyDescent="0.15">
      <c r="A116" s="4"/>
      <c r="B116" s="18"/>
      <c r="C116" s="18"/>
      <c r="D116" s="18"/>
      <c r="E116" s="18"/>
      <c r="F116" s="18"/>
      <c r="G116" s="226"/>
      <c r="H116" s="226"/>
      <c r="I116" s="226"/>
      <c r="J116" s="226"/>
      <c r="K116" s="226"/>
      <c r="L116" s="4"/>
      <c r="M116" s="942"/>
      <c r="N116" s="942"/>
      <c r="O116" s="942"/>
      <c r="P116" s="942"/>
      <c r="Q116" s="942"/>
      <c r="R116" s="942"/>
      <c r="S116" s="942"/>
      <c r="T116" s="942"/>
      <c r="U116" s="942"/>
      <c r="V116" s="942"/>
      <c r="W116" s="942"/>
      <c r="X116" s="942"/>
      <c r="Y116" s="942"/>
      <c r="Z116" s="942"/>
      <c r="AA116" s="942"/>
      <c r="AB116" s="942"/>
      <c r="AC116" s="942"/>
      <c r="AD116" s="942"/>
      <c r="AE116" s="942"/>
      <c r="AF116" s="942"/>
      <c r="AG116" s="942"/>
      <c r="AH116" s="942"/>
      <c r="AI116" s="942"/>
      <c r="AJ116" s="942"/>
      <c r="AK116" s="942"/>
    </row>
    <row r="117" spans="1:37" hidden="1" x14ac:dyDescent="0.15">
      <c r="A117" s="4"/>
      <c r="B117" s="18"/>
      <c r="C117" s="18"/>
      <c r="D117" s="18"/>
      <c r="E117" s="18"/>
      <c r="F117" s="18"/>
      <c r="G117" s="226"/>
      <c r="H117" s="226"/>
      <c r="I117" s="226"/>
      <c r="J117" s="226"/>
      <c r="K117" s="226"/>
      <c r="L117" s="4"/>
      <c r="M117" s="942"/>
      <c r="N117" s="942"/>
      <c r="O117" s="942"/>
      <c r="P117" s="942"/>
      <c r="Q117" s="942"/>
      <c r="R117" s="942"/>
      <c r="S117" s="942"/>
      <c r="T117" s="942"/>
      <c r="U117" s="942"/>
      <c r="V117" s="942"/>
      <c r="W117" s="942"/>
      <c r="X117" s="942"/>
      <c r="Y117" s="942"/>
      <c r="Z117" s="942"/>
      <c r="AA117" s="942"/>
      <c r="AB117" s="942"/>
      <c r="AC117" s="942"/>
      <c r="AD117" s="942"/>
      <c r="AE117" s="942"/>
      <c r="AF117" s="942"/>
      <c r="AG117" s="942"/>
      <c r="AH117" s="942"/>
      <c r="AI117" s="942"/>
      <c r="AJ117" s="942"/>
      <c r="AK117" s="942"/>
    </row>
    <row r="118" spans="1:37" x14ac:dyDescent="0.15">
      <c r="A118" s="4"/>
      <c r="B118" s="18"/>
      <c r="C118" s="18"/>
      <c r="D118" s="18"/>
      <c r="E118" s="18"/>
      <c r="F118" s="18"/>
      <c r="G118" s="226"/>
      <c r="H118" s="226"/>
      <c r="I118" s="226"/>
      <c r="J118" s="226"/>
      <c r="K118" s="226"/>
      <c r="L118" s="4"/>
      <c r="M118" s="942"/>
      <c r="N118" s="942"/>
      <c r="O118" s="942"/>
      <c r="P118" s="942"/>
      <c r="Q118" s="942"/>
      <c r="R118" s="942"/>
      <c r="S118" s="942"/>
      <c r="T118" s="942"/>
      <c r="U118" s="942"/>
      <c r="V118" s="942"/>
      <c r="W118" s="942"/>
      <c r="X118" s="942"/>
      <c r="Y118" s="942"/>
      <c r="Z118" s="942"/>
      <c r="AA118" s="942"/>
      <c r="AB118" s="942"/>
      <c r="AC118" s="942"/>
      <c r="AD118" s="942"/>
      <c r="AE118" s="942"/>
      <c r="AF118" s="942"/>
      <c r="AG118" s="942"/>
      <c r="AH118" s="942"/>
      <c r="AI118" s="942"/>
      <c r="AJ118" s="942"/>
      <c r="AK118" s="942"/>
    </row>
    <row r="119" spans="1:37" x14ac:dyDescent="0.15">
      <c r="A119" s="4"/>
      <c r="B119" s="4"/>
      <c r="C119" s="4"/>
      <c r="D119" s="4"/>
      <c r="E119" s="4"/>
      <c r="F119" s="4"/>
      <c r="G119" s="227"/>
      <c r="H119" s="227"/>
      <c r="I119" s="227"/>
      <c r="J119" s="227"/>
      <c r="K119" s="227"/>
      <c r="L119" s="4"/>
      <c r="M119" s="942"/>
      <c r="N119" s="942"/>
      <c r="O119" s="942"/>
      <c r="P119" s="942"/>
      <c r="Q119" s="942"/>
      <c r="R119" s="942"/>
      <c r="S119" s="942"/>
      <c r="T119" s="942"/>
      <c r="U119" s="942"/>
      <c r="V119" s="942"/>
      <c r="W119" s="942"/>
      <c r="X119" s="942"/>
      <c r="Y119" s="942"/>
      <c r="Z119" s="942"/>
      <c r="AA119" s="942"/>
      <c r="AB119" s="942"/>
      <c r="AC119" s="942"/>
      <c r="AD119" s="942"/>
      <c r="AE119" s="942"/>
      <c r="AF119" s="942"/>
      <c r="AG119" s="942"/>
      <c r="AH119" s="942"/>
      <c r="AI119" s="942"/>
      <c r="AJ119" s="942"/>
      <c r="AK119" s="942"/>
    </row>
    <row r="120" spans="1:37" x14ac:dyDescent="0.15">
      <c r="A120" s="1"/>
      <c r="B120" s="1"/>
      <c r="C120" s="1"/>
      <c r="D120" s="1"/>
      <c r="E120" s="1"/>
      <c r="F120" s="1"/>
      <c r="G120" s="28"/>
      <c r="H120" s="28"/>
      <c r="I120" s="28"/>
      <c r="J120" s="28"/>
      <c r="K120" s="28"/>
      <c r="L120" s="1"/>
      <c r="M120" s="942"/>
      <c r="N120" s="942"/>
      <c r="O120" s="942"/>
      <c r="P120" s="942"/>
      <c r="Q120" s="942"/>
      <c r="R120" s="942"/>
      <c r="S120" s="942"/>
      <c r="T120" s="942"/>
      <c r="U120" s="942"/>
      <c r="V120" s="942"/>
      <c r="W120" s="942"/>
      <c r="X120" s="942"/>
      <c r="Y120" s="942"/>
      <c r="Z120" s="942"/>
      <c r="AA120" s="942"/>
      <c r="AB120" s="942"/>
      <c r="AC120" s="942"/>
      <c r="AD120" s="942"/>
      <c r="AE120" s="942"/>
      <c r="AF120" s="942"/>
      <c r="AG120" s="942"/>
      <c r="AH120" s="942"/>
      <c r="AI120" s="942"/>
      <c r="AJ120" s="942"/>
      <c r="AK120" s="942"/>
    </row>
    <row r="121" spans="1:37" x14ac:dyDescent="0.15">
      <c r="A121" s="1"/>
      <c r="B121" s="1"/>
      <c r="C121" s="1"/>
      <c r="D121" s="1"/>
      <c r="E121" s="1"/>
      <c r="F121" s="1"/>
      <c r="G121" s="28"/>
      <c r="H121" s="28"/>
      <c r="I121" s="28"/>
      <c r="J121" s="28"/>
      <c r="K121" s="28"/>
      <c r="L121" s="1"/>
      <c r="M121" s="942"/>
      <c r="N121" s="942"/>
      <c r="O121" s="942"/>
      <c r="P121" s="942"/>
      <c r="Q121" s="942"/>
      <c r="R121" s="942"/>
      <c r="S121" s="942"/>
      <c r="T121" s="942"/>
      <c r="U121" s="942"/>
      <c r="V121" s="942"/>
      <c r="W121" s="942"/>
      <c r="X121" s="942"/>
      <c r="Y121" s="942"/>
      <c r="Z121" s="942"/>
      <c r="AA121" s="942"/>
      <c r="AB121" s="942"/>
      <c r="AC121" s="942"/>
      <c r="AD121" s="942"/>
      <c r="AE121" s="942"/>
      <c r="AF121" s="942"/>
      <c r="AG121" s="942"/>
      <c r="AH121" s="942"/>
      <c r="AI121" s="942"/>
      <c r="AJ121" s="942"/>
      <c r="AK121" s="942"/>
    </row>
    <row r="122" spans="1:37" x14ac:dyDescent="0.15">
      <c r="A122" s="1"/>
      <c r="B122" s="1"/>
      <c r="C122" s="1"/>
      <c r="D122" s="1"/>
      <c r="E122" s="1"/>
      <c r="F122" s="1"/>
      <c r="G122" s="28"/>
      <c r="H122" s="28"/>
      <c r="I122" s="28"/>
      <c r="J122" s="28"/>
      <c r="K122" s="28"/>
      <c r="L122" s="1"/>
      <c r="M122" s="942"/>
      <c r="N122" s="942"/>
      <c r="O122" s="942"/>
      <c r="P122" s="942"/>
      <c r="Q122" s="942"/>
      <c r="R122" s="942"/>
      <c r="S122" s="942"/>
      <c r="T122" s="942"/>
      <c r="U122" s="942"/>
      <c r="V122" s="942"/>
      <c r="W122" s="942"/>
      <c r="X122" s="942"/>
      <c r="Y122" s="942"/>
      <c r="Z122" s="942"/>
      <c r="AA122" s="942"/>
      <c r="AB122" s="942"/>
      <c r="AC122" s="942"/>
      <c r="AD122" s="942"/>
      <c r="AE122" s="942"/>
      <c r="AF122" s="942"/>
      <c r="AG122" s="942"/>
      <c r="AH122" s="942"/>
      <c r="AI122" s="942"/>
      <c r="AJ122" s="942"/>
      <c r="AK122" s="942"/>
    </row>
    <row r="123" spans="1:37" ht="18" customHeight="1" x14ac:dyDescent="0.15">
      <c r="A123" s="1"/>
      <c r="B123" s="1"/>
      <c r="C123" s="1"/>
      <c r="D123" s="1"/>
      <c r="E123" s="1"/>
      <c r="F123" s="1"/>
      <c r="G123" s="28"/>
      <c r="H123" s="28"/>
      <c r="I123" s="28"/>
      <c r="J123" s="28"/>
      <c r="K123" s="28"/>
      <c r="L123" s="1"/>
      <c r="M123" s="942"/>
      <c r="N123" s="942"/>
      <c r="O123" s="942"/>
      <c r="P123" s="942"/>
      <c r="Q123" s="942"/>
      <c r="R123" s="942"/>
      <c r="S123" s="942"/>
      <c r="T123" s="942"/>
      <c r="U123" s="942"/>
      <c r="V123" s="942"/>
      <c r="W123" s="942"/>
      <c r="X123" s="942"/>
      <c r="Y123" s="942"/>
      <c r="Z123" s="942"/>
      <c r="AA123" s="942"/>
      <c r="AB123" s="942"/>
      <c r="AC123" s="942"/>
      <c r="AD123" s="942"/>
      <c r="AE123" s="942"/>
      <c r="AF123" s="942"/>
      <c r="AG123" s="942"/>
      <c r="AH123" s="942"/>
      <c r="AI123" s="942"/>
      <c r="AJ123" s="942"/>
      <c r="AK123" s="942"/>
    </row>
    <row r="124" spans="1:37" x14ac:dyDescent="0.15">
      <c r="A124" s="1"/>
      <c r="B124" s="1"/>
      <c r="C124" s="1"/>
      <c r="D124" s="1"/>
      <c r="E124" s="1"/>
      <c r="F124" s="1"/>
      <c r="G124" s="28"/>
      <c r="H124" s="28"/>
      <c r="I124" s="28"/>
      <c r="J124" s="28"/>
      <c r="K124" s="28"/>
      <c r="L124" s="1"/>
      <c r="M124" s="942"/>
      <c r="N124" s="942"/>
      <c r="O124" s="942"/>
      <c r="P124" s="942"/>
      <c r="Q124" s="942"/>
      <c r="R124" s="942"/>
      <c r="S124" s="942"/>
      <c r="T124" s="942"/>
      <c r="U124" s="942"/>
      <c r="V124" s="942"/>
      <c r="W124" s="942"/>
      <c r="X124" s="942"/>
      <c r="Y124" s="942"/>
      <c r="Z124" s="942"/>
      <c r="AA124" s="942"/>
      <c r="AB124" s="942"/>
      <c r="AC124" s="942"/>
      <c r="AD124" s="942"/>
      <c r="AE124" s="942"/>
      <c r="AF124" s="942"/>
      <c r="AG124" s="942"/>
      <c r="AH124" s="942"/>
      <c r="AI124" s="942"/>
      <c r="AJ124" s="942"/>
      <c r="AK124" s="942"/>
    </row>
    <row r="125" spans="1:37" x14ac:dyDescent="0.15">
      <c r="A125" s="1"/>
      <c r="B125" s="1"/>
      <c r="C125" s="1"/>
      <c r="D125" s="1"/>
      <c r="E125" s="1"/>
      <c r="F125" s="1"/>
      <c r="G125" s="28"/>
      <c r="H125" s="28"/>
      <c r="I125" s="28"/>
      <c r="J125" s="28"/>
      <c r="K125" s="28"/>
      <c r="L125" s="1"/>
      <c r="M125" s="942"/>
      <c r="N125" s="942"/>
      <c r="O125" s="942"/>
      <c r="P125" s="942"/>
      <c r="Q125" s="942"/>
      <c r="R125" s="942"/>
      <c r="S125" s="942"/>
      <c r="T125" s="942"/>
      <c r="U125" s="942"/>
      <c r="V125" s="942"/>
      <c r="W125" s="942"/>
      <c r="X125" s="942"/>
      <c r="Y125" s="942"/>
      <c r="Z125" s="942"/>
      <c r="AA125" s="942"/>
      <c r="AB125" s="942"/>
      <c r="AC125" s="942"/>
      <c r="AD125" s="942"/>
      <c r="AE125" s="942"/>
      <c r="AF125" s="942"/>
      <c r="AG125" s="942"/>
      <c r="AH125" s="942"/>
      <c r="AI125" s="942"/>
      <c r="AJ125" s="942"/>
      <c r="AK125" s="942"/>
    </row>
    <row r="126" spans="1:37" x14ac:dyDescent="0.15">
      <c r="A126" s="1"/>
      <c r="B126" s="1"/>
      <c r="C126" s="1"/>
      <c r="D126" s="1"/>
      <c r="E126" s="1"/>
      <c r="F126" s="1"/>
      <c r="G126" s="28"/>
      <c r="H126" s="28"/>
      <c r="I126" s="28"/>
      <c r="J126" s="28"/>
      <c r="K126" s="28"/>
      <c r="L126" s="1"/>
      <c r="M126" s="942"/>
      <c r="N126" s="942"/>
      <c r="O126" s="942"/>
      <c r="P126" s="942"/>
      <c r="Q126" s="942"/>
      <c r="R126" s="942"/>
      <c r="S126" s="942"/>
      <c r="T126" s="942"/>
      <c r="U126" s="942"/>
      <c r="V126" s="942"/>
      <c r="W126" s="942"/>
      <c r="X126" s="942"/>
      <c r="Y126" s="942"/>
      <c r="Z126" s="942"/>
      <c r="AA126" s="942"/>
      <c r="AB126" s="942"/>
      <c r="AC126" s="942"/>
      <c r="AD126" s="942"/>
      <c r="AE126" s="942"/>
      <c r="AF126" s="942"/>
      <c r="AG126" s="942"/>
      <c r="AH126" s="942"/>
      <c r="AI126" s="942"/>
      <c r="AJ126" s="942"/>
      <c r="AK126" s="942"/>
    </row>
    <row r="127" spans="1:37" x14ac:dyDescent="0.15">
      <c r="A127" s="1"/>
      <c r="B127" s="1"/>
      <c r="C127" s="1"/>
      <c r="D127" s="1"/>
      <c r="E127" s="1"/>
      <c r="F127" s="1"/>
      <c r="G127" s="28"/>
      <c r="H127" s="28"/>
      <c r="I127" s="28"/>
      <c r="J127" s="28"/>
      <c r="K127" s="28"/>
      <c r="L127" s="1"/>
      <c r="M127" s="942"/>
      <c r="N127" s="942"/>
      <c r="O127" s="942"/>
      <c r="P127" s="942"/>
      <c r="Q127" s="942"/>
      <c r="R127" s="942"/>
      <c r="S127" s="942"/>
      <c r="T127" s="942"/>
      <c r="U127" s="942"/>
      <c r="V127" s="942"/>
      <c r="W127" s="942"/>
      <c r="X127" s="942"/>
      <c r="Y127" s="942"/>
      <c r="Z127" s="942"/>
      <c r="AA127" s="942"/>
      <c r="AB127" s="942"/>
      <c r="AC127" s="942"/>
      <c r="AD127" s="942"/>
      <c r="AE127" s="942"/>
      <c r="AF127" s="942"/>
      <c r="AG127" s="942"/>
      <c r="AH127" s="942"/>
      <c r="AI127" s="942"/>
      <c r="AJ127" s="942"/>
      <c r="AK127" s="942"/>
    </row>
    <row r="128" spans="1:37" x14ac:dyDescent="0.15">
      <c r="A128" s="1"/>
      <c r="B128" s="1"/>
      <c r="C128" s="1"/>
      <c r="D128" s="1"/>
      <c r="E128" s="1"/>
      <c r="F128" s="1"/>
      <c r="G128" s="28"/>
      <c r="H128" s="28"/>
      <c r="I128" s="28"/>
      <c r="J128" s="28"/>
      <c r="K128" s="28"/>
      <c r="L128" s="1"/>
      <c r="M128" s="942"/>
      <c r="N128" s="942"/>
      <c r="O128" s="942"/>
      <c r="P128" s="942"/>
      <c r="Q128" s="942"/>
      <c r="R128" s="942"/>
      <c r="S128" s="942"/>
      <c r="T128" s="942"/>
      <c r="U128" s="942"/>
      <c r="V128" s="942"/>
      <c r="W128" s="942"/>
      <c r="X128" s="942"/>
      <c r="Y128" s="942"/>
      <c r="Z128" s="942"/>
      <c r="AA128" s="942"/>
      <c r="AB128" s="942"/>
      <c r="AC128" s="942"/>
      <c r="AD128" s="942"/>
      <c r="AE128" s="942"/>
      <c r="AF128" s="942"/>
      <c r="AG128" s="942"/>
      <c r="AH128" s="942"/>
      <c r="AI128" s="942"/>
      <c r="AJ128" s="942"/>
      <c r="AK128" s="942"/>
    </row>
    <row r="129" spans="1:37" x14ac:dyDescent="0.15">
      <c r="A129" s="1"/>
      <c r="B129" s="1"/>
      <c r="C129" s="1"/>
      <c r="D129" s="1"/>
      <c r="E129" s="1"/>
      <c r="F129" s="1"/>
      <c r="G129" s="1"/>
      <c r="H129" s="1"/>
      <c r="I129" s="1"/>
      <c r="J129" s="1"/>
      <c r="K129" s="28"/>
      <c r="L129" s="1"/>
      <c r="M129" s="942"/>
      <c r="N129" s="942"/>
      <c r="O129" s="942"/>
      <c r="P129" s="942"/>
      <c r="Q129" s="942"/>
      <c r="R129" s="942"/>
      <c r="S129" s="942"/>
      <c r="T129" s="942"/>
      <c r="U129" s="942"/>
      <c r="V129" s="942"/>
      <c r="W129" s="942"/>
      <c r="X129" s="942"/>
      <c r="Y129" s="942"/>
      <c r="Z129" s="942"/>
      <c r="AA129" s="942"/>
      <c r="AB129" s="942"/>
      <c r="AC129" s="942"/>
      <c r="AD129" s="942"/>
      <c r="AE129" s="942"/>
      <c r="AF129" s="942"/>
      <c r="AG129" s="942"/>
      <c r="AH129" s="942"/>
      <c r="AI129" s="942"/>
      <c r="AJ129" s="942"/>
      <c r="AK129" s="942"/>
    </row>
    <row r="130" spans="1:37" x14ac:dyDescent="0.15">
      <c r="A130" s="1"/>
      <c r="B130" s="1"/>
      <c r="C130" s="1"/>
      <c r="D130" s="1"/>
      <c r="E130" s="1"/>
      <c r="F130" s="1"/>
      <c r="G130" s="28"/>
      <c r="H130" s="28"/>
      <c r="I130" s="28"/>
      <c r="J130" s="28"/>
      <c r="K130" s="28"/>
      <c r="L130" s="1"/>
      <c r="M130" s="942"/>
      <c r="N130" s="942"/>
      <c r="O130" s="942"/>
      <c r="P130" s="942"/>
      <c r="Q130" s="942"/>
      <c r="R130" s="942"/>
      <c r="S130" s="942"/>
      <c r="T130" s="942"/>
      <c r="U130" s="942"/>
      <c r="V130" s="942"/>
      <c r="W130" s="942"/>
      <c r="X130" s="942"/>
      <c r="Y130" s="942"/>
      <c r="Z130" s="942"/>
      <c r="AA130" s="942"/>
      <c r="AB130" s="942"/>
      <c r="AC130" s="942"/>
      <c r="AD130" s="942"/>
      <c r="AE130" s="942"/>
      <c r="AF130" s="942"/>
      <c r="AG130" s="942"/>
      <c r="AH130" s="942"/>
      <c r="AI130" s="942"/>
      <c r="AJ130" s="942"/>
      <c r="AK130" s="942"/>
    </row>
    <row r="131" spans="1:37" x14ac:dyDescent="0.15">
      <c r="A131" s="1"/>
      <c r="B131" s="1"/>
      <c r="C131" s="1"/>
      <c r="D131" s="1"/>
      <c r="E131" s="1"/>
      <c r="F131" s="1"/>
      <c r="G131" s="28"/>
      <c r="H131" s="28"/>
      <c r="I131" s="28"/>
      <c r="J131" s="28"/>
      <c r="K131" s="28"/>
      <c r="L131" s="1"/>
      <c r="M131" s="942"/>
      <c r="N131" s="942"/>
      <c r="O131" s="942"/>
      <c r="P131" s="942"/>
      <c r="Q131" s="942"/>
      <c r="R131" s="942"/>
      <c r="S131" s="942"/>
      <c r="T131" s="942"/>
      <c r="U131" s="942"/>
      <c r="V131" s="942"/>
      <c r="W131" s="942"/>
      <c r="X131" s="942"/>
      <c r="Y131" s="942"/>
      <c r="Z131" s="942"/>
      <c r="AA131" s="942"/>
      <c r="AB131" s="942"/>
      <c r="AC131" s="942"/>
      <c r="AD131" s="942"/>
      <c r="AE131" s="942"/>
      <c r="AF131" s="942"/>
      <c r="AG131" s="942"/>
      <c r="AH131" s="942"/>
      <c r="AI131" s="942"/>
      <c r="AJ131" s="942"/>
      <c r="AK131" s="942"/>
    </row>
    <row r="132" spans="1:37" x14ac:dyDescent="0.15">
      <c r="A132" s="1"/>
      <c r="B132" s="1"/>
      <c r="C132" s="1"/>
      <c r="D132" s="1"/>
      <c r="E132" s="1"/>
      <c r="F132" s="1"/>
      <c r="G132" s="28"/>
      <c r="H132" s="28"/>
      <c r="I132" s="28"/>
      <c r="J132" s="28"/>
      <c r="K132" s="28"/>
      <c r="L132" s="1"/>
      <c r="M132" s="942"/>
      <c r="N132" s="942"/>
      <c r="O132" s="942"/>
      <c r="P132" s="942"/>
      <c r="Q132" s="942"/>
      <c r="R132" s="942"/>
      <c r="S132" s="942"/>
      <c r="T132" s="942"/>
      <c r="U132" s="942"/>
      <c r="V132" s="942"/>
      <c r="W132" s="942"/>
      <c r="X132" s="942"/>
      <c r="Y132" s="942"/>
      <c r="Z132" s="942"/>
      <c r="AA132" s="942"/>
      <c r="AB132" s="942"/>
      <c r="AC132" s="942"/>
      <c r="AD132" s="942"/>
      <c r="AE132" s="942"/>
      <c r="AF132" s="942"/>
      <c r="AG132" s="942"/>
      <c r="AH132" s="942"/>
      <c r="AI132" s="942"/>
      <c r="AJ132" s="942"/>
      <c r="AK132" s="942"/>
    </row>
    <row r="133" spans="1:37" x14ac:dyDescent="0.15">
      <c r="A133" s="1"/>
      <c r="B133" s="1"/>
      <c r="C133" s="1"/>
      <c r="D133" s="1"/>
      <c r="E133" s="1"/>
      <c r="F133" s="1"/>
      <c r="G133" s="28"/>
      <c r="H133" s="28"/>
      <c r="I133" s="28"/>
      <c r="J133" s="28"/>
      <c r="K133" s="28"/>
      <c r="L133" s="1"/>
      <c r="M133" s="942"/>
      <c r="N133" s="942"/>
      <c r="O133" s="942"/>
      <c r="P133" s="942"/>
      <c r="Q133" s="942"/>
      <c r="R133" s="942"/>
      <c r="S133" s="942"/>
      <c r="T133" s="942"/>
      <c r="U133" s="942"/>
      <c r="V133" s="942"/>
      <c r="W133" s="942"/>
      <c r="X133" s="942"/>
      <c r="Y133" s="942"/>
      <c r="Z133" s="942"/>
      <c r="AA133" s="942"/>
      <c r="AB133" s="942"/>
      <c r="AC133" s="942"/>
      <c r="AD133" s="942"/>
      <c r="AE133" s="942"/>
      <c r="AF133" s="942"/>
      <c r="AG133" s="942"/>
      <c r="AH133" s="942"/>
      <c r="AI133" s="942"/>
      <c r="AJ133" s="942"/>
      <c r="AK133" s="942"/>
    </row>
    <row r="134" spans="1:37" x14ac:dyDescent="0.15">
      <c r="A134" s="1"/>
      <c r="B134" s="1"/>
      <c r="C134" s="1"/>
      <c r="D134" s="1"/>
      <c r="E134" s="1"/>
      <c r="F134" s="1"/>
      <c r="G134" s="28"/>
      <c r="H134" s="28"/>
      <c r="I134" s="28"/>
      <c r="J134" s="28"/>
      <c r="K134" s="28"/>
      <c r="L134" s="1"/>
      <c r="M134" s="942"/>
      <c r="N134" s="942"/>
      <c r="O134" s="942"/>
      <c r="P134" s="942"/>
      <c r="Q134" s="942"/>
      <c r="R134" s="942"/>
      <c r="S134" s="942"/>
      <c r="T134" s="942"/>
      <c r="U134" s="942"/>
      <c r="V134" s="942"/>
      <c r="W134" s="942"/>
      <c r="X134" s="942"/>
      <c r="Y134" s="942"/>
      <c r="Z134" s="942"/>
      <c r="AA134" s="942"/>
      <c r="AB134" s="942"/>
      <c r="AC134" s="942"/>
      <c r="AD134" s="942"/>
      <c r="AE134" s="942"/>
      <c r="AF134" s="942"/>
      <c r="AG134" s="942"/>
      <c r="AH134" s="942"/>
      <c r="AI134" s="942"/>
      <c r="AJ134" s="942"/>
      <c r="AK134" s="942"/>
    </row>
    <row r="135" spans="1:37" x14ac:dyDescent="0.15">
      <c r="A135" s="1"/>
      <c r="B135" s="1"/>
      <c r="C135" s="1"/>
      <c r="D135" s="1"/>
      <c r="E135" s="1"/>
      <c r="F135" s="1"/>
      <c r="G135" s="28"/>
      <c r="H135" s="28"/>
      <c r="I135" s="28"/>
      <c r="J135" s="28"/>
      <c r="K135" s="28"/>
      <c r="L135" s="1"/>
      <c r="M135" s="942"/>
      <c r="N135" s="942"/>
      <c r="O135" s="942"/>
      <c r="P135" s="942"/>
      <c r="Q135" s="942"/>
      <c r="R135" s="942"/>
      <c r="S135" s="942"/>
      <c r="T135" s="942"/>
      <c r="U135" s="942"/>
      <c r="V135" s="942"/>
      <c r="W135" s="942"/>
      <c r="X135" s="942"/>
      <c r="Y135" s="942"/>
      <c r="Z135" s="942"/>
      <c r="AA135" s="942"/>
      <c r="AB135" s="942"/>
      <c r="AC135" s="942"/>
      <c r="AD135" s="942"/>
      <c r="AE135" s="942"/>
      <c r="AF135" s="942"/>
      <c r="AG135" s="942"/>
      <c r="AH135" s="942"/>
      <c r="AI135" s="942"/>
      <c r="AJ135" s="942"/>
      <c r="AK135" s="942"/>
    </row>
    <row r="136" spans="1:37" x14ac:dyDescent="0.15">
      <c r="A136" s="1"/>
      <c r="B136" s="1"/>
      <c r="C136" s="1"/>
      <c r="D136" s="1"/>
      <c r="E136" s="1"/>
      <c r="F136" s="1"/>
      <c r="G136" s="28"/>
      <c r="H136" s="28"/>
      <c r="I136" s="28"/>
      <c r="J136" s="28"/>
      <c r="K136" s="28"/>
      <c r="L136" s="1"/>
      <c r="M136" s="942"/>
      <c r="N136" s="942"/>
      <c r="O136" s="942"/>
      <c r="P136" s="942"/>
      <c r="Q136" s="942"/>
      <c r="R136" s="942"/>
      <c r="S136" s="942"/>
      <c r="T136" s="942"/>
      <c r="U136" s="942"/>
      <c r="V136" s="942"/>
      <c r="W136" s="942"/>
      <c r="X136" s="942"/>
      <c r="Y136" s="942"/>
      <c r="Z136" s="942"/>
      <c r="AA136" s="942"/>
      <c r="AB136" s="942"/>
      <c r="AC136" s="942"/>
      <c r="AD136" s="942"/>
      <c r="AE136" s="942"/>
      <c r="AF136" s="942"/>
      <c r="AG136" s="942"/>
      <c r="AH136" s="942"/>
      <c r="AI136" s="942"/>
      <c r="AJ136" s="942"/>
      <c r="AK136" s="942"/>
    </row>
    <row r="137" spans="1:37" x14ac:dyDescent="0.15">
      <c r="A137" s="1"/>
      <c r="B137" s="1"/>
      <c r="C137" s="1"/>
      <c r="D137" s="1"/>
      <c r="E137" s="1"/>
      <c r="F137" s="1"/>
      <c r="G137" s="28"/>
      <c r="H137" s="28"/>
      <c r="I137" s="28"/>
      <c r="J137" s="28"/>
      <c r="K137" s="28"/>
      <c r="L137" s="1"/>
      <c r="M137" s="942"/>
      <c r="N137" s="942"/>
      <c r="O137" s="942"/>
      <c r="P137" s="942"/>
      <c r="Q137" s="942"/>
      <c r="R137" s="942"/>
      <c r="S137" s="942"/>
      <c r="T137" s="942"/>
      <c r="U137" s="942"/>
      <c r="V137" s="942"/>
      <c r="W137" s="942"/>
      <c r="X137" s="942"/>
      <c r="Y137" s="942"/>
      <c r="Z137" s="942"/>
      <c r="AA137" s="942"/>
      <c r="AB137" s="942"/>
      <c r="AC137" s="942"/>
      <c r="AD137" s="942"/>
      <c r="AE137" s="942"/>
      <c r="AF137" s="942"/>
      <c r="AG137" s="942"/>
      <c r="AH137" s="942"/>
      <c r="AI137" s="942"/>
      <c r="AJ137" s="942"/>
      <c r="AK137" s="942"/>
    </row>
    <row r="138" spans="1:37" x14ac:dyDescent="0.15">
      <c r="A138" s="1"/>
      <c r="B138" s="1"/>
      <c r="C138" s="1"/>
      <c r="D138" s="1"/>
      <c r="E138" s="1"/>
      <c r="F138" s="1"/>
      <c r="G138" s="28"/>
      <c r="H138" s="28"/>
      <c r="I138" s="28"/>
      <c r="J138" s="28"/>
      <c r="K138" s="28"/>
      <c r="L138" s="1"/>
      <c r="M138" s="942"/>
      <c r="N138" s="942"/>
      <c r="O138" s="942"/>
      <c r="P138" s="942"/>
      <c r="Q138" s="942"/>
      <c r="R138" s="942"/>
      <c r="S138" s="942"/>
      <c r="T138" s="942"/>
      <c r="U138" s="942"/>
      <c r="V138" s="942"/>
      <c r="W138" s="942"/>
      <c r="X138" s="942"/>
      <c r="Y138" s="942"/>
      <c r="Z138" s="942"/>
      <c r="AA138" s="942"/>
      <c r="AB138" s="942"/>
      <c r="AC138" s="942"/>
      <c r="AD138" s="942"/>
      <c r="AE138" s="942"/>
      <c r="AF138" s="942"/>
      <c r="AG138" s="942"/>
      <c r="AH138" s="942"/>
      <c r="AI138" s="942"/>
      <c r="AJ138" s="942"/>
      <c r="AK138" s="942"/>
    </row>
    <row r="139" spans="1:37" x14ac:dyDescent="0.15">
      <c r="A139" s="1"/>
      <c r="B139" s="1"/>
      <c r="C139" s="1"/>
      <c r="D139" s="1"/>
      <c r="E139" s="1"/>
      <c r="F139" s="1"/>
      <c r="G139" s="28"/>
      <c r="H139" s="28"/>
      <c r="I139" s="28"/>
      <c r="J139" s="28"/>
      <c r="K139" s="28"/>
      <c r="L139" s="1"/>
      <c r="M139" s="942"/>
      <c r="N139" s="942"/>
      <c r="O139" s="942"/>
      <c r="P139" s="942"/>
      <c r="Q139" s="942"/>
      <c r="R139" s="942"/>
      <c r="S139" s="942"/>
      <c r="T139" s="942"/>
      <c r="U139" s="942"/>
      <c r="V139" s="942"/>
      <c r="W139" s="942"/>
      <c r="X139" s="942"/>
      <c r="Y139" s="942"/>
      <c r="Z139" s="942"/>
      <c r="AA139" s="942"/>
      <c r="AB139" s="942"/>
      <c r="AC139" s="942"/>
      <c r="AD139" s="942"/>
      <c r="AE139" s="942"/>
      <c r="AF139" s="942"/>
      <c r="AG139" s="942"/>
      <c r="AH139" s="942"/>
      <c r="AI139" s="942"/>
      <c r="AJ139" s="942"/>
      <c r="AK139" s="942"/>
    </row>
    <row r="140" spans="1:37" x14ac:dyDescent="0.15">
      <c r="A140" s="1"/>
      <c r="B140" s="1"/>
      <c r="C140" s="1"/>
      <c r="D140" s="1"/>
      <c r="E140" s="1"/>
      <c r="F140" s="1"/>
      <c r="G140" s="28"/>
      <c r="H140" s="28"/>
      <c r="I140" s="28"/>
      <c r="J140" s="28"/>
      <c r="K140" s="28"/>
      <c r="L140" s="1"/>
      <c r="M140" s="942"/>
      <c r="N140" s="942"/>
      <c r="O140" s="942"/>
      <c r="P140" s="942"/>
      <c r="Q140" s="942"/>
      <c r="R140" s="942"/>
      <c r="S140" s="942"/>
      <c r="T140" s="942"/>
      <c r="U140" s="942"/>
      <c r="V140" s="942"/>
      <c r="W140" s="942"/>
      <c r="X140" s="942"/>
      <c r="Y140" s="942"/>
      <c r="Z140" s="942"/>
      <c r="AA140" s="942"/>
      <c r="AB140" s="942"/>
      <c r="AC140" s="942"/>
      <c r="AD140" s="942"/>
      <c r="AE140" s="942"/>
      <c r="AF140" s="942"/>
      <c r="AG140" s="942"/>
      <c r="AH140" s="942"/>
      <c r="AI140" s="942"/>
      <c r="AJ140" s="942"/>
      <c r="AK140" s="942"/>
    </row>
    <row r="141" spans="1:37" x14ac:dyDescent="0.15">
      <c r="A141" s="1"/>
      <c r="B141" s="1"/>
      <c r="C141" s="1"/>
      <c r="D141" s="1"/>
      <c r="E141" s="1"/>
      <c r="F141" s="1"/>
      <c r="G141" s="28"/>
      <c r="H141" s="28"/>
      <c r="I141" s="28"/>
      <c r="J141" s="28"/>
      <c r="K141" s="28"/>
      <c r="L141" s="1"/>
      <c r="M141" s="942"/>
      <c r="N141" s="942"/>
      <c r="O141" s="942"/>
      <c r="P141" s="942"/>
      <c r="Q141" s="942"/>
      <c r="R141" s="942"/>
      <c r="S141" s="942"/>
      <c r="T141" s="942"/>
      <c r="U141" s="942"/>
      <c r="V141" s="942"/>
      <c r="W141" s="942"/>
      <c r="X141" s="942"/>
      <c r="Y141" s="942"/>
      <c r="Z141" s="942"/>
      <c r="AA141" s="942"/>
      <c r="AB141" s="942"/>
      <c r="AC141" s="942"/>
      <c r="AD141" s="942"/>
      <c r="AE141" s="942"/>
      <c r="AF141" s="942"/>
      <c r="AG141" s="942"/>
      <c r="AH141" s="942"/>
      <c r="AI141" s="942"/>
      <c r="AJ141" s="942"/>
      <c r="AK141" s="942"/>
    </row>
    <row r="142" spans="1:37" x14ac:dyDescent="0.15">
      <c r="A142" s="1"/>
      <c r="B142" s="1"/>
      <c r="C142" s="1"/>
      <c r="D142" s="1"/>
      <c r="E142" s="1"/>
      <c r="F142" s="1"/>
      <c r="G142" s="28"/>
      <c r="H142" s="28"/>
      <c r="I142" s="28"/>
      <c r="J142" s="28"/>
      <c r="K142" s="28"/>
      <c r="L142" s="1"/>
      <c r="M142" s="942"/>
      <c r="N142" s="942"/>
      <c r="O142" s="942"/>
      <c r="P142" s="942"/>
      <c r="Q142" s="942"/>
      <c r="R142" s="942"/>
      <c r="S142" s="942"/>
      <c r="T142" s="942"/>
      <c r="U142" s="942"/>
      <c r="V142" s="942"/>
      <c r="W142" s="942"/>
      <c r="X142" s="942"/>
      <c r="Y142" s="942"/>
      <c r="Z142" s="942"/>
      <c r="AA142" s="942"/>
      <c r="AB142" s="942"/>
      <c r="AC142" s="942"/>
      <c r="AD142" s="942"/>
      <c r="AE142" s="942"/>
      <c r="AF142" s="942"/>
      <c r="AG142" s="942"/>
      <c r="AH142" s="942"/>
      <c r="AI142" s="942"/>
      <c r="AJ142" s="942"/>
      <c r="AK142" s="942"/>
    </row>
    <row r="143" spans="1:37" x14ac:dyDescent="0.15">
      <c r="A143" s="1"/>
      <c r="B143" s="1"/>
      <c r="C143" s="1"/>
      <c r="D143" s="1"/>
      <c r="E143" s="1"/>
      <c r="F143" s="1"/>
      <c r="G143" s="28"/>
      <c r="H143" s="28"/>
      <c r="I143" s="28"/>
      <c r="J143" s="28"/>
      <c r="K143" s="28"/>
      <c r="L143" s="1"/>
      <c r="M143" s="942"/>
      <c r="N143" s="942"/>
      <c r="O143" s="942"/>
      <c r="P143" s="942"/>
      <c r="Q143" s="942"/>
      <c r="R143" s="942"/>
      <c r="S143" s="942"/>
      <c r="T143" s="942"/>
      <c r="U143" s="942"/>
      <c r="V143" s="942"/>
      <c r="W143" s="942"/>
      <c r="X143" s="942"/>
      <c r="Y143" s="942"/>
      <c r="Z143" s="942"/>
      <c r="AA143" s="942"/>
      <c r="AB143" s="942"/>
      <c r="AC143" s="942"/>
      <c r="AD143" s="942"/>
      <c r="AE143" s="942"/>
      <c r="AF143" s="942"/>
      <c r="AG143" s="942"/>
      <c r="AH143" s="942"/>
      <c r="AI143" s="942"/>
      <c r="AJ143" s="942"/>
      <c r="AK143" s="942"/>
    </row>
    <row r="144" spans="1:37" x14ac:dyDescent="0.15">
      <c r="A144" s="1"/>
      <c r="B144" s="1"/>
      <c r="C144" s="1"/>
      <c r="D144" s="1"/>
      <c r="E144" s="1"/>
      <c r="F144" s="1"/>
      <c r="G144" s="28"/>
      <c r="H144" s="28"/>
      <c r="I144" s="28"/>
      <c r="J144" s="28"/>
      <c r="K144" s="28"/>
      <c r="L144" s="1"/>
      <c r="M144" s="942"/>
      <c r="N144" s="942"/>
      <c r="O144" s="942"/>
      <c r="P144" s="942"/>
      <c r="Q144" s="942"/>
      <c r="R144" s="942"/>
      <c r="S144" s="942"/>
      <c r="T144" s="942"/>
      <c r="U144" s="942"/>
      <c r="V144" s="942"/>
      <c r="W144" s="942"/>
      <c r="X144" s="942"/>
      <c r="Y144" s="942"/>
      <c r="Z144" s="942"/>
      <c r="AA144" s="942"/>
      <c r="AB144" s="942"/>
      <c r="AC144" s="942"/>
      <c r="AD144" s="942"/>
      <c r="AE144" s="942"/>
      <c r="AF144" s="942"/>
      <c r="AG144" s="942"/>
      <c r="AH144" s="942"/>
      <c r="AI144" s="942"/>
      <c r="AJ144" s="942"/>
      <c r="AK144" s="942"/>
    </row>
    <row r="145" spans="1:37" x14ac:dyDescent="0.15">
      <c r="A145" s="1"/>
      <c r="B145" s="1"/>
      <c r="C145" s="1"/>
      <c r="D145" s="1"/>
      <c r="E145" s="1"/>
      <c r="F145" s="1"/>
      <c r="G145" s="28"/>
      <c r="H145" s="28"/>
      <c r="I145" s="28"/>
      <c r="J145" s="28"/>
      <c r="K145" s="28"/>
      <c r="L145" s="1"/>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c r="AJ145" s="942"/>
      <c r="AK145" s="942"/>
    </row>
    <row r="146" spans="1:37" x14ac:dyDescent="0.15">
      <c r="A146" s="1"/>
      <c r="B146" s="1"/>
      <c r="C146" s="1"/>
      <c r="D146" s="1"/>
      <c r="E146" s="1"/>
      <c r="F146" s="1"/>
      <c r="G146" s="28"/>
      <c r="H146" s="28"/>
      <c r="I146" s="28"/>
      <c r="J146" s="28"/>
      <c r="K146" s="28"/>
      <c r="L146" s="1"/>
      <c r="M146" s="942"/>
      <c r="N146" s="942"/>
      <c r="O146" s="942"/>
      <c r="P146" s="942"/>
      <c r="Q146" s="942"/>
      <c r="R146" s="942"/>
      <c r="S146" s="942"/>
      <c r="T146" s="942"/>
      <c r="U146" s="942"/>
      <c r="V146" s="942"/>
      <c r="W146" s="942"/>
      <c r="X146" s="942"/>
      <c r="Y146" s="942"/>
      <c r="Z146" s="942"/>
      <c r="AA146" s="942"/>
      <c r="AB146" s="942"/>
      <c r="AC146" s="942"/>
      <c r="AD146" s="942"/>
      <c r="AE146" s="942"/>
      <c r="AF146" s="942"/>
      <c r="AG146" s="942"/>
      <c r="AH146" s="942"/>
      <c r="AI146" s="942"/>
      <c r="AJ146" s="942"/>
      <c r="AK146" s="942"/>
    </row>
    <row r="147" spans="1:37" x14ac:dyDescent="0.15">
      <c r="A147" s="1"/>
      <c r="B147" s="1"/>
      <c r="C147" s="1"/>
      <c r="D147" s="1"/>
      <c r="E147" s="1"/>
      <c r="F147" s="1"/>
      <c r="G147" s="28"/>
      <c r="H147" s="28"/>
      <c r="I147" s="28"/>
      <c r="J147" s="28"/>
      <c r="K147" s="28"/>
      <c r="L147" s="1"/>
      <c r="M147" s="942"/>
      <c r="N147" s="942"/>
      <c r="O147" s="942"/>
      <c r="P147" s="942"/>
      <c r="Q147" s="942"/>
      <c r="R147" s="942"/>
      <c r="S147" s="942"/>
      <c r="T147" s="942"/>
      <c r="U147" s="942"/>
      <c r="V147" s="942"/>
      <c r="W147" s="942"/>
      <c r="X147" s="942"/>
      <c r="Y147" s="942"/>
      <c r="Z147" s="942"/>
      <c r="AA147" s="942"/>
      <c r="AB147" s="942"/>
      <c r="AC147" s="942"/>
      <c r="AD147" s="942"/>
      <c r="AE147" s="942"/>
      <c r="AF147" s="942"/>
      <c r="AG147" s="942"/>
      <c r="AH147" s="942"/>
      <c r="AI147" s="942"/>
      <c r="AJ147" s="942"/>
      <c r="AK147" s="942"/>
    </row>
    <row r="148" spans="1:37" x14ac:dyDescent="0.15">
      <c r="A148" s="1"/>
      <c r="B148" s="1"/>
      <c r="C148" s="1"/>
      <c r="D148" s="1"/>
      <c r="E148" s="1"/>
      <c r="F148" s="1"/>
      <c r="G148" s="28"/>
      <c r="H148" s="28"/>
      <c r="I148" s="28"/>
      <c r="J148" s="28"/>
      <c r="K148" s="28"/>
      <c r="L148" s="1"/>
      <c r="M148" s="942"/>
      <c r="N148" s="942"/>
      <c r="O148" s="942"/>
      <c r="P148" s="942"/>
      <c r="Q148" s="942"/>
      <c r="R148" s="942"/>
      <c r="S148" s="942"/>
      <c r="T148" s="942"/>
      <c r="U148" s="942"/>
      <c r="V148" s="942"/>
      <c r="W148" s="942"/>
      <c r="X148" s="942"/>
      <c r="Y148" s="942"/>
      <c r="Z148" s="942"/>
      <c r="AA148" s="942"/>
      <c r="AB148" s="942"/>
      <c r="AC148" s="942"/>
      <c r="AD148" s="942"/>
      <c r="AE148" s="942"/>
      <c r="AF148" s="942"/>
      <c r="AG148" s="942"/>
      <c r="AH148" s="942"/>
      <c r="AI148" s="942"/>
      <c r="AJ148" s="942"/>
      <c r="AK148" s="942"/>
    </row>
    <row r="149" spans="1:37" x14ac:dyDescent="0.15">
      <c r="A149" s="1"/>
      <c r="B149" s="1"/>
      <c r="C149" s="1"/>
      <c r="D149" s="1"/>
      <c r="E149" s="1"/>
      <c r="F149" s="1"/>
      <c r="G149" s="28"/>
      <c r="H149" s="28"/>
      <c r="I149" s="28"/>
      <c r="J149" s="28"/>
      <c r="K149" s="28"/>
      <c r="L149" s="1"/>
      <c r="M149" s="942"/>
      <c r="N149" s="942"/>
      <c r="O149" s="942"/>
      <c r="P149" s="942"/>
      <c r="Q149" s="942"/>
      <c r="R149" s="942"/>
      <c r="S149" s="942"/>
      <c r="T149" s="942"/>
      <c r="U149" s="942"/>
      <c r="V149" s="942"/>
      <c r="W149" s="942"/>
      <c r="X149" s="942"/>
      <c r="Y149" s="942"/>
      <c r="Z149" s="942"/>
      <c r="AA149" s="942"/>
      <c r="AB149" s="942"/>
      <c r="AC149" s="942"/>
      <c r="AD149" s="942"/>
      <c r="AE149" s="942"/>
      <c r="AF149" s="942"/>
      <c r="AG149" s="942"/>
      <c r="AH149" s="942"/>
      <c r="AI149" s="942"/>
      <c r="AJ149" s="942"/>
      <c r="AK149" s="942"/>
    </row>
    <row r="150" spans="1:37" x14ac:dyDescent="0.15">
      <c r="A150" s="1"/>
      <c r="B150" s="1"/>
      <c r="C150" s="1"/>
      <c r="D150" s="1"/>
      <c r="E150" s="1"/>
      <c r="F150" s="1"/>
      <c r="G150" s="28"/>
      <c r="H150" s="28"/>
      <c r="I150" s="28"/>
      <c r="J150" s="28"/>
      <c r="K150" s="28"/>
      <c r="L150" s="1"/>
      <c r="M150" s="942"/>
      <c r="N150" s="942"/>
      <c r="O150" s="942"/>
      <c r="P150" s="942"/>
      <c r="Q150" s="942"/>
      <c r="R150" s="942"/>
      <c r="S150" s="942"/>
      <c r="T150" s="942"/>
      <c r="U150" s="942"/>
      <c r="V150" s="942"/>
      <c r="W150" s="942"/>
      <c r="X150" s="942"/>
      <c r="Y150" s="942"/>
      <c r="Z150" s="942"/>
      <c r="AA150" s="942"/>
      <c r="AB150" s="942"/>
      <c r="AC150" s="942"/>
      <c r="AD150" s="942"/>
      <c r="AE150" s="942"/>
      <c r="AF150" s="942"/>
      <c r="AG150" s="942"/>
      <c r="AH150" s="942"/>
      <c r="AI150" s="942"/>
      <c r="AJ150" s="942"/>
      <c r="AK150" s="942"/>
    </row>
    <row r="151" spans="1:37" x14ac:dyDescent="0.15">
      <c r="A151" s="1"/>
      <c r="B151" s="1"/>
      <c r="C151" s="1"/>
      <c r="D151" s="1"/>
      <c r="E151" s="1"/>
      <c r="F151" s="1"/>
      <c r="G151" s="28"/>
      <c r="H151" s="28"/>
      <c r="I151" s="28"/>
      <c r="J151" s="28"/>
      <c r="K151" s="28"/>
      <c r="L151" s="1"/>
      <c r="M151" s="942"/>
      <c r="N151" s="942"/>
      <c r="O151" s="942"/>
      <c r="P151" s="942"/>
      <c r="Q151" s="942"/>
      <c r="R151" s="942"/>
      <c r="S151" s="942"/>
      <c r="T151" s="942"/>
      <c r="U151" s="942"/>
      <c r="V151" s="942"/>
      <c r="W151" s="942"/>
      <c r="X151" s="942"/>
      <c r="Y151" s="942"/>
      <c r="Z151" s="942"/>
      <c r="AA151" s="942"/>
      <c r="AB151" s="942"/>
      <c r="AC151" s="942"/>
      <c r="AD151" s="942"/>
      <c r="AE151" s="942"/>
      <c r="AF151" s="942"/>
      <c r="AG151" s="942"/>
      <c r="AH151" s="942"/>
      <c r="AI151" s="942"/>
      <c r="AJ151" s="942"/>
      <c r="AK151" s="942"/>
    </row>
    <row r="152" spans="1:37" x14ac:dyDescent="0.15">
      <c r="A152" s="1"/>
      <c r="B152" s="1"/>
      <c r="C152" s="1"/>
      <c r="D152" s="1"/>
      <c r="E152" s="1"/>
      <c r="F152" s="1"/>
      <c r="G152" s="28"/>
      <c r="H152" s="28"/>
      <c r="I152" s="28"/>
      <c r="J152" s="28"/>
      <c r="K152" s="28"/>
      <c r="L152" s="1"/>
      <c r="M152" s="942"/>
      <c r="N152" s="942"/>
      <c r="O152" s="942"/>
      <c r="P152" s="942"/>
      <c r="Q152" s="942"/>
      <c r="R152" s="942"/>
      <c r="S152" s="942"/>
      <c r="T152" s="942"/>
      <c r="U152" s="942"/>
      <c r="V152" s="942"/>
      <c r="W152" s="942"/>
      <c r="X152" s="942"/>
      <c r="Y152" s="942"/>
      <c r="Z152" s="942"/>
      <c r="AA152" s="942"/>
      <c r="AB152" s="942"/>
      <c r="AC152" s="942"/>
      <c r="AD152" s="942"/>
      <c r="AE152" s="942"/>
      <c r="AF152" s="942"/>
      <c r="AG152" s="942"/>
      <c r="AH152" s="942"/>
      <c r="AI152" s="942"/>
      <c r="AJ152" s="942"/>
      <c r="AK152" s="942"/>
    </row>
    <row r="153" spans="1:37" x14ac:dyDescent="0.15">
      <c r="A153" s="1"/>
      <c r="B153" s="1"/>
      <c r="C153" s="1"/>
      <c r="D153" s="1"/>
      <c r="E153" s="1"/>
      <c r="F153" s="1"/>
      <c r="G153" s="28"/>
      <c r="H153" s="28"/>
      <c r="I153" s="28"/>
      <c r="J153" s="28"/>
      <c r="K153" s="28"/>
      <c r="L153" s="1"/>
      <c r="M153" s="942"/>
      <c r="N153" s="942"/>
      <c r="O153" s="942"/>
      <c r="P153" s="942"/>
      <c r="Q153" s="942"/>
      <c r="R153" s="942"/>
      <c r="S153" s="942"/>
      <c r="T153" s="942"/>
      <c r="U153" s="942"/>
      <c r="V153" s="942"/>
      <c r="W153" s="942"/>
      <c r="X153" s="942"/>
      <c r="Y153" s="942"/>
      <c r="Z153" s="942"/>
      <c r="AA153" s="942"/>
      <c r="AB153" s="942"/>
      <c r="AC153" s="942"/>
      <c r="AD153" s="942"/>
      <c r="AE153" s="942"/>
      <c r="AF153" s="942"/>
      <c r="AG153" s="942"/>
      <c r="AH153" s="942"/>
      <c r="AI153" s="942"/>
      <c r="AJ153" s="942"/>
      <c r="AK153" s="942"/>
    </row>
    <row r="154" spans="1:37" x14ac:dyDescent="0.15">
      <c r="A154" s="1"/>
      <c r="B154" s="1"/>
      <c r="C154" s="1"/>
      <c r="D154" s="1"/>
      <c r="E154" s="1"/>
      <c r="F154" s="1"/>
      <c r="G154" s="28"/>
      <c r="H154" s="28"/>
      <c r="I154" s="28"/>
      <c r="J154" s="28"/>
      <c r="K154" s="28"/>
      <c r="L154" s="1"/>
      <c r="M154" s="942"/>
      <c r="N154" s="942"/>
      <c r="O154" s="942"/>
      <c r="P154" s="942"/>
      <c r="Q154" s="942"/>
      <c r="R154" s="942"/>
      <c r="S154" s="942"/>
      <c r="T154" s="942"/>
      <c r="U154" s="942"/>
      <c r="V154" s="942"/>
      <c r="W154" s="942"/>
      <c r="X154" s="942"/>
      <c r="Y154" s="942"/>
      <c r="Z154" s="942"/>
      <c r="AA154" s="942"/>
      <c r="AB154" s="942"/>
      <c r="AC154" s="942"/>
      <c r="AD154" s="942"/>
      <c r="AE154" s="942"/>
      <c r="AF154" s="942"/>
      <c r="AG154" s="942"/>
      <c r="AH154" s="942"/>
      <c r="AI154" s="942"/>
      <c r="AJ154" s="942"/>
      <c r="AK154" s="942"/>
    </row>
    <row r="155" spans="1:37" x14ac:dyDescent="0.15">
      <c r="A155" s="1"/>
      <c r="B155" s="1"/>
      <c r="C155" s="1"/>
      <c r="D155" s="1"/>
      <c r="E155" s="1"/>
      <c r="F155" s="1"/>
      <c r="G155" s="28"/>
      <c r="H155" s="28"/>
      <c r="I155" s="28"/>
      <c r="J155" s="28"/>
      <c r="K155" s="28"/>
      <c r="L155" s="1"/>
      <c r="M155" s="942"/>
      <c r="N155" s="942"/>
      <c r="O155" s="942"/>
      <c r="P155" s="942"/>
      <c r="Q155" s="942"/>
      <c r="R155" s="942"/>
      <c r="S155" s="942"/>
      <c r="T155" s="942"/>
      <c r="U155" s="942"/>
      <c r="V155" s="942"/>
      <c r="W155" s="942"/>
      <c r="X155" s="942"/>
      <c r="Y155" s="942"/>
      <c r="Z155" s="942"/>
      <c r="AA155" s="942"/>
      <c r="AB155" s="942"/>
      <c r="AC155" s="942"/>
      <c r="AD155" s="942"/>
      <c r="AE155" s="942"/>
      <c r="AF155" s="942"/>
      <c r="AG155" s="942"/>
      <c r="AH155" s="942"/>
      <c r="AI155" s="942"/>
      <c r="AJ155" s="942"/>
      <c r="AK155" s="942"/>
    </row>
    <row r="156" spans="1:37" x14ac:dyDescent="0.15">
      <c r="A156" s="1"/>
      <c r="B156" s="1"/>
      <c r="C156" s="1"/>
      <c r="D156" s="1"/>
      <c r="E156" s="1"/>
      <c r="F156" s="1"/>
      <c r="G156" s="28"/>
      <c r="H156" s="28"/>
      <c r="I156" s="28"/>
      <c r="J156" s="28"/>
      <c r="K156" s="28"/>
      <c r="L156" s="1"/>
      <c r="M156" s="942"/>
      <c r="N156" s="942"/>
      <c r="O156" s="942"/>
      <c r="P156" s="942"/>
      <c r="Q156" s="942"/>
      <c r="R156" s="942"/>
      <c r="S156" s="942"/>
      <c r="T156" s="942"/>
      <c r="U156" s="942"/>
      <c r="V156" s="942"/>
      <c r="W156" s="942"/>
      <c r="X156" s="942"/>
      <c r="Y156" s="942"/>
      <c r="Z156" s="942"/>
      <c r="AA156" s="942"/>
      <c r="AB156" s="942"/>
      <c r="AC156" s="942"/>
      <c r="AD156" s="942"/>
      <c r="AE156" s="942"/>
      <c r="AF156" s="942"/>
      <c r="AG156" s="942"/>
      <c r="AH156" s="942"/>
      <c r="AI156" s="942"/>
      <c r="AJ156" s="942"/>
      <c r="AK156" s="942"/>
    </row>
    <row r="157" spans="1:37" x14ac:dyDescent="0.15">
      <c r="A157" s="1"/>
      <c r="B157" s="1"/>
      <c r="C157" s="1"/>
      <c r="D157" s="1"/>
      <c r="E157" s="1"/>
      <c r="F157" s="1"/>
      <c r="G157" s="28"/>
      <c r="H157" s="28"/>
      <c r="I157" s="28"/>
      <c r="J157" s="28"/>
      <c r="K157" s="28"/>
      <c r="L157" s="1"/>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942"/>
    </row>
    <row r="158" spans="1:37" x14ac:dyDescent="0.15">
      <c r="A158" s="1"/>
      <c r="B158" s="1"/>
      <c r="C158" s="1"/>
      <c r="D158" s="1"/>
      <c r="E158" s="1"/>
      <c r="F158" s="1"/>
      <c r="G158" s="28"/>
      <c r="H158" s="28"/>
      <c r="I158" s="28"/>
      <c r="J158" s="28"/>
      <c r="K158" s="28"/>
      <c r="L158" s="1"/>
      <c r="M158" s="942"/>
      <c r="N158" s="942"/>
      <c r="O158" s="942"/>
      <c r="P158" s="942"/>
      <c r="Q158" s="942"/>
      <c r="R158" s="942"/>
      <c r="S158" s="942"/>
      <c r="T158" s="942"/>
      <c r="U158" s="942"/>
      <c r="V158" s="942"/>
      <c r="W158" s="942"/>
      <c r="X158" s="942"/>
      <c r="Y158" s="942"/>
      <c r="Z158" s="942"/>
      <c r="AA158" s="942"/>
      <c r="AB158" s="942"/>
      <c r="AC158" s="942"/>
      <c r="AD158" s="942"/>
      <c r="AE158" s="942"/>
      <c r="AF158" s="942"/>
      <c r="AG158" s="942"/>
      <c r="AH158" s="942"/>
      <c r="AI158" s="942"/>
      <c r="AJ158" s="942"/>
      <c r="AK158" s="942"/>
    </row>
    <row r="159" spans="1:37" x14ac:dyDescent="0.15">
      <c r="A159" s="1"/>
      <c r="B159" s="1"/>
      <c r="C159" s="1"/>
      <c r="D159" s="1"/>
      <c r="E159" s="1"/>
      <c r="F159" s="1"/>
      <c r="G159" s="28"/>
      <c r="H159" s="28"/>
      <c r="I159" s="28"/>
      <c r="J159" s="28"/>
      <c r="K159" s="28"/>
      <c r="L159" s="1"/>
      <c r="M159" s="942"/>
      <c r="N159" s="942"/>
      <c r="O159" s="942"/>
      <c r="P159" s="942"/>
      <c r="Q159" s="942"/>
      <c r="R159" s="942"/>
      <c r="S159" s="942"/>
      <c r="T159" s="942"/>
      <c r="U159" s="942"/>
      <c r="V159" s="942"/>
      <c r="W159" s="942"/>
      <c r="X159" s="942"/>
      <c r="Y159" s="942"/>
      <c r="Z159" s="942"/>
      <c r="AA159" s="942"/>
      <c r="AB159" s="942"/>
      <c r="AC159" s="942"/>
      <c r="AD159" s="942"/>
      <c r="AE159" s="942"/>
      <c r="AF159" s="942"/>
      <c r="AG159" s="942"/>
      <c r="AH159" s="942"/>
      <c r="AI159" s="942"/>
      <c r="AJ159" s="942"/>
      <c r="AK159" s="942"/>
    </row>
    <row r="160" spans="1:37" x14ac:dyDescent="0.15">
      <c r="A160" s="1"/>
      <c r="B160" s="1"/>
      <c r="C160" s="1"/>
      <c r="D160" s="1"/>
      <c r="E160" s="1"/>
      <c r="F160" s="1"/>
      <c r="G160" s="28"/>
      <c r="H160" s="28"/>
      <c r="I160" s="28"/>
      <c r="J160" s="28"/>
      <c r="K160" s="28"/>
      <c r="L160" s="1"/>
      <c r="M160" s="942"/>
      <c r="N160" s="942"/>
      <c r="O160" s="942"/>
      <c r="P160" s="942"/>
      <c r="Q160" s="942"/>
      <c r="R160" s="942"/>
      <c r="S160" s="942"/>
      <c r="T160" s="942"/>
      <c r="U160" s="942"/>
      <c r="V160" s="942"/>
      <c r="W160" s="942"/>
      <c r="X160" s="942"/>
      <c r="Y160" s="942"/>
      <c r="Z160" s="942"/>
      <c r="AA160" s="942"/>
      <c r="AB160" s="942"/>
      <c r="AC160" s="942"/>
      <c r="AD160" s="942"/>
      <c r="AE160" s="942"/>
      <c r="AF160" s="942"/>
      <c r="AG160" s="942"/>
      <c r="AH160" s="942"/>
      <c r="AI160" s="942"/>
      <c r="AJ160" s="942"/>
      <c r="AK160" s="942"/>
    </row>
    <row r="161" spans="1:37" x14ac:dyDescent="0.15">
      <c r="A161" s="1"/>
      <c r="B161" s="1"/>
      <c r="C161" s="1"/>
      <c r="D161" s="1"/>
      <c r="E161" s="1"/>
      <c r="F161" s="1"/>
      <c r="G161" s="28"/>
      <c r="H161" s="28"/>
      <c r="I161" s="28"/>
      <c r="J161" s="28"/>
      <c r="K161" s="28"/>
      <c r="L161" s="1"/>
      <c r="M161" s="942"/>
      <c r="N161" s="942"/>
      <c r="O161" s="942"/>
      <c r="P161" s="942"/>
      <c r="Q161" s="942"/>
      <c r="R161" s="942"/>
      <c r="S161" s="942"/>
      <c r="T161" s="942"/>
      <c r="U161" s="942"/>
      <c r="V161" s="942"/>
      <c r="W161" s="942"/>
      <c r="X161" s="942"/>
      <c r="Y161" s="942"/>
      <c r="Z161" s="942"/>
      <c r="AA161" s="942"/>
      <c r="AB161" s="942"/>
      <c r="AC161" s="942"/>
      <c r="AD161" s="942"/>
      <c r="AE161" s="942"/>
      <c r="AF161" s="942"/>
      <c r="AG161" s="942"/>
      <c r="AH161" s="942"/>
      <c r="AI161" s="942"/>
      <c r="AJ161" s="942"/>
      <c r="AK161" s="942"/>
    </row>
    <row r="162" spans="1:37" x14ac:dyDescent="0.15">
      <c r="A162" s="1"/>
      <c r="B162" s="1"/>
      <c r="C162" s="1"/>
      <c r="D162" s="1"/>
      <c r="E162" s="1"/>
      <c r="F162" s="1"/>
      <c r="G162" s="28"/>
      <c r="H162" s="28"/>
      <c r="I162" s="28"/>
      <c r="J162" s="28"/>
      <c r="K162" s="28"/>
      <c r="L162" s="1"/>
      <c r="M162" s="942"/>
      <c r="N162" s="942"/>
      <c r="O162" s="942"/>
      <c r="P162" s="942"/>
      <c r="Q162" s="942"/>
      <c r="R162" s="942"/>
      <c r="S162" s="942"/>
      <c r="T162" s="942"/>
      <c r="U162" s="942"/>
      <c r="V162" s="942"/>
      <c r="W162" s="942"/>
      <c r="X162" s="942"/>
      <c r="Y162" s="942"/>
      <c r="Z162" s="942"/>
      <c r="AA162" s="942"/>
      <c r="AB162" s="942"/>
      <c r="AC162" s="942"/>
      <c r="AD162" s="942"/>
      <c r="AE162" s="942"/>
      <c r="AF162" s="942"/>
      <c r="AG162" s="942"/>
      <c r="AH162" s="942"/>
      <c r="AI162" s="942"/>
      <c r="AJ162" s="942"/>
      <c r="AK162" s="942"/>
    </row>
  </sheetData>
  <sheetProtection sheet="1" objects="1" scenarios="1"/>
  <mergeCells count="14">
    <mergeCell ref="C97:D97"/>
    <mergeCell ref="C92:D92"/>
    <mergeCell ref="C93:D93"/>
    <mergeCell ref="C94:D94"/>
    <mergeCell ref="C95:D95"/>
    <mergeCell ref="C96:D96"/>
    <mergeCell ref="B6:D6"/>
    <mergeCell ref="C91:F91"/>
    <mergeCell ref="F76:H76"/>
    <mergeCell ref="F2:G2"/>
    <mergeCell ref="H3:I3"/>
    <mergeCell ref="I2:J2"/>
    <mergeCell ref="H6:K6"/>
    <mergeCell ref="E6:G6"/>
  </mergeCells>
  <phoneticPr fontId="2" type="noConversion"/>
  <conditionalFormatting sqref="F86:J86 F74:J74">
    <cfRule type="cellIs" dxfId="6" priority="1" stopIfTrue="1" operator="lessThan">
      <formula>0</formula>
    </cfRule>
  </conditionalFormatting>
  <conditionalFormatting sqref="F2:G2">
    <cfRule type="cellIs" dxfId="5" priority="2" stopIfTrue="1" operator="equal">
      <formula>$O$82</formula>
    </cfRule>
  </conditionalFormatting>
  <conditionalFormatting sqref="F81:J81">
    <cfRule type="cellIs" dxfId="4" priority="3" stopIfTrue="1" operator="equal">
      <formula>$P$1</formula>
    </cfRule>
  </conditionalFormatting>
  <conditionalFormatting sqref="H3:I3">
    <cfRule type="cellIs" dxfId="3" priority="4" stopIfTrue="1" operator="equal">
      <formula>$O$84</formula>
    </cfRule>
  </conditionalFormatting>
  <dataValidations count="1">
    <dataValidation type="list" allowBlank="1" showInputMessage="1" showErrorMessage="1" sqref="G93:J97" xr:uid="{00000000-0002-0000-1700-000000000000}">
      <formula1>repolizas</formula1>
    </dataValidation>
  </dataValidations>
  <hyperlinks>
    <hyperlink ref="I2" location="'4a'!A119" display="Ajustar PÓLIZAS ▼" xr:uid="{00000000-0004-0000-1700-000000000000}"/>
    <hyperlink ref="G4" location="pr5!A1" display="◄ ir anterior" xr:uid="{00000000-0004-0000-1700-000001000000}"/>
    <hyperlink ref="F4" location="'1'!A1" display="◄ ir inicio" xr:uid="{00000000-0004-0000-1700-000002000000}"/>
    <hyperlink ref="H4" location="pr5!A1" display="◄ presup 5" xr:uid="{00000000-0004-0000-1700-000003000000}"/>
    <hyperlink ref="I4" location="'b5'!A1" display="balances 5 ►" xr:uid="{00000000-0004-0000-1700-000004000000}"/>
    <hyperlink ref="J4" location="'b5'!A1" display="siguiente ►" xr:uid="{00000000-0004-0000-1700-000005000000}"/>
    <hyperlink ref="I2:J2" location="'t5'!A130" display="Ajustar PÓLIZAS ▼" xr:uid="{00000000-0004-0000-1700-000006000000}"/>
  </hyperlinks>
  <pageMargins left="0.75" right="0.75" top="1" bottom="1" header="0" footer="0"/>
  <legacyDrawing r:id="rId1"/>
  <extLst>
    <ext xmlns:mx="http://schemas.microsoft.com/office/mac/excel/2008/main" uri="http://schemas.microsoft.com/office/mac/excel/2008/main">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indexed="19"/>
  </sheetPr>
  <dimension ref="A1:AJ301"/>
  <sheetViews>
    <sheetView showZeros="0" zoomScale="75" workbookViewId="0">
      <pane xSplit="3" ySplit="7" topLeftCell="D8" activePane="bottomRight" state="frozen"/>
      <selection pane="topRight" activeCell="D1" sqref="D1"/>
      <selection pane="bottomLeft" activeCell="A8" sqref="A8"/>
      <selection pane="bottomRight" activeCell="K73" sqref="K73"/>
    </sheetView>
  </sheetViews>
  <sheetFormatPr baseColWidth="10" defaultRowHeight="13" x14ac:dyDescent="0.15"/>
  <cols>
    <col min="1" max="1" width="12.33203125" customWidth="1"/>
    <col min="2" max="2" width="3.5" customWidth="1"/>
    <col min="3" max="3" width="39.33203125" customWidth="1"/>
    <col min="4" max="8" width="20.6640625" customWidth="1"/>
    <col min="9" max="9" width="4.33203125" customWidth="1"/>
    <col min="16" max="16" width="0" hidden="1" customWidth="1"/>
  </cols>
  <sheetData>
    <row r="1" spans="1:36" ht="5.25" customHeight="1" thickBot="1" x14ac:dyDescent="0.2">
      <c r="A1" s="4"/>
      <c r="B1" s="4"/>
      <c r="C1" s="4"/>
      <c r="D1" s="4"/>
      <c r="E1" s="4"/>
      <c r="F1" s="4"/>
      <c r="G1" s="4"/>
      <c r="H1" s="4"/>
      <c r="I1" s="4"/>
      <c r="J1" s="4"/>
      <c r="K1" s="4"/>
      <c r="L1" s="1"/>
      <c r="M1" s="1"/>
      <c r="N1" s="1"/>
      <c r="O1" s="1"/>
      <c r="P1" s="1"/>
      <c r="Q1" s="1"/>
      <c r="R1" s="1"/>
      <c r="S1" s="1"/>
      <c r="T1" s="1"/>
      <c r="U1" s="1"/>
      <c r="V1" s="1"/>
      <c r="W1" s="1"/>
      <c r="X1" s="1"/>
      <c r="Y1" s="1"/>
      <c r="Z1" s="1"/>
      <c r="AA1" s="1"/>
      <c r="AB1" s="1"/>
      <c r="AC1" s="1"/>
      <c r="AD1" s="1"/>
      <c r="AE1" s="1"/>
      <c r="AF1" s="1"/>
      <c r="AG1" s="1"/>
      <c r="AH1" s="1"/>
      <c r="AI1" s="1"/>
      <c r="AJ1" s="1"/>
    </row>
    <row r="2" spans="1:36" ht="19.5" customHeight="1" thickBot="1" x14ac:dyDescent="0.25">
      <c r="A2" s="4"/>
      <c r="B2" s="4"/>
      <c r="C2" s="2789" t="s">
        <v>1645</v>
      </c>
      <c r="D2" s="2790"/>
      <c r="E2" s="1944">
        <f>E13</f>
        <v>2024</v>
      </c>
      <c r="F2" s="1944">
        <f>F13</f>
        <v>2025</v>
      </c>
      <c r="G2" s="1944">
        <f>G13</f>
        <v>2026</v>
      </c>
      <c r="H2" s="1944">
        <f>H13</f>
        <v>2027</v>
      </c>
      <c r="I2" s="4"/>
      <c r="J2" s="2788" t="s">
        <v>1207</v>
      </c>
      <c r="K2" s="2788"/>
      <c r="L2" s="1"/>
      <c r="M2" s="1"/>
      <c r="N2" s="1"/>
      <c r="O2" s="1"/>
      <c r="P2" s="1">
        <f>COUNTIF(D150:H150,"&lt;0")</f>
        <v>0</v>
      </c>
      <c r="Q2" s="1"/>
      <c r="R2" s="1"/>
      <c r="S2" s="1"/>
      <c r="T2" s="1"/>
      <c r="U2" s="1"/>
      <c r="V2" s="1"/>
      <c r="W2" s="1"/>
      <c r="X2" s="1"/>
      <c r="Y2" s="1"/>
      <c r="Z2" s="1"/>
      <c r="AA2" s="1"/>
      <c r="AB2" s="1"/>
      <c r="AC2" s="1"/>
      <c r="AD2" s="1"/>
      <c r="AE2" s="1"/>
      <c r="AF2" s="1"/>
      <c r="AG2" s="1"/>
      <c r="AH2" s="1"/>
      <c r="AI2" s="1"/>
      <c r="AJ2" s="1"/>
    </row>
    <row r="3" spans="1:36" ht="15" customHeight="1" x14ac:dyDescent="0.2">
      <c r="A3" s="4"/>
      <c r="B3" s="4"/>
      <c r="C3" s="2793" t="s">
        <v>1509</v>
      </c>
      <c r="D3" s="2794"/>
      <c r="E3" s="1025">
        <f>IF(E301&gt;0,E301,0)</f>
        <v>0</v>
      </c>
      <c r="F3" s="1025">
        <f>IF(F301&gt;0,F301,0)</f>
        <v>0</v>
      </c>
      <c r="G3" s="1025">
        <f>IF(G301&gt;0,G301,0)</f>
        <v>0</v>
      </c>
      <c r="H3" s="1026">
        <f>IF(H301&gt;0,H301,0)</f>
        <v>0</v>
      </c>
      <c r="I3" s="4"/>
      <c r="J3" s="4"/>
      <c r="K3" s="4"/>
      <c r="L3" s="1"/>
      <c r="M3" s="1"/>
      <c r="N3" s="1"/>
      <c r="O3" s="1"/>
      <c r="P3" s="1" t="s">
        <v>1240</v>
      </c>
      <c r="Q3" s="1"/>
      <c r="R3" s="1"/>
      <c r="S3" s="1"/>
      <c r="T3" s="1"/>
      <c r="U3" s="1"/>
      <c r="V3" s="1"/>
      <c r="W3" s="1"/>
      <c r="X3" s="1"/>
      <c r="Y3" s="1"/>
      <c r="Z3" s="1"/>
      <c r="AA3" s="1"/>
      <c r="AB3" s="1"/>
      <c r="AC3" s="1"/>
      <c r="AD3" s="1"/>
      <c r="AE3" s="1"/>
      <c r="AF3" s="1"/>
      <c r="AG3" s="1"/>
      <c r="AH3" s="1"/>
      <c r="AI3" s="1"/>
      <c r="AJ3" s="1"/>
    </row>
    <row r="4" spans="1:36" ht="15" customHeight="1" x14ac:dyDescent="0.2">
      <c r="A4" s="4"/>
      <c r="B4" s="4"/>
      <c r="C4" s="2793" t="s">
        <v>1345</v>
      </c>
      <c r="D4" s="2794"/>
      <c r="E4" s="935">
        <f>IF(E301&lt;0,-E301,0)</f>
        <v>0</v>
      </c>
      <c r="F4" s="935">
        <f>IF(F301&lt;0,-F301,0)</f>
        <v>0</v>
      </c>
      <c r="G4" s="935">
        <f>IF(G301&lt;0,-G301,0)</f>
        <v>0</v>
      </c>
      <c r="H4" s="1653">
        <f>IF(H301&lt;0,-H301,0)</f>
        <v>0</v>
      </c>
      <c r="I4" s="844"/>
      <c r="J4" s="1656"/>
      <c r="K4" s="4"/>
      <c r="L4" s="1"/>
      <c r="M4" s="1"/>
      <c r="N4" s="1"/>
      <c r="O4" s="1"/>
      <c r="P4" s="1"/>
      <c r="Q4" s="1"/>
      <c r="R4" s="1"/>
      <c r="S4" s="1"/>
      <c r="T4" s="1"/>
      <c r="U4" s="1"/>
      <c r="V4" s="1"/>
      <c r="W4" s="1"/>
      <c r="X4" s="1"/>
      <c r="Y4" s="1"/>
      <c r="Z4" s="1"/>
      <c r="AA4" s="1"/>
      <c r="AB4" s="1"/>
      <c r="AC4" s="1"/>
      <c r="AD4" s="1"/>
      <c r="AE4" s="1"/>
      <c r="AF4" s="1"/>
      <c r="AG4" s="1"/>
      <c r="AH4" s="1"/>
      <c r="AI4" s="1"/>
      <c r="AJ4" s="1"/>
    </row>
    <row r="5" spans="1:36" ht="17.25" customHeight="1" thickBot="1" x14ac:dyDescent="0.25">
      <c r="A5" s="4"/>
      <c r="B5" s="4"/>
      <c r="C5" s="2791" t="s">
        <v>1510</v>
      </c>
      <c r="D5" s="2792"/>
      <c r="E5" s="1654"/>
      <c r="F5" s="1654"/>
      <c r="G5" s="1654"/>
      <c r="H5" s="1655"/>
      <c r="I5" s="4"/>
      <c r="J5" s="1656"/>
      <c r="K5" s="4"/>
      <c r="L5" s="1"/>
      <c r="M5" s="1"/>
      <c r="N5" s="1"/>
      <c r="O5" s="1"/>
      <c r="P5" s="1"/>
      <c r="Q5" s="1"/>
      <c r="R5" s="1"/>
      <c r="S5" s="1"/>
      <c r="T5" s="1"/>
      <c r="U5" s="1"/>
      <c r="V5" s="1"/>
      <c r="W5" s="1"/>
      <c r="X5" s="1"/>
      <c r="Y5" s="1"/>
      <c r="Z5" s="1"/>
      <c r="AA5" s="1"/>
      <c r="AB5" s="1"/>
      <c r="AC5" s="1"/>
      <c r="AD5" s="1"/>
      <c r="AE5" s="1"/>
      <c r="AF5" s="1"/>
      <c r="AG5" s="1"/>
      <c r="AH5" s="1"/>
      <c r="AI5" s="1"/>
      <c r="AJ5" s="1"/>
    </row>
    <row r="6" spans="1:36" ht="3.75" customHeight="1" thickBot="1" x14ac:dyDescent="0.2">
      <c r="A6" s="4"/>
      <c r="B6" s="4"/>
      <c r="C6" s="4"/>
      <c r="D6" s="4"/>
      <c r="E6" s="4"/>
      <c r="F6" s="4"/>
      <c r="G6" s="4"/>
      <c r="H6" s="4"/>
      <c r="I6" s="4"/>
      <c r="J6" s="4"/>
      <c r="K6" s="4"/>
      <c r="L6" s="1"/>
      <c r="M6" s="1"/>
      <c r="N6" s="1"/>
      <c r="O6" s="1"/>
      <c r="P6" s="1"/>
      <c r="Q6" s="1"/>
      <c r="R6" s="1"/>
      <c r="S6" s="1"/>
      <c r="T6" s="1"/>
      <c r="U6" s="1"/>
      <c r="V6" s="1"/>
      <c r="W6" s="1"/>
      <c r="X6" s="1"/>
      <c r="Y6" s="1"/>
      <c r="Z6" s="1"/>
      <c r="AA6" s="1"/>
      <c r="AB6" s="1"/>
      <c r="AC6" s="1"/>
      <c r="AD6" s="1"/>
      <c r="AE6" s="1"/>
      <c r="AF6" s="1"/>
      <c r="AG6" s="1"/>
      <c r="AH6" s="1"/>
      <c r="AI6" s="1"/>
      <c r="AJ6" s="1"/>
    </row>
    <row r="7" spans="1:36" ht="16.5" customHeight="1" thickBot="1" x14ac:dyDescent="0.25">
      <c r="A7" s="4"/>
      <c r="B7" s="4"/>
      <c r="C7" s="936"/>
      <c r="D7" s="2024" t="s">
        <v>577</v>
      </c>
      <c r="E7" s="2014" t="s">
        <v>565</v>
      </c>
      <c r="F7" s="2025" t="s">
        <v>572</v>
      </c>
      <c r="G7" s="2025" t="s">
        <v>570</v>
      </c>
      <c r="H7" s="2020" t="s">
        <v>96</v>
      </c>
      <c r="I7" s="4"/>
      <c r="J7" s="4"/>
      <c r="K7" s="4"/>
      <c r="L7" s="1"/>
      <c r="M7" s="1"/>
      <c r="N7" s="1"/>
      <c r="O7" s="1"/>
      <c r="P7" s="1"/>
      <c r="Q7" s="1"/>
      <c r="R7" s="1"/>
      <c r="S7" s="1"/>
      <c r="T7" s="1"/>
      <c r="U7" s="1"/>
      <c r="V7" s="1"/>
      <c r="W7" s="1"/>
      <c r="X7" s="1"/>
      <c r="Y7" s="1"/>
      <c r="Z7" s="1"/>
      <c r="AA7" s="1"/>
      <c r="AB7" s="1"/>
      <c r="AC7" s="1"/>
      <c r="AD7" s="1"/>
      <c r="AE7" s="1"/>
      <c r="AF7" s="1"/>
      <c r="AG7" s="1"/>
      <c r="AH7" s="1"/>
      <c r="AI7" s="1"/>
      <c r="AJ7" s="1"/>
    </row>
    <row r="8" spans="1:36" ht="4.5" customHeight="1" thickBot="1" x14ac:dyDescent="0.2">
      <c r="A8" s="4"/>
      <c r="B8" s="4"/>
      <c r="C8" s="4"/>
      <c r="D8" s="4"/>
      <c r="E8" s="4"/>
      <c r="F8" s="4"/>
      <c r="G8" s="4"/>
      <c r="H8" s="4"/>
      <c r="I8" s="4"/>
      <c r="J8" s="4"/>
      <c r="K8" s="4"/>
      <c r="L8" s="1"/>
      <c r="M8" s="1"/>
      <c r="N8" s="1"/>
      <c r="O8" s="1"/>
      <c r="P8" s="1"/>
      <c r="Q8" s="1"/>
      <c r="R8" s="1"/>
      <c r="S8" s="1"/>
      <c r="T8" s="1"/>
      <c r="U8" s="1"/>
      <c r="V8" s="1"/>
      <c r="W8" s="1"/>
      <c r="X8" s="1"/>
      <c r="Y8" s="1"/>
      <c r="Z8" s="1"/>
      <c r="AA8" s="1"/>
      <c r="AB8" s="1"/>
      <c r="AC8" s="1"/>
      <c r="AD8" s="1"/>
      <c r="AE8" s="1"/>
      <c r="AF8" s="1"/>
      <c r="AG8" s="1"/>
      <c r="AH8" s="1"/>
      <c r="AI8" s="1"/>
      <c r="AJ8" s="1"/>
    </row>
    <row r="9" spans="1:36" ht="27" customHeight="1" thickTop="1" thickBot="1" x14ac:dyDescent="0.2">
      <c r="A9" s="4"/>
      <c r="B9" s="4"/>
      <c r="C9" s="849" t="str">
        <f>'1'!$G$13</f>
        <v>CAED GESTION</v>
      </c>
      <c r="D9" s="2325" t="str">
        <f>'2c'!$D$7</f>
        <v>PLAN de NEGOCIO</v>
      </c>
      <c r="E9" s="2325"/>
      <c r="F9" s="2325"/>
      <c r="G9" s="2704" t="s">
        <v>1769</v>
      </c>
      <c r="H9" s="2705"/>
      <c r="I9" s="4"/>
      <c r="J9" s="227"/>
      <c r="K9" s="4"/>
      <c r="L9" s="1"/>
      <c r="M9" s="1"/>
      <c r="N9" s="1"/>
      <c r="O9" s="1"/>
      <c r="P9" s="1"/>
      <c r="Q9" s="1"/>
      <c r="R9" s="1"/>
      <c r="S9" s="1"/>
      <c r="T9" s="1"/>
      <c r="U9" s="1"/>
      <c r="V9" s="1"/>
      <c r="W9" s="1"/>
      <c r="X9" s="1"/>
      <c r="Y9" s="1"/>
      <c r="Z9" s="1"/>
      <c r="AA9" s="1"/>
      <c r="AB9" s="1"/>
      <c r="AC9" s="1"/>
      <c r="AD9" s="1"/>
      <c r="AE9" s="1"/>
      <c r="AF9" s="1"/>
      <c r="AG9" s="1"/>
      <c r="AH9" s="1"/>
      <c r="AI9" s="1"/>
      <c r="AJ9" s="1"/>
    </row>
    <row r="10" spans="1:36" ht="7.5" customHeight="1" x14ac:dyDescent="0.15">
      <c r="A10" s="4"/>
      <c r="B10" s="4"/>
      <c r="C10" s="4"/>
      <c r="D10" s="4"/>
      <c r="E10" s="4"/>
      <c r="F10" s="4"/>
      <c r="G10" s="4"/>
      <c r="H10" s="4"/>
      <c r="I10" s="4"/>
      <c r="J10" s="4"/>
      <c r="K10" s="4"/>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ht="7.5" customHeight="1" thickBot="1" x14ac:dyDescent="0.2">
      <c r="A11" s="4"/>
      <c r="B11" s="103"/>
      <c r="C11" s="889"/>
      <c r="D11" s="889"/>
      <c r="E11" s="889"/>
      <c r="F11" s="889"/>
      <c r="G11" s="889"/>
      <c r="H11" s="889"/>
      <c r="I11" s="18"/>
      <c r="J11" s="4"/>
      <c r="K11" s="4"/>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ht="30" thickTop="1" thickBot="1" x14ac:dyDescent="0.35">
      <c r="A12" s="4"/>
      <c r="B12" s="103"/>
      <c r="C12" s="2652" t="s">
        <v>309</v>
      </c>
      <c r="D12" s="2653"/>
      <c r="E12" s="2653"/>
      <c r="F12" s="2653"/>
      <c r="G12" s="2653"/>
      <c r="H12" s="2654"/>
      <c r="I12" s="18"/>
      <c r="J12" s="1656"/>
      <c r="K12" s="4"/>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ht="19" thickBot="1" x14ac:dyDescent="0.25">
      <c r="A13" s="4"/>
      <c r="B13" s="103"/>
      <c r="C13" s="742"/>
      <c r="D13" s="1396">
        <f>'t5'!F9</f>
        <v>2023</v>
      </c>
      <c r="E13" s="1382">
        <f>'t5'!G9</f>
        <v>2024</v>
      </c>
      <c r="F13" s="1425">
        <f>'t5'!H9</f>
        <v>2025</v>
      </c>
      <c r="G13" s="1426">
        <f>'t5'!I9</f>
        <v>2026</v>
      </c>
      <c r="H13" s="1657">
        <f>'t5'!J9</f>
        <v>2027</v>
      </c>
      <c r="I13" s="18"/>
      <c r="J13" s="4"/>
      <c r="K13" s="4"/>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ht="18.75" customHeight="1" thickBot="1" x14ac:dyDescent="0.2">
      <c r="A14" s="4"/>
      <c r="B14" s="103"/>
      <c r="C14" s="918" t="s">
        <v>310</v>
      </c>
      <c r="D14" s="901">
        <f>'4b'!O15</f>
        <v>2500</v>
      </c>
      <c r="E14" s="901">
        <f>+E15+E32+E39+E45+E52</f>
        <v>-500</v>
      </c>
      <c r="F14" s="901">
        <f>+F15+F32+F39+F45+F52</f>
        <v>-3500</v>
      </c>
      <c r="G14" s="901">
        <f>+G15+G32+G39+G45+G52</f>
        <v>-6500</v>
      </c>
      <c r="H14" s="1658">
        <f>+H15+H32+H39+H45+H52</f>
        <v>-9500</v>
      </c>
      <c r="I14" s="18"/>
      <c r="J14" s="4"/>
      <c r="K14" s="4"/>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ht="16" x14ac:dyDescent="0.2">
      <c r="A15" s="4"/>
      <c r="B15" s="103"/>
      <c r="C15" s="919" t="s">
        <v>311</v>
      </c>
      <c r="D15" s="897">
        <f>'4b'!O16</f>
        <v>2500</v>
      </c>
      <c r="E15" s="898">
        <f>+E16+E18+E20+E22+E24+E26+E28+E29+E30+E31</f>
        <v>2500</v>
      </c>
      <c r="F15" s="898">
        <f>+F16+F18+F20+F22+F24+F26+F28+F29+F30+F31</f>
        <v>2500</v>
      </c>
      <c r="G15" s="898">
        <f>+G16+G18+G20+G22+G24+G26+G28+G29+G30+G31</f>
        <v>2500</v>
      </c>
      <c r="H15" s="1659">
        <f>+H16+H18+H20+H22+H24+H26+H28+H29+H30+H31</f>
        <v>2500</v>
      </c>
      <c r="I15" s="18"/>
      <c r="J15" s="4"/>
      <c r="K15" s="4"/>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ht="14" x14ac:dyDescent="0.15">
      <c r="A16" s="4"/>
      <c r="B16" s="103"/>
      <c r="C16" s="672" t="str">
        <f>'3a'!E188</f>
        <v>Terrenos, edificios y locales</v>
      </c>
      <c r="D16" s="718">
        <f>'4b'!O17</f>
        <v>0</v>
      </c>
      <c r="E16" s="719">
        <f>+D16</f>
        <v>0</v>
      </c>
      <c r="F16" s="719">
        <f>+E16</f>
        <v>0</v>
      </c>
      <c r="G16" s="719">
        <f>+F16</f>
        <v>0</v>
      </c>
      <c r="H16" s="1660">
        <f>+G16</f>
        <v>0</v>
      </c>
      <c r="I16" s="18"/>
      <c r="J16" s="4"/>
      <c r="K16" s="4"/>
      <c r="L16" s="1"/>
      <c r="M16" s="1"/>
      <c r="N16" s="1"/>
      <c r="O16" s="1"/>
      <c r="P16" s="1"/>
      <c r="Q16" s="1"/>
      <c r="R16" s="1"/>
      <c r="S16" s="1"/>
      <c r="T16" s="1"/>
      <c r="U16" s="1"/>
      <c r="V16" s="1"/>
      <c r="W16" s="1"/>
      <c r="X16" s="1"/>
      <c r="Y16" s="1"/>
      <c r="Z16" s="1"/>
      <c r="AA16" s="1"/>
      <c r="AB16" s="1"/>
      <c r="AC16" s="1"/>
      <c r="AD16" s="1"/>
      <c r="AE16" s="1"/>
      <c r="AF16" s="1"/>
      <c r="AG16" s="1"/>
      <c r="AH16" s="1"/>
      <c r="AI16" s="1"/>
      <c r="AJ16" s="1"/>
    </row>
    <row r="17" spans="1:36" ht="14" hidden="1" x14ac:dyDescent="0.15">
      <c r="A17" s="4"/>
      <c r="B17" s="103"/>
      <c r="C17" s="1104" t="s">
        <v>958</v>
      </c>
      <c r="D17" s="718">
        <f>'4b'!O18</f>
        <v>0</v>
      </c>
      <c r="E17" s="719"/>
      <c r="F17" s="719"/>
      <c r="G17" s="719"/>
      <c r="H17" s="1660"/>
      <c r="I17" s="18"/>
      <c r="J17" s="4"/>
      <c r="K17" s="4"/>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ht="14" x14ac:dyDescent="0.15">
      <c r="A18" s="4"/>
      <c r="B18" s="103"/>
      <c r="C18" s="672" t="str">
        <f>'3a'!E189</f>
        <v>Obras  e instalaciones</v>
      </c>
      <c r="D18" s="690">
        <f>'4b'!O19</f>
        <v>0</v>
      </c>
      <c r="E18" s="691">
        <f>+D18</f>
        <v>0</v>
      </c>
      <c r="F18" s="691">
        <f>+E18</f>
        <v>0</v>
      </c>
      <c r="G18" s="691">
        <f>+F18</f>
        <v>0</v>
      </c>
      <c r="H18" s="1661">
        <f>+G18</f>
        <v>0</v>
      </c>
      <c r="I18" s="18"/>
      <c r="J18" s="4"/>
      <c r="K18" s="4"/>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ht="14" hidden="1" x14ac:dyDescent="0.15">
      <c r="A19" s="4"/>
      <c r="B19" s="103"/>
      <c r="C19" s="1104" t="s">
        <v>959</v>
      </c>
      <c r="D19" s="690">
        <f>'4b'!O20</f>
        <v>0</v>
      </c>
      <c r="E19" s="691"/>
      <c r="F19" s="691"/>
      <c r="G19" s="691"/>
      <c r="H19" s="1661"/>
      <c r="I19" s="18"/>
      <c r="J19" s="4"/>
      <c r="K19" s="4"/>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ht="14" x14ac:dyDescent="0.15">
      <c r="A20" s="4"/>
      <c r="B20" s="103"/>
      <c r="C20" s="672" t="str">
        <f>'3a'!E190</f>
        <v xml:space="preserve">Maquinaria y Utillaje  </v>
      </c>
      <c r="D20" s="690">
        <f>'4b'!O21</f>
        <v>0</v>
      </c>
      <c r="E20" s="691">
        <f>+D20</f>
        <v>0</v>
      </c>
      <c r="F20" s="691">
        <f>+E20</f>
        <v>0</v>
      </c>
      <c r="G20" s="691">
        <f>+F20</f>
        <v>0</v>
      </c>
      <c r="H20" s="1661">
        <f>+G20</f>
        <v>0</v>
      </c>
      <c r="I20" s="18"/>
      <c r="J20" s="4"/>
      <c r="K20" s="4"/>
      <c r="L20" s="1"/>
      <c r="M20" s="1"/>
      <c r="N20" s="1"/>
      <c r="O20" s="1"/>
      <c r="P20" s="1"/>
      <c r="Q20" s="1"/>
      <c r="R20" s="1"/>
      <c r="S20" s="1"/>
      <c r="T20" s="1"/>
      <c r="U20" s="1"/>
      <c r="V20" s="1"/>
      <c r="W20" s="1"/>
      <c r="X20" s="1"/>
      <c r="Y20" s="1"/>
      <c r="Z20" s="1"/>
      <c r="AA20" s="1"/>
      <c r="AB20" s="1"/>
      <c r="AC20" s="1"/>
      <c r="AD20" s="1"/>
      <c r="AE20" s="1"/>
      <c r="AF20" s="1"/>
      <c r="AG20" s="1"/>
      <c r="AH20" s="1"/>
      <c r="AI20" s="1"/>
      <c r="AJ20" s="1"/>
    </row>
    <row r="21" spans="1:36" ht="14" hidden="1" x14ac:dyDescent="0.15">
      <c r="A21" s="4"/>
      <c r="B21" s="103"/>
      <c r="C21" s="1104" t="s">
        <v>960</v>
      </c>
      <c r="D21" s="690">
        <f>'4b'!O22</f>
        <v>0</v>
      </c>
      <c r="E21" s="691"/>
      <c r="F21" s="691"/>
      <c r="G21" s="691"/>
      <c r="H21" s="1661"/>
      <c r="I21" s="18"/>
      <c r="J21" s="4"/>
      <c r="K21" s="4"/>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ht="14" x14ac:dyDescent="0.15">
      <c r="A22" s="4"/>
      <c r="B22" s="103"/>
      <c r="C22" s="672" t="str">
        <f>'3a'!E191</f>
        <v>Vehículos y elementos transporte</v>
      </c>
      <c r="D22" s="690">
        <f>'4b'!O23</f>
        <v>0</v>
      </c>
      <c r="E22" s="691">
        <f>+D22</f>
        <v>0</v>
      </c>
      <c r="F22" s="691">
        <f>+E22</f>
        <v>0</v>
      </c>
      <c r="G22" s="691">
        <f>+F22</f>
        <v>0</v>
      </c>
      <c r="H22" s="1661">
        <f>+G22</f>
        <v>0</v>
      </c>
      <c r="I22" s="18"/>
      <c r="J22" s="4"/>
      <c r="K22" s="4"/>
      <c r="L22" s="1"/>
      <c r="M22" s="1"/>
      <c r="N22" s="1"/>
      <c r="O22" s="1"/>
      <c r="P22" s="1"/>
      <c r="Q22" s="1"/>
      <c r="R22" s="1"/>
      <c r="S22" s="1"/>
      <c r="T22" s="1"/>
      <c r="U22" s="1"/>
      <c r="V22" s="1"/>
      <c r="W22" s="1"/>
      <c r="X22" s="1"/>
      <c r="Y22" s="1"/>
      <c r="Z22" s="1"/>
      <c r="AA22" s="1"/>
      <c r="AB22" s="1"/>
      <c r="AC22" s="1"/>
      <c r="AD22" s="1"/>
      <c r="AE22" s="1"/>
      <c r="AF22" s="1"/>
      <c r="AG22" s="1"/>
      <c r="AH22" s="1"/>
      <c r="AI22" s="1"/>
      <c r="AJ22" s="1"/>
    </row>
    <row r="23" spans="1:36" ht="14" hidden="1" x14ac:dyDescent="0.15">
      <c r="A23" s="4"/>
      <c r="B23" s="103"/>
      <c r="C23" s="1104" t="s">
        <v>963</v>
      </c>
      <c r="D23" s="690">
        <f>'4b'!O24</f>
        <v>0</v>
      </c>
      <c r="E23" s="691"/>
      <c r="F23" s="691"/>
      <c r="G23" s="691"/>
      <c r="H23" s="1661"/>
      <c r="I23" s="18"/>
      <c r="J23" s="4"/>
      <c r="K23" s="4"/>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ht="14" x14ac:dyDescent="0.15">
      <c r="A24" s="4"/>
      <c r="B24" s="103"/>
      <c r="C24" s="672" t="str">
        <f>'3a'!E192</f>
        <v>Mobiliario y enseres</v>
      </c>
      <c r="D24" s="690">
        <f>'4b'!O25</f>
        <v>0</v>
      </c>
      <c r="E24" s="691">
        <f>+D24</f>
        <v>0</v>
      </c>
      <c r="F24" s="691">
        <f>+E24</f>
        <v>0</v>
      </c>
      <c r="G24" s="691">
        <f>+F24</f>
        <v>0</v>
      </c>
      <c r="H24" s="1661">
        <f>+G24</f>
        <v>0</v>
      </c>
      <c r="I24" s="18"/>
      <c r="J24" s="4"/>
      <c r="K24" s="4"/>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ht="14" hidden="1" x14ac:dyDescent="0.15">
      <c r="A25" s="4"/>
      <c r="B25" s="103"/>
      <c r="C25" s="1104" t="s">
        <v>962</v>
      </c>
      <c r="D25" s="728">
        <f>'4b'!O26</f>
        <v>0</v>
      </c>
      <c r="E25" s="729"/>
      <c r="F25" s="729"/>
      <c r="G25" s="729"/>
      <c r="H25" s="1662"/>
      <c r="I25" s="18"/>
      <c r="J25" s="4"/>
      <c r="K25" s="4"/>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ht="14" x14ac:dyDescent="0.15">
      <c r="A26" s="4"/>
      <c r="B26" s="103"/>
      <c r="C26" s="1108" t="str">
        <f>'3a'!E193</f>
        <v>Equipos informáticos</v>
      </c>
      <c r="D26" s="690">
        <f>'4b'!O27</f>
        <v>2500</v>
      </c>
      <c r="E26" s="691">
        <f>+D26</f>
        <v>2500</v>
      </c>
      <c r="F26" s="691">
        <f>+E26</f>
        <v>2500</v>
      </c>
      <c r="G26" s="691">
        <f>+F26</f>
        <v>2500</v>
      </c>
      <c r="H26" s="1661">
        <f>+G26</f>
        <v>2500</v>
      </c>
      <c r="I26" s="18"/>
      <c r="J26" s="4"/>
      <c r="K26" s="4"/>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ht="14" hidden="1" x14ac:dyDescent="0.15">
      <c r="A27" s="4"/>
      <c r="B27" s="103"/>
      <c r="C27" s="1194" t="s">
        <v>961</v>
      </c>
      <c r="D27" s="693">
        <f>'4b'!O28</f>
        <v>0</v>
      </c>
      <c r="E27" s="694"/>
      <c r="F27" s="694"/>
      <c r="G27" s="694"/>
      <c r="H27" s="1663"/>
      <c r="I27" s="18"/>
      <c r="J27" s="4"/>
      <c r="K27" s="4"/>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ht="14" hidden="1" x14ac:dyDescent="0.15">
      <c r="A28" s="4"/>
      <c r="B28" s="103"/>
      <c r="C28" s="1757"/>
      <c r="D28" s="1727"/>
      <c r="E28" s="697"/>
      <c r="F28" s="697"/>
      <c r="G28" s="697"/>
      <c r="H28" s="1664"/>
      <c r="I28" s="18"/>
      <c r="J28" s="4"/>
      <c r="K28" s="4"/>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ht="14" hidden="1" x14ac:dyDescent="0.15">
      <c r="A29" s="4"/>
      <c r="B29" s="103"/>
      <c r="C29" s="1757"/>
      <c r="D29" s="1718"/>
      <c r="E29" s="700"/>
      <c r="F29" s="700"/>
      <c r="G29" s="700"/>
      <c r="H29" s="1665"/>
      <c r="I29" s="18"/>
      <c r="J29" s="4"/>
      <c r="K29" s="4"/>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ht="14" hidden="1" x14ac:dyDescent="0.15">
      <c r="A30" s="4"/>
      <c r="B30" s="103"/>
      <c r="C30" s="1757"/>
      <c r="D30" s="1718"/>
      <c r="E30" s="700"/>
      <c r="F30" s="700"/>
      <c r="G30" s="700"/>
      <c r="H30" s="1665"/>
      <c r="I30" s="18"/>
      <c r="J30" s="4"/>
      <c r="K30" s="4"/>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ht="14" hidden="1" x14ac:dyDescent="0.15">
      <c r="A31" s="4"/>
      <c r="B31" s="103"/>
      <c r="C31" s="1758"/>
      <c r="D31" s="1709"/>
      <c r="E31" s="702"/>
      <c r="F31" s="702"/>
      <c r="G31" s="702"/>
      <c r="H31" s="1666"/>
      <c r="I31" s="18"/>
      <c r="J31" s="4"/>
      <c r="K31" s="4"/>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ht="16" x14ac:dyDescent="0.2">
      <c r="A32" s="4"/>
      <c r="B32" s="103"/>
      <c r="C32" s="920" t="s">
        <v>312</v>
      </c>
      <c r="D32" s="903">
        <f>'4b'!O33</f>
        <v>0</v>
      </c>
      <c r="E32" s="904">
        <f>+E33+E35+E37+E38</f>
        <v>0</v>
      </c>
      <c r="F32" s="904">
        <f>+F33+F35+F37+F38</f>
        <v>0</v>
      </c>
      <c r="G32" s="904">
        <f>+G33+G35+G37+G38</f>
        <v>0</v>
      </c>
      <c r="H32" s="1667">
        <f>+H33+H35+H37+H38</f>
        <v>0</v>
      </c>
      <c r="I32" s="18"/>
      <c r="J32" s="4"/>
      <c r="K32" s="4"/>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ht="14" x14ac:dyDescent="0.15">
      <c r="A33" s="4"/>
      <c r="B33" s="103"/>
      <c r="C33" s="672" t="s">
        <v>130</v>
      </c>
      <c r="D33" s="718">
        <f>'4b'!O34</f>
        <v>0</v>
      </c>
      <c r="E33" s="719">
        <f>+D33</f>
        <v>0</v>
      </c>
      <c r="F33" s="719">
        <f>+E33</f>
        <v>0</v>
      </c>
      <c r="G33" s="719">
        <f>+F33</f>
        <v>0</v>
      </c>
      <c r="H33" s="1660">
        <f>+G33</f>
        <v>0</v>
      </c>
      <c r="I33" s="18"/>
      <c r="J33" s="4"/>
      <c r="K33" s="4"/>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ht="14" hidden="1" x14ac:dyDescent="0.15">
      <c r="A34" s="4"/>
      <c r="B34" s="103"/>
      <c r="C34" s="1104" t="s">
        <v>964</v>
      </c>
      <c r="D34" s="1105">
        <f>'4b'!O35</f>
        <v>0</v>
      </c>
      <c r="E34" s="1106"/>
      <c r="F34" s="1106"/>
      <c r="G34" s="1106"/>
      <c r="H34" s="1668"/>
      <c r="I34" s="18"/>
      <c r="J34" s="4"/>
      <c r="K34" s="4"/>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ht="14" x14ac:dyDescent="0.15">
      <c r="A35" s="4"/>
      <c r="B35" s="103"/>
      <c r="C35" s="672" t="s">
        <v>334</v>
      </c>
      <c r="D35" s="690">
        <f>'4b'!O36</f>
        <v>0</v>
      </c>
      <c r="E35" s="691">
        <f>+D35</f>
        <v>0</v>
      </c>
      <c r="F35" s="691">
        <f>+E35</f>
        <v>0</v>
      </c>
      <c r="G35" s="691">
        <f>+F35</f>
        <v>0</v>
      </c>
      <c r="H35" s="1661">
        <f>+G35</f>
        <v>0</v>
      </c>
      <c r="I35" s="18"/>
      <c r="J35" s="4"/>
      <c r="K35" s="4"/>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ht="14" hidden="1" x14ac:dyDescent="0.15">
      <c r="A36" s="4"/>
      <c r="B36" s="103"/>
      <c r="C36" s="1194" t="s">
        <v>965</v>
      </c>
      <c r="D36" s="693">
        <f>'4b'!O37</f>
        <v>0</v>
      </c>
      <c r="E36" s="694"/>
      <c r="F36" s="694"/>
      <c r="G36" s="694"/>
      <c r="H36" s="1663"/>
      <c r="I36" s="18"/>
      <c r="J36" s="4"/>
      <c r="K36" s="4"/>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ht="14" hidden="1" x14ac:dyDescent="0.15">
      <c r="A37" s="4"/>
      <c r="B37" s="103"/>
      <c r="C37" s="1759"/>
      <c r="D37" s="1727"/>
      <c r="E37" s="697"/>
      <c r="F37" s="697"/>
      <c r="G37" s="697"/>
      <c r="H37" s="1664"/>
      <c r="I37" s="18"/>
      <c r="J37" s="4"/>
      <c r="K37" s="4"/>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ht="14" hidden="1" x14ac:dyDescent="0.15">
      <c r="A38" s="4"/>
      <c r="B38" s="103"/>
      <c r="C38" s="1759"/>
      <c r="D38" s="1727"/>
      <c r="E38" s="697"/>
      <c r="F38" s="697"/>
      <c r="G38" s="697"/>
      <c r="H38" s="1664"/>
      <c r="I38" s="18"/>
      <c r="J38" s="4"/>
      <c r="K38" s="4"/>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ht="16" x14ac:dyDescent="0.2">
      <c r="A39" s="4"/>
      <c r="B39" s="103"/>
      <c r="C39" s="920" t="s">
        <v>339</v>
      </c>
      <c r="D39" s="903">
        <f>'4b'!O40</f>
        <v>0</v>
      </c>
      <c r="E39" s="904">
        <f>SUM(E40:E44)</f>
        <v>0</v>
      </c>
      <c r="F39" s="904">
        <f>SUM(F40:F44)</f>
        <v>0</v>
      </c>
      <c r="G39" s="904">
        <f>SUM(G40:G44)</f>
        <v>0</v>
      </c>
      <c r="H39" s="1667">
        <f>SUM(H40:H44)</f>
        <v>0</v>
      </c>
      <c r="I39" s="18"/>
      <c r="J39" s="4"/>
      <c r="K39" s="4"/>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ht="14" x14ac:dyDescent="0.15">
      <c r="A40" s="4"/>
      <c r="B40" s="103"/>
      <c r="C40" s="1109" t="s">
        <v>339</v>
      </c>
      <c r="D40" s="1110">
        <f>'4b'!O41</f>
        <v>0</v>
      </c>
      <c r="E40" s="1111">
        <f t="shared" ref="E40:H41" si="0">+D40</f>
        <v>0</v>
      </c>
      <c r="F40" s="1111">
        <f t="shared" si="0"/>
        <v>0</v>
      </c>
      <c r="G40" s="1111">
        <f t="shared" si="0"/>
        <v>0</v>
      </c>
      <c r="H40" s="1669">
        <f t="shared" si="0"/>
        <v>0</v>
      </c>
      <c r="I40" s="18"/>
      <c r="J40" s="4"/>
      <c r="K40" s="4"/>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ht="14" hidden="1" x14ac:dyDescent="0.15">
      <c r="A41" s="4"/>
      <c r="B41" s="103"/>
      <c r="C41" s="1194" t="s">
        <v>966</v>
      </c>
      <c r="D41" s="693">
        <f>'4b'!O42</f>
        <v>0</v>
      </c>
      <c r="E41" s="694">
        <f t="shared" si="0"/>
        <v>0</v>
      </c>
      <c r="F41" s="694">
        <f t="shared" si="0"/>
        <v>0</v>
      </c>
      <c r="G41" s="694">
        <f t="shared" si="0"/>
        <v>0</v>
      </c>
      <c r="H41" s="1663">
        <f t="shared" si="0"/>
        <v>0</v>
      </c>
      <c r="I41" s="18"/>
      <c r="J41" s="4"/>
      <c r="K41" s="4"/>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ht="14" hidden="1" x14ac:dyDescent="0.15">
      <c r="A42" s="4"/>
      <c r="B42" s="103"/>
      <c r="C42" s="1759"/>
      <c r="D42" s="1727"/>
      <c r="E42" s="697"/>
      <c r="F42" s="697"/>
      <c r="G42" s="697"/>
      <c r="H42" s="1664"/>
      <c r="I42" s="18"/>
      <c r="J42" s="4"/>
      <c r="K42" s="4"/>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ht="14" hidden="1" x14ac:dyDescent="0.15">
      <c r="A43" s="4"/>
      <c r="B43" s="103"/>
      <c r="C43" s="1759"/>
      <c r="D43" s="1718"/>
      <c r="E43" s="700"/>
      <c r="F43" s="700"/>
      <c r="G43" s="700"/>
      <c r="H43" s="1665"/>
      <c r="I43" s="18"/>
      <c r="J43" s="4"/>
      <c r="K43" s="4"/>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4" hidden="1" x14ac:dyDescent="0.15">
      <c r="A44" s="4"/>
      <c r="B44" s="103"/>
      <c r="C44" s="1760"/>
      <c r="D44" s="1761"/>
      <c r="E44" s="705"/>
      <c r="F44" s="705"/>
      <c r="G44" s="705"/>
      <c r="H44" s="1670"/>
      <c r="I44" s="18"/>
      <c r="J44" s="4"/>
      <c r="K44" s="4"/>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6" x14ac:dyDescent="0.2">
      <c r="A45" s="4"/>
      <c r="B45" s="103"/>
      <c r="C45" s="920" t="s">
        <v>314</v>
      </c>
      <c r="D45" s="903">
        <f>'4b'!O46</f>
        <v>0</v>
      </c>
      <c r="E45" s="904">
        <f>SUM(E46:E51)</f>
        <v>0</v>
      </c>
      <c r="F45" s="904">
        <f>SUM(F46:F51)</f>
        <v>0</v>
      </c>
      <c r="G45" s="904">
        <f>SUM(G46:G51)</f>
        <v>0</v>
      </c>
      <c r="H45" s="1667">
        <f>SUM(H46:H51)</f>
        <v>0</v>
      </c>
      <c r="I45" s="18"/>
      <c r="J45" s="4"/>
      <c r="K45" s="4"/>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ht="15" customHeight="1" x14ac:dyDescent="0.15">
      <c r="A46" s="4"/>
      <c r="B46" s="103"/>
      <c r="C46" s="1109" t="str">
        <f>'3a'!$E$185</f>
        <v xml:space="preserve">gastos establecimiento </v>
      </c>
      <c r="D46" s="1110">
        <f>'4b'!O47</f>
        <v>0</v>
      </c>
      <c r="E46" s="1111">
        <f t="shared" ref="E46:H47" si="1">+D46</f>
        <v>0</v>
      </c>
      <c r="F46" s="1111">
        <f t="shared" si="1"/>
        <v>0</v>
      </c>
      <c r="G46" s="1111">
        <f t="shared" si="1"/>
        <v>0</v>
      </c>
      <c r="H46" s="1669">
        <f t="shared" si="1"/>
        <v>0</v>
      </c>
      <c r="I46" s="18"/>
      <c r="J46" s="4"/>
      <c r="K46" s="4"/>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4" hidden="1" x14ac:dyDescent="0.15">
      <c r="A47" s="4"/>
      <c r="B47" s="103"/>
      <c r="C47" s="1194" t="s">
        <v>966</v>
      </c>
      <c r="D47" s="693">
        <f>'4b'!O48</f>
        <v>0</v>
      </c>
      <c r="E47" s="694">
        <f t="shared" si="1"/>
        <v>0</v>
      </c>
      <c r="F47" s="694">
        <f t="shared" si="1"/>
        <v>0</v>
      </c>
      <c r="G47" s="694">
        <f t="shared" si="1"/>
        <v>0</v>
      </c>
      <c r="H47" s="1663">
        <f t="shared" si="1"/>
        <v>0</v>
      </c>
      <c r="I47" s="18"/>
      <c r="J47" s="4"/>
      <c r="K47" s="4"/>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ht="14" hidden="1" x14ac:dyDescent="0.15">
      <c r="A48" s="4"/>
      <c r="B48" s="103"/>
      <c r="C48" s="1759"/>
      <c r="D48" s="1718"/>
      <c r="E48" s="700"/>
      <c r="F48" s="700"/>
      <c r="G48" s="700"/>
      <c r="H48" s="1665"/>
      <c r="I48" s="18"/>
      <c r="J48" s="4"/>
      <c r="K48" s="4"/>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4" hidden="1" x14ac:dyDescent="0.15">
      <c r="A49" s="4"/>
      <c r="B49" s="103"/>
      <c r="C49" s="1759"/>
      <c r="D49" s="1718"/>
      <c r="E49" s="700"/>
      <c r="F49" s="700"/>
      <c r="G49" s="700"/>
      <c r="H49" s="1665"/>
      <c r="I49" s="18"/>
      <c r="J49" s="4"/>
      <c r="K49" s="4"/>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4" hidden="1" x14ac:dyDescent="0.15">
      <c r="A50" s="4"/>
      <c r="B50" s="103"/>
      <c r="C50" s="1759"/>
      <c r="D50" s="1718"/>
      <c r="E50" s="700"/>
      <c r="F50" s="700"/>
      <c r="G50" s="700"/>
      <c r="H50" s="1665"/>
      <c r="I50" s="18"/>
      <c r="J50" s="4"/>
      <c r="K50" s="4"/>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4" hidden="1" x14ac:dyDescent="0.15">
      <c r="A51" s="4"/>
      <c r="B51" s="103"/>
      <c r="C51" s="1762"/>
      <c r="D51" s="1709"/>
      <c r="E51" s="700"/>
      <c r="F51" s="700"/>
      <c r="G51" s="700"/>
      <c r="H51" s="1665"/>
      <c r="I51" s="18"/>
      <c r="J51" s="4"/>
      <c r="K51" s="4"/>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5" thickBot="1" x14ac:dyDescent="0.2">
      <c r="A52" s="4"/>
      <c r="B52" s="103"/>
      <c r="C52" s="921" t="s">
        <v>1576</v>
      </c>
      <c r="D52" s="660">
        <f>'4b'!O53</f>
        <v>0</v>
      </c>
      <c r="E52" s="661">
        <f>-'5 años'!D104+D52</f>
        <v>-3000</v>
      </c>
      <c r="F52" s="661">
        <f>-'5 años'!E104+E52</f>
        <v>-6000</v>
      </c>
      <c r="G52" s="661">
        <f>-'5 años'!F104+F52</f>
        <v>-9000</v>
      </c>
      <c r="H52" s="1671">
        <f>-'5 años'!G104+G52</f>
        <v>-12000</v>
      </c>
      <c r="I52" s="18"/>
      <c r="J52" s="4"/>
      <c r="K52" s="4"/>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8.75" customHeight="1" thickTop="1" thickBot="1" x14ac:dyDescent="0.2">
      <c r="A53" s="4"/>
      <c r="B53" s="103"/>
      <c r="C53" s="922" t="s">
        <v>315</v>
      </c>
      <c r="D53" s="906">
        <f>'4b'!O54</f>
        <v>122543.60000000002</v>
      </c>
      <c r="E53" s="906">
        <f>+E54+E55+E69</f>
        <v>69638.277777777796</v>
      </c>
      <c r="F53" s="906">
        <f>+F54+F55+F69</f>
        <v>79811.277777777796</v>
      </c>
      <c r="G53" s="906">
        <f>+G54+G55+G69</f>
        <v>91630.467777777783</v>
      </c>
      <c r="H53" s="1672">
        <f>+H54+H55+H69</f>
        <v>106637.91977777779</v>
      </c>
      <c r="I53" s="18"/>
      <c r="J53" s="4"/>
      <c r="K53" s="4"/>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6" x14ac:dyDescent="0.2">
      <c r="A54" s="4"/>
      <c r="B54" s="103"/>
      <c r="C54" s="923" t="s">
        <v>316</v>
      </c>
      <c r="D54" s="1018">
        <f>'4b'!O55</f>
        <v>0</v>
      </c>
      <c r="E54" s="1019">
        <f>'5 años'!D67</f>
        <v>0</v>
      </c>
      <c r="F54" s="1019">
        <f>'5 años'!E67</f>
        <v>0</v>
      </c>
      <c r="G54" s="1014">
        <f>'5 años'!F67</f>
        <v>0</v>
      </c>
      <c r="H54" s="1673">
        <f>'5 años'!G67</f>
        <v>0</v>
      </c>
      <c r="I54" s="18"/>
      <c r="J54" s="4"/>
      <c r="K54" s="4"/>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6" x14ac:dyDescent="0.2">
      <c r="A55" s="4"/>
      <c r="B55" s="103"/>
      <c r="C55" s="1013" t="s">
        <v>317</v>
      </c>
      <c r="D55" s="908">
        <f>'4b'!O56</f>
        <v>58000</v>
      </c>
      <c r="E55" s="909">
        <f>+E56+E62</f>
        <v>0</v>
      </c>
      <c r="F55" s="909">
        <f>+F56+F62</f>
        <v>0</v>
      </c>
      <c r="G55" s="909">
        <f>+G56+G62</f>
        <v>0</v>
      </c>
      <c r="H55" s="1674">
        <f>+H56+H62</f>
        <v>0</v>
      </c>
      <c r="I55" s="18"/>
      <c r="J55" s="4"/>
      <c r="K55" s="4"/>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ht="14" x14ac:dyDescent="0.15">
      <c r="A56" s="4"/>
      <c r="B56" s="103"/>
      <c r="C56" s="924" t="s">
        <v>318</v>
      </c>
      <c r="D56" s="707">
        <f>'4b'!O57</f>
        <v>0</v>
      </c>
      <c r="E56" s="708">
        <f>SUM(E57:E61)</f>
        <v>0</v>
      </c>
      <c r="F56" s="708">
        <f>SUM(F57:F61)</f>
        <v>0</v>
      </c>
      <c r="G56" s="708">
        <f>SUM(G57:G61)</f>
        <v>0</v>
      </c>
      <c r="H56" s="1675">
        <f>SUM(H57:H61)</f>
        <v>0</v>
      </c>
      <c r="I56" s="18"/>
      <c r="J56" s="4"/>
      <c r="K56" s="4"/>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ht="14" x14ac:dyDescent="0.15">
      <c r="A57" s="4"/>
      <c r="B57" s="103"/>
      <c r="C57" s="672" t="s">
        <v>319</v>
      </c>
      <c r="D57" s="1700">
        <f>'4b'!O58</f>
        <v>0</v>
      </c>
      <c r="E57" s="1701">
        <f>'5 años'!N34</f>
        <v>0</v>
      </c>
      <c r="F57" s="1701">
        <f>'5 años'!O34</f>
        <v>0</v>
      </c>
      <c r="G57" s="1701">
        <f>'5 años'!P34</f>
        <v>0</v>
      </c>
      <c r="H57" s="1702">
        <f>'5 años'!Q34</f>
        <v>0</v>
      </c>
      <c r="I57" s="18"/>
      <c r="J57" s="4"/>
      <c r="K57" s="4"/>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ht="14" hidden="1" x14ac:dyDescent="0.15">
      <c r="A58" s="4"/>
      <c r="B58" s="103"/>
      <c r="C58" s="672" t="s">
        <v>1650</v>
      </c>
      <c r="D58" s="1700">
        <f>'4b'!O59</f>
        <v>0</v>
      </c>
      <c r="E58" s="1701">
        <f>-'5 años'!N35</f>
        <v>0</v>
      </c>
      <c r="F58" s="1701">
        <f>-'5 años'!O35</f>
        <v>0</v>
      </c>
      <c r="G58" s="1701">
        <f>-'5 años'!P35</f>
        <v>0</v>
      </c>
      <c r="H58" s="1702">
        <f>-'5 años'!Q35</f>
        <v>0</v>
      </c>
      <c r="I58" s="18"/>
      <c r="J58" s="227"/>
      <c r="K58" s="4"/>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ht="14" x14ac:dyDescent="0.15">
      <c r="A59" s="4"/>
      <c r="B59" s="103"/>
      <c r="C59" s="674" t="s">
        <v>1655</v>
      </c>
      <c r="D59" s="1703">
        <f>'4b'!O60</f>
        <v>0</v>
      </c>
      <c r="E59" s="1704">
        <f>'5 años'!N29</f>
        <v>0</v>
      </c>
      <c r="F59" s="1704">
        <f>'5 años'!O29</f>
        <v>0</v>
      </c>
      <c r="G59" s="1704">
        <f>'5 años'!P29</f>
        <v>0</v>
      </c>
      <c r="H59" s="1705">
        <f>'5 años'!Q29</f>
        <v>0</v>
      </c>
      <c r="I59" s="18"/>
      <c r="J59" s="4"/>
      <c r="K59" s="4"/>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hidden="1" x14ac:dyDescent="0.15">
      <c r="A60" s="4"/>
      <c r="B60" s="103"/>
      <c r="C60" s="1759"/>
      <c r="D60" s="1706"/>
      <c r="E60" s="1707"/>
      <c r="F60" s="1707"/>
      <c r="G60" s="1707"/>
      <c r="H60" s="1708"/>
      <c r="I60" s="18"/>
      <c r="J60" s="4"/>
      <c r="K60" s="4"/>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hidden="1" x14ac:dyDescent="0.15">
      <c r="A61" s="4"/>
      <c r="B61" s="103"/>
      <c r="C61" s="1763"/>
      <c r="D61" s="1709"/>
      <c r="E61" s="1710"/>
      <c r="F61" s="1710"/>
      <c r="G61" s="1710"/>
      <c r="H61" s="1711"/>
      <c r="I61" s="18"/>
      <c r="J61" s="4"/>
      <c r="K61" s="4"/>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ht="14" x14ac:dyDescent="0.15">
      <c r="A62" s="4"/>
      <c r="B62" s="103"/>
      <c r="C62" s="933" t="s">
        <v>250</v>
      </c>
      <c r="D62" s="707">
        <f>'4b'!O63</f>
        <v>58000</v>
      </c>
      <c r="E62" s="708">
        <f>SUM(E63:E68)</f>
        <v>0</v>
      </c>
      <c r="F62" s="708">
        <f>SUM(F63:F68)</f>
        <v>0</v>
      </c>
      <c r="G62" s="708">
        <f>SUM(G63:G68)</f>
        <v>0</v>
      </c>
      <c r="H62" s="1675">
        <f>SUM(H63:H68)</f>
        <v>0</v>
      </c>
      <c r="I62" s="18"/>
      <c r="J62" s="4"/>
      <c r="K62" s="4"/>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ht="14" x14ac:dyDescent="0.15">
      <c r="A63" s="4"/>
      <c r="B63" s="103"/>
      <c r="C63" s="1204" t="s">
        <v>197</v>
      </c>
      <c r="D63" s="1712">
        <f>'4b'!O64</f>
        <v>0</v>
      </c>
      <c r="E63" s="1713">
        <f>IF('5 años'!L135&lt;0,-'5 años'!L135,0)</f>
        <v>0</v>
      </c>
      <c r="F63" s="1713">
        <f>IF('5 años'!M135&lt;0,-'5 años'!M135,0)</f>
        <v>0</v>
      </c>
      <c r="G63" s="1713">
        <f>IF('5 años'!N135&lt;0,-'5 años'!N135,0)</f>
        <v>0</v>
      </c>
      <c r="H63" s="1714">
        <f>IF('5 años'!O135&lt;0,-'5 años'!O135,0)</f>
        <v>0</v>
      </c>
      <c r="I63" s="18"/>
      <c r="J63" s="4"/>
      <c r="K63" s="4"/>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ht="14" hidden="1" x14ac:dyDescent="0.15">
      <c r="A64" s="4"/>
      <c r="B64" s="103"/>
      <c r="C64" s="1168" t="s">
        <v>1170</v>
      </c>
      <c r="D64" s="1715">
        <f>'4b'!O65</f>
        <v>0</v>
      </c>
      <c r="E64" s="1716"/>
      <c r="F64" s="1716"/>
      <c r="G64" s="1716"/>
      <c r="H64" s="1717"/>
      <c r="I64" s="18"/>
      <c r="J64" s="4"/>
      <c r="K64" s="4"/>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hidden="1" x14ac:dyDescent="0.15">
      <c r="A65" s="4"/>
      <c r="B65" s="103"/>
      <c r="C65" s="1759"/>
      <c r="D65" s="1718"/>
      <c r="E65" s="1719"/>
      <c r="F65" s="1719"/>
      <c r="G65" s="1719"/>
      <c r="H65" s="1720"/>
      <c r="I65" s="18"/>
      <c r="J65" s="4"/>
      <c r="K65" s="4"/>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hidden="1" x14ac:dyDescent="0.15">
      <c r="A66" s="4"/>
      <c r="B66" s="103"/>
      <c r="C66" s="1759"/>
      <c r="D66" s="1718"/>
      <c r="E66" s="1719"/>
      <c r="F66" s="1719"/>
      <c r="G66" s="1719"/>
      <c r="H66" s="1720"/>
      <c r="I66" s="18"/>
      <c r="J66" s="4"/>
      <c r="K66" s="4"/>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hidden="1" x14ac:dyDescent="0.15">
      <c r="A67" s="4"/>
      <c r="B67" s="103"/>
      <c r="C67" s="1759"/>
      <c r="D67" s="1718"/>
      <c r="E67" s="1719"/>
      <c r="F67" s="1719"/>
      <c r="G67" s="1719"/>
      <c r="H67" s="1720"/>
      <c r="I67" s="18"/>
      <c r="J67" s="4"/>
      <c r="K67" s="4"/>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hidden="1" x14ac:dyDescent="0.15">
      <c r="A68" s="4"/>
      <c r="B68" s="103"/>
      <c r="C68" s="1022" t="s">
        <v>1511</v>
      </c>
      <c r="D68" s="1715">
        <f>'4b'!O69</f>
        <v>58000</v>
      </c>
      <c r="E68" s="1716">
        <f>E5</f>
        <v>0</v>
      </c>
      <c r="F68" s="1716">
        <f>F5</f>
        <v>0</v>
      </c>
      <c r="G68" s="1716">
        <f>G5</f>
        <v>0</v>
      </c>
      <c r="H68" s="1717">
        <f>H5</f>
        <v>0</v>
      </c>
      <c r="I68" s="18"/>
      <c r="J68" s="4"/>
      <c r="K68" s="4"/>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t="16" x14ac:dyDescent="0.2">
      <c r="A69" s="4"/>
      <c r="B69" s="103"/>
      <c r="C69" s="925" t="s">
        <v>1381</v>
      </c>
      <c r="D69" s="914">
        <f>'4b'!O70</f>
        <v>64543.60000000002</v>
      </c>
      <c r="E69" s="915">
        <f>'t5'!G86</f>
        <v>69638.277777777796</v>
      </c>
      <c r="F69" s="915">
        <f>'t5'!H86</f>
        <v>79811.277777777796</v>
      </c>
      <c r="G69" s="915">
        <f>'t5'!I86</f>
        <v>91630.467777777783</v>
      </c>
      <c r="H69" s="1676">
        <f>'t5'!J86</f>
        <v>106637.91977777779</v>
      </c>
      <c r="I69" s="18"/>
      <c r="J69" s="4"/>
      <c r="K69" s="4"/>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ht="17" thickBot="1" x14ac:dyDescent="0.25">
      <c r="A70" s="4"/>
      <c r="B70" s="103"/>
      <c r="C70" s="926" t="s">
        <v>320</v>
      </c>
      <c r="D70" s="912">
        <f>'4b'!O71</f>
        <v>0</v>
      </c>
      <c r="E70" s="912">
        <f>'5 años'!K162</f>
        <v>0</v>
      </c>
      <c r="F70" s="912">
        <f>'5 años'!L162</f>
        <v>0</v>
      </c>
      <c r="G70" s="912">
        <f>'5 años'!M162</f>
        <v>0</v>
      </c>
      <c r="H70" s="1677">
        <f>'5 años'!N162</f>
        <v>0</v>
      </c>
      <c r="I70" s="18"/>
      <c r="J70" s="4"/>
      <c r="K70" s="4"/>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ht="9.75" customHeight="1" x14ac:dyDescent="0.15">
      <c r="A71" s="4"/>
      <c r="B71" s="103"/>
      <c r="C71" s="892"/>
      <c r="D71" s="893"/>
      <c r="E71" s="893"/>
      <c r="F71" s="893"/>
      <c r="G71" s="893"/>
      <c r="H71" s="893"/>
      <c r="I71" s="18"/>
      <c r="J71" s="4"/>
      <c r="K71" s="4"/>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ht="18" x14ac:dyDescent="0.2">
      <c r="A72" s="4"/>
      <c r="B72" s="103"/>
      <c r="C72" s="655" t="s">
        <v>321</v>
      </c>
      <c r="D72" s="656">
        <f>'4b'!O73</f>
        <v>125043.60000000002</v>
      </c>
      <c r="E72" s="656">
        <f>+E70+E53+E14</f>
        <v>69138.277777777796</v>
      </c>
      <c r="F72" s="656">
        <f>+F70+F53+F14</f>
        <v>76311.277777777796</v>
      </c>
      <c r="G72" s="656">
        <f>+G70+G53+G14</f>
        <v>85130.467777777783</v>
      </c>
      <c r="H72" s="656">
        <f>+H70+H53+H14</f>
        <v>97137.919777777788</v>
      </c>
      <c r="I72" s="18"/>
      <c r="J72" s="4"/>
      <c r="K72" s="4"/>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ht="15" customHeight="1" thickBot="1" x14ac:dyDescent="0.2">
      <c r="A73" s="4"/>
      <c r="B73" s="18"/>
      <c r="C73" s="18"/>
      <c r="D73" s="18"/>
      <c r="E73" s="18"/>
      <c r="F73" s="18"/>
      <c r="G73" s="18"/>
      <c r="H73" s="18"/>
      <c r="I73" s="18"/>
      <c r="J73" s="4"/>
      <c r="K73" s="4"/>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ht="29" thickTop="1" x14ac:dyDescent="0.3">
      <c r="A74" s="4"/>
      <c r="B74" s="18"/>
      <c r="C74" s="2652" t="s">
        <v>322</v>
      </c>
      <c r="D74" s="2653"/>
      <c r="E74" s="2653"/>
      <c r="F74" s="2653"/>
      <c r="G74" s="2653"/>
      <c r="H74" s="2654"/>
      <c r="I74" s="18"/>
      <c r="J74" s="4"/>
      <c r="K74" s="4"/>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6" x14ac:dyDescent="0.2">
      <c r="A75" s="4"/>
      <c r="B75" s="18"/>
      <c r="C75" s="658"/>
      <c r="D75" s="647">
        <f>D13</f>
        <v>2023</v>
      </c>
      <c r="E75" s="647">
        <f>E13</f>
        <v>2024</v>
      </c>
      <c r="F75" s="647">
        <f>F13</f>
        <v>2025</v>
      </c>
      <c r="G75" s="647">
        <f>G13</f>
        <v>2026</v>
      </c>
      <c r="H75" s="1678">
        <f>H13</f>
        <v>2027</v>
      </c>
      <c r="I75" s="18"/>
      <c r="J75" s="4"/>
      <c r="K75" s="4"/>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ht="19" thickBot="1" x14ac:dyDescent="0.2">
      <c r="A76" s="4"/>
      <c r="B76" s="18"/>
      <c r="C76" s="918" t="s">
        <v>323</v>
      </c>
      <c r="D76" s="901">
        <f>'4b'!O77</f>
        <v>60435</v>
      </c>
      <c r="E76" s="901">
        <f>+E77+E84+E90</f>
        <v>65497.5</v>
      </c>
      <c r="F76" s="901">
        <f>+F77+F84+F90</f>
        <v>72142.875</v>
      </c>
      <c r="G76" s="901">
        <f>+G77+G84+G90</f>
        <v>80418.611250000002</v>
      </c>
      <c r="H76" s="1658">
        <f>+H77+H84+H90</f>
        <v>91493.134312500013</v>
      </c>
      <c r="I76" s="18"/>
      <c r="J76" s="4"/>
      <c r="K76" s="4"/>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ht="16" x14ac:dyDescent="0.2">
      <c r="A77" s="4"/>
      <c r="B77" s="18"/>
      <c r="C77" s="923" t="s">
        <v>324</v>
      </c>
      <c r="D77" s="914">
        <f>'4b'!O78</f>
        <v>60000</v>
      </c>
      <c r="E77" s="915">
        <f>SUM(E78:E83)</f>
        <v>60000</v>
      </c>
      <c r="F77" s="915">
        <f>SUM(F78:F83)</f>
        <v>60000</v>
      </c>
      <c r="G77" s="915">
        <f>SUM(G78:G83)</f>
        <v>60000</v>
      </c>
      <c r="H77" s="1676">
        <f>SUM(H78:H83)</f>
        <v>60000</v>
      </c>
      <c r="I77" s="18"/>
      <c r="J77" s="4"/>
      <c r="K77" s="4"/>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ht="14" x14ac:dyDescent="0.15">
      <c r="A78" s="4"/>
      <c r="B78" s="18"/>
      <c r="C78" s="1109" t="s">
        <v>324</v>
      </c>
      <c r="D78" s="1721">
        <f>'4b'!O79</f>
        <v>60000</v>
      </c>
      <c r="E78" s="1722">
        <f>+D78</f>
        <v>60000</v>
      </c>
      <c r="F78" s="1722">
        <f>+E78</f>
        <v>60000</v>
      </c>
      <c r="G78" s="1722">
        <f>+F78</f>
        <v>60000</v>
      </c>
      <c r="H78" s="1723">
        <f>+G78</f>
        <v>60000</v>
      </c>
      <c r="I78" s="18"/>
      <c r="J78" s="4"/>
      <c r="K78" s="4"/>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ht="15" thickBot="1" x14ac:dyDescent="0.2">
      <c r="A79" s="4"/>
      <c r="B79" s="18"/>
      <c r="C79" s="672" t="s">
        <v>1628</v>
      </c>
      <c r="D79" s="1724"/>
      <c r="E79" s="1725">
        <f>+'6a'!F140</f>
        <v>0</v>
      </c>
      <c r="F79" s="1725">
        <f>+E79+'6a'!G140</f>
        <v>0</v>
      </c>
      <c r="G79" s="1725">
        <f>+F79+'6a'!H140</f>
        <v>0</v>
      </c>
      <c r="H79" s="1726">
        <f>+G79+'6a'!I140</f>
        <v>0</v>
      </c>
      <c r="I79" s="18"/>
      <c r="J79" s="4"/>
      <c r="K79" s="4"/>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15" hidden="1" thickBot="1" x14ac:dyDescent="0.2">
      <c r="A80" s="4"/>
      <c r="B80" s="18"/>
      <c r="C80" s="1113" t="s">
        <v>1065</v>
      </c>
      <c r="D80" s="1700">
        <f>'4b'!O80</f>
        <v>0</v>
      </c>
      <c r="E80" s="1701">
        <f t="shared" ref="E80:H81" si="2">+D80</f>
        <v>0</v>
      </c>
      <c r="F80" s="1701">
        <f t="shared" si="2"/>
        <v>0</v>
      </c>
      <c r="G80" s="1701">
        <f t="shared" si="2"/>
        <v>0</v>
      </c>
      <c r="H80" s="1702">
        <f t="shared" si="2"/>
        <v>0</v>
      </c>
      <c r="I80" s="18"/>
      <c r="J80" s="4"/>
      <c r="K80" s="4"/>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ht="15" hidden="1" thickBot="1" x14ac:dyDescent="0.2">
      <c r="A81" s="4"/>
      <c r="B81" s="18"/>
      <c r="C81" s="1168" t="s">
        <v>1174</v>
      </c>
      <c r="D81" s="1715">
        <f>'4b'!O81</f>
        <v>0</v>
      </c>
      <c r="E81" s="1716">
        <f t="shared" si="2"/>
        <v>0</v>
      </c>
      <c r="F81" s="1716">
        <f t="shared" si="2"/>
        <v>0</v>
      </c>
      <c r="G81" s="1716">
        <f t="shared" si="2"/>
        <v>0</v>
      </c>
      <c r="H81" s="1717">
        <f t="shared" si="2"/>
        <v>0</v>
      </c>
      <c r="I81" s="18"/>
      <c r="J81" s="4"/>
      <c r="K81" s="4"/>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ht="14" hidden="1" thickBot="1" x14ac:dyDescent="0.2">
      <c r="A82" s="4"/>
      <c r="B82" s="18"/>
      <c r="C82" s="1759"/>
      <c r="D82" s="1727"/>
      <c r="E82" s="1728"/>
      <c r="F82" s="1728"/>
      <c r="G82" s="1728"/>
      <c r="H82" s="1729"/>
      <c r="I82" s="18"/>
      <c r="J82" s="4"/>
      <c r="K82" s="4"/>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14" hidden="1" thickBot="1" x14ac:dyDescent="0.2">
      <c r="A83" s="4"/>
      <c r="B83" s="18"/>
      <c r="C83" s="1759"/>
      <c r="D83" s="1730"/>
      <c r="E83" s="1731"/>
      <c r="F83" s="1731"/>
      <c r="G83" s="1731"/>
      <c r="H83" s="1732"/>
      <c r="I83" s="18"/>
      <c r="J83" s="4"/>
      <c r="K83" s="4"/>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ht="17" thickBot="1" x14ac:dyDescent="0.25">
      <c r="A84" s="4"/>
      <c r="B84" s="18"/>
      <c r="C84" s="923" t="s">
        <v>1502</v>
      </c>
      <c r="D84" s="914">
        <f>'4b'!O84</f>
        <v>0</v>
      </c>
      <c r="E84" s="915">
        <f>SUM(E85:E89)</f>
        <v>0</v>
      </c>
      <c r="F84" s="915">
        <f>SUM(F85:F89)</f>
        <v>0</v>
      </c>
      <c r="G84" s="915">
        <f>SUM(G85:G89)</f>
        <v>0</v>
      </c>
      <c r="H84" s="1676">
        <f>SUM(H85:H89)</f>
        <v>0</v>
      </c>
      <c r="I84" s="18"/>
      <c r="J84" s="4"/>
      <c r="K84" s="4"/>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ht="15" hidden="1" thickBot="1" x14ac:dyDescent="0.2">
      <c r="A85" s="4"/>
      <c r="B85" s="18"/>
      <c r="C85" s="1109" t="s">
        <v>1629</v>
      </c>
      <c r="D85" s="1721"/>
      <c r="E85" s="1722">
        <f>+'6b'!F328</f>
        <v>0</v>
      </c>
      <c r="F85" s="1722">
        <f>+E85+'6b'!G328</f>
        <v>0</v>
      </c>
      <c r="G85" s="1722">
        <f>+F85+'6b'!H328</f>
        <v>0</v>
      </c>
      <c r="H85" s="1723">
        <f>+G85+'6b'!I328</f>
        <v>0</v>
      </c>
      <c r="I85" s="18"/>
      <c r="J85" s="4"/>
      <c r="K85" s="4"/>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ht="15" hidden="1" thickBot="1" x14ac:dyDescent="0.2">
      <c r="A86" s="4"/>
      <c r="B86" s="18"/>
      <c r="C86" s="1169" t="s">
        <v>1175</v>
      </c>
      <c r="D86" s="1715">
        <f>'4b'!O85</f>
        <v>0</v>
      </c>
      <c r="E86" s="1716">
        <f>+D86</f>
        <v>0</v>
      </c>
      <c r="F86" s="1716">
        <f>+E86</f>
        <v>0</v>
      </c>
      <c r="G86" s="1716">
        <f>+F86</f>
        <v>0</v>
      </c>
      <c r="H86" s="1717">
        <f>+G86</f>
        <v>0</v>
      </c>
      <c r="I86" s="18"/>
      <c r="J86" s="4"/>
      <c r="K86" s="4"/>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4" hidden="1" thickBot="1" x14ac:dyDescent="0.2">
      <c r="A87" s="4"/>
      <c r="B87" s="18"/>
      <c r="C87" s="1759"/>
      <c r="D87" s="1733"/>
      <c r="E87" s="1734"/>
      <c r="F87" s="1734"/>
      <c r="G87" s="1734"/>
      <c r="H87" s="1735"/>
      <c r="I87" s="18"/>
      <c r="J87" s="4"/>
      <c r="K87" s="4"/>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ht="14" hidden="1" thickBot="1" x14ac:dyDescent="0.2">
      <c r="A88" s="4"/>
      <c r="B88" s="18"/>
      <c r="C88" s="1759"/>
      <c r="D88" s="1733"/>
      <c r="E88" s="1734"/>
      <c r="F88" s="1734"/>
      <c r="G88" s="1734"/>
      <c r="H88" s="1735"/>
      <c r="I88" s="18"/>
      <c r="J88" s="4"/>
      <c r="K88" s="4"/>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ht="14" hidden="1" thickBot="1" x14ac:dyDescent="0.2">
      <c r="A89" s="4"/>
      <c r="B89" s="18"/>
      <c r="C89" s="1759"/>
      <c r="D89" s="1736"/>
      <c r="E89" s="1737"/>
      <c r="F89" s="1737"/>
      <c r="G89" s="1737"/>
      <c r="H89" s="1738"/>
      <c r="I89" s="18"/>
      <c r="J89" s="4"/>
      <c r="K89" s="4"/>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ht="17" thickBot="1" x14ac:dyDescent="0.25">
      <c r="A90" s="4"/>
      <c r="B90" s="18"/>
      <c r="C90" s="923" t="s">
        <v>137</v>
      </c>
      <c r="D90" s="914">
        <f>'4b'!O90</f>
        <v>435</v>
      </c>
      <c r="E90" s="915">
        <f>SUM(E91:E95)</f>
        <v>5497.5</v>
      </c>
      <c r="F90" s="915">
        <f>SUM(F91:F95)</f>
        <v>12142.875</v>
      </c>
      <c r="G90" s="915">
        <f>SUM(G91:G95)</f>
        <v>20418.611250000002</v>
      </c>
      <c r="H90" s="1676">
        <f>SUM(H91:H95)</f>
        <v>31493.134312500006</v>
      </c>
      <c r="I90" s="18"/>
      <c r="J90" s="4"/>
      <c r="K90" s="4"/>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ht="15" hidden="1" thickBot="1" x14ac:dyDescent="0.2">
      <c r="A91" s="4"/>
      <c r="B91" s="18"/>
      <c r="C91" s="1109" t="s">
        <v>137</v>
      </c>
      <c r="D91" s="1739">
        <f>'4b'!O91</f>
        <v>435</v>
      </c>
      <c r="E91" s="1740">
        <f>'5 años'!K163-E85</f>
        <v>5497.5</v>
      </c>
      <c r="F91" s="1740">
        <f>'5 años'!L163-F85</f>
        <v>12142.875</v>
      </c>
      <c r="G91" s="1740">
        <f>'5 años'!M163-G85</f>
        <v>20418.611250000002</v>
      </c>
      <c r="H91" s="1741">
        <f>'5 años'!N163-H85</f>
        <v>31493.134312500006</v>
      </c>
      <c r="I91" s="18"/>
      <c r="J91" s="4"/>
      <c r="K91" s="4"/>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ht="15" hidden="1" thickBot="1" x14ac:dyDescent="0.2">
      <c r="A92" s="4"/>
      <c r="B92" s="18"/>
      <c r="C92" s="672" t="s">
        <v>1630</v>
      </c>
      <c r="D92" s="1742"/>
      <c r="E92" s="1743">
        <f>-'6b'!F327</f>
        <v>0</v>
      </c>
      <c r="F92" s="1743">
        <f>-'6b'!G327+E92</f>
        <v>0</v>
      </c>
      <c r="G92" s="1743">
        <f>-'6b'!H327+F92</f>
        <v>0</v>
      </c>
      <c r="H92" s="1744">
        <f>-'6b'!I327+G92</f>
        <v>0</v>
      </c>
      <c r="I92" s="18"/>
      <c r="J92" s="4"/>
      <c r="K92" s="4"/>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15" hidden="1" thickBot="1" x14ac:dyDescent="0.2">
      <c r="A93" s="4"/>
      <c r="B93" s="18"/>
      <c r="C93" s="1113" t="str">
        <f>'5b'!$D$119</f>
        <v>anteriores</v>
      </c>
      <c r="D93" s="1745">
        <f>'4b'!O92</f>
        <v>0</v>
      </c>
      <c r="E93" s="1746">
        <f t="shared" ref="E93:H94" si="3">+D93</f>
        <v>0</v>
      </c>
      <c r="F93" s="1746">
        <f t="shared" si="3"/>
        <v>0</v>
      </c>
      <c r="G93" s="1746">
        <f t="shared" si="3"/>
        <v>0</v>
      </c>
      <c r="H93" s="1747">
        <f t="shared" si="3"/>
        <v>0</v>
      </c>
      <c r="I93" s="18"/>
      <c r="J93" s="4"/>
      <c r="K93" s="4"/>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ht="15" hidden="1" thickBot="1" x14ac:dyDescent="0.2">
      <c r="A94" s="4"/>
      <c r="B94" s="18"/>
      <c r="C94" s="1168" t="s">
        <v>1177</v>
      </c>
      <c r="D94" s="1748">
        <f>'4b'!O93</f>
        <v>0</v>
      </c>
      <c r="E94" s="1749">
        <f t="shared" si="3"/>
        <v>0</v>
      </c>
      <c r="F94" s="1749">
        <f t="shared" si="3"/>
        <v>0</v>
      </c>
      <c r="G94" s="1749">
        <f t="shared" si="3"/>
        <v>0</v>
      </c>
      <c r="H94" s="1750">
        <f t="shared" si="3"/>
        <v>0</v>
      </c>
      <c r="I94" s="18"/>
      <c r="J94" s="4"/>
      <c r="K94" s="4"/>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4" hidden="1" thickBot="1" x14ac:dyDescent="0.2">
      <c r="A95" s="4"/>
      <c r="B95" s="18"/>
      <c r="C95" s="1762"/>
      <c r="D95" s="1751"/>
      <c r="E95" s="1752"/>
      <c r="F95" s="1752"/>
      <c r="G95" s="1752"/>
      <c r="H95" s="1753"/>
      <c r="I95" s="18"/>
      <c r="J95" s="4"/>
      <c r="K95" s="4"/>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20" thickTop="1" thickBot="1" x14ac:dyDescent="0.2">
      <c r="A96" s="4"/>
      <c r="B96" s="18"/>
      <c r="C96" s="922" t="s">
        <v>325</v>
      </c>
      <c r="D96" s="906">
        <f>'4b'!O95</f>
        <v>6608.5999999999995</v>
      </c>
      <c r="E96" s="906">
        <f>+E97+E112</f>
        <v>3640.7777777777774</v>
      </c>
      <c r="F96" s="906">
        <f>+F97+F112</f>
        <v>4168.4027777777774</v>
      </c>
      <c r="G96" s="906">
        <f>+G97+G112</f>
        <v>4711.856527777778</v>
      </c>
      <c r="H96" s="1672">
        <f>+H97+H112</f>
        <v>5644.7854652777787</v>
      </c>
      <c r="I96" s="18"/>
      <c r="J96" s="4"/>
      <c r="K96" s="4"/>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ht="16" x14ac:dyDescent="0.2">
      <c r="A97" s="4"/>
      <c r="B97" s="18"/>
      <c r="C97" s="931" t="s">
        <v>326</v>
      </c>
      <c r="D97" s="903">
        <f>'4b'!O96</f>
        <v>0</v>
      </c>
      <c r="E97" s="904">
        <f>+E98+E106</f>
        <v>0</v>
      </c>
      <c r="F97" s="904">
        <f>+F98+F106</f>
        <v>0</v>
      </c>
      <c r="G97" s="904">
        <f>+G98+G106</f>
        <v>0</v>
      </c>
      <c r="H97" s="1667">
        <f>+H98+H106</f>
        <v>0</v>
      </c>
      <c r="I97" s="18"/>
      <c r="J97" s="4"/>
      <c r="K97" s="4"/>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14" x14ac:dyDescent="0.15">
      <c r="A98" s="4"/>
      <c r="B98" s="18"/>
      <c r="C98" s="924" t="s">
        <v>176</v>
      </c>
      <c r="D98" s="1754">
        <f>'4b'!O97</f>
        <v>0</v>
      </c>
      <c r="E98" s="1755">
        <f>SUM(E99:E105)</f>
        <v>0</v>
      </c>
      <c r="F98" s="1755">
        <f>SUM(F99:F105)</f>
        <v>0</v>
      </c>
      <c r="G98" s="1755">
        <f>SUM(G99:G105)</f>
        <v>0</v>
      </c>
      <c r="H98" s="1756">
        <f>SUM(H99:H105)</f>
        <v>0</v>
      </c>
      <c r="I98" s="18"/>
      <c r="J98" s="4"/>
      <c r="K98" s="4"/>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ht="14" x14ac:dyDescent="0.15">
      <c r="A99" s="4"/>
      <c r="B99" s="18"/>
      <c r="C99" s="1204" t="s">
        <v>1242</v>
      </c>
      <c r="D99" s="1712">
        <f>'4b'!O98</f>
        <v>0</v>
      </c>
      <c r="E99" s="1713">
        <f>prestamos!H133</f>
        <v>0</v>
      </c>
      <c r="F99" s="1713">
        <f>prestamos!I133</f>
        <v>0</v>
      </c>
      <c r="G99" s="1713">
        <f>prestamos!J133</f>
        <v>0</v>
      </c>
      <c r="H99" s="1714">
        <f>prestamos!K133</f>
        <v>0</v>
      </c>
      <c r="I99" s="18"/>
      <c r="J99" s="4"/>
      <c r="K99" s="4"/>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4" hidden="1" x14ac:dyDescent="0.15">
      <c r="A100" s="4"/>
      <c r="B100" s="18"/>
      <c r="C100" s="1113" t="str">
        <f>'5b'!$D$119</f>
        <v>anteriores</v>
      </c>
      <c r="D100" s="1700">
        <f>'4b'!O99</f>
        <v>0</v>
      </c>
      <c r="E100" s="1701">
        <f>'5b'!F158</f>
        <v>0</v>
      </c>
      <c r="F100" s="1701">
        <f>'5b'!G158</f>
        <v>0</v>
      </c>
      <c r="G100" s="1701">
        <f>'5b'!H158</f>
        <v>0</v>
      </c>
      <c r="H100" s="1702">
        <f>'5b'!I158</f>
        <v>0</v>
      </c>
      <c r="I100" s="18"/>
      <c r="J100" s="4"/>
      <c r="K100" s="4"/>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4" x14ac:dyDescent="0.15">
      <c r="A101" s="4"/>
      <c r="B101" s="18"/>
      <c r="C101" s="674" t="s">
        <v>181</v>
      </c>
      <c r="D101" s="1715">
        <f>'4b'!O100</f>
        <v>0</v>
      </c>
      <c r="E101" s="1716">
        <f>+D101</f>
        <v>0</v>
      </c>
      <c r="F101" s="1716">
        <f>+E101</f>
        <v>0</v>
      </c>
      <c r="G101" s="1716">
        <f>+F101</f>
        <v>0</v>
      </c>
      <c r="H101" s="1717">
        <f>+G101</f>
        <v>0</v>
      </c>
      <c r="I101" s="18"/>
      <c r="J101" s="4"/>
      <c r="K101" s="4"/>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idden="1" x14ac:dyDescent="0.15">
      <c r="A102" s="4"/>
      <c r="B102" s="18"/>
      <c r="C102" s="1759">
        <f>'4b'!N101</f>
        <v>0</v>
      </c>
      <c r="D102" s="1727">
        <f>'4b'!O101</f>
        <v>0</v>
      </c>
      <c r="E102" s="1728"/>
      <c r="F102" s="1728"/>
      <c r="G102" s="1728"/>
      <c r="H102" s="1729"/>
      <c r="I102" s="18"/>
      <c r="J102" s="4"/>
      <c r="K102" s="4"/>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idden="1" x14ac:dyDescent="0.15">
      <c r="A103" s="4"/>
      <c r="B103" s="18"/>
      <c r="C103" s="1759">
        <f>'4b'!N102</f>
        <v>0</v>
      </c>
      <c r="D103" s="1727">
        <f>'4b'!O102</f>
        <v>0</v>
      </c>
      <c r="E103" s="1728"/>
      <c r="F103" s="1728"/>
      <c r="G103" s="1728"/>
      <c r="H103" s="1729"/>
      <c r="I103" s="18"/>
      <c r="J103" s="4"/>
      <c r="K103" s="4"/>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idden="1" x14ac:dyDescent="0.15">
      <c r="A104" s="4"/>
      <c r="B104" s="18"/>
      <c r="C104" s="1759">
        <f>'4b'!N103</f>
        <v>0</v>
      </c>
      <c r="D104" s="1727">
        <f>'4b'!O103</f>
        <v>0</v>
      </c>
      <c r="E104" s="1728"/>
      <c r="F104" s="1728"/>
      <c r="G104" s="1728"/>
      <c r="H104" s="1729"/>
      <c r="I104" s="18"/>
      <c r="J104" s="4"/>
      <c r="K104" s="4"/>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idden="1" x14ac:dyDescent="0.15">
      <c r="A105" s="4"/>
      <c r="B105" s="18"/>
      <c r="C105" s="1762">
        <f>'4b'!N104</f>
        <v>0</v>
      </c>
      <c r="D105" s="1706">
        <f>'4b'!O104</f>
        <v>0</v>
      </c>
      <c r="E105" s="1707"/>
      <c r="F105" s="1707"/>
      <c r="G105" s="1707"/>
      <c r="H105" s="1708"/>
      <c r="I105" s="18"/>
      <c r="J105" s="4"/>
      <c r="K105" s="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4" x14ac:dyDescent="0.15">
      <c r="A106" s="4"/>
      <c r="B106" s="18"/>
      <c r="C106" s="927" t="s">
        <v>178</v>
      </c>
      <c r="D106" s="707">
        <f>'4b'!O105</f>
        <v>0</v>
      </c>
      <c r="E106" s="708">
        <f>SUM(E107:E111)</f>
        <v>0</v>
      </c>
      <c r="F106" s="708">
        <f>SUM(F107:F111)</f>
        <v>0</v>
      </c>
      <c r="G106" s="708">
        <f>SUM(G107:G111)</f>
        <v>0</v>
      </c>
      <c r="H106" s="1675">
        <f>SUM(H107:H111)</f>
        <v>0</v>
      </c>
      <c r="I106" s="18"/>
      <c r="J106" s="4"/>
      <c r="K106" s="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4" x14ac:dyDescent="0.15">
      <c r="A107" s="4"/>
      <c r="B107" s="18"/>
      <c r="C107" s="1204" t="s">
        <v>179</v>
      </c>
      <c r="D107" s="1712">
        <f>Pagoinversiones!G86</f>
        <v>0</v>
      </c>
      <c r="E107" s="1713">
        <f>Pagoinversiones!H86</f>
        <v>0</v>
      </c>
      <c r="F107" s="1713">
        <f>Pagoinversiones!I86</f>
        <v>0</v>
      </c>
      <c r="G107" s="1713">
        <f>Pagoinversiones!J86</f>
        <v>0</v>
      </c>
      <c r="H107" s="1714">
        <f>Pagoinversiones!K86</f>
        <v>0</v>
      </c>
      <c r="I107" s="18"/>
      <c r="J107" s="4"/>
      <c r="K107" s="4"/>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4" hidden="1" x14ac:dyDescent="0.15">
      <c r="A108" s="4"/>
      <c r="B108" s="18"/>
      <c r="C108" s="1168" t="str">
        <f>'5b'!$D$119</f>
        <v>anteriores</v>
      </c>
      <c r="D108" s="1715">
        <f>'4b'!O107</f>
        <v>0</v>
      </c>
      <c r="E108" s="1716">
        <f>'5b'!F179</f>
        <v>0</v>
      </c>
      <c r="F108" s="1716">
        <f>'5b'!G179</f>
        <v>0</v>
      </c>
      <c r="G108" s="1716">
        <f>'5b'!H179</f>
        <v>0</v>
      </c>
      <c r="H108" s="1717">
        <f>'5b'!I179</f>
        <v>0</v>
      </c>
      <c r="I108" s="18"/>
      <c r="J108" s="4"/>
      <c r="K108" s="4"/>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idden="1" x14ac:dyDescent="0.15">
      <c r="A109" s="4"/>
      <c r="B109" s="18"/>
      <c r="C109" s="1759">
        <f>'4b'!N108</f>
        <v>0</v>
      </c>
      <c r="D109" s="1727">
        <f>'4b'!O108</f>
        <v>0</v>
      </c>
      <c r="E109" s="1728"/>
      <c r="F109" s="1728"/>
      <c r="G109" s="1728"/>
      <c r="H109" s="1729"/>
      <c r="I109" s="18"/>
      <c r="J109" s="4"/>
      <c r="K109" s="4"/>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idden="1" x14ac:dyDescent="0.15">
      <c r="A110" s="4"/>
      <c r="B110" s="18"/>
      <c r="C110" s="1759">
        <f>'4b'!N109</f>
        <v>0</v>
      </c>
      <c r="D110" s="1727">
        <f>'4b'!O109</f>
        <v>0</v>
      </c>
      <c r="E110" s="1728"/>
      <c r="F110" s="1728"/>
      <c r="G110" s="1728"/>
      <c r="H110" s="1729"/>
      <c r="I110" s="18"/>
      <c r="J110" s="4"/>
      <c r="K110" s="4"/>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idden="1" x14ac:dyDescent="0.15">
      <c r="A111" s="4"/>
      <c r="B111" s="18"/>
      <c r="C111" s="1759">
        <f>'4b'!N110</f>
        <v>0</v>
      </c>
      <c r="D111" s="1730">
        <f>'4b'!O110</f>
        <v>0</v>
      </c>
      <c r="E111" s="1731"/>
      <c r="F111" s="1731"/>
      <c r="G111" s="1731"/>
      <c r="H111" s="1732"/>
      <c r="I111" s="18"/>
      <c r="J111" s="4"/>
      <c r="K111" s="4"/>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6" x14ac:dyDescent="0.2">
      <c r="A112" s="4"/>
      <c r="B112" s="18"/>
      <c r="C112" s="931" t="s">
        <v>328</v>
      </c>
      <c r="D112" s="932">
        <f>'4b'!O111</f>
        <v>6608.5999999999995</v>
      </c>
      <c r="E112" s="932">
        <f>+E113+E125+E135</f>
        <v>3640.7777777777774</v>
      </c>
      <c r="F112" s="932">
        <f>+F113+F125+F135</f>
        <v>4168.4027777777774</v>
      </c>
      <c r="G112" s="932">
        <f>+G113+G125+G135</f>
        <v>4711.856527777778</v>
      </c>
      <c r="H112" s="1680">
        <f>+H113+H125+H135</f>
        <v>5644.7854652777787</v>
      </c>
      <c r="I112" s="18"/>
      <c r="J112" s="4"/>
      <c r="K112" s="4"/>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4" x14ac:dyDescent="0.15">
      <c r="A113" s="4"/>
      <c r="B113" s="18"/>
      <c r="C113" s="924" t="s">
        <v>1416</v>
      </c>
      <c r="D113" s="929">
        <f>'4b'!O112</f>
        <v>1536.7</v>
      </c>
      <c r="E113" s="930">
        <f>SUM(E114:E124)</f>
        <v>1021.7777777777774</v>
      </c>
      <c r="F113" s="930">
        <f>SUM(F114:F124)</f>
        <v>1021.7777777777774</v>
      </c>
      <c r="G113" s="930">
        <f>SUM(G114:G124)</f>
        <v>1021.7777777777774</v>
      </c>
      <c r="H113" s="1679">
        <f>SUM(H114:H124)</f>
        <v>1021.7777777777774</v>
      </c>
      <c r="I113" s="18"/>
      <c r="J113" s="4"/>
      <c r="K113" s="227"/>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4" x14ac:dyDescent="0.15">
      <c r="A114" s="4"/>
      <c r="B114" s="18"/>
      <c r="C114" s="1204" t="s">
        <v>1647</v>
      </c>
      <c r="D114" s="1712">
        <f>'4b'!O113</f>
        <v>1536.7</v>
      </c>
      <c r="E114" s="1713">
        <f>'5 años'!Z83</f>
        <v>1021.7777777777774</v>
      </c>
      <c r="F114" s="1713">
        <f>'5 años'!AA83</f>
        <v>1021.7777777777774</v>
      </c>
      <c r="G114" s="1713">
        <f>'5 años'!AB83</f>
        <v>1021.7777777777774</v>
      </c>
      <c r="H114" s="1714">
        <f>'5 años'!AC83</f>
        <v>1021.7777777777774</v>
      </c>
      <c r="I114" s="18"/>
      <c r="J114" s="4"/>
      <c r="K114" s="4"/>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4" hidden="1" x14ac:dyDescent="0.15">
      <c r="A115" s="4"/>
      <c r="B115" s="18"/>
      <c r="C115" s="1113" t="str">
        <f>'5b'!$D$119</f>
        <v>anteriores</v>
      </c>
      <c r="D115" s="1700">
        <f>'4b'!O114</f>
        <v>0</v>
      </c>
      <c r="E115" s="1701"/>
      <c r="F115" s="1701"/>
      <c r="G115" s="1701"/>
      <c r="H115" s="1702"/>
      <c r="I115" s="18"/>
      <c r="J115" s="4"/>
      <c r="K115" s="4"/>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4" x14ac:dyDescent="0.15">
      <c r="A116" s="4"/>
      <c r="B116" s="18"/>
      <c r="C116" s="1193" t="s">
        <v>1099</v>
      </c>
      <c r="D116" s="1700">
        <f>'4b'!O115</f>
        <v>0</v>
      </c>
      <c r="E116" s="1701"/>
      <c r="F116" s="1701"/>
      <c r="G116" s="1701"/>
      <c r="H116" s="1702"/>
      <c r="I116" s="18"/>
      <c r="J116" s="4"/>
      <c r="K116" s="4"/>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4" x14ac:dyDescent="0.15">
      <c r="A117" s="4"/>
      <c r="B117" s="18"/>
      <c r="C117" s="1193" t="str">
        <f>Pagoinversiones!$B$171</f>
        <v>Stock Inicial</v>
      </c>
      <c r="D117" s="1700">
        <f>'4b'!O116</f>
        <v>0</v>
      </c>
      <c r="E117" s="1701"/>
      <c r="F117" s="1701"/>
      <c r="G117" s="1701"/>
      <c r="H117" s="1702"/>
      <c r="I117" s="18"/>
      <c r="J117" s="4"/>
      <c r="K117" s="4"/>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4" x14ac:dyDescent="0.15">
      <c r="A118" s="4"/>
      <c r="B118" s="18"/>
      <c r="C118" s="1193" t="str">
        <f>'3a'!$E$20</f>
        <v>gastos amortizables</v>
      </c>
      <c r="D118" s="1700">
        <f>'4b'!O117</f>
        <v>0</v>
      </c>
      <c r="E118" s="1701"/>
      <c r="F118" s="1701"/>
      <c r="G118" s="1701"/>
      <c r="H118" s="1702"/>
      <c r="I118" s="18"/>
      <c r="J118" s="4"/>
      <c r="K118" s="4"/>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4" x14ac:dyDescent="0.15">
      <c r="A119" s="4"/>
      <c r="B119" s="18"/>
      <c r="C119" s="674" t="str">
        <f>'3a'!$E$75</f>
        <v>inmovilizado financiero</v>
      </c>
      <c r="D119" s="1715">
        <f>'4b'!O118</f>
        <v>0</v>
      </c>
      <c r="E119" s="1716"/>
      <c r="F119" s="1716"/>
      <c r="G119" s="1716"/>
      <c r="H119" s="1717"/>
      <c r="I119" s="18"/>
      <c r="J119" s="4"/>
      <c r="K119" s="4"/>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idden="1" x14ac:dyDescent="0.15">
      <c r="A120" s="4"/>
      <c r="B120" s="18"/>
      <c r="C120" s="1759">
        <f>'4b'!N119</f>
        <v>0</v>
      </c>
      <c r="D120" s="1733">
        <f>'4b'!O119</f>
        <v>0</v>
      </c>
      <c r="E120" s="1734"/>
      <c r="F120" s="1734"/>
      <c r="G120" s="1734"/>
      <c r="H120" s="1735"/>
      <c r="I120" s="18"/>
      <c r="J120" s="4"/>
      <c r="K120" s="4"/>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idden="1" x14ac:dyDescent="0.15">
      <c r="A121" s="4"/>
      <c r="B121" s="18"/>
      <c r="C121" s="1759">
        <f>'4b'!N120</f>
        <v>0</v>
      </c>
      <c r="D121" s="1733">
        <f>'4b'!O120</f>
        <v>0</v>
      </c>
      <c r="E121" s="1734"/>
      <c r="F121" s="1734"/>
      <c r="G121" s="1734"/>
      <c r="H121" s="1735"/>
      <c r="I121" s="18"/>
      <c r="J121" s="4"/>
      <c r="K121" s="4"/>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idden="1" x14ac:dyDescent="0.15">
      <c r="A122" s="4"/>
      <c r="B122" s="18"/>
      <c r="C122" s="1759">
        <f>'4b'!N121</f>
        <v>0</v>
      </c>
      <c r="D122" s="1733">
        <f>'4b'!O121</f>
        <v>0</v>
      </c>
      <c r="E122" s="1734"/>
      <c r="F122" s="1734"/>
      <c r="G122" s="1734"/>
      <c r="H122" s="1735"/>
      <c r="I122" s="18"/>
      <c r="J122" s="4"/>
      <c r="K122" s="4"/>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idden="1" x14ac:dyDescent="0.15">
      <c r="A123" s="4"/>
      <c r="B123" s="18"/>
      <c r="C123" s="1759">
        <f>'4b'!N122</f>
        <v>0</v>
      </c>
      <c r="D123" s="1733">
        <f>'4b'!O122</f>
        <v>0</v>
      </c>
      <c r="E123" s="1734"/>
      <c r="F123" s="1734"/>
      <c r="G123" s="1734"/>
      <c r="H123" s="1735"/>
      <c r="I123" s="18"/>
      <c r="J123" s="4"/>
      <c r="K123" s="4"/>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idden="1" x14ac:dyDescent="0.15">
      <c r="A124" s="4"/>
      <c r="B124" s="18"/>
      <c r="C124" s="1762">
        <f>'4b'!N123</f>
        <v>0</v>
      </c>
      <c r="D124" s="1751">
        <f>'4b'!O123</f>
        <v>0</v>
      </c>
      <c r="E124" s="1752"/>
      <c r="F124" s="1752"/>
      <c r="G124" s="1752"/>
      <c r="H124" s="1753"/>
      <c r="I124" s="18"/>
      <c r="J124" s="4"/>
      <c r="K124" s="4"/>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4" x14ac:dyDescent="0.15">
      <c r="A125" s="4"/>
      <c r="B125" s="18"/>
      <c r="C125" s="928" t="s">
        <v>978</v>
      </c>
      <c r="D125" s="680">
        <f>'4b'!O124</f>
        <v>0</v>
      </c>
      <c r="E125" s="681">
        <f>SUM(E126:E134)</f>
        <v>0</v>
      </c>
      <c r="F125" s="681">
        <f>SUM(F126:F134)</f>
        <v>0</v>
      </c>
      <c r="G125" s="681">
        <f>SUM(G126:G134)</f>
        <v>0</v>
      </c>
      <c r="H125" s="1681">
        <f>SUM(H126:H134)</f>
        <v>0</v>
      </c>
      <c r="I125" s="18"/>
      <c r="J125" s="4"/>
      <c r="K125" s="4"/>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4" x14ac:dyDescent="0.15">
      <c r="A126" s="4"/>
      <c r="B126" s="18"/>
      <c r="C126" s="1204" t="s">
        <v>1241</v>
      </c>
      <c r="D126" s="1712">
        <f>'4b'!O125</f>
        <v>0</v>
      </c>
      <c r="E126" s="1713">
        <f>prestamos!H81</f>
        <v>0</v>
      </c>
      <c r="F126" s="1713">
        <f>prestamos!I81</f>
        <v>0</v>
      </c>
      <c r="G126" s="1713">
        <f>prestamos!J81</f>
        <v>0</v>
      </c>
      <c r="H126" s="1714">
        <f>prestamos!K81</f>
        <v>0</v>
      </c>
      <c r="I126" s="18"/>
      <c r="J126" s="4"/>
      <c r="K126" s="4"/>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4" hidden="1" x14ac:dyDescent="0.15">
      <c r="A127" s="4"/>
      <c r="B127" s="18"/>
      <c r="C127" s="1113" t="str">
        <f>'5b'!$D$119</f>
        <v>anteriores</v>
      </c>
      <c r="D127" s="1700">
        <f>'4b'!O126</f>
        <v>0</v>
      </c>
      <c r="E127" s="1701"/>
      <c r="F127" s="1701"/>
      <c r="G127" s="1701"/>
      <c r="H127" s="1702"/>
      <c r="I127" s="18"/>
      <c r="J127" s="4"/>
      <c r="K127" s="4"/>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4" x14ac:dyDescent="0.15">
      <c r="A128" s="4"/>
      <c r="B128" s="18"/>
      <c r="C128" s="674" t="s">
        <v>180</v>
      </c>
      <c r="D128" s="1715">
        <f>'4b'!O127</f>
        <v>0</v>
      </c>
      <c r="E128" s="1716">
        <f>'t5'!G82</f>
        <v>0</v>
      </c>
      <c r="F128" s="1716">
        <f>'t5'!H82</f>
        <v>0</v>
      </c>
      <c r="G128" s="1716">
        <f>'t5'!I82</f>
        <v>0</v>
      </c>
      <c r="H128" s="1717">
        <f>'t5'!J82</f>
        <v>0</v>
      </c>
      <c r="I128" s="18"/>
      <c r="J128" s="4"/>
      <c r="K128" s="4"/>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idden="1" x14ac:dyDescent="0.15">
      <c r="A129" s="4"/>
      <c r="B129" s="18"/>
      <c r="C129" s="1759">
        <f>'4b'!N128</f>
        <v>0</v>
      </c>
      <c r="D129" s="1733">
        <f>'4b'!O128</f>
        <v>0</v>
      </c>
      <c r="E129" s="1734"/>
      <c r="F129" s="1734"/>
      <c r="G129" s="1734"/>
      <c r="H129" s="1735"/>
      <c r="I129" s="18"/>
      <c r="J129" s="4"/>
      <c r="K129" s="4"/>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idden="1" x14ac:dyDescent="0.15">
      <c r="A130" s="4"/>
      <c r="B130" s="18"/>
      <c r="C130" s="1759">
        <f>'4b'!N129</f>
        <v>0</v>
      </c>
      <c r="D130" s="1733">
        <f>'4b'!O129</f>
        <v>0</v>
      </c>
      <c r="E130" s="1734"/>
      <c r="F130" s="1734"/>
      <c r="G130" s="1734"/>
      <c r="H130" s="1735"/>
      <c r="I130" s="18"/>
      <c r="J130" s="4"/>
      <c r="K130" s="4"/>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idden="1" x14ac:dyDescent="0.15">
      <c r="A131" s="4"/>
      <c r="B131" s="18"/>
      <c r="C131" s="1759">
        <f>'4b'!N130</f>
        <v>0</v>
      </c>
      <c r="D131" s="1718">
        <f>'4b'!O130</f>
        <v>0</v>
      </c>
      <c r="E131" s="1719"/>
      <c r="F131" s="1719"/>
      <c r="G131" s="1719"/>
      <c r="H131" s="1720"/>
      <c r="I131" s="18"/>
      <c r="J131" s="4"/>
      <c r="K131" s="4"/>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idden="1" x14ac:dyDescent="0.15">
      <c r="A132" s="4"/>
      <c r="B132" s="18"/>
      <c r="C132" s="1759">
        <f>'4b'!N131</f>
        <v>0</v>
      </c>
      <c r="D132" s="1733">
        <f>'4b'!O131</f>
        <v>0</v>
      </c>
      <c r="E132" s="1734"/>
      <c r="F132" s="1734"/>
      <c r="G132" s="1734"/>
      <c r="H132" s="1735"/>
      <c r="I132" s="18"/>
      <c r="J132" s="4"/>
      <c r="K132" s="4"/>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idden="1" x14ac:dyDescent="0.15">
      <c r="A133" s="4"/>
      <c r="B133" s="18"/>
      <c r="C133" s="1759">
        <f>'4b'!N132</f>
        <v>0</v>
      </c>
      <c r="D133" s="1733">
        <f>'4b'!O132</f>
        <v>0</v>
      </c>
      <c r="E133" s="1734"/>
      <c r="F133" s="1734"/>
      <c r="G133" s="1734"/>
      <c r="H133" s="1735"/>
      <c r="I133" s="18"/>
      <c r="J133" s="4"/>
      <c r="K133" s="4"/>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idden="1" x14ac:dyDescent="0.15">
      <c r="A134" s="4"/>
      <c r="B134" s="18"/>
      <c r="C134" s="1759">
        <f>'4b'!N133</f>
        <v>0</v>
      </c>
      <c r="D134" s="1733">
        <f>'4b'!O133</f>
        <v>0</v>
      </c>
      <c r="E134" s="1734"/>
      <c r="F134" s="1734"/>
      <c r="G134" s="1734"/>
      <c r="H134" s="1735"/>
      <c r="I134" s="18"/>
      <c r="J134" s="4"/>
      <c r="K134" s="4"/>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4" x14ac:dyDescent="0.15">
      <c r="A135" s="4"/>
      <c r="B135" s="18"/>
      <c r="C135" s="928" t="s">
        <v>327</v>
      </c>
      <c r="D135" s="680">
        <f>'4b'!O134</f>
        <v>5071.8999999999996</v>
      </c>
      <c r="E135" s="681">
        <f>SUM(E136:E146)</f>
        <v>2619</v>
      </c>
      <c r="F135" s="681">
        <f>SUM(F136:F146)</f>
        <v>3146.625</v>
      </c>
      <c r="G135" s="681">
        <f>SUM(G136:G146)</f>
        <v>3690.0787500000006</v>
      </c>
      <c r="H135" s="1681">
        <f>SUM(H136:H146)</f>
        <v>4623.0076875000013</v>
      </c>
      <c r="I135" s="18"/>
      <c r="J135" s="4"/>
      <c r="K135" s="4"/>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4" x14ac:dyDescent="0.15">
      <c r="A136" s="4"/>
      <c r="B136" s="18"/>
      <c r="C136" s="1204" t="s">
        <v>188</v>
      </c>
      <c r="D136" s="1712">
        <f>'4b'!O135</f>
        <v>0</v>
      </c>
      <c r="E136" s="1713">
        <f>'5 años'!Z88</f>
        <v>0</v>
      </c>
      <c r="F136" s="1713">
        <f>'5 años'!AA88</f>
        <v>0</v>
      </c>
      <c r="G136" s="1713">
        <f>'5 años'!AB88</f>
        <v>0</v>
      </c>
      <c r="H136" s="1714">
        <f>'5 años'!AC88</f>
        <v>0</v>
      </c>
      <c r="I136" s="18"/>
      <c r="J136" s="4"/>
      <c r="K136" s="4"/>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4" hidden="1" x14ac:dyDescent="0.15">
      <c r="A137" s="4"/>
      <c r="B137" s="18"/>
      <c r="C137" s="1113" t="str">
        <f>'5b'!$D$119</f>
        <v>anteriores</v>
      </c>
      <c r="D137" s="1700">
        <f>'4b'!O136</f>
        <v>0</v>
      </c>
      <c r="E137" s="1701"/>
      <c r="F137" s="1701"/>
      <c r="G137" s="1701"/>
      <c r="H137" s="1702"/>
      <c r="I137" s="18"/>
      <c r="J137" s="4"/>
      <c r="K137" s="4"/>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4" x14ac:dyDescent="0.15">
      <c r="A138" s="4"/>
      <c r="B138" s="18"/>
      <c r="C138" s="1193" t="s">
        <v>194</v>
      </c>
      <c r="D138" s="1700">
        <f>'4b'!O137</f>
        <v>120</v>
      </c>
      <c r="E138" s="1701">
        <f>'5 años'!Z93</f>
        <v>121.5</v>
      </c>
      <c r="F138" s="1701">
        <f>'5 años'!AA93</f>
        <v>121.5</v>
      </c>
      <c r="G138" s="1701">
        <f>'5 años'!AB93</f>
        <v>121.5</v>
      </c>
      <c r="H138" s="1702">
        <f>'5 años'!AC93</f>
        <v>121.5</v>
      </c>
      <c r="I138" s="18"/>
      <c r="J138" s="227"/>
      <c r="K138" s="4"/>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4" hidden="1" x14ac:dyDescent="0.15">
      <c r="A139" s="4"/>
      <c r="B139" s="18"/>
      <c r="C139" s="1113" t="str">
        <f>'5b'!$D$119</f>
        <v>anteriores</v>
      </c>
      <c r="D139" s="1700">
        <f>'4b'!O138</f>
        <v>0</v>
      </c>
      <c r="E139" s="1701"/>
      <c r="F139" s="1701"/>
      <c r="G139" s="1701"/>
      <c r="H139" s="1702"/>
      <c r="I139" s="18"/>
      <c r="J139" s="227"/>
      <c r="K139" s="4"/>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4" x14ac:dyDescent="0.15">
      <c r="A140" s="4"/>
      <c r="B140" s="18"/>
      <c r="C140" s="1193" t="s">
        <v>195</v>
      </c>
      <c r="D140" s="1700">
        <f>'4b'!O139</f>
        <v>840</v>
      </c>
      <c r="E140" s="1701">
        <f>'5 años'!Z97</f>
        <v>810</v>
      </c>
      <c r="F140" s="1701">
        <f>'5 años'!AA97</f>
        <v>810</v>
      </c>
      <c r="G140" s="1701">
        <f>'5 años'!AB97</f>
        <v>810</v>
      </c>
      <c r="H140" s="1702">
        <f>'5 años'!AC97</f>
        <v>810</v>
      </c>
      <c r="I140" s="18"/>
      <c r="J140" s="4"/>
      <c r="K140" s="4"/>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4" hidden="1" x14ac:dyDescent="0.15">
      <c r="A141" s="4"/>
      <c r="B141" s="18"/>
      <c r="C141" s="1113" t="str">
        <f>'5b'!$D$119</f>
        <v>anteriores</v>
      </c>
      <c r="D141" s="1700">
        <f>'4b'!O140</f>
        <v>0</v>
      </c>
      <c r="E141" s="1701"/>
      <c r="F141" s="1701"/>
      <c r="G141" s="1701"/>
      <c r="H141" s="1702"/>
      <c r="I141" s="18"/>
      <c r="J141" s="4"/>
      <c r="K141" s="4"/>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4" x14ac:dyDescent="0.15">
      <c r="A142" s="4"/>
      <c r="B142" s="18"/>
      <c r="C142" s="1193" t="s">
        <v>196</v>
      </c>
      <c r="D142" s="1700">
        <f>'4b'!O141</f>
        <v>3966.8999999999996</v>
      </c>
      <c r="E142" s="1701">
        <f>+IF('5 años'!L135&gt;0,'5 años'!L135,0)</f>
        <v>0</v>
      </c>
      <c r="F142" s="1701">
        <f>+IF('5 años'!M135&gt;0,'5 años'!M135,0)</f>
        <v>0</v>
      </c>
      <c r="G142" s="1701">
        <f>+IF('5 años'!N135&gt;0,'5 años'!N135,0)</f>
        <v>0</v>
      </c>
      <c r="H142" s="1702">
        <f>+IF('5 años'!O135&gt;0,'5 años'!O135,0)</f>
        <v>0</v>
      </c>
      <c r="I142" s="18"/>
      <c r="J142" s="4"/>
      <c r="K142" s="4"/>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4" x14ac:dyDescent="0.15">
      <c r="A143" s="4"/>
      <c r="B143" s="18"/>
      <c r="C143" s="1882" t="s">
        <v>202</v>
      </c>
      <c r="D143" s="1715">
        <f>'4b'!O142</f>
        <v>145</v>
      </c>
      <c r="E143" s="1716">
        <f>-'5 años'!D118</f>
        <v>1687.5</v>
      </c>
      <c r="F143" s="1716">
        <f>-'5 años'!E118</f>
        <v>2215.125</v>
      </c>
      <c r="G143" s="1716">
        <f>-'5 años'!F118</f>
        <v>2758.5787500000006</v>
      </c>
      <c r="H143" s="1717">
        <f>-'5 años'!G118</f>
        <v>3691.5076875000013</v>
      </c>
      <c r="I143" s="18"/>
      <c r="J143" s="4"/>
      <c r="K143" s="4"/>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4" hidden="1" x14ac:dyDescent="0.15">
      <c r="A144" s="4"/>
      <c r="B144" s="18"/>
      <c r="C144" s="1881" t="str">
        <f>'5b'!$D$119</f>
        <v>anteriores</v>
      </c>
      <c r="D144" s="1724">
        <f>'4b'!O143</f>
        <v>0</v>
      </c>
      <c r="E144" s="1725"/>
      <c r="F144" s="1725"/>
      <c r="G144" s="1725"/>
      <c r="H144" s="1726"/>
      <c r="I144" s="18"/>
      <c r="J144" s="4"/>
      <c r="K144" s="4"/>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4" hidden="1" x14ac:dyDescent="0.15">
      <c r="A145" s="4"/>
      <c r="B145" s="18"/>
      <c r="C145" s="1194" t="s">
        <v>1198</v>
      </c>
      <c r="D145" s="1715">
        <f>'4b'!O144</f>
        <v>0</v>
      </c>
      <c r="E145" s="1716"/>
      <c r="F145" s="1716"/>
      <c r="G145" s="1716"/>
      <c r="H145" s="1717"/>
      <c r="I145" s="18"/>
      <c r="J145" s="4"/>
      <c r="K145" s="4"/>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5" hidden="1" thickBot="1" x14ac:dyDescent="0.2">
      <c r="A146" s="4"/>
      <c r="B146" s="18"/>
      <c r="C146" s="1764">
        <f>'4b'!N145</f>
        <v>0</v>
      </c>
      <c r="D146" s="1765">
        <f>'4b'!O145</f>
        <v>0</v>
      </c>
      <c r="E146" s="1190"/>
      <c r="F146" s="1190"/>
      <c r="G146" s="1190"/>
      <c r="H146" s="1790"/>
      <c r="I146" s="18"/>
      <c r="J146" s="4"/>
      <c r="K146" s="4"/>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5" customHeight="1" x14ac:dyDescent="0.15">
      <c r="A147" s="4"/>
      <c r="B147" s="18"/>
      <c r="C147" s="892"/>
      <c r="D147" s="893"/>
      <c r="E147" s="893"/>
      <c r="F147" s="893"/>
      <c r="G147" s="893"/>
      <c r="H147" s="893"/>
      <c r="I147" s="18"/>
      <c r="J147" s="4"/>
      <c r="K147" s="4"/>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8" customHeight="1" x14ac:dyDescent="0.2">
      <c r="A148" s="4"/>
      <c r="B148" s="18"/>
      <c r="C148" s="655" t="s">
        <v>329</v>
      </c>
      <c r="D148" s="656">
        <f>'4b'!O147</f>
        <v>67043.600000000006</v>
      </c>
      <c r="E148" s="656">
        <f>+E96+E76</f>
        <v>69138.277777777781</v>
      </c>
      <c r="F148" s="656">
        <f>+F96+F76</f>
        <v>76311.277777777781</v>
      </c>
      <c r="G148" s="656">
        <f>+G96+G76</f>
        <v>85130.467777777783</v>
      </c>
      <c r="H148" s="656">
        <f>+H96+H76</f>
        <v>97137.919777777788</v>
      </c>
      <c r="I148" s="18"/>
      <c r="J148" s="4"/>
      <c r="K148" s="4"/>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9" thickBot="1" x14ac:dyDescent="0.2">
      <c r="A149" s="4"/>
      <c r="B149" s="891"/>
      <c r="C149" s="891"/>
      <c r="D149" s="1649"/>
      <c r="E149" s="891"/>
      <c r="F149" s="891"/>
      <c r="G149" s="891"/>
      <c r="H149" s="891"/>
      <c r="I149" s="18"/>
      <c r="J149" s="4"/>
      <c r="K149" s="4"/>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8" customHeight="1" thickBot="1" x14ac:dyDescent="0.25">
      <c r="A150" s="4"/>
      <c r="B150" s="891"/>
      <c r="C150" s="939" t="s">
        <v>1239</v>
      </c>
      <c r="D150" s="940">
        <f>'4b'!O149</f>
        <v>115935.00000000001</v>
      </c>
      <c r="E150" s="940">
        <f>+E53-E112</f>
        <v>65997.500000000015</v>
      </c>
      <c r="F150" s="940">
        <f>+F53-F112</f>
        <v>75642.875000000015</v>
      </c>
      <c r="G150" s="940">
        <f>+G53-G112</f>
        <v>86918.611250000002</v>
      </c>
      <c r="H150" s="940">
        <f>+H53-H112</f>
        <v>100993.13431250001</v>
      </c>
      <c r="I150" s="18"/>
      <c r="J150" s="4"/>
      <c r="K150" s="4"/>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8" x14ac:dyDescent="0.15">
      <c r="A151" s="4"/>
      <c r="B151" s="891"/>
      <c r="C151" s="891"/>
      <c r="D151" s="891"/>
      <c r="E151" s="891"/>
      <c r="F151" s="891"/>
      <c r="G151" s="891"/>
      <c r="H151" s="891"/>
      <c r="I151" s="18"/>
      <c r="J151" s="4"/>
      <c r="K151" s="4"/>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20.25" customHeight="1" x14ac:dyDescent="0.15">
      <c r="A152" s="4"/>
      <c r="B152" s="891"/>
      <c r="C152" s="891"/>
      <c r="D152" s="2651">
        <f>IF(P2&gt;0,P3,0)</f>
        <v>0</v>
      </c>
      <c r="E152" s="2651"/>
      <c r="F152" s="2651"/>
      <c r="G152" s="2651"/>
      <c r="H152" s="2651"/>
      <c r="I152" s="891"/>
      <c r="J152" s="4"/>
      <c r="K152" s="4"/>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8" hidden="1" x14ac:dyDescent="0.15">
      <c r="A153" s="4"/>
      <c r="B153" s="891"/>
      <c r="C153" s="891"/>
      <c r="D153" s="891"/>
      <c r="E153" s="891"/>
      <c r="F153" s="891"/>
      <c r="G153" s="891"/>
      <c r="H153" s="891"/>
      <c r="I153" s="891"/>
      <c r="J153" s="4"/>
      <c r="K153" s="4"/>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x14ac:dyDescent="0.15">
      <c r="A154" s="4"/>
      <c r="B154" s="4"/>
      <c r="C154" s="4"/>
      <c r="D154" s="4"/>
      <c r="E154" s="4"/>
      <c r="F154" s="4"/>
      <c r="G154" s="4"/>
      <c r="H154" s="4"/>
      <c r="I154" s="4"/>
      <c r="J154" s="4"/>
      <c r="K154" s="4"/>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x14ac:dyDescent="0.15">
      <c r="A155" s="4"/>
      <c r="B155" s="4"/>
      <c r="C155" s="4"/>
      <c r="D155" s="4"/>
      <c r="E155" s="4"/>
      <c r="F155" s="4"/>
      <c r="G155" s="4"/>
      <c r="H155" s="4"/>
      <c r="I155" s="4"/>
      <c r="J155" s="4"/>
      <c r="K155" s="4"/>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x14ac:dyDescent="0.15">
      <c r="A158" s="1"/>
      <c r="B158" s="1"/>
      <c r="C158" s="1"/>
      <c r="D158" s="28"/>
      <c r="E158" s="28"/>
      <c r="F158" s="28"/>
      <c r="G158" s="28"/>
      <c r="H158" s="28"/>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4" thickBo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25" thickTop="1" thickBot="1" x14ac:dyDescent="0.3">
      <c r="A172" s="784"/>
      <c r="B172" s="2397" t="s">
        <v>1212</v>
      </c>
      <c r="C172" s="2397"/>
      <c r="D172" s="806"/>
      <c r="E172" s="806"/>
      <c r="F172" s="807"/>
      <c r="G172" s="1901" t="s">
        <v>165</v>
      </c>
      <c r="H172" s="807"/>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4" thickTop="1" x14ac:dyDescent="0.15">
      <c r="A173" s="1"/>
      <c r="B173" s="532"/>
      <c r="C173" s="533"/>
      <c r="D173" s="533"/>
      <c r="E173" s="533"/>
      <c r="F173" s="533"/>
      <c r="G173" s="533"/>
      <c r="H173" s="534"/>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8" x14ac:dyDescent="0.15">
      <c r="A174" s="1"/>
      <c r="B174" s="535"/>
      <c r="C174" s="811"/>
      <c r="D174" s="306"/>
      <c r="E174" s="306"/>
      <c r="F174" s="812"/>
      <c r="G174" s="404"/>
      <c r="H174" s="536"/>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8" x14ac:dyDescent="0.15">
      <c r="A175" s="1"/>
      <c r="B175" s="535"/>
      <c r="C175" s="811"/>
      <c r="D175" s="306"/>
      <c r="E175" s="306"/>
      <c r="F175" s="812"/>
      <c r="G175" s="404"/>
      <c r="H175" s="536"/>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8" x14ac:dyDescent="0.15">
      <c r="A176" s="1"/>
      <c r="B176" s="535"/>
      <c r="C176" s="811"/>
      <c r="D176" s="306"/>
      <c r="E176" s="306"/>
      <c r="F176" s="812"/>
      <c r="G176" s="404"/>
      <c r="H176" s="536"/>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8" x14ac:dyDescent="0.15">
      <c r="A177" s="1"/>
      <c r="B177" s="535"/>
      <c r="C177" s="811"/>
      <c r="D177" s="306"/>
      <c r="E177" s="306"/>
      <c r="F177" s="812"/>
      <c r="G177" s="404"/>
      <c r="H177" s="536"/>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8" x14ac:dyDescent="0.15">
      <c r="A178" s="1"/>
      <c r="B178" s="535"/>
      <c r="C178" s="811"/>
      <c r="D178" s="306"/>
      <c r="E178" s="306"/>
      <c r="F178" s="812"/>
      <c r="G178" s="404"/>
      <c r="H178" s="536"/>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8" x14ac:dyDescent="0.15">
      <c r="A179" s="1"/>
      <c r="B179" s="535"/>
      <c r="C179" s="811"/>
      <c r="D179" s="306"/>
      <c r="E179" s="306"/>
      <c r="F179" s="812"/>
      <c r="G179" s="404"/>
      <c r="H179" s="536"/>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8" x14ac:dyDescent="0.15">
      <c r="A180" s="1"/>
      <c r="B180" s="535"/>
      <c r="C180" s="811"/>
      <c r="D180" s="306"/>
      <c r="E180" s="306"/>
      <c r="F180" s="812"/>
      <c r="G180" s="404"/>
      <c r="H180" s="536"/>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8" x14ac:dyDescent="0.15">
      <c r="A181" s="1"/>
      <c r="B181" s="535"/>
      <c r="C181" s="811"/>
      <c r="D181" s="306"/>
      <c r="E181" s="306"/>
      <c r="F181" s="812"/>
      <c r="G181" s="404"/>
      <c r="H181" s="536"/>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8" x14ac:dyDescent="0.15">
      <c r="A182" s="1"/>
      <c r="B182" s="535"/>
      <c r="C182" s="811"/>
      <c r="D182" s="306"/>
      <c r="E182" s="306"/>
      <c r="F182" s="812"/>
      <c r="G182" s="404"/>
      <c r="H182" s="536"/>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8" x14ac:dyDescent="0.15">
      <c r="A183" s="1"/>
      <c r="B183" s="535"/>
      <c r="C183" s="811"/>
      <c r="D183" s="306"/>
      <c r="E183" s="306"/>
      <c r="F183" s="812"/>
      <c r="G183" s="404"/>
      <c r="H183" s="536"/>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8" x14ac:dyDescent="0.15">
      <c r="A184" s="1"/>
      <c r="B184" s="535"/>
      <c r="C184" s="811"/>
      <c r="D184" s="306"/>
      <c r="E184" s="306"/>
      <c r="F184" s="812"/>
      <c r="G184" s="404"/>
      <c r="H184" s="536"/>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8" x14ac:dyDescent="0.15">
      <c r="A185" s="1"/>
      <c r="B185" s="535"/>
      <c r="C185" s="811"/>
      <c r="D185" s="306"/>
      <c r="E185" s="306"/>
      <c r="F185" s="812"/>
      <c r="G185" s="404"/>
      <c r="H185" s="536"/>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8" x14ac:dyDescent="0.15">
      <c r="A186" s="1"/>
      <c r="B186" s="535"/>
      <c r="C186" s="811"/>
      <c r="D186" s="306"/>
      <c r="E186" s="306"/>
      <c r="F186" s="812"/>
      <c r="G186" s="404"/>
      <c r="H186" s="536"/>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8" x14ac:dyDescent="0.15">
      <c r="A187" s="1"/>
      <c r="B187" s="535"/>
      <c r="C187" s="811"/>
      <c r="D187" s="306"/>
      <c r="E187" s="306"/>
      <c r="F187" s="812"/>
      <c r="G187" s="404"/>
      <c r="H187" s="536"/>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8" x14ac:dyDescent="0.15">
      <c r="A188" s="1"/>
      <c r="B188" s="535"/>
      <c r="C188" s="811"/>
      <c r="D188" s="306"/>
      <c r="E188" s="306"/>
      <c r="F188" s="812"/>
      <c r="G188" s="404"/>
      <c r="H188" s="536"/>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4" x14ac:dyDescent="0.15">
      <c r="A189" s="1"/>
      <c r="B189" s="535"/>
      <c r="C189" s="18"/>
      <c r="D189" s="813"/>
      <c r="E189" s="18"/>
      <c r="F189" s="18"/>
      <c r="G189" s="18"/>
      <c r="H189" s="536"/>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4" x14ac:dyDescent="0.15">
      <c r="A190" s="1"/>
      <c r="B190" s="535"/>
      <c r="C190" s="18"/>
      <c r="D190" s="813"/>
      <c r="E190" s="18"/>
      <c r="F190" s="18"/>
      <c r="G190" s="18"/>
      <c r="H190" s="536"/>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4" x14ac:dyDescent="0.15">
      <c r="A191" s="1"/>
      <c r="B191" s="535"/>
      <c r="C191" s="18"/>
      <c r="D191" s="813"/>
      <c r="E191" s="18"/>
      <c r="F191" s="18"/>
      <c r="G191" s="18"/>
      <c r="H191" s="536"/>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4" x14ac:dyDescent="0.15">
      <c r="A192" s="1"/>
      <c r="B192" s="535"/>
      <c r="C192" s="18"/>
      <c r="D192" s="813"/>
      <c r="E192" s="18"/>
      <c r="F192" s="18"/>
      <c r="G192" s="18"/>
      <c r="H192" s="536"/>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4" x14ac:dyDescent="0.15">
      <c r="A193" s="1"/>
      <c r="B193" s="535"/>
      <c r="C193" s="18"/>
      <c r="D193" s="813"/>
      <c r="E193" s="18"/>
      <c r="F193" s="18"/>
      <c r="G193" s="18"/>
      <c r="H193" s="536"/>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4" x14ac:dyDescent="0.15">
      <c r="A194" s="1"/>
      <c r="B194" s="535"/>
      <c r="C194" s="18"/>
      <c r="D194" s="813"/>
      <c r="E194" s="18"/>
      <c r="F194" s="18"/>
      <c r="G194" s="18"/>
      <c r="H194" s="536"/>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4" x14ac:dyDescent="0.15">
      <c r="A195" s="1"/>
      <c r="B195" s="535"/>
      <c r="C195" s="18"/>
      <c r="D195" s="813"/>
      <c r="E195" s="18"/>
      <c r="F195" s="18"/>
      <c r="G195" s="18"/>
      <c r="H195" s="536"/>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4" x14ac:dyDescent="0.15">
      <c r="A196" s="1"/>
      <c r="B196" s="535"/>
      <c r="C196" s="18"/>
      <c r="D196" s="813"/>
      <c r="E196" s="18"/>
      <c r="F196" s="18"/>
      <c r="G196" s="18"/>
      <c r="H196" s="536"/>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4" x14ac:dyDescent="0.15">
      <c r="A197" s="1"/>
      <c r="B197" s="535"/>
      <c r="C197" s="18"/>
      <c r="D197" s="813"/>
      <c r="E197" s="18"/>
      <c r="F197" s="18"/>
      <c r="G197" s="18"/>
      <c r="H197" s="536"/>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4" x14ac:dyDescent="0.15">
      <c r="A198" s="1"/>
      <c r="B198" s="535"/>
      <c r="C198" s="18"/>
      <c r="D198" s="813"/>
      <c r="E198" s="18"/>
      <c r="F198" s="18"/>
      <c r="G198" s="18"/>
      <c r="H198" s="536"/>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4" x14ac:dyDescent="0.15">
      <c r="A199" s="1"/>
      <c r="B199" s="535"/>
      <c r="C199" s="18"/>
      <c r="D199" s="813"/>
      <c r="E199" s="18"/>
      <c r="F199" s="18"/>
      <c r="G199" s="18"/>
      <c r="H199" s="536"/>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4" x14ac:dyDescent="0.15">
      <c r="A200" s="1"/>
      <c r="B200" s="535"/>
      <c r="C200" s="18"/>
      <c r="D200" s="813"/>
      <c r="E200" s="18"/>
      <c r="F200" s="18"/>
      <c r="G200" s="18"/>
      <c r="H200" s="536"/>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4" x14ac:dyDescent="0.15">
      <c r="A201" s="1"/>
      <c r="B201" s="535"/>
      <c r="C201" s="18"/>
      <c r="D201" s="813"/>
      <c r="E201" s="18"/>
      <c r="F201" s="18"/>
      <c r="G201" s="18"/>
      <c r="H201" s="536"/>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4" x14ac:dyDescent="0.15">
      <c r="A202" s="1"/>
      <c r="B202" s="535"/>
      <c r="C202" s="18"/>
      <c r="D202" s="813"/>
      <c r="E202" s="18"/>
      <c r="F202" s="18"/>
      <c r="G202" s="18"/>
      <c r="H202" s="536"/>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4" hidden="1" x14ac:dyDescent="0.15">
      <c r="A203" s="1"/>
      <c r="B203" s="535"/>
      <c r="C203" s="18"/>
      <c r="D203" s="813"/>
      <c r="E203" s="18"/>
      <c r="F203" s="18"/>
      <c r="G203" s="18"/>
      <c r="H203" s="536"/>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4" hidden="1" x14ac:dyDescent="0.15">
      <c r="A204" s="1"/>
      <c r="B204" s="535"/>
      <c r="C204" s="18"/>
      <c r="D204" s="813"/>
      <c r="E204" s="18"/>
      <c r="F204" s="18"/>
      <c r="G204" s="18"/>
      <c r="H204" s="536"/>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4" hidden="1" x14ac:dyDescent="0.15">
      <c r="A205" s="1"/>
      <c r="B205" s="535"/>
      <c r="C205" s="18"/>
      <c r="D205" s="813"/>
      <c r="E205" s="18"/>
      <c r="F205" s="18"/>
      <c r="G205" s="18"/>
      <c r="H205" s="536"/>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1.25" customHeight="1" thickBot="1" x14ac:dyDescent="0.2">
      <c r="A206" s="1"/>
      <c r="B206" s="537"/>
      <c r="C206" s="538"/>
      <c r="D206" s="888"/>
      <c r="E206" s="538"/>
      <c r="F206" s="538"/>
      <c r="G206" s="538"/>
      <c r="H206" s="539"/>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7" thickTop="1" x14ac:dyDescent="0.2">
      <c r="A207" s="1"/>
      <c r="B207" s="1945"/>
      <c r="C207" s="1"/>
      <c r="D207" s="1946"/>
      <c r="E207" s="1"/>
      <c r="F207" s="1"/>
      <c r="G207" s="1901" t="s">
        <v>165</v>
      </c>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4" x14ac:dyDescent="0.15">
      <c r="A208" s="1"/>
      <c r="B208" s="1945"/>
      <c r="C208" s="1"/>
      <c r="D208" s="1946"/>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4" x14ac:dyDescent="0.15">
      <c r="A209" s="1"/>
      <c r="B209" s="1945"/>
      <c r="C209" s="1"/>
      <c r="D209" s="1946"/>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4" x14ac:dyDescent="0.15">
      <c r="A210" s="1"/>
      <c r="B210" s="1945"/>
      <c r="C210" s="1"/>
      <c r="D210" s="1946"/>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4" x14ac:dyDescent="0.15">
      <c r="A211" s="1"/>
      <c r="B211" s="1945"/>
      <c r="C211" s="1"/>
      <c r="D211" s="1946"/>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4" x14ac:dyDescent="0.15">
      <c r="A212" s="1"/>
      <c r="B212" s="1945"/>
      <c r="C212" s="1"/>
      <c r="D212" s="1946"/>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4" x14ac:dyDescent="0.15">
      <c r="A213" s="1"/>
      <c r="B213" s="1945"/>
      <c r="C213" s="1"/>
      <c r="D213" s="1946"/>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4" x14ac:dyDescent="0.15">
      <c r="A214" s="1"/>
      <c r="B214" s="1945"/>
      <c r="C214" s="1"/>
      <c r="D214" s="1946"/>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4" x14ac:dyDescent="0.15">
      <c r="A215" s="1"/>
      <c r="B215" s="1945"/>
      <c r="C215" s="1"/>
      <c r="D215" s="1946"/>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4" x14ac:dyDescent="0.15">
      <c r="A216" s="1"/>
      <c r="B216" s="1945"/>
      <c r="C216" s="1"/>
      <c r="D216" s="1946"/>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4" x14ac:dyDescent="0.15">
      <c r="A217" s="1"/>
      <c r="B217" s="1945"/>
      <c r="C217" s="1"/>
      <c r="D217" s="1946"/>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4" x14ac:dyDescent="0.15">
      <c r="A218" s="1"/>
      <c r="B218" s="1945"/>
      <c r="C218" s="1"/>
      <c r="D218" s="1946"/>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4" x14ac:dyDescent="0.15">
      <c r="A219" s="1"/>
      <c r="B219" s="1945"/>
      <c r="C219" s="1"/>
      <c r="D219" s="1946"/>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4" x14ac:dyDescent="0.15">
      <c r="A220" s="1"/>
      <c r="B220" s="1945"/>
      <c r="C220" s="1"/>
      <c r="D220" s="1946"/>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4" x14ac:dyDescent="0.15">
      <c r="A221" s="1"/>
      <c r="B221" s="1945"/>
      <c r="C221" s="1"/>
      <c r="D221" s="1946"/>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4" x14ac:dyDescent="0.15">
      <c r="A222" s="1"/>
      <c r="B222" s="1945"/>
      <c r="C222" s="1"/>
      <c r="D222" s="1946"/>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4" x14ac:dyDescent="0.15">
      <c r="A223" s="1"/>
      <c r="B223" s="1945"/>
      <c r="C223" s="1"/>
      <c r="D223" s="1946"/>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4" x14ac:dyDescent="0.15">
      <c r="A224" s="1"/>
      <c r="B224" s="1945"/>
      <c r="C224" s="1"/>
      <c r="D224" s="1946"/>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ht="14" x14ac:dyDescent="0.15">
      <c r="A225" s="1"/>
      <c r="B225" s="1945"/>
      <c r="C225" s="1"/>
      <c r="D225" s="1946"/>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ht="14" x14ac:dyDescent="0.15">
      <c r="A226" s="1"/>
      <c r="B226" s="1945"/>
      <c r="C226" s="1"/>
      <c r="D226" s="1946"/>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ht="14" x14ac:dyDescent="0.15">
      <c r="A227" s="1"/>
      <c r="B227" s="1945"/>
      <c r="C227" s="1"/>
      <c r="D227" s="1946"/>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ht="14" x14ac:dyDescent="0.15">
      <c r="A228" s="1"/>
      <c r="B228" s="1945"/>
      <c r="C228" s="1"/>
      <c r="D228" s="1946"/>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ht="14" x14ac:dyDescent="0.15">
      <c r="A229" s="1"/>
      <c r="B229" s="1945"/>
      <c r="C229" s="1"/>
      <c r="D229" s="1946"/>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ht="14" x14ac:dyDescent="0.15">
      <c r="A230" s="1"/>
      <c r="B230" s="1945"/>
      <c r="C230" s="1"/>
      <c r="D230" s="1946"/>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ht="14" x14ac:dyDescent="0.15">
      <c r="A231" s="1"/>
      <c r="B231" s="1945"/>
      <c r="C231" s="1"/>
      <c r="D231" s="1946"/>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ht="14" x14ac:dyDescent="0.15">
      <c r="A232" s="1"/>
      <c r="B232" s="1945"/>
      <c r="C232" s="1"/>
      <c r="D232" s="1946"/>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ht="15" thickBot="1" x14ac:dyDescent="0.2">
      <c r="A233" s="1"/>
      <c r="B233" s="1947"/>
      <c r="C233" s="1948"/>
      <c r="D233" s="1949"/>
      <c r="E233" s="1948"/>
      <c r="F233" s="1948"/>
      <c r="G233" s="1948"/>
      <c r="H233" s="1948"/>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89" spans="3:8" x14ac:dyDescent="0.15">
      <c r="F289" s="589"/>
    </row>
    <row r="293" spans="3:8" x14ac:dyDescent="0.15">
      <c r="D293" s="78">
        <f>+D72-D148</f>
        <v>58000.000000000015</v>
      </c>
    </row>
    <row r="299" spans="3:8" x14ac:dyDescent="0.15">
      <c r="D299" s="78"/>
      <c r="E299" s="78"/>
    </row>
    <row r="301" spans="3:8" x14ac:dyDescent="0.15">
      <c r="C301" t="s">
        <v>1512</v>
      </c>
      <c r="D301" s="1024">
        <f>+D72-D148</f>
        <v>58000.000000000015</v>
      </c>
      <c r="E301" s="1024">
        <f>+E72-E148</f>
        <v>0</v>
      </c>
      <c r="F301" s="1024">
        <f>+F72-F148</f>
        <v>0</v>
      </c>
      <c r="G301" s="1024">
        <f>+G72-G148</f>
        <v>0</v>
      </c>
      <c r="H301" s="1024">
        <f>+H72-H148</f>
        <v>0</v>
      </c>
    </row>
  </sheetData>
  <sheetProtection sheet="1" objects="1" scenarios="1"/>
  <mergeCells count="11">
    <mergeCell ref="B172:C172"/>
    <mergeCell ref="D152:H152"/>
    <mergeCell ref="C12:H12"/>
    <mergeCell ref="C74:H74"/>
    <mergeCell ref="J2:K2"/>
    <mergeCell ref="C2:D2"/>
    <mergeCell ref="D9:F9"/>
    <mergeCell ref="G9:H9"/>
    <mergeCell ref="C5:D5"/>
    <mergeCell ref="C3:D3"/>
    <mergeCell ref="C4:D4"/>
  </mergeCells>
  <phoneticPr fontId="2" type="noConversion"/>
  <conditionalFormatting sqref="D150:H150">
    <cfRule type="cellIs" dxfId="2" priority="1" stopIfTrue="1" operator="lessThan">
      <formula>0</formula>
    </cfRule>
  </conditionalFormatting>
  <conditionalFormatting sqref="D152:H152">
    <cfRule type="cellIs" dxfId="1" priority="2" stopIfTrue="1" operator="equal">
      <formula>$P$3</formula>
    </cfRule>
  </conditionalFormatting>
  <conditionalFormatting sqref="E3:H4">
    <cfRule type="cellIs" dxfId="0" priority="3" stopIfTrue="1" operator="greaterThan">
      <formula>1</formula>
    </cfRule>
  </conditionalFormatting>
  <hyperlinks>
    <hyperlink ref="J2:K2" location="'b5'!A198" display="información" xr:uid="{00000000-0004-0000-1800-000000000000}"/>
    <hyperlink ref="G172" location="'b5'!A8" display="Volver" xr:uid="{00000000-0004-0000-1800-000001000000}"/>
    <hyperlink ref="E7" location="'t5'!A1" display="◄ ir anterior" xr:uid="{00000000-0004-0000-1800-000002000000}"/>
    <hyperlink ref="D7" location="'1'!A1" display="◄ ir inicio" xr:uid="{00000000-0004-0000-1800-000003000000}"/>
    <hyperlink ref="F7" location="pr5!A1" display="◄ presup 5" xr:uid="{00000000-0004-0000-1800-000004000000}"/>
    <hyperlink ref="G7" location="'t5'!A1" display="◄ tesorería 5" xr:uid="{00000000-0004-0000-1800-000005000000}"/>
    <hyperlink ref="H7" location="'a5'!A1" display="siguiente ►" xr:uid="{00000000-0004-0000-1800-000006000000}"/>
    <hyperlink ref="G207" location="'b5'!A8" display="Volver" xr:uid="{00000000-0004-0000-1800-000007000000}"/>
  </hyperlinks>
  <pageMargins left="0.75" right="0.75" top="1" bottom="1" header="0" footer="0"/>
  <drawing r:id="rId1"/>
  <legacyDrawing r:id="rId2"/>
  <extLst>
    <ext xmlns:mx="http://schemas.microsoft.com/office/mac/excel/2008/main" uri="http://schemas.microsoft.com/office/mac/excel/2008/main">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indexed="8"/>
  </sheetPr>
  <dimension ref="A1:CM282"/>
  <sheetViews>
    <sheetView topLeftCell="A82" zoomScale="75" workbookViewId="0">
      <selection activeCell="C130" sqref="C130"/>
    </sheetView>
  </sheetViews>
  <sheetFormatPr baseColWidth="10" defaultRowHeight="13" x14ac:dyDescent="0.15"/>
  <cols>
    <col min="1" max="8" width="10.6640625" customWidth="1"/>
    <col min="9" max="9" width="11.33203125" customWidth="1"/>
    <col min="10" max="91" width="10.6640625" customWidth="1"/>
  </cols>
  <sheetData>
    <row r="1" spans="1:91" x14ac:dyDescent="0.15">
      <c r="A1" s="476"/>
      <c r="B1" s="476"/>
      <c r="C1" s="476"/>
      <c r="D1" s="476"/>
      <c r="E1" s="476"/>
      <c r="F1" s="476"/>
      <c r="G1" s="476"/>
      <c r="H1" s="476"/>
      <c r="I1" s="476"/>
      <c r="J1" s="476"/>
      <c r="K1" s="476"/>
      <c r="L1" s="476"/>
      <c r="M1" s="476"/>
      <c r="N1" s="476"/>
      <c r="O1" s="476"/>
      <c r="P1" s="476"/>
      <c r="Q1" s="476"/>
      <c r="R1" s="476"/>
      <c r="S1" s="476"/>
      <c r="T1" s="476"/>
      <c r="U1" s="476"/>
      <c r="AF1" s="310"/>
      <c r="AG1" s="310"/>
      <c r="AH1" s="310"/>
      <c r="AI1" s="310"/>
      <c r="AJ1" s="310"/>
      <c r="AK1" s="310"/>
      <c r="AL1" s="310"/>
      <c r="AM1" s="310"/>
      <c r="AN1" s="310"/>
      <c r="AO1" s="310"/>
      <c r="AP1" s="310"/>
      <c r="AQ1" s="311"/>
      <c r="AR1" s="1"/>
    </row>
    <row r="2" spans="1:91" ht="12.75" customHeight="1" x14ac:dyDescent="0.15">
      <c r="A2" s="476"/>
      <c r="B2" s="476"/>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c r="AJ2" s="476"/>
      <c r="AK2" s="476"/>
      <c r="AL2" s="476"/>
      <c r="AM2" s="476"/>
      <c r="AN2" s="476"/>
      <c r="AO2" s="476"/>
      <c r="AP2" s="476"/>
      <c r="AQ2" s="949"/>
      <c r="AR2" s="476"/>
      <c r="AS2" s="476"/>
      <c r="AT2" s="476"/>
      <c r="AU2" s="476"/>
      <c r="AV2" s="476"/>
      <c r="AW2" s="476"/>
      <c r="AX2" s="476"/>
      <c r="AY2" s="476"/>
      <c r="AZ2" s="476"/>
      <c r="BA2" s="476"/>
      <c r="BB2" s="476"/>
      <c r="BC2" s="476"/>
      <c r="BD2" s="476"/>
      <c r="BE2" s="476"/>
      <c r="BF2" s="476"/>
      <c r="BG2" s="476"/>
      <c r="BH2" s="476"/>
      <c r="BI2" s="476"/>
      <c r="BJ2" s="476"/>
      <c r="BK2" s="476"/>
      <c r="BL2" s="476"/>
      <c r="BM2" s="476"/>
      <c r="BN2" s="476"/>
      <c r="BO2" s="476"/>
      <c r="BP2" s="476"/>
      <c r="BQ2" s="476"/>
      <c r="BR2" s="476"/>
      <c r="BS2" s="476"/>
      <c r="BT2" s="476"/>
      <c r="BU2" s="476"/>
      <c r="BV2" s="476"/>
      <c r="BW2" s="476"/>
      <c r="BX2" s="476"/>
      <c r="BY2" s="476"/>
      <c r="BZ2" s="476"/>
      <c r="CA2" s="476"/>
      <c r="CB2" s="476"/>
      <c r="CC2" s="476"/>
      <c r="CD2" s="476"/>
      <c r="CE2" s="476"/>
      <c r="CF2" s="476"/>
      <c r="CG2" s="476"/>
      <c r="CH2" s="476"/>
      <c r="CI2" s="476"/>
      <c r="CJ2" s="476"/>
      <c r="CK2" s="476"/>
      <c r="CL2" s="476"/>
      <c r="CM2" s="476"/>
    </row>
    <row r="3" spans="1:91" x14ac:dyDescent="0.15">
      <c r="A3" s="583"/>
      <c r="B3" s="2584" t="s">
        <v>781</v>
      </c>
      <c r="C3" s="2584"/>
      <c r="D3" s="2584"/>
      <c r="E3" s="2584"/>
      <c r="F3" s="2584"/>
      <c r="G3" s="946" t="s">
        <v>780</v>
      </c>
      <c r="H3" s="946"/>
      <c r="I3" s="946"/>
      <c r="J3" s="946"/>
      <c r="K3" s="946"/>
      <c r="L3" s="946"/>
      <c r="M3" s="946"/>
      <c r="N3" s="946"/>
      <c r="O3" s="946"/>
      <c r="P3" s="946"/>
      <c r="Q3" s="946"/>
      <c r="R3" s="946"/>
      <c r="S3" s="946"/>
      <c r="T3" s="946"/>
      <c r="U3" s="946"/>
      <c r="V3" s="946"/>
      <c r="W3" s="946"/>
      <c r="X3" s="946"/>
      <c r="Y3" s="946"/>
      <c r="Z3" s="946"/>
      <c r="AA3" s="946"/>
      <c r="AB3" s="946"/>
      <c r="AC3" s="946"/>
      <c r="AD3" s="946"/>
      <c r="AE3" s="945"/>
      <c r="AF3" s="476"/>
      <c r="AG3" s="476"/>
      <c r="AH3" s="476"/>
      <c r="AI3" s="476"/>
      <c r="AJ3" s="476"/>
      <c r="AK3" s="476"/>
      <c r="AL3" s="476"/>
      <c r="AM3" s="476"/>
      <c r="AN3" s="476"/>
      <c r="AO3" s="476"/>
      <c r="AP3" s="476"/>
      <c r="AQ3" s="949"/>
      <c r="AR3" s="476"/>
      <c r="AS3" s="476"/>
      <c r="AT3" s="476"/>
      <c r="AU3" s="476"/>
      <c r="AV3" s="476"/>
      <c r="AW3" s="476"/>
      <c r="AX3" s="476"/>
      <c r="AY3" s="476"/>
      <c r="AZ3" s="476"/>
      <c r="BA3" s="476"/>
      <c r="BB3" s="476"/>
      <c r="BC3" s="476"/>
      <c r="BD3" s="476"/>
      <c r="BE3" s="476"/>
      <c r="BF3" s="476"/>
      <c r="BG3" s="476"/>
      <c r="BH3" s="476"/>
      <c r="BI3" s="476"/>
      <c r="BJ3" s="476"/>
      <c r="BK3" s="476"/>
      <c r="BL3" s="476"/>
      <c r="BM3" s="476"/>
      <c r="BN3" s="476"/>
      <c r="BO3" s="476"/>
      <c r="BP3" s="476"/>
      <c r="BQ3" s="476"/>
      <c r="BR3" s="476"/>
      <c r="BS3" s="476"/>
      <c r="BT3" s="476"/>
      <c r="BU3" s="476"/>
      <c r="BV3" s="476"/>
      <c r="BW3" s="476"/>
      <c r="BX3" s="476"/>
      <c r="BY3" s="476"/>
      <c r="BZ3" s="476"/>
      <c r="CA3" s="476"/>
      <c r="CB3" s="476"/>
      <c r="CC3" s="476"/>
      <c r="CD3" s="476"/>
      <c r="CE3" s="476"/>
      <c r="CF3" s="476"/>
      <c r="CG3" s="476"/>
      <c r="CH3" s="476"/>
      <c r="CI3" s="476"/>
      <c r="CJ3" s="476"/>
      <c r="CK3" s="476"/>
      <c r="CL3" s="476"/>
      <c r="CM3" s="476"/>
    </row>
    <row r="4" spans="1:91" hidden="1" x14ac:dyDescent="0.15">
      <c r="A4" s="486"/>
      <c r="B4" s="944" t="s">
        <v>388</v>
      </c>
      <c r="C4" s="954" t="s">
        <v>389</v>
      </c>
      <c r="D4" s="944">
        <v>1</v>
      </c>
      <c r="E4" s="955" t="s">
        <v>777</v>
      </c>
      <c r="F4" s="945" t="s">
        <v>778</v>
      </c>
      <c r="G4" s="954">
        <f>+D4+1</f>
        <v>2</v>
      </c>
      <c r="H4" s="955" t="s">
        <v>777</v>
      </c>
      <c r="I4" s="953" t="s">
        <v>778</v>
      </c>
      <c r="J4" s="944">
        <f>+G4+1</f>
        <v>3</v>
      </c>
      <c r="K4" s="955" t="s">
        <v>777</v>
      </c>
      <c r="L4" s="953" t="s">
        <v>778</v>
      </c>
      <c r="M4" s="944">
        <f>+J4+1</f>
        <v>4</v>
      </c>
      <c r="N4" s="955" t="s">
        <v>777</v>
      </c>
      <c r="O4" s="953" t="s">
        <v>778</v>
      </c>
      <c r="P4" s="944">
        <f>+M4+1</f>
        <v>5</v>
      </c>
      <c r="Q4" s="955" t="s">
        <v>777</v>
      </c>
      <c r="R4" s="953" t="s">
        <v>778</v>
      </c>
      <c r="S4" s="944">
        <f>+P4+1</f>
        <v>6</v>
      </c>
      <c r="T4" s="955" t="s">
        <v>777</v>
      </c>
      <c r="U4" s="953" t="s">
        <v>778</v>
      </c>
      <c r="V4" s="944">
        <f>+S4+1</f>
        <v>7</v>
      </c>
      <c r="W4" s="955" t="s">
        <v>777</v>
      </c>
      <c r="X4" s="953" t="s">
        <v>778</v>
      </c>
      <c r="Y4" s="944">
        <f>+V4+1</f>
        <v>8</v>
      </c>
      <c r="Z4" s="955" t="s">
        <v>777</v>
      </c>
      <c r="AA4" s="953" t="s">
        <v>778</v>
      </c>
      <c r="AB4" s="944">
        <f>+Y4+1</f>
        <v>9</v>
      </c>
      <c r="AC4" s="955" t="s">
        <v>777</v>
      </c>
      <c r="AD4" s="953" t="s">
        <v>778</v>
      </c>
      <c r="AE4" s="953">
        <f>+AB4+1</f>
        <v>10</v>
      </c>
      <c r="AF4" s="955" t="s">
        <v>777</v>
      </c>
      <c r="AG4" s="953" t="s">
        <v>778</v>
      </c>
      <c r="AH4" s="476"/>
      <c r="AI4" s="476"/>
      <c r="AJ4" s="476"/>
      <c r="AK4" s="476"/>
      <c r="AL4" s="476"/>
      <c r="AM4" s="476"/>
      <c r="AN4" s="476"/>
      <c r="AO4" s="476"/>
      <c r="AP4" s="476"/>
      <c r="AQ4" s="949"/>
      <c r="AR4" s="476"/>
      <c r="AS4" s="476"/>
      <c r="AT4" s="476"/>
      <c r="AU4" s="476"/>
      <c r="AV4" s="476"/>
      <c r="AW4" s="476"/>
      <c r="AX4" s="476"/>
      <c r="AY4" s="476"/>
      <c r="AZ4" s="476"/>
      <c r="BA4" s="476"/>
      <c r="BB4" s="476"/>
      <c r="BC4" s="476"/>
      <c r="BD4" s="476"/>
      <c r="BE4" s="476"/>
      <c r="BF4" s="476"/>
      <c r="BG4" s="476"/>
      <c r="BH4" s="476"/>
      <c r="BI4" s="476"/>
      <c r="BJ4" s="476"/>
      <c r="BK4" s="476"/>
      <c r="BL4" s="476"/>
      <c r="BM4" s="476"/>
      <c r="BN4" s="476"/>
      <c r="BO4" s="476"/>
      <c r="BP4" s="476"/>
      <c r="BQ4" s="476"/>
      <c r="BR4" s="476"/>
      <c r="BS4" s="476"/>
      <c r="BT4" s="476"/>
      <c r="BU4" s="476"/>
      <c r="BV4" s="476"/>
      <c r="BW4" s="476"/>
      <c r="BX4" s="476"/>
      <c r="BY4" s="476"/>
      <c r="BZ4" s="476"/>
      <c r="CA4" s="476"/>
      <c r="CB4" s="476"/>
      <c r="CC4" s="476"/>
      <c r="CD4" s="476"/>
      <c r="CE4" s="476"/>
      <c r="CF4" s="476"/>
      <c r="CG4" s="476"/>
      <c r="CH4" s="476"/>
      <c r="CI4" s="476"/>
      <c r="CJ4" s="476"/>
      <c r="CK4" s="476"/>
      <c r="CL4" s="476"/>
      <c r="CM4" s="476"/>
    </row>
    <row r="5" spans="1:91" hidden="1" x14ac:dyDescent="0.15">
      <c r="A5" s="486"/>
      <c r="B5" s="476">
        <f>IF(C5=0,0,'3a'!E114)</f>
        <v>0</v>
      </c>
      <c r="C5" s="476">
        <f>IF('3a'!H114=CResult!$Q$40,'3a'!G114,0)</f>
        <v>0</v>
      </c>
      <c r="D5" s="486">
        <f>IF('3a'!K114=Pagoinversiones!D$4,$C5,0)</f>
        <v>0</v>
      </c>
      <c r="E5" s="476">
        <f>IF(D5=0,0,'3a'!L114)</f>
        <v>0</v>
      </c>
      <c r="F5" s="949">
        <f>+D5*E5</f>
        <v>0</v>
      </c>
      <c r="G5" s="476">
        <f>IF('3a'!$K114=Pagoinversiones!G$4,$C5,0)</f>
        <v>0</v>
      </c>
      <c r="H5" s="476">
        <f>IF(G5=0,0,'3a'!$L114)</f>
        <v>0</v>
      </c>
      <c r="I5" s="949">
        <f>+G5*H5</f>
        <v>0</v>
      </c>
      <c r="J5" s="476">
        <f>IF('3a'!$K114=Pagoinversiones!J$4,$C5,0)</f>
        <v>0</v>
      </c>
      <c r="K5" s="476">
        <f>IF(J5=0,0,'3a'!$L114)</f>
        <v>0</v>
      </c>
      <c r="L5" s="949">
        <f>+J5*K5</f>
        <v>0</v>
      </c>
      <c r="M5" s="476">
        <f>IF('3a'!$K114=Pagoinversiones!M$4,$C5,0)</f>
        <v>0</v>
      </c>
      <c r="N5" s="476">
        <f>IF(M5=0,0,'3a'!$L114)</f>
        <v>0</v>
      </c>
      <c r="O5" s="949">
        <f>+M5*N5</f>
        <v>0</v>
      </c>
      <c r="P5" s="476">
        <f>IF('3a'!$K114=Pagoinversiones!P$4,$C5,0)</f>
        <v>0</v>
      </c>
      <c r="Q5" s="476">
        <f>IF(P5=0,0,'3a'!$L114)</f>
        <v>0</v>
      </c>
      <c r="R5" s="949">
        <f>+P5*Q5</f>
        <v>0</v>
      </c>
      <c r="S5" s="476">
        <f>IF('3a'!$K114=Pagoinversiones!S$4,$C5,0)</f>
        <v>0</v>
      </c>
      <c r="T5" s="476">
        <f>IF(S5=0,0,'3a'!$L114)</f>
        <v>0</v>
      </c>
      <c r="U5" s="949">
        <f>+S5*T5</f>
        <v>0</v>
      </c>
      <c r="V5" s="476">
        <f>IF('3a'!$K114=Pagoinversiones!V$4,$C5,0)</f>
        <v>0</v>
      </c>
      <c r="W5" s="476">
        <f>IF(V5=0,0,'3a'!$L114)</f>
        <v>0</v>
      </c>
      <c r="X5" s="949">
        <f>+V5*W5</f>
        <v>0</v>
      </c>
      <c r="Y5" s="476">
        <f>IF('3a'!$K114=Pagoinversiones!Y$4,$C5,0)</f>
        <v>0</v>
      </c>
      <c r="Z5" s="476">
        <f>IF(Y5=0,0,'3a'!$L114)</f>
        <v>0</v>
      </c>
      <c r="AA5" s="949">
        <f>+Y5*Z5</f>
        <v>0</v>
      </c>
      <c r="AB5" s="476">
        <f>IF('3a'!$K114=Pagoinversiones!AB$4,$C5,0)</f>
        <v>0</v>
      </c>
      <c r="AC5" s="476">
        <f>IF(AB5=0,0,'3a'!$L114)</f>
        <v>0</v>
      </c>
      <c r="AD5" s="949">
        <f>+AB5*AC5</f>
        <v>0</v>
      </c>
      <c r="AE5" s="949">
        <f>IF('3a'!$K114=Pagoinversiones!AE$4,$C5,0)</f>
        <v>0</v>
      </c>
      <c r="AF5" s="476">
        <f>IF(AE5=0,0,'3a'!$L114)</f>
        <v>0</v>
      </c>
      <c r="AG5" s="949">
        <f>+AE5*AF5</f>
        <v>0</v>
      </c>
      <c r="AH5" s="476"/>
      <c r="AI5" s="476"/>
      <c r="AJ5" s="476"/>
      <c r="AK5" s="476"/>
      <c r="AL5" s="476"/>
      <c r="AM5" s="476"/>
      <c r="AN5" s="476"/>
      <c r="AO5" s="476"/>
      <c r="AP5" s="476"/>
      <c r="AQ5" s="949"/>
      <c r="AR5" s="476"/>
      <c r="AS5" s="476"/>
      <c r="AT5" s="476"/>
      <c r="AU5" s="476"/>
      <c r="AV5" s="476"/>
      <c r="AW5" s="476"/>
      <c r="AX5" s="476"/>
      <c r="AY5" s="476"/>
      <c r="AZ5" s="476"/>
      <c r="BA5" s="476"/>
      <c r="BB5" s="476"/>
      <c r="BC5" s="476"/>
      <c r="BD5" s="476"/>
      <c r="BE5" s="476"/>
      <c r="BF5" s="476"/>
      <c r="BG5" s="476"/>
      <c r="BH5" s="476"/>
      <c r="BI5" s="476"/>
      <c r="BJ5" s="476"/>
      <c r="BK5" s="476"/>
      <c r="BL5" s="476"/>
      <c r="BM5" s="476"/>
      <c r="BN5" s="476"/>
      <c r="BO5" s="476"/>
      <c r="BP5" s="476"/>
      <c r="BQ5" s="476"/>
      <c r="BR5" s="476"/>
      <c r="BS5" s="476"/>
      <c r="BT5" s="476"/>
      <c r="BU5" s="476"/>
      <c r="BV5" s="476"/>
      <c r="BW5" s="476"/>
      <c r="BX5" s="476"/>
      <c r="BY5" s="476"/>
      <c r="BZ5" s="476"/>
      <c r="CA5" s="476"/>
      <c r="CB5" s="476"/>
      <c r="CC5" s="476"/>
      <c r="CD5" s="476"/>
      <c r="CE5" s="476"/>
      <c r="CF5" s="476"/>
      <c r="CG5" s="476"/>
      <c r="CH5" s="476"/>
      <c r="CI5" s="476"/>
      <c r="CJ5" s="476"/>
      <c r="CK5" s="476"/>
      <c r="CL5" s="476"/>
      <c r="CM5" s="476"/>
    </row>
    <row r="6" spans="1:91" hidden="1" x14ac:dyDescent="0.15">
      <c r="A6" s="486"/>
      <c r="B6" s="476">
        <f>IF(C6=0,0,'3a'!E115)</f>
        <v>0</v>
      </c>
      <c r="C6" s="476">
        <f>IF('3a'!H115=CResult!$Q$40,'3a'!G115,0)</f>
        <v>0</v>
      </c>
      <c r="D6" s="486">
        <f>IF('3a'!K115=Pagoinversiones!$D$4,C6,0)</f>
        <v>0</v>
      </c>
      <c r="E6" s="476">
        <f>IF(D6=0,0,'3a'!L115)</f>
        <v>0</v>
      </c>
      <c r="F6" s="949">
        <f t="shared" ref="F6:F52" si="0">+D6*E6</f>
        <v>0</v>
      </c>
      <c r="G6" s="476">
        <f>IF('3a'!$K115=Pagoinversiones!G$4,$C6,0)</f>
        <v>0</v>
      </c>
      <c r="H6" s="476">
        <f>IF(G6=0,0,'3a'!$L115)</f>
        <v>0</v>
      </c>
      <c r="I6" s="949">
        <f t="shared" ref="I6:I52" si="1">+G6*H6</f>
        <v>0</v>
      </c>
      <c r="J6" s="476">
        <f>IF('3a'!$K115=Pagoinversiones!J$4,$C6,0)</f>
        <v>0</v>
      </c>
      <c r="K6" s="476">
        <f>IF(J6=0,0,'3a'!$L115)</f>
        <v>0</v>
      </c>
      <c r="L6" s="949">
        <f t="shared" ref="L6:L52" si="2">+J6*K6</f>
        <v>0</v>
      </c>
      <c r="M6" s="476">
        <f>IF('3a'!$K115=Pagoinversiones!M$4,$C6,0)</f>
        <v>0</v>
      </c>
      <c r="N6" s="476">
        <f>IF(M6=0,0,'3a'!$L115)</f>
        <v>0</v>
      </c>
      <c r="O6" s="949">
        <f t="shared" ref="O6:O52" si="3">+M6*N6</f>
        <v>0</v>
      </c>
      <c r="P6" s="476">
        <f>IF('3a'!$K115=Pagoinversiones!P$4,$C6,0)</f>
        <v>0</v>
      </c>
      <c r="Q6" s="476">
        <f>IF(P6=0,0,'3a'!$L115)</f>
        <v>0</v>
      </c>
      <c r="R6" s="949">
        <f t="shared" ref="R6:R52" si="4">+P6*Q6</f>
        <v>0</v>
      </c>
      <c r="S6" s="476">
        <f>IF('3a'!$K115=Pagoinversiones!S$4,$C6,0)</f>
        <v>0</v>
      </c>
      <c r="T6" s="476">
        <f>IF(S6=0,0,'3a'!$L115)</f>
        <v>0</v>
      </c>
      <c r="U6" s="949">
        <f t="shared" ref="U6:U52" si="5">+S6*T6</f>
        <v>0</v>
      </c>
      <c r="V6" s="476">
        <f>IF('3a'!$K115=Pagoinversiones!V$4,$C6,0)</f>
        <v>0</v>
      </c>
      <c r="W6" s="476">
        <f>IF(V6=0,0,'3a'!$L115)</f>
        <v>0</v>
      </c>
      <c r="X6" s="949">
        <f t="shared" ref="X6:X52" si="6">+V6*W6</f>
        <v>0</v>
      </c>
      <c r="Y6" s="476">
        <f>IF('3a'!$K115=Pagoinversiones!Y$4,$C6,0)</f>
        <v>0</v>
      </c>
      <c r="Z6" s="476">
        <f>IF(Y6=0,0,'3a'!$L115)</f>
        <v>0</v>
      </c>
      <c r="AA6" s="949">
        <f t="shared" ref="AA6:AA52" si="7">+Y6*Z6</f>
        <v>0</v>
      </c>
      <c r="AB6" s="476">
        <f>IF('3a'!$K115=Pagoinversiones!AB$4,$C6,0)</f>
        <v>0</v>
      </c>
      <c r="AC6" s="476">
        <f>IF(AB6=0,0,'3a'!$L115)</f>
        <v>0</v>
      </c>
      <c r="AD6" s="949">
        <f t="shared" ref="AD6:AD52" si="8">+AB6*AC6</f>
        <v>0</v>
      </c>
      <c r="AE6" s="949">
        <f>IF('3a'!$K115=Pagoinversiones!AE$4,$C6,0)</f>
        <v>0</v>
      </c>
      <c r="AF6" s="476">
        <f>IF(AE6=0,0,'3a'!$L115)</f>
        <v>0</v>
      </c>
      <c r="AG6" s="949">
        <f t="shared" ref="AG6:AG52" si="9">+AE6*AF6</f>
        <v>0</v>
      </c>
      <c r="AH6" s="476"/>
      <c r="AI6" s="476"/>
      <c r="AJ6" s="476"/>
      <c r="AK6" s="476"/>
      <c r="AL6" s="476"/>
      <c r="AM6" s="476"/>
      <c r="AN6" s="476"/>
      <c r="AO6" s="476"/>
      <c r="AP6" s="476"/>
      <c r="AQ6" s="949"/>
      <c r="AR6" s="476"/>
      <c r="AS6" s="476"/>
      <c r="AT6" s="476"/>
      <c r="AU6" s="476"/>
      <c r="AV6" s="476"/>
      <c r="AW6" s="476"/>
      <c r="AX6" s="476"/>
      <c r="AY6" s="476"/>
      <c r="AZ6" s="476"/>
      <c r="BA6" s="476"/>
      <c r="BB6" s="476"/>
      <c r="BC6" s="476"/>
      <c r="BD6" s="476"/>
      <c r="BE6" s="476"/>
      <c r="BF6" s="476"/>
      <c r="BG6" s="476"/>
      <c r="BH6" s="476"/>
      <c r="BI6" s="476"/>
      <c r="BJ6" s="476"/>
      <c r="BK6" s="476"/>
      <c r="BL6" s="476"/>
      <c r="BM6" s="476"/>
      <c r="BN6" s="476"/>
      <c r="BO6" s="476"/>
      <c r="BP6" s="476"/>
      <c r="BQ6" s="476"/>
      <c r="BR6" s="476"/>
      <c r="BS6" s="476"/>
      <c r="BT6" s="476"/>
      <c r="BU6" s="476"/>
      <c r="BV6" s="476"/>
      <c r="BW6" s="476"/>
      <c r="BX6" s="476"/>
      <c r="BY6" s="476"/>
      <c r="BZ6" s="476"/>
      <c r="CA6" s="476"/>
      <c r="CB6" s="476"/>
      <c r="CC6" s="476"/>
      <c r="CD6" s="476"/>
      <c r="CE6" s="476"/>
      <c r="CF6" s="476"/>
      <c r="CG6" s="476"/>
      <c r="CH6" s="476"/>
      <c r="CI6" s="476"/>
      <c r="CJ6" s="476"/>
      <c r="CK6" s="476"/>
      <c r="CL6" s="476"/>
      <c r="CM6" s="476"/>
    </row>
    <row r="7" spans="1:91" hidden="1" x14ac:dyDescent="0.15">
      <c r="A7" s="486"/>
      <c r="B7" s="476">
        <f>IF(C7=0,0,'3a'!E116)</f>
        <v>0</v>
      </c>
      <c r="C7" s="476">
        <f>IF('3a'!H116=CResult!$Q$40,'3a'!G116,0)</f>
        <v>0</v>
      </c>
      <c r="D7" s="486">
        <f>IF('3a'!K116=Pagoinversiones!$D$4,C7,0)</f>
        <v>0</v>
      </c>
      <c r="E7" s="476">
        <f>IF(D7=0,0,'3a'!L116)</f>
        <v>0</v>
      </c>
      <c r="F7" s="949">
        <f t="shared" si="0"/>
        <v>0</v>
      </c>
      <c r="G7" s="476">
        <f>IF('3a'!$K116=Pagoinversiones!G$4,$C7,0)</f>
        <v>0</v>
      </c>
      <c r="H7" s="476">
        <f>IF(G7=0,0,'3a'!$L116)</f>
        <v>0</v>
      </c>
      <c r="I7" s="949">
        <f t="shared" si="1"/>
        <v>0</v>
      </c>
      <c r="J7" s="476">
        <f>IF('3a'!$K116=Pagoinversiones!J$4,$C7,0)</f>
        <v>0</v>
      </c>
      <c r="K7" s="476">
        <f>IF(J7=0,0,'3a'!$L116)</f>
        <v>0</v>
      </c>
      <c r="L7" s="949">
        <f t="shared" si="2"/>
        <v>0</v>
      </c>
      <c r="M7" s="476">
        <f>IF('3a'!$K116=Pagoinversiones!M$4,$C7,0)</f>
        <v>0</v>
      </c>
      <c r="N7" s="476">
        <f>IF(M7=0,0,'3a'!$L116)</f>
        <v>0</v>
      </c>
      <c r="O7" s="949">
        <f t="shared" si="3"/>
        <v>0</v>
      </c>
      <c r="P7" s="476">
        <f>IF('3a'!$K116=Pagoinversiones!P$4,$C7,0)</f>
        <v>0</v>
      </c>
      <c r="Q7" s="476">
        <f>IF(P7=0,0,'3a'!$L116)</f>
        <v>0</v>
      </c>
      <c r="R7" s="949">
        <f t="shared" si="4"/>
        <v>0</v>
      </c>
      <c r="S7" s="476">
        <f>IF('3a'!$K116=Pagoinversiones!S$4,$C7,0)</f>
        <v>0</v>
      </c>
      <c r="T7" s="476">
        <f>IF(S7=0,0,'3a'!$L116)</f>
        <v>0</v>
      </c>
      <c r="U7" s="949">
        <f t="shared" si="5"/>
        <v>0</v>
      </c>
      <c r="V7" s="476">
        <f>IF('3a'!$K116=Pagoinversiones!V$4,$C7,0)</f>
        <v>0</v>
      </c>
      <c r="W7" s="476">
        <f>IF(V7=0,0,'3a'!$L116)</f>
        <v>0</v>
      </c>
      <c r="X7" s="949">
        <f t="shared" si="6"/>
        <v>0</v>
      </c>
      <c r="Y7" s="476">
        <f>IF('3a'!$K116=Pagoinversiones!Y$4,$C7,0)</f>
        <v>0</v>
      </c>
      <c r="Z7" s="476">
        <f>IF(Y7=0,0,'3a'!$L116)</f>
        <v>0</v>
      </c>
      <c r="AA7" s="949">
        <f t="shared" si="7"/>
        <v>0</v>
      </c>
      <c r="AB7" s="476">
        <f>IF('3a'!$K116=Pagoinversiones!AB$4,$C7,0)</f>
        <v>0</v>
      </c>
      <c r="AC7" s="476">
        <f>IF(AB7=0,0,'3a'!$L116)</f>
        <v>0</v>
      </c>
      <c r="AD7" s="949">
        <f t="shared" si="8"/>
        <v>0</v>
      </c>
      <c r="AE7" s="949">
        <f>IF('3a'!$K116=Pagoinversiones!AE$4,$C7,0)</f>
        <v>0</v>
      </c>
      <c r="AF7" s="476">
        <f>IF(AE7=0,0,'3a'!$L116)</f>
        <v>0</v>
      </c>
      <c r="AG7" s="949">
        <f t="shared" si="9"/>
        <v>0</v>
      </c>
      <c r="AH7" s="476"/>
      <c r="AI7" s="476"/>
      <c r="AJ7" s="476"/>
      <c r="AK7" s="476"/>
      <c r="AL7" s="476"/>
      <c r="AM7" s="476"/>
      <c r="AN7" s="476"/>
      <c r="AO7" s="476"/>
      <c r="AP7" s="476"/>
      <c r="AQ7" s="949"/>
      <c r="AR7" s="476"/>
      <c r="AS7" s="476"/>
      <c r="AT7" s="476"/>
      <c r="AU7" s="476"/>
      <c r="AV7" s="476"/>
      <c r="AW7" s="476"/>
      <c r="AX7" s="476"/>
      <c r="AY7" s="476"/>
      <c r="AZ7" s="476"/>
      <c r="BA7" s="476"/>
      <c r="BB7" s="476"/>
      <c r="BC7" s="476"/>
      <c r="BD7" s="476"/>
      <c r="BE7" s="476"/>
      <c r="BF7" s="476"/>
      <c r="BG7" s="476"/>
      <c r="BH7" s="476"/>
      <c r="BI7" s="476"/>
      <c r="BJ7" s="476"/>
      <c r="BK7" s="476"/>
      <c r="BL7" s="476"/>
      <c r="BM7" s="476"/>
      <c r="BN7" s="476"/>
      <c r="BO7" s="476"/>
      <c r="BP7" s="476"/>
      <c r="BQ7" s="476"/>
      <c r="BR7" s="476"/>
      <c r="BS7" s="476"/>
      <c r="BT7" s="476"/>
      <c r="BU7" s="476"/>
      <c r="BV7" s="476"/>
      <c r="BW7" s="476"/>
      <c r="BX7" s="476"/>
      <c r="BY7" s="476"/>
      <c r="BZ7" s="476"/>
      <c r="CA7" s="476"/>
      <c r="CB7" s="476"/>
      <c r="CC7" s="476"/>
      <c r="CD7" s="476"/>
      <c r="CE7" s="476"/>
      <c r="CF7" s="476"/>
      <c r="CG7" s="476"/>
      <c r="CH7" s="476"/>
      <c r="CI7" s="476"/>
      <c r="CJ7" s="476"/>
      <c r="CK7" s="476"/>
      <c r="CL7" s="476"/>
      <c r="CM7" s="476"/>
    </row>
    <row r="8" spans="1:91" hidden="1" x14ac:dyDescent="0.15">
      <c r="A8" s="486"/>
      <c r="B8" s="476">
        <f>IF(C8=0,0,'3a'!E117)</f>
        <v>0</v>
      </c>
      <c r="C8" s="476">
        <f>IF('3a'!H117=CResult!$Q$40,'3a'!G117,0)</f>
        <v>0</v>
      </c>
      <c r="D8" s="486">
        <f>IF('3a'!K117=Pagoinversiones!$D$4,C8,0)</f>
        <v>0</v>
      </c>
      <c r="E8" s="476">
        <f>IF(D8=0,0,'3a'!L117)</f>
        <v>0</v>
      </c>
      <c r="F8" s="949">
        <f t="shared" si="0"/>
        <v>0</v>
      </c>
      <c r="G8" s="476">
        <f>IF('3a'!$K117=Pagoinversiones!G$4,$C8,0)</f>
        <v>0</v>
      </c>
      <c r="H8" s="476">
        <f>IF(G8=0,0,'3a'!$L117)</f>
        <v>0</v>
      </c>
      <c r="I8" s="949">
        <f t="shared" si="1"/>
        <v>0</v>
      </c>
      <c r="J8" s="476">
        <f>IF('3a'!$K117=Pagoinversiones!J$4,$C8,0)</f>
        <v>0</v>
      </c>
      <c r="K8" s="476">
        <f>IF(J8=0,0,'3a'!$L117)</f>
        <v>0</v>
      </c>
      <c r="L8" s="949">
        <f t="shared" si="2"/>
        <v>0</v>
      </c>
      <c r="M8" s="476">
        <f>IF('3a'!$K117=Pagoinversiones!M$4,$C8,0)</f>
        <v>0</v>
      </c>
      <c r="N8" s="476">
        <f>IF(M8=0,0,'3a'!$L117)</f>
        <v>0</v>
      </c>
      <c r="O8" s="949">
        <f t="shared" si="3"/>
        <v>0</v>
      </c>
      <c r="P8" s="476">
        <f>IF('3a'!$K117=Pagoinversiones!P$4,$C8,0)</f>
        <v>0</v>
      </c>
      <c r="Q8" s="476">
        <f>IF(P8=0,0,'3a'!$L117)</f>
        <v>0</v>
      </c>
      <c r="R8" s="949">
        <f t="shared" si="4"/>
        <v>0</v>
      </c>
      <c r="S8" s="476">
        <f>IF('3a'!$K117=Pagoinversiones!S$4,$C8,0)</f>
        <v>0</v>
      </c>
      <c r="T8" s="476">
        <f>IF(S8=0,0,'3a'!$L117)</f>
        <v>0</v>
      </c>
      <c r="U8" s="949">
        <f t="shared" si="5"/>
        <v>0</v>
      </c>
      <c r="V8" s="476">
        <f>IF('3a'!$K117=Pagoinversiones!V$4,$C8,0)</f>
        <v>0</v>
      </c>
      <c r="W8" s="476">
        <f>IF(V8=0,0,'3a'!$L117)</f>
        <v>0</v>
      </c>
      <c r="X8" s="949">
        <f t="shared" si="6"/>
        <v>0</v>
      </c>
      <c r="Y8" s="476">
        <f>IF('3a'!$K117=Pagoinversiones!Y$4,$C8,0)</f>
        <v>0</v>
      </c>
      <c r="Z8" s="476">
        <f>IF(Y8=0,0,'3a'!$L117)</f>
        <v>0</v>
      </c>
      <c r="AA8" s="949">
        <f t="shared" si="7"/>
        <v>0</v>
      </c>
      <c r="AB8" s="476">
        <f>IF('3a'!$K117=Pagoinversiones!AB$4,$C8,0)</f>
        <v>0</v>
      </c>
      <c r="AC8" s="476">
        <f>IF(AB8=0,0,'3a'!$L117)</f>
        <v>0</v>
      </c>
      <c r="AD8" s="949">
        <f t="shared" si="8"/>
        <v>0</v>
      </c>
      <c r="AE8" s="949">
        <f>IF('3a'!$K117=Pagoinversiones!AE$4,$C8,0)</f>
        <v>0</v>
      </c>
      <c r="AF8" s="476">
        <f>IF(AE8=0,0,'3a'!$L117)</f>
        <v>0</v>
      </c>
      <c r="AG8" s="949">
        <f t="shared" si="9"/>
        <v>0</v>
      </c>
      <c r="AH8" s="476"/>
      <c r="AI8" s="476"/>
      <c r="AJ8" s="476"/>
      <c r="AK8" s="476"/>
      <c r="AL8" s="476"/>
      <c r="AM8" s="476"/>
      <c r="AN8" s="476"/>
      <c r="AO8" s="476"/>
      <c r="AP8" s="476"/>
      <c r="AQ8" s="949"/>
      <c r="AR8" s="476"/>
      <c r="AS8" s="476"/>
      <c r="AT8" s="476"/>
      <c r="AU8" s="476"/>
      <c r="AV8" s="476"/>
      <c r="AW8" s="476"/>
      <c r="AX8" s="476"/>
      <c r="AY8" s="476"/>
      <c r="AZ8" s="476"/>
      <c r="BA8" s="476"/>
      <c r="BB8" s="476"/>
      <c r="BC8" s="476"/>
      <c r="BD8" s="476"/>
      <c r="BE8" s="476"/>
      <c r="BF8" s="476"/>
      <c r="BG8" s="476"/>
      <c r="BH8" s="476"/>
      <c r="BI8" s="476"/>
      <c r="BJ8" s="476"/>
      <c r="BK8" s="476"/>
      <c r="BL8" s="476"/>
      <c r="BM8" s="476"/>
      <c r="BN8" s="476"/>
      <c r="BO8" s="476"/>
      <c r="BP8" s="476"/>
      <c r="BQ8" s="476"/>
      <c r="BR8" s="476"/>
      <c r="BS8" s="476"/>
      <c r="BT8" s="476"/>
      <c r="BU8" s="476"/>
      <c r="BV8" s="476"/>
      <c r="BW8" s="476"/>
      <c r="BX8" s="476"/>
      <c r="BY8" s="476"/>
      <c r="BZ8" s="476"/>
      <c r="CA8" s="476"/>
      <c r="CB8" s="476"/>
      <c r="CC8" s="476"/>
      <c r="CD8" s="476"/>
      <c r="CE8" s="476"/>
      <c r="CF8" s="476"/>
      <c r="CG8" s="476"/>
      <c r="CH8" s="476"/>
      <c r="CI8" s="476"/>
      <c r="CJ8" s="476"/>
      <c r="CK8" s="476"/>
      <c r="CL8" s="476"/>
      <c r="CM8" s="476"/>
    </row>
    <row r="9" spans="1:91" hidden="1" x14ac:dyDescent="0.15">
      <c r="A9" s="486"/>
      <c r="B9" s="476">
        <f>IF(C9=0,0,'3a'!E118)</f>
        <v>0</v>
      </c>
      <c r="C9" s="476">
        <f>IF('3a'!H118=CResult!$Q$40,'3a'!G118,0)</f>
        <v>0</v>
      </c>
      <c r="D9" s="486">
        <f>IF('3a'!K118=Pagoinversiones!$D$4,C9,0)</f>
        <v>0</v>
      </c>
      <c r="E9" s="476">
        <f>IF(D9=0,0,'3a'!L118)</f>
        <v>0</v>
      </c>
      <c r="F9" s="949">
        <f t="shared" si="0"/>
        <v>0</v>
      </c>
      <c r="G9" s="476">
        <f>IF('3a'!$K118=Pagoinversiones!G$4,$C9,0)</f>
        <v>0</v>
      </c>
      <c r="H9" s="476">
        <f>IF(G9=0,0,'3a'!$L118)</f>
        <v>0</v>
      </c>
      <c r="I9" s="949">
        <f t="shared" si="1"/>
        <v>0</v>
      </c>
      <c r="J9" s="476">
        <f>IF('3a'!$K118=Pagoinversiones!J$4,$C9,0)</f>
        <v>0</v>
      </c>
      <c r="K9" s="476">
        <f>IF(J9=0,0,'3a'!$L118)</f>
        <v>0</v>
      </c>
      <c r="L9" s="949">
        <f t="shared" si="2"/>
        <v>0</v>
      </c>
      <c r="M9" s="476">
        <f>IF('3a'!$K118=Pagoinversiones!M$4,$C9,0)</f>
        <v>0</v>
      </c>
      <c r="N9" s="476">
        <f>IF(M9=0,0,'3a'!$L118)</f>
        <v>0</v>
      </c>
      <c r="O9" s="949">
        <f t="shared" si="3"/>
        <v>0</v>
      </c>
      <c r="P9" s="476">
        <f>IF('3a'!$K118=Pagoinversiones!P$4,$C9,0)</f>
        <v>0</v>
      </c>
      <c r="Q9" s="476">
        <f>IF(P9=0,0,'3a'!$L118)</f>
        <v>0</v>
      </c>
      <c r="R9" s="949">
        <f t="shared" si="4"/>
        <v>0</v>
      </c>
      <c r="S9" s="476">
        <f>IF('3a'!$K118=Pagoinversiones!S$4,$C9,0)</f>
        <v>0</v>
      </c>
      <c r="T9" s="476">
        <f>IF(S9=0,0,'3a'!$L118)</f>
        <v>0</v>
      </c>
      <c r="U9" s="949">
        <f t="shared" si="5"/>
        <v>0</v>
      </c>
      <c r="V9" s="476">
        <f>IF('3a'!$K118=Pagoinversiones!V$4,$C9,0)</f>
        <v>0</v>
      </c>
      <c r="W9" s="476">
        <f>IF(V9=0,0,'3a'!$L118)</f>
        <v>0</v>
      </c>
      <c r="X9" s="949">
        <f t="shared" si="6"/>
        <v>0</v>
      </c>
      <c r="Y9" s="476">
        <f>IF('3a'!$K118=Pagoinversiones!Y$4,$C9,0)</f>
        <v>0</v>
      </c>
      <c r="Z9" s="476">
        <f>IF(Y9=0,0,'3a'!$L118)</f>
        <v>0</v>
      </c>
      <c r="AA9" s="949">
        <f t="shared" si="7"/>
        <v>0</v>
      </c>
      <c r="AB9" s="476">
        <f>IF('3a'!$K118=Pagoinversiones!AB$4,$C9,0)</f>
        <v>0</v>
      </c>
      <c r="AC9" s="476">
        <f>IF(AB9=0,0,'3a'!$L118)</f>
        <v>0</v>
      </c>
      <c r="AD9" s="949">
        <f t="shared" si="8"/>
        <v>0</v>
      </c>
      <c r="AE9" s="949">
        <f>IF('3a'!$K118=Pagoinversiones!AE$4,$C9,0)</f>
        <v>0</v>
      </c>
      <c r="AF9" s="476">
        <f>IF(AE9=0,0,'3a'!$L118)</f>
        <v>0</v>
      </c>
      <c r="AG9" s="949">
        <f t="shared" si="9"/>
        <v>0</v>
      </c>
      <c r="AH9" s="476"/>
      <c r="AI9" s="476"/>
      <c r="AJ9" s="476"/>
      <c r="AK9" s="476"/>
      <c r="AL9" s="476"/>
      <c r="AM9" s="476"/>
      <c r="AN9" s="476"/>
      <c r="AO9" s="476"/>
      <c r="AP9" s="476"/>
      <c r="AQ9" s="949"/>
      <c r="AR9" s="476"/>
      <c r="AS9" s="476"/>
      <c r="AT9" s="476"/>
      <c r="AU9" s="476"/>
      <c r="AV9" s="476"/>
      <c r="AW9" s="476"/>
      <c r="AX9" s="476"/>
      <c r="AY9" s="476"/>
      <c r="AZ9" s="476"/>
      <c r="BA9" s="476"/>
      <c r="BB9" s="476"/>
      <c r="BC9" s="476"/>
      <c r="BD9" s="476"/>
      <c r="BE9" s="476"/>
      <c r="BF9" s="476"/>
      <c r="BG9" s="476"/>
      <c r="BH9" s="476"/>
      <c r="BI9" s="476"/>
      <c r="BJ9" s="476"/>
      <c r="BK9" s="476"/>
      <c r="BL9" s="476"/>
      <c r="BM9" s="476"/>
      <c r="BN9" s="476"/>
      <c r="BO9" s="476"/>
      <c r="BP9" s="476"/>
      <c r="BQ9" s="476"/>
      <c r="BR9" s="476"/>
      <c r="BS9" s="476"/>
      <c r="BT9" s="476"/>
      <c r="BU9" s="476"/>
      <c r="BV9" s="476"/>
      <c r="BW9" s="476"/>
      <c r="BX9" s="476"/>
      <c r="BY9" s="476"/>
      <c r="BZ9" s="476"/>
      <c r="CA9" s="476"/>
      <c r="CB9" s="476"/>
      <c r="CC9" s="476"/>
      <c r="CD9" s="476"/>
      <c r="CE9" s="476"/>
      <c r="CF9" s="476"/>
      <c r="CG9" s="476"/>
      <c r="CH9" s="476"/>
      <c r="CI9" s="476"/>
      <c r="CJ9" s="476"/>
      <c r="CK9" s="476"/>
      <c r="CL9" s="476"/>
      <c r="CM9" s="476"/>
    </row>
    <row r="10" spans="1:91" hidden="1" x14ac:dyDescent="0.15">
      <c r="A10" s="486"/>
      <c r="B10" s="476">
        <f>IF(C10=0,0,'3a'!E119)</f>
        <v>0</v>
      </c>
      <c r="C10" s="476">
        <f>IF('3a'!H119=CResult!$Q$40,'3a'!G119,0)</f>
        <v>0</v>
      </c>
      <c r="D10" s="486">
        <f>IF('3a'!K119=Pagoinversiones!$D$4,C10,0)</f>
        <v>0</v>
      </c>
      <c r="E10" s="476">
        <f>IF(D10=0,0,'3a'!L119)</f>
        <v>0</v>
      </c>
      <c r="F10" s="949">
        <f t="shared" si="0"/>
        <v>0</v>
      </c>
      <c r="G10" s="476">
        <f>IF('3a'!$K119=Pagoinversiones!G$4,$C10,0)</f>
        <v>0</v>
      </c>
      <c r="H10" s="476">
        <f>IF(G10=0,0,'3a'!$L119)</f>
        <v>0</v>
      </c>
      <c r="I10" s="949">
        <f t="shared" si="1"/>
        <v>0</v>
      </c>
      <c r="J10" s="476">
        <f>IF('3a'!$K119=Pagoinversiones!J$4,$C10,0)</f>
        <v>0</v>
      </c>
      <c r="K10" s="476">
        <f>IF(J10=0,0,'3a'!$L119)</f>
        <v>0</v>
      </c>
      <c r="L10" s="949">
        <f t="shared" si="2"/>
        <v>0</v>
      </c>
      <c r="M10" s="476">
        <f>IF('3a'!$K119=Pagoinversiones!M$4,$C10,0)</f>
        <v>0</v>
      </c>
      <c r="N10" s="476">
        <f>IF(M10=0,0,'3a'!$L119)</f>
        <v>0</v>
      </c>
      <c r="O10" s="949">
        <f t="shared" si="3"/>
        <v>0</v>
      </c>
      <c r="P10" s="476">
        <f>IF('3a'!$K119=Pagoinversiones!P$4,$C10,0)</f>
        <v>0</v>
      </c>
      <c r="Q10" s="476">
        <f>IF(P10=0,0,'3a'!$L119)</f>
        <v>0</v>
      </c>
      <c r="R10" s="949">
        <f t="shared" si="4"/>
        <v>0</v>
      </c>
      <c r="S10" s="476">
        <f>IF('3a'!$K119=Pagoinversiones!S$4,$C10,0)</f>
        <v>0</v>
      </c>
      <c r="T10" s="476">
        <f>IF(S10=0,0,'3a'!$L119)</f>
        <v>0</v>
      </c>
      <c r="U10" s="949">
        <f t="shared" si="5"/>
        <v>0</v>
      </c>
      <c r="V10" s="476">
        <f>IF('3a'!$K119=Pagoinversiones!V$4,$C10,0)</f>
        <v>0</v>
      </c>
      <c r="W10" s="476">
        <f>IF(V10=0,0,'3a'!$L119)</f>
        <v>0</v>
      </c>
      <c r="X10" s="949">
        <f t="shared" si="6"/>
        <v>0</v>
      </c>
      <c r="Y10" s="476">
        <f>IF('3a'!$K119=Pagoinversiones!Y$4,$C10,0)</f>
        <v>0</v>
      </c>
      <c r="Z10" s="476">
        <f>IF(Y10=0,0,'3a'!$L119)</f>
        <v>0</v>
      </c>
      <c r="AA10" s="949">
        <f t="shared" si="7"/>
        <v>0</v>
      </c>
      <c r="AB10" s="476">
        <f>IF('3a'!$K119=Pagoinversiones!AB$4,$C10,0)</f>
        <v>0</v>
      </c>
      <c r="AC10" s="476">
        <f>IF(AB10=0,0,'3a'!$L119)</f>
        <v>0</v>
      </c>
      <c r="AD10" s="949">
        <f t="shared" si="8"/>
        <v>0</v>
      </c>
      <c r="AE10" s="949">
        <f>IF('3a'!$K119=Pagoinversiones!AE$4,$C10,0)</f>
        <v>0</v>
      </c>
      <c r="AF10" s="476">
        <f>IF(AE10=0,0,'3a'!$L119)</f>
        <v>0</v>
      </c>
      <c r="AG10" s="949">
        <f t="shared" si="9"/>
        <v>0</v>
      </c>
      <c r="AH10" s="476"/>
      <c r="AI10" s="476"/>
      <c r="AJ10" s="476"/>
      <c r="AK10" s="476"/>
      <c r="AL10" s="476"/>
      <c r="AM10" s="476"/>
      <c r="AN10" s="476"/>
      <c r="AO10" s="476"/>
      <c r="AP10" s="476"/>
      <c r="AQ10" s="949"/>
      <c r="AR10" s="476"/>
      <c r="AS10" s="476"/>
      <c r="AT10" s="476"/>
      <c r="AU10" s="476"/>
      <c r="AV10" s="476"/>
      <c r="AW10" s="476"/>
      <c r="AX10" s="476"/>
      <c r="AY10" s="476"/>
      <c r="AZ10" s="476"/>
      <c r="BA10" s="476"/>
      <c r="BB10" s="476"/>
      <c r="BC10" s="476"/>
      <c r="BD10" s="476"/>
      <c r="BE10" s="476"/>
      <c r="BF10" s="476"/>
      <c r="BG10" s="476"/>
      <c r="BH10" s="476"/>
      <c r="BI10" s="476"/>
      <c r="BJ10" s="476"/>
      <c r="BK10" s="476"/>
      <c r="BL10" s="476"/>
      <c r="BM10" s="476"/>
      <c r="BN10" s="476"/>
      <c r="BO10" s="476"/>
      <c r="BP10" s="476"/>
      <c r="BQ10" s="476"/>
      <c r="BR10" s="476"/>
      <c r="BS10" s="476"/>
      <c r="BT10" s="476"/>
      <c r="BU10" s="476"/>
      <c r="BV10" s="476"/>
      <c r="BW10" s="476"/>
      <c r="BX10" s="476"/>
      <c r="BY10" s="476"/>
      <c r="BZ10" s="476"/>
      <c r="CA10" s="476"/>
      <c r="CB10" s="476"/>
      <c r="CC10" s="476"/>
      <c r="CD10" s="476"/>
      <c r="CE10" s="476"/>
      <c r="CF10" s="476"/>
      <c r="CG10" s="476"/>
      <c r="CH10" s="476"/>
      <c r="CI10" s="476"/>
      <c r="CJ10" s="476"/>
      <c r="CK10" s="476"/>
      <c r="CL10" s="476"/>
      <c r="CM10" s="476"/>
    </row>
    <row r="11" spans="1:91" hidden="1" x14ac:dyDescent="0.15">
      <c r="A11" s="486"/>
      <c r="B11" s="476" t="s">
        <v>336</v>
      </c>
      <c r="C11" s="476"/>
      <c r="D11" s="486"/>
      <c r="E11" s="476"/>
      <c r="F11" s="949"/>
      <c r="G11" s="476"/>
      <c r="H11" s="476"/>
      <c r="I11" s="949"/>
      <c r="J11" s="476"/>
      <c r="K11" s="476"/>
      <c r="L11" s="949"/>
      <c r="M11" s="476"/>
      <c r="N11" s="476"/>
      <c r="O11" s="949"/>
      <c r="P11" s="476"/>
      <c r="Q11" s="476"/>
      <c r="R11" s="949"/>
      <c r="S11" s="476"/>
      <c r="T11" s="476"/>
      <c r="U11" s="949"/>
      <c r="V11" s="476"/>
      <c r="W11" s="476"/>
      <c r="X11" s="949"/>
      <c r="Y11" s="476"/>
      <c r="Z11" s="476"/>
      <c r="AA11" s="949"/>
      <c r="AB11" s="476"/>
      <c r="AC11" s="476"/>
      <c r="AD11" s="949"/>
      <c r="AE11" s="949"/>
      <c r="AF11" s="476"/>
      <c r="AG11" s="949"/>
      <c r="AH11" s="476"/>
      <c r="AI11" s="476"/>
      <c r="AJ11" s="476"/>
      <c r="AK11" s="476"/>
      <c r="AL11" s="476"/>
      <c r="AM11" s="476"/>
      <c r="AN11" s="476"/>
      <c r="AO11" s="476"/>
      <c r="AP11" s="476"/>
      <c r="AQ11" s="949"/>
      <c r="AR11" s="476"/>
      <c r="AS11" s="476"/>
      <c r="AT11" s="476"/>
      <c r="AU11" s="476"/>
      <c r="AV11" s="476"/>
      <c r="AW11" s="476"/>
      <c r="AX11" s="476"/>
      <c r="AY11" s="476"/>
      <c r="AZ11" s="476"/>
      <c r="BA11" s="476"/>
      <c r="BB11" s="476"/>
      <c r="BC11" s="476"/>
      <c r="BD11" s="476"/>
      <c r="BE11" s="476"/>
      <c r="BF11" s="476"/>
      <c r="BG11" s="476"/>
      <c r="BH11" s="476"/>
      <c r="BI11" s="476"/>
      <c r="BJ11" s="476"/>
      <c r="BK11" s="476"/>
      <c r="BL11" s="476"/>
      <c r="BM11" s="476"/>
      <c r="BN11" s="476"/>
      <c r="BO11" s="476"/>
      <c r="BP11" s="476"/>
      <c r="BQ11" s="476"/>
      <c r="BR11" s="476"/>
      <c r="BS11" s="476"/>
      <c r="BT11" s="476"/>
      <c r="BU11" s="476"/>
      <c r="BV11" s="476"/>
      <c r="BW11" s="476"/>
      <c r="BX11" s="476"/>
      <c r="BY11" s="476"/>
      <c r="BZ11" s="476"/>
      <c r="CA11" s="476"/>
      <c r="CB11" s="476"/>
      <c r="CC11" s="476"/>
      <c r="CD11" s="476"/>
      <c r="CE11" s="476"/>
      <c r="CF11" s="476"/>
      <c r="CG11" s="476"/>
      <c r="CH11" s="476"/>
      <c r="CI11" s="476"/>
      <c r="CJ11" s="476"/>
      <c r="CK11" s="476"/>
      <c r="CL11" s="476"/>
      <c r="CM11" s="476"/>
    </row>
    <row r="12" spans="1:91" hidden="1" x14ac:dyDescent="0.15">
      <c r="A12" s="486"/>
      <c r="B12" s="476">
        <f>IF(C12=0,0,'3a'!E121)</f>
        <v>0</v>
      </c>
      <c r="C12" s="476">
        <f>IF('3a'!H121=CResult!$Q$40,'3a'!G121,0)</f>
        <v>0</v>
      </c>
      <c r="D12" s="486">
        <f>IF('3a'!K121=Pagoinversiones!$D$4,C12,0)</f>
        <v>0</v>
      </c>
      <c r="E12" s="476">
        <f>IF(D12=0,0,'3a'!L121)</f>
        <v>0</v>
      </c>
      <c r="F12" s="949">
        <f t="shared" si="0"/>
        <v>0</v>
      </c>
      <c r="G12" s="476">
        <f>IF('3a'!$K121=Pagoinversiones!G$4,$C12,0)</f>
        <v>0</v>
      </c>
      <c r="H12" s="476">
        <f>IF(G12=0,0,'3a'!$L121)</f>
        <v>0</v>
      </c>
      <c r="I12" s="949">
        <f t="shared" si="1"/>
        <v>0</v>
      </c>
      <c r="J12" s="476">
        <f>IF('3a'!$K121=Pagoinversiones!J$4,$C12,0)</f>
        <v>0</v>
      </c>
      <c r="K12" s="476">
        <f>IF(J12=0,0,'3a'!$L121)</f>
        <v>0</v>
      </c>
      <c r="L12" s="949">
        <f t="shared" si="2"/>
        <v>0</v>
      </c>
      <c r="M12" s="476">
        <f>IF('3a'!$K121=Pagoinversiones!M$4,$C12,0)</f>
        <v>0</v>
      </c>
      <c r="N12" s="476">
        <f>IF(M12=0,0,'3a'!$L121)</f>
        <v>0</v>
      </c>
      <c r="O12" s="949">
        <f t="shared" si="3"/>
        <v>0</v>
      </c>
      <c r="P12" s="476">
        <f>IF('3a'!$K121=Pagoinversiones!P$4,$C12,0)</f>
        <v>0</v>
      </c>
      <c r="Q12" s="476">
        <f>IF(P12=0,0,'3a'!$L121)</f>
        <v>0</v>
      </c>
      <c r="R12" s="949">
        <f t="shared" si="4"/>
        <v>0</v>
      </c>
      <c r="S12" s="476">
        <f>IF('3a'!$K121=Pagoinversiones!S$4,$C12,0)</f>
        <v>0</v>
      </c>
      <c r="T12" s="476">
        <f>IF(S12=0,0,'3a'!$L121)</f>
        <v>0</v>
      </c>
      <c r="U12" s="949">
        <f t="shared" si="5"/>
        <v>0</v>
      </c>
      <c r="V12" s="476">
        <f>IF('3a'!$K121=Pagoinversiones!V$4,$C12,0)</f>
        <v>0</v>
      </c>
      <c r="W12" s="476">
        <f>IF(V12=0,0,'3a'!$L121)</f>
        <v>0</v>
      </c>
      <c r="X12" s="949">
        <f t="shared" si="6"/>
        <v>0</v>
      </c>
      <c r="Y12" s="476">
        <f>IF('3a'!$K121=Pagoinversiones!Y$4,$C12,0)</f>
        <v>0</v>
      </c>
      <c r="Z12" s="476">
        <f>IF(Y12=0,0,'3a'!$L121)</f>
        <v>0</v>
      </c>
      <c r="AA12" s="949">
        <f t="shared" si="7"/>
        <v>0</v>
      </c>
      <c r="AB12" s="476">
        <f>IF('3a'!$K121=Pagoinversiones!AB$4,$C12,0)</f>
        <v>0</v>
      </c>
      <c r="AC12" s="476">
        <f>IF(AB12=0,0,'3a'!$L121)</f>
        <v>0</v>
      </c>
      <c r="AD12" s="949">
        <f t="shared" si="8"/>
        <v>0</v>
      </c>
      <c r="AE12" s="949">
        <f>IF('3a'!$K121=Pagoinversiones!AE$4,$C12,0)</f>
        <v>0</v>
      </c>
      <c r="AF12" s="476">
        <f>IF(AE12=0,0,'3a'!$L121)</f>
        <v>0</v>
      </c>
      <c r="AG12" s="949">
        <f t="shared" si="9"/>
        <v>0</v>
      </c>
      <c r="AH12" s="476"/>
      <c r="AI12" s="476"/>
      <c r="AJ12" s="476"/>
      <c r="AK12" s="476"/>
      <c r="AL12" s="476"/>
      <c r="AM12" s="476"/>
      <c r="AN12" s="476"/>
      <c r="AO12" s="476"/>
      <c r="AP12" s="476"/>
      <c r="AQ12" s="949"/>
      <c r="AR12" s="476"/>
      <c r="AS12" s="476"/>
      <c r="AT12" s="476"/>
      <c r="AU12" s="476"/>
      <c r="AV12" s="476"/>
      <c r="AW12" s="476"/>
      <c r="AX12" s="476"/>
      <c r="AY12" s="476"/>
      <c r="AZ12" s="476"/>
      <c r="BA12" s="476"/>
      <c r="BB12" s="476"/>
      <c r="BC12" s="476"/>
      <c r="BD12" s="476"/>
      <c r="BE12" s="476"/>
      <c r="BF12" s="476"/>
      <c r="BG12" s="476"/>
      <c r="BH12" s="476"/>
      <c r="BI12" s="476"/>
      <c r="BJ12" s="476"/>
      <c r="BK12" s="476"/>
      <c r="BL12" s="476"/>
      <c r="BM12" s="476"/>
      <c r="BN12" s="476"/>
      <c r="BO12" s="476"/>
      <c r="BP12" s="476"/>
      <c r="BQ12" s="476"/>
      <c r="BR12" s="476"/>
      <c r="BS12" s="476"/>
      <c r="BT12" s="476"/>
      <c r="BU12" s="476"/>
      <c r="BV12" s="476"/>
      <c r="BW12" s="476"/>
      <c r="BX12" s="476"/>
      <c r="BY12" s="476"/>
      <c r="BZ12" s="476"/>
      <c r="CA12" s="476"/>
      <c r="CB12" s="476"/>
      <c r="CC12" s="476"/>
      <c r="CD12" s="476"/>
      <c r="CE12" s="476"/>
      <c r="CF12" s="476"/>
      <c r="CG12" s="476"/>
      <c r="CH12" s="476"/>
      <c r="CI12" s="476"/>
      <c r="CJ12" s="476"/>
      <c r="CK12" s="476"/>
      <c r="CL12" s="476"/>
      <c r="CM12" s="476"/>
    </row>
    <row r="13" spans="1:91" hidden="1" x14ac:dyDescent="0.15">
      <c r="A13" s="486"/>
      <c r="B13" s="476">
        <f>IF(C13=0,0,'3a'!E122)</f>
        <v>0</v>
      </c>
      <c r="C13" s="476">
        <f>IF('3a'!H122=CResult!$Q$40,'3a'!G122,0)</f>
        <v>0</v>
      </c>
      <c r="D13" s="486">
        <f>IF('3a'!K122=Pagoinversiones!$D$4,C13,0)</f>
        <v>0</v>
      </c>
      <c r="E13" s="476">
        <f>IF(D13=0,0,'3a'!L122)</f>
        <v>0</v>
      </c>
      <c r="F13" s="949">
        <f t="shared" si="0"/>
        <v>0</v>
      </c>
      <c r="G13" s="476">
        <f>IF('3a'!$K122=Pagoinversiones!G$4,$C13,0)</f>
        <v>0</v>
      </c>
      <c r="H13" s="476">
        <f>IF(G13=0,0,'3a'!$L122)</f>
        <v>0</v>
      </c>
      <c r="I13" s="949">
        <f t="shared" si="1"/>
        <v>0</v>
      </c>
      <c r="J13" s="476">
        <f>IF('3a'!$K122=Pagoinversiones!J$4,$C13,0)</f>
        <v>0</v>
      </c>
      <c r="K13" s="476">
        <f>IF(J13=0,0,'3a'!$L122)</f>
        <v>0</v>
      </c>
      <c r="L13" s="949">
        <f t="shared" si="2"/>
        <v>0</v>
      </c>
      <c r="M13" s="476">
        <f>IF('3a'!$K122=Pagoinversiones!M$4,$C13,0)</f>
        <v>0</v>
      </c>
      <c r="N13" s="476">
        <f>IF(M13=0,0,'3a'!$L122)</f>
        <v>0</v>
      </c>
      <c r="O13" s="949">
        <f t="shared" si="3"/>
        <v>0</v>
      </c>
      <c r="P13" s="476">
        <f>IF('3a'!$K122=Pagoinversiones!P$4,$C13,0)</f>
        <v>0</v>
      </c>
      <c r="Q13" s="476">
        <f>IF(P13=0,0,'3a'!$L122)</f>
        <v>0</v>
      </c>
      <c r="R13" s="949">
        <f t="shared" si="4"/>
        <v>0</v>
      </c>
      <c r="S13" s="476">
        <f>IF('3a'!$K122=Pagoinversiones!S$4,$C13,0)</f>
        <v>0</v>
      </c>
      <c r="T13" s="476">
        <f>IF(S13=0,0,'3a'!$L122)</f>
        <v>0</v>
      </c>
      <c r="U13" s="949">
        <f t="shared" si="5"/>
        <v>0</v>
      </c>
      <c r="V13" s="476">
        <f>IF('3a'!$K122=Pagoinversiones!V$4,$C13,0)</f>
        <v>0</v>
      </c>
      <c r="W13" s="476">
        <f>IF(V13=0,0,'3a'!$L122)</f>
        <v>0</v>
      </c>
      <c r="X13" s="949">
        <f t="shared" si="6"/>
        <v>0</v>
      </c>
      <c r="Y13" s="476">
        <f>IF('3a'!$K122=Pagoinversiones!Y$4,$C13,0)</f>
        <v>0</v>
      </c>
      <c r="Z13" s="476">
        <f>IF(Y13=0,0,'3a'!$L122)</f>
        <v>0</v>
      </c>
      <c r="AA13" s="949">
        <f t="shared" si="7"/>
        <v>0</v>
      </c>
      <c r="AB13" s="476">
        <f>IF('3a'!$K122=Pagoinversiones!AB$4,$C13,0)</f>
        <v>0</v>
      </c>
      <c r="AC13" s="476">
        <f>IF(AB13=0,0,'3a'!$L122)</f>
        <v>0</v>
      </c>
      <c r="AD13" s="949">
        <f t="shared" si="8"/>
        <v>0</v>
      </c>
      <c r="AE13" s="949">
        <f>IF('3a'!$K122=Pagoinversiones!AE$4,$C13,0)</f>
        <v>0</v>
      </c>
      <c r="AF13" s="476">
        <f>IF(AE13=0,0,'3a'!$L122)</f>
        <v>0</v>
      </c>
      <c r="AG13" s="949">
        <f t="shared" si="9"/>
        <v>0</v>
      </c>
      <c r="AH13" s="476"/>
      <c r="AI13" s="476"/>
      <c r="AJ13" s="476"/>
      <c r="AK13" s="476"/>
      <c r="AL13" s="476"/>
      <c r="AM13" s="476"/>
      <c r="AN13" s="476"/>
      <c r="AO13" s="476"/>
      <c r="AP13" s="476"/>
      <c r="AQ13" s="949"/>
      <c r="AR13" s="476"/>
      <c r="AS13" s="476"/>
      <c r="AT13" s="476"/>
      <c r="AU13" s="476"/>
      <c r="AV13" s="476"/>
      <c r="AW13" s="476"/>
      <c r="AX13" s="476"/>
      <c r="AY13" s="476"/>
      <c r="AZ13" s="476"/>
      <c r="BA13" s="476"/>
      <c r="BB13" s="476"/>
      <c r="BC13" s="476"/>
      <c r="BD13" s="476"/>
      <c r="BE13" s="476"/>
      <c r="BF13" s="476"/>
      <c r="BG13" s="476"/>
      <c r="BH13" s="476"/>
      <c r="BI13" s="476"/>
      <c r="BJ13" s="476"/>
      <c r="BK13" s="476"/>
      <c r="BL13" s="476"/>
      <c r="BM13" s="476"/>
      <c r="BN13" s="476"/>
      <c r="BO13" s="476"/>
      <c r="BP13" s="476"/>
      <c r="BQ13" s="476"/>
      <c r="BR13" s="476"/>
      <c r="BS13" s="476"/>
      <c r="BT13" s="476"/>
      <c r="BU13" s="476"/>
      <c r="BV13" s="476"/>
      <c r="BW13" s="476"/>
      <c r="BX13" s="476"/>
      <c r="BY13" s="476"/>
      <c r="BZ13" s="476"/>
      <c r="CA13" s="476"/>
      <c r="CB13" s="476"/>
      <c r="CC13" s="476"/>
      <c r="CD13" s="476"/>
      <c r="CE13" s="476"/>
      <c r="CF13" s="476"/>
      <c r="CG13" s="476"/>
      <c r="CH13" s="476"/>
      <c r="CI13" s="476"/>
      <c r="CJ13" s="476"/>
      <c r="CK13" s="476"/>
      <c r="CL13" s="476"/>
      <c r="CM13" s="476"/>
    </row>
    <row r="14" spans="1:91" hidden="1" x14ac:dyDescent="0.15">
      <c r="A14" s="486"/>
      <c r="B14" s="476">
        <f>IF(C14=0,0,'3a'!E123)</f>
        <v>0</v>
      </c>
      <c r="C14" s="476">
        <f>IF('3a'!H123=CResult!$Q$40,'3a'!G123,0)</f>
        <v>0</v>
      </c>
      <c r="D14" s="486">
        <f>IF('3a'!K123=Pagoinversiones!$D$4,C14,0)</f>
        <v>0</v>
      </c>
      <c r="E14" s="476">
        <f>IF(D14=0,0,'3a'!L123)</f>
        <v>0</v>
      </c>
      <c r="F14" s="949">
        <f t="shared" si="0"/>
        <v>0</v>
      </c>
      <c r="G14" s="476">
        <f>IF('3a'!$K123=Pagoinversiones!G$4,$C14,0)</f>
        <v>0</v>
      </c>
      <c r="H14" s="476">
        <f>IF(G14=0,0,'3a'!$L123)</f>
        <v>0</v>
      </c>
      <c r="I14" s="949">
        <f t="shared" si="1"/>
        <v>0</v>
      </c>
      <c r="J14" s="476">
        <f>IF('3a'!$K123=Pagoinversiones!J$4,$C14,0)</f>
        <v>0</v>
      </c>
      <c r="K14" s="476">
        <f>IF(J14=0,0,'3a'!$L123)</f>
        <v>0</v>
      </c>
      <c r="L14" s="949">
        <f t="shared" si="2"/>
        <v>0</v>
      </c>
      <c r="M14" s="476">
        <f>IF('3a'!$K123=Pagoinversiones!M$4,$C14,0)</f>
        <v>0</v>
      </c>
      <c r="N14" s="476">
        <f>IF(M14=0,0,'3a'!$L123)</f>
        <v>0</v>
      </c>
      <c r="O14" s="949">
        <f t="shared" si="3"/>
        <v>0</v>
      </c>
      <c r="P14" s="476">
        <f>IF('3a'!$K123=Pagoinversiones!P$4,$C14,0)</f>
        <v>0</v>
      </c>
      <c r="Q14" s="476">
        <f>IF(P14=0,0,'3a'!$L123)</f>
        <v>0</v>
      </c>
      <c r="R14" s="949">
        <f t="shared" si="4"/>
        <v>0</v>
      </c>
      <c r="S14" s="476">
        <f>IF('3a'!$K123=Pagoinversiones!S$4,$C14,0)</f>
        <v>0</v>
      </c>
      <c r="T14" s="476">
        <f>IF(S14=0,0,'3a'!$L123)</f>
        <v>0</v>
      </c>
      <c r="U14" s="949">
        <f t="shared" si="5"/>
        <v>0</v>
      </c>
      <c r="V14" s="476">
        <f>IF('3a'!$K123=Pagoinversiones!V$4,$C14,0)</f>
        <v>0</v>
      </c>
      <c r="W14" s="476">
        <f>IF(V14=0,0,'3a'!$L123)</f>
        <v>0</v>
      </c>
      <c r="X14" s="949">
        <f t="shared" si="6"/>
        <v>0</v>
      </c>
      <c r="Y14" s="476">
        <f>IF('3a'!$K123=Pagoinversiones!Y$4,$C14,0)</f>
        <v>0</v>
      </c>
      <c r="Z14" s="476">
        <f>IF(Y14=0,0,'3a'!$L123)</f>
        <v>0</v>
      </c>
      <c r="AA14" s="949">
        <f t="shared" si="7"/>
        <v>0</v>
      </c>
      <c r="AB14" s="476">
        <f>IF('3a'!$K123=Pagoinversiones!AB$4,$C14,0)</f>
        <v>0</v>
      </c>
      <c r="AC14" s="476">
        <f>IF(AB14=0,0,'3a'!$L123)</f>
        <v>0</v>
      </c>
      <c r="AD14" s="949">
        <f t="shared" si="8"/>
        <v>0</v>
      </c>
      <c r="AE14" s="949">
        <f>IF('3a'!$K123=Pagoinversiones!AE$4,$C14,0)</f>
        <v>0</v>
      </c>
      <c r="AF14" s="476">
        <f>IF(AE14=0,0,'3a'!$L123)</f>
        <v>0</v>
      </c>
      <c r="AG14" s="949">
        <f t="shared" si="9"/>
        <v>0</v>
      </c>
      <c r="AH14" s="476"/>
      <c r="AI14" s="476"/>
      <c r="AJ14" s="476"/>
      <c r="AK14" s="476"/>
      <c r="AL14" s="476"/>
      <c r="AM14" s="476"/>
      <c r="AN14" s="476"/>
      <c r="AO14" s="476"/>
      <c r="AP14" s="476"/>
      <c r="AQ14" s="949"/>
      <c r="AR14" s="476"/>
      <c r="AS14" s="476"/>
      <c r="AT14" s="476"/>
      <c r="AU14" s="476"/>
      <c r="AV14" s="476"/>
      <c r="AW14" s="476"/>
      <c r="AX14" s="476"/>
      <c r="AY14" s="476"/>
      <c r="AZ14" s="476"/>
      <c r="BA14" s="476"/>
      <c r="BB14" s="476"/>
      <c r="BC14" s="476"/>
      <c r="BD14" s="476"/>
      <c r="BE14" s="476"/>
      <c r="BF14" s="476"/>
      <c r="BG14" s="476"/>
      <c r="BH14" s="476"/>
      <c r="BI14" s="476"/>
      <c r="BJ14" s="476"/>
      <c r="BK14" s="476"/>
      <c r="BL14" s="476"/>
      <c r="BM14" s="476"/>
      <c r="BN14" s="476"/>
      <c r="BO14" s="476"/>
      <c r="BP14" s="476"/>
      <c r="BQ14" s="476"/>
      <c r="BR14" s="476"/>
      <c r="BS14" s="476"/>
      <c r="BT14" s="476"/>
      <c r="BU14" s="476"/>
      <c r="BV14" s="476"/>
      <c r="BW14" s="476"/>
      <c r="BX14" s="476"/>
      <c r="BY14" s="476"/>
      <c r="BZ14" s="476"/>
      <c r="CA14" s="476"/>
      <c r="CB14" s="476"/>
      <c r="CC14" s="476"/>
      <c r="CD14" s="476"/>
      <c r="CE14" s="476"/>
      <c r="CF14" s="476"/>
      <c r="CG14" s="476"/>
      <c r="CH14" s="476"/>
      <c r="CI14" s="476"/>
      <c r="CJ14" s="476"/>
      <c r="CK14" s="476"/>
      <c r="CL14" s="476"/>
      <c r="CM14" s="476"/>
    </row>
    <row r="15" spans="1:91" hidden="1" x14ac:dyDescent="0.15">
      <c r="A15" s="486"/>
      <c r="B15" s="476">
        <f>IF(C15=0,0,'3a'!E124)</f>
        <v>0</v>
      </c>
      <c r="C15" s="476">
        <f>IF('3a'!H124=CResult!$Q$40,'3a'!G124,0)</f>
        <v>0</v>
      </c>
      <c r="D15" s="486">
        <f>IF('3a'!K124=Pagoinversiones!$D$4,C15,0)</f>
        <v>0</v>
      </c>
      <c r="E15" s="476">
        <f>IF(D15=0,0,'3a'!L124)</f>
        <v>0</v>
      </c>
      <c r="F15" s="949">
        <f t="shared" si="0"/>
        <v>0</v>
      </c>
      <c r="G15" s="476">
        <f>IF('3a'!$K124=Pagoinversiones!G$4,$C15,0)</f>
        <v>0</v>
      </c>
      <c r="H15" s="476">
        <f>IF(G15=0,0,'3a'!$L124)</f>
        <v>0</v>
      </c>
      <c r="I15" s="949">
        <f t="shared" si="1"/>
        <v>0</v>
      </c>
      <c r="J15" s="476">
        <f>IF('3a'!$K124=Pagoinversiones!J$4,$C15,0)</f>
        <v>0</v>
      </c>
      <c r="K15" s="476">
        <f>IF(J15=0,0,'3a'!$L124)</f>
        <v>0</v>
      </c>
      <c r="L15" s="949">
        <f t="shared" si="2"/>
        <v>0</v>
      </c>
      <c r="M15" s="476">
        <f>IF('3a'!$K124=Pagoinversiones!M$4,$C15,0)</f>
        <v>0</v>
      </c>
      <c r="N15" s="476">
        <f>IF(M15=0,0,'3a'!$L124)</f>
        <v>0</v>
      </c>
      <c r="O15" s="949">
        <f t="shared" si="3"/>
        <v>0</v>
      </c>
      <c r="P15" s="476">
        <f>IF('3a'!$K124=Pagoinversiones!P$4,$C15,0)</f>
        <v>0</v>
      </c>
      <c r="Q15" s="476">
        <f>IF(P15=0,0,'3a'!$L124)</f>
        <v>0</v>
      </c>
      <c r="R15" s="949">
        <f t="shared" si="4"/>
        <v>0</v>
      </c>
      <c r="S15" s="476">
        <f>IF('3a'!$K124=Pagoinversiones!S$4,$C15,0)</f>
        <v>0</v>
      </c>
      <c r="T15" s="476">
        <f>IF(S15=0,0,'3a'!$L124)</f>
        <v>0</v>
      </c>
      <c r="U15" s="949">
        <f t="shared" si="5"/>
        <v>0</v>
      </c>
      <c r="V15" s="476">
        <f>IF('3a'!$K124=Pagoinversiones!V$4,$C15,0)</f>
        <v>0</v>
      </c>
      <c r="W15" s="476">
        <f>IF(V15=0,0,'3a'!$L124)</f>
        <v>0</v>
      </c>
      <c r="X15" s="949">
        <f t="shared" si="6"/>
        <v>0</v>
      </c>
      <c r="Y15" s="476">
        <f>IF('3a'!$K124=Pagoinversiones!Y$4,$C15,0)</f>
        <v>0</v>
      </c>
      <c r="Z15" s="476">
        <f>IF(Y15=0,0,'3a'!$L124)</f>
        <v>0</v>
      </c>
      <c r="AA15" s="949">
        <f t="shared" si="7"/>
        <v>0</v>
      </c>
      <c r="AB15" s="476">
        <f>IF('3a'!$K124=Pagoinversiones!AB$4,$C15,0)</f>
        <v>0</v>
      </c>
      <c r="AC15" s="476">
        <f>IF(AB15=0,0,'3a'!$L124)</f>
        <v>0</v>
      </c>
      <c r="AD15" s="949">
        <f t="shared" si="8"/>
        <v>0</v>
      </c>
      <c r="AE15" s="949">
        <f>IF('3a'!$K124=Pagoinversiones!AE$4,$C15,0)</f>
        <v>0</v>
      </c>
      <c r="AF15" s="476">
        <f>IF(AE15=0,0,'3a'!$L124)</f>
        <v>0</v>
      </c>
      <c r="AG15" s="949">
        <f t="shared" si="9"/>
        <v>0</v>
      </c>
      <c r="AH15" s="476"/>
      <c r="AI15" s="476"/>
      <c r="AJ15" s="476"/>
      <c r="AK15" s="476"/>
      <c r="AL15" s="476"/>
      <c r="AM15" s="476"/>
      <c r="AN15" s="476"/>
      <c r="AO15" s="476"/>
      <c r="AP15" s="476"/>
      <c r="AQ15" s="949"/>
      <c r="AR15" s="476"/>
      <c r="AS15" s="476"/>
      <c r="AT15" s="476"/>
      <c r="AU15" s="476"/>
      <c r="AV15" s="476"/>
      <c r="AW15" s="476"/>
      <c r="AX15" s="476"/>
      <c r="AY15" s="476"/>
      <c r="AZ15" s="476"/>
      <c r="BA15" s="476"/>
      <c r="BB15" s="476"/>
      <c r="BC15" s="476"/>
      <c r="BD15" s="476"/>
      <c r="BE15" s="476"/>
      <c r="BF15" s="476"/>
      <c r="BG15" s="476"/>
      <c r="BH15" s="476"/>
      <c r="BI15" s="476"/>
      <c r="BJ15" s="476"/>
      <c r="BK15" s="476"/>
      <c r="BL15" s="476"/>
      <c r="BM15" s="476"/>
      <c r="BN15" s="476"/>
      <c r="BO15" s="476"/>
      <c r="BP15" s="476"/>
      <c r="BQ15" s="476"/>
      <c r="BR15" s="476"/>
      <c r="BS15" s="476"/>
      <c r="BT15" s="476"/>
      <c r="BU15" s="476"/>
      <c r="BV15" s="476"/>
      <c r="BW15" s="476"/>
      <c r="BX15" s="476"/>
      <c r="BY15" s="476"/>
      <c r="BZ15" s="476"/>
      <c r="CA15" s="476"/>
      <c r="CB15" s="476"/>
      <c r="CC15" s="476"/>
      <c r="CD15" s="476"/>
      <c r="CE15" s="476"/>
      <c r="CF15" s="476"/>
      <c r="CG15" s="476"/>
      <c r="CH15" s="476"/>
      <c r="CI15" s="476"/>
      <c r="CJ15" s="476"/>
      <c r="CK15" s="476"/>
      <c r="CL15" s="476"/>
      <c r="CM15" s="476"/>
    </row>
    <row r="16" spans="1:91" hidden="1" x14ac:dyDescent="0.15">
      <c r="A16" s="486"/>
      <c r="B16" s="476">
        <f>IF(C16=0,0,'3a'!E125)</f>
        <v>0</v>
      </c>
      <c r="C16" s="476">
        <f>IF('3a'!H125=CResult!$Q$40,'3a'!G125,0)</f>
        <v>0</v>
      </c>
      <c r="D16" s="486">
        <f>IF('3a'!K125=Pagoinversiones!$D$4,C16,0)</f>
        <v>0</v>
      </c>
      <c r="E16" s="476">
        <f>IF(D16=0,0,'3a'!L125)</f>
        <v>0</v>
      </c>
      <c r="F16" s="949">
        <f t="shared" si="0"/>
        <v>0</v>
      </c>
      <c r="G16" s="476">
        <f>IF('3a'!$K125=Pagoinversiones!G$4,$C16,0)</f>
        <v>0</v>
      </c>
      <c r="H16" s="476">
        <f>IF(G16=0,0,'3a'!$L125)</f>
        <v>0</v>
      </c>
      <c r="I16" s="949">
        <f t="shared" si="1"/>
        <v>0</v>
      </c>
      <c r="J16" s="476">
        <f>IF('3a'!$K125=Pagoinversiones!J$4,$C16,0)</f>
        <v>0</v>
      </c>
      <c r="K16" s="476">
        <f>IF(J16=0,0,'3a'!$L125)</f>
        <v>0</v>
      </c>
      <c r="L16" s="949">
        <f t="shared" si="2"/>
        <v>0</v>
      </c>
      <c r="M16" s="476">
        <f>IF('3a'!$K125=Pagoinversiones!M$4,$C16,0)</f>
        <v>0</v>
      </c>
      <c r="N16" s="476">
        <f>IF(M16=0,0,'3a'!$L125)</f>
        <v>0</v>
      </c>
      <c r="O16" s="949">
        <f t="shared" si="3"/>
        <v>0</v>
      </c>
      <c r="P16" s="476">
        <f>IF('3a'!$K125=Pagoinversiones!P$4,$C16,0)</f>
        <v>0</v>
      </c>
      <c r="Q16" s="476">
        <f>IF(P16=0,0,'3a'!$L125)</f>
        <v>0</v>
      </c>
      <c r="R16" s="949">
        <f t="shared" si="4"/>
        <v>0</v>
      </c>
      <c r="S16" s="476">
        <f>IF('3a'!$K125=Pagoinversiones!S$4,$C16,0)</f>
        <v>0</v>
      </c>
      <c r="T16" s="476">
        <f>IF(S16=0,0,'3a'!$L125)</f>
        <v>0</v>
      </c>
      <c r="U16" s="949">
        <f t="shared" si="5"/>
        <v>0</v>
      </c>
      <c r="V16" s="476">
        <f>IF('3a'!$K125=Pagoinversiones!V$4,$C16,0)</f>
        <v>0</v>
      </c>
      <c r="W16" s="476">
        <f>IF(V16=0,0,'3a'!$L125)</f>
        <v>0</v>
      </c>
      <c r="X16" s="949">
        <f t="shared" si="6"/>
        <v>0</v>
      </c>
      <c r="Y16" s="476">
        <f>IF('3a'!$K125=Pagoinversiones!Y$4,$C16,0)</f>
        <v>0</v>
      </c>
      <c r="Z16" s="476">
        <f>IF(Y16=0,0,'3a'!$L125)</f>
        <v>0</v>
      </c>
      <c r="AA16" s="949">
        <f t="shared" si="7"/>
        <v>0</v>
      </c>
      <c r="AB16" s="476">
        <f>IF('3a'!$K125=Pagoinversiones!AB$4,$C16,0)</f>
        <v>0</v>
      </c>
      <c r="AC16" s="476">
        <f>IF(AB16=0,0,'3a'!$L125)</f>
        <v>0</v>
      </c>
      <c r="AD16" s="949">
        <f t="shared" si="8"/>
        <v>0</v>
      </c>
      <c r="AE16" s="949">
        <f>IF('3a'!$K125=Pagoinversiones!AE$4,$C16,0)</f>
        <v>0</v>
      </c>
      <c r="AF16" s="476">
        <f>IF(AE16=0,0,'3a'!$L125)</f>
        <v>0</v>
      </c>
      <c r="AG16" s="949">
        <f t="shared" si="9"/>
        <v>0</v>
      </c>
      <c r="AH16" s="476"/>
      <c r="AI16" s="476"/>
      <c r="AJ16" s="476"/>
      <c r="AK16" s="476"/>
      <c r="AL16" s="476"/>
      <c r="AM16" s="476"/>
      <c r="AN16" s="476"/>
      <c r="AO16" s="476"/>
      <c r="AP16" s="476"/>
      <c r="AQ16" s="949"/>
      <c r="AR16" s="476"/>
      <c r="AS16" s="476"/>
      <c r="AT16" s="476"/>
      <c r="AU16" s="476"/>
      <c r="AV16" s="476"/>
      <c r="AW16" s="476"/>
      <c r="AX16" s="476"/>
      <c r="AY16" s="476"/>
      <c r="AZ16" s="476"/>
      <c r="BA16" s="476"/>
      <c r="BB16" s="476"/>
      <c r="BC16" s="476"/>
      <c r="BD16" s="476"/>
      <c r="BE16" s="476"/>
      <c r="BF16" s="476"/>
      <c r="BG16" s="476"/>
      <c r="BH16" s="476"/>
      <c r="BI16" s="476"/>
      <c r="BJ16" s="476"/>
      <c r="BK16" s="476"/>
      <c r="BL16" s="476"/>
      <c r="BM16" s="476"/>
      <c r="BN16" s="476"/>
      <c r="BO16" s="476"/>
      <c r="BP16" s="476"/>
      <c r="BQ16" s="476"/>
      <c r="BR16" s="476"/>
      <c r="BS16" s="476"/>
      <c r="BT16" s="476"/>
      <c r="BU16" s="476"/>
      <c r="BV16" s="476"/>
      <c r="BW16" s="476"/>
      <c r="BX16" s="476"/>
      <c r="BY16" s="476"/>
      <c r="BZ16" s="476"/>
      <c r="CA16" s="476"/>
      <c r="CB16" s="476"/>
      <c r="CC16" s="476"/>
      <c r="CD16" s="476"/>
      <c r="CE16" s="476"/>
      <c r="CF16" s="476"/>
      <c r="CG16" s="476"/>
      <c r="CH16" s="476"/>
      <c r="CI16" s="476"/>
      <c r="CJ16" s="476"/>
      <c r="CK16" s="476"/>
      <c r="CL16" s="476"/>
      <c r="CM16" s="476"/>
    </row>
    <row r="17" spans="1:91" hidden="1" x14ac:dyDescent="0.15">
      <c r="A17" s="486"/>
      <c r="B17" s="476">
        <f>IF(C17=0,0,'3a'!E126)</f>
        <v>0</v>
      </c>
      <c r="C17" s="476">
        <f>IF('3a'!H126=CResult!$Q$40,'3a'!G126,0)</f>
        <v>0</v>
      </c>
      <c r="D17" s="486">
        <f>IF('3a'!K126=Pagoinversiones!$D$4,C17,0)</f>
        <v>0</v>
      </c>
      <c r="E17" s="476">
        <f>IF(D17=0,0,'3a'!L126)</f>
        <v>0</v>
      </c>
      <c r="F17" s="949">
        <f t="shared" si="0"/>
        <v>0</v>
      </c>
      <c r="G17" s="476">
        <f>IF('3a'!$K126=Pagoinversiones!G$4,$C17,0)</f>
        <v>0</v>
      </c>
      <c r="H17" s="476">
        <f>IF(G17=0,0,'3a'!$L126)</f>
        <v>0</v>
      </c>
      <c r="I17" s="949">
        <f t="shared" si="1"/>
        <v>0</v>
      </c>
      <c r="J17" s="476">
        <f>IF('3a'!$K126=Pagoinversiones!J$4,$C17,0)</f>
        <v>0</v>
      </c>
      <c r="K17" s="476">
        <f>IF(J17=0,0,'3a'!$L126)</f>
        <v>0</v>
      </c>
      <c r="L17" s="949">
        <f t="shared" si="2"/>
        <v>0</v>
      </c>
      <c r="M17" s="476">
        <f>IF('3a'!$K126=Pagoinversiones!M$4,$C17,0)</f>
        <v>0</v>
      </c>
      <c r="N17" s="476">
        <f>IF(M17=0,0,'3a'!$L126)</f>
        <v>0</v>
      </c>
      <c r="O17" s="949">
        <f t="shared" si="3"/>
        <v>0</v>
      </c>
      <c r="P17" s="476">
        <f>IF('3a'!$K126=Pagoinversiones!P$4,$C17,0)</f>
        <v>0</v>
      </c>
      <c r="Q17" s="476">
        <f>IF(P17=0,0,'3a'!$L126)</f>
        <v>0</v>
      </c>
      <c r="R17" s="949">
        <f t="shared" si="4"/>
        <v>0</v>
      </c>
      <c r="S17" s="476">
        <f>IF('3a'!$K126=Pagoinversiones!S$4,$C17,0)</f>
        <v>0</v>
      </c>
      <c r="T17" s="476">
        <f>IF(S17=0,0,'3a'!$L126)</f>
        <v>0</v>
      </c>
      <c r="U17" s="949">
        <f t="shared" si="5"/>
        <v>0</v>
      </c>
      <c r="V17" s="476">
        <f>IF('3a'!$K126=Pagoinversiones!V$4,$C17,0)</f>
        <v>0</v>
      </c>
      <c r="W17" s="476">
        <f>IF(V17=0,0,'3a'!$L126)</f>
        <v>0</v>
      </c>
      <c r="X17" s="949">
        <f t="shared" si="6"/>
        <v>0</v>
      </c>
      <c r="Y17" s="476">
        <f>IF('3a'!$K126=Pagoinversiones!Y$4,$C17,0)</f>
        <v>0</v>
      </c>
      <c r="Z17" s="476">
        <f>IF(Y17=0,0,'3a'!$L126)</f>
        <v>0</v>
      </c>
      <c r="AA17" s="949">
        <f t="shared" si="7"/>
        <v>0</v>
      </c>
      <c r="AB17" s="476">
        <f>IF('3a'!$K126=Pagoinversiones!AB$4,$C17,0)</f>
        <v>0</v>
      </c>
      <c r="AC17" s="476">
        <f>IF(AB17=0,0,'3a'!$L126)</f>
        <v>0</v>
      </c>
      <c r="AD17" s="949">
        <f t="shared" si="8"/>
        <v>0</v>
      </c>
      <c r="AE17" s="949">
        <f>IF('3a'!$K126=Pagoinversiones!AE$4,$C17,0)</f>
        <v>0</v>
      </c>
      <c r="AF17" s="476">
        <f>IF(AE17=0,0,'3a'!$L126)</f>
        <v>0</v>
      </c>
      <c r="AG17" s="949">
        <f t="shared" si="9"/>
        <v>0</v>
      </c>
      <c r="AH17" s="476"/>
      <c r="AI17" s="476"/>
      <c r="AJ17" s="476"/>
      <c r="AK17" s="476"/>
      <c r="AL17" s="476"/>
      <c r="AM17" s="476"/>
      <c r="AN17" s="476"/>
      <c r="AO17" s="476"/>
      <c r="AP17" s="476"/>
      <c r="AQ17" s="949"/>
      <c r="AR17" s="476"/>
      <c r="AS17" s="476"/>
      <c r="AT17" s="476"/>
      <c r="AU17" s="476"/>
      <c r="AV17" s="476"/>
      <c r="AW17" s="476"/>
      <c r="AX17" s="476"/>
      <c r="AY17" s="476"/>
      <c r="AZ17" s="476"/>
      <c r="BA17" s="476"/>
      <c r="BB17" s="476"/>
      <c r="BC17" s="476"/>
      <c r="BD17" s="476"/>
      <c r="BE17" s="476"/>
      <c r="BF17" s="476"/>
      <c r="BG17" s="476"/>
      <c r="BH17" s="476"/>
      <c r="BI17" s="476"/>
      <c r="BJ17" s="476"/>
      <c r="BK17" s="476"/>
      <c r="BL17" s="476"/>
      <c r="BM17" s="476"/>
      <c r="BN17" s="476"/>
      <c r="BO17" s="476"/>
      <c r="BP17" s="476"/>
      <c r="BQ17" s="476"/>
      <c r="BR17" s="476"/>
      <c r="BS17" s="476"/>
      <c r="BT17" s="476"/>
      <c r="BU17" s="476"/>
      <c r="BV17" s="476"/>
      <c r="BW17" s="476"/>
      <c r="BX17" s="476"/>
      <c r="BY17" s="476"/>
      <c r="BZ17" s="476"/>
      <c r="CA17" s="476"/>
      <c r="CB17" s="476"/>
      <c r="CC17" s="476"/>
      <c r="CD17" s="476"/>
      <c r="CE17" s="476"/>
      <c r="CF17" s="476"/>
      <c r="CG17" s="476"/>
      <c r="CH17" s="476"/>
      <c r="CI17" s="476"/>
      <c r="CJ17" s="476"/>
      <c r="CK17" s="476"/>
      <c r="CL17" s="476"/>
      <c r="CM17" s="476"/>
    </row>
    <row r="18" spans="1:91" hidden="1" x14ac:dyDescent="0.15">
      <c r="A18" s="486"/>
      <c r="B18" s="476" t="s">
        <v>336</v>
      </c>
      <c r="C18" s="476"/>
      <c r="D18" s="486"/>
      <c r="E18" s="476"/>
      <c r="F18" s="949"/>
      <c r="G18" s="476"/>
      <c r="H18" s="476"/>
      <c r="I18" s="949"/>
      <c r="J18" s="476"/>
      <c r="K18" s="476"/>
      <c r="L18" s="949"/>
      <c r="M18" s="476"/>
      <c r="N18" s="476"/>
      <c r="O18" s="949"/>
      <c r="P18" s="476"/>
      <c r="Q18" s="476"/>
      <c r="R18" s="949"/>
      <c r="S18" s="476"/>
      <c r="T18" s="476"/>
      <c r="U18" s="949"/>
      <c r="V18" s="476"/>
      <c r="W18" s="476"/>
      <c r="X18" s="949"/>
      <c r="Y18" s="476"/>
      <c r="Z18" s="476"/>
      <c r="AA18" s="949"/>
      <c r="AB18" s="476"/>
      <c r="AC18" s="476"/>
      <c r="AD18" s="949"/>
      <c r="AE18" s="949"/>
      <c r="AF18" s="476"/>
      <c r="AG18" s="949"/>
      <c r="AH18" s="476"/>
      <c r="AI18" s="476"/>
      <c r="AJ18" s="476"/>
      <c r="AK18" s="476"/>
      <c r="AL18" s="476"/>
      <c r="AM18" s="476"/>
      <c r="AN18" s="476"/>
      <c r="AO18" s="476"/>
      <c r="AP18" s="476"/>
      <c r="AQ18" s="949"/>
      <c r="AR18" s="476"/>
      <c r="AS18" s="476"/>
      <c r="AT18" s="476"/>
      <c r="AU18" s="476"/>
      <c r="AV18" s="476"/>
      <c r="AW18" s="476"/>
      <c r="AX18" s="476"/>
      <c r="AY18" s="476"/>
      <c r="AZ18" s="476"/>
      <c r="BA18" s="476"/>
      <c r="BB18" s="476"/>
      <c r="BC18" s="476"/>
      <c r="BD18" s="476"/>
      <c r="BE18" s="476"/>
      <c r="BF18" s="476"/>
      <c r="BG18" s="476"/>
      <c r="BH18" s="476"/>
      <c r="BI18" s="476"/>
      <c r="BJ18" s="476"/>
      <c r="BK18" s="476"/>
      <c r="BL18" s="476"/>
      <c r="BM18" s="476"/>
      <c r="BN18" s="476"/>
      <c r="BO18" s="476"/>
      <c r="BP18" s="476"/>
      <c r="BQ18" s="476"/>
      <c r="BR18" s="476"/>
      <c r="BS18" s="476"/>
      <c r="BT18" s="476"/>
      <c r="BU18" s="476"/>
      <c r="BV18" s="476"/>
      <c r="BW18" s="476"/>
      <c r="BX18" s="476"/>
      <c r="BY18" s="476"/>
      <c r="BZ18" s="476"/>
      <c r="CA18" s="476"/>
      <c r="CB18" s="476"/>
      <c r="CC18" s="476"/>
      <c r="CD18" s="476"/>
      <c r="CE18" s="476"/>
      <c r="CF18" s="476"/>
      <c r="CG18" s="476"/>
      <c r="CH18" s="476"/>
      <c r="CI18" s="476"/>
      <c r="CJ18" s="476"/>
      <c r="CK18" s="476"/>
      <c r="CL18" s="476"/>
      <c r="CM18" s="476"/>
    </row>
    <row r="19" spans="1:91" hidden="1" x14ac:dyDescent="0.15">
      <c r="A19" s="486"/>
      <c r="B19" s="476">
        <f>IF(C19=0,0,'3a'!E128)</f>
        <v>0</v>
      </c>
      <c r="C19" s="476">
        <f>IF('3a'!H128=CResult!$Q$40,'3a'!G128,0)</f>
        <v>0</v>
      </c>
      <c r="D19" s="486">
        <f>IF('3a'!K128=Pagoinversiones!$D$4,C19,0)</f>
        <v>0</v>
      </c>
      <c r="E19" s="476">
        <f>IF(D19=0,0,'3a'!L128)</f>
        <v>0</v>
      </c>
      <c r="F19" s="949">
        <f t="shared" si="0"/>
        <v>0</v>
      </c>
      <c r="G19" s="476">
        <f>IF('3a'!$K128=Pagoinversiones!G$4,$C19,0)</f>
        <v>0</v>
      </c>
      <c r="H19" s="476">
        <f>IF(G19=0,0,'3a'!$L128)</f>
        <v>0</v>
      </c>
      <c r="I19" s="949">
        <f t="shared" si="1"/>
        <v>0</v>
      </c>
      <c r="J19" s="476">
        <f>IF('3a'!$K128=Pagoinversiones!J$4,$C19,0)</f>
        <v>0</v>
      </c>
      <c r="K19" s="476">
        <f>IF(J19=0,0,'3a'!$L128)</f>
        <v>0</v>
      </c>
      <c r="L19" s="949">
        <f t="shared" si="2"/>
        <v>0</v>
      </c>
      <c r="M19" s="476">
        <f>IF('3a'!$K128=Pagoinversiones!M$4,$C19,0)</f>
        <v>0</v>
      </c>
      <c r="N19" s="476">
        <f>IF(M19=0,0,'3a'!$L128)</f>
        <v>0</v>
      </c>
      <c r="O19" s="949">
        <f t="shared" si="3"/>
        <v>0</v>
      </c>
      <c r="P19" s="476">
        <f>IF('3a'!$K128=Pagoinversiones!P$4,$C19,0)</f>
        <v>0</v>
      </c>
      <c r="Q19" s="476">
        <f>IF(P19=0,0,'3a'!$L128)</f>
        <v>0</v>
      </c>
      <c r="R19" s="949">
        <f t="shared" si="4"/>
        <v>0</v>
      </c>
      <c r="S19" s="476">
        <f>IF('3a'!$K128=Pagoinversiones!S$4,$C19,0)</f>
        <v>0</v>
      </c>
      <c r="T19" s="476">
        <f>IF(S19=0,0,'3a'!$L128)</f>
        <v>0</v>
      </c>
      <c r="U19" s="949">
        <f t="shared" si="5"/>
        <v>0</v>
      </c>
      <c r="V19" s="476">
        <f>IF('3a'!$K128=Pagoinversiones!V$4,$C19,0)</f>
        <v>0</v>
      </c>
      <c r="W19" s="476">
        <f>IF(V19=0,0,'3a'!$L128)</f>
        <v>0</v>
      </c>
      <c r="X19" s="949">
        <f t="shared" si="6"/>
        <v>0</v>
      </c>
      <c r="Y19" s="476">
        <f>IF('3a'!$K128=Pagoinversiones!Y$4,$C19,0)</f>
        <v>0</v>
      </c>
      <c r="Z19" s="476">
        <f>IF(Y19=0,0,'3a'!$L128)</f>
        <v>0</v>
      </c>
      <c r="AA19" s="949">
        <f t="shared" si="7"/>
        <v>0</v>
      </c>
      <c r="AB19" s="476">
        <f>IF('3a'!$K128=Pagoinversiones!AB$4,$C19,0)</f>
        <v>0</v>
      </c>
      <c r="AC19" s="476">
        <f>IF(AB19=0,0,'3a'!$L128)</f>
        <v>0</v>
      </c>
      <c r="AD19" s="949">
        <f t="shared" si="8"/>
        <v>0</v>
      </c>
      <c r="AE19" s="949">
        <f>IF('3a'!$K128=Pagoinversiones!AE$4,$C19,0)</f>
        <v>0</v>
      </c>
      <c r="AF19" s="476">
        <f>IF(AE19=0,0,'3a'!$L128)</f>
        <v>0</v>
      </c>
      <c r="AG19" s="949">
        <f t="shared" si="9"/>
        <v>0</v>
      </c>
      <c r="AH19" s="476"/>
      <c r="AI19" s="476"/>
      <c r="AJ19" s="476"/>
      <c r="AK19" s="476"/>
      <c r="AL19" s="476"/>
      <c r="AM19" s="476"/>
      <c r="AN19" s="476"/>
      <c r="AO19" s="476"/>
      <c r="AP19" s="476"/>
      <c r="AQ19" s="949"/>
      <c r="AR19" s="476"/>
      <c r="AS19" s="476"/>
      <c r="AT19" s="476"/>
      <c r="AU19" s="476"/>
      <c r="AV19" s="476"/>
      <c r="AW19" s="476"/>
      <c r="AX19" s="476"/>
      <c r="AY19" s="476"/>
      <c r="AZ19" s="476"/>
      <c r="BA19" s="476"/>
      <c r="BB19" s="476"/>
      <c r="BC19" s="476"/>
      <c r="BD19" s="476"/>
      <c r="BE19" s="476"/>
      <c r="BF19" s="476"/>
      <c r="BG19" s="476"/>
      <c r="BH19" s="476"/>
      <c r="BI19" s="476"/>
      <c r="BJ19" s="476"/>
      <c r="BK19" s="476"/>
      <c r="BL19" s="476"/>
      <c r="BM19" s="476"/>
      <c r="BN19" s="476"/>
      <c r="BO19" s="476"/>
      <c r="BP19" s="476"/>
      <c r="BQ19" s="476"/>
      <c r="BR19" s="476"/>
      <c r="BS19" s="476"/>
      <c r="BT19" s="476"/>
      <c r="BU19" s="476"/>
      <c r="BV19" s="476"/>
      <c r="BW19" s="476"/>
      <c r="BX19" s="476"/>
      <c r="BY19" s="476"/>
      <c r="BZ19" s="476"/>
      <c r="CA19" s="476"/>
      <c r="CB19" s="476"/>
      <c r="CC19" s="476"/>
      <c r="CD19" s="476"/>
      <c r="CE19" s="476"/>
      <c r="CF19" s="476"/>
      <c r="CG19" s="476"/>
      <c r="CH19" s="476"/>
      <c r="CI19" s="476"/>
      <c r="CJ19" s="476"/>
      <c r="CK19" s="476"/>
      <c r="CL19" s="476"/>
      <c r="CM19" s="476"/>
    </row>
    <row r="20" spans="1:91" hidden="1" x14ac:dyDescent="0.15">
      <c r="A20" s="486"/>
      <c r="B20" s="476">
        <f>IF(C20=0,0,'3a'!E129)</f>
        <v>0</v>
      </c>
      <c r="C20" s="476">
        <f>IF('3a'!H129=CResult!$Q$40,'3a'!G129,0)</f>
        <v>0</v>
      </c>
      <c r="D20" s="486">
        <f>IF('3a'!K129=Pagoinversiones!$D$4,C20,0)</f>
        <v>0</v>
      </c>
      <c r="E20" s="476">
        <f>IF(D20=0,0,'3a'!L129)</f>
        <v>0</v>
      </c>
      <c r="F20" s="949">
        <f t="shared" si="0"/>
        <v>0</v>
      </c>
      <c r="G20" s="476">
        <f>IF('3a'!$K129=Pagoinversiones!G$4,$C20,0)</f>
        <v>0</v>
      </c>
      <c r="H20" s="476">
        <f>IF(G20=0,0,'3a'!$L129)</f>
        <v>0</v>
      </c>
      <c r="I20" s="949">
        <f t="shared" si="1"/>
        <v>0</v>
      </c>
      <c r="J20" s="476">
        <f>IF('3a'!$K129=Pagoinversiones!J$4,$C20,0)</f>
        <v>0</v>
      </c>
      <c r="K20" s="476">
        <f>IF(J20=0,0,'3a'!$L129)</f>
        <v>0</v>
      </c>
      <c r="L20" s="949">
        <f t="shared" si="2"/>
        <v>0</v>
      </c>
      <c r="M20" s="476">
        <f>IF('3a'!$K129=Pagoinversiones!M$4,$C20,0)</f>
        <v>0</v>
      </c>
      <c r="N20" s="476">
        <f>IF(M20=0,0,'3a'!$L129)</f>
        <v>0</v>
      </c>
      <c r="O20" s="949">
        <f t="shared" si="3"/>
        <v>0</v>
      </c>
      <c r="P20" s="476">
        <f>IF('3a'!$K129=Pagoinversiones!P$4,$C20,0)</f>
        <v>0</v>
      </c>
      <c r="Q20" s="476">
        <f>IF(P20=0,0,'3a'!$L129)</f>
        <v>0</v>
      </c>
      <c r="R20" s="949">
        <f t="shared" si="4"/>
        <v>0</v>
      </c>
      <c r="S20" s="476">
        <f>IF('3a'!$K129=Pagoinversiones!S$4,$C20,0)</f>
        <v>0</v>
      </c>
      <c r="T20" s="476">
        <f>IF(S20=0,0,'3a'!$L129)</f>
        <v>0</v>
      </c>
      <c r="U20" s="949">
        <f t="shared" si="5"/>
        <v>0</v>
      </c>
      <c r="V20" s="476">
        <f>IF('3a'!$K129=Pagoinversiones!V$4,$C20,0)</f>
        <v>0</v>
      </c>
      <c r="W20" s="476">
        <f>IF(V20=0,0,'3a'!$L129)</f>
        <v>0</v>
      </c>
      <c r="X20" s="949">
        <f t="shared" si="6"/>
        <v>0</v>
      </c>
      <c r="Y20" s="476">
        <f>IF('3a'!$K129=Pagoinversiones!Y$4,$C20,0)</f>
        <v>0</v>
      </c>
      <c r="Z20" s="476">
        <f>IF(Y20=0,0,'3a'!$L129)</f>
        <v>0</v>
      </c>
      <c r="AA20" s="949">
        <f t="shared" si="7"/>
        <v>0</v>
      </c>
      <c r="AB20" s="476">
        <f>IF('3a'!$K129=Pagoinversiones!AB$4,$C20,0)</f>
        <v>0</v>
      </c>
      <c r="AC20" s="476">
        <f>IF(AB20=0,0,'3a'!$L129)</f>
        <v>0</v>
      </c>
      <c r="AD20" s="949">
        <f t="shared" si="8"/>
        <v>0</v>
      </c>
      <c r="AE20" s="949">
        <f>IF('3a'!$K129=Pagoinversiones!AE$4,$C20,0)</f>
        <v>0</v>
      </c>
      <c r="AF20" s="476">
        <f>IF(AE20=0,0,'3a'!$L129)</f>
        <v>0</v>
      </c>
      <c r="AG20" s="949">
        <f t="shared" si="9"/>
        <v>0</v>
      </c>
      <c r="AH20" s="476"/>
      <c r="AI20" s="476"/>
      <c r="AJ20" s="476"/>
      <c r="AK20" s="476"/>
      <c r="AL20" s="476"/>
      <c r="AM20" s="476"/>
      <c r="AN20" s="476"/>
      <c r="AO20" s="476"/>
      <c r="AP20" s="476"/>
      <c r="AQ20" s="949"/>
      <c r="AR20" s="476"/>
      <c r="AS20" s="476"/>
      <c r="AT20" s="476"/>
      <c r="AU20" s="476"/>
      <c r="AV20" s="476"/>
      <c r="AW20" s="476"/>
      <c r="AX20" s="476"/>
      <c r="AY20" s="476"/>
      <c r="AZ20" s="476"/>
      <c r="BA20" s="476"/>
      <c r="BB20" s="476"/>
      <c r="BC20" s="476"/>
      <c r="BD20" s="476"/>
      <c r="BE20" s="476"/>
      <c r="BF20" s="476"/>
      <c r="BG20" s="476"/>
      <c r="BH20" s="476"/>
      <c r="BI20" s="476"/>
      <c r="BJ20" s="476"/>
      <c r="BK20" s="476"/>
      <c r="BL20" s="476"/>
      <c r="BM20" s="476"/>
      <c r="BN20" s="476"/>
      <c r="BO20" s="476"/>
      <c r="BP20" s="476"/>
      <c r="BQ20" s="476"/>
      <c r="BR20" s="476"/>
      <c r="BS20" s="476"/>
      <c r="BT20" s="476"/>
      <c r="BU20" s="476"/>
      <c r="BV20" s="476"/>
      <c r="BW20" s="476"/>
      <c r="BX20" s="476"/>
      <c r="BY20" s="476"/>
      <c r="BZ20" s="476"/>
      <c r="CA20" s="476"/>
      <c r="CB20" s="476"/>
      <c r="CC20" s="476"/>
      <c r="CD20" s="476"/>
      <c r="CE20" s="476"/>
      <c r="CF20" s="476"/>
      <c r="CG20" s="476"/>
      <c r="CH20" s="476"/>
      <c r="CI20" s="476"/>
      <c r="CJ20" s="476"/>
      <c r="CK20" s="476"/>
      <c r="CL20" s="476"/>
      <c r="CM20" s="476"/>
    </row>
    <row r="21" spans="1:91" hidden="1" x14ac:dyDescent="0.15">
      <c r="A21" s="486"/>
      <c r="B21" s="476">
        <f>IF(C21=0,0,'3a'!E130)</f>
        <v>0</v>
      </c>
      <c r="C21" s="476">
        <f>IF('3a'!H130=CResult!$Q$40,'3a'!G130,0)</f>
        <v>0</v>
      </c>
      <c r="D21" s="486">
        <f>IF('3a'!K130=Pagoinversiones!$D$4,C21,0)</f>
        <v>0</v>
      </c>
      <c r="E21" s="476">
        <f>IF(D21=0,0,'3a'!L130)</f>
        <v>0</v>
      </c>
      <c r="F21" s="949">
        <f t="shared" si="0"/>
        <v>0</v>
      </c>
      <c r="G21" s="476">
        <f>IF('3a'!$K130=Pagoinversiones!G$4,$C21,0)</f>
        <v>0</v>
      </c>
      <c r="H21" s="476">
        <f>IF(G21=0,0,'3a'!$L130)</f>
        <v>0</v>
      </c>
      <c r="I21" s="949">
        <f t="shared" si="1"/>
        <v>0</v>
      </c>
      <c r="J21" s="476">
        <f>IF('3a'!$K130=Pagoinversiones!J$4,$C21,0)</f>
        <v>0</v>
      </c>
      <c r="K21" s="476">
        <f>IF(J21=0,0,'3a'!$L130)</f>
        <v>0</v>
      </c>
      <c r="L21" s="949">
        <f t="shared" si="2"/>
        <v>0</v>
      </c>
      <c r="M21" s="476">
        <f>IF('3a'!$K130=Pagoinversiones!M$4,$C21,0)</f>
        <v>0</v>
      </c>
      <c r="N21" s="476">
        <f>IF(M21=0,0,'3a'!$L130)</f>
        <v>0</v>
      </c>
      <c r="O21" s="949">
        <f t="shared" si="3"/>
        <v>0</v>
      </c>
      <c r="P21" s="476">
        <f>IF('3a'!$K130=Pagoinversiones!P$4,$C21,0)</f>
        <v>0</v>
      </c>
      <c r="Q21" s="476">
        <f>IF(P21=0,0,'3a'!$L130)</f>
        <v>0</v>
      </c>
      <c r="R21" s="949">
        <f t="shared" si="4"/>
        <v>0</v>
      </c>
      <c r="S21" s="476">
        <f>IF('3a'!$K130=Pagoinversiones!S$4,$C21,0)</f>
        <v>0</v>
      </c>
      <c r="T21" s="476">
        <f>IF(S21=0,0,'3a'!$L130)</f>
        <v>0</v>
      </c>
      <c r="U21" s="949">
        <f t="shared" si="5"/>
        <v>0</v>
      </c>
      <c r="V21" s="476">
        <f>IF('3a'!$K130=Pagoinversiones!V$4,$C21,0)</f>
        <v>0</v>
      </c>
      <c r="W21" s="476">
        <f>IF(V21=0,0,'3a'!$L130)</f>
        <v>0</v>
      </c>
      <c r="X21" s="949">
        <f t="shared" si="6"/>
        <v>0</v>
      </c>
      <c r="Y21" s="476">
        <f>IF('3a'!$K130=Pagoinversiones!Y$4,$C21,0)</f>
        <v>0</v>
      </c>
      <c r="Z21" s="476">
        <f>IF(Y21=0,0,'3a'!$L130)</f>
        <v>0</v>
      </c>
      <c r="AA21" s="949">
        <f t="shared" si="7"/>
        <v>0</v>
      </c>
      <c r="AB21" s="476">
        <f>IF('3a'!$K130=Pagoinversiones!AB$4,$C21,0)</f>
        <v>0</v>
      </c>
      <c r="AC21" s="476">
        <f>IF(AB21=0,0,'3a'!$L130)</f>
        <v>0</v>
      </c>
      <c r="AD21" s="949">
        <f t="shared" si="8"/>
        <v>0</v>
      </c>
      <c r="AE21" s="949">
        <f>IF('3a'!$K130=Pagoinversiones!AE$4,$C21,0)</f>
        <v>0</v>
      </c>
      <c r="AF21" s="476">
        <f>IF(AE21=0,0,'3a'!$L130)</f>
        <v>0</v>
      </c>
      <c r="AG21" s="949">
        <f t="shared" si="9"/>
        <v>0</v>
      </c>
      <c r="AH21" s="476"/>
      <c r="AI21" s="476"/>
      <c r="AJ21" s="476"/>
      <c r="AK21" s="476"/>
      <c r="AL21" s="476"/>
      <c r="AM21" s="476"/>
      <c r="AN21" s="476"/>
      <c r="AO21" s="476"/>
      <c r="AP21" s="476"/>
      <c r="AQ21" s="949"/>
      <c r="AR21" s="476"/>
      <c r="AS21" s="476"/>
      <c r="AT21" s="476"/>
      <c r="AU21" s="476"/>
      <c r="AV21" s="476"/>
      <c r="AW21" s="476"/>
      <c r="AX21" s="476"/>
      <c r="AY21" s="476"/>
      <c r="AZ21" s="476"/>
      <c r="BA21" s="476"/>
      <c r="BB21" s="476"/>
      <c r="BC21" s="476"/>
      <c r="BD21" s="476"/>
      <c r="BE21" s="476"/>
      <c r="BF21" s="476"/>
      <c r="BG21" s="476"/>
      <c r="BH21" s="476"/>
      <c r="BI21" s="476"/>
      <c r="BJ21" s="476"/>
      <c r="BK21" s="476"/>
      <c r="BL21" s="476"/>
      <c r="BM21" s="476"/>
      <c r="BN21" s="476"/>
      <c r="BO21" s="476"/>
      <c r="BP21" s="476"/>
      <c r="BQ21" s="476"/>
      <c r="BR21" s="476"/>
      <c r="BS21" s="476"/>
      <c r="BT21" s="476"/>
      <c r="BU21" s="476"/>
      <c r="BV21" s="476"/>
      <c r="BW21" s="476"/>
      <c r="BX21" s="476"/>
      <c r="BY21" s="476"/>
      <c r="BZ21" s="476"/>
      <c r="CA21" s="476"/>
      <c r="CB21" s="476"/>
      <c r="CC21" s="476"/>
      <c r="CD21" s="476"/>
      <c r="CE21" s="476"/>
      <c r="CF21" s="476"/>
      <c r="CG21" s="476"/>
      <c r="CH21" s="476"/>
      <c r="CI21" s="476"/>
      <c r="CJ21" s="476"/>
      <c r="CK21" s="476"/>
      <c r="CL21" s="476"/>
      <c r="CM21" s="476"/>
    </row>
    <row r="22" spans="1:91" hidden="1" x14ac:dyDescent="0.15">
      <c r="A22" s="486"/>
      <c r="B22" s="476">
        <f>IF(C22=0,0,'3a'!E131)</f>
        <v>0</v>
      </c>
      <c r="C22" s="476">
        <f>IF('3a'!H131=CResult!$Q$40,'3a'!G131,0)</f>
        <v>0</v>
      </c>
      <c r="D22" s="486">
        <f>IF('3a'!K131=Pagoinversiones!$D$4,C22,0)</f>
        <v>0</v>
      </c>
      <c r="E22" s="476">
        <f>IF(D22=0,0,'3a'!L131)</f>
        <v>0</v>
      </c>
      <c r="F22" s="949">
        <f t="shared" si="0"/>
        <v>0</v>
      </c>
      <c r="G22" s="476">
        <f>IF('3a'!$K131=Pagoinversiones!G$4,$C22,0)</f>
        <v>0</v>
      </c>
      <c r="H22" s="476">
        <f>IF(G22=0,0,'3a'!$L131)</f>
        <v>0</v>
      </c>
      <c r="I22" s="949">
        <f t="shared" si="1"/>
        <v>0</v>
      </c>
      <c r="J22" s="476">
        <f>IF('3a'!$K131=Pagoinversiones!J$4,$C22,0)</f>
        <v>0</v>
      </c>
      <c r="K22" s="476">
        <f>IF(J22=0,0,'3a'!$L131)</f>
        <v>0</v>
      </c>
      <c r="L22" s="949">
        <f t="shared" si="2"/>
        <v>0</v>
      </c>
      <c r="M22" s="476">
        <f>IF('3a'!$K131=Pagoinversiones!M$4,$C22,0)</f>
        <v>0</v>
      </c>
      <c r="N22" s="476">
        <f>IF(M22=0,0,'3a'!$L131)</f>
        <v>0</v>
      </c>
      <c r="O22" s="949">
        <f t="shared" si="3"/>
        <v>0</v>
      </c>
      <c r="P22" s="476">
        <f>IF('3a'!$K131=Pagoinversiones!P$4,$C22,0)</f>
        <v>0</v>
      </c>
      <c r="Q22" s="476">
        <f>IF(P22=0,0,'3a'!$L131)</f>
        <v>0</v>
      </c>
      <c r="R22" s="949">
        <f t="shared" si="4"/>
        <v>0</v>
      </c>
      <c r="S22" s="476">
        <f>IF('3a'!$K131=Pagoinversiones!S$4,$C22,0)</f>
        <v>0</v>
      </c>
      <c r="T22" s="476">
        <f>IF(S22=0,0,'3a'!$L131)</f>
        <v>0</v>
      </c>
      <c r="U22" s="949">
        <f t="shared" si="5"/>
        <v>0</v>
      </c>
      <c r="V22" s="476">
        <f>IF('3a'!$K131=Pagoinversiones!V$4,$C22,0)</f>
        <v>0</v>
      </c>
      <c r="W22" s="476">
        <f>IF(V22=0,0,'3a'!$L131)</f>
        <v>0</v>
      </c>
      <c r="X22" s="949">
        <f t="shared" si="6"/>
        <v>0</v>
      </c>
      <c r="Y22" s="476">
        <f>IF('3a'!$K131=Pagoinversiones!Y$4,$C22,0)</f>
        <v>0</v>
      </c>
      <c r="Z22" s="476">
        <f>IF(Y22=0,0,'3a'!$L131)</f>
        <v>0</v>
      </c>
      <c r="AA22" s="949">
        <f t="shared" si="7"/>
        <v>0</v>
      </c>
      <c r="AB22" s="476">
        <f>IF('3a'!$K131=Pagoinversiones!AB$4,$C22,0)</f>
        <v>0</v>
      </c>
      <c r="AC22" s="476">
        <f>IF(AB22=0,0,'3a'!$L131)</f>
        <v>0</v>
      </c>
      <c r="AD22" s="949">
        <f t="shared" si="8"/>
        <v>0</v>
      </c>
      <c r="AE22" s="949">
        <f>IF('3a'!$K131=Pagoinversiones!AE$4,$C22,0)</f>
        <v>0</v>
      </c>
      <c r="AF22" s="476">
        <f>IF(AE22=0,0,'3a'!$L131)</f>
        <v>0</v>
      </c>
      <c r="AG22" s="949">
        <f t="shared" si="9"/>
        <v>0</v>
      </c>
      <c r="AH22" s="476"/>
      <c r="AI22" s="476"/>
      <c r="AJ22" s="476"/>
      <c r="AK22" s="476"/>
      <c r="AL22" s="476"/>
      <c r="AM22" s="476"/>
      <c r="AN22" s="476"/>
      <c r="AO22" s="476"/>
      <c r="AP22" s="476"/>
      <c r="AQ22" s="949"/>
      <c r="AR22" s="476"/>
      <c r="AS22" s="476"/>
      <c r="AT22" s="476"/>
      <c r="AU22" s="476"/>
      <c r="AV22" s="476"/>
      <c r="AW22" s="476"/>
      <c r="AX22" s="476"/>
      <c r="AY22" s="476"/>
      <c r="AZ22" s="476"/>
      <c r="BA22" s="476"/>
      <c r="BB22" s="476"/>
      <c r="BC22" s="476"/>
      <c r="BD22" s="476"/>
      <c r="BE22" s="476"/>
      <c r="BF22" s="476"/>
      <c r="BG22" s="476"/>
      <c r="BH22" s="476"/>
      <c r="BI22" s="476"/>
      <c r="BJ22" s="476"/>
      <c r="BK22" s="476"/>
      <c r="BL22" s="476"/>
      <c r="BM22" s="476"/>
      <c r="BN22" s="476"/>
      <c r="BO22" s="476"/>
      <c r="BP22" s="476"/>
      <c r="BQ22" s="476"/>
      <c r="BR22" s="476"/>
      <c r="BS22" s="476"/>
      <c r="BT22" s="476"/>
      <c r="BU22" s="476"/>
      <c r="BV22" s="476"/>
      <c r="BW22" s="476"/>
      <c r="BX22" s="476"/>
      <c r="BY22" s="476"/>
      <c r="BZ22" s="476"/>
      <c r="CA22" s="476"/>
      <c r="CB22" s="476"/>
      <c r="CC22" s="476"/>
      <c r="CD22" s="476"/>
      <c r="CE22" s="476"/>
      <c r="CF22" s="476"/>
      <c r="CG22" s="476"/>
      <c r="CH22" s="476"/>
      <c r="CI22" s="476"/>
      <c r="CJ22" s="476"/>
      <c r="CK22" s="476"/>
      <c r="CL22" s="476"/>
      <c r="CM22" s="476"/>
    </row>
    <row r="23" spans="1:91" hidden="1" x14ac:dyDescent="0.15">
      <c r="A23" s="486"/>
      <c r="B23" s="476">
        <f>IF(C23=0,0,'3a'!E132)</f>
        <v>0</v>
      </c>
      <c r="C23" s="476">
        <f>IF('3a'!H132=CResult!$Q$40,'3a'!G132,0)</f>
        <v>0</v>
      </c>
      <c r="D23" s="486">
        <f>IF('3a'!K132=Pagoinversiones!$D$4,C23,0)</f>
        <v>0</v>
      </c>
      <c r="E23" s="476">
        <f>IF(D23=0,0,'3a'!L132)</f>
        <v>0</v>
      </c>
      <c r="F23" s="949">
        <f t="shared" si="0"/>
        <v>0</v>
      </c>
      <c r="G23" s="476">
        <f>IF('3a'!$K132=Pagoinversiones!G$4,$C23,0)</f>
        <v>0</v>
      </c>
      <c r="H23" s="476">
        <f>IF(G23=0,0,'3a'!$L132)</f>
        <v>0</v>
      </c>
      <c r="I23" s="949">
        <f t="shared" si="1"/>
        <v>0</v>
      </c>
      <c r="J23" s="476">
        <f>IF('3a'!$K132=Pagoinversiones!J$4,$C23,0)</f>
        <v>0</v>
      </c>
      <c r="K23" s="476">
        <f>IF(J23=0,0,'3a'!$L132)</f>
        <v>0</v>
      </c>
      <c r="L23" s="949">
        <f t="shared" si="2"/>
        <v>0</v>
      </c>
      <c r="M23" s="476">
        <f>IF('3a'!$K132=Pagoinversiones!M$4,$C23,0)</f>
        <v>0</v>
      </c>
      <c r="N23" s="476">
        <f>IF(M23=0,0,'3a'!$L132)</f>
        <v>0</v>
      </c>
      <c r="O23" s="949">
        <f t="shared" si="3"/>
        <v>0</v>
      </c>
      <c r="P23" s="476">
        <f>IF('3a'!$K132=Pagoinversiones!P$4,$C23,0)</f>
        <v>0</v>
      </c>
      <c r="Q23" s="476">
        <f>IF(P23=0,0,'3a'!$L132)</f>
        <v>0</v>
      </c>
      <c r="R23" s="949">
        <f t="shared" si="4"/>
        <v>0</v>
      </c>
      <c r="S23" s="476">
        <f>IF('3a'!$K132=Pagoinversiones!S$4,$C23,0)</f>
        <v>0</v>
      </c>
      <c r="T23" s="476">
        <f>IF(S23=0,0,'3a'!$L132)</f>
        <v>0</v>
      </c>
      <c r="U23" s="949">
        <f t="shared" si="5"/>
        <v>0</v>
      </c>
      <c r="V23" s="476">
        <f>IF('3a'!$K132=Pagoinversiones!V$4,$C23,0)</f>
        <v>0</v>
      </c>
      <c r="W23" s="476">
        <f>IF(V23=0,0,'3a'!$L132)</f>
        <v>0</v>
      </c>
      <c r="X23" s="949">
        <f t="shared" si="6"/>
        <v>0</v>
      </c>
      <c r="Y23" s="476">
        <f>IF('3a'!$K132=Pagoinversiones!Y$4,$C23,0)</f>
        <v>0</v>
      </c>
      <c r="Z23" s="476">
        <f>IF(Y23=0,0,'3a'!$L132)</f>
        <v>0</v>
      </c>
      <c r="AA23" s="949">
        <f t="shared" si="7"/>
        <v>0</v>
      </c>
      <c r="AB23" s="476">
        <f>IF('3a'!$K132=Pagoinversiones!AB$4,$C23,0)</f>
        <v>0</v>
      </c>
      <c r="AC23" s="476">
        <f>IF(AB23=0,0,'3a'!$L132)</f>
        <v>0</v>
      </c>
      <c r="AD23" s="949">
        <f t="shared" si="8"/>
        <v>0</v>
      </c>
      <c r="AE23" s="949">
        <f>IF('3a'!$K132=Pagoinversiones!AE$4,$C23,0)</f>
        <v>0</v>
      </c>
      <c r="AF23" s="476">
        <f>IF(AE23=0,0,'3a'!$L132)</f>
        <v>0</v>
      </c>
      <c r="AG23" s="949">
        <f t="shared" si="9"/>
        <v>0</v>
      </c>
      <c r="AH23" s="476"/>
      <c r="AI23" s="476"/>
      <c r="AJ23" s="476"/>
      <c r="AK23" s="476"/>
      <c r="AL23" s="476"/>
      <c r="AM23" s="476"/>
      <c r="AN23" s="476"/>
      <c r="AO23" s="476"/>
      <c r="AP23" s="476"/>
      <c r="AQ23" s="949"/>
      <c r="AR23" s="476"/>
      <c r="AS23" s="476"/>
      <c r="AT23" s="476"/>
      <c r="AU23" s="476"/>
      <c r="AV23" s="476"/>
      <c r="AW23" s="476"/>
      <c r="AX23" s="476"/>
      <c r="AY23" s="476"/>
      <c r="AZ23" s="476"/>
      <c r="BA23" s="476"/>
      <c r="BB23" s="476"/>
      <c r="BC23" s="476"/>
      <c r="BD23" s="476"/>
      <c r="BE23" s="476"/>
      <c r="BF23" s="476"/>
      <c r="BG23" s="476"/>
      <c r="BH23" s="476"/>
      <c r="BI23" s="476"/>
      <c r="BJ23" s="476"/>
      <c r="BK23" s="476"/>
      <c r="BL23" s="476"/>
      <c r="BM23" s="476"/>
      <c r="BN23" s="476"/>
      <c r="BO23" s="476"/>
      <c r="BP23" s="476"/>
      <c r="BQ23" s="476"/>
      <c r="BR23" s="476"/>
      <c r="BS23" s="476"/>
      <c r="BT23" s="476"/>
      <c r="BU23" s="476"/>
      <c r="BV23" s="476"/>
      <c r="BW23" s="476"/>
      <c r="BX23" s="476"/>
      <c r="BY23" s="476"/>
      <c r="BZ23" s="476"/>
      <c r="CA23" s="476"/>
      <c r="CB23" s="476"/>
      <c r="CC23" s="476"/>
      <c r="CD23" s="476"/>
      <c r="CE23" s="476"/>
      <c r="CF23" s="476"/>
      <c r="CG23" s="476"/>
      <c r="CH23" s="476"/>
      <c r="CI23" s="476"/>
      <c r="CJ23" s="476"/>
      <c r="CK23" s="476"/>
      <c r="CL23" s="476"/>
      <c r="CM23" s="476"/>
    </row>
    <row r="24" spans="1:91" hidden="1" x14ac:dyDescent="0.15">
      <c r="A24" s="486"/>
      <c r="B24" s="476">
        <f>IF(C24=0,0,'3a'!E133)</f>
        <v>0</v>
      </c>
      <c r="C24" s="476">
        <f>IF('3a'!H133=CResult!$Q$40,'3a'!G133,0)</f>
        <v>0</v>
      </c>
      <c r="D24" s="486">
        <f>IF('3a'!K133=Pagoinversiones!$D$4,C24,0)</f>
        <v>0</v>
      </c>
      <c r="E24" s="476">
        <f>IF(D24=0,0,'3a'!L133)</f>
        <v>0</v>
      </c>
      <c r="F24" s="949">
        <f t="shared" si="0"/>
        <v>0</v>
      </c>
      <c r="G24" s="476">
        <f>IF('3a'!$K133=Pagoinversiones!G$4,$C24,0)</f>
        <v>0</v>
      </c>
      <c r="H24" s="476">
        <f>IF(G24=0,0,'3a'!$L133)</f>
        <v>0</v>
      </c>
      <c r="I24" s="949">
        <f t="shared" si="1"/>
        <v>0</v>
      </c>
      <c r="J24" s="476">
        <f>IF('3a'!$K133=Pagoinversiones!J$4,$C24,0)</f>
        <v>0</v>
      </c>
      <c r="K24" s="476">
        <f>IF(J24=0,0,'3a'!$L133)</f>
        <v>0</v>
      </c>
      <c r="L24" s="949">
        <f t="shared" si="2"/>
        <v>0</v>
      </c>
      <c r="M24" s="476">
        <f>IF('3a'!$K133=Pagoinversiones!M$4,$C24,0)</f>
        <v>0</v>
      </c>
      <c r="N24" s="476">
        <f>IF(M24=0,0,'3a'!$L133)</f>
        <v>0</v>
      </c>
      <c r="O24" s="949">
        <f t="shared" si="3"/>
        <v>0</v>
      </c>
      <c r="P24" s="476">
        <f>IF('3a'!$K133=Pagoinversiones!P$4,$C24,0)</f>
        <v>0</v>
      </c>
      <c r="Q24" s="476">
        <f>IF(P24=0,0,'3a'!$L133)</f>
        <v>0</v>
      </c>
      <c r="R24" s="949">
        <f t="shared" si="4"/>
        <v>0</v>
      </c>
      <c r="S24" s="476">
        <f>IF('3a'!$K133=Pagoinversiones!S$4,$C24,0)</f>
        <v>0</v>
      </c>
      <c r="T24" s="476">
        <f>IF(S24=0,0,'3a'!$L133)</f>
        <v>0</v>
      </c>
      <c r="U24" s="949">
        <f t="shared" si="5"/>
        <v>0</v>
      </c>
      <c r="V24" s="476">
        <f>IF('3a'!$K133=Pagoinversiones!V$4,$C24,0)</f>
        <v>0</v>
      </c>
      <c r="W24" s="476">
        <f>IF(V24=0,0,'3a'!$L133)</f>
        <v>0</v>
      </c>
      <c r="X24" s="949">
        <f t="shared" si="6"/>
        <v>0</v>
      </c>
      <c r="Y24" s="476">
        <f>IF('3a'!$K133=Pagoinversiones!Y$4,$C24,0)</f>
        <v>0</v>
      </c>
      <c r="Z24" s="476">
        <f>IF(Y24=0,0,'3a'!$L133)</f>
        <v>0</v>
      </c>
      <c r="AA24" s="949">
        <f t="shared" si="7"/>
        <v>0</v>
      </c>
      <c r="AB24" s="476">
        <f>IF('3a'!$K133=Pagoinversiones!AB$4,$C24,0)</f>
        <v>0</v>
      </c>
      <c r="AC24" s="476">
        <f>IF(AB24=0,0,'3a'!$L133)</f>
        <v>0</v>
      </c>
      <c r="AD24" s="949">
        <f t="shared" si="8"/>
        <v>0</v>
      </c>
      <c r="AE24" s="949">
        <f>IF('3a'!$K133=Pagoinversiones!AE$4,$C24,0)</f>
        <v>0</v>
      </c>
      <c r="AF24" s="476">
        <f>IF(AE24=0,0,'3a'!$L133)</f>
        <v>0</v>
      </c>
      <c r="AG24" s="949">
        <f t="shared" si="9"/>
        <v>0</v>
      </c>
      <c r="AH24" s="476"/>
      <c r="AI24" s="476"/>
      <c r="AJ24" s="476"/>
      <c r="AK24" s="476"/>
      <c r="AL24" s="476"/>
      <c r="AM24" s="476"/>
      <c r="AN24" s="476"/>
      <c r="AO24" s="476"/>
      <c r="AP24" s="476"/>
      <c r="AQ24" s="949"/>
      <c r="AR24" s="476"/>
      <c r="AS24" s="476"/>
      <c r="AT24" s="476"/>
      <c r="AU24" s="476"/>
      <c r="AV24" s="476"/>
      <c r="AW24" s="476"/>
      <c r="AX24" s="476"/>
      <c r="AY24" s="476"/>
      <c r="AZ24" s="476"/>
      <c r="BA24" s="476"/>
      <c r="BB24" s="476"/>
      <c r="BC24" s="476"/>
      <c r="BD24" s="476"/>
      <c r="BE24" s="476"/>
      <c r="BF24" s="476"/>
      <c r="BG24" s="476"/>
      <c r="BH24" s="476"/>
      <c r="BI24" s="476"/>
      <c r="BJ24" s="476"/>
      <c r="BK24" s="476"/>
      <c r="BL24" s="476"/>
      <c r="BM24" s="476"/>
      <c r="BN24" s="476"/>
      <c r="BO24" s="476"/>
      <c r="BP24" s="476"/>
      <c r="BQ24" s="476"/>
      <c r="BR24" s="476"/>
      <c r="BS24" s="476"/>
      <c r="BT24" s="476"/>
      <c r="BU24" s="476"/>
      <c r="BV24" s="476"/>
      <c r="BW24" s="476"/>
      <c r="BX24" s="476"/>
      <c r="BY24" s="476"/>
      <c r="BZ24" s="476"/>
      <c r="CA24" s="476"/>
      <c r="CB24" s="476"/>
      <c r="CC24" s="476"/>
      <c r="CD24" s="476"/>
      <c r="CE24" s="476"/>
      <c r="CF24" s="476"/>
      <c r="CG24" s="476"/>
      <c r="CH24" s="476"/>
      <c r="CI24" s="476"/>
      <c r="CJ24" s="476"/>
      <c r="CK24" s="476"/>
      <c r="CL24" s="476"/>
      <c r="CM24" s="476"/>
    </row>
    <row r="25" spans="1:91" hidden="1" x14ac:dyDescent="0.15">
      <c r="A25" s="486"/>
      <c r="B25" s="476" t="s">
        <v>336</v>
      </c>
      <c r="C25" s="476"/>
      <c r="D25" s="486"/>
      <c r="E25" s="476"/>
      <c r="F25" s="949"/>
      <c r="G25" s="476"/>
      <c r="H25" s="476"/>
      <c r="I25" s="949"/>
      <c r="J25" s="476"/>
      <c r="K25" s="476"/>
      <c r="L25" s="949"/>
      <c r="M25" s="476"/>
      <c r="N25" s="476"/>
      <c r="O25" s="949"/>
      <c r="P25" s="476"/>
      <c r="Q25" s="476"/>
      <c r="R25" s="949"/>
      <c r="S25" s="476"/>
      <c r="T25" s="476"/>
      <c r="U25" s="949"/>
      <c r="V25" s="476"/>
      <c r="W25" s="476"/>
      <c r="X25" s="949"/>
      <c r="Y25" s="476"/>
      <c r="Z25" s="476"/>
      <c r="AA25" s="949"/>
      <c r="AB25" s="476"/>
      <c r="AC25" s="476"/>
      <c r="AD25" s="949"/>
      <c r="AE25" s="949"/>
      <c r="AF25" s="476"/>
      <c r="AG25" s="949"/>
      <c r="AH25" s="476"/>
      <c r="AI25" s="476"/>
      <c r="AJ25" s="476"/>
      <c r="AK25" s="476"/>
      <c r="AL25" s="476"/>
      <c r="AM25" s="476"/>
      <c r="AN25" s="476"/>
      <c r="AO25" s="476"/>
      <c r="AP25" s="476"/>
      <c r="AQ25" s="949"/>
      <c r="AR25" s="476"/>
      <c r="AS25" s="476"/>
      <c r="AT25" s="476"/>
      <c r="AU25" s="476"/>
      <c r="AV25" s="476"/>
      <c r="AW25" s="476"/>
      <c r="AX25" s="476"/>
      <c r="AY25" s="476"/>
      <c r="AZ25" s="476"/>
      <c r="BA25" s="476"/>
      <c r="BB25" s="476"/>
      <c r="BC25" s="476"/>
      <c r="BD25" s="476"/>
      <c r="BE25" s="476"/>
      <c r="BF25" s="476"/>
      <c r="BG25" s="476"/>
      <c r="BH25" s="476"/>
      <c r="BI25" s="476"/>
      <c r="BJ25" s="476"/>
      <c r="BK25" s="476"/>
      <c r="BL25" s="476"/>
      <c r="BM25" s="476"/>
      <c r="BN25" s="476"/>
      <c r="BO25" s="476"/>
      <c r="BP25" s="476"/>
      <c r="BQ25" s="476"/>
      <c r="BR25" s="476"/>
      <c r="BS25" s="476"/>
      <c r="BT25" s="476"/>
      <c r="BU25" s="476"/>
      <c r="BV25" s="476"/>
      <c r="BW25" s="476"/>
      <c r="BX25" s="476"/>
      <c r="BY25" s="476"/>
      <c r="BZ25" s="476"/>
      <c r="CA25" s="476"/>
      <c r="CB25" s="476"/>
      <c r="CC25" s="476"/>
      <c r="CD25" s="476"/>
      <c r="CE25" s="476"/>
      <c r="CF25" s="476"/>
      <c r="CG25" s="476"/>
      <c r="CH25" s="476"/>
      <c r="CI25" s="476"/>
      <c r="CJ25" s="476"/>
      <c r="CK25" s="476"/>
      <c r="CL25" s="476"/>
      <c r="CM25" s="476"/>
    </row>
    <row r="26" spans="1:91" hidden="1" x14ac:dyDescent="0.15">
      <c r="A26" s="486"/>
      <c r="B26" s="476">
        <f>IF(C26=0,0,'3a'!E135)</f>
        <v>0</v>
      </c>
      <c r="C26" s="476">
        <f>IF('3a'!H135=CResult!$Q$40,'3a'!G135,0)</f>
        <v>0</v>
      </c>
      <c r="D26" s="486">
        <f>IF('3a'!K135=Pagoinversiones!$D$4,C26,0)</f>
        <v>0</v>
      </c>
      <c r="E26" s="476">
        <f>IF(D26=0,0,'3a'!L135)</f>
        <v>0</v>
      </c>
      <c r="F26" s="949">
        <f t="shared" si="0"/>
        <v>0</v>
      </c>
      <c r="G26" s="476">
        <f>IF('3a'!$K135=Pagoinversiones!G$4,$C26,0)</f>
        <v>0</v>
      </c>
      <c r="H26" s="476">
        <f>IF(G26=0,0,'3a'!$L135)</f>
        <v>0</v>
      </c>
      <c r="I26" s="949">
        <f t="shared" si="1"/>
        <v>0</v>
      </c>
      <c r="J26" s="476">
        <f>IF('3a'!$K135=Pagoinversiones!J$4,$C26,0)</f>
        <v>0</v>
      </c>
      <c r="K26" s="476">
        <f>IF(J26=0,0,'3a'!$L135)</f>
        <v>0</v>
      </c>
      <c r="L26" s="949">
        <f t="shared" si="2"/>
        <v>0</v>
      </c>
      <c r="M26" s="476">
        <f>IF('3a'!$K135=Pagoinversiones!M$4,$C26,0)</f>
        <v>0</v>
      </c>
      <c r="N26" s="476">
        <f>IF(M26=0,0,'3a'!$L135)</f>
        <v>0</v>
      </c>
      <c r="O26" s="949">
        <f t="shared" si="3"/>
        <v>0</v>
      </c>
      <c r="P26" s="476">
        <f>IF('3a'!$K135=Pagoinversiones!P$4,$C26,0)</f>
        <v>0</v>
      </c>
      <c r="Q26" s="476">
        <f>IF(P26=0,0,'3a'!$L135)</f>
        <v>0</v>
      </c>
      <c r="R26" s="949">
        <f t="shared" si="4"/>
        <v>0</v>
      </c>
      <c r="S26" s="476">
        <f>IF('3a'!$K135=Pagoinversiones!S$4,$C26,0)</f>
        <v>0</v>
      </c>
      <c r="T26" s="476">
        <f>IF(S26=0,0,'3a'!$L135)</f>
        <v>0</v>
      </c>
      <c r="U26" s="949">
        <f t="shared" si="5"/>
        <v>0</v>
      </c>
      <c r="V26" s="476">
        <f>IF('3a'!$K135=Pagoinversiones!V$4,$C26,0)</f>
        <v>0</v>
      </c>
      <c r="W26" s="476">
        <f>IF(V26=0,0,'3a'!$L135)</f>
        <v>0</v>
      </c>
      <c r="X26" s="949">
        <f t="shared" si="6"/>
        <v>0</v>
      </c>
      <c r="Y26" s="476">
        <f>IF('3a'!$K135=Pagoinversiones!Y$4,$C26,0)</f>
        <v>0</v>
      </c>
      <c r="Z26" s="476">
        <f>IF(Y26=0,0,'3a'!$L135)</f>
        <v>0</v>
      </c>
      <c r="AA26" s="949">
        <f t="shared" si="7"/>
        <v>0</v>
      </c>
      <c r="AB26" s="476">
        <f>IF('3a'!$K135=Pagoinversiones!AB$4,$C26,0)</f>
        <v>0</v>
      </c>
      <c r="AC26" s="476">
        <f>IF(AB26=0,0,'3a'!$L135)</f>
        <v>0</v>
      </c>
      <c r="AD26" s="949">
        <f t="shared" si="8"/>
        <v>0</v>
      </c>
      <c r="AE26" s="949">
        <f>IF('3a'!$K135=Pagoinversiones!AE$4,$C26,0)</f>
        <v>0</v>
      </c>
      <c r="AF26" s="476">
        <f>IF(AE26=0,0,'3a'!$L135)</f>
        <v>0</v>
      </c>
      <c r="AG26" s="949">
        <f t="shared" si="9"/>
        <v>0</v>
      </c>
      <c r="AH26" s="476"/>
      <c r="AI26" s="476"/>
      <c r="AJ26" s="476"/>
      <c r="AK26" s="476"/>
      <c r="AL26" s="476"/>
      <c r="AM26" s="476"/>
      <c r="AN26" s="476"/>
      <c r="AO26" s="476"/>
      <c r="AP26" s="476"/>
      <c r="AQ26" s="949"/>
      <c r="AR26" s="476"/>
      <c r="AS26" s="476"/>
      <c r="AT26" s="476"/>
      <c r="AU26" s="476"/>
      <c r="AV26" s="476"/>
      <c r="AW26" s="476"/>
      <c r="AX26" s="476"/>
      <c r="AY26" s="476"/>
      <c r="AZ26" s="476"/>
      <c r="BA26" s="476"/>
      <c r="BB26" s="476"/>
      <c r="BC26" s="476"/>
      <c r="BD26" s="476"/>
      <c r="BE26" s="476"/>
      <c r="BF26" s="476"/>
      <c r="BG26" s="476"/>
      <c r="BH26" s="476"/>
      <c r="BI26" s="476"/>
      <c r="BJ26" s="476"/>
      <c r="BK26" s="476"/>
      <c r="BL26" s="476"/>
      <c r="BM26" s="476"/>
      <c r="BN26" s="476"/>
      <c r="BO26" s="476"/>
      <c r="BP26" s="476"/>
      <c r="BQ26" s="476"/>
      <c r="BR26" s="476"/>
      <c r="BS26" s="476"/>
      <c r="BT26" s="476"/>
      <c r="BU26" s="476"/>
      <c r="BV26" s="476"/>
      <c r="BW26" s="476"/>
      <c r="BX26" s="476"/>
      <c r="BY26" s="476"/>
      <c r="BZ26" s="476"/>
      <c r="CA26" s="476"/>
      <c r="CB26" s="476"/>
      <c r="CC26" s="476"/>
      <c r="CD26" s="476"/>
      <c r="CE26" s="476"/>
      <c r="CF26" s="476"/>
      <c r="CG26" s="476"/>
      <c r="CH26" s="476"/>
      <c r="CI26" s="476"/>
      <c r="CJ26" s="476"/>
      <c r="CK26" s="476"/>
      <c r="CL26" s="476"/>
      <c r="CM26" s="476"/>
    </row>
    <row r="27" spans="1:91" hidden="1" x14ac:dyDescent="0.15">
      <c r="A27" s="486"/>
      <c r="B27" s="476">
        <f>IF(C27=0,0,'3a'!E136)</f>
        <v>0</v>
      </c>
      <c r="C27" s="476">
        <f>IF('3a'!H136=CResult!$Q$40,'3a'!G136,0)</f>
        <v>0</v>
      </c>
      <c r="D27" s="486">
        <f>IF('3a'!K136=Pagoinversiones!$D$4,C27,0)</f>
        <v>0</v>
      </c>
      <c r="E27" s="476">
        <f>IF(D27=0,0,'3a'!L136)</f>
        <v>0</v>
      </c>
      <c r="F27" s="949">
        <f t="shared" si="0"/>
        <v>0</v>
      </c>
      <c r="G27" s="476">
        <f>IF('3a'!$K136=Pagoinversiones!G$4,$C27,0)</f>
        <v>0</v>
      </c>
      <c r="H27" s="476">
        <f>IF(G27=0,0,'3a'!$L136)</f>
        <v>0</v>
      </c>
      <c r="I27" s="949">
        <f t="shared" si="1"/>
        <v>0</v>
      </c>
      <c r="J27" s="476">
        <f>IF('3a'!$K136=Pagoinversiones!J$4,$C27,0)</f>
        <v>0</v>
      </c>
      <c r="K27" s="476">
        <f>IF(J27=0,0,'3a'!$L136)</f>
        <v>0</v>
      </c>
      <c r="L27" s="949">
        <f t="shared" si="2"/>
        <v>0</v>
      </c>
      <c r="M27" s="476">
        <f>IF('3a'!$K136=Pagoinversiones!M$4,$C27,0)</f>
        <v>0</v>
      </c>
      <c r="N27" s="476">
        <f>IF(M27=0,0,'3a'!$L136)</f>
        <v>0</v>
      </c>
      <c r="O27" s="949">
        <f t="shared" si="3"/>
        <v>0</v>
      </c>
      <c r="P27" s="476">
        <f>IF('3a'!$K136=Pagoinversiones!P$4,$C27,0)</f>
        <v>0</v>
      </c>
      <c r="Q27" s="476">
        <f>IF(P27=0,0,'3a'!$L136)</f>
        <v>0</v>
      </c>
      <c r="R27" s="949">
        <f t="shared" si="4"/>
        <v>0</v>
      </c>
      <c r="S27" s="476">
        <f>IF('3a'!$K136=Pagoinversiones!S$4,$C27,0)</f>
        <v>0</v>
      </c>
      <c r="T27" s="476">
        <f>IF(S27=0,0,'3a'!$L136)</f>
        <v>0</v>
      </c>
      <c r="U27" s="949">
        <f t="shared" si="5"/>
        <v>0</v>
      </c>
      <c r="V27" s="476">
        <f>IF('3a'!$K136=Pagoinversiones!V$4,$C27,0)</f>
        <v>0</v>
      </c>
      <c r="W27" s="476">
        <f>IF(V27=0,0,'3a'!$L136)</f>
        <v>0</v>
      </c>
      <c r="X27" s="949">
        <f t="shared" si="6"/>
        <v>0</v>
      </c>
      <c r="Y27" s="476">
        <f>IF('3a'!$K136=Pagoinversiones!Y$4,$C27,0)</f>
        <v>0</v>
      </c>
      <c r="Z27" s="476">
        <f>IF(Y27=0,0,'3a'!$L136)</f>
        <v>0</v>
      </c>
      <c r="AA27" s="949">
        <f t="shared" si="7"/>
        <v>0</v>
      </c>
      <c r="AB27" s="476">
        <f>IF('3a'!$K136=Pagoinversiones!AB$4,$C27,0)</f>
        <v>0</v>
      </c>
      <c r="AC27" s="476">
        <f>IF(AB27=0,0,'3a'!$L136)</f>
        <v>0</v>
      </c>
      <c r="AD27" s="949">
        <f t="shared" si="8"/>
        <v>0</v>
      </c>
      <c r="AE27" s="949">
        <f>IF('3a'!$K136=Pagoinversiones!AE$4,$C27,0)</f>
        <v>0</v>
      </c>
      <c r="AF27" s="476">
        <f>IF(AE27=0,0,'3a'!$L136)</f>
        <v>0</v>
      </c>
      <c r="AG27" s="949">
        <f t="shared" si="9"/>
        <v>0</v>
      </c>
      <c r="AH27" s="476"/>
      <c r="AI27" s="476"/>
      <c r="AJ27" s="476"/>
      <c r="AK27" s="476"/>
      <c r="AL27" s="476"/>
      <c r="AM27" s="476"/>
      <c r="AN27" s="476"/>
      <c r="AO27" s="476"/>
      <c r="AP27" s="476"/>
      <c r="AQ27" s="949"/>
      <c r="AR27" s="476"/>
      <c r="AS27" s="476"/>
      <c r="AT27" s="476"/>
      <c r="AU27" s="476"/>
      <c r="AV27" s="476"/>
      <c r="AW27" s="476"/>
      <c r="AX27" s="476"/>
      <c r="AY27" s="476"/>
      <c r="AZ27" s="476"/>
      <c r="BA27" s="476"/>
      <c r="BB27" s="476"/>
      <c r="BC27" s="476"/>
      <c r="BD27" s="476"/>
      <c r="BE27" s="476"/>
      <c r="BF27" s="476"/>
      <c r="BG27" s="476"/>
      <c r="BH27" s="476"/>
      <c r="BI27" s="476"/>
      <c r="BJ27" s="476"/>
      <c r="BK27" s="476"/>
      <c r="BL27" s="476"/>
      <c r="BM27" s="476"/>
      <c r="BN27" s="476"/>
      <c r="BO27" s="476"/>
      <c r="BP27" s="476"/>
      <c r="BQ27" s="476"/>
      <c r="BR27" s="476"/>
      <c r="BS27" s="476"/>
      <c r="BT27" s="476"/>
      <c r="BU27" s="476"/>
      <c r="BV27" s="476"/>
      <c r="BW27" s="476"/>
      <c r="BX27" s="476"/>
      <c r="BY27" s="476"/>
      <c r="BZ27" s="476"/>
      <c r="CA27" s="476"/>
      <c r="CB27" s="476"/>
      <c r="CC27" s="476"/>
      <c r="CD27" s="476"/>
      <c r="CE27" s="476"/>
      <c r="CF27" s="476"/>
      <c r="CG27" s="476"/>
      <c r="CH27" s="476"/>
      <c r="CI27" s="476"/>
      <c r="CJ27" s="476"/>
      <c r="CK27" s="476"/>
      <c r="CL27" s="476"/>
      <c r="CM27" s="476"/>
    </row>
    <row r="28" spans="1:91" hidden="1" x14ac:dyDescent="0.15">
      <c r="A28" s="486"/>
      <c r="B28" s="476">
        <f>IF(C28=0,0,'3a'!E137)</f>
        <v>0</v>
      </c>
      <c r="C28" s="476">
        <f>IF('3a'!H137=CResult!$Q$40,'3a'!G137,0)</f>
        <v>0</v>
      </c>
      <c r="D28" s="486">
        <f>IF('3a'!K137=Pagoinversiones!$D$4,C28,0)</f>
        <v>0</v>
      </c>
      <c r="E28" s="476">
        <f>IF(D28=0,0,'3a'!L137)</f>
        <v>0</v>
      </c>
      <c r="F28" s="949">
        <f t="shared" si="0"/>
        <v>0</v>
      </c>
      <c r="G28" s="476">
        <f>IF('3a'!$K137=Pagoinversiones!G$4,$C28,0)</f>
        <v>0</v>
      </c>
      <c r="H28" s="476">
        <f>IF(G28=0,0,'3a'!$L137)</f>
        <v>0</v>
      </c>
      <c r="I28" s="949">
        <f t="shared" si="1"/>
        <v>0</v>
      </c>
      <c r="J28" s="476">
        <f>IF('3a'!$K137=Pagoinversiones!J$4,$C28,0)</f>
        <v>0</v>
      </c>
      <c r="K28" s="476">
        <f>IF(J28=0,0,'3a'!$L137)</f>
        <v>0</v>
      </c>
      <c r="L28" s="949">
        <f t="shared" si="2"/>
        <v>0</v>
      </c>
      <c r="M28" s="476">
        <f>IF('3a'!$K137=Pagoinversiones!M$4,$C28,0)</f>
        <v>0</v>
      </c>
      <c r="N28" s="476">
        <f>IF(M28=0,0,'3a'!$L137)</f>
        <v>0</v>
      </c>
      <c r="O28" s="949">
        <f t="shared" si="3"/>
        <v>0</v>
      </c>
      <c r="P28" s="476">
        <f>IF('3a'!$K137=Pagoinversiones!P$4,$C28,0)</f>
        <v>0</v>
      </c>
      <c r="Q28" s="476">
        <f>IF(P28=0,0,'3a'!$L137)</f>
        <v>0</v>
      </c>
      <c r="R28" s="949">
        <f t="shared" si="4"/>
        <v>0</v>
      </c>
      <c r="S28" s="476">
        <f>IF('3a'!$K137=Pagoinversiones!S$4,$C28,0)</f>
        <v>0</v>
      </c>
      <c r="T28" s="476">
        <f>IF(S28=0,0,'3a'!$L137)</f>
        <v>0</v>
      </c>
      <c r="U28" s="949">
        <f t="shared" si="5"/>
        <v>0</v>
      </c>
      <c r="V28" s="476">
        <f>IF('3a'!$K137=Pagoinversiones!V$4,$C28,0)</f>
        <v>0</v>
      </c>
      <c r="W28" s="476">
        <f>IF(V28=0,0,'3a'!$L137)</f>
        <v>0</v>
      </c>
      <c r="X28" s="949">
        <f t="shared" si="6"/>
        <v>0</v>
      </c>
      <c r="Y28" s="476">
        <f>IF('3a'!$K137=Pagoinversiones!Y$4,$C28,0)</f>
        <v>0</v>
      </c>
      <c r="Z28" s="476">
        <f>IF(Y28=0,0,'3a'!$L137)</f>
        <v>0</v>
      </c>
      <c r="AA28" s="949">
        <f t="shared" si="7"/>
        <v>0</v>
      </c>
      <c r="AB28" s="476">
        <f>IF('3a'!$K137=Pagoinversiones!AB$4,$C28,0)</f>
        <v>0</v>
      </c>
      <c r="AC28" s="476">
        <f>IF(AB28=0,0,'3a'!$L137)</f>
        <v>0</v>
      </c>
      <c r="AD28" s="949">
        <f t="shared" si="8"/>
        <v>0</v>
      </c>
      <c r="AE28" s="949">
        <f>IF('3a'!$K137=Pagoinversiones!AE$4,$C28,0)</f>
        <v>0</v>
      </c>
      <c r="AF28" s="476">
        <f>IF(AE28=0,0,'3a'!$L137)</f>
        <v>0</v>
      </c>
      <c r="AG28" s="949">
        <f t="shared" si="9"/>
        <v>0</v>
      </c>
      <c r="AH28" s="476"/>
      <c r="AI28" s="476"/>
      <c r="AJ28" s="476"/>
      <c r="AK28" s="476"/>
      <c r="AL28" s="476"/>
      <c r="AM28" s="476"/>
      <c r="AN28" s="476"/>
      <c r="AO28" s="476"/>
      <c r="AP28" s="476"/>
      <c r="AQ28" s="949"/>
      <c r="AR28" s="476"/>
      <c r="AS28" s="476"/>
      <c r="AT28" s="476"/>
      <c r="AU28" s="476"/>
      <c r="AV28" s="476"/>
      <c r="AW28" s="476"/>
      <c r="AX28" s="476"/>
      <c r="AY28" s="476"/>
      <c r="AZ28" s="476"/>
      <c r="BA28" s="476"/>
      <c r="BB28" s="476"/>
      <c r="BC28" s="476"/>
      <c r="BD28" s="476"/>
      <c r="BE28" s="476"/>
      <c r="BF28" s="476"/>
      <c r="BG28" s="476"/>
      <c r="BH28" s="476"/>
      <c r="BI28" s="476"/>
      <c r="BJ28" s="476"/>
      <c r="BK28" s="476"/>
      <c r="BL28" s="476"/>
      <c r="BM28" s="476"/>
      <c r="BN28" s="476"/>
      <c r="BO28" s="476"/>
      <c r="BP28" s="476"/>
      <c r="BQ28" s="476"/>
      <c r="BR28" s="476"/>
      <c r="BS28" s="476"/>
      <c r="BT28" s="476"/>
      <c r="BU28" s="476"/>
      <c r="BV28" s="476"/>
      <c r="BW28" s="476"/>
      <c r="BX28" s="476"/>
      <c r="BY28" s="476"/>
      <c r="BZ28" s="476"/>
      <c r="CA28" s="476"/>
      <c r="CB28" s="476"/>
      <c r="CC28" s="476"/>
      <c r="CD28" s="476"/>
      <c r="CE28" s="476"/>
      <c r="CF28" s="476"/>
      <c r="CG28" s="476"/>
      <c r="CH28" s="476"/>
      <c r="CI28" s="476"/>
      <c r="CJ28" s="476"/>
      <c r="CK28" s="476"/>
      <c r="CL28" s="476"/>
      <c r="CM28" s="476"/>
    </row>
    <row r="29" spans="1:91" hidden="1" x14ac:dyDescent="0.15">
      <c r="A29" s="486"/>
      <c r="B29" s="476">
        <f>IF(C29=0,0,'3a'!E138)</f>
        <v>0</v>
      </c>
      <c r="C29" s="476">
        <f>IF('3a'!H138=CResult!$Q$40,'3a'!G138,0)</f>
        <v>0</v>
      </c>
      <c r="D29" s="486">
        <f>IF('3a'!K138=Pagoinversiones!$D$4,C29,0)</f>
        <v>0</v>
      </c>
      <c r="E29" s="476">
        <f>IF(D29=0,0,'3a'!L138)</f>
        <v>0</v>
      </c>
      <c r="F29" s="949">
        <f t="shared" si="0"/>
        <v>0</v>
      </c>
      <c r="G29" s="476">
        <f>IF('3a'!$K138=Pagoinversiones!G$4,$C29,0)</f>
        <v>0</v>
      </c>
      <c r="H29" s="476">
        <f>IF(G29=0,0,'3a'!$L138)</f>
        <v>0</v>
      </c>
      <c r="I29" s="949">
        <f t="shared" si="1"/>
        <v>0</v>
      </c>
      <c r="J29" s="476">
        <f>IF('3a'!$K138=Pagoinversiones!J$4,$C29,0)</f>
        <v>0</v>
      </c>
      <c r="K29" s="476">
        <f>IF(J29=0,0,'3a'!$L138)</f>
        <v>0</v>
      </c>
      <c r="L29" s="949">
        <f t="shared" si="2"/>
        <v>0</v>
      </c>
      <c r="M29" s="476">
        <f>IF('3a'!$K138=Pagoinversiones!M$4,$C29,0)</f>
        <v>0</v>
      </c>
      <c r="N29" s="476">
        <f>IF(M29=0,0,'3a'!$L138)</f>
        <v>0</v>
      </c>
      <c r="O29" s="949">
        <f t="shared" si="3"/>
        <v>0</v>
      </c>
      <c r="P29" s="476">
        <f>IF('3a'!$K138=Pagoinversiones!P$4,$C29,0)</f>
        <v>0</v>
      </c>
      <c r="Q29" s="476">
        <f>IF(P29=0,0,'3a'!$L138)</f>
        <v>0</v>
      </c>
      <c r="R29" s="949">
        <f t="shared" si="4"/>
        <v>0</v>
      </c>
      <c r="S29" s="476">
        <f>IF('3a'!$K138=Pagoinversiones!S$4,$C29,0)</f>
        <v>0</v>
      </c>
      <c r="T29" s="476">
        <f>IF(S29=0,0,'3a'!$L138)</f>
        <v>0</v>
      </c>
      <c r="U29" s="949">
        <f t="shared" si="5"/>
        <v>0</v>
      </c>
      <c r="V29" s="476">
        <f>IF('3a'!$K138=Pagoinversiones!V$4,$C29,0)</f>
        <v>0</v>
      </c>
      <c r="W29" s="476">
        <f>IF(V29=0,0,'3a'!$L138)</f>
        <v>0</v>
      </c>
      <c r="X29" s="949">
        <f t="shared" si="6"/>
        <v>0</v>
      </c>
      <c r="Y29" s="476">
        <f>IF('3a'!$K138=Pagoinversiones!Y$4,$C29,0)</f>
        <v>0</v>
      </c>
      <c r="Z29" s="476">
        <f>IF(Y29=0,0,'3a'!$L138)</f>
        <v>0</v>
      </c>
      <c r="AA29" s="949">
        <f t="shared" si="7"/>
        <v>0</v>
      </c>
      <c r="AB29" s="476">
        <f>IF('3a'!$K138=Pagoinversiones!AB$4,$C29,0)</f>
        <v>0</v>
      </c>
      <c r="AC29" s="476">
        <f>IF(AB29=0,0,'3a'!$L138)</f>
        <v>0</v>
      </c>
      <c r="AD29" s="949">
        <f t="shared" si="8"/>
        <v>0</v>
      </c>
      <c r="AE29" s="949">
        <f>IF('3a'!$K138=Pagoinversiones!AE$4,$C29,0)</f>
        <v>0</v>
      </c>
      <c r="AF29" s="476">
        <f>IF(AE29=0,0,'3a'!$L138)</f>
        <v>0</v>
      </c>
      <c r="AG29" s="949">
        <f t="shared" si="9"/>
        <v>0</v>
      </c>
      <c r="AH29" s="948"/>
      <c r="AI29" s="948"/>
      <c r="AJ29" s="948"/>
      <c r="AK29" s="948"/>
      <c r="AL29" s="948"/>
      <c r="AM29" s="948"/>
      <c r="AN29" s="948"/>
      <c r="AO29" s="948"/>
      <c r="AP29" s="948"/>
      <c r="AQ29" s="951"/>
      <c r="AR29" s="476"/>
      <c r="AS29" s="476"/>
      <c r="AT29" s="476"/>
      <c r="AU29" s="476"/>
      <c r="AV29" s="476"/>
      <c r="AW29" s="476"/>
      <c r="AX29" s="476"/>
      <c r="AY29" s="476"/>
      <c r="AZ29" s="476"/>
      <c r="BA29" s="476"/>
      <c r="BB29" s="476"/>
      <c r="BC29" s="476"/>
      <c r="BD29" s="476"/>
      <c r="BE29" s="476"/>
      <c r="BF29" s="476"/>
      <c r="BG29" s="476"/>
      <c r="BH29" s="476"/>
      <c r="BI29" s="476"/>
      <c r="BJ29" s="476"/>
      <c r="BK29" s="476"/>
      <c r="BL29" s="476"/>
      <c r="BM29" s="476"/>
      <c r="BN29" s="476"/>
      <c r="BO29" s="476"/>
      <c r="BP29" s="476"/>
      <c r="BQ29" s="476"/>
      <c r="BR29" s="476"/>
      <c r="BS29" s="476"/>
      <c r="BT29" s="476"/>
      <c r="BU29" s="476"/>
      <c r="BV29" s="476"/>
      <c r="BW29" s="476"/>
      <c r="BX29" s="476"/>
      <c r="BY29" s="476"/>
      <c r="BZ29" s="476"/>
      <c r="CA29" s="476"/>
      <c r="CB29" s="476"/>
      <c r="CC29" s="476"/>
      <c r="CD29" s="476"/>
      <c r="CE29" s="476"/>
      <c r="CF29" s="476"/>
      <c r="CG29" s="476"/>
      <c r="CH29" s="476"/>
      <c r="CI29" s="476"/>
      <c r="CJ29" s="476"/>
      <c r="CK29" s="476"/>
      <c r="CL29" s="476"/>
      <c r="CM29" s="476"/>
    </row>
    <row r="30" spans="1:91" hidden="1" x14ac:dyDescent="0.15">
      <c r="A30" s="486"/>
      <c r="B30" s="476">
        <f>IF(C30=0,0,'3a'!E139)</f>
        <v>0</v>
      </c>
      <c r="C30" s="476">
        <f>IF('3a'!H139=CResult!$Q$40,'3a'!G139,0)</f>
        <v>0</v>
      </c>
      <c r="D30" s="486">
        <f>IF('3a'!K139=Pagoinversiones!$D$4,C30,0)</f>
        <v>0</v>
      </c>
      <c r="E30" s="476">
        <f>IF(D30=0,0,'3a'!L139)</f>
        <v>0</v>
      </c>
      <c r="F30" s="949">
        <f t="shared" si="0"/>
        <v>0</v>
      </c>
      <c r="G30" s="476">
        <f>IF('3a'!$K139=Pagoinversiones!G$4,$C30,0)</f>
        <v>0</v>
      </c>
      <c r="H30" s="476">
        <f>IF(G30=0,0,'3a'!$L139)</f>
        <v>0</v>
      </c>
      <c r="I30" s="949">
        <f t="shared" si="1"/>
        <v>0</v>
      </c>
      <c r="J30" s="476">
        <f>IF('3a'!$K139=Pagoinversiones!J$4,$C30,0)</f>
        <v>0</v>
      </c>
      <c r="K30" s="476">
        <f>IF(J30=0,0,'3a'!$L139)</f>
        <v>0</v>
      </c>
      <c r="L30" s="949">
        <f t="shared" si="2"/>
        <v>0</v>
      </c>
      <c r="M30" s="476">
        <f>IF('3a'!$K139=Pagoinversiones!M$4,$C30,0)</f>
        <v>0</v>
      </c>
      <c r="N30" s="476">
        <f>IF(M30=0,0,'3a'!$L139)</f>
        <v>0</v>
      </c>
      <c r="O30" s="949">
        <f t="shared" si="3"/>
        <v>0</v>
      </c>
      <c r="P30" s="476">
        <f>IF('3a'!$K139=Pagoinversiones!P$4,$C30,0)</f>
        <v>0</v>
      </c>
      <c r="Q30" s="476">
        <f>IF(P30=0,0,'3a'!$L139)</f>
        <v>0</v>
      </c>
      <c r="R30" s="949">
        <f t="shared" si="4"/>
        <v>0</v>
      </c>
      <c r="S30" s="476">
        <f>IF('3a'!$K139=Pagoinversiones!S$4,$C30,0)</f>
        <v>0</v>
      </c>
      <c r="T30" s="476">
        <f>IF(S30=0,0,'3a'!$L139)</f>
        <v>0</v>
      </c>
      <c r="U30" s="949">
        <f t="shared" si="5"/>
        <v>0</v>
      </c>
      <c r="V30" s="476">
        <f>IF('3a'!$K139=Pagoinversiones!V$4,$C30,0)</f>
        <v>0</v>
      </c>
      <c r="W30" s="476">
        <f>IF(V30=0,0,'3a'!$L139)</f>
        <v>0</v>
      </c>
      <c r="X30" s="949">
        <f t="shared" si="6"/>
        <v>0</v>
      </c>
      <c r="Y30" s="476">
        <f>IF('3a'!$K139=Pagoinversiones!Y$4,$C30,0)</f>
        <v>0</v>
      </c>
      <c r="Z30" s="476">
        <f>IF(Y30=0,0,'3a'!$L139)</f>
        <v>0</v>
      </c>
      <c r="AA30" s="949">
        <f t="shared" si="7"/>
        <v>0</v>
      </c>
      <c r="AB30" s="476">
        <f>IF('3a'!$K139=Pagoinversiones!AB$4,$C30,0)</f>
        <v>0</v>
      </c>
      <c r="AC30" s="476">
        <f>IF(AB30=0,0,'3a'!$L139)</f>
        <v>0</v>
      </c>
      <c r="AD30" s="949">
        <f t="shared" si="8"/>
        <v>0</v>
      </c>
      <c r="AE30" s="949">
        <f>IF('3a'!$K139=Pagoinversiones!AE$4,$C30,0)</f>
        <v>0</v>
      </c>
      <c r="AF30" s="476">
        <f>IF(AE30=0,0,'3a'!$L139)</f>
        <v>0</v>
      </c>
      <c r="AG30" s="949">
        <f t="shared" si="9"/>
        <v>0</v>
      </c>
      <c r="AH30" s="476"/>
      <c r="AI30" s="476"/>
      <c r="AJ30" s="476"/>
      <c r="AK30" s="476"/>
      <c r="AL30" s="476"/>
      <c r="AM30" s="476"/>
      <c r="AN30" s="476"/>
      <c r="AO30" s="476"/>
      <c r="AP30" s="476"/>
      <c r="AQ30" s="476"/>
      <c r="AR30" s="476"/>
      <c r="AS30" s="476"/>
      <c r="AT30" s="476"/>
      <c r="AU30" s="476"/>
      <c r="AV30" s="476"/>
      <c r="AW30" s="476"/>
      <c r="AX30" s="476"/>
      <c r="AY30" s="476"/>
      <c r="AZ30" s="476"/>
      <c r="BA30" s="476"/>
      <c r="BB30" s="476"/>
      <c r="BC30" s="476"/>
      <c r="BD30" s="476"/>
      <c r="BE30" s="476"/>
      <c r="BF30" s="476"/>
      <c r="BG30" s="476"/>
      <c r="BH30" s="476"/>
      <c r="BI30" s="476"/>
      <c r="BJ30" s="476"/>
      <c r="BK30" s="476"/>
      <c r="BL30" s="476"/>
      <c r="BM30" s="476"/>
      <c r="BN30" s="476"/>
      <c r="BO30" s="476"/>
      <c r="BP30" s="476"/>
      <c r="BQ30" s="476"/>
      <c r="BR30" s="476"/>
      <c r="BS30" s="476"/>
      <c r="BT30" s="476"/>
      <c r="BU30" s="476"/>
      <c r="BV30" s="476"/>
      <c r="BW30" s="476"/>
      <c r="BX30" s="476"/>
      <c r="BY30" s="476"/>
      <c r="BZ30" s="476"/>
      <c r="CA30" s="476"/>
      <c r="CB30" s="476"/>
      <c r="CC30" s="476"/>
      <c r="CD30" s="476"/>
      <c r="CE30" s="476"/>
      <c r="CF30" s="476"/>
      <c r="CG30" s="476"/>
      <c r="CH30" s="476"/>
      <c r="CI30" s="476"/>
      <c r="CJ30" s="476"/>
      <c r="CK30" s="476"/>
      <c r="CL30" s="476"/>
      <c r="CM30" s="476"/>
    </row>
    <row r="31" spans="1:91" hidden="1" x14ac:dyDescent="0.15">
      <c r="A31" s="486"/>
      <c r="B31" s="476">
        <f>IF(C31=0,0,'3a'!E140)</f>
        <v>0</v>
      </c>
      <c r="C31" s="476">
        <f>IF('3a'!H140=CResult!$Q$40,'3a'!G140,0)</f>
        <v>0</v>
      </c>
      <c r="D31" s="486">
        <f>IF('3a'!K140=Pagoinversiones!$D$4,C31,0)</f>
        <v>0</v>
      </c>
      <c r="E31" s="476">
        <f>IF(D31=0,0,'3a'!L140)</f>
        <v>0</v>
      </c>
      <c r="F31" s="949">
        <f t="shared" si="0"/>
        <v>0</v>
      </c>
      <c r="G31" s="476">
        <f>IF('3a'!$K140=Pagoinversiones!G$4,$C31,0)</f>
        <v>0</v>
      </c>
      <c r="H31" s="476">
        <f>IF(G31=0,0,'3a'!$L140)</f>
        <v>0</v>
      </c>
      <c r="I31" s="949">
        <f t="shared" si="1"/>
        <v>0</v>
      </c>
      <c r="J31" s="476">
        <f>IF('3a'!$K140=Pagoinversiones!J$4,$C31,0)</f>
        <v>0</v>
      </c>
      <c r="K31" s="476">
        <f>IF(J31=0,0,'3a'!$L140)</f>
        <v>0</v>
      </c>
      <c r="L31" s="949">
        <f t="shared" si="2"/>
        <v>0</v>
      </c>
      <c r="M31" s="476">
        <f>IF('3a'!$K140=Pagoinversiones!M$4,$C31,0)</f>
        <v>0</v>
      </c>
      <c r="N31" s="476">
        <f>IF(M31=0,0,'3a'!$L140)</f>
        <v>0</v>
      </c>
      <c r="O31" s="949">
        <f t="shared" si="3"/>
        <v>0</v>
      </c>
      <c r="P31" s="476">
        <f>IF('3a'!$K140=Pagoinversiones!P$4,$C31,0)</f>
        <v>0</v>
      </c>
      <c r="Q31" s="476">
        <f>IF(P31=0,0,'3a'!$L140)</f>
        <v>0</v>
      </c>
      <c r="R31" s="949">
        <f t="shared" si="4"/>
        <v>0</v>
      </c>
      <c r="S31" s="476">
        <f>IF('3a'!$K140=Pagoinversiones!S$4,$C31,0)</f>
        <v>0</v>
      </c>
      <c r="T31" s="476">
        <f>IF(S31=0,0,'3a'!$L140)</f>
        <v>0</v>
      </c>
      <c r="U31" s="949">
        <f t="shared" si="5"/>
        <v>0</v>
      </c>
      <c r="V31" s="476">
        <f>IF('3a'!$K140=Pagoinversiones!V$4,$C31,0)</f>
        <v>0</v>
      </c>
      <c r="W31" s="476">
        <f>IF(V31=0,0,'3a'!$L140)</f>
        <v>0</v>
      </c>
      <c r="X31" s="949">
        <f t="shared" si="6"/>
        <v>0</v>
      </c>
      <c r="Y31" s="476">
        <f>IF('3a'!$K140=Pagoinversiones!Y$4,$C31,0)</f>
        <v>0</v>
      </c>
      <c r="Z31" s="476">
        <f>IF(Y31=0,0,'3a'!$L140)</f>
        <v>0</v>
      </c>
      <c r="AA31" s="949">
        <f t="shared" si="7"/>
        <v>0</v>
      </c>
      <c r="AB31" s="476">
        <f>IF('3a'!$K140=Pagoinversiones!AB$4,$C31,0)</f>
        <v>0</v>
      </c>
      <c r="AC31" s="476">
        <f>IF(AB31=0,0,'3a'!$L140)</f>
        <v>0</v>
      </c>
      <c r="AD31" s="949">
        <f t="shared" si="8"/>
        <v>0</v>
      </c>
      <c r="AE31" s="949">
        <f>IF('3a'!$K140=Pagoinversiones!AE$4,$C31,0)</f>
        <v>0</v>
      </c>
      <c r="AF31" s="476">
        <f>IF(AE31=0,0,'3a'!$L140)</f>
        <v>0</v>
      </c>
      <c r="AG31" s="949">
        <f t="shared" si="9"/>
        <v>0</v>
      </c>
      <c r="AH31" s="476"/>
      <c r="AI31" s="476"/>
      <c r="AJ31" s="476"/>
      <c r="AK31" s="476"/>
      <c r="AL31" s="476"/>
      <c r="AM31" s="476"/>
      <c r="AN31" s="476"/>
      <c r="AO31" s="476"/>
      <c r="AP31" s="476"/>
      <c r="AQ31" s="476"/>
      <c r="AR31" s="476"/>
      <c r="AS31" s="476"/>
      <c r="AT31" s="476"/>
      <c r="AU31" s="476"/>
      <c r="AV31" s="476"/>
      <c r="AW31" s="476"/>
      <c r="AX31" s="476"/>
      <c r="AY31" s="476"/>
      <c r="AZ31" s="476"/>
      <c r="BA31" s="476"/>
      <c r="BB31" s="476"/>
      <c r="BC31" s="476"/>
      <c r="BD31" s="476"/>
      <c r="BE31" s="476"/>
      <c r="BF31" s="476"/>
      <c r="BG31" s="476"/>
      <c r="BH31" s="476"/>
      <c r="BI31" s="476"/>
      <c r="BJ31" s="476"/>
      <c r="BK31" s="476"/>
      <c r="BL31" s="476"/>
      <c r="BM31" s="476"/>
      <c r="BN31" s="476"/>
      <c r="BO31" s="476"/>
      <c r="BP31" s="476"/>
      <c r="BQ31" s="476"/>
      <c r="BR31" s="476"/>
      <c r="BS31" s="476"/>
      <c r="BT31" s="476"/>
      <c r="BU31" s="476"/>
      <c r="BV31" s="476"/>
      <c r="BW31" s="476"/>
      <c r="BX31" s="476"/>
      <c r="BY31" s="476"/>
      <c r="BZ31" s="476"/>
      <c r="CA31" s="476"/>
      <c r="CB31" s="476"/>
      <c r="CC31" s="476"/>
      <c r="CD31" s="476"/>
      <c r="CE31" s="476"/>
      <c r="CF31" s="476"/>
      <c r="CG31" s="476"/>
      <c r="CH31" s="476"/>
      <c r="CI31" s="476"/>
      <c r="CJ31" s="476"/>
      <c r="CK31" s="476"/>
      <c r="CL31" s="476"/>
      <c r="CM31" s="476"/>
    </row>
    <row r="32" spans="1:91" hidden="1" x14ac:dyDescent="0.15">
      <c r="A32" s="486"/>
      <c r="B32" s="476" t="s">
        <v>336</v>
      </c>
      <c r="C32" s="476"/>
      <c r="D32" s="486"/>
      <c r="E32" s="476"/>
      <c r="F32" s="949"/>
      <c r="G32" s="476"/>
      <c r="H32" s="476"/>
      <c r="I32" s="949"/>
      <c r="J32" s="476"/>
      <c r="K32" s="476"/>
      <c r="L32" s="949"/>
      <c r="M32" s="476"/>
      <c r="N32" s="476"/>
      <c r="O32" s="949"/>
      <c r="P32" s="476"/>
      <c r="Q32" s="476"/>
      <c r="R32" s="949"/>
      <c r="S32" s="476"/>
      <c r="T32" s="476"/>
      <c r="U32" s="949"/>
      <c r="V32" s="476"/>
      <c r="W32" s="476"/>
      <c r="X32" s="949"/>
      <c r="Y32" s="476"/>
      <c r="Z32" s="476"/>
      <c r="AA32" s="949"/>
      <c r="AB32" s="476"/>
      <c r="AC32" s="476"/>
      <c r="AD32" s="949"/>
      <c r="AE32" s="949"/>
      <c r="AF32" s="476"/>
      <c r="AG32" s="949"/>
      <c r="AH32" s="476"/>
      <c r="AI32" s="476"/>
      <c r="AJ32" s="476"/>
      <c r="AK32" s="476"/>
      <c r="AL32" s="476"/>
      <c r="AM32" s="476"/>
      <c r="AN32" s="476"/>
      <c r="AO32" s="476"/>
      <c r="AP32" s="476"/>
      <c r="AQ32" s="476"/>
      <c r="AR32" s="476"/>
      <c r="AS32" s="476"/>
      <c r="AT32" s="476"/>
      <c r="AU32" s="476"/>
      <c r="AV32" s="476"/>
      <c r="AW32" s="476"/>
      <c r="AX32" s="476"/>
      <c r="AY32" s="476"/>
      <c r="AZ32" s="476"/>
      <c r="BA32" s="476"/>
      <c r="BB32" s="476"/>
      <c r="BC32" s="476"/>
      <c r="BD32" s="476"/>
      <c r="BE32" s="476"/>
      <c r="BF32" s="476"/>
      <c r="BG32" s="476"/>
      <c r="BH32" s="476"/>
      <c r="BI32" s="476"/>
      <c r="BJ32" s="476"/>
      <c r="BK32" s="476"/>
      <c r="BL32" s="476"/>
      <c r="BM32" s="476"/>
      <c r="BN32" s="476"/>
      <c r="BO32" s="476"/>
      <c r="BP32" s="476"/>
      <c r="BQ32" s="476"/>
      <c r="BR32" s="476"/>
      <c r="BS32" s="476"/>
      <c r="BT32" s="476"/>
      <c r="BU32" s="476"/>
      <c r="BV32" s="476"/>
      <c r="BW32" s="476"/>
      <c r="BX32" s="476"/>
      <c r="BY32" s="476"/>
      <c r="BZ32" s="476"/>
      <c r="CA32" s="476"/>
      <c r="CB32" s="476"/>
      <c r="CC32" s="476"/>
      <c r="CD32" s="476"/>
      <c r="CE32" s="476"/>
      <c r="CF32" s="476"/>
      <c r="CG32" s="476"/>
      <c r="CH32" s="476"/>
      <c r="CI32" s="476"/>
      <c r="CJ32" s="476"/>
      <c r="CK32" s="476"/>
      <c r="CL32" s="476"/>
      <c r="CM32" s="476"/>
    </row>
    <row r="33" spans="1:91" hidden="1" x14ac:dyDescent="0.15">
      <c r="A33" s="486"/>
      <c r="B33" s="476">
        <f>IF(C33=0,0,'3a'!E142)</f>
        <v>0</v>
      </c>
      <c r="C33" s="476">
        <f>IF('3a'!H142=CResult!$Q$40,'3a'!G142,0)</f>
        <v>0</v>
      </c>
      <c r="D33" s="486">
        <f>IF('3a'!K142=Pagoinversiones!$D$4,C33,0)</f>
        <v>0</v>
      </c>
      <c r="E33" s="476">
        <f>IF(D33=0,0,'3a'!L142)</f>
        <v>0</v>
      </c>
      <c r="F33" s="949">
        <f t="shared" si="0"/>
        <v>0</v>
      </c>
      <c r="G33" s="476">
        <f>IF('3a'!$K142=Pagoinversiones!G$4,$C33,0)</f>
        <v>0</v>
      </c>
      <c r="H33" s="476">
        <f>IF(G33=0,0,'3a'!$L142)</f>
        <v>0</v>
      </c>
      <c r="I33" s="949">
        <f t="shared" si="1"/>
        <v>0</v>
      </c>
      <c r="J33" s="476">
        <f>IF('3a'!$K142=Pagoinversiones!J$4,$C33,0)</f>
        <v>0</v>
      </c>
      <c r="K33" s="476">
        <f>IF(J33=0,0,'3a'!$L142)</f>
        <v>0</v>
      </c>
      <c r="L33" s="949">
        <f t="shared" si="2"/>
        <v>0</v>
      </c>
      <c r="M33" s="476">
        <f>IF('3a'!$K142=Pagoinversiones!M$4,$C33,0)</f>
        <v>0</v>
      </c>
      <c r="N33" s="476">
        <f>IF(M33=0,0,'3a'!$L142)</f>
        <v>0</v>
      </c>
      <c r="O33" s="949">
        <f t="shared" si="3"/>
        <v>0</v>
      </c>
      <c r="P33" s="476">
        <f>IF('3a'!$K142=Pagoinversiones!P$4,$C33,0)</f>
        <v>0</v>
      </c>
      <c r="Q33" s="476">
        <f>IF(P33=0,0,'3a'!$L142)</f>
        <v>0</v>
      </c>
      <c r="R33" s="949">
        <f t="shared" si="4"/>
        <v>0</v>
      </c>
      <c r="S33" s="476">
        <f>IF('3a'!$K142=Pagoinversiones!S$4,$C33,0)</f>
        <v>0</v>
      </c>
      <c r="T33" s="476">
        <f>IF(S33=0,0,'3a'!$L142)</f>
        <v>0</v>
      </c>
      <c r="U33" s="949">
        <f t="shared" si="5"/>
        <v>0</v>
      </c>
      <c r="V33" s="476">
        <f>IF('3a'!$K142=Pagoinversiones!V$4,$C33,0)</f>
        <v>0</v>
      </c>
      <c r="W33" s="476">
        <f>IF(V33=0,0,'3a'!$L142)</f>
        <v>0</v>
      </c>
      <c r="X33" s="949">
        <f t="shared" si="6"/>
        <v>0</v>
      </c>
      <c r="Y33" s="476">
        <f>IF('3a'!$K142=Pagoinversiones!Y$4,$C33,0)</f>
        <v>0</v>
      </c>
      <c r="Z33" s="476">
        <f>IF(Y33=0,0,'3a'!$L142)</f>
        <v>0</v>
      </c>
      <c r="AA33" s="949">
        <f t="shared" si="7"/>
        <v>0</v>
      </c>
      <c r="AB33" s="476">
        <f>IF('3a'!$K142=Pagoinversiones!AB$4,$C33,0)</f>
        <v>0</v>
      </c>
      <c r="AC33" s="476">
        <f>IF(AB33=0,0,'3a'!$L142)</f>
        <v>0</v>
      </c>
      <c r="AD33" s="949">
        <f t="shared" si="8"/>
        <v>0</v>
      </c>
      <c r="AE33" s="949">
        <f>IF('3a'!$K142=Pagoinversiones!AE$4,$C33,0)</f>
        <v>0</v>
      </c>
      <c r="AF33" s="476">
        <f>IF(AE33=0,0,'3a'!$L142)</f>
        <v>0</v>
      </c>
      <c r="AG33" s="949">
        <f t="shared" si="9"/>
        <v>0</v>
      </c>
      <c r="AH33" s="476"/>
      <c r="AI33" s="476"/>
      <c r="AJ33" s="476"/>
      <c r="AK33" s="476"/>
      <c r="AL33" s="476"/>
      <c r="AM33" s="476"/>
      <c r="AN33" s="476"/>
      <c r="AO33" s="476"/>
      <c r="AP33" s="476"/>
      <c r="AQ33" s="476"/>
      <c r="AR33" s="476"/>
      <c r="AS33" s="476"/>
      <c r="AT33" s="476"/>
      <c r="AU33" s="476"/>
      <c r="AV33" s="476"/>
      <c r="AW33" s="476"/>
      <c r="AX33" s="476"/>
      <c r="AY33" s="476"/>
      <c r="AZ33" s="476"/>
      <c r="BA33" s="476"/>
      <c r="BB33" s="476"/>
      <c r="BC33" s="476"/>
      <c r="BD33" s="476"/>
      <c r="BE33" s="476"/>
      <c r="BF33" s="476"/>
      <c r="BG33" s="476"/>
      <c r="BH33" s="476"/>
      <c r="BI33" s="476"/>
      <c r="BJ33" s="476"/>
      <c r="BK33" s="476"/>
      <c r="BL33" s="476"/>
      <c r="BM33" s="476"/>
      <c r="BN33" s="476"/>
      <c r="BO33" s="476"/>
      <c r="BP33" s="476"/>
      <c r="BQ33" s="476"/>
      <c r="BR33" s="476"/>
      <c r="BS33" s="476"/>
      <c r="BT33" s="476"/>
      <c r="BU33" s="476"/>
      <c r="BV33" s="476"/>
      <c r="BW33" s="476"/>
      <c r="BX33" s="476"/>
      <c r="BY33" s="476"/>
      <c r="BZ33" s="476"/>
      <c r="CA33" s="476"/>
      <c r="CB33" s="476"/>
      <c r="CC33" s="476"/>
      <c r="CD33" s="476"/>
      <c r="CE33" s="476"/>
      <c r="CF33" s="476"/>
      <c r="CG33" s="476"/>
      <c r="CH33" s="476"/>
      <c r="CI33" s="476"/>
      <c r="CJ33" s="476"/>
      <c r="CK33" s="476"/>
      <c r="CL33" s="476"/>
      <c r="CM33" s="476"/>
    </row>
    <row r="34" spans="1:91" hidden="1" x14ac:dyDescent="0.15">
      <c r="A34" s="486"/>
      <c r="B34" s="476">
        <f>IF(C34=0,0,'3a'!E143)</f>
        <v>0</v>
      </c>
      <c r="C34" s="476">
        <f>IF('3a'!H143=CResult!$Q$40,'3a'!G143,0)</f>
        <v>0</v>
      </c>
      <c r="D34" s="486">
        <f>IF('3a'!K143=Pagoinversiones!$D$4,C34,0)</f>
        <v>0</v>
      </c>
      <c r="E34" s="476">
        <f>IF(D34=0,0,'3a'!L143)</f>
        <v>0</v>
      </c>
      <c r="F34" s="949">
        <f t="shared" si="0"/>
        <v>0</v>
      </c>
      <c r="G34" s="476">
        <f>IF('3a'!$K143=Pagoinversiones!G$4,$C34,0)</f>
        <v>0</v>
      </c>
      <c r="H34" s="476">
        <f>IF(G34=0,0,'3a'!$L143)</f>
        <v>0</v>
      </c>
      <c r="I34" s="949">
        <f t="shared" si="1"/>
        <v>0</v>
      </c>
      <c r="J34" s="476">
        <f>IF('3a'!$K143=Pagoinversiones!J$4,$C34,0)</f>
        <v>0</v>
      </c>
      <c r="K34" s="476">
        <f>IF(J34=0,0,'3a'!$L143)</f>
        <v>0</v>
      </c>
      <c r="L34" s="949">
        <f t="shared" si="2"/>
        <v>0</v>
      </c>
      <c r="M34" s="476">
        <f>IF('3a'!$K143=Pagoinversiones!M$4,$C34,0)</f>
        <v>0</v>
      </c>
      <c r="N34" s="476">
        <f>IF(M34=0,0,'3a'!$L143)</f>
        <v>0</v>
      </c>
      <c r="O34" s="949">
        <f t="shared" si="3"/>
        <v>0</v>
      </c>
      <c r="P34" s="476">
        <f>IF('3a'!$K143=Pagoinversiones!P$4,$C34,0)</f>
        <v>0</v>
      </c>
      <c r="Q34" s="476">
        <f>IF(P34=0,0,'3a'!$L143)</f>
        <v>0</v>
      </c>
      <c r="R34" s="949">
        <f t="shared" si="4"/>
        <v>0</v>
      </c>
      <c r="S34" s="476">
        <f>IF('3a'!$K143=Pagoinversiones!S$4,$C34,0)</f>
        <v>0</v>
      </c>
      <c r="T34" s="476">
        <f>IF(S34=0,0,'3a'!$L143)</f>
        <v>0</v>
      </c>
      <c r="U34" s="949">
        <f t="shared" si="5"/>
        <v>0</v>
      </c>
      <c r="V34" s="476">
        <f>IF('3a'!$K143=Pagoinversiones!V$4,$C34,0)</f>
        <v>0</v>
      </c>
      <c r="W34" s="476">
        <f>IF(V34=0,0,'3a'!$L143)</f>
        <v>0</v>
      </c>
      <c r="X34" s="949">
        <f t="shared" si="6"/>
        <v>0</v>
      </c>
      <c r="Y34" s="476">
        <f>IF('3a'!$K143=Pagoinversiones!Y$4,$C34,0)</f>
        <v>0</v>
      </c>
      <c r="Z34" s="476">
        <f>IF(Y34=0,0,'3a'!$L143)</f>
        <v>0</v>
      </c>
      <c r="AA34" s="949">
        <f t="shared" si="7"/>
        <v>0</v>
      </c>
      <c r="AB34" s="476">
        <f>IF('3a'!$K143=Pagoinversiones!AB$4,$C34,0)</f>
        <v>0</v>
      </c>
      <c r="AC34" s="476">
        <f>IF(AB34=0,0,'3a'!$L143)</f>
        <v>0</v>
      </c>
      <c r="AD34" s="949">
        <f t="shared" si="8"/>
        <v>0</v>
      </c>
      <c r="AE34" s="949">
        <f>IF('3a'!$K143=Pagoinversiones!AE$4,$C34,0)</f>
        <v>0</v>
      </c>
      <c r="AF34" s="476">
        <f>IF(AE34=0,0,'3a'!$L143)</f>
        <v>0</v>
      </c>
      <c r="AG34" s="949">
        <f t="shared" si="9"/>
        <v>0</v>
      </c>
      <c r="AH34" s="476"/>
      <c r="AI34" s="476"/>
      <c r="AJ34" s="476"/>
      <c r="AK34" s="476"/>
      <c r="AL34" s="476"/>
      <c r="AM34" s="476"/>
      <c r="AN34" s="476"/>
      <c r="AO34" s="476"/>
      <c r="AP34" s="476"/>
      <c r="AQ34" s="476"/>
      <c r="AR34" s="476"/>
      <c r="AS34" s="476"/>
      <c r="AT34" s="476"/>
      <c r="AU34" s="476"/>
      <c r="AV34" s="476"/>
      <c r="AW34" s="476"/>
      <c r="AX34" s="476"/>
      <c r="AY34" s="476"/>
      <c r="AZ34" s="476"/>
      <c r="BA34" s="476"/>
      <c r="BB34" s="476"/>
      <c r="BC34" s="476"/>
      <c r="BD34" s="476"/>
      <c r="BE34" s="476"/>
      <c r="BF34" s="476"/>
      <c r="BG34" s="476"/>
      <c r="BH34" s="476"/>
      <c r="BI34" s="476"/>
      <c r="BJ34" s="476"/>
      <c r="BK34" s="476"/>
      <c r="BL34" s="476"/>
      <c r="BM34" s="476"/>
      <c r="BN34" s="476"/>
      <c r="BO34" s="476"/>
      <c r="BP34" s="476"/>
      <c r="BQ34" s="476"/>
      <c r="BR34" s="476"/>
      <c r="BS34" s="476"/>
      <c r="BT34" s="476"/>
      <c r="BU34" s="476"/>
      <c r="BV34" s="476"/>
      <c r="BW34" s="476"/>
      <c r="BX34" s="476"/>
      <c r="BY34" s="476"/>
      <c r="BZ34" s="476"/>
      <c r="CA34" s="476"/>
      <c r="CB34" s="476"/>
      <c r="CC34" s="476"/>
      <c r="CD34" s="476"/>
      <c r="CE34" s="476"/>
      <c r="CF34" s="476"/>
      <c r="CG34" s="476"/>
      <c r="CH34" s="476"/>
      <c r="CI34" s="476"/>
      <c r="CJ34" s="476"/>
      <c r="CK34" s="476"/>
      <c r="CL34" s="476"/>
      <c r="CM34" s="476"/>
    </row>
    <row r="35" spans="1:91" hidden="1" x14ac:dyDescent="0.15">
      <c r="A35" s="486"/>
      <c r="B35" s="476">
        <f>IF(C35=0,0,'3a'!E144)</f>
        <v>0</v>
      </c>
      <c r="C35" s="476">
        <f>IF('3a'!H144=CResult!$Q$40,'3a'!G144,0)</f>
        <v>0</v>
      </c>
      <c r="D35" s="486">
        <f>IF('3a'!K144=Pagoinversiones!$D$4,C35,0)</f>
        <v>0</v>
      </c>
      <c r="E35" s="476">
        <f>IF(D35=0,0,'3a'!L144)</f>
        <v>0</v>
      </c>
      <c r="F35" s="949">
        <f t="shared" si="0"/>
        <v>0</v>
      </c>
      <c r="G35" s="476">
        <f>IF('3a'!$K144=Pagoinversiones!G$4,$C35,0)</f>
        <v>0</v>
      </c>
      <c r="H35" s="476">
        <f>IF(G35=0,0,'3a'!$L144)</f>
        <v>0</v>
      </c>
      <c r="I35" s="949">
        <f t="shared" si="1"/>
        <v>0</v>
      </c>
      <c r="J35" s="476">
        <f>IF('3a'!$K144=Pagoinversiones!J$4,$C35,0)</f>
        <v>0</v>
      </c>
      <c r="K35" s="476">
        <f>IF(J35=0,0,'3a'!$L144)</f>
        <v>0</v>
      </c>
      <c r="L35" s="949">
        <f t="shared" si="2"/>
        <v>0</v>
      </c>
      <c r="M35" s="476">
        <f>IF('3a'!$K144=Pagoinversiones!M$4,$C35,0)</f>
        <v>0</v>
      </c>
      <c r="N35" s="476">
        <f>IF(M35=0,0,'3a'!$L144)</f>
        <v>0</v>
      </c>
      <c r="O35" s="949">
        <f t="shared" si="3"/>
        <v>0</v>
      </c>
      <c r="P35" s="476">
        <f>IF('3a'!$K144=Pagoinversiones!P$4,$C35,0)</f>
        <v>0</v>
      </c>
      <c r="Q35" s="476">
        <f>IF(P35=0,0,'3a'!$L144)</f>
        <v>0</v>
      </c>
      <c r="R35" s="949">
        <f t="shared" si="4"/>
        <v>0</v>
      </c>
      <c r="S35" s="476">
        <f>IF('3a'!$K144=Pagoinversiones!S$4,$C35,0)</f>
        <v>0</v>
      </c>
      <c r="T35" s="476">
        <f>IF(S35=0,0,'3a'!$L144)</f>
        <v>0</v>
      </c>
      <c r="U35" s="949">
        <f t="shared" si="5"/>
        <v>0</v>
      </c>
      <c r="V35" s="476">
        <f>IF('3a'!$K144=Pagoinversiones!V$4,$C35,0)</f>
        <v>0</v>
      </c>
      <c r="W35" s="476">
        <f>IF(V35=0,0,'3a'!$L144)</f>
        <v>0</v>
      </c>
      <c r="X35" s="949">
        <f t="shared" si="6"/>
        <v>0</v>
      </c>
      <c r="Y35" s="476">
        <f>IF('3a'!$K144=Pagoinversiones!Y$4,$C35,0)</f>
        <v>0</v>
      </c>
      <c r="Z35" s="476">
        <f>IF(Y35=0,0,'3a'!$L144)</f>
        <v>0</v>
      </c>
      <c r="AA35" s="949">
        <f t="shared" si="7"/>
        <v>0</v>
      </c>
      <c r="AB35" s="476">
        <f>IF('3a'!$K144=Pagoinversiones!AB$4,$C35,0)</f>
        <v>0</v>
      </c>
      <c r="AC35" s="476">
        <f>IF(AB35=0,0,'3a'!$L144)</f>
        <v>0</v>
      </c>
      <c r="AD35" s="949">
        <f t="shared" si="8"/>
        <v>0</v>
      </c>
      <c r="AE35" s="949">
        <f>IF('3a'!$K144=Pagoinversiones!AE$4,$C35,0)</f>
        <v>0</v>
      </c>
      <c r="AF35" s="476">
        <f>IF(AE35=0,0,'3a'!$L144)</f>
        <v>0</v>
      </c>
      <c r="AG35" s="949">
        <f t="shared" si="9"/>
        <v>0</v>
      </c>
      <c r="AH35" s="476"/>
      <c r="AI35" s="476"/>
      <c r="AJ35" s="476"/>
      <c r="AK35" s="476"/>
      <c r="AL35" s="476"/>
      <c r="AM35" s="476"/>
      <c r="AN35" s="476"/>
      <c r="AO35" s="476"/>
      <c r="AP35" s="476"/>
      <c r="AQ35" s="476"/>
      <c r="AR35" s="476"/>
      <c r="AS35" s="476"/>
      <c r="AT35" s="476"/>
      <c r="AU35" s="476"/>
      <c r="AV35" s="476"/>
      <c r="AW35" s="476"/>
      <c r="AX35" s="476"/>
      <c r="AY35" s="476"/>
      <c r="AZ35" s="476"/>
      <c r="BA35" s="476"/>
      <c r="BB35" s="476"/>
      <c r="BC35" s="476"/>
      <c r="BD35" s="476"/>
      <c r="BE35" s="476"/>
      <c r="BF35" s="476"/>
      <c r="BG35" s="476"/>
      <c r="BH35" s="476"/>
      <c r="BI35" s="476"/>
      <c r="BJ35" s="476"/>
      <c r="BK35" s="476"/>
      <c r="BL35" s="476"/>
      <c r="BM35" s="476"/>
      <c r="BN35" s="476"/>
      <c r="BO35" s="476"/>
      <c r="BP35" s="476"/>
      <c r="BQ35" s="476"/>
      <c r="BR35" s="476"/>
      <c r="BS35" s="476"/>
      <c r="BT35" s="476"/>
      <c r="BU35" s="476"/>
      <c r="BV35" s="476"/>
      <c r="BW35" s="476"/>
      <c r="BX35" s="476"/>
      <c r="BY35" s="476"/>
      <c r="BZ35" s="476"/>
      <c r="CA35" s="476"/>
      <c r="CB35" s="476"/>
      <c r="CC35" s="476"/>
      <c r="CD35" s="476"/>
      <c r="CE35" s="476"/>
      <c r="CF35" s="476"/>
      <c r="CG35" s="476"/>
      <c r="CH35" s="476"/>
      <c r="CI35" s="476"/>
      <c r="CJ35" s="476"/>
      <c r="CK35" s="476"/>
      <c r="CL35" s="476"/>
      <c r="CM35" s="476"/>
    </row>
    <row r="36" spans="1:91" hidden="1" x14ac:dyDescent="0.15">
      <c r="A36" s="486"/>
      <c r="B36" s="476">
        <f>IF(C36=0,0,'3a'!E145)</f>
        <v>0</v>
      </c>
      <c r="C36" s="476">
        <f>IF('3a'!H145=CResult!$Q$40,'3a'!G145,0)</f>
        <v>0</v>
      </c>
      <c r="D36" s="486">
        <f>IF('3a'!K145=Pagoinversiones!$D$4,C36,0)</f>
        <v>0</v>
      </c>
      <c r="E36" s="476">
        <f>IF(D36=0,0,'3a'!L145)</f>
        <v>0</v>
      </c>
      <c r="F36" s="949">
        <f t="shared" si="0"/>
        <v>0</v>
      </c>
      <c r="G36" s="476">
        <f>IF('3a'!$K145=Pagoinversiones!G$4,$C36,0)</f>
        <v>0</v>
      </c>
      <c r="H36" s="476">
        <f>IF(G36=0,0,'3a'!$L145)</f>
        <v>0</v>
      </c>
      <c r="I36" s="949">
        <f t="shared" si="1"/>
        <v>0</v>
      </c>
      <c r="J36" s="476">
        <f>IF('3a'!$K145=Pagoinversiones!J$4,$C36,0)</f>
        <v>0</v>
      </c>
      <c r="K36" s="476">
        <f>IF(J36=0,0,'3a'!$L145)</f>
        <v>0</v>
      </c>
      <c r="L36" s="949">
        <f t="shared" si="2"/>
        <v>0</v>
      </c>
      <c r="M36" s="476">
        <f>IF('3a'!$K145=Pagoinversiones!M$4,$C36,0)</f>
        <v>0</v>
      </c>
      <c r="N36" s="476">
        <f>IF(M36=0,0,'3a'!$L145)</f>
        <v>0</v>
      </c>
      <c r="O36" s="949">
        <f t="shared" si="3"/>
        <v>0</v>
      </c>
      <c r="P36" s="476">
        <f>IF('3a'!$K145=Pagoinversiones!P$4,$C36,0)</f>
        <v>0</v>
      </c>
      <c r="Q36" s="476">
        <f>IF(P36=0,0,'3a'!$L145)</f>
        <v>0</v>
      </c>
      <c r="R36" s="949">
        <f t="shared" si="4"/>
        <v>0</v>
      </c>
      <c r="S36" s="476">
        <f>IF('3a'!$K145=Pagoinversiones!S$4,$C36,0)</f>
        <v>0</v>
      </c>
      <c r="T36" s="476">
        <f>IF(S36=0,0,'3a'!$L145)</f>
        <v>0</v>
      </c>
      <c r="U36" s="949">
        <f t="shared" si="5"/>
        <v>0</v>
      </c>
      <c r="V36" s="476">
        <f>IF('3a'!$K145=Pagoinversiones!V$4,$C36,0)</f>
        <v>0</v>
      </c>
      <c r="W36" s="476">
        <f>IF(V36=0,0,'3a'!$L145)</f>
        <v>0</v>
      </c>
      <c r="X36" s="949">
        <f t="shared" si="6"/>
        <v>0</v>
      </c>
      <c r="Y36" s="476">
        <f>IF('3a'!$K145=Pagoinversiones!Y$4,$C36,0)</f>
        <v>0</v>
      </c>
      <c r="Z36" s="476">
        <f>IF(Y36=0,0,'3a'!$L145)</f>
        <v>0</v>
      </c>
      <c r="AA36" s="949">
        <f t="shared" si="7"/>
        <v>0</v>
      </c>
      <c r="AB36" s="476">
        <f>IF('3a'!$K145=Pagoinversiones!AB$4,$C36,0)</f>
        <v>0</v>
      </c>
      <c r="AC36" s="476">
        <f>IF(AB36=0,0,'3a'!$L145)</f>
        <v>0</v>
      </c>
      <c r="AD36" s="949">
        <f t="shared" si="8"/>
        <v>0</v>
      </c>
      <c r="AE36" s="949">
        <f>IF('3a'!$K145=Pagoinversiones!AE$4,$C36,0)</f>
        <v>0</v>
      </c>
      <c r="AF36" s="476">
        <f>IF(AE36=0,0,'3a'!$L145)</f>
        <v>0</v>
      </c>
      <c r="AG36" s="949">
        <f t="shared" si="9"/>
        <v>0</v>
      </c>
      <c r="AH36" s="476"/>
      <c r="AI36" s="476"/>
      <c r="AJ36" s="476"/>
      <c r="AK36" s="476"/>
      <c r="AL36" s="476"/>
      <c r="AM36" s="476"/>
      <c r="AN36" s="476"/>
      <c r="AO36" s="476"/>
      <c r="AP36" s="476"/>
      <c r="AQ36" s="476"/>
      <c r="AR36" s="476"/>
      <c r="AS36" s="476"/>
      <c r="AT36" s="476"/>
      <c r="AU36" s="476"/>
      <c r="AV36" s="476"/>
      <c r="AW36" s="476"/>
      <c r="AX36" s="476"/>
      <c r="AY36" s="476"/>
      <c r="AZ36" s="476"/>
      <c r="BA36" s="476"/>
      <c r="BB36" s="476"/>
      <c r="BC36" s="476"/>
      <c r="BD36" s="476"/>
      <c r="BE36" s="476"/>
      <c r="BF36" s="476"/>
      <c r="BG36" s="476"/>
      <c r="BH36" s="476"/>
      <c r="BI36" s="476"/>
      <c r="BJ36" s="476"/>
      <c r="BK36" s="476"/>
      <c r="BL36" s="476"/>
      <c r="BM36" s="476"/>
      <c r="BN36" s="476"/>
      <c r="BO36" s="476"/>
      <c r="BP36" s="476"/>
      <c r="BQ36" s="476"/>
      <c r="BR36" s="476"/>
      <c r="BS36" s="476"/>
      <c r="BT36" s="476"/>
      <c r="BU36" s="476"/>
      <c r="BV36" s="476"/>
      <c r="BW36" s="476"/>
      <c r="BX36" s="476"/>
      <c r="BY36" s="476"/>
      <c r="BZ36" s="476"/>
      <c r="CA36" s="476"/>
      <c r="CB36" s="476"/>
      <c r="CC36" s="476"/>
      <c r="CD36" s="476"/>
      <c r="CE36" s="476"/>
      <c r="CF36" s="476"/>
      <c r="CG36" s="476"/>
      <c r="CH36" s="476"/>
      <c r="CI36" s="476"/>
      <c r="CJ36" s="476"/>
      <c r="CK36" s="476"/>
      <c r="CL36" s="476"/>
      <c r="CM36" s="476"/>
    </row>
    <row r="37" spans="1:91" hidden="1" x14ac:dyDescent="0.15">
      <c r="A37" s="486"/>
      <c r="B37" s="476">
        <f>IF(C37=0,0,'3a'!E146)</f>
        <v>0</v>
      </c>
      <c r="C37" s="476">
        <f>IF('3a'!H146=CResult!$Q$40,'3a'!G146,0)</f>
        <v>0</v>
      </c>
      <c r="D37" s="486">
        <f>IF('3a'!K146=Pagoinversiones!$D$4,C37,0)</f>
        <v>0</v>
      </c>
      <c r="E37" s="476">
        <f>IF(D37=0,0,'3a'!L146)</f>
        <v>0</v>
      </c>
      <c r="F37" s="949">
        <f t="shared" si="0"/>
        <v>0</v>
      </c>
      <c r="G37" s="476">
        <f>IF('3a'!$K146=Pagoinversiones!G$4,$C37,0)</f>
        <v>0</v>
      </c>
      <c r="H37" s="476">
        <f>IF(G37=0,0,'3a'!$L146)</f>
        <v>0</v>
      </c>
      <c r="I37" s="949">
        <f t="shared" si="1"/>
        <v>0</v>
      </c>
      <c r="J37" s="476">
        <f>IF('3a'!$K146=Pagoinversiones!J$4,$C37,0)</f>
        <v>0</v>
      </c>
      <c r="K37" s="476">
        <f>IF(J37=0,0,'3a'!$L146)</f>
        <v>0</v>
      </c>
      <c r="L37" s="949">
        <f t="shared" si="2"/>
        <v>0</v>
      </c>
      <c r="M37" s="476">
        <f>IF('3a'!$K146=Pagoinversiones!M$4,$C37,0)</f>
        <v>0</v>
      </c>
      <c r="N37" s="476">
        <f>IF(M37=0,0,'3a'!$L146)</f>
        <v>0</v>
      </c>
      <c r="O37" s="949">
        <f t="shared" si="3"/>
        <v>0</v>
      </c>
      <c r="P37" s="476">
        <f>IF('3a'!$K146=Pagoinversiones!P$4,$C37,0)</f>
        <v>0</v>
      </c>
      <c r="Q37" s="476">
        <f>IF(P37=0,0,'3a'!$L146)</f>
        <v>0</v>
      </c>
      <c r="R37" s="949">
        <f t="shared" si="4"/>
        <v>0</v>
      </c>
      <c r="S37" s="476">
        <f>IF('3a'!$K146=Pagoinversiones!S$4,$C37,0)</f>
        <v>0</v>
      </c>
      <c r="T37" s="476">
        <f>IF(S37=0,0,'3a'!$L146)</f>
        <v>0</v>
      </c>
      <c r="U37" s="949">
        <f t="shared" si="5"/>
        <v>0</v>
      </c>
      <c r="V37" s="476">
        <f>IF('3a'!$K146=Pagoinversiones!V$4,$C37,0)</f>
        <v>0</v>
      </c>
      <c r="W37" s="476">
        <f>IF(V37=0,0,'3a'!$L146)</f>
        <v>0</v>
      </c>
      <c r="X37" s="949">
        <f t="shared" si="6"/>
        <v>0</v>
      </c>
      <c r="Y37" s="476">
        <f>IF('3a'!$K146=Pagoinversiones!Y$4,$C37,0)</f>
        <v>0</v>
      </c>
      <c r="Z37" s="476">
        <f>IF(Y37=0,0,'3a'!$L146)</f>
        <v>0</v>
      </c>
      <c r="AA37" s="949">
        <f t="shared" si="7"/>
        <v>0</v>
      </c>
      <c r="AB37" s="476">
        <f>IF('3a'!$K146=Pagoinversiones!AB$4,$C37,0)</f>
        <v>0</v>
      </c>
      <c r="AC37" s="476">
        <f>IF(AB37=0,0,'3a'!$L146)</f>
        <v>0</v>
      </c>
      <c r="AD37" s="949">
        <f t="shared" si="8"/>
        <v>0</v>
      </c>
      <c r="AE37" s="949">
        <f>IF('3a'!$K146=Pagoinversiones!AE$4,$C37,0)</f>
        <v>0</v>
      </c>
      <c r="AF37" s="476">
        <f>IF(AE37=0,0,'3a'!$L146)</f>
        <v>0</v>
      </c>
      <c r="AG37" s="949">
        <f t="shared" si="9"/>
        <v>0</v>
      </c>
      <c r="AH37" s="476"/>
      <c r="AI37" s="476"/>
      <c r="AJ37" s="476"/>
      <c r="AK37" s="476"/>
      <c r="AL37" s="476"/>
      <c r="AM37" s="476"/>
      <c r="AN37" s="476"/>
      <c r="AO37" s="476"/>
      <c r="AP37" s="476"/>
      <c r="AQ37" s="476"/>
      <c r="AR37" s="476"/>
      <c r="AS37" s="476"/>
      <c r="AT37" s="476"/>
      <c r="AU37" s="476"/>
      <c r="AV37" s="476"/>
      <c r="AW37" s="476"/>
      <c r="AX37" s="476"/>
      <c r="AY37" s="476"/>
      <c r="AZ37" s="476"/>
      <c r="BA37" s="476"/>
      <c r="BB37" s="476"/>
      <c r="BC37" s="476"/>
      <c r="BD37" s="476"/>
      <c r="BE37" s="476"/>
      <c r="BF37" s="476"/>
      <c r="BG37" s="476"/>
      <c r="BH37" s="476"/>
      <c r="BI37" s="476"/>
      <c r="BJ37" s="476"/>
      <c r="BK37" s="476"/>
      <c r="BL37" s="476"/>
      <c r="BM37" s="476"/>
      <c r="BN37" s="476"/>
      <c r="BO37" s="476"/>
      <c r="BP37" s="476"/>
      <c r="BQ37" s="476"/>
      <c r="BR37" s="476"/>
      <c r="BS37" s="476"/>
      <c r="BT37" s="476"/>
      <c r="BU37" s="476"/>
      <c r="BV37" s="476"/>
      <c r="BW37" s="476"/>
      <c r="BX37" s="476"/>
      <c r="BY37" s="476"/>
      <c r="BZ37" s="476"/>
      <c r="CA37" s="476"/>
      <c r="CB37" s="476"/>
      <c r="CC37" s="476"/>
      <c r="CD37" s="476"/>
      <c r="CE37" s="476"/>
      <c r="CF37" s="476"/>
      <c r="CG37" s="476"/>
      <c r="CH37" s="476"/>
      <c r="CI37" s="476"/>
      <c r="CJ37" s="476"/>
      <c r="CK37" s="476"/>
      <c r="CL37" s="476"/>
      <c r="CM37" s="476"/>
    </row>
    <row r="38" spans="1:91" hidden="1" x14ac:dyDescent="0.15">
      <c r="A38" s="486"/>
      <c r="B38" s="476">
        <f>IF(C38=0,0,'3a'!E147)</f>
        <v>0</v>
      </c>
      <c r="C38" s="476">
        <f>IF('3a'!H147=CResult!$Q$40,'3a'!G147,0)</f>
        <v>0</v>
      </c>
      <c r="D38" s="486">
        <f>IF('3a'!K147=Pagoinversiones!$D$4,C38,0)</f>
        <v>0</v>
      </c>
      <c r="E38" s="476">
        <f>IF(D38=0,0,'3a'!L147)</f>
        <v>0</v>
      </c>
      <c r="F38" s="949">
        <f t="shared" si="0"/>
        <v>0</v>
      </c>
      <c r="G38" s="476">
        <f>IF('3a'!$K147=Pagoinversiones!G$4,$C38,0)</f>
        <v>0</v>
      </c>
      <c r="H38" s="476">
        <f>IF(G38=0,0,'3a'!$L147)</f>
        <v>0</v>
      </c>
      <c r="I38" s="949">
        <f t="shared" si="1"/>
        <v>0</v>
      </c>
      <c r="J38" s="476">
        <f>IF('3a'!$K147=Pagoinversiones!J$4,$C38,0)</f>
        <v>0</v>
      </c>
      <c r="K38" s="476">
        <f>IF(J38=0,0,'3a'!$L147)</f>
        <v>0</v>
      </c>
      <c r="L38" s="949">
        <f t="shared" si="2"/>
        <v>0</v>
      </c>
      <c r="M38" s="476">
        <f>IF('3a'!$K147=Pagoinversiones!M$4,$C38,0)</f>
        <v>0</v>
      </c>
      <c r="N38" s="476">
        <f>IF(M38=0,0,'3a'!$L147)</f>
        <v>0</v>
      </c>
      <c r="O38" s="949">
        <f t="shared" si="3"/>
        <v>0</v>
      </c>
      <c r="P38" s="476">
        <f>IF('3a'!$K147=Pagoinversiones!P$4,$C38,0)</f>
        <v>0</v>
      </c>
      <c r="Q38" s="476">
        <f>IF(P38=0,0,'3a'!$L147)</f>
        <v>0</v>
      </c>
      <c r="R38" s="949">
        <f t="shared" si="4"/>
        <v>0</v>
      </c>
      <c r="S38" s="476">
        <f>IF('3a'!$K147=Pagoinversiones!S$4,$C38,0)</f>
        <v>0</v>
      </c>
      <c r="T38" s="476">
        <f>IF(S38=0,0,'3a'!$L147)</f>
        <v>0</v>
      </c>
      <c r="U38" s="949">
        <f t="shared" si="5"/>
        <v>0</v>
      </c>
      <c r="V38" s="476">
        <f>IF('3a'!$K147=Pagoinversiones!V$4,$C38,0)</f>
        <v>0</v>
      </c>
      <c r="W38" s="476">
        <f>IF(V38=0,0,'3a'!$L147)</f>
        <v>0</v>
      </c>
      <c r="X38" s="949">
        <f t="shared" si="6"/>
        <v>0</v>
      </c>
      <c r="Y38" s="476">
        <f>IF('3a'!$K147=Pagoinversiones!Y$4,$C38,0)</f>
        <v>0</v>
      </c>
      <c r="Z38" s="476">
        <f>IF(Y38=0,0,'3a'!$L147)</f>
        <v>0</v>
      </c>
      <c r="AA38" s="949">
        <f t="shared" si="7"/>
        <v>0</v>
      </c>
      <c r="AB38" s="476">
        <f>IF('3a'!$K147=Pagoinversiones!AB$4,$C38,0)</f>
        <v>0</v>
      </c>
      <c r="AC38" s="476">
        <f>IF(AB38=0,0,'3a'!$L147)</f>
        <v>0</v>
      </c>
      <c r="AD38" s="949">
        <f t="shared" si="8"/>
        <v>0</v>
      </c>
      <c r="AE38" s="949">
        <f>IF('3a'!$K147=Pagoinversiones!AE$4,$C38,0)</f>
        <v>0</v>
      </c>
      <c r="AF38" s="476">
        <f>IF(AE38=0,0,'3a'!$L147)</f>
        <v>0</v>
      </c>
      <c r="AG38" s="949">
        <f t="shared" si="9"/>
        <v>0</v>
      </c>
      <c r="AH38" s="476"/>
      <c r="AI38" s="476"/>
      <c r="AJ38" s="476"/>
      <c r="AK38" s="476"/>
      <c r="AL38" s="476"/>
      <c r="AM38" s="476"/>
      <c r="AN38" s="476"/>
      <c r="AO38" s="476"/>
      <c r="AP38" s="476"/>
      <c r="AQ38" s="476"/>
      <c r="AR38" s="476"/>
      <c r="AS38" s="476"/>
      <c r="AT38" s="476"/>
      <c r="AU38" s="476"/>
      <c r="AV38" s="476"/>
      <c r="AW38" s="476"/>
      <c r="AX38" s="476"/>
      <c r="AY38" s="476"/>
      <c r="AZ38" s="476"/>
      <c r="BA38" s="476"/>
      <c r="BB38" s="476"/>
      <c r="BC38" s="476"/>
      <c r="BD38" s="476"/>
      <c r="BE38" s="476"/>
      <c r="BF38" s="476"/>
      <c r="BG38" s="476"/>
      <c r="BH38" s="476"/>
      <c r="BI38" s="476"/>
      <c r="BJ38" s="476"/>
      <c r="BK38" s="476"/>
      <c r="BL38" s="476"/>
      <c r="BM38" s="476"/>
      <c r="BN38" s="476"/>
      <c r="BO38" s="476"/>
      <c r="BP38" s="476"/>
      <c r="BQ38" s="476"/>
      <c r="BR38" s="476"/>
      <c r="BS38" s="476"/>
      <c r="BT38" s="476"/>
      <c r="BU38" s="476"/>
      <c r="BV38" s="476"/>
      <c r="BW38" s="476"/>
      <c r="BX38" s="476"/>
      <c r="BY38" s="476"/>
      <c r="BZ38" s="476"/>
      <c r="CA38" s="476"/>
      <c r="CB38" s="476"/>
      <c r="CC38" s="476"/>
      <c r="CD38" s="476"/>
      <c r="CE38" s="476"/>
      <c r="CF38" s="476"/>
      <c r="CG38" s="476"/>
      <c r="CH38" s="476"/>
      <c r="CI38" s="476"/>
      <c r="CJ38" s="476"/>
      <c r="CK38" s="476"/>
      <c r="CL38" s="476"/>
      <c r="CM38" s="476"/>
    </row>
    <row r="39" spans="1:91" hidden="1" x14ac:dyDescent="0.15">
      <c r="A39" s="486"/>
      <c r="B39" s="476" t="s">
        <v>336</v>
      </c>
      <c r="C39" s="476"/>
      <c r="D39" s="486"/>
      <c r="E39" s="476"/>
      <c r="F39" s="949"/>
      <c r="G39" s="476"/>
      <c r="H39" s="476"/>
      <c r="I39" s="949"/>
      <c r="J39" s="476"/>
      <c r="K39" s="476"/>
      <c r="L39" s="949"/>
      <c r="M39" s="476"/>
      <c r="N39" s="476"/>
      <c r="O39" s="949"/>
      <c r="P39" s="476"/>
      <c r="Q39" s="476"/>
      <c r="R39" s="949"/>
      <c r="S39" s="476"/>
      <c r="T39" s="476"/>
      <c r="U39" s="949"/>
      <c r="V39" s="476"/>
      <c r="W39" s="476"/>
      <c r="X39" s="949"/>
      <c r="Y39" s="476"/>
      <c r="Z39" s="476"/>
      <c r="AA39" s="949"/>
      <c r="AB39" s="476"/>
      <c r="AC39" s="476"/>
      <c r="AD39" s="949"/>
      <c r="AE39" s="949"/>
      <c r="AF39" s="476"/>
      <c r="AG39" s="949"/>
      <c r="AH39" s="476"/>
      <c r="AI39" s="476"/>
      <c r="AJ39" s="476"/>
      <c r="AK39" s="476"/>
      <c r="AL39" s="476"/>
      <c r="AM39" s="476"/>
      <c r="AN39" s="476"/>
      <c r="AO39" s="476"/>
      <c r="AP39" s="476"/>
      <c r="AQ39" s="476"/>
      <c r="AR39" s="476"/>
      <c r="AS39" s="476"/>
      <c r="AT39" s="476"/>
      <c r="AU39" s="476"/>
      <c r="AV39" s="476"/>
      <c r="AW39" s="476"/>
      <c r="AX39" s="476"/>
      <c r="AY39" s="476"/>
      <c r="AZ39" s="476"/>
      <c r="BA39" s="476"/>
      <c r="BB39" s="476"/>
      <c r="BC39" s="476"/>
      <c r="BD39" s="476"/>
      <c r="BE39" s="476"/>
      <c r="BF39" s="476"/>
      <c r="BG39" s="476"/>
      <c r="BH39" s="476"/>
      <c r="BI39" s="476"/>
      <c r="BJ39" s="476"/>
      <c r="BK39" s="476"/>
      <c r="BL39" s="476"/>
      <c r="BM39" s="476"/>
      <c r="BN39" s="476"/>
      <c r="BO39" s="476"/>
      <c r="BP39" s="476"/>
      <c r="BQ39" s="476"/>
      <c r="BR39" s="476"/>
      <c r="BS39" s="476"/>
      <c r="BT39" s="476"/>
      <c r="BU39" s="476"/>
      <c r="BV39" s="476"/>
      <c r="BW39" s="476"/>
      <c r="BX39" s="476"/>
      <c r="BY39" s="476"/>
      <c r="BZ39" s="476"/>
      <c r="CA39" s="476"/>
      <c r="CB39" s="476"/>
      <c r="CC39" s="476"/>
      <c r="CD39" s="476"/>
      <c r="CE39" s="476"/>
      <c r="CF39" s="476"/>
      <c r="CG39" s="476"/>
      <c r="CH39" s="476"/>
      <c r="CI39" s="476"/>
      <c r="CJ39" s="476"/>
      <c r="CK39" s="476"/>
      <c r="CL39" s="476"/>
      <c r="CM39" s="476"/>
    </row>
    <row r="40" spans="1:91" hidden="1" x14ac:dyDescent="0.15">
      <c r="A40" s="486"/>
      <c r="B40" s="476">
        <f>IF(C40=0,0,'3a'!E149)</f>
        <v>0</v>
      </c>
      <c r="C40" s="476">
        <f>IF('3a'!H149=CResult!$Q$40,'3a'!G149,0)</f>
        <v>0</v>
      </c>
      <c r="D40" s="486">
        <f>IF('3a'!K149=Pagoinversiones!$D$4,C40,0)</f>
        <v>0</v>
      </c>
      <c r="E40" s="476">
        <f>IF(D40=0,0,'3a'!L149)</f>
        <v>0</v>
      </c>
      <c r="F40" s="949">
        <f t="shared" si="0"/>
        <v>0</v>
      </c>
      <c r="G40" s="476">
        <f>IF('3a'!$K149=Pagoinversiones!G$4,$C40,0)</f>
        <v>0</v>
      </c>
      <c r="H40" s="476">
        <f>IF(G40=0,0,'3a'!$L149)</f>
        <v>0</v>
      </c>
      <c r="I40" s="949">
        <f t="shared" si="1"/>
        <v>0</v>
      </c>
      <c r="J40" s="476">
        <f>IF('3a'!$K149=Pagoinversiones!J$4,$C40,0)</f>
        <v>0</v>
      </c>
      <c r="K40" s="476">
        <f>IF(J40=0,0,'3a'!$L149)</f>
        <v>0</v>
      </c>
      <c r="L40" s="949">
        <f t="shared" si="2"/>
        <v>0</v>
      </c>
      <c r="M40" s="476">
        <f>IF('3a'!$K149=Pagoinversiones!M$4,$C40,0)</f>
        <v>0</v>
      </c>
      <c r="N40" s="476">
        <f>IF(M40=0,0,'3a'!$L149)</f>
        <v>0</v>
      </c>
      <c r="O40" s="949">
        <f t="shared" si="3"/>
        <v>0</v>
      </c>
      <c r="P40" s="476">
        <f>IF('3a'!$K149=Pagoinversiones!P$4,$C40,0)</f>
        <v>0</v>
      </c>
      <c r="Q40" s="476">
        <f>IF(P40=0,0,'3a'!$L149)</f>
        <v>0</v>
      </c>
      <c r="R40" s="949">
        <f t="shared" si="4"/>
        <v>0</v>
      </c>
      <c r="S40" s="476">
        <f>IF('3a'!$K149=Pagoinversiones!S$4,$C40,0)</f>
        <v>0</v>
      </c>
      <c r="T40" s="476">
        <f>IF(S40=0,0,'3a'!$L149)</f>
        <v>0</v>
      </c>
      <c r="U40" s="949">
        <f t="shared" si="5"/>
        <v>0</v>
      </c>
      <c r="V40" s="476">
        <f>IF('3a'!$K149=Pagoinversiones!V$4,$C40,0)</f>
        <v>0</v>
      </c>
      <c r="W40" s="476">
        <f>IF(V40=0,0,'3a'!$L149)</f>
        <v>0</v>
      </c>
      <c r="X40" s="949">
        <f t="shared" si="6"/>
        <v>0</v>
      </c>
      <c r="Y40" s="476">
        <f>IF('3a'!$K149=Pagoinversiones!Y$4,$C40,0)</f>
        <v>0</v>
      </c>
      <c r="Z40" s="476">
        <f>IF(Y40=0,0,'3a'!$L149)</f>
        <v>0</v>
      </c>
      <c r="AA40" s="949">
        <f t="shared" si="7"/>
        <v>0</v>
      </c>
      <c r="AB40" s="476">
        <f>IF('3a'!$K149=Pagoinversiones!AB$4,$C40,0)</f>
        <v>0</v>
      </c>
      <c r="AC40" s="476">
        <f>IF(AB40=0,0,'3a'!$L149)</f>
        <v>0</v>
      </c>
      <c r="AD40" s="949">
        <f t="shared" si="8"/>
        <v>0</v>
      </c>
      <c r="AE40" s="949">
        <f>IF('3a'!$K149=Pagoinversiones!AE$4,$C40,0)</f>
        <v>0</v>
      </c>
      <c r="AF40" s="476">
        <f>IF(AE40=0,0,'3a'!$L149)</f>
        <v>0</v>
      </c>
      <c r="AG40" s="949">
        <f t="shared" si="9"/>
        <v>0</v>
      </c>
      <c r="AH40" s="476"/>
      <c r="AI40" s="476"/>
      <c r="AJ40" s="476"/>
      <c r="AK40" s="476"/>
      <c r="AL40" s="476"/>
      <c r="AM40" s="476"/>
      <c r="AN40" s="476"/>
      <c r="AO40" s="476"/>
      <c r="AP40" s="476"/>
      <c r="AQ40" s="476"/>
      <c r="AR40" s="476"/>
      <c r="AS40" s="476"/>
      <c r="AT40" s="476"/>
      <c r="AU40" s="476"/>
      <c r="AV40" s="476"/>
      <c r="AW40" s="476"/>
      <c r="AX40" s="476"/>
      <c r="AY40" s="476"/>
      <c r="AZ40" s="476"/>
      <c r="BA40" s="476"/>
      <c r="BB40" s="476"/>
      <c r="BC40" s="476"/>
      <c r="BD40" s="476"/>
      <c r="BE40" s="476"/>
      <c r="BF40" s="476"/>
      <c r="BG40" s="476"/>
      <c r="BH40" s="476"/>
      <c r="BI40" s="476"/>
      <c r="BJ40" s="476"/>
      <c r="BK40" s="476"/>
      <c r="BL40" s="476"/>
      <c r="BM40" s="476"/>
      <c r="BN40" s="476"/>
      <c r="BO40" s="476"/>
      <c r="BP40" s="476"/>
      <c r="BQ40" s="476"/>
      <c r="BR40" s="476"/>
      <c r="BS40" s="476"/>
      <c r="BT40" s="476"/>
      <c r="BU40" s="476"/>
      <c r="BV40" s="476"/>
      <c r="BW40" s="476"/>
      <c r="BX40" s="476"/>
      <c r="BY40" s="476"/>
      <c r="BZ40" s="476"/>
      <c r="CA40" s="476"/>
      <c r="CB40" s="476"/>
      <c r="CC40" s="476"/>
      <c r="CD40" s="476"/>
      <c r="CE40" s="476"/>
      <c r="CF40" s="476"/>
      <c r="CG40" s="476"/>
      <c r="CH40" s="476"/>
      <c r="CI40" s="476"/>
      <c r="CJ40" s="476"/>
      <c r="CK40" s="476"/>
      <c r="CL40" s="476"/>
      <c r="CM40" s="476"/>
    </row>
    <row r="41" spans="1:91" hidden="1" x14ac:dyDescent="0.15">
      <c r="A41" s="486"/>
      <c r="B41" s="476">
        <f>IF(C41=0,0,'3a'!E150)</f>
        <v>0</v>
      </c>
      <c r="C41" s="476">
        <f>IF('3a'!H150=CResult!$Q$40,'3a'!G150,0)</f>
        <v>0</v>
      </c>
      <c r="D41" s="486">
        <f>IF('3a'!K150=Pagoinversiones!$D$4,C41,0)</f>
        <v>0</v>
      </c>
      <c r="E41" s="476">
        <f>IF(D41=0,0,'3a'!L150)</f>
        <v>0</v>
      </c>
      <c r="F41" s="949">
        <f t="shared" si="0"/>
        <v>0</v>
      </c>
      <c r="G41" s="476">
        <f>IF('3a'!$K150=Pagoinversiones!G$4,$C41,0)</f>
        <v>0</v>
      </c>
      <c r="H41" s="476">
        <f>IF(G41=0,0,'3a'!$L150)</f>
        <v>0</v>
      </c>
      <c r="I41" s="949">
        <f t="shared" si="1"/>
        <v>0</v>
      </c>
      <c r="J41" s="476">
        <f>IF('3a'!$K150=Pagoinversiones!J$4,$C41,0)</f>
        <v>0</v>
      </c>
      <c r="K41" s="476">
        <f>IF(J41=0,0,'3a'!$L150)</f>
        <v>0</v>
      </c>
      <c r="L41" s="949">
        <f t="shared" si="2"/>
        <v>0</v>
      </c>
      <c r="M41" s="476">
        <f>IF('3a'!$K150=Pagoinversiones!M$4,$C41,0)</f>
        <v>0</v>
      </c>
      <c r="N41" s="476">
        <f>IF(M41=0,0,'3a'!$L150)</f>
        <v>0</v>
      </c>
      <c r="O41" s="949">
        <f t="shared" si="3"/>
        <v>0</v>
      </c>
      <c r="P41" s="476">
        <f>IF('3a'!$K150=Pagoinversiones!P$4,$C41,0)</f>
        <v>0</v>
      </c>
      <c r="Q41" s="476">
        <f>IF(P41=0,0,'3a'!$L150)</f>
        <v>0</v>
      </c>
      <c r="R41" s="949">
        <f t="shared" si="4"/>
        <v>0</v>
      </c>
      <c r="S41" s="476">
        <f>IF('3a'!$K150=Pagoinversiones!S$4,$C41,0)</f>
        <v>0</v>
      </c>
      <c r="T41" s="476">
        <f>IF(S41=0,0,'3a'!$L150)</f>
        <v>0</v>
      </c>
      <c r="U41" s="949">
        <f t="shared" si="5"/>
        <v>0</v>
      </c>
      <c r="V41" s="476">
        <f>IF('3a'!$K150=Pagoinversiones!V$4,$C41,0)</f>
        <v>0</v>
      </c>
      <c r="W41" s="476">
        <f>IF(V41=0,0,'3a'!$L150)</f>
        <v>0</v>
      </c>
      <c r="X41" s="949">
        <f t="shared" si="6"/>
        <v>0</v>
      </c>
      <c r="Y41" s="476">
        <f>IF('3a'!$K150=Pagoinversiones!Y$4,$C41,0)</f>
        <v>0</v>
      </c>
      <c r="Z41" s="476">
        <f>IF(Y41=0,0,'3a'!$L150)</f>
        <v>0</v>
      </c>
      <c r="AA41" s="949">
        <f t="shared" si="7"/>
        <v>0</v>
      </c>
      <c r="AB41" s="476">
        <f>IF('3a'!$K150=Pagoinversiones!AB$4,$C41,0)</f>
        <v>0</v>
      </c>
      <c r="AC41" s="476">
        <f>IF(AB41=0,0,'3a'!$L150)</f>
        <v>0</v>
      </c>
      <c r="AD41" s="949">
        <f t="shared" si="8"/>
        <v>0</v>
      </c>
      <c r="AE41" s="949">
        <f>IF('3a'!$K150=Pagoinversiones!AE$4,$C41,0)</f>
        <v>0</v>
      </c>
      <c r="AF41" s="476">
        <f>IF(AE41=0,0,'3a'!$L150)</f>
        <v>0</v>
      </c>
      <c r="AG41" s="949">
        <f t="shared" si="9"/>
        <v>0</v>
      </c>
      <c r="AH41" s="476"/>
      <c r="AI41" s="476"/>
      <c r="AJ41" s="476"/>
      <c r="AK41" s="476"/>
      <c r="AL41" s="476"/>
      <c r="AM41" s="476"/>
      <c r="AN41" s="476"/>
      <c r="AO41" s="476"/>
      <c r="AP41" s="476"/>
      <c r="AQ41" s="476"/>
      <c r="AR41" s="476"/>
      <c r="AS41" s="476"/>
      <c r="AT41" s="476"/>
      <c r="AU41" s="476"/>
      <c r="AV41" s="476"/>
      <c r="AW41" s="476"/>
      <c r="AX41" s="476"/>
      <c r="AY41" s="476"/>
      <c r="AZ41" s="476"/>
      <c r="BA41" s="476"/>
      <c r="BB41" s="476"/>
      <c r="BC41" s="476"/>
      <c r="BD41" s="476"/>
      <c r="BE41" s="476"/>
      <c r="BF41" s="476"/>
      <c r="BG41" s="476"/>
      <c r="BH41" s="476"/>
      <c r="BI41" s="476"/>
      <c r="BJ41" s="476"/>
      <c r="BK41" s="476"/>
      <c r="BL41" s="476"/>
      <c r="BM41" s="476"/>
      <c r="BN41" s="476"/>
      <c r="BO41" s="476"/>
      <c r="BP41" s="476"/>
      <c r="BQ41" s="476"/>
      <c r="BR41" s="476"/>
      <c r="BS41" s="476"/>
      <c r="BT41" s="476"/>
      <c r="BU41" s="476"/>
      <c r="BV41" s="476"/>
      <c r="BW41" s="476"/>
      <c r="BX41" s="476"/>
      <c r="BY41" s="476"/>
      <c r="BZ41" s="476"/>
      <c r="CA41" s="476"/>
      <c r="CB41" s="476"/>
      <c r="CC41" s="476"/>
      <c r="CD41" s="476"/>
      <c r="CE41" s="476"/>
      <c r="CF41" s="476"/>
      <c r="CG41" s="476"/>
      <c r="CH41" s="476"/>
      <c r="CI41" s="476"/>
      <c r="CJ41" s="476"/>
      <c r="CK41" s="476"/>
      <c r="CL41" s="476"/>
      <c r="CM41" s="476"/>
    </row>
    <row r="42" spans="1:91" hidden="1" x14ac:dyDescent="0.15">
      <c r="A42" s="486"/>
      <c r="B42" s="476">
        <f>IF(C42=0,0,'3a'!E151)</f>
        <v>0</v>
      </c>
      <c r="C42" s="476">
        <f>IF('3a'!H151=CResult!$Q$40,'3a'!G151,0)</f>
        <v>0</v>
      </c>
      <c r="D42" s="486">
        <f>IF('3a'!K151=Pagoinversiones!$D$4,C42,0)</f>
        <v>0</v>
      </c>
      <c r="E42" s="476">
        <f>IF(D42=0,0,'3a'!L151)</f>
        <v>0</v>
      </c>
      <c r="F42" s="949">
        <f t="shared" si="0"/>
        <v>0</v>
      </c>
      <c r="G42" s="476">
        <f>IF('3a'!$K151=Pagoinversiones!G$4,$C42,0)</f>
        <v>0</v>
      </c>
      <c r="H42" s="476">
        <f>IF(G42=0,0,'3a'!$L151)</f>
        <v>0</v>
      </c>
      <c r="I42" s="949">
        <f t="shared" si="1"/>
        <v>0</v>
      </c>
      <c r="J42" s="476">
        <f>IF('3a'!$K151=Pagoinversiones!J$4,$C42,0)</f>
        <v>0</v>
      </c>
      <c r="K42" s="476">
        <f>IF(J42=0,0,'3a'!$L151)</f>
        <v>0</v>
      </c>
      <c r="L42" s="949">
        <f t="shared" si="2"/>
        <v>0</v>
      </c>
      <c r="M42" s="476">
        <f>IF('3a'!$K151=Pagoinversiones!M$4,$C42,0)</f>
        <v>0</v>
      </c>
      <c r="N42" s="476">
        <f>IF(M42=0,0,'3a'!$L151)</f>
        <v>0</v>
      </c>
      <c r="O42" s="949">
        <f t="shared" si="3"/>
        <v>0</v>
      </c>
      <c r="P42" s="476">
        <f>IF('3a'!$K151=Pagoinversiones!P$4,$C42,0)</f>
        <v>0</v>
      </c>
      <c r="Q42" s="476">
        <f>IF(P42=0,0,'3a'!$L151)</f>
        <v>0</v>
      </c>
      <c r="R42" s="949">
        <f t="shared" si="4"/>
        <v>0</v>
      </c>
      <c r="S42" s="476">
        <f>IF('3a'!$K151=Pagoinversiones!S$4,$C42,0)</f>
        <v>0</v>
      </c>
      <c r="T42" s="476">
        <f>IF(S42=0,0,'3a'!$L151)</f>
        <v>0</v>
      </c>
      <c r="U42" s="949">
        <f t="shared" si="5"/>
        <v>0</v>
      </c>
      <c r="V42" s="476">
        <f>IF('3a'!$K151=Pagoinversiones!V$4,$C42,0)</f>
        <v>0</v>
      </c>
      <c r="W42" s="476">
        <f>IF(V42=0,0,'3a'!$L151)</f>
        <v>0</v>
      </c>
      <c r="X42" s="949">
        <f t="shared" si="6"/>
        <v>0</v>
      </c>
      <c r="Y42" s="476">
        <f>IF('3a'!$K151=Pagoinversiones!Y$4,$C42,0)</f>
        <v>0</v>
      </c>
      <c r="Z42" s="476">
        <f>IF(Y42=0,0,'3a'!$L151)</f>
        <v>0</v>
      </c>
      <c r="AA42" s="949">
        <f t="shared" si="7"/>
        <v>0</v>
      </c>
      <c r="AB42" s="476">
        <f>IF('3a'!$K151=Pagoinversiones!AB$4,$C42,0)</f>
        <v>0</v>
      </c>
      <c r="AC42" s="476">
        <f>IF(AB42=0,0,'3a'!$L151)</f>
        <v>0</v>
      </c>
      <c r="AD42" s="949">
        <f t="shared" si="8"/>
        <v>0</v>
      </c>
      <c r="AE42" s="949">
        <f>IF('3a'!$K151=Pagoinversiones!AE$4,$C42,0)</f>
        <v>0</v>
      </c>
      <c r="AF42" s="476">
        <f>IF(AE42=0,0,'3a'!$L151)</f>
        <v>0</v>
      </c>
      <c r="AG42" s="949">
        <f t="shared" si="9"/>
        <v>0</v>
      </c>
      <c r="AH42" s="476"/>
      <c r="AI42" s="476"/>
      <c r="AJ42" s="476"/>
      <c r="AK42" s="476"/>
      <c r="AL42" s="476"/>
      <c r="AM42" s="476"/>
      <c r="AN42" s="476"/>
      <c r="AO42" s="476"/>
      <c r="AP42" s="476"/>
      <c r="AQ42" s="476"/>
      <c r="AR42" s="476"/>
      <c r="AS42" s="476"/>
      <c r="AT42" s="476"/>
      <c r="AU42" s="476"/>
      <c r="AV42" s="476"/>
      <c r="AW42" s="476"/>
      <c r="AX42" s="476"/>
      <c r="AY42" s="476"/>
      <c r="AZ42" s="476"/>
      <c r="BA42" s="476"/>
      <c r="BB42" s="476"/>
      <c r="BC42" s="476"/>
      <c r="BD42" s="476"/>
      <c r="BE42" s="476"/>
      <c r="BF42" s="476"/>
      <c r="BG42" s="476"/>
      <c r="BH42" s="476"/>
      <c r="BI42" s="476"/>
      <c r="BJ42" s="476"/>
      <c r="BK42" s="476"/>
      <c r="BL42" s="476"/>
      <c r="BM42" s="476"/>
      <c r="BN42" s="476"/>
      <c r="BO42" s="476"/>
      <c r="BP42" s="476"/>
      <c r="BQ42" s="476"/>
      <c r="BR42" s="476"/>
      <c r="BS42" s="476"/>
      <c r="BT42" s="476"/>
      <c r="BU42" s="476"/>
      <c r="BV42" s="476"/>
      <c r="BW42" s="476"/>
      <c r="BX42" s="476"/>
      <c r="BY42" s="476"/>
      <c r="BZ42" s="476"/>
      <c r="CA42" s="476"/>
      <c r="CB42" s="476"/>
      <c r="CC42" s="476"/>
      <c r="CD42" s="476"/>
      <c r="CE42" s="476"/>
      <c r="CF42" s="476"/>
      <c r="CG42" s="476"/>
      <c r="CH42" s="476"/>
      <c r="CI42" s="476"/>
      <c r="CJ42" s="476"/>
      <c r="CK42" s="476"/>
      <c r="CL42" s="476"/>
      <c r="CM42" s="476"/>
    </row>
    <row r="43" spans="1:91" hidden="1" x14ac:dyDescent="0.15">
      <c r="A43" s="486"/>
      <c r="B43" s="476">
        <f>IF(C43=0,0,'3a'!E152)</f>
        <v>0</v>
      </c>
      <c r="C43" s="476">
        <f>IF('3a'!H152=CResult!$Q$40,'3a'!G152,0)</f>
        <v>0</v>
      </c>
      <c r="D43" s="486">
        <f>IF('3a'!K152=Pagoinversiones!$D$4,C43,0)</f>
        <v>0</v>
      </c>
      <c r="E43" s="476">
        <f>IF(D43=0,0,'3a'!L152)</f>
        <v>0</v>
      </c>
      <c r="F43" s="949">
        <f t="shared" si="0"/>
        <v>0</v>
      </c>
      <c r="G43" s="476">
        <f>IF('3a'!$K152=Pagoinversiones!G$4,$C43,0)</f>
        <v>0</v>
      </c>
      <c r="H43" s="476">
        <f>IF(G43=0,0,'3a'!$L152)</f>
        <v>0</v>
      </c>
      <c r="I43" s="949">
        <f t="shared" si="1"/>
        <v>0</v>
      </c>
      <c r="J43" s="476">
        <f>IF('3a'!$K152=Pagoinversiones!J$4,$C43,0)</f>
        <v>0</v>
      </c>
      <c r="K43" s="476">
        <f>IF(J43=0,0,'3a'!$L152)</f>
        <v>0</v>
      </c>
      <c r="L43" s="949">
        <f t="shared" si="2"/>
        <v>0</v>
      </c>
      <c r="M43" s="476">
        <f>IF('3a'!$K152=Pagoinversiones!M$4,$C43,0)</f>
        <v>0</v>
      </c>
      <c r="N43" s="476">
        <f>IF(M43=0,0,'3a'!$L152)</f>
        <v>0</v>
      </c>
      <c r="O43" s="949">
        <f t="shared" si="3"/>
        <v>0</v>
      </c>
      <c r="P43" s="476">
        <f>IF('3a'!$K152=Pagoinversiones!P$4,$C43,0)</f>
        <v>0</v>
      </c>
      <c r="Q43" s="476">
        <f>IF(P43=0,0,'3a'!$L152)</f>
        <v>0</v>
      </c>
      <c r="R43" s="949">
        <f t="shared" si="4"/>
        <v>0</v>
      </c>
      <c r="S43" s="476">
        <f>IF('3a'!$K152=Pagoinversiones!S$4,$C43,0)</f>
        <v>0</v>
      </c>
      <c r="T43" s="476">
        <f>IF(S43=0,0,'3a'!$L152)</f>
        <v>0</v>
      </c>
      <c r="U43" s="949">
        <f t="shared" si="5"/>
        <v>0</v>
      </c>
      <c r="V43" s="476">
        <f>IF('3a'!$K152=Pagoinversiones!V$4,$C43,0)</f>
        <v>0</v>
      </c>
      <c r="W43" s="476">
        <f>IF(V43=0,0,'3a'!$L152)</f>
        <v>0</v>
      </c>
      <c r="X43" s="949">
        <f t="shared" si="6"/>
        <v>0</v>
      </c>
      <c r="Y43" s="476">
        <f>IF('3a'!$K152=Pagoinversiones!Y$4,$C43,0)</f>
        <v>0</v>
      </c>
      <c r="Z43" s="476">
        <f>IF(Y43=0,0,'3a'!$L152)</f>
        <v>0</v>
      </c>
      <c r="AA43" s="949">
        <f t="shared" si="7"/>
        <v>0</v>
      </c>
      <c r="AB43" s="476">
        <f>IF('3a'!$K152=Pagoinversiones!AB$4,$C43,0)</f>
        <v>0</v>
      </c>
      <c r="AC43" s="476">
        <f>IF(AB43=0,0,'3a'!$L152)</f>
        <v>0</v>
      </c>
      <c r="AD43" s="949">
        <f t="shared" si="8"/>
        <v>0</v>
      </c>
      <c r="AE43" s="949">
        <f>IF('3a'!$K152=Pagoinversiones!AE$4,$C43,0)</f>
        <v>0</v>
      </c>
      <c r="AF43" s="476">
        <f>IF(AE43=0,0,'3a'!$L152)</f>
        <v>0</v>
      </c>
      <c r="AG43" s="949">
        <f t="shared" si="9"/>
        <v>0</v>
      </c>
      <c r="AH43" s="476"/>
      <c r="AI43" s="476"/>
      <c r="AJ43" s="476"/>
      <c r="AK43" s="476"/>
      <c r="AL43" s="476"/>
      <c r="AM43" s="476"/>
      <c r="AN43" s="476"/>
      <c r="AO43" s="476"/>
      <c r="AP43" s="476"/>
      <c r="AQ43" s="476"/>
      <c r="AR43" s="476"/>
      <c r="AS43" s="476"/>
      <c r="AT43" s="476"/>
      <c r="AU43" s="476"/>
      <c r="AV43" s="476"/>
      <c r="AW43" s="476"/>
      <c r="AX43" s="476"/>
      <c r="AY43" s="476"/>
      <c r="AZ43" s="476"/>
      <c r="BA43" s="476"/>
      <c r="BB43" s="476"/>
      <c r="BC43" s="476"/>
      <c r="BD43" s="476"/>
      <c r="BE43" s="476"/>
      <c r="BF43" s="476"/>
      <c r="BG43" s="476"/>
      <c r="BH43" s="476"/>
      <c r="BI43" s="476"/>
      <c r="BJ43" s="476"/>
      <c r="BK43" s="476"/>
      <c r="BL43" s="476"/>
      <c r="BM43" s="476"/>
      <c r="BN43" s="476"/>
      <c r="BO43" s="476"/>
      <c r="BP43" s="476"/>
      <c r="BQ43" s="476"/>
      <c r="BR43" s="476"/>
      <c r="BS43" s="476"/>
      <c r="BT43" s="476"/>
      <c r="BU43" s="476"/>
      <c r="BV43" s="476"/>
      <c r="BW43" s="476"/>
      <c r="BX43" s="476"/>
      <c r="BY43" s="476"/>
      <c r="BZ43" s="476"/>
      <c r="CA43" s="476"/>
      <c r="CB43" s="476"/>
      <c r="CC43" s="476"/>
      <c r="CD43" s="476"/>
      <c r="CE43" s="476"/>
      <c r="CF43" s="476"/>
      <c r="CG43" s="476"/>
      <c r="CH43" s="476"/>
      <c r="CI43" s="476"/>
      <c r="CJ43" s="476"/>
      <c r="CK43" s="476"/>
      <c r="CL43" s="476"/>
      <c r="CM43" s="476"/>
    </row>
    <row r="44" spans="1:91" hidden="1" x14ac:dyDescent="0.15">
      <c r="A44" s="486"/>
      <c r="B44" s="476">
        <f>IF(C44=0,0,'3a'!E153)</f>
        <v>0</v>
      </c>
      <c r="C44" s="476">
        <f>IF('3a'!H153=CResult!$Q$40,'3a'!G153,0)</f>
        <v>0</v>
      </c>
      <c r="D44" s="486">
        <f>IF('3a'!K153=Pagoinversiones!$D$4,C44,0)</f>
        <v>0</v>
      </c>
      <c r="E44" s="476">
        <f>IF(D44=0,0,'3a'!L153)</f>
        <v>0</v>
      </c>
      <c r="F44" s="949">
        <f t="shared" si="0"/>
        <v>0</v>
      </c>
      <c r="G44" s="476">
        <f>IF('3a'!$K153=Pagoinversiones!G$4,$C44,0)</f>
        <v>0</v>
      </c>
      <c r="H44" s="476">
        <f>IF(G44=0,0,'3a'!$L153)</f>
        <v>0</v>
      </c>
      <c r="I44" s="949">
        <f t="shared" si="1"/>
        <v>0</v>
      </c>
      <c r="J44" s="476">
        <f>IF('3a'!$K153=Pagoinversiones!J$4,$C44,0)</f>
        <v>0</v>
      </c>
      <c r="K44" s="476">
        <f>IF(J44=0,0,'3a'!$L153)</f>
        <v>0</v>
      </c>
      <c r="L44" s="949">
        <f t="shared" si="2"/>
        <v>0</v>
      </c>
      <c r="M44" s="476">
        <f>IF('3a'!$K153=Pagoinversiones!M$4,$C44,0)</f>
        <v>0</v>
      </c>
      <c r="N44" s="476">
        <f>IF(M44=0,0,'3a'!$L153)</f>
        <v>0</v>
      </c>
      <c r="O44" s="949">
        <f t="shared" si="3"/>
        <v>0</v>
      </c>
      <c r="P44" s="476">
        <f>IF('3a'!$K153=Pagoinversiones!P$4,$C44,0)</f>
        <v>0</v>
      </c>
      <c r="Q44" s="476">
        <f>IF(P44=0,0,'3a'!$L153)</f>
        <v>0</v>
      </c>
      <c r="R44" s="949">
        <f t="shared" si="4"/>
        <v>0</v>
      </c>
      <c r="S44" s="476">
        <f>IF('3a'!$K153=Pagoinversiones!S$4,$C44,0)</f>
        <v>0</v>
      </c>
      <c r="T44" s="476">
        <f>IF(S44=0,0,'3a'!$L153)</f>
        <v>0</v>
      </c>
      <c r="U44" s="949">
        <f t="shared" si="5"/>
        <v>0</v>
      </c>
      <c r="V44" s="476">
        <f>IF('3a'!$K153=Pagoinversiones!V$4,$C44,0)</f>
        <v>0</v>
      </c>
      <c r="W44" s="476">
        <f>IF(V44=0,0,'3a'!$L153)</f>
        <v>0</v>
      </c>
      <c r="X44" s="949">
        <f t="shared" si="6"/>
        <v>0</v>
      </c>
      <c r="Y44" s="476">
        <f>IF('3a'!$K153=Pagoinversiones!Y$4,$C44,0)</f>
        <v>0</v>
      </c>
      <c r="Z44" s="476">
        <f>IF(Y44=0,0,'3a'!$L153)</f>
        <v>0</v>
      </c>
      <c r="AA44" s="949">
        <f t="shared" si="7"/>
        <v>0</v>
      </c>
      <c r="AB44" s="476">
        <f>IF('3a'!$K153=Pagoinversiones!AB$4,$C44,0)</f>
        <v>0</v>
      </c>
      <c r="AC44" s="476">
        <f>IF(AB44=0,0,'3a'!$L153)</f>
        <v>0</v>
      </c>
      <c r="AD44" s="949">
        <f t="shared" si="8"/>
        <v>0</v>
      </c>
      <c r="AE44" s="949">
        <f>IF('3a'!$K153=Pagoinversiones!AE$4,$C44,0)</f>
        <v>0</v>
      </c>
      <c r="AF44" s="476">
        <f>IF(AE44=0,0,'3a'!$L153)</f>
        <v>0</v>
      </c>
      <c r="AG44" s="949">
        <f t="shared" si="9"/>
        <v>0</v>
      </c>
      <c r="AH44" s="476"/>
      <c r="AI44" s="476"/>
      <c r="AJ44" s="476"/>
      <c r="AK44" s="476"/>
      <c r="AL44" s="476"/>
      <c r="AM44" s="476"/>
      <c r="AN44" s="476"/>
      <c r="AO44" s="476"/>
      <c r="AP44" s="476"/>
      <c r="AQ44" s="476"/>
      <c r="AR44" s="476"/>
      <c r="AS44" s="476"/>
      <c r="AT44" s="476"/>
      <c r="AU44" s="476"/>
      <c r="AV44" s="476"/>
      <c r="AW44" s="476"/>
      <c r="AX44" s="476"/>
      <c r="AY44" s="476"/>
      <c r="AZ44" s="476"/>
      <c r="BA44" s="476"/>
      <c r="BB44" s="476"/>
      <c r="BC44" s="476"/>
      <c r="BD44" s="476"/>
      <c r="BE44" s="476"/>
      <c r="BF44" s="476"/>
      <c r="BG44" s="476"/>
      <c r="BH44" s="476"/>
      <c r="BI44" s="476"/>
      <c r="BJ44" s="476"/>
      <c r="BK44" s="476"/>
      <c r="BL44" s="476"/>
      <c r="BM44" s="476"/>
      <c r="BN44" s="476"/>
      <c r="BO44" s="476"/>
      <c r="BP44" s="476"/>
      <c r="BQ44" s="476"/>
      <c r="BR44" s="476"/>
      <c r="BS44" s="476"/>
      <c r="BT44" s="476"/>
      <c r="BU44" s="476"/>
      <c r="BV44" s="476"/>
      <c r="BW44" s="476"/>
      <c r="BX44" s="476"/>
      <c r="BY44" s="476"/>
      <c r="BZ44" s="476"/>
      <c r="CA44" s="476"/>
      <c r="CB44" s="476"/>
      <c r="CC44" s="476"/>
      <c r="CD44" s="476"/>
      <c r="CE44" s="476"/>
      <c r="CF44" s="476"/>
      <c r="CG44" s="476"/>
      <c r="CH44" s="476"/>
      <c r="CI44" s="476"/>
      <c r="CJ44" s="476"/>
      <c r="CK44" s="476"/>
      <c r="CL44" s="476"/>
      <c r="CM44" s="476"/>
    </row>
    <row r="45" spans="1:91" hidden="1" x14ac:dyDescent="0.15">
      <c r="A45" s="486"/>
      <c r="B45" s="476">
        <f>IF(C45=0,0,'3a'!E154)</f>
        <v>0</v>
      </c>
      <c r="C45" s="476">
        <f>IF('3a'!H154=CResult!$Q$40,'3a'!G154,0)</f>
        <v>0</v>
      </c>
      <c r="D45" s="486">
        <f>IF('3a'!K154=Pagoinversiones!$D$4,C45,0)</f>
        <v>0</v>
      </c>
      <c r="E45" s="476">
        <f>IF(D45=0,0,'3a'!L154)</f>
        <v>0</v>
      </c>
      <c r="F45" s="949">
        <f t="shared" si="0"/>
        <v>0</v>
      </c>
      <c r="G45" s="476">
        <f>IF('3a'!$K154=Pagoinversiones!G$4,$C45,0)</f>
        <v>0</v>
      </c>
      <c r="H45" s="476">
        <f>IF(G45=0,0,'3a'!$L154)</f>
        <v>0</v>
      </c>
      <c r="I45" s="949">
        <f t="shared" si="1"/>
        <v>0</v>
      </c>
      <c r="J45" s="476">
        <f>IF('3a'!$K154=Pagoinversiones!J$4,$C45,0)</f>
        <v>0</v>
      </c>
      <c r="K45" s="476">
        <f>IF(J45=0,0,'3a'!$L154)</f>
        <v>0</v>
      </c>
      <c r="L45" s="949">
        <f t="shared" si="2"/>
        <v>0</v>
      </c>
      <c r="M45" s="476">
        <f>IF('3a'!$K154=Pagoinversiones!M$4,$C45,0)</f>
        <v>0</v>
      </c>
      <c r="N45" s="476">
        <f>IF(M45=0,0,'3a'!$L154)</f>
        <v>0</v>
      </c>
      <c r="O45" s="949">
        <f t="shared" si="3"/>
        <v>0</v>
      </c>
      <c r="P45" s="476">
        <f>IF('3a'!$K154=Pagoinversiones!P$4,$C45,0)</f>
        <v>0</v>
      </c>
      <c r="Q45" s="476">
        <f>IF(P45=0,0,'3a'!$L154)</f>
        <v>0</v>
      </c>
      <c r="R45" s="949">
        <f t="shared" si="4"/>
        <v>0</v>
      </c>
      <c r="S45" s="476">
        <f>IF('3a'!$K154=Pagoinversiones!S$4,$C45,0)</f>
        <v>0</v>
      </c>
      <c r="T45" s="476">
        <f>IF(S45=0,0,'3a'!$L154)</f>
        <v>0</v>
      </c>
      <c r="U45" s="949">
        <f t="shared" si="5"/>
        <v>0</v>
      </c>
      <c r="V45" s="476">
        <f>IF('3a'!$K154=Pagoinversiones!V$4,$C45,0)</f>
        <v>0</v>
      </c>
      <c r="W45" s="476">
        <f>IF(V45=0,0,'3a'!$L154)</f>
        <v>0</v>
      </c>
      <c r="X45" s="949">
        <f t="shared" si="6"/>
        <v>0</v>
      </c>
      <c r="Y45" s="476">
        <f>IF('3a'!$K154=Pagoinversiones!Y$4,$C45,0)</f>
        <v>0</v>
      </c>
      <c r="Z45" s="476">
        <f>IF(Y45=0,0,'3a'!$L154)</f>
        <v>0</v>
      </c>
      <c r="AA45" s="949">
        <f t="shared" si="7"/>
        <v>0</v>
      </c>
      <c r="AB45" s="476">
        <f>IF('3a'!$K154=Pagoinversiones!AB$4,$C45,0)</f>
        <v>0</v>
      </c>
      <c r="AC45" s="476">
        <f>IF(AB45=0,0,'3a'!$L154)</f>
        <v>0</v>
      </c>
      <c r="AD45" s="949">
        <f t="shared" si="8"/>
        <v>0</v>
      </c>
      <c r="AE45" s="949">
        <f>IF('3a'!$K154=Pagoinversiones!AE$4,$C45,0)</f>
        <v>0</v>
      </c>
      <c r="AF45" s="476">
        <f>IF(AE45=0,0,'3a'!$L154)</f>
        <v>0</v>
      </c>
      <c r="AG45" s="949">
        <f t="shared" si="9"/>
        <v>0</v>
      </c>
      <c r="AH45" s="476"/>
      <c r="AI45" s="476"/>
      <c r="AJ45" s="476"/>
      <c r="AK45" s="476"/>
      <c r="AL45" s="476"/>
      <c r="AM45" s="476"/>
      <c r="AN45" s="476"/>
      <c r="AO45" s="476"/>
      <c r="AP45" s="476"/>
      <c r="AQ45" s="476"/>
      <c r="AR45" s="476"/>
      <c r="AS45" s="476"/>
      <c r="AT45" s="476"/>
      <c r="AU45" s="476"/>
      <c r="AV45" s="476"/>
      <c r="AW45" s="476"/>
      <c r="AX45" s="476"/>
      <c r="AY45" s="476"/>
      <c r="AZ45" s="476"/>
      <c r="BA45" s="476"/>
      <c r="BB45" s="476"/>
      <c r="BC45" s="476"/>
      <c r="BD45" s="476"/>
      <c r="BE45" s="476"/>
      <c r="BF45" s="476"/>
      <c r="BG45" s="476"/>
      <c r="BH45" s="476"/>
      <c r="BI45" s="476"/>
      <c r="BJ45" s="476"/>
      <c r="BK45" s="476"/>
      <c r="BL45" s="476"/>
      <c r="BM45" s="476"/>
      <c r="BN45" s="476"/>
      <c r="BO45" s="476"/>
      <c r="BP45" s="476"/>
      <c r="BQ45" s="476"/>
      <c r="BR45" s="476"/>
      <c r="BS45" s="476"/>
      <c r="BT45" s="476"/>
      <c r="BU45" s="476"/>
      <c r="BV45" s="476"/>
      <c r="BW45" s="476"/>
      <c r="BX45" s="476"/>
      <c r="BY45" s="476"/>
      <c r="BZ45" s="476"/>
      <c r="CA45" s="476"/>
      <c r="CB45" s="476"/>
      <c r="CC45" s="476"/>
      <c r="CD45" s="476"/>
      <c r="CE45" s="476"/>
      <c r="CF45" s="476"/>
      <c r="CG45" s="476"/>
      <c r="CH45" s="476"/>
      <c r="CI45" s="476"/>
      <c r="CJ45" s="476"/>
      <c r="CK45" s="476"/>
      <c r="CL45" s="476"/>
      <c r="CM45" s="476"/>
    </row>
    <row r="46" spans="1:91" hidden="1" x14ac:dyDescent="0.15">
      <c r="A46" s="486"/>
      <c r="B46" s="476" t="s">
        <v>336</v>
      </c>
      <c r="C46" s="476"/>
      <c r="D46" s="486"/>
      <c r="E46" s="476"/>
      <c r="F46" s="949"/>
      <c r="G46" s="476"/>
      <c r="H46" s="476"/>
      <c r="I46" s="949"/>
      <c r="J46" s="476"/>
      <c r="K46" s="476"/>
      <c r="L46" s="949"/>
      <c r="M46" s="476"/>
      <c r="N46" s="476"/>
      <c r="O46" s="949"/>
      <c r="P46" s="476"/>
      <c r="Q46" s="476"/>
      <c r="R46" s="949"/>
      <c r="S46" s="476"/>
      <c r="T46" s="476"/>
      <c r="U46" s="949"/>
      <c r="V46" s="476"/>
      <c r="W46" s="476"/>
      <c r="X46" s="949"/>
      <c r="Y46" s="476"/>
      <c r="Z46" s="476"/>
      <c r="AA46" s="949"/>
      <c r="AB46" s="476"/>
      <c r="AC46" s="476"/>
      <c r="AD46" s="949"/>
      <c r="AE46" s="949"/>
      <c r="AF46" s="476"/>
      <c r="AG46" s="949"/>
      <c r="AH46" s="476"/>
      <c r="AI46" s="476"/>
      <c r="AJ46" s="476"/>
      <c r="AK46" s="476"/>
      <c r="AL46" s="476"/>
      <c r="AM46" s="476"/>
      <c r="AN46" s="476"/>
      <c r="AO46" s="476"/>
      <c r="AP46" s="476"/>
      <c r="AQ46" s="476"/>
      <c r="AR46" s="476"/>
      <c r="AS46" s="476"/>
      <c r="AT46" s="476"/>
      <c r="AU46" s="476"/>
      <c r="AV46" s="476"/>
      <c r="AW46" s="476"/>
      <c r="AX46" s="476"/>
      <c r="AY46" s="476"/>
      <c r="AZ46" s="476"/>
      <c r="BA46" s="476"/>
      <c r="BB46" s="476"/>
      <c r="BC46" s="476"/>
      <c r="BD46" s="476"/>
      <c r="BE46" s="476"/>
      <c r="BF46" s="476"/>
      <c r="BG46" s="476"/>
      <c r="BH46" s="476"/>
      <c r="BI46" s="476"/>
      <c r="BJ46" s="476"/>
      <c r="BK46" s="476"/>
      <c r="BL46" s="476"/>
      <c r="BM46" s="476"/>
      <c r="BN46" s="476"/>
      <c r="BO46" s="476"/>
      <c r="BP46" s="476"/>
      <c r="BQ46" s="476"/>
      <c r="BR46" s="476"/>
      <c r="BS46" s="476"/>
      <c r="BT46" s="476"/>
      <c r="BU46" s="476"/>
      <c r="BV46" s="476"/>
      <c r="BW46" s="476"/>
      <c r="BX46" s="476"/>
      <c r="BY46" s="476"/>
      <c r="BZ46" s="476"/>
      <c r="CA46" s="476"/>
      <c r="CB46" s="476"/>
      <c r="CC46" s="476"/>
      <c r="CD46" s="476"/>
      <c r="CE46" s="476"/>
      <c r="CF46" s="476"/>
      <c r="CG46" s="476"/>
      <c r="CH46" s="476"/>
      <c r="CI46" s="476"/>
      <c r="CJ46" s="476"/>
      <c r="CK46" s="476"/>
      <c r="CL46" s="476"/>
      <c r="CM46" s="476"/>
    </row>
    <row r="47" spans="1:91" hidden="1" x14ac:dyDescent="0.15">
      <c r="A47" s="486"/>
      <c r="B47" s="476">
        <f>IF(C47=0,0,'3a'!E156)</f>
        <v>0</v>
      </c>
      <c r="C47" s="476">
        <f>IF('3a'!H156=CResult!$Q$40,'3a'!G156,0)</f>
        <v>0</v>
      </c>
      <c r="D47" s="486">
        <f>IF('3a'!K156=Pagoinversiones!$D$4,C47,0)</f>
        <v>0</v>
      </c>
      <c r="E47" s="476">
        <f>IF(D47=0,0,'3a'!L156)</f>
        <v>0</v>
      </c>
      <c r="F47" s="949">
        <f t="shared" si="0"/>
        <v>0</v>
      </c>
      <c r="G47" s="476">
        <f>IF('3a'!$K156=Pagoinversiones!G$4,$C47,0)</f>
        <v>0</v>
      </c>
      <c r="H47" s="476">
        <f>IF(G47=0,0,'3a'!$L156)</f>
        <v>0</v>
      </c>
      <c r="I47" s="949">
        <f t="shared" si="1"/>
        <v>0</v>
      </c>
      <c r="J47" s="476">
        <f>IF('3a'!$K156=Pagoinversiones!J$4,$C47,0)</f>
        <v>0</v>
      </c>
      <c r="K47" s="476">
        <f>IF(J47=0,0,'3a'!$L156)</f>
        <v>0</v>
      </c>
      <c r="L47" s="949">
        <f t="shared" si="2"/>
        <v>0</v>
      </c>
      <c r="M47" s="476">
        <f>IF('3a'!$K156=Pagoinversiones!M$4,$C47,0)</f>
        <v>0</v>
      </c>
      <c r="N47" s="476">
        <f>IF(M47=0,0,'3a'!$L156)</f>
        <v>0</v>
      </c>
      <c r="O47" s="949">
        <f t="shared" si="3"/>
        <v>0</v>
      </c>
      <c r="P47" s="476">
        <f>IF('3a'!$K156=Pagoinversiones!P$4,$C47,0)</f>
        <v>0</v>
      </c>
      <c r="Q47" s="476">
        <f>IF(P47=0,0,'3a'!$L156)</f>
        <v>0</v>
      </c>
      <c r="R47" s="949">
        <f t="shared" si="4"/>
        <v>0</v>
      </c>
      <c r="S47" s="476">
        <f>IF('3a'!$K156=Pagoinversiones!S$4,$C47,0)</f>
        <v>0</v>
      </c>
      <c r="T47" s="476">
        <f>IF(S47=0,0,'3a'!$L156)</f>
        <v>0</v>
      </c>
      <c r="U47" s="949">
        <f t="shared" si="5"/>
        <v>0</v>
      </c>
      <c r="V47" s="476">
        <f>IF('3a'!$K156=Pagoinversiones!V$4,$C47,0)</f>
        <v>0</v>
      </c>
      <c r="W47" s="476">
        <f>IF(V47=0,0,'3a'!$L156)</f>
        <v>0</v>
      </c>
      <c r="X47" s="949">
        <f t="shared" si="6"/>
        <v>0</v>
      </c>
      <c r="Y47" s="476">
        <f>IF('3a'!$K156=Pagoinversiones!Y$4,$C47,0)</f>
        <v>0</v>
      </c>
      <c r="Z47" s="476">
        <f>IF(Y47=0,0,'3a'!$L156)</f>
        <v>0</v>
      </c>
      <c r="AA47" s="949">
        <f t="shared" si="7"/>
        <v>0</v>
      </c>
      <c r="AB47" s="476">
        <f>IF('3a'!$K156=Pagoinversiones!AB$4,$C47,0)</f>
        <v>0</v>
      </c>
      <c r="AC47" s="476">
        <f>IF(AB47=0,0,'3a'!$L156)</f>
        <v>0</v>
      </c>
      <c r="AD47" s="949">
        <f t="shared" si="8"/>
        <v>0</v>
      </c>
      <c r="AE47" s="949">
        <f>IF('3a'!$K156=Pagoinversiones!AE$4,$C47,0)</f>
        <v>0</v>
      </c>
      <c r="AF47" s="476">
        <f>IF(AE47=0,0,'3a'!$L156)</f>
        <v>0</v>
      </c>
      <c r="AG47" s="949">
        <f t="shared" si="9"/>
        <v>0</v>
      </c>
      <c r="AH47" s="476"/>
      <c r="AI47" s="476"/>
      <c r="AJ47" s="476"/>
      <c r="AK47" s="476"/>
      <c r="AL47" s="476"/>
      <c r="AM47" s="476"/>
      <c r="AN47" s="476"/>
      <c r="AO47" s="476"/>
      <c r="AP47" s="476"/>
      <c r="AQ47" s="476"/>
      <c r="AR47" s="476"/>
      <c r="AS47" s="476"/>
      <c r="AT47" s="476"/>
      <c r="AU47" s="476"/>
      <c r="AV47" s="476"/>
      <c r="AW47" s="476"/>
      <c r="AX47" s="476"/>
      <c r="AY47" s="476"/>
      <c r="AZ47" s="476"/>
      <c r="BA47" s="476"/>
      <c r="BB47" s="476"/>
      <c r="BC47" s="476"/>
      <c r="BD47" s="476"/>
      <c r="BE47" s="476"/>
      <c r="BF47" s="476"/>
      <c r="BG47" s="476"/>
      <c r="BH47" s="476"/>
      <c r="BI47" s="476"/>
      <c r="BJ47" s="476"/>
      <c r="BK47" s="476"/>
      <c r="BL47" s="476"/>
      <c r="BM47" s="476"/>
      <c r="BN47" s="476"/>
      <c r="BO47" s="476"/>
      <c r="BP47" s="476"/>
      <c r="BQ47" s="476"/>
      <c r="BR47" s="476"/>
      <c r="BS47" s="476"/>
      <c r="BT47" s="476"/>
      <c r="BU47" s="476"/>
      <c r="BV47" s="476"/>
      <c r="BW47" s="476"/>
      <c r="BX47" s="476"/>
      <c r="BY47" s="476"/>
      <c r="BZ47" s="476"/>
      <c r="CA47" s="476"/>
      <c r="CB47" s="476"/>
      <c r="CC47" s="476"/>
      <c r="CD47" s="476"/>
      <c r="CE47" s="476"/>
      <c r="CF47" s="476"/>
      <c r="CG47" s="476"/>
      <c r="CH47" s="476"/>
      <c r="CI47" s="476"/>
      <c r="CJ47" s="476"/>
      <c r="CK47" s="476"/>
      <c r="CL47" s="476"/>
      <c r="CM47" s="476"/>
    </row>
    <row r="48" spans="1:91" hidden="1" x14ac:dyDescent="0.15">
      <c r="A48" s="486"/>
      <c r="B48" s="476">
        <f>IF(C48=0,0,'3a'!E157)</f>
        <v>0</v>
      </c>
      <c r="C48" s="476">
        <f>IF('3a'!H157=CResult!$Q$40,'3a'!G157,0)</f>
        <v>0</v>
      </c>
      <c r="D48" s="486">
        <f>IF('3a'!K157=Pagoinversiones!$D$4,C48,0)</f>
        <v>0</v>
      </c>
      <c r="E48" s="476">
        <f>IF(D48=0,0,'3a'!L157)</f>
        <v>0</v>
      </c>
      <c r="F48" s="949">
        <f t="shared" si="0"/>
        <v>0</v>
      </c>
      <c r="G48" s="476">
        <f>IF('3a'!$K157=Pagoinversiones!G$4,$C48,0)</f>
        <v>0</v>
      </c>
      <c r="H48" s="476">
        <f>IF(G48=0,0,'3a'!$L157)</f>
        <v>0</v>
      </c>
      <c r="I48" s="949">
        <f t="shared" si="1"/>
        <v>0</v>
      </c>
      <c r="J48" s="476">
        <f>IF('3a'!$K157=Pagoinversiones!J$4,$C48,0)</f>
        <v>0</v>
      </c>
      <c r="K48" s="476">
        <f>IF(J48=0,0,'3a'!$L157)</f>
        <v>0</v>
      </c>
      <c r="L48" s="949">
        <f t="shared" si="2"/>
        <v>0</v>
      </c>
      <c r="M48" s="476">
        <f>IF('3a'!$K157=Pagoinversiones!M$4,$C48,0)</f>
        <v>0</v>
      </c>
      <c r="N48" s="476">
        <f>IF(M48=0,0,'3a'!$L157)</f>
        <v>0</v>
      </c>
      <c r="O48" s="949">
        <f t="shared" si="3"/>
        <v>0</v>
      </c>
      <c r="P48" s="476">
        <f>IF('3a'!$K157=Pagoinversiones!P$4,$C48,0)</f>
        <v>0</v>
      </c>
      <c r="Q48" s="476">
        <f>IF(P48=0,0,'3a'!$L157)</f>
        <v>0</v>
      </c>
      <c r="R48" s="949">
        <f t="shared" si="4"/>
        <v>0</v>
      </c>
      <c r="S48" s="476">
        <f>IF('3a'!$K157=Pagoinversiones!S$4,$C48,0)</f>
        <v>0</v>
      </c>
      <c r="T48" s="476">
        <f>IF(S48=0,0,'3a'!$L157)</f>
        <v>0</v>
      </c>
      <c r="U48" s="949">
        <f t="shared" si="5"/>
        <v>0</v>
      </c>
      <c r="V48" s="476">
        <f>IF('3a'!$K157=Pagoinversiones!V$4,$C48,0)</f>
        <v>0</v>
      </c>
      <c r="W48" s="476">
        <f>IF(V48=0,0,'3a'!$L157)</f>
        <v>0</v>
      </c>
      <c r="X48" s="949">
        <f t="shared" si="6"/>
        <v>0</v>
      </c>
      <c r="Y48" s="476">
        <f>IF('3a'!$K157=Pagoinversiones!Y$4,$C48,0)</f>
        <v>0</v>
      </c>
      <c r="Z48" s="476">
        <f>IF(Y48=0,0,'3a'!$L157)</f>
        <v>0</v>
      </c>
      <c r="AA48" s="949">
        <f t="shared" si="7"/>
        <v>0</v>
      </c>
      <c r="AB48" s="476">
        <f>IF('3a'!$K157=Pagoinversiones!AB$4,$C48,0)</f>
        <v>0</v>
      </c>
      <c r="AC48" s="476">
        <f>IF(AB48=0,0,'3a'!$L157)</f>
        <v>0</v>
      </c>
      <c r="AD48" s="949">
        <f t="shared" si="8"/>
        <v>0</v>
      </c>
      <c r="AE48" s="949">
        <f>IF('3a'!$K157=Pagoinversiones!AE$4,$C48,0)</f>
        <v>0</v>
      </c>
      <c r="AF48" s="476">
        <f>IF(AE48=0,0,'3a'!$L157)</f>
        <v>0</v>
      </c>
      <c r="AG48" s="949">
        <f t="shared" si="9"/>
        <v>0</v>
      </c>
      <c r="AH48" s="476"/>
      <c r="AI48" s="476"/>
      <c r="AJ48" s="476"/>
      <c r="AK48" s="476"/>
      <c r="AL48" s="476"/>
      <c r="AM48" s="476"/>
      <c r="AN48" s="476"/>
      <c r="AO48" s="476"/>
      <c r="AP48" s="476"/>
      <c r="AQ48" s="476"/>
      <c r="AR48" s="476"/>
      <c r="AS48" s="476"/>
      <c r="AT48" s="476"/>
      <c r="AU48" s="476"/>
      <c r="AV48" s="476"/>
      <c r="AW48" s="476"/>
      <c r="AX48" s="476"/>
      <c r="AY48" s="476"/>
      <c r="AZ48" s="476"/>
      <c r="BA48" s="476"/>
      <c r="BB48" s="476"/>
      <c r="BC48" s="476"/>
      <c r="BD48" s="476"/>
      <c r="BE48" s="476"/>
      <c r="BF48" s="476"/>
      <c r="BG48" s="476"/>
      <c r="BH48" s="476"/>
      <c r="BI48" s="476"/>
      <c r="BJ48" s="476"/>
      <c r="BK48" s="476"/>
      <c r="BL48" s="476"/>
      <c r="BM48" s="476"/>
      <c r="BN48" s="476"/>
      <c r="BO48" s="476"/>
      <c r="BP48" s="476"/>
      <c r="BQ48" s="476"/>
      <c r="BR48" s="476"/>
      <c r="BS48" s="476"/>
      <c r="BT48" s="476"/>
      <c r="BU48" s="476"/>
      <c r="BV48" s="476"/>
      <c r="BW48" s="476"/>
      <c r="BX48" s="476"/>
      <c r="BY48" s="476"/>
      <c r="BZ48" s="476"/>
      <c r="CA48" s="476"/>
      <c r="CB48" s="476"/>
      <c r="CC48" s="476"/>
      <c r="CD48" s="476"/>
      <c r="CE48" s="476"/>
      <c r="CF48" s="476"/>
      <c r="CG48" s="476"/>
      <c r="CH48" s="476"/>
      <c r="CI48" s="476"/>
      <c r="CJ48" s="476"/>
      <c r="CK48" s="476"/>
      <c r="CL48" s="476"/>
      <c r="CM48" s="476"/>
    </row>
    <row r="49" spans="1:91" hidden="1" x14ac:dyDescent="0.15">
      <c r="A49" s="486"/>
      <c r="B49" s="476">
        <f>IF(C49=0,0,'3a'!E158)</f>
        <v>0</v>
      </c>
      <c r="C49" s="476">
        <f>IF('3a'!H158=CResult!$Q$40,'3a'!G158,0)</f>
        <v>0</v>
      </c>
      <c r="D49" s="486">
        <f>IF('3a'!K158=Pagoinversiones!$D$4,C49,0)</f>
        <v>0</v>
      </c>
      <c r="E49" s="476">
        <f>IF(D49=0,0,'3a'!L158)</f>
        <v>0</v>
      </c>
      <c r="F49" s="949">
        <f t="shared" si="0"/>
        <v>0</v>
      </c>
      <c r="G49" s="476">
        <f>IF('3a'!$K158=Pagoinversiones!G$4,$C49,0)</f>
        <v>0</v>
      </c>
      <c r="H49" s="476">
        <f>IF(G49=0,0,'3a'!$L158)</f>
        <v>0</v>
      </c>
      <c r="I49" s="949">
        <f t="shared" si="1"/>
        <v>0</v>
      </c>
      <c r="J49" s="476">
        <f>IF('3a'!$K158=Pagoinversiones!J$4,$C49,0)</f>
        <v>0</v>
      </c>
      <c r="K49" s="476">
        <f>IF(J49=0,0,'3a'!$L158)</f>
        <v>0</v>
      </c>
      <c r="L49" s="949">
        <f t="shared" si="2"/>
        <v>0</v>
      </c>
      <c r="M49" s="476">
        <f>IF('3a'!$K158=Pagoinversiones!M$4,$C49,0)</f>
        <v>0</v>
      </c>
      <c r="N49" s="476">
        <f>IF(M49=0,0,'3a'!$L158)</f>
        <v>0</v>
      </c>
      <c r="O49" s="949">
        <f t="shared" si="3"/>
        <v>0</v>
      </c>
      <c r="P49" s="476">
        <f>IF('3a'!$K158=Pagoinversiones!P$4,$C49,0)</f>
        <v>0</v>
      </c>
      <c r="Q49" s="476">
        <f>IF(P49=0,0,'3a'!$L158)</f>
        <v>0</v>
      </c>
      <c r="R49" s="949">
        <f t="shared" si="4"/>
        <v>0</v>
      </c>
      <c r="S49" s="476">
        <f>IF('3a'!$K158=Pagoinversiones!S$4,$C49,0)</f>
        <v>0</v>
      </c>
      <c r="T49" s="476">
        <f>IF(S49=0,0,'3a'!$L158)</f>
        <v>0</v>
      </c>
      <c r="U49" s="949">
        <f t="shared" si="5"/>
        <v>0</v>
      </c>
      <c r="V49" s="476">
        <f>IF('3a'!$K158=Pagoinversiones!V$4,$C49,0)</f>
        <v>0</v>
      </c>
      <c r="W49" s="476">
        <f>IF(V49=0,0,'3a'!$L158)</f>
        <v>0</v>
      </c>
      <c r="X49" s="949">
        <f t="shared" si="6"/>
        <v>0</v>
      </c>
      <c r="Y49" s="476">
        <f>IF('3a'!$K158=Pagoinversiones!Y$4,$C49,0)</f>
        <v>0</v>
      </c>
      <c r="Z49" s="476">
        <f>IF(Y49=0,0,'3a'!$L158)</f>
        <v>0</v>
      </c>
      <c r="AA49" s="949">
        <f t="shared" si="7"/>
        <v>0</v>
      </c>
      <c r="AB49" s="476">
        <f>IF('3a'!$K158=Pagoinversiones!AB$4,$C49,0)</f>
        <v>0</v>
      </c>
      <c r="AC49" s="476">
        <f>IF(AB49=0,0,'3a'!$L158)</f>
        <v>0</v>
      </c>
      <c r="AD49" s="949">
        <f t="shared" si="8"/>
        <v>0</v>
      </c>
      <c r="AE49" s="949">
        <f>IF('3a'!$K158=Pagoinversiones!AE$4,$C49,0)</f>
        <v>0</v>
      </c>
      <c r="AF49" s="476">
        <f>IF(AE49=0,0,'3a'!$L158)</f>
        <v>0</v>
      </c>
      <c r="AG49" s="949">
        <f t="shared" si="9"/>
        <v>0</v>
      </c>
      <c r="AH49" s="476"/>
      <c r="AI49" s="476"/>
      <c r="AJ49" s="476"/>
      <c r="AK49" s="476"/>
      <c r="AL49" s="476"/>
      <c r="AM49" s="476"/>
      <c r="AN49" s="476"/>
      <c r="AO49" s="476"/>
      <c r="AP49" s="476"/>
      <c r="AQ49" s="476"/>
      <c r="AR49" s="476"/>
      <c r="AS49" s="476"/>
      <c r="AT49" s="476"/>
      <c r="AU49" s="476"/>
      <c r="AV49" s="476"/>
      <c r="AW49" s="476"/>
      <c r="AX49" s="476"/>
      <c r="AY49" s="476"/>
      <c r="AZ49" s="476"/>
      <c r="BA49" s="476"/>
      <c r="BB49" s="476"/>
      <c r="BC49" s="476"/>
      <c r="BD49" s="476"/>
      <c r="BE49" s="476"/>
      <c r="BF49" s="476"/>
      <c r="BG49" s="476"/>
      <c r="BH49" s="476"/>
      <c r="BI49" s="476"/>
      <c r="BJ49" s="476"/>
      <c r="BK49" s="476"/>
      <c r="BL49" s="476"/>
      <c r="BM49" s="476"/>
      <c r="BN49" s="476"/>
      <c r="BO49" s="476"/>
      <c r="BP49" s="476"/>
      <c r="BQ49" s="476"/>
      <c r="BR49" s="476"/>
      <c r="BS49" s="476"/>
      <c r="BT49" s="476"/>
      <c r="BU49" s="476"/>
      <c r="BV49" s="476"/>
      <c r="BW49" s="476"/>
      <c r="BX49" s="476"/>
      <c r="BY49" s="476"/>
      <c r="BZ49" s="476"/>
      <c r="CA49" s="476"/>
      <c r="CB49" s="476"/>
      <c r="CC49" s="476"/>
      <c r="CD49" s="476"/>
      <c r="CE49" s="476"/>
      <c r="CF49" s="476"/>
      <c r="CG49" s="476"/>
      <c r="CH49" s="476"/>
      <c r="CI49" s="476"/>
      <c r="CJ49" s="476"/>
      <c r="CK49" s="476"/>
      <c r="CL49" s="476"/>
      <c r="CM49" s="476"/>
    </row>
    <row r="50" spans="1:91" hidden="1" x14ac:dyDescent="0.15">
      <c r="A50" s="486"/>
      <c r="B50" s="476">
        <f>IF(C50=0,0,'3a'!E159)</f>
        <v>0</v>
      </c>
      <c r="C50" s="476">
        <f>IF('3a'!H159=CResult!$Q$40,'3a'!G159,0)</f>
        <v>0</v>
      </c>
      <c r="D50" s="486">
        <f>IF('3a'!K159=Pagoinversiones!$D$4,C50,0)</f>
        <v>0</v>
      </c>
      <c r="E50" s="476">
        <f>IF(D50=0,0,'3a'!L159)</f>
        <v>0</v>
      </c>
      <c r="F50" s="949">
        <f t="shared" si="0"/>
        <v>0</v>
      </c>
      <c r="G50" s="476">
        <f>IF('3a'!$K159=Pagoinversiones!G$4,$C50,0)</f>
        <v>0</v>
      </c>
      <c r="H50" s="476">
        <f>IF(G50=0,0,'3a'!$L159)</f>
        <v>0</v>
      </c>
      <c r="I50" s="949">
        <f t="shared" si="1"/>
        <v>0</v>
      </c>
      <c r="J50" s="476">
        <f>IF('3a'!$K159=Pagoinversiones!J$4,$C50,0)</f>
        <v>0</v>
      </c>
      <c r="K50" s="476">
        <f>IF(J50=0,0,'3a'!$L159)</f>
        <v>0</v>
      </c>
      <c r="L50" s="949">
        <f t="shared" si="2"/>
        <v>0</v>
      </c>
      <c r="M50" s="476">
        <f>IF('3a'!$K159=Pagoinversiones!M$4,$C50,0)</f>
        <v>0</v>
      </c>
      <c r="N50" s="476">
        <f>IF(M50=0,0,'3a'!$L159)</f>
        <v>0</v>
      </c>
      <c r="O50" s="949">
        <f t="shared" si="3"/>
        <v>0</v>
      </c>
      <c r="P50" s="476">
        <f>IF('3a'!$K159=Pagoinversiones!P$4,$C50,0)</f>
        <v>0</v>
      </c>
      <c r="Q50" s="476">
        <f>IF(P50=0,0,'3a'!$L159)</f>
        <v>0</v>
      </c>
      <c r="R50" s="949">
        <f t="shared" si="4"/>
        <v>0</v>
      </c>
      <c r="S50" s="476">
        <f>IF('3a'!$K159=Pagoinversiones!S$4,$C50,0)</f>
        <v>0</v>
      </c>
      <c r="T50" s="476">
        <f>IF(S50=0,0,'3a'!$L159)</f>
        <v>0</v>
      </c>
      <c r="U50" s="949">
        <f t="shared" si="5"/>
        <v>0</v>
      </c>
      <c r="V50" s="476">
        <f>IF('3a'!$K159=Pagoinversiones!V$4,$C50,0)</f>
        <v>0</v>
      </c>
      <c r="W50" s="476">
        <f>IF(V50=0,0,'3a'!$L159)</f>
        <v>0</v>
      </c>
      <c r="X50" s="949">
        <f t="shared" si="6"/>
        <v>0</v>
      </c>
      <c r="Y50" s="476">
        <f>IF('3a'!$K159=Pagoinversiones!Y$4,$C50,0)</f>
        <v>0</v>
      </c>
      <c r="Z50" s="476">
        <f>IF(Y50=0,0,'3a'!$L159)</f>
        <v>0</v>
      </c>
      <c r="AA50" s="949">
        <f t="shared" si="7"/>
        <v>0</v>
      </c>
      <c r="AB50" s="476">
        <f>IF('3a'!$K159=Pagoinversiones!AB$4,$C50,0)</f>
        <v>0</v>
      </c>
      <c r="AC50" s="476">
        <f>IF(AB50=0,0,'3a'!$L159)</f>
        <v>0</v>
      </c>
      <c r="AD50" s="949">
        <f t="shared" si="8"/>
        <v>0</v>
      </c>
      <c r="AE50" s="949">
        <f>IF('3a'!$K159=Pagoinversiones!AE$4,$C50,0)</f>
        <v>0</v>
      </c>
      <c r="AF50" s="476">
        <f>IF(AE50=0,0,'3a'!$L159)</f>
        <v>0</v>
      </c>
      <c r="AG50" s="949">
        <f t="shared" si="9"/>
        <v>0</v>
      </c>
      <c r="AH50" s="476"/>
      <c r="AI50" s="476"/>
      <c r="AJ50" s="476"/>
      <c r="AK50" s="476"/>
      <c r="AL50" s="476"/>
      <c r="AM50" s="476"/>
      <c r="AN50" s="476"/>
      <c r="AO50" s="476"/>
      <c r="AP50" s="476"/>
      <c r="AQ50" s="476"/>
      <c r="AR50" s="476"/>
      <c r="AS50" s="476"/>
      <c r="AT50" s="476"/>
      <c r="AU50" s="476"/>
      <c r="AV50" s="476"/>
      <c r="AW50" s="476"/>
      <c r="AX50" s="476"/>
      <c r="AY50" s="476"/>
      <c r="AZ50" s="476"/>
      <c r="BA50" s="476"/>
      <c r="BB50" s="476"/>
      <c r="BC50" s="476"/>
      <c r="BD50" s="476"/>
      <c r="BE50" s="476"/>
      <c r="BF50" s="476"/>
      <c r="BG50" s="476"/>
      <c r="BH50" s="476"/>
      <c r="BI50" s="476"/>
      <c r="BJ50" s="476"/>
      <c r="BK50" s="476"/>
      <c r="BL50" s="476"/>
      <c r="BM50" s="476"/>
      <c r="BN50" s="476"/>
      <c r="BO50" s="476"/>
      <c r="BP50" s="476"/>
      <c r="BQ50" s="476"/>
      <c r="BR50" s="476"/>
      <c r="BS50" s="476"/>
      <c r="BT50" s="476"/>
      <c r="BU50" s="476"/>
      <c r="BV50" s="476"/>
      <c r="BW50" s="476"/>
      <c r="BX50" s="476"/>
      <c r="BY50" s="476"/>
      <c r="BZ50" s="476"/>
      <c r="CA50" s="476"/>
      <c r="CB50" s="476"/>
      <c r="CC50" s="476"/>
      <c r="CD50" s="476"/>
      <c r="CE50" s="476"/>
      <c r="CF50" s="476"/>
      <c r="CG50" s="476"/>
      <c r="CH50" s="476"/>
      <c r="CI50" s="476"/>
      <c r="CJ50" s="476"/>
      <c r="CK50" s="476"/>
      <c r="CL50" s="476"/>
      <c r="CM50" s="476"/>
    </row>
    <row r="51" spans="1:91" hidden="1" x14ac:dyDescent="0.15">
      <c r="A51" s="486"/>
      <c r="B51" s="476">
        <f>IF(C51=0,0,'3a'!E160)</f>
        <v>0</v>
      </c>
      <c r="C51" s="476">
        <f>IF('3a'!H160=CResult!$Q$40,'3a'!G160,0)</f>
        <v>0</v>
      </c>
      <c r="D51" s="486">
        <f>IF('3a'!K160=Pagoinversiones!$D$4,C51,0)</f>
        <v>0</v>
      </c>
      <c r="E51" s="476">
        <f>IF(D51=0,0,'3a'!L160)</f>
        <v>0</v>
      </c>
      <c r="F51" s="949">
        <f t="shared" si="0"/>
        <v>0</v>
      </c>
      <c r="G51" s="476">
        <f>IF('3a'!$K160=Pagoinversiones!G$4,$C51,0)</f>
        <v>0</v>
      </c>
      <c r="H51" s="476">
        <f>IF(G51=0,0,'3a'!$L160)</f>
        <v>0</v>
      </c>
      <c r="I51" s="949">
        <f t="shared" si="1"/>
        <v>0</v>
      </c>
      <c r="J51" s="476">
        <f>IF('3a'!$K160=Pagoinversiones!J$4,$C51,0)</f>
        <v>0</v>
      </c>
      <c r="K51" s="476">
        <f>IF(J51=0,0,'3a'!$L160)</f>
        <v>0</v>
      </c>
      <c r="L51" s="949">
        <f t="shared" si="2"/>
        <v>0</v>
      </c>
      <c r="M51" s="476">
        <f>IF('3a'!$K160=Pagoinversiones!M$4,$C51,0)</f>
        <v>0</v>
      </c>
      <c r="N51" s="476">
        <f>IF(M51=0,0,'3a'!$L160)</f>
        <v>0</v>
      </c>
      <c r="O51" s="949">
        <f t="shared" si="3"/>
        <v>0</v>
      </c>
      <c r="P51" s="476">
        <f>IF('3a'!$K160=Pagoinversiones!P$4,$C51,0)</f>
        <v>0</v>
      </c>
      <c r="Q51" s="476">
        <f>IF(P51=0,0,'3a'!$L160)</f>
        <v>0</v>
      </c>
      <c r="R51" s="949">
        <f t="shared" si="4"/>
        <v>0</v>
      </c>
      <c r="S51" s="476">
        <f>IF('3a'!$K160=Pagoinversiones!S$4,$C51,0)</f>
        <v>0</v>
      </c>
      <c r="T51" s="476">
        <f>IF(S51=0,0,'3a'!$L160)</f>
        <v>0</v>
      </c>
      <c r="U51" s="949">
        <f t="shared" si="5"/>
        <v>0</v>
      </c>
      <c r="V51" s="476">
        <f>IF('3a'!$K160=Pagoinversiones!V$4,$C51,0)</f>
        <v>0</v>
      </c>
      <c r="W51" s="476">
        <f>IF(V51=0,0,'3a'!$L160)</f>
        <v>0</v>
      </c>
      <c r="X51" s="949">
        <f t="shared" si="6"/>
        <v>0</v>
      </c>
      <c r="Y51" s="476">
        <f>IF('3a'!$K160=Pagoinversiones!Y$4,$C51,0)</f>
        <v>0</v>
      </c>
      <c r="Z51" s="476">
        <f>IF(Y51=0,0,'3a'!$L160)</f>
        <v>0</v>
      </c>
      <c r="AA51" s="949">
        <f t="shared" si="7"/>
        <v>0</v>
      </c>
      <c r="AB51" s="476">
        <f>IF('3a'!$K160=Pagoinversiones!AB$4,$C51,0)</f>
        <v>0</v>
      </c>
      <c r="AC51" s="476">
        <f>IF(AB51=0,0,'3a'!$L160)</f>
        <v>0</v>
      </c>
      <c r="AD51" s="949">
        <f t="shared" si="8"/>
        <v>0</v>
      </c>
      <c r="AE51" s="949">
        <f>IF('3a'!$K160=Pagoinversiones!AE$4,$C51,0)</f>
        <v>0</v>
      </c>
      <c r="AF51" s="476">
        <f>IF(AE51=0,0,'3a'!$L160)</f>
        <v>0</v>
      </c>
      <c r="AG51" s="949">
        <f t="shared" si="9"/>
        <v>0</v>
      </c>
      <c r="AH51" s="476"/>
      <c r="AI51" s="476"/>
      <c r="AJ51" s="476"/>
      <c r="AK51" s="476"/>
      <c r="AL51" s="476"/>
      <c r="AM51" s="476"/>
      <c r="AN51" s="476"/>
      <c r="AO51" s="476"/>
      <c r="AP51" s="476"/>
      <c r="AQ51" s="476"/>
      <c r="AR51" s="476"/>
      <c r="AS51" s="476"/>
      <c r="AT51" s="476"/>
      <c r="AU51" s="476"/>
      <c r="AV51" s="476"/>
      <c r="AW51" s="476"/>
      <c r="AX51" s="476"/>
      <c r="AY51" s="476"/>
      <c r="AZ51" s="476"/>
      <c r="BA51" s="476"/>
      <c r="BB51" s="476"/>
      <c r="BC51" s="476"/>
      <c r="BD51" s="476"/>
      <c r="BE51" s="476"/>
      <c r="BF51" s="476"/>
      <c r="BG51" s="476"/>
      <c r="BH51" s="476"/>
      <c r="BI51" s="476"/>
      <c r="BJ51" s="476"/>
      <c r="BK51" s="476"/>
      <c r="BL51" s="476"/>
      <c r="BM51" s="476"/>
      <c r="BN51" s="476"/>
      <c r="BO51" s="476"/>
      <c r="BP51" s="476"/>
      <c r="BQ51" s="476"/>
      <c r="BR51" s="476"/>
      <c r="BS51" s="476"/>
      <c r="BT51" s="476"/>
      <c r="BU51" s="476"/>
      <c r="BV51" s="476"/>
      <c r="BW51" s="476"/>
      <c r="BX51" s="476"/>
      <c r="BY51" s="476"/>
      <c r="BZ51" s="476"/>
      <c r="CA51" s="476"/>
      <c r="CB51" s="476"/>
      <c r="CC51" s="476"/>
      <c r="CD51" s="476"/>
      <c r="CE51" s="476"/>
      <c r="CF51" s="476"/>
      <c r="CG51" s="476"/>
      <c r="CH51" s="476"/>
      <c r="CI51" s="476"/>
      <c r="CJ51" s="476"/>
      <c r="CK51" s="476"/>
      <c r="CL51" s="476"/>
      <c r="CM51" s="476"/>
    </row>
    <row r="52" spans="1:91" hidden="1" x14ac:dyDescent="0.15">
      <c r="A52" s="486"/>
      <c r="B52" s="476">
        <f>IF(C52=0,0,'3a'!E161)</f>
        <v>0</v>
      </c>
      <c r="C52" s="476">
        <f>IF('3a'!H161=CResult!$Q$40,'3a'!G161,0)</f>
        <v>0</v>
      </c>
      <c r="D52" s="486">
        <f>IF('3a'!K161=Pagoinversiones!$D$4,C52,0)</f>
        <v>0</v>
      </c>
      <c r="E52" s="476">
        <f>IF(D52=0,0,'3a'!L161)</f>
        <v>0</v>
      </c>
      <c r="F52" s="949">
        <f t="shared" si="0"/>
        <v>0</v>
      </c>
      <c r="G52" s="476">
        <f>IF('3a'!$K161=Pagoinversiones!G$4,$C52,0)</f>
        <v>0</v>
      </c>
      <c r="H52" s="476">
        <f>IF(G52=0,0,'3a'!$L161)</f>
        <v>0</v>
      </c>
      <c r="I52" s="949">
        <f t="shared" si="1"/>
        <v>0</v>
      </c>
      <c r="J52" s="476">
        <f>IF('3a'!$K161=Pagoinversiones!J$4,$C52,0)</f>
        <v>0</v>
      </c>
      <c r="K52" s="476">
        <f>IF(J52=0,0,'3a'!$L161)</f>
        <v>0</v>
      </c>
      <c r="L52" s="949">
        <f t="shared" si="2"/>
        <v>0</v>
      </c>
      <c r="M52" s="476">
        <f>IF('3a'!$K161=Pagoinversiones!M$4,$C52,0)</f>
        <v>0</v>
      </c>
      <c r="N52" s="476">
        <f>IF(M52=0,0,'3a'!$L161)</f>
        <v>0</v>
      </c>
      <c r="O52" s="949">
        <f t="shared" si="3"/>
        <v>0</v>
      </c>
      <c r="P52" s="476">
        <f>IF('3a'!$K161=Pagoinversiones!P$4,$C52,0)</f>
        <v>0</v>
      </c>
      <c r="Q52" s="476">
        <f>IF(P52=0,0,'3a'!$L161)</f>
        <v>0</v>
      </c>
      <c r="R52" s="949">
        <f t="shared" si="4"/>
        <v>0</v>
      </c>
      <c r="S52" s="476">
        <f>IF('3a'!$K161=Pagoinversiones!S$4,$C52,0)</f>
        <v>0</v>
      </c>
      <c r="T52" s="476">
        <f>IF(S52=0,0,'3a'!$L161)</f>
        <v>0</v>
      </c>
      <c r="U52" s="949">
        <f t="shared" si="5"/>
        <v>0</v>
      </c>
      <c r="V52" s="476">
        <f>IF('3a'!$K161=Pagoinversiones!V$4,$C52,0)</f>
        <v>0</v>
      </c>
      <c r="W52" s="476">
        <f>IF(V52=0,0,'3a'!$L161)</f>
        <v>0</v>
      </c>
      <c r="X52" s="949">
        <f t="shared" si="6"/>
        <v>0</v>
      </c>
      <c r="Y52" s="476">
        <f>IF('3a'!$K161=Pagoinversiones!Y$4,$C52,0)</f>
        <v>0</v>
      </c>
      <c r="Z52" s="476">
        <f>IF(Y52=0,0,'3a'!$L161)</f>
        <v>0</v>
      </c>
      <c r="AA52" s="949">
        <f t="shared" si="7"/>
        <v>0</v>
      </c>
      <c r="AB52" s="476">
        <f>IF('3a'!$K161=Pagoinversiones!AB$4,$C52,0)</f>
        <v>0</v>
      </c>
      <c r="AC52" s="476">
        <f>IF(AB52=0,0,'3a'!$L161)</f>
        <v>0</v>
      </c>
      <c r="AD52" s="949">
        <f t="shared" si="8"/>
        <v>0</v>
      </c>
      <c r="AE52" s="949">
        <f>IF('3a'!$K161=Pagoinversiones!AE$4,$C52,0)</f>
        <v>0</v>
      </c>
      <c r="AF52" s="476">
        <f>IF(AE52=0,0,'3a'!$L161)</f>
        <v>0</v>
      </c>
      <c r="AG52" s="949">
        <f t="shared" si="9"/>
        <v>0</v>
      </c>
      <c r="AH52" s="476"/>
      <c r="AI52" s="476"/>
      <c r="AJ52" s="476"/>
      <c r="AK52" s="476"/>
      <c r="AL52" s="476"/>
      <c r="AM52" s="476"/>
      <c r="AN52" s="476"/>
      <c r="AO52" s="476"/>
      <c r="AP52" s="476"/>
      <c r="AQ52" s="476"/>
      <c r="AR52" s="476"/>
      <c r="AS52" s="476"/>
      <c r="AT52" s="476"/>
      <c r="AU52" s="476"/>
      <c r="AV52" s="476"/>
      <c r="AW52" s="476"/>
      <c r="AX52" s="476"/>
      <c r="AY52" s="476"/>
      <c r="AZ52" s="476"/>
      <c r="BA52" s="476"/>
      <c r="BB52" s="476"/>
      <c r="BC52" s="476"/>
      <c r="BD52" s="476"/>
      <c r="BE52" s="476"/>
      <c r="BF52" s="476"/>
      <c r="BG52" s="476"/>
      <c r="BH52" s="476"/>
      <c r="BI52" s="476"/>
      <c r="BJ52" s="476"/>
      <c r="BK52" s="476"/>
      <c r="BL52" s="476"/>
      <c r="BM52" s="476"/>
      <c r="BN52" s="476"/>
      <c r="BO52" s="476"/>
      <c r="BP52" s="476"/>
      <c r="BQ52" s="476"/>
      <c r="BR52" s="476"/>
      <c r="BS52" s="476"/>
      <c r="BT52" s="476"/>
      <c r="BU52" s="476"/>
      <c r="BV52" s="476"/>
      <c r="BW52" s="476"/>
      <c r="BX52" s="476"/>
      <c r="BY52" s="476"/>
      <c r="BZ52" s="476"/>
      <c r="CA52" s="476"/>
      <c r="CB52" s="476"/>
      <c r="CC52" s="476"/>
      <c r="CD52" s="476"/>
      <c r="CE52" s="476"/>
      <c r="CF52" s="476"/>
      <c r="CG52" s="476"/>
      <c r="CH52" s="476"/>
      <c r="CI52" s="476"/>
      <c r="CJ52" s="476"/>
      <c r="CK52" s="476"/>
      <c r="CL52" s="476"/>
      <c r="CM52" s="476"/>
    </row>
    <row r="53" spans="1:91" hidden="1" x14ac:dyDescent="0.15">
      <c r="A53" s="486"/>
      <c r="B53" s="476"/>
      <c r="C53" s="476"/>
      <c r="D53" s="486"/>
      <c r="E53" s="476"/>
      <c r="F53" s="949"/>
      <c r="G53" s="476"/>
      <c r="H53" s="476"/>
      <c r="I53" s="949"/>
      <c r="J53" s="476"/>
      <c r="K53" s="476"/>
      <c r="L53" s="949"/>
      <c r="M53" s="476"/>
      <c r="N53" s="476"/>
      <c r="O53" s="949"/>
      <c r="P53" s="476"/>
      <c r="Q53" s="476"/>
      <c r="R53" s="949"/>
      <c r="S53" s="476"/>
      <c r="T53" s="476"/>
      <c r="U53" s="949"/>
      <c r="V53" s="476"/>
      <c r="W53" s="476"/>
      <c r="X53" s="949"/>
      <c r="Y53" s="476"/>
      <c r="Z53" s="476"/>
      <c r="AA53" s="949"/>
      <c r="AB53" s="476"/>
      <c r="AC53" s="476"/>
      <c r="AD53" s="949"/>
      <c r="AE53" s="949"/>
      <c r="AF53" s="476"/>
      <c r="AG53" s="949"/>
      <c r="AH53" s="476"/>
      <c r="AI53" s="476"/>
      <c r="AJ53" s="476"/>
      <c r="AK53" s="476"/>
      <c r="AL53" s="476"/>
      <c r="AM53" s="476"/>
      <c r="AN53" s="476"/>
      <c r="AO53" s="476"/>
      <c r="AP53" s="476"/>
      <c r="AQ53" s="476"/>
      <c r="AR53" s="476"/>
      <c r="AS53" s="476"/>
      <c r="AT53" s="476"/>
      <c r="AU53" s="476"/>
      <c r="AV53" s="476"/>
      <c r="AW53" s="476"/>
      <c r="AX53" s="476"/>
      <c r="AY53" s="476"/>
      <c r="AZ53" s="476"/>
      <c r="BA53" s="476"/>
      <c r="BB53" s="476"/>
      <c r="BC53" s="476"/>
      <c r="BD53" s="476"/>
      <c r="BE53" s="476"/>
      <c r="BF53" s="476"/>
      <c r="BG53" s="476"/>
      <c r="BH53" s="476"/>
      <c r="BI53" s="476"/>
      <c r="BJ53" s="476"/>
      <c r="BK53" s="476"/>
      <c r="BL53" s="476"/>
      <c r="BM53" s="476"/>
      <c r="BN53" s="476"/>
      <c r="BO53" s="476"/>
      <c r="BP53" s="476"/>
      <c r="BQ53" s="476"/>
      <c r="BR53" s="476"/>
      <c r="BS53" s="476"/>
      <c r="BT53" s="476"/>
      <c r="BU53" s="476"/>
      <c r="BV53" s="476"/>
      <c r="BW53" s="476"/>
      <c r="BX53" s="476"/>
      <c r="BY53" s="476"/>
      <c r="BZ53" s="476"/>
      <c r="CA53" s="476"/>
      <c r="CB53" s="476"/>
      <c r="CC53" s="476"/>
      <c r="CD53" s="476"/>
      <c r="CE53" s="476"/>
      <c r="CF53" s="476"/>
      <c r="CG53" s="476"/>
      <c r="CH53" s="476"/>
      <c r="CI53" s="476"/>
      <c r="CJ53" s="476"/>
      <c r="CK53" s="476"/>
      <c r="CL53" s="476"/>
      <c r="CM53" s="476"/>
    </row>
    <row r="54" spans="1:91" hidden="1" x14ac:dyDescent="0.15">
      <c r="A54" s="486"/>
      <c r="B54" s="476"/>
      <c r="C54" s="476"/>
      <c r="D54" s="486"/>
      <c r="E54" s="476"/>
      <c r="F54" s="949"/>
      <c r="G54" s="476"/>
      <c r="H54" s="476"/>
      <c r="I54" s="949"/>
      <c r="J54" s="476"/>
      <c r="K54" s="476"/>
      <c r="L54" s="949"/>
      <c r="M54" s="476"/>
      <c r="N54" s="476"/>
      <c r="O54" s="949"/>
      <c r="P54" s="476"/>
      <c r="Q54" s="476"/>
      <c r="R54" s="949"/>
      <c r="S54" s="476"/>
      <c r="T54" s="476"/>
      <c r="U54" s="949"/>
      <c r="V54" s="476"/>
      <c r="W54" s="476"/>
      <c r="X54" s="949"/>
      <c r="Y54" s="476"/>
      <c r="Z54" s="476"/>
      <c r="AA54" s="949"/>
      <c r="AB54" s="476"/>
      <c r="AC54" s="476"/>
      <c r="AD54" s="949"/>
      <c r="AE54" s="949"/>
      <c r="AF54" s="476"/>
      <c r="AG54" s="949"/>
      <c r="AH54" s="476"/>
      <c r="AI54" s="476"/>
      <c r="AJ54" s="476"/>
      <c r="AK54" s="476"/>
      <c r="AL54" s="476"/>
      <c r="AM54" s="476"/>
      <c r="AN54" s="476"/>
      <c r="AO54" s="476"/>
      <c r="AP54" s="476"/>
      <c r="AQ54" s="476"/>
      <c r="AR54" s="476"/>
      <c r="AS54" s="476"/>
      <c r="AT54" s="476"/>
      <c r="AU54" s="476"/>
      <c r="AV54" s="476"/>
      <c r="AW54" s="476"/>
      <c r="AX54" s="476"/>
      <c r="AY54" s="476"/>
      <c r="AZ54" s="476"/>
      <c r="BA54" s="476"/>
      <c r="BB54" s="476"/>
      <c r="BC54" s="476"/>
      <c r="BD54" s="476"/>
      <c r="BE54" s="476"/>
      <c r="BF54" s="476"/>
      <c r="BG54" s="476"/>
      <c r="BH54" s="476"/>
      <c r="BI54" s="476"/>
      <c r="BJ54" s="476"/>
      <c r="BK54" s="476"/>
      <c r="BL54" s="476"/>
      <c r="BM54" s="476"/>
      <c r="BN54" s="476"/>
      <c r="BO54" s="476"/>
      <c r="BP54" s="476"/>
      <c r="BQ54" s="476"/>
      <c r="BR54" s="476"/>
      <c r="BS54" s="476"/>
      <c r="BT54" s="476"/>
      <c r="BU54" s="476"/>
      <c r="BV54" s="476"/>
      <c r="BW54" s="476"/>
      <c r="BX54" s="476"/>
      <c r="BY54" s="476"/>
      <c r="BZ54" s="476"/>
      <c r="CA54" s="476"/>
      <c r="CB54" s="476"/>
      <c r="CC54" s="476"/>
      <c r="CD54" s="476"/>
      <c r="CE54" s="476"/>
      <c r="CF54" s="476"/>
      <c r="CG54" s="476"/>
      <c r="CH54" s="476"/>
      <c r="CI54" s="476"/>
      <c r="CJ54" s="476"/>
      <c r="CK54" s="476"/>
      <c r="CL54" s="476"/>
      <c r="CM54" s="476"/>
    </row>
    <row r="55" spans="1:91" hidden="1" x14ac:dyDescent="0.15">
      <c r="A55" s="486"/>
      <c r="B55" s="476"/>
      <c r="C55" s="476"/>
      <c r="D55" s="486"/>
      <c r="E55" s="476"/>
      <c r="F55" s="949"/>
      <c r="G55" s="476"/>
      <c r="H55" s="476"/>
      <c r="I55" s="949"/>
      <c r="J55" s="476"/>
      <c r="K55" s="476"/>
      <c r="L55" s="949"/>
      <c r="M55" s="476"/>
      <c r="N55" s="476"/>
      <c r="O55" s="949"/>
      <c r="P55" s="476"/>
      <c r="Q55" s="476"/>
      <c r="R55" s="949"/>
      <c r="S55" s="476"/>
      <c r="T55" s="476"/>
      <c r="U55" s="949"/>
      <c r="V55" s="476"/>
      <c r="W55" s="476"/>
      <c r="X55" s="949"/>
      <c r="Y55" s="476"/>
      <c r="Z55" s="476"/>
      <c r="AA55" s="949"/>
      <c r="AB55" s="476"/>
      <c r="AC55" s="476"/>
      <c r="AD55" s="949"/>
      <c r="AE55" s="949"/>
      <c r="AF55" s="476"/>
      <c r="AG55" s="949"/>
      <c r="AH55" s="476"/>
      <c r="AI55" s="476"/>
      <c r="AJ55" s="476"/>
      <c r="AK55" s="476"/>
      <c r="AL55" s="476"/>
      <c r="AM55" s="476"/>
      <c r="AN55" s="476"/>
      <c r="AO55" s="476"/>
      <c r="AP55" s="476"/>
      <c r="AQ55" s="476"/>
      <c r="AR55" s="476"/>
      <c r="AS55" s="476"/>
      <c r="AT55" s="476"/>
      <c r="AU55" s="476"/>
      <c r="AV55" s="476"/>
      <c r="AW55" s="476"/>
      <c r="AX55" s="476"/>
      <c r="AY55" s="476"/>
      <c r="AZ55" s="476"/>
      <c r="BA55" s="476"/>
      <c r="BB55" s="476"/>
      <c r="BC55" s="476"/>
      <c r="BD55" s="476"/>
      <c r="BE55" s="476"/>
      <c r="BF55" s="476"/>
      <c r="BG55" s="476"/>
      <c r="BH55" s="476"/>
      <c r="BI55" s="476"/>
      <c r="BJ55" s="476"/>
      <c r="BK55" s="476"/>
      <c r="BL55" s="476"/>
      <c r="BM55" s="476"/>
      <c r="BN55" s="476"/>
      <c r="BO55" s="476"/>
      <c r="BP55" s="476"/>
      <c r="BQ55" s="476"/>
      <c r="BR55" s="476"/>
      <c r="BS55" s="476"/>
      <c r="BT55" s="476"/>
      <c r="BU55" s="476"/>
      <c r="BV55" s="476"/>
      <c r="BW55" s="476"/>
      <c r="BX55" s="476"/>
      <c r="BY55" s="476"/>
      <c r="BZ55" s="476"/>
      <c r="CA55" s="476"/>
      <c r="CB55" s="476"/>
      <c r="CC55" s="476"/>
      <c r="CD55" s="476"/>
      <c r="CE55" s="476"/>
      <c r="CF55" s="476"/>
      <c r="CG55" s="476"/>
      <c r="CH55" s="476"/>
      <c r="CI55" s="476"/>
      <c r="CJ55" s="476"/>
      <c r="CK55" s="476"/>
      <c r="CL55" s="476"/>
      <c r="CM55" s="476"/>
    </row>
    <row r="56" spans="1:91" hidden="1" x14ac:dyDescent="0.15">
      <c r="A56" s="486"/>
      <c r="B56" s="583" t="s">
        <v>773</v>
      </c>
      <c r="C56" s="946">
        <f>SUM(C5:C55)</f>
        <v>0</v>
      </c>
      <c r="D56" s="583">
        <f>SUM(D5:D55)</f>
        <v>0</v>
      </c>
      <c r="E56" s="946"/>
      <c r="F56" s="945"/>
      <c r="G56" s="946">
        <f>SUM(G5:G55)</f>
        <v>0</v>
      </c>
      <c r="H56" s="946"/>
      <c r="I56" s="945"/>
      <c r="J56" s="946">
        <f>SUM(J5:J55)</f>
        <v>0</v>
      </c>
      <c r="K56" s="946"/>
      <c r="L56" s="945"/>
      <c r="M56" s="946">
        <f>SUM(M5:M55)</f>
        <v>0</v>
      </c>
      <c r="N56" s="946"/>
      <c r="O56" s="945"/>
      <c r="P56" s="946">
        <f>SUM(P5:P55)</f>
        <v>0</v>
      </c>
      <c r="Q56" s="946"/>
      <c r="R56" s="945"/>
      <c r="S56" s="946">
        <f>SUM(S5:S55)</f>
        <v>0</v>
      </c>
      <c r="T56" s="946"/>
      <c r="U56" s="945"/>
      <c r="V56" s="946">
        <f>SUM(V5:V55)</f>
        <v>0</v>
      </c>
      <c r="W56" s="946"/>
      <c r="X56" s="945"/>
      <c r="Y56" s="946">
        <f>SUM(Y5:Y55)</f>
        <v>0</v>
      </c>
      <c r="Z56" s="946"/>
      <c r="AA56" s="945"/>
      <c r="AB56" s="946">
        <f>SUM(AB5:AB55)</f>
        <v>0</v>
      </c>
      <c r="AC56" s="946"/>
      <c r="AD56" s="945"/>
      <c r="AE56" s="945">
        <f>SUM(AE5:AE55)</f>
        <v>0</v>
      </c>
      <c r="AF56" s="945"/>
      <c r="AG56" s="945"/>
      <c r="AH56" s="476"/>
      <c r="AI56" s="476"/>
      <c r="AJ56" s="476"/>
      <c r="AK56" s="476"/>
      <c r="AL56" s="476"/>
      <c r="AM56" s="476"/>
      <c r="AN56" s="476"/>
      <c r="AO56" s="476"/>
      <c r="AP56" s="476"/>
      <c r="AQ56" s="476"/>
      <c r="AR56" s="476"/>
      <c r="AS56" s="476"/>
      <c r="AT56" s="476"/>
      <c r="AU56" s="476"/>
      <c r="AV56" s="476"/>
      <c r="AW56" s="476"/>
      <c r="AX56" s="476"/>
      <c r="AY56" s="476"/>
      <c r="AZ56" s="476"/>
      <c r="BA56" s="476"/>
      <c r="BB56" s="476"/>
      <c r="BC56" s="476"/>
      <c r="BD56" s="476"/>
      <c r="BE56" s="476"/>
      <c r="BF56" s="476"/>
      <c r="BG56" s="476"/>
      <c r="BH56" s="476"/>
      <c r="BI56" s="476"/>
      <c r="BJ56" s="476"/>
      <c r="BK56" s="476"/>
      <c r="BL56" s="476"/>
      <c r="BM56" s="476"/>
      <c r="BN56" s="476"/>
      <c r="BO56" s="476"/>
      <c r="BP56" s="476"/>
      <c r="BQ56" s="476"/>
      <c r="BR56" s="476"/>
      <c r="BS56" s="476"/>
      <c r="BT56" s="476"/>
      <c r="BU56" s="476"/>
      <c r="BV56" s="476"/>
      <c r="BW56" s="476"/>
      <c r="BX56" s="476"/>
      <c r="BY56" s="476"/>
      <c r="BZ56" s="476"/>
      <c r="CA56" s="476"/>
      <c r="CB56" s="476"/>
      <c r="CC56" s="476"/>
      <c r="CD56" s="476"/>
      <c r="CE56" s="476"/>
      <c r="CF56" s="476"/>
      <c r="CG56" s="476"/>
      <c r="CH56" s="476"/>
      <c r="CI56" s="476"/>
      <c r="CJ56" s="476"/>
      <c r="CK56" s="476"/>
      <c r="CL56" s="476"/>
      <c r="CM56" s="476"/>
    </row>
    <row r="57" spans="1:91" hidden="1" x14ac:dyDescent="0.15">
      <c r="A57" s="486"/>
      <c r="B57" s="487"/>
      <c r="C57" s="948" t="str">
        <f>IF(C56=Amortizaciones!$G$48,"OK","error")</f>
        <v>OK</v>
      </c>
      <c r="D57" s="944">
        <f>SUM(D56:AF56)</f>
        <v>0</v>
      </c>
      <c r="E57" s="955" t="str">
        <f>IF(D57=Amortizaciones!$G$48,"OK","error")</f>
        <v>OK</v>
      </c>
      <c r="F57" s="949"/>
      <c r="G57" s="948"/>
      <c r="H57" s="948"/>
      <c r="I57" s="949"/>
      <c r="J57" s="948"/>
      <c r="K57" s="948"/>
      <c r="L57" s="949"/>
      <c r="M57" s="948"/>
      <c r="N57" s="948"/>
      <c r="O57" s="949"/>
      <c r="P57" s="948"/>
      <c r="Q57" s="948"/>
      <c r="R57" s="949"/>
      <c r="S57" s="948"/>
      <c r="T57" s="948"/>
      <c r="U57" s="949"/>
      <c r="V57" s="948"/>
      <c r="W57" s="948"/>
      <c r="X57" s="949"/>
      <c r="Y57" s="948"/>
      <c r="Z57" s="948"/>
      <c r="AA57" s="949"/>
      <c r="AB57" s="948"/>
      <c r="AC57" s="948"/>
      <c r="AD57" s="949"/>
      <c r="AE57" s="951"/>
      <c r="AF57" s="951"/>
      <c r="AG57" s="949"/>
      <c r="AH57" s="476"/>
      <c r="AI57" s="476"/>
      <c r="AJ57" s="476"/>
      <c r="AK57" s="476"/>
      <c r="AL57" s="476"/>
      <c r="AM57" s="476"/>
      <c r="AN57" s="476"/>
      <c r="AO57" s="476"/>
      <c r="AP57" s="476"/>
      <c r="AQ57" s="476"/>
      <c r="AR57" s="476"/>
      <c r="AS57" s="476"/>
      <c r="AT57" s="476"/>
      <c r="AU57" s="476"/>
      <c r="AV57" s="476"/>
      <c r="AW57" s="476"/>
      <c r="AX57" s="476"/>
      <c r="AY57" s="476"/>
      <c r="AZ57" s="476"/>
      <c r="BA57" s="476"/>
      <c r="BB57" s="476"/>
      <c r="BC57" s="476"/>
      <c r="BD57" s="476"/>
      <c r="BE57" s="476"/>
      <c r="BF57" s="476"/>
      <c r="BG57" s="476"/>
      <c r="BH57" s="476"/>
      <c r="BI57" s="476"/>
      <c r="BJ57" s="476"/>
      <c r="BK57" s="476"/>
      <c r="BL57" s="476"/>
      <c r="BM57" s="476"/>
      <c r="BN57" s="476"/>
      <c r="BO57" s="476"/>
      <c r="BP57" s="476"/>
      <c r="BQ57" s="476"/>
      <c r="BR57" s="476"/>
      <c r="BS57" s="476"/>
      <c r="BT57" s="476"/>
      <c r="BU57" s="476"/>
      <c r="BV57" s="476"/>
      <c r="BW57" s="476"/>
      <c r="BX57" s="476"/>
      <c r="BY57" s="476"/>
      <c r="BZ57" s="476"/>
      <c r="CA57" s="476"/>
      <c r="CB57" s="476"/>
      <c r="CC57" s="476"/>
      <c r="CD57" s="476"/>
      <c r="CE57" s="476"/>
      <c r="CF57" s="476"/>
      <c r="CG57" s="476"/>
      <c r="CH57" s="476"/>
      <c r="CI57" s="476"/>
      <c r="CJ57" s="476"/>
      <c r="CK57" s="476"/>
      <c r="CL57" s="476"/>
      <c r="CM57" s="476"/>
    </row>
    <row r="58" spans="1:91" hidden="1" x14ac:dyDescent="0.15">
      <c r="A58" s="486"/>
      <c r="B58" s="476"/>
      <c r="C58" s="476"/>
      <c r="D58" s="583"/>
      <c r="E58" s="946"/>
      <c r="F58" s="945">
        <f>SUM(F5:F55)</f>
        <v>0</v>
      </c>
      <c r="G58" s="583"/>
      <c r="H58" s="946"/>
      <c r="I58" s="945">
        <f>SUM(I5:I55)</f>
        <v>0</v>
      </c>
      <c r="J58" s="583"/>
      <c r="K58" s="946"/>
      <c r="L58" s="945">
        <f>SUM(L5:L55)</f>
        <v>0</v>
      </c>
      <c r="M58" s="583"/>
      <c r="N58" s="946"/>
      <c r="O58" s="945">
        <f>SUM(O5:O55)</f>
        <v>0</v>
      </c>
      <c r="P58" s="583"/>
      <c r="Q58" s="946"/>
      <c r="R58" s="945">
        <f>SUM(R5:R55)</f>
        <v>0</v>
      </c>
      <c r="S58" s="583"/>
      <c r="T58" s="946"/>
      <c r="U58" s="945">
        <f>SUM(U5:U55)</f>
        <v>0</v>
      </c>
      <c r="V58" s="583"/>
      <c r="W58" s="946"/>
      <c r="X58" s="945">
        <f>SUM(X5:X55)</f>
        <v>0</v>
      </c>
      <c r="Y58" s="583"/>
      <c r="Z58" s="946"/>
      <c r="AA58" s="945">
        <f>SUM(AA5:AA55)</f>
        <v>0</v>
      </c>
      <c r="AB58" s="583"/>
      <c r="AC58" s="946"/>
      <c r="AD58" s="945">
        <f>SUM(AD5:AD55)</f>
        <v>0</v>
      </c>
      <c r="AE58" s="947"/>
      <c r="AF58" s="946"/>
      <c r="AG58" s="945">
        <f>SUM(AG5:AG55)</f>
        <v>0</v>
      </c>
      <c r="AH58" s="476"/>
      <c r="AI58" s="476"/>
      <c r="AJ58" s="476"/>
      <c r="AK58" s="476"/>
      <c r="AL58" s="476"/>
      <c r="AM58" s="476"/>
      <c r="AN58" s="476"/>
      <c r="AO58" s="476"/>
      <c r="AP58" s="476"/>
      <c r="AQ58" s="476"/>
      <c r="AR58" s="476"/>
      <c r="AS58" s="476"/>
      <c r="AT58" s="476"/>
      <c r="AU58" s="476"/>
      <c r="AV58" s="476"/>
      <c r="AW58" s="476"/>
      <c r="AX58" s="476"/>
      <c r="AY58" s="476"/>
      <c r="AZ58" s="476"/>
      <c r="BA58" s="476"/>
      <c r="BB58" s="476"/>
      <c r="BC58" s="476"/>
      <c r="BD58" s="476"/>
      <c r="BE58" s="476"/>
      <c r="BF58" s="476"/>
      <c r="BG58" s="476"/>
      <c r="BH58" s="476"/>
      <c r="BI58" s="476"/>
      <c r="BJ58" s="476"/>
      <c r="BK58" s="476"/>
      <c r="BL58" s="476"/>
      <c r="BM58" s="476"/>
      <c r="BN58" s="476"/>
      <c r="BO58" s="476"/>
      <c r="BP58" s="476"/>
      <c r="BQ58" s="476"/>
      <c r="BR58" s="476"/>
      <c r="BS58" s="476"/>
      <c r="BT58" s="476"/>
      <c r="BU58" s="476"/>
      <c r="BV58" s="476"/>
      <c r="BW58" s="476"/>
      <c r="BX58" s="476"/>
      <c r="BY58" s="476"/>
      <c r="BZ58" s="476"/>
      <c r="CA58" s="476"/>
      <c r="CB58" s="476"/>
      <c r="CC58" s="476"/>
      <c r="CD58" s="476"/>
      <c r="CE58" s="476"/>
      <c r="CF58" s="476"/>
      <c r="CG58" s="476"/>
      <c r="CH58" s="476"/>
      <c r="CI58" s="476"/>
      <c r="CJ58" s="476"/>
      <c r="CK58" s="476"/>
      <c r="CL58" s="476"/>
      <c r="CM58" s="476"/>
    </row>
    <row r="59" spans="1:91" hidden="1" x14ac:dyDescent="0.15">
      <c r="A59" s="486"/>
      <c r="B59" s="476"/>
      <c r="C59" s="476"/>
      <c r="D59" s="487"/>
      <c r="E59" s="948" t="s">
        <v>779</v>
      </c>
      <c r="F59" s="951">
        <f>IF(D56=0,0,F58/D56)</f>
        <v>0</v>
      </c>
      <c r="G59" s="487"/>
      <c r="H59" s="948" t="s">
        <v>779</v>
      </c>
      <c r="I59" s="951">
        <f>IF(G56=0,0,I58/G56)</f>
        <v>0</v>
      </c>
      <c r="J59" s="487"/>
      <c r="K59" s="948" t="s">
        <v>779</v>
      </c>
      <c r="L59" s="951">
        <f>IF(J56=0,0,L58/J56)</f>
        <v>0</v>
      </c>
      <c r="M59" s="487"/>
      <c r="N59" s="948" t="s">
        <v>779</v>
      </c>
      <c r="O59" s="951">
        <f>IF(M56=0,0,O58/M56)</f>
        <v>0</v>
      </c>
      <c r="P59" s="487"/>
      <c r="Q59" s="948" t="s">
        <v>779</v>
      </c>
      <c r="R59" s="951">
        <f>IF(P56=0,0,R58/P56)</f>
        <v>0</v>
      </c>
      <c r="S59" s="487"/>
      <c r="T59" s="948" t="s">
        <v>779</v>
      </c>
      <c r="U59" s="951">
        <f>IF(S56=0,0,U58/S56)</f>
        <v>0</v>
      </c>
      <c r="V59" s="487"/>
      <c r="W59" s="948" t="s">
        <v>779</v>
      </c>
      <c r="X59" s="951">
        <f>IF(V56=0,0,X58/V56)</f>
        <v>0</v>
      </c>
      <c r="Y59" s="487"/>
      <c r="Z59" s="948" t="s">
        <v>779</v>
      </c>
      <c r="AA59" s="951">
        <f>IF(Y56=0,0,AA58/Y56)</f>
        <v>0</v>
      </c>
      <c r="AB59" s="487"/>
      <c r="AC59" s="948" t="s">
        <v>779</v>
      </c>
      <c r="AD59" s="951">
        <f>IF(AB56=0,0,AD58/AB56)</f>
        <v>0</v>
      </c>
      <c r="AE59" s="952"/>
      <c r="AF59" s="948" t="s">
        <v>779</v>
      </c>
      <c r="AG59" s="951">
        <f>IF(AE56=0,0,AG58/AE56)</f>
        <v>0</v>
      </c>
      <c r="AH59" s="476"/>
      <c r="AI59" s="476"/>
      <c r="AJ59" s="476"/>
      <c r="AK59" s="476"/>
      <c r="AL59" s="476"/>
      <c r="AM59" s="476"/>
      <c r="AN59" s="476"/>
      <c r="AO59" s="476"/>
      <c r="AP59" s="476"/>
      <c r="AQ59" s="476"/>
      <c r="AR59" s="476"/>
      <c r="AS59" s="476"/>
      <c r="AT59" s="476"/>
      <c r="AU59" s="476"/>
      <c r="AV59" s="476"/>
      <c r="AW59" s="476"/>
      <c r="AX59" s="476"/>
      <c r="AY59" s="476"/>
      <c r="AZ59" s="476"/>
      <c r="BA59" s="476"/>
      <c r="BB59" s="476"/>
      <c r="BC59" s="476"/>
      <c r="BD59" s="476"/>
      <c r="BE59" s="476"/>
      <c r="BF59" s="476"/>
      <c r="BG59" s="476"/>
      <c r="BH59" s="476"/>
      <c r="BI59" s="476"/>
      <c r="BJ59" s="476"/>
      <c r="BK59" s="476"/>
      <c r="BL59" s="476"/>
      <c r="BM59" s="476"/>
      <c r="BN59" s="476"/>
      <c r="BO59" s="476"/>
      <c r="BP59" s="476"/>
      <c r="BQ59" s="476"/>
      <c r="BR59" s="476"/>
      <c r="BS59" s="476"/>
      <c r="BT59" s="476"/>
      <c r="BU59" s="476"/>
      <c r="BV59" s="476"/>
      <c r="BW59" s="476"/>
      <c r="BX59" s="476"/>
      <c r="BY59" s="476"/>
      <c r="BZ59" s="476"/>
      <c r="CA59" s="476"/>
      <c r="CB59" s="476"/>
      <c r="CC59" s="476"/>
      <c r="CD59" s="476"/>
      <c r="CE59" s="476"/>
      <c r="CF59" s="476"/>
      <c r="CG59" s="476"/>
      <c r="CH59" s="476"/>
      <c r="CI59" s="476"/>
      <c r="CJ59" s="476"/>
      <c r="CK59" s="476"/>
      <c r="CL59" s="476"/>
      <c r="CM59" s="476"/>
    </row>
    <row r="60" spans="1:91" hidden="1" x14ac:dyDescent="0.15">
      <c r="A60" s="486"/>
      <c r="B60" s="476"/>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949"/>
      <c r="AF60" s="476"/>
      <c r="AG60" s="476"/>
      <c r="AH60" s="476"/>
      <c r="AI60" s="476"/>
      <c r="AJ60" s="476"/>
      <c r="AK60" s="476"/>
      <c r="AL60" s="476"/>
      <c r="AM60" s="476"/>
      <c r="AN60" s="476"/>
      <c r="AO60" s="476"/>
      <c r="AP60" s="476"/>
      <c r="AQ60" s="476"/>
      <c r="AR60" s="476"/>
      <c r="AS60" s="476"/>
      <c r="AT60" s="476"/>
      <c r="AU60" s="476"/>
      <c r="AV60" s="476"/>
      <c r="AW60" s="476"/>
      <c r="AX60" s="476"/>
      <c r="AY60" s="476"/>
      <c r="AZ60" s="476"/>
      <c r="BA60" s="476"/>
      <c r="BB60" s="476"/>
      <c r="BC60" s="476"/>
      <c r="BD60" s="476"/>
      <c r="BE60" s="476"/>
      <c r="BF60" s="476"/>
      <c r="BG60" s="476"/>
      <c r="BH60" s="476"/>
      <c r="BI60" s="476"/>
      <c r="BJ60" s="476"/>
      <c r="BK60" s="476"/>
      <c r="BL60" s="476"/>
      <c r="BM60" s="476"/>
      <c r="BN60" s="476"/>
      <c r="BO60" s="476"/>
      <c r="BP60" s="476"/>
      <c r="BQ60" s="476"/>
      <c r="BR60" s="476"/>
      <c r="BS60" s="476"/>
      <c r="BT60" s="476"/>
      <c r="BU60" s="476"/>
      <c r="BV60" s="476"/>
      <c r="BW60" s="476"/>
      <c r="BX60" s="476"/>
      <c r="BY60" s="476"/>
      <c r="BZ60" s="476"/>
      <c r="CA60" s="476"/>
      <c r="CB60" s="476"/>
      <c r="CC60" s="476"/>
      <c r="CD60" s="476"/>
      <c r="CE60" s="476"/>
      <c r="CF60" s="476"/>
      <c r="CG60" s="476"/>
      <c r="CH60" s="476"/>
      <c r="CI60" s="476"/>
      <c r="CJ60" s="476"/>
      <c r="CK60" s="476"/>
      <c r="CL60" s="476"/>
      <c r="CM60" s="476"/>
    </row>
    <row r="61" spans="1:91" hidden="1" x14ac:dyDescent="0.15">
      <c r="A61" s="486"/>
      <c r="B61" s="476"/>
      <c r="C61" s="476"/>
      <c r="D61" s="476"/>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949"/>
      <c r="AF61" s="476"/>
      <c r="AG61" s="476"/>
      <c r="AH61" s="476"/>
      <c r="AI61" s="476"/>
      <c r="AJ61" s="476"/>
      <c r="AK61" s="476"/>
      <c r="AL61" s="476"/>
      <c r="AM61" s="476"/>
      <c r="AN61" s="476"/>
      <c r="AO61" s="476"/>
      <c r="AP61" s="476"/>
      <c r="AQ61" s="476"/>
      <c r="AR61" s="476"/>
      <c r="AS61" s="476"/>
      <c r="AT61" s="476"/>
      <c r="AU61" s="476"/>
      <c r="AV61" s="476"/>
      <c r="AW61" s="476"/>
      <c r="AX61" s="476"/>
      <c r="AY61" s="476"/>
      <c r="AZ61" s="476"/>
      <c r="BA61" s="476"/>
      <c r="BB61" s="476"/>
      <c r="BC61" s="476"/>
      <c r="BD61" s="476"/>
      <c r="BE61" s="476"/>
      <c r="BF61" s="476"/>
      <c r="BG61" s="476"/>
      <c r="BH61" s="476"/>
      <c r="BI61" s="476"/>
      <c r="BJ61" s="476"/>
      <c r="BK61" s="476"/>
      <c r="BL61" s="476"/>
      <c r="BM61" s="476"/>
      <c r="BN61" s="476"/>
      <c r="BO61" s="476"/>
      <c r="BP61" s="476"/>
      <c r="BQ61" s="476"/>
      <c r="BR61" s="476"/>
      <c r="BS61" s="476"/>
      <c r="BT61" s="476"/>
      <c r="BU61" s="476"/>
      <c r="BV61" s="476"/>
      <c r="BW61" s="476"/>
      <c r="BX61" s="476"/>
      <c r="BY61" s="476"/>
      <c r="BZ61" s="476"/>
      <c r="CA61" s="476"/>
      <c r="CB61" s="476"/>
      <c r="CC61" s="476"/>
      <c r="CD61" s="476"/>
      <c r="CE61" s="476"/>
      <c r="CF61" s="476"/>
      <c r="CG61" s="476"/>
      <c r="CH61" s="476"/>
      <c r="CI61" s="476"/>
      <c r="CJ61" s="476"/>
      <c r="CK61" s="476"/>
      <c r="CL61" s="476"/>
      <c r="CM61" s="476"/>
    </row>
    <row r="62" spans="1:91" hidden="1" x14ac:dyDescent="0.15">
      <c r="A62" s="486"/>
      <c r="B62" s="476"/>
      <c r="C62" s="476"/>
      <c r="D62" s="476"/>
      <c r="E62" s="476"/>
      <c r="F62" s="476"/>
      <c r="G62" s="476"/>
      <c r="H62" s="476" t="s">
        <v>407</v>
      </c>
      <c r="I62" s="476"/>
      <c r="J62" s="476"/>
      <c r="K62" s="476"/>
      <c r="L62" s="476" t="s">
        <v>511</v>
      </c>
      <c r="M62" s="476"/>
      <c r="N62" s="476"/>
      <c r="O62" s="476"/>
      <c r="P62" s="476" t="s">
        <v>512</v>
      </c>
      <c r="Q62" s="476"/>
      <c r="R62" s="476"/>
      <c r="S62" s="476"/>
      <c r="T62" s="476" t="s">
        <v>513</v>
      </c>
      <c r="U62" s="476"/>
      <c r="V62" s="476"/>
      <c r="W62" s="476"/>
      <c r="X62" s="476" t="s">
        <v>514</v>
      </c>
      <c r="Y62" s="476"/>
      <c r="Z62" s="476"/>
      <c r="AA62" s="476"/>
      <c r="AB62" s="476" t="s">
        <v>515</v>
      </c>
      <c r="AC62" s="476"/>
      <c r="AD62" s="476"/>
      <c r="AE62" s="949"/>
      <c r="AF62" s="946"/>
      <c r="AG62" s="476"/>
      <c r="AH62" s="476"/>
      <c r="AI62" s="476"/>
      <c r="AJ62" s="476"/>
      <c r="AK62" s="476"/>
      <c r="AL62" s="476"/>
      <c r="AM62" s="476"/>
      <c r="AN62" s="476"/>
      <c r="AO62" s="476"/>
      <c r="AP62" s="476"/>
      <c r="AQ62" s="476"/>
      <c r="AR62" s="476"/>
      <c r="AS62" s="476"/>
      <c r="AT62" s="476"/>
      <c r="AU62" s="476"/>
      <c r="AV62" s="476"/>
      <c r="AW62" s="476"/>
      <c r="AX62" s="476"/>
      <c r="AY62" s="476"/>
      <c r="AZ62" s="476"/>
      <c r="BA62" s="476"/>
      <c r="BB62" s="476"/>
      <c r="BC62" s="476"/>
      <c r="BD62" s="476"/>
      <c r="BE62" s="476"/>
      <c r="BF62" s="476"/>
      <c r="BG62" s="476"/>
      <c r="BH62" s="476"/>
      <c r="BI62" s="476"/>
      <c r="BJ62" s="476"/>
      <c r="BK62" s="476"/>
      <c r="BL62" s="476"/>
      <c r="BM62" s="476"/>
      <c r="BN62" s="476"/>
      <c r="BO62" s="476"/>
      <c r="BP62" s="476"/>
      <c r="BQ62" s="476"/>
      <c r="BR62" s="476"/>
      <c r="BS62" s="476"/>
      <c r="BT62" s="476"/>
      <c r="BU62" s="476"/>
      <c r="BV62" s="476"/>
      <c r="BW62" s="476"/>
      <c r="BX62" s="476"/>
      <c r="BY62" s="476"/>
      <c r="BZ62" s="476"/>
      <c r="CA62" s="476"/>
      <c r="CB62" s="476"/>
      <c r="CC62" s="476"/>
      <c r="CD62" s="476"/>
      <c r="CE62" s="476"/>
      <c r="CF62" s="476"/>
      <c r="CG62" s="476"/>
      <c r="CH62" s="476"/>
      <c r="CI62" s="476"/>
      <c r="CJ62" s="476"/>
      <c r="CK62" s="476"/>
      <c r="CL62" s="476"/>
      <c r="CM62" s="476"/>
    </row>
    <row r="63" spans="1:91" hidden="1" x14ac:dyDescent="0.15">
      <c r="A63" s="2795" t="s">
        <v>776</v>
      </c>
      <c r="B63" s="2796"/>
      <c r="C63" s="2796"/>
      <c r="D63" s="2796"/>
      <c r="E63" s="476"/>
      <c r="F63" s="476"/>
      <c r="G63" s="476" t="s">
        <v>406</v>
      </c>
      <c r="H63" s="476">
        <v>1</v>
      </c>
      <c r="I63" s="476"/>
      <c r="J63" s="476" t="s">
        <v>739</v>
      </c>
      <c r="K63" s="476"/>
      <c r="L63" s="476">
        <v>2</v>
      </c>
      <c r="M63" s="476"/>
      <c r="N63" s="476" t="s">
        <v>739</v>
      </c>
      <c r="O63" s="476"/>
      <c r="P63" s="476">
        <v>3</v>
      </c>
      <c r="Q63" s="476"/>
      <c r="R63" s="476" t="s">
        <v>739</v>
      </c>
      <c r="S63" s="476"/>
      <c r="T63" s="476">
        <v>4</v>
      </c>
      <c r="U63" s="476"/>
      <c r="V63" s="476" t="s">
        <v>739</v>
      </c>
      <c r="W63" s="476"/>
      <c r="X63" s="476">
        <v>5</v>
      </c>
      <c r="Y63" s="476"/>
      <c r="Z63" s="476" t="s">
        <v>739</v>
      </c>
      <c r="AA63" s="476"/>
      <c r="AB63" s="476">
        <v>6</v>
      </c>
      <c r="AC63" s="476"/>
      <c r="AD63" s="476" t="s">
        <v>739</v>
      </c>
      <c r="AE63" s="949"/>
      <c r="AF63" s="476"/>
      <c r="AG63" s="476"/>
      <c r="AH63" s="476"/>
      <c r="AI63" s="476"/>
      <c r="AJ63" s="476"/>
      <c r="AK63" s="476"/>
      <c r="AL63" s="476"/>
      <c r="AM63" s="476"/>
      <c r="AN63" s="476"/>
      <c r="AO63" s="476"/>
      <c r="AP63" s="476"/>
      <c r="AQ63" s="476"/>
      <c r="AR63" s="476"/>
      <c r="AS63" s="476"/>
      <c r="AT63" s="476"/>
      <c r="AU63" s="476"/>
      <c r="AV63" s="476"/>
      <c r="AW63" s="476"/>
      <c r="AX63" s="476"/>
      <c r="AY63" s="476"/>
      <c r="AZ63" s="476"/>
      <c r="BA63" s="476"/>
      <c r="BB63" s="476"/>
      <c r="BC63" s="476"/>
      <c r="BD63" s="476"/>
      <c r="BE63" s="476"/>
      <c r="BF63" s="476"/>
      <c r="BG63" s="476"/>
      <c r="BH63" s="476"/>
      <c r="BI63" s="476"/>
      <c r="BJ63" s="476"/>
      <c r="BK63" s="476"/>
      <c r="BL63" s="476"/>
      <c r="BM63" s="476"/>
      <c r="BN63" s="476"/>
      <c r="BO63" s="476"/>
      <c r="BP63" s="476"/>
      <c r="BQ63" s="476"/>
      <c r="BR63" s="476"/>
      <c r="BS63" s="476"/>
      <c r="BT63" s="476"/>
      <c r="BU63" s="476"/>
      <c r="BV63" s="476"/>
      <c r="BW63" s="476"/>
      <c r="BX63" s="476"/>
      <c r="BY63" s="476"/>
      <c r="BZ63" s="476"/>
      <c r="CA63" s="476"/>
      <c r="CB63" s="476"/>
      <c r="CC63" s="476"/>
      <c r="CD63" s="476"/>
      <c r="CE63" s="476"/>
      <c r="CF63" s="476"/>
      <c r="CG63" s="476"/>
      <c r="CH63" s="476"/>
      <c r="CI63" s="476"/>
      <c r="CJ63" s="476"/>
      <c r="CK63" s="476"/>
      <c r="CL63" s="476"/>
      <c r="CM63" s="476"/>
    </row>
    <row r="64" spans="1:91" hidden="1" x14ac:dyDescent="0.15">
      <c r="A64" s="486"/>
      <c r="B64" s="476"/>
      <c r="C64" s="476"/>
      <c r="D64" s="476"/>
      <c r="E64" s="476"/>
      <c r="F64" s="476"/>
      <c r="G64" s="476"/>
      <c r="H64" s="476" t="s">
        <v>740</v>
      </c>
      <c r="I64" s="476" t="s">
        <v>741</v>
      </c>
      <c r="J64" s="476" t="s">
        <v>740</v>
      </c>
      <c r="K64" s="476" t="s">
        <v>741</v>
      </c>
      <c r="L64" s="476" t="s">
        <v>740</v>
      </c>
      <c r="M64" s="476" t="s">
        <v>741</v>
      </c>
      <c r="N64" s="476" t="s">
        <v>740</v>
      </c>
      <c r="O64" s="476" t="s">
        <v>741</v>
      </c>
      <c r="P64" s="476" t="s">
        <v>740</v>
      </c>
      <c r="Q64" s="476" t="s">
        <v>741</v>
      </c>
      <c r="R64" s="476" t="s">
        <v>740</v>
      </c>
      <c r="S64" s="476" t="s">
        <v>741</v>
      </c>
      <c r="T64" s="476" t="s">
        <v>740</v>
      </c>
      <c r="U64" s="476" t="s">
        <v>741</v>
      </c>
      <c r="V64" s="476" t="s">
        <v>740</v>
      </c>
      <c r="W64" s="476" t="s">
        <v>741</v>
      </c>
      <c r="X64" s="476" t="s">
        <v>740</v>
      </c>
      <c r="Y64" s="476" t="s">
        <v>741</v>
      </c>
      <c r="Z64" s="476" t="s">
        <v>740</v>
      </c>
      <c r="AA64" s="476" t="s">
        <v>741</v>
      </c>
      <c r="AB64" s="476" t="s">
        <v>740</v>
      </c>
      <c r="AC64" s="476" t="s">
        <v>741</v>
      </c>
      <c r="AD64" s="476" t="s">
        <v>740</v>
      </c>
      <c r="AE64" s="949" t="s">
        <v>741</v>
      </c>
      <c r="AF64" s="476"/>
      <c r="AG64" s="476"/>
      <c r="AH64" s="476"/>
      <c r="AI64" s="476"/>
      <c r="AJ64" s="476"/>
      <c r="AK64" s="476"/>
      <c r="AL64" s="476"/>
      <c r="AM64" s="476"/>
      <c r="AN64" s="476"/>
      <c r="AO64" s="476"/>
      <c r="AP64" s="476"/>
      <c r="AQ64" s="476"/>
      <c r="AR64" s="476"/>
      <c r="AS64" s="476"/>
      <c r="AT64" s="476"/>
      <c r="AU64" s="476"/>
      <c r="AV64" s="476"/>
      <c r="AW64" s="476"/>
      <c r="AX64" s="476"/>
      <c r="AY64" s="476"/>
      <c r="AZ64" s="476"/>
      <c r="BA64" s="476"/>
      <c r="BB64" s="476"/>
      <c r="BC64" s="476"/>
      <c r="BD64" s="476"/>
      <c r="BE64" s="476"/>
      <c r="BF64" s="476"/>
      <c r="BG64" s="476"/>
      <c r="BH64" s="476"/>
      <c r="BI64" s="476"/>
      <c r="BJ64" s="476"/>
      <c r="BK64" s="476"/>
      <c r="BL64" s="476"/>
      <c r="BM64" s="476"/>
      <c r="BN64" s="476"/>
      <c r="BO64" s="476"/>
      <c r="BP64" s="476"/>
      <c r="BQ64" s="476"/>
      <c r="BR64" s="476"/>
      <c r="BS64" s="476"/>
      <c r="BT64" s="476"/>
      <c r="BU64" s="476"/>
      <c r="BV64" s="476"/>
      <c r="BW64" s="476"/>
      <c r="BX64" s="476"/>
      <c r="BY64" s="476"/>
      <c r="BZ64" s="476"/>
      <c r="CA64" s="476"/>
      <c r="CB64" s="476"/>
      <c r="CC64" s="476"/>
      <c r="CD64" s="476"/>
      <c r="CE64" s="476"/>
      <c r="CF64" s="476"/>
      <c r="CG64" s="476"/>
      <c r="CH64" s="476"/>
      <c r="CI64" s="476"/>
      <c r="CJ64" s="476"/>
      <c r="CK64" s="476"/>
      <c r="CL64" s="476"/>
      <c r="CM64" s="476"/>
    </row>
    <row r="65" spans="1:91" hidden="1" x14ac:dyDescent="0.15">
      <c r="A65" s="583"/>
      <c r="B65" s="946" t="s">
        <v>412</v>
      </c>
      <c r="C65" s="946" t="s">
        <v>742</v>
      </c>
      <c r="D65" s="945"/>
      <c r="E65" s="476"/>
      <c r="F65" s="476"/>
      <c r="G65" s="476"/>
      <c r="H65" s="2796"/>
      <c r="I65" s="2796"/>
      <c r="J65" s="476"/>
      <c r="K65" s="476"/>
      <c r="L65" s="476"/>
      <c r="M65" s="476"/>
      <c r="N65" s="476"/>
      <c r="O65" s="476"/>
      <c r="P65" s="476"/>
      <c r="Q65" s="476"/>
      <c r="R65" s="476"/>
      <c r="S65" s="476"/>
      <c r="T65" s="476"/>
      <c r="U65" s="476"/>
      <c r="V65" s="476"/>
      <c r="W65" s="476"/>
      <c r="X65" s="476"/>
      <c r="Y65" s="476"/>
      <c r="Z65" s="476"/>
      <c r="AA65" s="476"/>
      <c r="AB65" s="476"/>
      <c r="AC65" s="476"/>
      <c r="AD65" s="476"/>
      <c r="AE65" s="949"/>
      <c r="AF65" s="476"/>
      <c r="AG65" s="476"/>
      <c r="AH65" s="476"/>
      <c r="AI65" s="476"/>
      <c r="AJ65" s="476"/>
      <c r="AK65" s="476"/>
      <c r="AL65" s="476"/>
      <c r="AM65" s="476"/>
      <c r="AN65" s="476"/>
      <c r="AO65" s="476"/>
      <c r="AP65" s="476"/>
      <c r="AQ65" s="476"/>
      <c r="AR65" s="476"/>
      <c r="AS65" s="476"/>
      <c r="AT65" s="476"/>
      <c r="AU65" s="476"/>
      <c r="AV65" s="476"/>
      <c r="AW65" s="476"/>
      <c r="AX65" s="476"/>
      <c r="AY65" s="476"/>
      <c r="AZ65" s="476"/>
      <c r="BA65" s="476"/>
      <c r="BB65" s="476"/>
      <c r="BC65" s="476"/>
      <c r="BD65" s="476"/>
      <c r="BE65" s="476"/>
      <c r="BF65" s="476"/>
      <c r="BG65" s="476"/>
      <c r="BH65" s="476"/>
      <c r="BI65" s="476"/>
      <c r="BJ65" s="476"/>
      <c r="BK65" s="476"/>
      <c r="BL65" s="476"/>
      <c r="BM65" s="476"/>
      <c r="BN65" s="476"/>
      <c r="BO65" s="476"/>
      <c r="BP65" s="476"/>
      <c r="BQ65" s="476"/>
      <c r="BR65" s="476"/>
      <c r="BS65" s="476"/>
      <c r="BT65" s="476"/>
      <c r="BU65" s="476"/>
      <c r="BV65" s="476"/>
      <c r="BW65" s="476"/>
      <c r="BX65" s="476"/>
      <c r="BY65" s="476"/>
      <c r="BZ65" s="476"/>
      <c r="CA65" s="476"/>
      <c r="CB65" s="476"/>
      <c r="CC65" s="476"/>
      <c r="CD65" s="476"/>
      <c r="CE65" s="476"/>
      <c r="CF65" s="476"/>
      <c r="CG65" s="476"/>
      <c r="CH65" s="476"/>
      <c r="CI65" s="476"/>
      <c r="CJ65" s="476"/>
      <c r="CK65" s="476"/>
      <c r="CL65" s="476"/>
      <c r="CM65" s="476"/>
    </row>
    <row r="66" spans="1:91" hidden="1" x14ac:dyDescent="0.15">
      <c r="A66" s="486"/>
      <c r="B66" s="476" t="s">
        <v>413</v>
      </c>
      <c r="C66" s="476" t="s">
        <v>743</v>
      </c>
      <c r="D66" s="949" t="s">
        <v>744</v>
      </c>
      <c r="E66" s="476" t="s">
        <v>745</v>
      </c>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949"/>
      <c r="AF66" s="476"/>
      <c r="AG66" s="476"/>
      <c r="AH66" s="476"/>
      <c r="AI66" s="476"/>
      <c r="AJ66" s="476"/>
      <c r="AK66" s="476"/>
      <c r="AL66" s="476"/>
      <c r="AM66" s="476"/>
      <c r="AN66" s="476"/>
      <c r="AO66" s="476"/>
      <c r="AP66" s="476"/>
      <c r="AQ66" s="476"/>
      <c r="AR66" s="476"/>
      <c r="AS66" s="476"/>
      <c r="AT66" s="476"/>
      <c r="AU66" s="476"/>
      <c r="AV66" s="476"/>
      <c r="AW66" s="476"/>
      <c r="AX66" s="476"/>
      <c r="AY66" s="476"/>
      <c r="AZ66" s="476"/>
      <c r="BA66" s="476"/>
      <c r="BB66" s="476"/>
      <c r="BC66" s="476"/>
      <c r="BD66" s="476"/>
      <c r="BE66" s="476"/>
      <c r="BF66" s="476"/>
      <c r="BG66" s="476"/>
      <c r="BH66" s="476"/>
      <c r="BI66" s="476"/>
      <c r="BJ66" s="476"/>
      <c r="BK66" s="476"/>
      <c r="BL66" s="476"/>
      <c r="BM66" s="476"/>
      <c r="BN66" s="476"/>
      <c r="BO66" s="476"/>
      <c r="BP66" s="476"/>
      <c r="BQ66" s="476"/>
      <c r="BR66" s="476"/>
      <c r="BS66" s="476"/>
      <c r="BT66" s="476"/>
      <c r="BU66" s="476"/>
      <c r="BV66" s="476"/>
      <c r="BW66" s="476"/>
      <c r="BX66" s="476"/>
      <c r="BY66" s="476"/>
      <c r="BZ66" s="476"/>
      <c r="CA66" s="476"/>
      <c r="CB66" s="476"/>
      <c r="CC66" s="476"/>
      <c r="CD66" s="476"/>
      <c r="CE66" s="476"/>
      <c r="CF66" s="476"/>
      <c r="CG66" s="476"/>
      <c r="CH66" s="476"/>
      <c r="CI66" s="476"/>
      <c r="CJ66" s="476"/>
      <c r="CK66" s="476"/>
      <c r="CL66" s="476"/>
      <c r="CM66" s="476"/>
    </row>
    <row r="67" spans="1:91" hidden="1" x14ac:dyDescent="0.15">
      <c r="A67" s="486">
        <v>1</v>
      </c>
      <c r="B67" s="476">
        <f>+D56</f>
        <v>0</v>
      </c>
      <c r="C67" s="476">
        <f>+F59</f>
        <v>0</v>
      </c>
      <c r="D67" s="949">
        <v>1</v>
      </c>
      <c r="E67" s="476">
        <v>12</v>
      </c>
      <c r="F67" s="476"/>
      <c r="G67" s="476">
        <v>1</v>
      </c>
      <c r="H67" s="476">
        <f>-PPMT($C67,H$63,$D67,$B67)</f>
        <v>0</v>
      </c>
      <c r="I67" s="476">
        <f>-IPMT($C67,H$63,$D67,$B67)</f>
        <v>0</v>
      </c>
      <c r="J67" s="476">
        <f t="shared" ref="J67:J77" si="10">IF(D67&lt;1,0,H67)</f>
        <v>0</v>
      </c>
      <c r="K67" s="476">
        <f t="shared" ref="K67:K77" si="11">IF(D67&lt;1,0,I67)</f>
        <v>0</v>
      </c>
      <c r="L67" s="476" t="e">
        <f t="shared" ref="L67:L77" si="12">-PPMT($C67,L$63,$D67,$B67)</f>
        <v>#NUM!</v>
      </c>
      <c r="M67" s="476" t="e">
        <f t="shared" ref="M67:M77" si="13">-IPMT($C67,L$63,$D67,$B67)</f>
        <v>#NUM!</v>
      </c>
      <c r="N67" s="476">
        <f t="shared" ref="N67:N77" si="14">IF(D67&lt;=1,0,L67)</f>
        <v>0</v>
      </c>
      <c r="O67" s="476">
        <f t="shared" ref="O67:O77" si="15">IF(D67&lt;=1,0,M67)</f>
        <v>0</v>
      </c>
      <c r="P67" s="476" t="e">
        <f t="shared" ref="P67:P77" si="16">-PPMT($C67,P$63,$D67,$B67)</f>
        <v>#NUM!</v>
      </c>
      <c r="Q67" s="476" t="e">
        <f t="shared" ref="Q67:Q77" si="17">-IPMT($C67,P$63,$D67,$B67)</f>
        <v>#NUM!</v>
      </c>
      <c r="R67" s="476">
        <f t="shared" ref="R67:S77" si="18">IF($D67&lt;=2,0,P67)</f>
        <v>0</v>
      </c>
      <c r="S67" s="476">
        <f t="shared" si="18"/>
        <v>0</v>
      </c>
      <c r="T67" s="476" t="e">
        <f t="shared" ref="T67:T77" si="19">-PPMT($C67,T$63,$D67,$B67)</f>
        <v>#NUM!</v>
      </c>
      <c r="U67" s="476" t="e">
        <f t="shared" ref="U67:U77" si="20">-IPMT($C67,T$63,$D67,$B67)</f>
        <v>#NUM!</v>
      </c>
      <c r="V67" s="476">
        <f t="shared" ref="V67:W77" si="21">IF($D67&lt;=3,0,T67)</f>
        <v>0</v>
      </c>
      <c r="W67" s="476">
        <f t="shared" si="21"/>
        <v>0</v>
      </c>
      <c r="X67" s="476" t="e">
        <f t="shared" ref="X67:X77" si="22">-PPMT($C67,X$63,$D67,$B67)</f>
        <v>#NUM!</v>
      </c>
      <c r="Y67" s="476" t="e">
        <f t="shared" ref="Y67:Y77" si="23">-IPMT($C67,X$63,$D67,$B67)</f>
        <v>#NUM!</v>
      </c>
      <c r="Z67" s="476">
        <f t="shared" ref="Z67:AA77" si="24">IF($D67&lt;=4,0,X67)</f>
        <v>0</v>
      </c>
      <c r="AA67" s="476">
        <f t="shared" si="24"/>
        <v>0</v>
      </c>
      <c r="AB67" s="476" t="e">
        <f t="shared" ref="AB67:AB77" si="25">-PPMT($C67,AB$63,$D67,$B67)</f>
        <v>#NUM!</v>
      </c>
      <c r="AC67" s="476" t="e">
        <f t="shared" ref="AC67:AC77" si="26">-IPMT($C67,AB$63,$D67,$B67)</f>
        <v>#NUM!</v>
      </c>
      <c r="AD67" s="476">
        <f t="shared" ref="AD67:AE77" si="27">IF($D67&lt;=5,0,AB67)</f>
        <v>0</v>
      </c>
      <c r="AE67" s="949">
        <f t="shared" si="27"/>
        <v>0</v>
      </c>
      <c r="AF67" s="476"/>
      <c r="AG67" s="476"/>
      <c r="AH67" s="476"/>
      <c r="AI67" s="476"/>
      <c r="AJ67" s="476"/>
      <c r="AK67" s="476"/>
      <c r="AL67" s="476"/>
      <c r="AM67" s="476"/>
      <c r="AN67" s="476"/>
      <c r="AO67" s="476"/>
      <c r="AP67" s="476"/>
      <c r="AQ67" s="476"/>
      <c r="AR67" s="476"/>
      <c r="AS67" s="476"/>
      <c r="AT67" s="476"/>
      <c r="AU67" s="476"/>
      <c r="AV67" s="476"/>
      <c r="AW67" s="476"/>
      <c r="AX67" s="476"/>
      <c r="AY67" s="476"/>
      <c r="AZ67" s="476"/>
      <c r="BA67" s="476"/>
      <c r="BB67" s="476"/>
      <c r="BC67" s="476"/>
      <c r="BD67" s="476"/>
      <c r="BE67" s="476"/>
      <c r="BF67" s="476"/>
      <c r="BG67" s="476"/>
      <c r="BH67" s="476"/>
      <c r="BI67" s="476"/>
      <c r="BJ67" s="476"/>
      <c r="BK67" s="476"/>
      <c r="BL67" s="476"/>
      <c r="BM67" s="476"/>
      <c r="BN67" s="476"/>
      <c r="BO67" s="476"/>
      <c r="BP67" s="476"/>
      <c r="BQ67" s="476"/>
      <c r="BR67" s="476"/>
      <c r="BS67" s="476"/>
      <c r="BT67" s="476"/>
      <c r="BU67" s="476"/>
      <c r="BV67" s="476"/>
      <c r="BW67" s="476"/>
      <c r="BX67" s="476"/>
      <c r="BY67" s="476"/>
      <c r="BZ67" s="476"/>
      <c r="CA67" s="476"/>
      <c r="CB67" s="476"/>
      <c r="CC67" s="476"/>
      <c r="CD67" s="476"/>
      <c r="CE67" s="476"/>
      <c r="CF67" s="476"/>
      <c r="CG67" s="476"/>
      <c r="CH67" s="476"/>
      <c r="CI67" s="476"/>
      <c r="CJ67" s="476"/>
      <c r="CK67" s="476"/>
      <c r="CL67" s="476"/>
      <c r="CM67" s="476"/>
    </row>
    <row r="68" spans="1:91" hidden="1" x14ac:dyDescent="0.15">
      <c r="A68" s="486">
        <v>2</v>
      </c>
      <c r="B68" s="476">
        <f>+G56</f>
        <v>0</v>
      </c>
      <c r="C68" s="476">
        <f>+I59</f>
        <v>0</v>
      </c>
      <c r="D68" s="949">
        <v>2</v>
      </c>
      <c r="E68" s="476">
        <v>12</v>
      </c>
      <c r="F68" s="476"/>
      <c r="G68" s="476">
        <v>2</v>
      </c>
      <c r="H68" s="476">
        <f>-PPMT(C68,H63,D68,B68)</f>
        <v>0</v>
      </c>
      <c r="I68" s="476">
        <f>-IPMT(C68,H63,D68,B68)</f>
        <v>0</v>
      </c>
      <c r="J68" s="476">
        <f t="shared" si="10"/>
        <v>0</v>
      </c>
      <c r="K68" s="476">
        <f t="shared" si="11"/>
        <v>0</v>
      </c>
      <c r="L68" s="476">
        <f t="shared" si="12"/>
        <v>0</v>
      </c>
      <c r="M68" s="476">
        <f t="shared" si="13"/>
        <v>0</v>
      </c>
      <c r="N68" s="476">
        <f t="shared" si="14"/>
        <v>0</v>
      </c>
      <c r="O68" s="476">
        <f t="shared" si="15"/>
        <v>0</v>
      </c>
      <c r="P68" s="476" t="e">
        <f t="shared" si="16"/>
        <v>#NUM!</v>
      </c>
      <c r="Q68" s="476" t="e">
        <f t="shared" si="17"/>
        <v>#NUM!</v>
      </c>
      <c r="R68" s="476">
        <f t="shared" si="18"/>
        <v>0</v>
      </c>
      <c r="S68" s="476">
        <f t="shared" si="18"/>
        <v>0</v>
      </c>
      <c r="T68" s="476" t="e">
        <f t="shared" si="19"/>
        <v>#NUM!</v>
      </c>
      <c r="U68" s="476" t="e">
        <f t="shared" si="20"/>
        <v>#NUM!</v>
      </c>
      <c r="V68" s="476">
        <f t="shared" si="21"/>
        <v>0</v>
      </c>
      <c r="W68" s="476">
        <f t="shared" si="21"/>
        <v>0</v>
      </c>
      <c r="X68" s="476" t="e">
        <f t="shared" si="22"/>
        <v>#NUM!</v>
      </c>
      <c r="Y68" s="476" t="e">
        <f t="shared" si="23"/>
        <v>#NUM!</v>
      </c>
      <c r="Z68" s="476">
        <f t="shared" si="24"/>
        <v>0</v>
      </c>
      <c r="AA68" s="476">
        <f t="shared" si="24"/>
        <v>0</v>
      </c>
      <c r="AB68" s="476" t="e">
        <f t="shared" si="25"/>
        <v>#NUM!</v>
      </c>
      <c r="AC68" s="476" t="e">
        <f t="shared" si="26"/>
        <v>#NUM!</v>
      </c>
      <c r="AD68" s="476">
        <f t="shared" si="27"/>
        <v>0</v>
      </c>
      <c r="AE68" s="949">
        <f t="shared" si="27"/>
        <v>0</v>
      </c>
      <c r="AF68" s="476"/>
      <c r="AG68" s="476"/>
      <c r="AH68" s="476"/>
      <c r="AI68" s="476"/>
      <c r="AJ68" s="476"/>
      <c r="AK68" s="476"/>
      <c r="AL68" s="476"/>
      <c r="AM68" s="476"/>
      <c r="AN68" s="476"/>
      <c r="AO68" s="476"/>
      <c r="AP68" s="476"/>
      <c r="AQ68" s="476"/>
      <c r="AR68" s="476"/>
      <c r="AS68" s="476"/>
      <c r="AT68" s="476"/>
      <c r="AU68" s="476"/>
      <c r="AV68" s="476"/>
      <c r="AW68" s="476"/>
      <c r="AX68" s="476"/>
      <c r="AY68" s="476"/>
      <c r="AZ68" s="476"/>
      <c r="BA68" s="476"/>
      <c r="BB68" s="476"/>
      <c r="BC68" s="476"/>
      <c r="BD68" s="476"/>
      <c r="BE68" s="476"/>
      <c r="BF68" s="476"/>
      <c r="BG68" s="476"/>
      <c r="BH68" s="476"/>
      <c r="BI68" s="476"/>
      <c r="BJ68" s="476"/>
      <c r="BK68" s="476"/>
      <c r="BL68" s="476"/>
      <c r="BM68" s="476"/>
      <c r="BN68" s="476"/>
      <c r="BO68" s="476"/>
      <c r="BP68" s="476"/>
      <c r="BQ68" s="476"/>
      <c r="BR68" s="476"/>
      <c r="BS68" s="476"/>
      <c r="BT68" s="476"/>
      <c r="BU68" s="476"/>
      <c r="BV68" s="476"/>
      <c r="BW68" s="476"/>
      <c r="BX68" s="476"/>
      <c r="BY68" s="476"/>
      <c r="BZ68" s="476"/>
      <c r="CA68" s="476"/>
      <c r="CB68" s="476"/>
      <c r="CC68" s="476"/>
      <c r="CD68" s="476"/>
      <c r="CE68" s="476"/>
      <c r="CF68" s="476"/>
      <c r="CG68" s="476"/>
      <c r="CH68" s="476"/>
      <c r="CI68" s="476"/>
      <c r="CJ68" s="476"/>
      <c r="CK68" s="476"/>
      <c r="CL68" s="476"/>
      <c r="CM68" s="476"/>
    </row>
    <row r="69" spans="1:91" hidden="1" x14ac:dyDescent="0.15">
      <c r="A69" s="486">
        <v>3</v>
      </c>
      <c r="B69" s="476">
        <f>+J56</f>
        <v>0</v>
      </c>
      <c r="C69" s="476">
        <f>+L59</f>
        <v>0</v>
      </c>
      <c r="D69" s="949">
        <v>3</v>
      </c>
      <c r="E69" s="476">
        <v>12</v>
      </c>
      <c r="F69" s="476"/>
      <c r="G69" s="476">
        <v>3</v>
      </c>
      <c r="H69" s="476">
        <f>-PPMT(C69,H63,D69,B69)</f>
        <v>0</v>
      </c>
      <c r="I69" s="476">
        <f>-IPMT(C69,H63,D69,B69)</f>
        <v>0</v>
      </c>
      <c r="J69" s="476">
        <f t="shared" si="10"/>
        <v>0</v>
      </c>
      <c r="K69" s="476">
        <f t="shared" si="11"/>
        <v>0</v>
      </c>
      <c r="L69" s="476">
        <f t="shared" si="12"/>
        <v>0</v>
      </c>
      <c r="M69" s="476">
        <f t="shared" si="13"/>
        <v>0</v>
      </c>
      <c r="N69" s="476">
        <f t="shared" si="14"/>
        <v>0</v>
      </c>
      <c r="O69" s="476">
        <f t="shared" si="15"/>
        <v>0</v>
      </c>
      <c r="P69" s="476">
        <f t="shared" si="16"/>
        <v>0</v>
      </c>
      <c r="Q69" s="476">
        <f t="shared" si="17"/>
        <v>0</v>
      </c>
      <c r="R69" s="476">
        <f t="shared" si="18"/>
        <v>0</v>
      </c>
      <c r="S69" s="476">
        <f t="shared" si="18"/>
        <v>0</v>
      </c>
      <c r="T69" s="476" t="e">
        <f t="shared" si="19"/>
        <v>#NUM!</v>
      </c>
      <c r="U69" s="476" t="e">
        <f t="shared" si="20"/>
        <v>#NUM!</v>
      </c>
      <c r="V69" s="476">
        <f t="shared" si="21"/>
        <v>0</v>
      </c>
      <c r="W69" s="476">
        <f t="shared" si="21"/>
        <v>0</v>
      </c>
      <c r="X69" s="476" t="e">
        <f t="shared" si="22"/>
        <v>#NUM!</v>
      </c>
      <c r="Y69" s="476" t="e">
        <f t="shared" si="23"/>
        <v>#NUM!</v>
      </c>
      <c r="Z69" s="476">
        <f t="shared" si="24"/>
        <v>0</v>
      </c>
      <c r="AA69" s="476">
        <f t="shared" si="24"/>
        <v>0</v>
      </c>
      <c r="AB69" s="476" t="e">
        <f t="shared" si="25"/>
        <v>#NUM!</v>
      </c>
      <c r="AC69" s="476" t="e">
        <f t="shared" si="26"/>
        <v>#NUM!</v>
      </c>
      <c r="AD69" s="476">
        <f t="shared" si="27"/>
        <v>0</v>
      </c>
      <c r="AE69" s="949">
        <f t="shared" si="27"/>
        <v>0</v>
      </c>
      <c r="AF69" s="476"/>
      <c r="AG69" s="476"/>
      <c r="AH69" s="476"/>
      <c r="AI69" s="476"/>
      <c r="AJ69" s="476"/>
      <c r="AK69" s="476"/>
      <c r="AL69" s="476"/>
      <c r="AM69" s="476"/>
      <c r="AN69" s="476"/>
      <c r="AO69" s="476"/>
      <c r="AP69" s="476"/>
      <c r="AQ69" s="476"/>
      <c r="AR69" s="476"/>
      <c r="AS69" s="476"/>
      <c r="AT69" s="476"/>
      <c r="AU69" s="476"/>
      <c r="AV69" s="476"/>
      <c r="AW69" s="476"/>
      <c r="AX69" s="476"/>
      <c r="AY69" s="476"/>
      <c r="AZ69" s="476"/>
      <c r="BA69" s="476"/>
      <c r="BB69" s="476"/>
      <c r="BC69" s="476"/>
      <c r="BD69" s="476"/>
      <c r="BE69" s="476"/>
      <c r="BF69" s="476"/>
      <c r="BG69" s="476"/>
      <c r="BH69" s="476"/>
      <c r="BI69" s="476"/>
      <c r="BJ69" s="476"/>
      <c r="BK69" s="476"/>
      <c r="BL69" s="476"/>
      <c r="BM69" s="476"/>
      <c r="BN69" s="476"/>
      <c r="BO69" s="476"/>
      <c r="BP69" s="476"/>
      <c r="BQ69" s="476"/>
      <c r="BR69" s="476"/>
      <c r="BS69" s="476"/>
      <c r="BT69" s="476"/>
      <c r="BU69" s="476"/>
      <c r="BV69" s="476"/>
      <c r="BW69" s="476"/>
      <c r="BX69" s="476"/>
      <c r="BY69" s="476"/>
      <c r="BZ69" s="476"/>
      <c r="CA69" s="476"/>
      <c r="CB69" s="476"/>
      <c r="CC69" s="476"/>
      <c r="CD69" s="476"/>
      <c r="CE69" s="476"/>
      <c r="CF69" s="476"/>
      <c r="CG69" s="476"/>
      <c r="CH69" s="476"/>
      <c r="CI69" s="476"/>
      <c r="CJ69" s="476"/>
      <c r="CK69" s="476"/>
      <c r="CL69" s="476"/>
      <c r="CM69" s="476"/>
    </row>
    <row r="70" spans="1:91" hidden="1" x14ac:dyDescent="0.15">
      <c r="A70" s="486">
        <v>4</v>
      </c>
      <c r="B70" s="476">
        <f>+M56</f>
        <v>0</v>
      </c>
      <c r="C70" s="476">
        <f>+O59</f>
        <v>0</v>
      </c>
      <c r="D70" s="949">
        <v>4</v>
      </c>
      <c r="E70" s="476">
        <v>12</v>
      </c>
      <c r="F70" s="476"/>
      <c r="G70" s="476">
        <v>4</v>
      </c>
      <c r="H70" s="476">
        <f>-PPMT(C70,H63,D70,B70)</f>
        <v>0</v>
      </c>
      <c r="I70" s="476">
        <f>-IPMT(C70,H63,D70,B70)</f>
        <v>0</v>
      </c>
      <c r="J70" s="476">
        <f t="shared" si="10"/>
        <v>0</v>
      </c>
      <c r="K70" s="476">
        <f t="shared" si="11"/>
        <v>0</v>
      </c>
      <c r="L70" s="476">
        <f t="shared" si="12"/>
        <v>0</v>
      </c>
      <c r="M70" s="476">
        <f t="shared" si="13"/>
        <v>0</v>
      </c>
      <c r="N70" s="476">
        <f t="shared" si="14"/>
        <v>0</v>
      </c>
      <c r="O70" s="476">
        <f t="shared" si="15"/>
        <v>0</v>
      </c>
      <c r="P70" s="476">
        <f t="shared" si="16"/>
        <v>0</v>
      </c>
      <c r="Q70" s="476">
        <f t="shared" si="17"/>
        <v>0</v>
      </c>
      <c r="R70" s="476">
        <f t="shared" si="18"/>
        <v>0</v>
      </c>
      <c r="S70" s="476">
        <f t="shared" si="18"/>
        <v>0</v>
      </c>
      <c r="T70" s="476">
        <f t="shared" si="19"/>
        <v>0</v>
      </c>
      <c r="U70" s="476">
        <f t="shared" si="20"/>
        <v>0</v>
      </c>
      <c r="V70" s="476">
        <f t="shared" si="21"/>
        <v>0</v>
      </c>
      <c r="W70" s="476">
        <f t="shared" si="21"/>
        <v>0</v>
      </c>
      <c r="X70" s="476" t="e">
        <f t="shared" si="22"/>
        <v>#NUM!</v>
      </c>
      <c r="Y70" s="476" t="e">
        <f t="shared" si="23"/>
        <v>#NUM!</v>
      </c>
      <c r="Z70" s="476">
        <f t="shared" si="24"/>
        <v>0</v>
      </c>
      <c r="AA70" s="476">
        <f t="shared" si="24"/>
        <v>0</v>
      </c>
      <c r="AB70" s="476" t="e">
        <f t="shared" si="25"/>
        <v>#NUM!</v>
      </c>
      <c r="AC70" s="476" t="e">
        <f t="shared" si="26"/>
        <v>#NUM!</v>
      </c>
      <c r="AD70" s="476">
        <f t="shared" si="27"/>
        <v>0</v>
      </c>
      <c r="AE70" s="949">
        <f t="shared" si="27"/>
        <v>0</v>
      </c>
      <c r="AF70" s="476"/>
      <c r="AG70" s="476"/>
      <c r="AH70" s="476"/>
      <c r="AI70" s="476"/>
      <c r="AJ70" s="476"/>
      <c r="AK70" s="476"/>
      <c r="AL70" s="476"/>
      <c r="AM70" s="476"/>
      <c r="AN70" s="476"/>
      <c r="AO70" s="476"/>
      <c r="AP70" s="476"/>
      <c r="AQ70" s="476"/>
      <c r="AR70" s="476"/>
      <c r="AS70" s="476"/>
      <c r="AT70" s="476"/>
      <c r="AU70" s="476"/>
      <c r="AV70" s="476"/>
      <c r="AW70" s="476"/>
      <c r="AX70" s="476"/>
      <c r="AY70" s="476"/>
      <c r="AZ70" s="476"/>
      <c r="BA70" s="476"/>
      <c r="BB70" s="476"/>
      <c r="BC70" s="476"/>
      <c r="BD70" s="476"/>
      <c r="BE70" s="476"/>
      <c r="BF70" s="476"/>
      <c r="BG70" s="476"/>
      <c r="BH70" s="476"/>
      <c r="BI70" s="476"/>
      <c r="BJ70" s="476"/>
      <c r="BK70" s="476"/>
      <c r="BL70" s="476"/>
      <c r="BM70" s="476"/>
      <c r="BN70" s="476"/>
      <c r="BO70" s="476"/>
      <c r="BP70" s="476"/>
      <c r="BQ70" s="476"/>
      <c r="BR70" s="476"/>
      <c r="BS70" s="476"/>
      <c r="BT70" s="476"/>
      <c r="BU70" s="476"/>
      <c r="BV70" s="476"/>
      <c r="BW70" s="476"/>
      <c r="BX70" s="476"/>
      <c r="BY70" s="476"/>
      <c r="BZ70" s="476"/>
      <c r="CA70" s="476"/>
      <c r="CB70" s="476"/>
      <c r="CC70" s="476"/>
      <c r="CD70" s="476"/>
      <c r="CE70" s="476"/>
      <c r="CF70" s="476"/>
      <c r="CG70" s="476"/>
      <c r="CH70" s="476"/>
      <c r="CI70" s="476"/>
      <c r="CJ70" s="476"/>
      <c r="CK70" s="476"/>
      <c r="CL70" s="476"/>
      <c r="CM70" s="476"/>
    </row>
    <row r="71" spans="1:91" hidden="1" x14ac:dyDescent="0.15">
      <c r="A71" s="486">
        <v>5</v>
      </c>
      <c r="B71" s="476">
        <f>+P56</f>
        <v>0</v>
      </c>
      <c r="C71" s="476">
        <f>+R59</f>
        <v>0</v>
      </c>
      <c r="D71" s="949">
        <v>5</v>
      </c>
      <c r="E71" s="476">
        <v>12</v>
      </c>
      <c r="F71" s="476"/>
      <c r="G71" s="476">
        <v>5</v>
      </c>
      <c r="H71" s="476">
        <f>-PPMT(C71,H63,D71,B71)</f>
        <v>0</v>
      </c>
      <c r="I71" s="476">
        <f>-IPMT(C71,H63,D71,B71)</f>
        <v>0</v>
      </c>
      <c r="J71" s="476">
        <f t="shared" si="10"/>
        <v>0</v>
      </c>
      <c r="K71" s="476">
        <f t="shared" si="11"/>
        <v>0</v>
      </c>
      <c r="L71" s="476">
        <f t="shared" si="12"/>
        <v>0</v>
      </c>
      <c r="M71" s="476">
        <f t="shared" si="13"/>
        <v>0</v>
      </c>
      <c r="N71" s="476">
        <f t="shared" si="14"/>
        <v>0</v>
      </c>
      <c r="O71" s="476">
        <f t="shared" si="15"/>
        <v>0</v>
      </c>
      <c r="P71" s="476">
        <f t="shared" si="16"/>
        <v>0</v>
      </c>
      <c r="Q71" s="476">
        <f t="shared" si="17"/>
        <v>0</v>
      </c>
      <c r="R71" s="476">
        <f t="shared" si="18"/>
        <v>0</v>
      </c>
      <c r="S71" s="476">
        <f t="shared" si="18"/>
        <v>0</v>
      </c>
      <c r="T71" s="476">
        <f t="shared" si="19"/>
        <v>0</v>
      </c>
      <c r="U71" s="476">
        <f t="shared" si="20"/>
        <v>0</v>
      </c>
      <c r="V71" s="476">
        <f t="shared" si="21"/>
        <v>0</v>
      </c>
      <c r="W71" s="476">
        <f t="shared" si="21"/>
        <v>0</v>
      </c>
      <c r="X71" s="476">
        <f t="shared" si="22"/>
        <v>0</v>
      </c>
      <c r="Y71" s="476">
        <f t="shared" si="23"/>
        <v>0</v>
      </c>
      <c r="Z71" s="476">
        <f t="shared" si="24"/>
        <v>0</v>
      </c>
      <c r="AA71" s="476">
        <f t="shared" si="24"/>
        <v>0</v>
      </c>
      <c r="AB71" s="476" t="e">
        <f t="shared" si="25"/>
        <v>#NUM!</v>
      </c>
      <c r="AC71" s="476" t="e">
        <f t="shared" si="26"/>
        <v>#NUM!</v>
      </c>
      <c r="AD71" s="476">
        <f t="shared" si="27"/>
        <v>0</v>
      </c>
      <c r="AE71" s="949">
        <f t="shared" si="27"/>
        <v>0</v>
      </c>
      <c r="AF71" s="476"/>
      <c r="AG71" s="476"/>
      <c r="AH71" s="476"/>
      <c r="AI71" s="476"/>
      <c r="AJ71" s="476"/>
      <c r="AK71" s="476"/>
      <c r="AL71" s="476"/>
      <c r="AM71" s="476"/>
      <c r="AN71" s="476"/>
      <c r="AO71" s="476"/>
      <c r="AP71" s="476"/>
      <c r="AQ71" s="476"/>
      <c r="AR71" s="476"/>
      <c r="AS71" s="476"/>
      <c r="AT71" s="476"/>
      <c r="AU71" s="476"/>
      <c r="AV71" s="476"/>
      <c r="AW71" s="476"/>
      <c r="AX71" s="476"/>
      <c r="AY71" s="476"/>
      <c r="AZ71" s="476"/>
      <c r="BA71" s="476"/>
      <c r="BB71" s="476"/>
      <c r="BC71" s="476"/>
      <c r="BD71" s="476"/>
      <c r="BE71" s="476"/>
      <c r="BF71" s="476"/>
      <c r="BG71" s="476"/>
      <c r="BH71" s="476"/>
      <c r="BI71" s="476"/>
      <c r="BJ71" s="476"/>
      <c r="BK71" s="476"/>
      <c r="BL71" s="476"/>
      <c r="BM71" s="476"/>
      <c r="BN71" s="476"/>
      <c r="BO71" s="476"/>
      <c r="BP71" s="476"/>
      <c r="BQ71" s="476"/>
      <c r="BR71" s="476"/>
      <c r="BS71" s="476"/>
      <c r="BT71" s="476"/>
      <c r="BU71" s="476"/>
      <c r="BV71" s="476"/>
      <c r="BW71" s="476"/>
      <c r="BX71" s="476"/>
      <c r="BY71" s="476"/>
      <c r="BZ71" s="476"/>
      <c r="CA71" s="476"/>
      <c r="CB71" s="476"/>
      <c r="CC71" s="476"/>
      <c r="CD71" s="476"/>
      <c r="CE71" s="476"/>
      <c r="CF71" s="476"/>
      <c r="CG71" s="476"/>
      <c r="CH71" s="476"/>
      <c r="CI71" s="476"/>
      <c r="CJ71" s="476"/>
      <c r="CK71" s="476"/>
      <c r="CL71" s="476"/>
      <c r="CM71" s="476"/>
    </row>
    <row r="72" spans="1:91" hidden="1" x14ac:dyDescent="0.15">
      <c r="A72" s="486">
        <v>6</v>
      </c>
      <c r="B72" s="476">
        <f>+S56</f>
        <v>0</v>
      </c>
      <c r="C72" s="476">
        <f>+U59</f>
        <v>0</v>
      </c>
      <c r="D72" s="949">
        <v>6</v>
      </c>
      <c r="E72" s="476">
        <v>12</v>
      </c>
      <c r="F72" s="476"/>
      <c r="G72" s="476">
        <v>6</v>
      </c>
      <c r="H72" s="476">
        <f>-PPMT(C72,H63,D72,B72)</f>
        <v>0</v>
      </c>
      <c r="I72" s="476">
        <f>-IPMT(C72,H63,D72,B72)</f>
        <v>0</v>
      </c>
      <c r="J72" s="476">
        <f t="shared" si="10"/>
        <v>0</v>
      </c>
      <c r="K72" s="476">
        <f t="shared" si="11"/>
        <v>0</v>
      </c>
      <c r="L72" s="476">
        <f t="shared" si="12"/>
        <v>0</v>
      </c>
      <c r="M72" s="476">
        <f t="shared" si="13"/>
        <v>0</v>
      </c>
      <c r="N72" s="476">
        <f t="shared" si="14"/>
        <v>0</v>
      </c>
      <c r="O72" s="476">
        <f t="shared" si="15"/>
        <v>0</v>
      </c>
      <c r="P72" s="476">
        <f t="shared" si="16"/>
        <v>0</v>
      </c>
      <c r="Q72" s="476">
        <f t="shared" si="17"/>
        <v>0</v>
      </c>
      <c r="R72" s="476">
        <f t="shared" si="18"/>
        <v>0</v>
      </c>
      <c r="S72" s="476">
        <f t="shared" si="18"/>
        <v>0</v>
      </c>
      <c r="T72" s="476">
        <f t="shared" si="19"/>
        <v>0</v>
      </c>
      <c r="U72" s="476">
        <f t="shared" si="20"/>
        <v>0</v>
      </c>
      <c r="V72" s="476">
        <f t="shared" si="21"/>
        <v>0</v>
      </c>
      <c r="W72" s="476">
        <f t="shared" si="21"/>
        <v>0</v>
      </c>
      <c r="X72" s="476">
        <f t="shared" si="22"/>
        <v>0</v>
      </c>
      <c r="Y72" s="476">
        <f t="shared" si="23"/>
        <v>0</v>
      </c>
      <c r="Z72" s="476">
        <f t="shared" si="24"/>
        <v>0</v>
      </c>
      <c r="AA72" s="476">
        <f t="shared" si="24"/>
        <v>0</v>
      </c>
      <c r="AB72" s="476">
        <f t="shared" si="25"/>
        <v>0</v>
      </c>
      <c r="AC72" s="476">
        <f t="shared" si="26"/>
        <v>0</v>
      </c>
      <c r="AD72" s="476">
        <f t="shared" si="27"/>
        <v>0</v>
      </c>
      <c r="AE72" s="949">
        <f t="shared" si="27"/>
        <v>0</v>
      </c>
      <c r="AF72" s="476"/>
      <c r="AG72" s="476"/>
      <c r="AH72" s="476"/>
      <c r="AI72" s="476"/>
      <c r="AJ72" s="476"/>
      <c r="AK72" s="476"/>
      <c r="AL72" s="476"/>
      <c r="AM72" s="476"/>
      <c r="AN72" s="476"/>
      <c r="AO72" s="476"/>
      <c r="AP72" s="476"/>
      <c r="AQ72" s="476"/>
      <c r="AR72" s="476"/>
      <c r="AS72" s="476"/>
      <c r="AT72" s="476"/>
      <c r="AU72" s="476"/>
      <c r="AV72" s="476"/>
      <c r="AW72" s="476"/>
      <c r="AX72" s="476"/>
      <c r="AY72" s="476"/>
      <c r="AZ72" s="476"/>
      <c r="BA72" s="476"/>
      <c r="BB72" s="476"/>
      <c r="BC72" s="476"/>
      <c r="BD72" s="476"/>
      <c r="BE72" s="476"/>
      <c r="BF72" s="476"/>
      <c r="BG72" s="476"/>
      <c r="BH72" s="476"/>
      <c r="BI72" s="476"/>
      <c r="BJ72" s="476"/>
      <c r="BK72" s="476"/>
      <c r="BL72" s="476"/>
      <c r="BM72" s="476"/>
      <c r="BN72" s="476"/>
      <c r="BO72" s="476"/>
      <c r="BP72" s="476"/>
      <c r="BQ72" s="476"/>
      <c r="BR72" s="476"/>
      <c r="BS72" s="476"/>
      <c r="BT72" s="476"/>
      <c r="BU72" s="476"/>
      <c r="BV72" s="476"/>
      <c r="BW72" s="476"/>
      <c r="BX72" s="476"/>
      <c r="BY72" s="476"/>
      <c r="BZ72" s="476"/>
      <c r="CA72" s="476"/>
      <c r="CB72" s="476"/>
      <c r="CC72" s="476"/>
      <c r="CD72" s="476"/>
      <c r="CE72" s="476"/>
      <c r="CF72" s="476"/>
      <c r="CG72" s="476"/>
      <c r="CH72" s="476"/>
      <c r="CI72" s="476"/>
      <c r="CJ72" s="476"/>
      <c r="CK72" s="476"/>
      <c r="CL72" s="476"/>
      <c r="CM72" s="476"/>
    </row>
    <row r="73" spans="1:91" hidden="1" x14ac:dyDescent="0.15">
      <c r="A73" s="486">
        <v>7</v>
      </c>
      <c r="B73" s="476">
        <f>+V56</f>
        <v>0</v>
      </c>
      <c r="C73" s="476">
        <f>+X59</f>
        <v>0</v>
      </c>
      <c r="D73" s="949">
        <v>7</v>
      </c>
      <c r="E73" s="476">
        <v>12</v>
      </c>
      <c r="F73" s="476"/>
      <c r="G73" s="476">
        <v>7</v>
      </c>
      <c r="H73" s="476">
        <f>-PPMT(C73,H63,D73,B73)</f>
        <v>0</v>
      </c>
      <c r="I73" s="476">
        <f>-IPMT(C73,H63,D73,B73)</f>
        <v>0</v>
      </c>
      <c r="J73" s="476">
        <f t="shared" si="10"/>
        <v>0</v>
      </c>
      <c r="K73" s="476">
        <f t="shared" si="11"/>
        <v>0</v>
      </c>
      <c r="L73" s="476">
        <f t="shared" si="12"/>
        <v>0</v>
      </c>
      <c r="M73" s="476">
        <f t="shared" si="13"/>
        <v>0</v>
      </c>
      <c r="N73" s="476">
        <f t="shared" si="14"/>
        <v>0</v>
      </c>
      <c r="O73" s="476">
        <f t="shared" si="15"/>
        <v>0</v>
      </c>
      <c r="P73" s="476">
        <f t="shared" si="16"/>
        <v>0</v>
      </c>
      <c r="Q73" s="476">
        <f t="shared" si="17"/>
        <v>0</v>
      </c>
      <c r="R73" s="476">
        <f t="shared" si="18"/>
        <v>0</v>
      </c>
      <c r="S73" s="476">
        <f t="shared" si="18"/>
        <v>0</v>
      </c>
      <c r="T73" s="476">
        <f t="shared" si="19"/>
        <v>0</v>
      </c>
      <c r="U73" s="476">
        <f t="shared" si="20"/>
        <v>0</v>
      </c>
      <c r="V73" s="476">
        <f t="shared" si="21"/>
        <v>0</v>
      </c>
      <c r="W73" s="476">
        <f t="shared" si="21"/>
        <v>0</v>
      </c>
      <c r="X73" s="476">
        <f t="shared" si="22"/>
        <v>0</v>
      </c>
      <c r="Y73" s="476">
        <f t="shared" si="23"/>
        <v>0</v>
      </c>
      <c r="Z73" s="476">
        <f t="shared" si="24"/>
        <v>0</v>
      </c>
      <c r="AA73" s="476">
        <f t="shared" si="24"/>
        <v>0</v>
      </c>
      <c r="AB73" s="476">
        <f t="shared" si="25"/>
        <v>0</v>
      </c>
      <c r="AC73" s="476">
        <f t="shared" si="26"/>
        <v>0</v>
      </c>
      <c r="AD73" s="476">
        <f t="shared" si="27"/>
        <v>0</v>
      </c>
      <c r="AE73" s="949">
        <f t="shared" si="27"/>
        <v>0</v>
      </c>
      <c r="AF73" s="476"/>
      <c r="AG73" s="476"/>
      <c r="AH73" s="476"/>
      <c r="AI73" s="476"/>
      <c r="AJ73" s="476"/>
      <c r="AK73" s="476"/>
      <c r="AL73" s="476"/>
      <c r="AM73" s="476"/>
      <c r="AN73" s="476"/>
      <c r="AO73" s="476"/>
      <c r="AP73" s="476"/>
      <c r="AQ73" s="476"/>
      <c r="AR73" s="476"/>
      <c r="AS73" s="476"/>
      <c r="AT73" s="476"/>
      <c r="AU73" s="476"/>
      <c r="AV73" s="476"/>
      <c r="AW73" s="476"/>
      <c r="AX73" s="476"/>
      <c r="AY73" s="476"/>
      <c r="AZ73" s="476"/>
      <c r="BA73" s="476"/>
      <c r="BB73" s="476"/>
      <c r="BC73" s="476"/>
      <c r="BD73" s="476"/>
      <c r="BE73" s="476"/>
      <c r="BF73" s="476"/>
      <c r="BG73" s="476"/>
      <c r="BH73" s="476"/>
      <c r="BI73" s="476"/>
      <c r="BJ73" s="476"/>
      <c r="BK73" s="476"/>
      <c r="BL73" s="476"/>
      <c r="BM73" s="476"/>
      <c r="BN73" s="476"/>
      <c r="BO73" s="476"/>
      <c r="BP73" s="476"/>
      <c r="BQ73" s="476"/>
      <c r="BR73" s="476"/>
      <c r="BS73" s="476"/>
      <c r="BT73" s="476"/>
      <c r="BU73" s="476"/>
      <c r="BV73" s="476"/>
      <c r="BW73" s="476"/>
      <c r="BX73" s="476"/>
      <c r="BY73" s="476"/>
      <c r="BZ73" s="476"/>
      <c r="CA73" s="476"/>
      <c r="CB73" s="476"/>
      <c r="CC73" s="476"/>
      <c r="CD73" s="476"/>
      <c r="CE73" s="476"/>
      <c r="CF73" s="476"/>
      <c r="CG73" s="476"/>
      <c r="CH73" s="476"/>
      <c r="CI73" s="476"/>
      <c r="CJ73" s="476"/>
      <c r="CK73" s="476"/>
      <c r="CL73" s="476"/>
      <c r="CM73" s="476"/>
    </row>
    <row r="74" spans="1:91" hidden="1" x14ac:dyDescent="0.15">
      <c r="A74" s="486">
        <v>8</v>
      </c>
      <c r="B74" s="476">
        <f>+Y56</f>
        <v>0</v>
      </c>
      <c r="C74" s="476">
        <f>+AA59</f>
        <v>0</v>
      </c>
      <c r="D74" s="949">
        <v>8</v>
      </c>
      <c r="E74" s="476">
        <v>12</v>
      </c>
      <c r="F74" s="476"/>
      <c r="G74" s="476">
        <v>8</v>
      </c>
      <c r="H74" s="476">
        <f>-PPMT(C74,H63,D74,B74)</f>
        <v>0</v>
      </c>
      <c r="I74" s="476">
        <f>-IPMT(C74,H63,D74,B74)</f>
        <v>0</v>
      </c>
      <c r="J74" s="476">
        <f t="shared" si="10"/>
        <v>0</v>
      </c>
      <c r="K74" s="476">
        <f t="shared" si="11"/>
        <v>0</v>
      </c>
      <c r="L74" s="476">
        <f t="shared" si="12"/>
        <v>0</v>
      </c>
      <c r="M74" s="476">
        <f t="shared" si="13"/>
        <v>0</v>
      </c>
      <c r="N74" s="476">
        <f t="shared" si="14"/>
        <v>0</v>
      </c>
      <c r="O74" s="476">
        <f t="shared" si="15"/>
        <v>0</v>
      </c>
      <c r="P74" s="476">
        <f t="shared" si="16"/>
        <v>0</v>
      </c>
      <c r="Q74" s="476">
        <f t="shared" si="17"/>
        <v>0</v>
      </c>
      <c r="R74" s="476">
        <f t="shared" si="18"/>
        <v>0</v>
      </c>
      <c r="S74" s="476">
        <f t="shared" si="18"/>
        <v>0</v>
      </c>
      <c r="T74" s="476">
        <f t="shared" si="19"/>
        <v>0</v>
      </c>
      <c r="U74" s="476">
        <f t="shared" si="20"/>
        <v>0</v>
      </c>
      <c r="V74" s="476">
        <f t="shared" si="21"/>
        <v>0</v>
      </c>
      <c r="W74" s="476">
        <f t="shared" si="21"/>
        <v>0</v>
      </c>
      <c r="X74" s="476">
        <f t="shared" si="22"/>
        <v>0</v>
      </c>
      <c r="Y74" s="476">
        <f t="shared" si="23"/>
        <v>0</v>
      </c>
      <c r="Z74" s="476">
        <f t="shared" si="24"/>
        <v>0</v>
      </c>
      <c r="AA74" s="476">
        <f t="shared" si="24"/>
        <v>0</v>
      </c>
      <c r="AB74" s="476">
        <f t="shared" si="25"/>
        <v>0</v>
      </c>
      <c r="AC74" s="476">
        <f t="shared" si="26"/>
        <v>0</v>
      </c>
      <c r="AD74" s="476">
        <f t="shared" si="27"/>
        <v>0</v>
      </c>
      <c r="AE74" s="949">
        <f t="shared" si="27"/>
        <v>0</v>
      </c>
      <c r="AF74" s="476"/>
      <c r="AG74" s="476"/>
      <c r="AH74" s="476"/>
      <c r="AI74" s="476"/>
      <c r="AJ74" s="476"/>
      <c r="AK74" s="476"/>
      <c r="AL74" s="476"/>
      <c r="AM74" s="476"/>
      <c r="AN74" s="476"/>
      <c r="AO74" s="476"/>
      <c r="AP74" s="476"/>
      <c r="AQ74" s="476"/>
      <c r="AR74" s="476"/>
      <c r="AS74" s="476"/>
      <c r="AT74" s="476"/>
      <c r="AU74" s="476"/>
      <c r="AV74" s="476"/>
      <c r="AW74" s="476"/>
      <c r="AX74" s="476"/>
      <c r="AY74" s="476"/>
      <c r="AZ74" s="476"/>
      <c r="BA74" s="476"/>
      <c r="BB74" s="476"/>
      <c r="BC74" s="476"/>
      <c r="BD74" s="476"/>
      <c r="BE74" s="476"/>
      <c r="BF74" s="476"/>
      <c r="BG74" s="476"/>
      <c r="BH74" s="476"/>
      <c r="BI74" s="476"/>
      <c r="BJ74" s="476"/>
      <c r="BK74" s="476"/>
      <c r="BL74" s="476"/>
      <c r="BM74" s="476"/>
      <c r="BN74" s="476"/>
      <c r="BO74" s="476"/>
      <c r="BP74" s="476"/>
      <c r="BQ74" s="476"/>
      <c r="BR74" s="476"/>
      <c r="BS74" s="476"/>
      <c r="BT74" s="476"/>
      <c r="BU74" s="476"/>
      <c r="BV74" s="476"/>
      <c r="BW74" s="476"/>
      <c r="BX74" s="476"/>
      <c r="BY74" s="476"/>
      <c r="BZ74" s="476"/>
      <c r="CA74" s="476"/>
      <c r="CB74" s="476"/>
      <c r="CC74" s="476"/>
      <c r="CD74" s="476"/>
      <c r="CE74" s="476"/>
      <c r="CF74" s="476"/>
      <c r="CG74" s="476"/>
      <c r="CH74" s="476"/>
      <c r="CI74" s="476"/>
      <c r="CJ74" s="476"/>
      <c r="CK74" s="476"/>
      <c r="CL74" s="476"/>
      <c r="CM74" s="476"/>
    </row>
    <row r="75" spans="1:91" hidden="1" x14ac:dyDescent="0.15">
      <c r="A75" s="486">
        <v>9</v>
      </c>
      <c r="B75" s="476">
        <f>+AB56</f>
        <v>0</v>
      </c>
      <c r="C75" s="476">
        <f>+AD59</f>
        <v>0</v>
      </c>
      <c r="D75" s="949">
        <v>9</v>
      </c>
      <c r="E75" s="476">
        <v>12</v>
      </c>
      <c r="F75" s="476"/>
      <c r="G75" s="476">
        <v>9</v>
      </c>
      <c r="H75" s="476">
        <f>-PPMT(C75,H63,D75,B75)</f>
        <v>0</v>
      </c>
      <c r="I75" s="476">
        <f>-IPMT(C75,H63,D75,B75)</f>
        <v>0</v>
      </c>
      <c r="J75" s="476">
        <f t="shared" si="10"/>
        <v>0</v>
      </c>
      <c r="K75" s="476">
        <f t="shared" si="11"/>
        <v>0</v>
      </c>
      <c r="L75" s="476">
        <f t="shared" si="12"/>
        <v>0</v>
      </c>
      <c r="M75" s="476">
        <f t="shared" si="13"/>
        <v>0</v>
      </c>
      <c r="N75" s="476">
        <f t="shared" si="14"/>
        <v>0</v>
      </c>
      <c r="O75" s="476">
        <f t="shared" si="15"/>
        <v>0</v>
      </c>
      <c r="P75" s="476">
        <f t="shared" si="16"/>
        <v>0</v>
      </c>
      <c r="Q75" s="476">
        <f t="shared" si="17"/>
        <v>0</v>
      </c>
      <c r="R75" s="476">
        <f t="shared" si="18"/>
        <v>0</v>
      </c>
      <c r="S75" s="476">
        <f t="shared" si="18"/>
        <v>0</v>
      </c>
      <c r="T75" s="476">
        <f t="shared" si="19"/>
        <v>0</v>
      </c>
      <c r="U75" s="476">
        <f t="shared" si="20"/>
        <v>0</v>
      </c>
      <c r="V75" s="476">
        <f t="shared" si="21"/>
        <v>0</v>
      </c>
      <c r="W75" s="476">
        <f t="shared" si="21"/>
        <v>0</v>
      </c>
      <c r="X75" s="476">
        <f t="shared" si="22"/>
        <v>0</v>
      </c>
      <c r="Y75" s="476">
        <f t="shared" si="23"/>
        <v>0</v>
      </c>
      <c r="Z75" s="476">
        <f t="shared" si="24"/>
        <v>0</v>
      </c>
      <c r="AA75" s="476">
        <f t="shared" si="24"/>
        <v>0</v>
      </c>
      <c r="AB75" s="476">
        <f t="shared" si="25"/>
        <v>0</v>
      </c>
      <c r="AC75" s="476">
        <f t="shared" si="26"/>
        <v>0</v>
      </c>
      <c r="AD75" s="476">
        <f t="shared" si="27"/>
        <v>0</v>
      </c>
      <c r="AE75" s="949">
        <f t="shared" si="27"/>
        <v>0</v>
      </c>
      <c r="AF75" s="476"/>
      <c r="AG75" s="476"/>
      <c r="AH75" s="476"/>
      <c r="AI75" s="476"/>
      <c r="AJ75" s="476"/>
      <c r="AK75" s="476"/>
      <c r="AL75" s="476"/>
      <c r="AM75" s="476"/>
      <c r="AN75" s="476"/>
      <c r="AO75" s="476"/>
      <c r="AP75" s="476"/>
      <c r="AQ75" s="476"/>
      <c r="AR75" s="476"/>
      <c r="AS75" s="476"/>
      <c r="AT75" s="476"/>
      <c r="AU75" s="476"/>
      <c r="AV75" s="476"/>
      <c r="AW75" s="476"/>
      <c r="AX75" s="476"/>
      <c r="AY75" s="476"/>
      <c r="AZ75" s="476"/>
      <c r="BA75" s="476"/>
      <c r="BB75" s="476"/>
      <c r="BC75" s="476"/>
      <c r="BD75" s="476"/>
      <c r="BE75" s="476"/>
      <c r="BF75" s="476"/>
      <c r="BG75" s="476"/>
      <c r="BH75" s="476"/>
      <c r="BI75" s="476"/>
      <c r="BJ75" s="476"/>
      <c r="BK75" s="476"/>
      <c r="BL75" s="476"/>
      <c r="BM75" s="476"/>
      <c r="BN75" s="476"/>
      <c r="BO75" s="476"/>
      <c r="BP75" s="476"/>
      <c r="BQ75" s="476"/>
      <c r="BR75" s="476"/>
      <c r="BS75" s="476"/>
      <c r="BT75" s="476"/>
      <c r="BU75" s="476"/>
      <c r="BV75" s="476"/>
      <c r="BW75" s="476"/>
      <c r="BX75" s="476"/>
      <c r="BY75" s="476"/>
      <c r="BZ75" s="476"/>
      <c r="CA75" s="476"/>
      <c r="CB75" s="476"/>
      <c r="CC75" s="476"/>
      <c r="CD75" s="476"/>
      <c r="CE75" s="476"/>
      <c r="CF75" s="476"/>
      <c r="CG75" s="476"/>
      <c r="CH75" s="476"/>
      <c r="CI75" s="476"/>
      <c r="CJ75" s="476"/>
      <c r="CK75" s="476"/>
      <c r="CL75" s="476"/>
      <c r="CM75" s="476"/>
    </row>
    <row r="76" spans="1:91" hidden="1" x14ac:dyDescent="0.15">
      <c r="A76" s="486">
        <v>10</v>
      </c>
      <c r="B76" s="476">
        <f>+AE56</f>
        <v>0</v>
      </c>
      <c r="C76" s="476">
        <f>+AG59</f>
        <v>0</v>
      </c>
      <c r="D76" s="949">
        <v>10</v>
      </c>
      <c r="E76" s="476">
        <v>12</v>
      </c>
      <c r="F76" s="476"/>
      <c r="G76" s="476">
        <v>10</v>
      </c>
      <c r="H76" s="476">
        <f>-PPMT(C76,H63,D76,B76)</f>
        <v>0</v>
      </c>
      <c r="I76" s="476">
        <f>-IPMT(C76,H63,D76,B76)</f>
        <v>0</v>
      </c>
      <c r="J76" s="476">
        <f t="shared" si="10"/>
        <v>0</v>
      </c>
      <c r="K76" s="476">
        <f t="shared" si="11"/>
        <v>0</v>
      </c>
      <c r="L76" s="476">
        <f t="shared" si="12"/>
        <v>0</v>
      </c>
      <c r="M76" s="476">
        <f t="shared" si="13"/>
        <v>0</v>
      </c>
      <c r="N76" s="476">
        <f t="shared" si="14"/>
        <v>0</v>
      </c>
      <c r="O76" s="476">
        <f t="shared" si="15"/>
        <v>0</v>
      </c>
      <c r="P76" s="476">
        <f t="shared" si="16"/>
        <v>0</v>
      </c>
      <c r="Q76" s="476">
        <f t="shared" si="17"/>
        <v>0</v>
      </c>
      <c r="R76" s="476">
        <f t="shared" si="18"/>
        <v>0</v>
      </c>
      <c r="S76" s="476">
        <f t="shared" si="18"/>
        <v>0</v>
      </c>
      <c r="T76" s="476">
        <f t="shared" si="19"/>
        <v>0</v>
      </c>
      <c r="U76" s="476">
        <f t="shared" si="20"/>
        <v>0</v>
      </c>
      <c r="V76" s="476">
        <f t="shared" si="21"/>
        <v>0</v>
      </c>
      <c r="W76" s="476">
        <f t="shared" si="21"/>
        <v>0</v>
      </c>
      <c r="X76" s="476">
        <f t="shared" si="22"/>
        <v>0</v>
      </c>
      <c r="Y76" s="476">
        <f t="shared" si="23"/>
        <v>0</v>
      </c>
      <c r="Z76" s="476">
        <f t="shared" si="24"/>
        <v>0</v>
      </c>
      <c r="AA76" s="476">
        <f t="shared" si="24"/>
        <v>0</v>
      </c>
      <c r="AB76" s="476">
        <f t="shared" si="25"/>
        <v>0</v>
      </c>
      <c r="AC76" s="476">
        <f t="shared" si="26"/>
        <v>0</v>
      </c>
      <c r="AD76" s="476">
        <f t="shared" si="27"/>
        <v>0</v>
      </c>
      <c r="AE76" s="949">
        <f t="shared" si="27"/>
        <v>0</v>
      </c>
      <c r="AF76" s="476"/>
      <c r="AG76" s="476"/>
      <c r="AH76" s="476"/>
      <c r="AI76" s="476"/>
      <c r="AJ76" s="476"/>
      <c r="AK76" s="476"/>
      <c r="AL76" s="476"/>
      <c r="AM76" s="476"/>
      <c r="AN76" s="476"/>
      <c r="AO76" s="476"/>
      <c r="AP76" s="476"/>
      <c r="AQ76" s="476"/>
      <c r="AR76" s="476"/>
      <c r="AS76" s="476"/>
      <c r="AT76" s="476"/>
      <c r="AU76" s="476"/>
      <c r="AV76" s="476"/>
      <c r="AW76" s="476"/>
      <c r="AX76" s="476"/>
      <c r="AY76" s="476"/>
      <c r="AZ76" s="476"/>
      <c r="BA76" s="476"/>
      <c r="BB76" s="476"/>
      <c r="BC76" s="476"/>
      <c r="BD76" s="476"/>
      <c r="BE76" s="476"/>
      <c r="BF76" s="476"/>
      <c r="BG76" s="476"/>
      <c r="BH76" s="476"/>
      <c r="BI76" s="476"/>
      <c r="BJ76" s="476"/>
      <c r="BK76" s="476"/>
      <c r="BL76" s="476"/>
      <c r="BM76" s="476"/>
      <c r="BN76" s="476"/>
      <c r="BO76" s="476"/>
      <c r="BP76" s="476"/>
      <c r="BQ76" s="476"/>
      <c r="BR76" s="476"/>
      <c r="BS76" s="476"/>
      <c r="BT76" s="476"/>
      <c r="BU76" s="476"/>
      <c r="BV76" s="476"/>
      <c r="BW76" s="476"/>
      <c r="BX76" s="476"/>
      <c r="BY76" s="476"/>
      <c r="BZ76" s="476"/>
      <c r="CA76" s="476"/>
      <c r="CB76" s="476"/>
      <c r="CC76" s="476"/>
      <c r="CD76" s="476"/>
      <c r="CE76" s="476"/>
      <c r="CF76" s="476"/>
      <c r="CG76" s="476"/>
      <c r="CH76" s="476"/>
      <c r="CI76" s="476"/>
      <c r="CJ76" s="476"/>
      <c r="CK76" s="476"/>
      <c r="CL76" s="476"/>
      <c r="CM76" s="476"/>
    </row>
    <row r="77" spans="1:91" hidden="1" x14ac:dyDescent="0.15">
      <c r="A77" s="487">
        <v>11</v>
      </c>
      <c r="B77" s="948"/>
      <c r="C77" s="948"/>
      <c r="D77" s="951"/>
      <c r="E77" s="476">
        <v>12</v>
      </c>
      <c r="F77" s="476"/>
      <c r="G77" s="476">
        <v>11</v>
      </c>
      <c r="H77" s="476" t="e">
        <f>-PPMT(C77,H63,D77,B77)</f>
        <v>#NUM!</v>
      </c>
      <c r="I77" s="476" t="e">
        <f>-IPMT(C77,H63,D77,B77)</f>
        <v>#NUM!</v>
      </c>
      <c r="J77" s="476">
        <f t="shared" si="10"/>
        <v>0</v>
      </c>
      <c r="K77" s="476">
        <f t="shared" si="11"/>
        <v>0</v>
      </c>
      <c r="L77" s="476" t="e">
        <f t="shared" si="12"/>
        <v>#NUM!</v>
      </c>
      <c r="M77" s="476" t="e">
        <f t="shared" si="13"/>
        <v>#NUM!</v>
      </c>
      <c r="N77" s="476">
        <f t="shared" si="14"/>
        <v>0</v>
      </c>
      <c r="O77" s="476">
        <f t="shared" si="15"/>
        <v>0</v>
      </c>
      <c r="P77" s="476" t="e">
        <f t="shared" si="16"/>
        <v>#NUM!</v>
      </c>
      <c r="Q77" s="476" t="e">
        <f t="shared" si="17"/>
        <v>#NUM!</v>
      </c>
      <c r="R77" s="476">
        <f t="shared" si="18"/>
        <v>0</v>
      </c>
      <c r="S77" s="476">
        <f t="shared" si="18"/>
        <v>0</v>
      </c>
      <c r="T77" s="476" t="e">
        <f t="shared" si="19"/>
        <v>#NUM!</v>
      </c>
      <c r="U77" s="476" t="e">
        <f t="shared" si="20"/>
        <v>#NUM!</v>
      </c>
      <c r="V77" s="476">
        <f t="shared" si="21"/>
        <v>0</v>
      </c>
      <c r="W77" s="476">
        <f t="shared" si="21"/>
        <v>0</v>
      </c>
      <c r="X77" s="476" t="e">
        <f t="shared" si="22"/>
        <v>#NUM!</v>
      </c>
      <c r="Y77" s="476" t="e">
        <f t="shared" si="23"/>
        <v>#NUM!</v>
      </c>
      <c r="Z77" s="476">
        <f t="shared" si="24"/>
        <v>0</v>
      </c>
      <c r="AA77" s="476">
        <f t="shared" si="24"/>
        <v>0</v>
      </c>
      <c r="AB77" s="476" t="e">
        <f t="shared" si="25"/>
        <v>#NUM!</v>
      </c>
      <c r="AC77" s="476" t="e">
        <f t="shared" si="26"/>
        <v>#NUM!</v>
      </c>
      <c r="AD77" s="476">
        <f t="shared" si="27"/>
        <v>0</v>
      </c>
      <c r="AE77" s="949">
        <f t="shared" si="27"/>
        <v>0</v>
      </c>
      <c r="AF77" s="476"/>
      <c r="AG77" s="476"/>
      <c r="AH77" s="476"/>
      <c r="AI77" s="476"/>
      <c r="AJ77" s="476"/>
      <c r="AK77" s="476"/>
      <c r="AL77" s="476"/>
      <c r="AM77" s="476"/>
      <c r="AN77" s="476"/>
      <c r="AO77" s="476"/>
      <c r="AP77" s="476"/>
      <c r="AQ77" s="476"/>
      <c r="AR77" s="476"/>
      <c r="AS77" s="476"/>
      <c r="AT77" s="476"/>
      <c r="AU77" s="476"/>
      <c r="AV77" s="476"/>
      <c r="AW77" s="476"/>
      <c r="AX77" s="476"/>
      <c r="AY77" s="476"/>
      <c r="AZ77" s="476"/>
      <c r="BA77" s="476"/>
      <c r="BB77" s="476"/>
      <c r="BC77" s="476"/>
      <c r="BD77" s="476"/>
      <c r="BE77" s="476"/>
      <c r="BF77" s="476"/>
      <c r="BG77" s="476"/>
      <c r="BH77" s="476"/>
      <c r="BI77" s="476"/>
      <c r="BJ77" s="476"/>
      <c r="BK77" s="476"/>
      <c r="BL77" s="476"/>
      <c r="BM77" s="476"/>
      <c r="BN77" s="476"/>
      <c r="BO77" s="476"/>
      <c r="BP77" s="476"/>
      <c r="BQ77" s="476"/>
      <c r="BR77" s="476"/>
      <c r="BS77" s="476"/>
      <c r="BT77" s="476"/>
      <c r="BU77" s="476"/>
      <c r="BV77" s="476"/>
      <c r="BW77" s="476"/>
      <c r="BX77" s="476"/>
      <c r="BY77" s="476"/>
      <c r="BZ77" s="476"/>
      <c r="CA77" s="476"/>
      <c r="CB77" s="476"/>
      <c r="CC77" s="476"/>
      <c r="CD77" s="476"/>
      <c r="CE77" s="476"/>
      <c r="CF77" s="476"/>
      <c r="CG77" s="476"/>
      <c r="CH77" s="476"/>
      <c r="CI77" s="476"/>
      <c r="CJ77" s="476"/>
      <c r="CK77" s="476"/>
      <c r="CL77" s="476"/>
      <c r="CM77" s="476"/>
    </row>
    <row r="78" spans="1:91" hidden="1" x14ac:dyDescent="0.15">
      <c r="A78" s="486"/>
      <c r="B78" s="944" t="s">
        <v>773</v>
      </c>
      <c r="C78" s="954">
        <f>SUM(B67:B76)</f>
        <v>0</v>
      </c>
      <c r="D78" s="955" t="str">
        <f>IF(C78=Amortizaciones!$G$48,"OK","error")</f>
        <v>OK</v>
      </c>
      <c r="E78" s="476"/>
      <c r="F78" s="476"/>
      <c r="G78" s="476"/>
      <c r="H78" s="476"/>
      <c r="I78" s="476"/>
      <c r="J78" s="476" t="s">
        <v>746</v>
      </c>
      <c r="K78" s="476" t="s">
        <v>747</v>
      </c>
      <c r="L78" s="476"/>
      <c r="M78" s="476"/>
      <c r="N78" s="476" t="s">
        <v>746</v>
      </c>
      <c r="O78" s="476" t="s">
        <v>747</v>
      </c>
      <c r="P78" s="476"/>
      <c r="Q78" s="476"/>
      <c r="R78" s="476" t="s">
        <v>746</v>
      </c>
      <c r="S78" s="476" t="s">
        <v>747</v>
      </c>
      <c r="T78" s="476"/>
      <c r="U78" s="476"/>
      <c r="V78" s="476" t="s">
        <v>746</v>
      </c>
      <c r="W78" s="476" t="s">
        <v>747</v>
      </c>
      <c r="X78" s="476"/>
      <c r="Y78" s="476"/>
      <c r="Z78" s="476" t="s">
        <v>746</v>
      </c>
      <c r="AA78" s="476" t="s">
        <v>747</v>
      </c>
      <c r="AB78" s="476"/>
      <c r="AC78" s="476"/>
      <c r="AD78" s="476" t="s">
        <v>746</v>
      </c>
      <c r="AE78" s="949" t="s">
        <v>747</v>
      </c>
      <c r="AF78" s="948"/>
      <c r="AG78" s="476"/>
      <c r="AH78" s="476"/>
      <c r="AI78" s="476"/>
      <c r="AJ78" s="476"/>
      <c r="AK78" s="476"/>
      <c r="AL78" s="476"/>
      <c r="AM78" s="476"/>
      <c r="AN78" s="476"/>
      <c r="AO78" s="476"/>
      <c r="AP78" s="476"/>
      <c r="AQ78" s="476"/>
      <c r="AR78" s="476"/>
      <c r="AS78" s="476"/>
      <c r="AT78" s="476"/>
      <c r="AU78" s="476"/>
      <c r="AV78" s="476"/>
      <c r="AW78" s="476"/>
      <c r="AX78" s="476"/>
      <c r="AY78" s="476"/>
      <c r="AZ78" s="476"/>
      <c r="BA78" s="476"/>
      <c r="BB78" s="476"/>
      <c r="BC78" s="476"/>
      <c r="BD78" s="476"/>
      <c r="BE78" s="476"/>
      <c r="BF78" s="476"/>
      <c r="BG78" s="476"/>
      <c r="BH78" s="476"/>
      <c r="BI78" s="476"/>
      <c r="BJ78" s="476"/>
      <c r="BK78" s="476"/>
      <c r="BL78" s="476"/>
      <c r="BM78" s="476"/>
      <c r="BN78" s="476"/>
      <c r="BO78" s="476"/>
      <c r="BP78" s="476"/>
      <c r="BQ78" s="476"/>
      <c r="BR78" s="476"/>
      <c r="BS78" s="476"/>
      <c r="BT78" s="476"/>
      <c r="BU78" s="476"/>
      <c r="BV78" s="476"/>
      <c r="BW78" s="476"/>
      <c r="BX78" s="476"/>
      <c r="BY78" s="476"/>
      <c r="BZ78" s="476"/>
      <c r="CA78" s="476"/>
      <c r="CB78" s="476"/>
      <c r="CC78" s="476"/>
      <c r="CD78" s="476"/>
      <c r="CE78" s="476"/>
      <c r="CF78" s="476"/>
      <c r="CG78" s="476"/>
      <c r="CH78" s="476"/>
      <c r="CI78" s="476"/>
      <c r="CJ78" s="476"/>
      <c r="CK78" s="476"/>
      <c r="CL78" s="476"/>
      <c r="CM78" s="476"/>
    </row>
    <row r="79" spans="1:91" hidden="1" x14ac:dyDescent="0.15">
      <c r="A79" s="486"/>
      <c r="B79" s="476"/>
      <c r="C79" s="476"/>
      <c r="D79" s="476"/>
      <c r="E79" s="476"/>
      <c r="F79" s="476"/>
      <c r="G79" s="476"/>
      <c r="H79" s="476"/>
      <c r="I79" s="476"/>
      <c r="J79" s="476">
        <f>SUM(J67:J77)</f>
        <v>0</v>
      </c>
      <c r="K79" s="476">
        <f>SUM(K67:K77)</f>
        <v>0</v>
      </c>
      <c r="L79" s="476"/>
      <c r="M79" s="476"/>
      <c r="N79" s="476">
        <f>SUM(N67:N77)</f>
        <v>0</v>
      </c>
      <c r="O79" s="476">
        <f>SUM(O67:O77)</f>
        <v>0</v>
      </c>
      <c r="P79" s="476"/>
      <c r="Q79" s="476"/>
      <c r="R79" s="476">
        <f>SUM(R67:R77)</f>
        <v>0</v>
      </c>
      <c r="S79" s="476">
        <f>SUM(S67:S77)</f>
        <v>0</v>
      </c>
      <c r="T79" s="476"/>
      <c r="U79" s="476"/>
      <c r="V79" s="476">
        <f>SUM(V67:V77)</f>
        <v>0</v>
      </c>
      <c r="W79" s="476">
        <f>SUM(W67:W77)</f>
        <v>0</v>
      </c>
      <c r="X79" s="476"/>
      <c r="Y79" s="476"/>
      <c r="Z79" s="476">
        <f>SUM(Z67:Z77)</f>
        <v>0</v>
      </c>
      <c r="AA79" s="476">
        <f>SUM(AA67:AA77)</f>
        <v>0</v>
      </c>
      <c r="AB79" s="476"/>
      <c r="AC79" s="476"/>
      <c r="AD79" s="476">
        <f>SUM(AD67:AD77)</f>
        <v>0</v>
      </c>
      <c r="AE79" s="949">
        <f>SUM(AE67:AE77)</f>
        <v>0</v>
      </c>
      <c r="AF79" s="476"/>
      <c r="AG79" s="476"/>
      <c r="AH79" s="476"/>
      <c r="AI79" s="476"/>
      <c r="AJ79" s="476"/>
      <c r="AK79" s="476"/>
      <c r="AL79" s="476"/>
      <c r="AM79" s="476"/>
      <c r="AN79" s="476"/>
      <c r="AO79" s="476"/>
      <c r="AP79" s="476"/>
      <c r="AQ79" s="476"/>
      <c r="AR79" s="476"/>
      <c r="AS79" s="476"/>
      <c r="AT79" s="476"/>
      <c r="AU79" s="476"/>
      <c r="AV79" s="476"/>
      <c r="AW79" s="476"/>
      <c r="AX79" s="476"/>
      <c r="AY79" s="476"/>
      <c r="AZ79" s="476"/>
      <c r="BA79" s="476"/>
      <c r="BB79" s="476"/>
      <c r="BC79" s="476"/>
      <c r="BD79" s="476"/>
      <c r="BE79" s="476"/>
      <c r="BF79" s="476"/>
      <c r="BG79" s="476"/>
      <c r="BH79" s="476"/>
      <c r="BI79" s="476"/>
      <c r="BJ79" s="476"/>
      <c r="BK79" s="476"/>
      <c r="BL79" s="476"/>
      <c r="BM79" s="476"/>
      <c r="BN79" s="476"/>
      <c r="BO79" s="476"/>
      <c r="BP79" s="476"/>
      <c r="BQ79" s="476"/>
      <c r="BR79" s="476"/>
      <c r="BS79" s="476"/>
      <c r="BT79" s="476"/>
      <c r="BU79" s="476"/>
      <c r="BV79" s="476"/>
      <c r="BW79" s="476"/>
      <c r="BX79" s="476"/>
      <c r="BY79" s="476"/>
      <c r="BZ79" s="476"/>
      <c r="CA79" s="476"/>
      <c r="CB79" s="476"/>
      <c r="CC79" s="476"/>
      <c r="CD79" s="476"/>
      <c r="CE79" s="476"/>
      <c r="CF79" s="476"/>
      <c r="CG79" s="476"/>
      <c r="CH79" s="476"/>
      <c r="CI79" s="476"/>
      <c r="CJ79" s="476"/>
      <c r="CK79" s="476"/>
      <c r="CL79" s="476"/>
      <c r="CM79" s="476"/>
    </row>
    <row r="80" spans="1:91" hidden="1" x14ac:dyDescent="0.15">
      <c r="A80" s="486"/>
      <c r="B80" s="476"/>
      <c r="C80" s="476"/>
      <c r="D80" s="476"/>
      <c r="E80" s="476"/>
      <c r="F80" s="476"/>
      <c r="G80" s="476"/>
      <c r="H80" s="476"/>
      <c r="I80" s="476"/>
      <c r="J80" s="476"/>
      <c r="K80" s="476"/>
      <c r="L80" s="476"/>
      <c r="M80" s="476"/>
      <c r="N80" s="476"/>
      <c r="O80" s="476"/>
      <c r="P80" s="476"/>
      <c r="Q80" s="476"/>
      <c r="R80" s="476"/>
      <c r="S80" s="476"/>
      <c r="T80" s="476"/>
      <c r="U80" s="476"/>
      <c r="V80" s="476"/>
      <c r="W80" s="476"/>
      <c r="X80" s="476"/>
      <c r="Y80" s="476"/>
      <c r="Z80" s="476"/>
      <c r="AA80" s="476"/>
      <c r="AB80" s="476"/>
      <c r="AC80" s="476"/>
      <c r="AD80" s="476"/>
      <c r="AE80" s="949"/>
      <c r="AF80" s="476"/>
      <c r="AG80" s="476"/>
      <c r="AH80" s="476"/>
      <c r="AI80" s="476"/>
      <c r="AJ80" s="476"/>
      <c r="AK80" s="476"/>
      <c r="AL80" s="476"/>
      <c r="AM80" s="476"/>
      <c r="AN80" s="476"/>
      <c r="AO80" s="476"/>
      <c r="AP80" s="476"/>
      <c r="AQ80" s="476"/>
      <c r="AR80" s="476"/>
      <c r="AS80" s="476"/>
      <c r="AT80" s="476"/>
      <c r="AU80" s="476"/>
      <c r="AV80" s="476"/>
      <c r="AW80" s="476"/>
      <c r="AX80" s="476"/>
      <c r="AY80" s="476"/>
      <c r="AZ80" s="476"/>
      <c r="BA80" s="476"/>
      <c r="BB80" s="476"/>
      <c r="BC80" s="476"/>
      <c r="BD80" s="476"/>
      <c r="BE80" s="476"/>
      <c r="BF80" s="476"/>
      <c r="BG80" s="476"/>
      <c r="BH80" s="476"/>
      <c r="BI80" s="476"/>
      <c r="BJ80" s="476"/>
      <c r="BK80" s="476"/>
      <c r="BL80" s="476"/>
      <c r="BM80" s="476"/>
      <c r="BN80" s="476"/>
      <c r="BO80" s="476"/>
      <c r="BP80" s="476"/>
      <c r="BQ80" s="476"/>
      <c r="BR80" s="476"/>
      <c r="BS80" s="476"/>
      <c r="BT80" s="476"/>
      <c r="BU80" s="476"/>
      <c r="BV80" s="476"/>
      <c r="BW80" s="476"/>
      <c r="BX80" s="476"/>
      <c r="BY80" s="476"/>
      <c r="BZ80" s="476"/>
      <c r="CA80" s="476"/>
      <c r="CB80" s="476"/>
      <c r="CC80" s="476"/>
      <c r="CD80" s="476"/>
      <c r="CE80" s="476"/>
      <c r="CF80" s="476"/>
      <c r="CG80" s="476"/>
      <c r="CH80" s="476"/>
      <c r="CI80" s="476"/>
      <c r="CJ80" s="476"/>
      <c r="CK80" s="476"/>
      <c r="CL80" s="476"/>
      <c r="CM80" s="476"/>
    </row>
    <row r="81" spans="1:91" x14ac:dyDescent="0.15">
      <c r="A81" s="486"/>
      <c r="B81" s="476" t="s">
        <v>412</v>
      </c>
      <c r="C81" s="476" t="s">
        <v>748</v>
      </c>
      <c r="D81" s="476" t="s">
        <v>749</v>
      </c>
      <c r="E81" s="476"/>
      <c r="F81" s="476"/>
      <c r="G81" s="476"/>
      <c r="H81" s="476"/>
      <c r="I81" s="476"/>
      <c r="J81" s="476"/>
      <c r="K81" s="476"/>
      <c r="L81" s="476"/>
      <c r="M81" s="476"/>
      <c r="N81" s="476"/>
      <c r="O81" s="476"/>
      <c r="P81" s="476"/>
      <c r="Q81" s="476"/>
      <c r="R81" s="476"/>
      <c r="S81" s="476"/>
      <c r="T81" s="476"/>
      <c r="U81" s="476"/>
      <c r="V81" s="476"/>
      <c r="W81" s="476"/>
      <c r="X81" s="476"/>
      <c r="Y81" s="476"/>
      <c r="Z81" s="476"/>
      <c r="AA81" s="476"/>
      <c r="AB81" s="476"/>
      <c r="AC81" s="476"/>
      <c r="AD81" s="476"/>
      <c r="AE81" s="949"/>
      <c r="AF81" s="476"/>
      <c r="AG81" s="476"/>
      <c r="AH81" s="476"/>
      <c r="AI81" s="476"/>
      <c r="AJ81" s="476"/>
      <c r="AK81" s="476"/>
      <c r="AL81" s="476"/>
      <c r="AM81" s="476"/>
      <c r="AN81" s="476"/>
      <c r="AO81" s="476"/>
      <c r="AP81" s="476"/>
      <c r="AQ81" s="476"/>
      <c r="AR81" s="476"/>
      <c r="AS81" s="476"/>
      <c r="AT81" s="476"/>
      <c r="AU81" s="476"/>
      <c r="AV81" s="476"/>
      <c r="AW81" s="476"/>
      <c r="AX81" s="476"/>
      <c r="AY81" s="476"/>
      <c r="AZ81" s="476"/>
      <c r="BA81" s="476"/>
      <c r="BB81" s="476"/>
      <c r="BC81" s="476"/>
      <c r="BD81" s="476"/>
      <c r="BE81" s="476"/>
      <c r="BF81" s="476"/>
      <c r="BG81" s="476"/>
      <c r="BH81" s="476"/>
      <c r="BI81" s="476"/>
      <c r="BJ81" s="476"/>
      <c r="BK81" s="476"/>
      <c r="BL81" s="476"/>
      <c r="BM81" s="476"/>
      <c r="BN81" s="476"/>
      <c r="BO81" s="476"/>
      <c r="BP81" s="476"/>
      <c r="BQ81" s="476"/>
      <c r="BR81" s="476"/>
      <c r="BS81" s="476"/>
      <c r="BT81" s="476"/>
      <c r="BU81" s="476"/>
      <c r="BV81" s="476"/>
      <c r="BW81" s="476"/>
      <c r="BX81" s="476"/>
      <c r="BY81" s="476"/>
      <c r="BZ81" s="476"/>
      <c r="CA81" s="476"/>
      <c r="CB81" s="476"/>
      <c r="CC81" s="476"/>
      <c r="CD81" s="476"/>
      <c r="CE81" s="476"/>
      <c r="CF81" s="476"/>
      <c r="CG81" s="476"/>
      <c r="CH81" s="476"/>
      <c r="CI81" s="476"/>
      <c r="CJ81" s="476"/>
      <c r="CK81" s="476"/>
      <c r="CL81" s="476"/>
      <c r="CM81" s="476"/>
    </row>
    <row r="82" spans="1:91" x14ac:dyDescent="0.15">
      <c r="A82" s="486"/>
      <c r="B82" s="476"/>
      <c r="C82" s="476"/>
      <c r="D82" s="476"/>
      <c r="E82" s="476"/>
      <c r="F82" s="476" t="s">
        <v>750</v>
      </c>
      <c r="G82" s="476">
        <v>1</v>
      </c>
      <c r="H82" s="476">
        <f>+G82+1</f>
        <v>2</v>
      </c>
      <c r="I82" s="476">
        <f>+H82+1</f>
        <v>3</v>
      </c>
      <c r="J82" s="476">
        <f>+I82+1</f>
        <v>4</v>
      </c>
      <c r="K82" s="476">
        <f>+J82+1</f>
        <v>5</v>
      </c>
      <c r="L82" s="476" t="s">
        <v>751</v>
      </c>
      <c r="M82" s="476" t="s">
        <v>752</v>
      </c>
      <c r="N82" s="476" t="s">
        <v>753</v>
      </c>
      <c r="O82" s="947" t="s">
        <v>782</v>
      </c>
      <c r="P82" s="476"/>
      <c r="Q82" s="476"/>
      <c r="R82" s="476"/>
      <c r="S82" s="476"/>
      <c r="T82" s="476"/>
      <c r="U82" s="476"/>
      <c r="V82" s="476"/>
      <c r="W82" s="476"/>
      <c r="X82" s="476"/>
      <c r="Y82" s="476"/>
      <c r="Z82" s="476"/>
      <c r="AA82" s="476"/>
      <c r="AB82" s="476"/>
      <c r="AC82" s="476"/>
      <c r="AD82" s="476"/>
      <c r="AE82" s="949"/>
      <c r="AF82" s="476"/>
      <c r="AG82" s="476"/>
      <c r="AH82" s="476"/>
      <c r="AI82" s="476"/>
      <c r="AJ82" s="476"/>
      <c r="AK82" s="476"/>
      <c r="AL82" s="476"/>
      <c r="AM82" s="476"/>
      <c r="AN82" s="476"/>
      <c r="AO82" s="476"/>
      <c r="AP82" s="476"/>
      <c r="AQ82" s="476"/>
      <c r="AR82" s="476"/>
      <c r="AS82" s="476"/>
      <c r="AT82" s="476"/>
      <c r="AU82" s="476"/>
      <c r="AV82" s="476"/>
      <c r="AW82" s="476"/>
      <c r="AX82" s="476"/>
      <c r="AY82" s="476"/>
      <c r="AZ82" s="476"/>
      <c r="BA82" s="476"/>
      <c r="BB82" s="476"/>
      <c r="BC82" s="476"/>
      <c r="BD82" s="476"/>
      <c r="BE82" s="476"/>
      <c r="BF82" s="476"/>
      <c r="BG82" s="476"/>
      <c r="BH82" s="476"/>
      <c r="BI82" s="476"/>
      <c r="BJ82" s="476"/>
      <c r="BK82" s="476"/>
      <c r="BL82" s="476"/>
      <c r="BM82" s="476"/>
      <c r="BN82" s="476"/>
      <c r="BO82" s="476"/>
      <c r="BP82" s="476"/>
      <c r="BQ82" s="476"/>
      <c r="BR82" s="476"/>
      <c r="BS82" s="476"/>
      <c r="BT82" s="476"/>
      <c r="BU82" s="476"/>
      <c r="BV82" s="476"/>
      <c r="BW82" s="476"/>
      <c r="BX82" s="476"/>
      <c r="BY82" s="476"/>
      <c r="BZ82" s="476"/>
      <c r="CA82" s="476"/>
      <c r="CB82" s="476"/>
      <c r="CC82" s="476"/>
      <c r="CD82" s="476"/>
      <c r="CE82" s="476"/>
      <c r="CF82" s="476"/>
      <c r="CG82" s="476"/>
      <c r="CH82" s="476"/>
      <c r="CI82" s="476"/>
      <c r="CJ82" s="476"/>
      <c r="CK82" s="476"/>
      <c r="CL82" s="476"/>
      <c r="CM82" s="476"/>
    </row>
    <row r="83" spans="1:91" x14ac:dyDescent="0.15">
      <c r="A83" s="486"/>
      <c r="B83" s="476"/>
      <c r="C83" s="476" t="s">
        <v>341</v>
      </c>
      <c r="D83" s="476" t="s">
        <v>754</v>
      </c>
      <c r="E83" s="476"/>
      <c r="F83" s="476"/>
      <c r="G83" s="1230">
        <f>+J79</f>
        <v>0</v>
      </c>
      <c r="H83" s="1230">
        <f>+N79</f>
        <v>0</v>
      </c>
      <c r="I83" s="1230">
        <f>+R79</f>
        <v>0</v>
      </c>
      <c r="J83" s="1230">
        <f>+V79</f>
        <v>0</v>
      </c>
      <c r="K83" s="1230">
        <f>+Z79</f>
        <v>0</v>
      </c>
      <c r="L83" s="1682">
        <f>SUM(B67:B77)</f>
        <v>0</v>
      </c>
      <c r="M83" s="1682">
        <f>SUM(G83:K83)</f>
        <v>0</v>
      </c>
      <c r="N83" s="1682">
        <f>+L83-M83</f>
        <v>0</v>
      </c>
      <c r="O83" s="950">
        <f>SUM(M83:N83)</f>
        <v>0</v>
      </c>
      <c r="P83" s="476"/>
      <c r="Q83" s="476"/>
      <c r="R83" s="476"/>
      <c r="S83" s="476"/>
      <c r="T83" s="476"/>
      <c r="U83" s="476"/>
      <c r="V83" s="476"/>
      <c r="W83" s="476"/>
      <c r="X83" s="476"/>
      <c r="Y83" s="476"/>
      <c r="Z83" s="476"/>
      <c r="AA83" s="476"/>
      <c r="AB83" s="476"/>
      <c r="AC83" s="476"/>
      <c r="AD83" s="476"/>
      <c r="AE83" s="949"/>
      <c r="AF83" s="476"/>
      <c r="AG83" s="476"/>
      <c r="AH83" s="476"/>
      <c r="AI83" s="476"/>
      <c r="AJ83" s="476"/>
      <c r="AK83" s="476"/>
      <c r="AL83" s="476"/>
      <c r="AM83" s="476"/>
      <c r="AN83" s="476"/>
      <c r="AO83" s="476"/>
      <c r="AP83" s="476"/>
      <c r="AQ83" s="476"/>
      <c r="AR83" s="476"/>
      <c r="AS83" s="476"/>
      <c r="AT83" s="476"/>
      <c r="AU83" s="476"/>
      <c r="AV83" s="476"/>
      <c r="AW83" s="476"/>
      <c r="AX83" s="476"/>
      <c r="AY83" s="476"/>
      <c r="AZ83" s="476"/>
      <c r="BA83" s="476"/>
      <c r="BB83" s="476"/>
      <c r="BC83" s="476"/>
      <c r="BD83" s="476"/>
      <c r="BE83" s="476"/>
      <c r="BF83" s="476"/>
      <c r="BG83" s="476"/>
      <c r="BH83" s="476"/>
      <c r="BI83" s="476"/>
      <c r="BJ83" s="476"/>
      <c r="BK83" s="476"/>
      <c r="BL83" s="476"/>
      <c r="BM83" s="476"/>
      <c r="BN83" s="476"/>
      <c r="BO83" s="476"/>
      <c r="BP83" s="476"/>
      <c r="BQ83" s="476"/>
      <c r="BR83" s="476"/>
      <c r="BS83" s="476"/>
      <c r="BT83" s="476"/>
      <c r="BU83" s="476"/>
      <c r="BV83" s="476"/>
      <c r="BW83" s="476"/>
      <c r="BX83" s="476"/>
      <c r="BY83" s="476"/>
      <c r="BZ83" s="476"/>
      <c r="CA83" s="476"/>
      <c r="CB83" s="476"/>
      <c r="CC83" s="476"/>
      <c r="CD83" s="476"/>
      <c r="CE83" s="476"/>
      <c r="CF83" s="476"/>
      <c r="CG83" s="476"/>
      <c r="CH83" s="476"/>
      <c r="CI83" s="476"/>
      <c r="CJ83" s="476"/>
      <c r="CK83" s="476"/>
      <c r="CL83" s="476"/>
      <c r="CM83" s="476"/>
    </row>
    <row r="84" spans="1:91" x14ac:dyDescent="0.15">
      <c r="A84" s="486"/>
      <c r="B84" s="476"/>
      <c r="C84" s="476"/>
      <c r="D84" s="476" t="s">
        <v>755</v>
      </c>
      <c r="E84" s="476"/>
      <c r="F84" s="476"/>
      <c r="G84" s="1230">
        <f>+K79</f>
        <v>0</v>
      </c>
      <c r="H84" s="1230">
        <f>+O79</f>
        <v>0</v>
      </c>
      <c r="I84" s="1230">
        <f>+S79</f>
        <v>0</v>
      </c>
      <c r="J84" s="1230">
        <f>+W79</f>
        <v>0</v>
      </c>
      <c r="K84" s="1230">
        <f>+AA79</f>
        <v>0</v>
      </c>
      <c r="L84" s="1682"/>
      <c r="M84" s="1682">
        <f>SUM(G84:K84)</f>
        <v>0</v>
      </c>
      <c r="N84" s="1682"/>
      <c r="O84" s="952" t="str">
        <f>IF(O83=Amortizaciones!$G$48,"OK","error")</f>
        <v>OK</v>
      </c>
      <c r="P84" s="476"/>
      <c r="Q84" s="476"/>
      <c r="R84" s="476"/>
      <c r="S84" s="476"/>
      <c r="T84" s="476"/>
      <c r="U84" s="476"/>
      <c r="V84" s="476"/>
      <c r="W84" s="476"/>
      <c r="X84" s="476"/>
      <c r="Y84" s="476"/>
      <c r="Z84" s="476"/>
      <c r="AA84" s="476"/>
      <c r="AB84" s="476"/>
      <c r="AC84" s="476"/>
      <c r="AD84" s="476"/>
      <c r="AE84" s="949"/>
      <c r="AF84" s="476"/>
      <c r="AG84" s="476"/>
      <c r="AH84" s="476"/>
      <c r="AI84" s="476"/>
      <c r="AJ84" s="476"/>
      <c r="AK84" s="476"/>
      <c r="AL84" s="476"/>
      <c r="AM84" s="476"/>
      <c r="AN84" s="476"/>
      <c r="AO84" s="476"/>
      <c r="AP84" s="476"/>
      <c r="AQ84" s="476"/>
      <c r="AR84" s="476"/>
      <c r="AS84" s="476"/>
      <c r="AT84" s="476"/>
      <c r="AU84" s="476"/>
      <c r="AV84" s="476"/>
      <c r="AW84" s="476"/>
      <c r="AX84" s="476"/>
      <c r="AY84" s="476"/>
      <c r="AZ84" s="476"/>
      <c r="BA84" s="476"/>
      <c r="BB84" s="476"/>
      <c r="BC84" s="476"/>
      <c r="BD84" s="476"/>
      <c r="BE84" s="476"/>
      <c r="BF84" s="476"/>
      <c r="BG84" s="476"/>
      <c r="BH84" s="476"/>
      <c r="BI84" s="476"/>
      <c r="BJ84" s="476"/>
      <c r="BK84" s="476"/>
      <c r="BL84" s="476"/>
      <c r="BM84" s="476"/>
      <c r="BN84" s="476"/>
      <c r="BO84" s="476"/>
      <c r="BP84" s="476"/>
      <c r="BQ84" s="476"/>
      <c r="BR84" s="476"/>
      <c r="BS84" s="476"/>
      <c r="BT84" s="476"/>
      <c r="BU84" s="476"/>
      <c r="BV84" s="476"/>
      <c r="BW84" s="476"/>
      <c r="BX84" s="476"/>
      <c r="BY84" s="476"/>
      <c r="BZ84" s="476"/>
      <c r="CA84" s="476"/>
      <c r="CB84" s="476"/>
      <c r="CC84" s="476"/>
      <c r="CD84" s="476"/>
      <c r="CE84" s="476"/>
      <c r="CF84" s="476"/>
      <c r="CG84" s="476"/>
      <c r="CH84" s="476"/>
      <c r="CI84" s="476"/>
      <c r="CJ84" s="476"/>
      <c r="CK84" s="476"/>
      <c r="CL84" s="476"/>
      <c r="CM84" s="476"/>
    </row>
    <row r="85" spans="1:91" x14ac:dyDescent="0.15">
      <c r="A85" s="486"/>
      <c r="B85" s="476"/>
      <c r="C85" s="476"/>
      <c r="D85" s="476" t="s">
        <v>1517</v>
      </c>
      <c r="E85" s="476"/>
      <c r="F85" s="477" t="s">
        <v>858</v>
      </c>
      <c r="G85" s="1230">
        <f>SUM(G83:G84)</f>
        <v>0</v>
      </c>
      <c r="H85" s="1230">
        <f>SUM(H83:H84)</f>
        <v>0</v>
      </c>
      <c r="I85" s="1230">
        <f>SUM(I83:I84)</f>
        <v>0</v>
      </c>
      <c r="J85" s="1230">
        <f>SUM(J83:J84)</f>
        <v>0</v>
      </c>
      <c r="K85" s="1230">
        <f>SUM(K83:K84)</f>
        <v>0</v>
      </c>
      <c r="L85" s="476"/>
      <c r="M85" s="1682">
        <f>SUM(M83:M84)+N83</f>
        <v>0</v>
      </c>
      <c r="N85" s="476"/>
      <c r="O85" s="476"/>
      <c r="P85" s="476"/>
      <c r="Q85" s="476"/>
      <c r="R85" s="476"/>
      <c r="S85" s="476"/>
      <c r="T85" s="476"/>
      <c r="U85" s="476"/>
      <c r="V85" s="476"/>
      <c r="W85" s="476"/>
      <c r="X85" s="476"/>
      <c r="Y85" s="476"/>
      <c r="Z85" s="476"/>
      <c r="AA85" s="476"/>
      <c r="AB85" s="476"/>
      <c r="AC85" s="476"/>
      <c r="AD85" s="476"/>
      <c r="AE85" s="949"/>
      <c r="AF85" s="476"/>
      <c r="AG85" s="476"/>
      <c r="AH85" s="476"/>
      <c r="AI85" s="476"/>
      <c r="AJ85" s="476"/>
      <c r="AK85" s="476"/>
      <c r="AL85" s="476"/>
      <c r="AM85" s="476"/>
      <c r="AN85" s="476"/>
      <c r="AO85" s="476"/>
      <c r="AP85" s="476"/>
      <c r="AQ85" s="476"/>
      <c r="AR85" s="476"/>
      <c r="AS85" s="476"/>
      <c r="AT85" s="476"/>
      <c r="AU85" s="476"/>
      <c r="AV85" s="476"/>
      <c r="AW85" s="476"/>
      <c r="AX85" s="476"/>
      <c r="AY85" s="476"/>
      <c r="AZ85" s="476"/>
      <c r="BA85" s="476"/>
      <c r="BB85" s="476"/>
      <c r="BC85" s="476"/>
      <c r="BD85" s="476"/>
      <c r="BE85" s="476"/>
      <c r="BF85" s="476"/>
      <c r="BG85" s="476"/>
      <c r="BH85" s="476"/>
      <c r="BI85" s="476"/>
      <c r="BJ85" s="476"/>
      <c r="BK85" s="476"/>
      <c r="BL85" s="476"/>
      <c r="BM85" s="476"/>
      <c r="BN85" s="476"/>
      <c r="BO85" s="476"/>
      <c r="BP85" s="476"/>
      <c r="BQ85" s="476"/>
      <c r="BR85" s="476"/>
      <c r="BS85" s="476"/>
      <c r="BT85" s="476"/>
      <c r="BU85" s="476"/>
      <c r="BV85" s="476"/>
      <c r="BW85" s="476"/>
      <c r="BX85" s="476"/>
      <c r="BY85" s="476"/>
      <c r="BZ85" s="476"/>
      <c r="CA85" s="476"/>
      <c r="CB85" s="476"/>
      <c r="CC85" s="476"/>
      <c r="CD85" s="476"/>
      <c r="CE85" s="476"/>
      <c r="CF85" s="476"/>
      <c r="CG85" s="476"/>
      <c r="CH85" s="476"/>
      <c r="CI85" s="476"/>
      <c r="CJ85" s="476"/>
      <c r="CK85" s="476"/>
      <c r="CL85" s="476"/>
      <c r="CM85" s="476"/>
    </row>
    <row r="86" spans="1:91" x14ac:dyDescent="0.15">
      <c r="A86" s="476" t="s">
        <v>177</v>
      </c>
      <c r="B86" s="476"/>
      <c r="C86" s="476"/>
      <c r="D86" s="476"/>
      <c r="E86" s="1685" t="s">
        <v>856</v>
      </c>
      <c r="F86" s="1686">
        <f>+M87</f>
        <v>0</v>
      </c>
      <c r="G86" s="1686">
        <f>+F86-G85</f>
        <v>0</v>
      </c>
      <c r="H86" s="1686">
        <f>+G86-H85</f>
        <v>0</v>
      </c>
      <c r="I86" s="1686">
        <f>+H86-I85</f>
        <v>0</v>
      </c>
      <c r="J86" s="1686">
        <f>+I86-J85</f>
        <v>0</v>
      </c>
      <c r="K86" s="1686">
        <f>+J86-K85</f>
        <v>0</v>
      </c>
      <c r="L86" s="476"/>
      <c r="M86" s="476"/>
      <c r="N86" s="476"/>
      <c r="O86" s="476"/>
      <c r="P86" s="476"/>
      <c r="Q86" s="476"/>
      <c r="R86" s="476"/>
      <c r="S86" s="476"/>
      <c r="T86" s="476"/>
      <c r="U86" s="476"/>
      <c r="V86" s="476"/>
      <c r="W86" s="476"/>
      <c r="X86" s="476"/>
      <c r="Y86" s="476"/>
      <c r="Z86" s="476"/>
      <c r="AA86" s="476"/>
      <c r="AB86" s="476"/>
      <c r="AC86" s="476"/>
      <c r="AD86" s="476"/>
      <c r="AE86" s="949"/>
      <c r="AF86" s="476"/>
      <c r="AG86" s="476"/>
      <c r="AH86" s="476"/>
      <c r="AI86" s="476"/>
      <c r="AJ86" s="476"/>
      <c r="AK86" s="476"/>
      <c r="AL86" s="476"/>
      <c r="AM86" s="476"/>
      <c r="AN86" s="476"/>
      <c r="AO86" s="476"/>
      <c r="AP86" s="476"/>
      <c r="AQ86" s="476"/>
      <c r="AR86" s="476"/>
      <c r="AS86" s="476"/>
      <c r="AT86" s="476"/>
      <c r="AU86" s="476"/>
      <c r="AV86" s="476"/>
      <c r="AW86" s="476"/>
      <c r="AX86" s="476"/>
      <c r="AY86" s="476"/>
      <c r="AZ86" s="476"/>
      <c r="BA86" s="476"/>
      <c r="BB86" s="476"/>
      <c r="BC86" s="476"/>
      <c r="BD86" s="476"/>
      <c r="BE86" s="476"/>
      <c r="BF86" s="476"/>
      <c r="BG86" s="476"/>
      <c r="BH86" s="476"/>
      <c r="BI86" s="476"/>
      <c r="BJ86" s="476"/>
      <c r="BK86" s="476"/>
      <c r="BL86" s="476"/>
      <c r="BM86" s="476"/>
      <c r="BN86" s="476"/>
      <c r="BO86" s="476"/>
      <c r="BP86" s="476"/>
      <c r="BQ86" s="476"/>
      <c r="BR86" s="476"/>
      <c r="BS86" s="476"/>
      <c r="BT86" s="476"/>
      <c r="BU86" s="476"/>
      <c r="BV86" s="476"/>
      <c r="BW86" s="476"/>
      <c r="BX86" s="476"/>
      <c r="BY86" s="476"/>
      <c r="BZ86" s="476"/>
      <c r="CA86" s="476"/>
      <c r="CB86" s="476"/>
      <c r="CC86" s="476"/>
      <c r="CD86" s="476"/>
      <c r="CE86" s="476"/>
      <c r="CF86" s="476"/>
      <c r="CG86" s="476"/>
      <c r="CH86" s="476"/>
      <c r="CI86" s="476"/>
      <c r="CJ86" s="476"/>
      <c r="CK86" s="476"/>
      <c r="CL86" s="476"/>
      <c r="CM86" s="476"/>
    </row>
    <row r="87" spans="1:91" x14ac:dyDescent="0.15">
      <c r="A87" s="486"/>
      <c r="B87" s="476"/>
      <c r="C87" s="476"/>
      <c r="D87" s="476"/>
      <c r="E87" s="476"/>
      <c r="F87" s="476" t="s">
        <v>756</v>
      </c>
      <c r="G87" s="476">
        <v>1</v>
      </c>
      <c r="H87" s="476">
        <v>2</v>
      </c>
      <c r="I87" s="476">
        <v>3</v>
      </c>
      <c r="J87" s="476">
        <v>4</v>
      </c>
      <c r="K87" s="476">
        <v>5</v>
      </c>
      <c r="L87" s="476"/>
      <c r="M87" s="1230">
        <f>$F$277</f>
        <v>0</v>
      </c>
      <c r="N87" s="476"/>
      <c r="O87" s="476"/>
      <c r="P87" s="476"/>
      <c r="Q87" s="476"/>
      <c r="R87" s="476"/>
      <c r="S87" s="476"/>
      <c r="T87" s="476"/>
      <c r="U87" s="476"/>
      <c r="V87" s="476"/>
      <c r="W87" s="476"/>
      <c r="X87" s="476"/>
      <c r="Y87" s="476"/>
      <c r="Z87" s="476"/>
      <c r="AA87" s="476"/>
      <c r="AB87" s="476"/>
      <c r="AC87" s="476"/>
      <c r="AD87" s="476"/>
      <c r="AE87" s="949"/>
      <c r="AF87" s="476"/>
      <c r="AG87" s="476"/>
      <c r="AH87" s="476"/>
      <c r="AI87" s="476"/>
      <c r="AJ87" s="476"/>
      <c r="AK87" s="476"/>
      <c r="AL87" s="476"/>
      <c r="AM87" s="476"/>
      <c r="AN87" s="476"/>
      <c r="AO87" s="476"/>
      <c r="AP87" s="476"/>
      <c r="AQ87" s="476"/>
      <c r="AR87" s="476"/>
      <c r="AS87" s="476"/>
      <c r="AT87" s="476"/>
      <c r="AU87" s="476"/>
      <c r="AV87" s="476"/>
      <c r="AW87" s="476"/>
      <c r="AX87" s="476"/>
      <c r="AY87" s="476"/>
      <c r="AZ87" s="476"/>
      <c r="BA87" s="476"/>
      <c r="BB87" s="476"/>
      <c r="BC87" s="476"/>
      <c r="BD87" s="476"/>
      <c r="BE87" s="476"/>
      <c r="BF87" s="476"/>
      <c r="BG87" s="476"/>
      <c r="BH87" s="476"/>
      <c r="BI87" s="476"/>
      <c r="BJ87" s="476"/>
      <c r="BK87" s="476"/>
      <c r="BL87" s="476"/>
      <c r="BM87" s="476"/>
      <c r="BN87" s="476"/>
      <c r="BO87" s="476"/>
      <c r="BP87" s="476"/>
      <c r="BQ87" s="476"/>
      <c r="BR87" s="476"/>
      <c r="BS87" s="476"/>
      <c r="BT87" s="476"/>
      <c r="BU87" s="476"/>
      <c r="BV87" s="476"/>
      <c r="BW87" s="476"/>
      <c r="BX87" s="476"/>
      <c r="BY87" s="476"/>
      <c r="BZ87" s="476"/>
      <c r="CA87" s="476"/>
      <c r="CB87" s="476"/>
      <c r="CC87" s="476"/>
      <c r="CD87" s="476"/>
      <c r="CE87" s="476"/>
      <c r="CF87" s="476"/>
      <c r="CG87" s="476"/>
      <c r="CH87" s="476"/>
      <c r="CI87" s="476"/>
      <c r="CJ87" s="476"/>
      <c r="CK87" s="476"/>
      <c r="CL87" s="476"/>
      <c r="CM87" s="476"/>
    </row>
    <row r="88" spans="1:91" x14ac:dyDescent="0.15">
      <c r="A88" s="486"/>
      <c r="B88" s="476"/>
      <c r="C88" s="476"/>
      <c r="D88" s="476" t="s">
        <v>758</v>
      </c>
      <c r="E88" s="476"/>
      <c r="F88" s="476">
        <f>+L83</f>
        <v>0</v>
      </c>
      <c r="G88" s="1230">
        <f>+F88-G83</f>
        <v>0</v>
      </c>
      <c r="H88" s="1230">
        <f>+G88-H83</f>
        <v>0</v>
      </c>
      <c r="I88" s="1230">
        <f>+H88-I83</f>
        <v>0</v>
      </c>
      <c r="J88" s="1230">
        <f>+I88-J83</f>
        <v>0</v>
      </c>
      <c r="K88" s="1230">
        <f>+J88-K83</f>
        <v>0</v>
      </c>
      <c r="L88" s="476"/>
      <c r="M88" s="1230"/>
      <c r="N88" s="476"/>
      <c r="O88" s="476"/>
      <c r="P88" s="476"/>
      <c r="Q88" s="476"/>
      <c r="R88" s="476"/>
      <c r="S88" s="476"/>
      <c r="T88" s="476"/>
      <c r="U88" s="476"/>
      <c r="V88" s="476"/>
      <c r="W88" s="476"/>
      <c r="X88" s="476"/>
      <c r="Y88" s="476"/>
      <c r="Z88" s="476"/>
      <c r="AA88" s="476"/>
      <c r="AB88" s="476"/>
      <c r="AC88" s="476"/>
      <c r="AD88" s="476"/>
      <c r="AE88" s="949"/>
      <c r="AF88" s="476"/>
      <c r="AG88" s="476"/>
      <c r="AH88" s="476"/>
      <c r="AI88" s="476"/>
      <c r="AJ88" s="476"/>
      <c r="AK88" s="476"/>
      <c r="AL88" s="476"/>
      <c r="AM88" s="476"/>
      <c r="AN88" s="476"/>
      <c r="AO88" s="476"/>
      <c r="AP88" s="476"/>
      <c r="AQ88" s="476"/>
      <c r="AR88" s="476"/>
      <c r="AS88" s="476"/>
      <c r="AT88" s="476"/>
      <c r="AU88" s="476"/>
      <c r="AV88" s="476"/>
      <c r="AW88" s="476"/>
      <c r="AX88" s="476"/>
      <c r="AY88" s="476"/>
      <c r="AZ88" s="476"/>
      <c r="BA88" s="476"/>
      <c r="BB88" s="476"/>
      <c r="BC88" s="476"/>
      <c r="BD88" s="476"/>
      <c r="BE88" s="476"/>
      <c r="BF88" s="476"/>
      <c r="BG88" s="476"/>
      <c r="BH88" s="476"/>
      <c r="BI88" s="476"/>
      <c r="BJ88" s="476"/>
      <c r="BK88" s="476"/>
      <c r="BL88" s="476"/>
      <c r="BM88" s="476"/>
      <c r="BN88" s="476"/>
      <c r="BO88" s="476"/>
      <c r="BP88" s="476"/>
      <c r="BQ88" s="476"/>
      <c r="BR88" s="476"/>
      <c r="BS88" s="476"/>
      <c r="BT88" s="476"/>
      <c r="BU88" s="476"/>
      <c r="BV88" s="476"/>
      <c r="BW88" s="476"/>
      <c r="BX88" s="476"/>
      <c r="BY88" s="476"/>
      <c r="BZ88" s="476"/>
      <c r="CA88" s="476"/>
      <c r="CB88" s="476"/>
      <c r="CC88" s="476"/>
      <c r="CD88" s="476"/>
      <c r="CE88" s="476"/>
      <c r="CF88" s="476"/>
      <c r="CG88" s="476"/>
      <c r="CH88" s="476"/>
      <c r="CI88" s="476"/>
      <c r="CJ88" s="476"/>
      <c r="CK88" s="476"/>
      <c r="CL88" s="476"/>
      <c r="CM88" s="476"/>
    </row>
    <row r="89" spans="1:91" x14ac:dyDescent="0.15">
      <c r="A89" s="486"/>
      <c r="B89" s="476"/>
      <c r="C89" s="476"/>
      <c r="D89" s="476" t="s">
        <v>747</v>
      </c>
      <c r="E89" s="476"/>
      <c r="F89" s="476">
        <f>+G84</f>
        <v>0</v>
      </c>
      <c r="G89" s="1230">
        <f>+F89-G84+H84</f>
        <v>0</v>
      </c>
      <c r="H89" s="1230">
        <f>+G89-H84+I84</f>
        <v>0</v>
      </c>
      <c r="I89" s="1230">
        <f>+H89-I84+J84</f>
        <v>0</v>
      </c>
      <c r="J89" s="1230">
        <f>+I89-J84+K84</f>
        <v>0</v>
      </c>
      <c r="K89" s="1230">
        <f>+J89-K84+AE79</f>
        <v>0</v>
      </c>
      <c r="L89" s="476"/>
      <c r="M89" s="476"/>
      <c r="N89" s="476"/>
      <c r="O89" s="476"/>
      <c r="P89" s="476"/>
      <c r="Q89" s="476"/>
      <c r="R89" s="476"/>
      <c r="S89" s="476"/>
      <c r="T89" s="476"/>
      <c r="U89" s="476"/>
      <c r="V89" s="476"/>
      <c r="W89" s="476"/>
      <c r="X89" s="476"/>
      <c r="Y89" s="476"/>
      <c r="Z89" s="476"/>
      <c r="AA89" s="476"/>
      <c r="AB89" s="476"/>
      <c r="AC89" s="476"/>
      <c r="AD89" s="476"/>
      <c r="AE89" s="949"/>
      <c r="AF89" s="476"/>
      <c r="AG89" s="476"/>
      <c r="AH89" s="476"/>
      <c r="AI89" s="476"/>
      <c r="AJ89" s="476"/>
      <c r="AK89" s="476"/>
      <c r="AL89" s="476"/>
      <c r="AM89" s="476"/>
      <c r="AN89" s="476"/>
      <c r="AO89" s="476"/>
      <c r="AP89" s="476"/>
      <c r="AQ89" s="476"/>
      <c r="AR89" s="476"/>
      <c r="AS89" s="476"/>
      <c r="AT89" s="476"/>
      <c r="AU89" s="476"/>
      <c r="AV89" s="476"/>
      <c r="AW89" s="476"/>
      <c r="AX89" s="476"/>
      <c r="AY89" s="476"/>
      <c r="AZ89" s="476"/>
      <c r="BA89" s="476"/>
      <c r="BB89" s="476"/>
      <c r="BC89" s="476"/>
      <c r="BD89" s="476"/>
      <c r="BE89" s="476"/>
      <c r="BF89" s="476"/>
      <c r="BG89" s="476"/>
      <c r="BH89" s="476"/>
      <c r="BI89" s="476"/>
      <c r="BJ89" s="476"/>
      <c r="BK89" s="476"/>
      <c r="BL89" s="476"/>
      <c r="BM89" s="476"/>
      <c r="BN89" s="476"/>
      <c r="BO89" s="476"/>
      <c r="BP89" s="476"/>
      <c r="BQ89" s="476"/>
      <c r="BR89" s="476"/>
      <c r="BS89" s="476"/>
      <c r="BT89" s="476"/>
      <c r="BU89" s="476"/>
      <c r="BV89" s="476"/>
      <c r="BW89" s="476"/>
      <c r="BX89" s="476"/>
      <c r="BY89" s="476"/>
      <c r="BZ89" s="476"/>
      <c r="CA89" s="476"/>
      <c r="CB89" s="476"/>
      <c r="CC89" s="476"/>
      <c r="CD89" s="476"/>
      <c r="CE89" s="476"/>
      <c r="CF89" s="476"/>
      <c r="CG89" s="476"/>
      <c r="CH89" s="476"/>
      <c r="CI89" s="476"/>
      <c r="CJ89" s="476"/>
      <c r="CK89" s="476"/>
      <c r="CL89" s="476"/>
      <c r="CM89" s="476"/>
    </row>
    <row r="90" spans="1:91" x14ac:dyDescent="0.15">
      <c r="A90" s="486"/>
      <c r="B90" s="476"/>
      <c r="C90" s="476"/>
      <c r="D90" s="476" t="s">
        <v>1517</v>
      </c>
      <c r="E90" s="476"/>
      <c r="F90" s="476">
        <f t="shared" ref="F90:K90" si="28">SUM(F88:F89)</f>
        <v>0</v>
      </c>
      <c r="G90" s="1230">
        <f t="shared" si="28"/>
        <v>0</v>
      </c>
      <c r="H90" s="1230">
        <f t="shared" si="28"/>
        <v>0</v>
      </c>
      <c r="I90" s="1230">
        <f t="shared" si="28"/>
        <v>0</v>
      </c>
      <c r="J90" s="1230">
        <f t="shared" si="28"/>
        <v>0</v>
      </c>
      <c r="K90" s="1230">
        <f t="shared" si="28"/>
        <v>0</v>
      </c>
      <c r="L90" s="476"/>
      <c r="M90" s="1230"/>
      <c r="N90" s="1230"/>
      <c r="O90" s="1230"/>
      <c r="P90" s="1230"/>
      <c r="Q90" s="1230"/>
      <c r="R90" s="476"/>
      <c r="S90" s="476"/>
      <c r="T90" s="476"/>
      <c r="U90" s="476"/>
      <c r="V90" s="476"/>
      <c r="W90" s="476"/>
      <c r="X90" s="476"/>
      <c r="Y90" s="476"/>
      <c r="Z90" s="476"/>
      <c r="AA90" s="476"/>
      <c r="AB90" s="476"/>
      <c r="AC90" s="476"/>
      <c r="AD90" s="476"/>
      <c r="AE90" s="949"/>
      <c r="AF90" s="476"/>
      <c r="AG90" s="476"/>
      <c r="AH90" s="476"/>
      <c r="AI90" s="476"/>
      <c r="AJ90" s="476"/>
      <c r="AK90" s="476"/>
      <c r="AL90" s="476"/>
      <c r="AM90" s="476"/>
      <c r="AN90" s="476"/>
      <c r="AO90" s="476"/>
      <c r="AP90" s="476"/>
      <c r="AQ90" s="476"/>
      <c r="AR90" s="476"/>
      <c r="AS90" s="476"/>
      <c r="AT90" s="476"/>
      <c r="AU90" s="476"/>
      <c r="AV90" s="476"/>
      <c r="AW90" s="476"/>
      <c r="AX90" s="476"/>
      <c r="AY90" s="476"/>
      <c r="AZ90" s="476"/>
      <c r="BA90" s="476"/>
      <c r="BB90" s="476"/>
      <c r="BC90" s="476"/>
      <c r="BD90" s="476"/>
      <c r="BE90" s="476"/>
      <c r="BF90" s="476"/>
      <c r="BG90" s="476"/>
      <c r="BH90" s="476"/>
      <c r="BI90" s="476"/>
      <c r="BJ90" s="476"/>
      <c r="BK90" s="476"/>
      <c r="BL90" s="476"/>
      <c r="BM90" s="476"/>
      <c r="BN90" s="476"/>
      <c r="BO90" s="476"/>
      <c r="BP90" s="476"/>
      <c r="BQ90" s="476"/>
      <c r="BR90" s="476"/>
      <c r="BS90" s="476"/>
      <c r="BT90" s="476"/>
      <c r="BU90" s="476"/>
      <c r="BV90" s="476"/>
      <c r="BW90" s="476"/>
      <c r="BX90" s="476"/>
      <c r="BY90" s="476"/>
      <c r="BZ90" s="476"/>
      <c r="CA90" s="476"/>
      <c r="CB90" s="476"/>
      <c r="CC90" s="476"/>
      <c r="CD90" s="476"/>
      <c r="CE90" s="476"/>
      <c r="CF90" s="476"/>
      <c r="CG90" s="476"/>
      <c r="CH90" s="476"/>
      <c r="CI90" s="476"/>
      <c r="CJ90" s="476"/>
      <c r="CK90" s="476"/>
      <c r="CL90" s="476"/>
      <c r="CM90" s="476"/>
    </row>
    <row r="91" spans="1:91" x14ac:dyDescent="0.15">
      <c r="A91" s="486"/>
      <c r="B91" s="476" t="s">
        <v>412</v>
      </c>
      <c r="C91" s="476" t="s">
        <v>748</v>
      </c>
      <c r="D91" s="476" t="s">
        <v>414</v>
      </c>
      <c r="E91" s="476"/>
      <c r="F91" s="476"/>
      <c r="G91" s="476"/>
      <c r="H91" s="476"/>
      <c r="I91" s="476"/>
      <c r="J91" s="476"/>
      <c r="K91" s="476"/>
      <c r="L91" s="476"/>
      <c r="M91" s="476"/>
      <c r="N91" s="476"/>
      <c r="O91" s="476"/>
      <c r="P91" s="476"/>
      <c r="Q91" s="476" t="s">
        <v>758</v>
      </c>
      <c r="R91" s="476"/>
      <c r="S91" s="476"/>
      <c r="T91" s="476"/>
      <c r="U91" s="476"/>
      <c r="V91" s="476"/>
      <c r="W91" s="476" t="s">
        <v>747</v>
      </c>
      <c r="X91" s="476"/>
      <c r="Y91" s="476"/>
      <c r="Z91" s="476"/>
      <c r="AA91" s="476"/>
      <c r="AB91" s="476"/>
      <c r="AC91" s="476"/>
      <c r="AD91" s="476"/>
      <c r="AE91" s="949"/>
      <c r="AF91" s="476"/>
      <c r="AG91" s="476"/>
      <c r="AH91" s="476"/>
      <c r="AI91" s="476"/>
      <c r="AJ91" s="476"/>
      <c r="AK91" s="476"/>
      <c r="AL91" s="476"/>
      <c r="AM91" s="476"/>
      <c r="AN91" s="476"/>
      <c r="AO91" s="476"/>
      <c r="AP91" s="476"/>
      <c r="AQ91" s="476"/>
      <c r="AR91" s="476"/>
      <c r="AS91" s="476"/>
      <c r="AT91" s="476"/>
      <c r="AU91" s="476"/>
      <c r="AV91" s="476"/>
      <c r="AW91" s="476"/>
      <c r="AX91" s="476"/>
      <c r="AY91" s="476"/>
      <c r="AZ91" s="476"/>
      <c r="BA91" s="476"/>
      <c r="BB91" s="476"/>
      <c r="BC91" s="476"/>
      <c r="BD91" s="476"/>
      <c r="BE91" s="476"/>
      <c r="BF91" s="476"/>
      <c r="BG91" s="476"/>
      <c r="BH91" s="476"/>
      <c r="BI91" s="476"/>
      <c r="BJ91" s="476"/>
      <c r="BK91" s="476"/>
      <c r="BL91" s="476"/>
      <c r="BM91" s="476"/>
      <c r="BN91" s="476"/>
      <c r="BO91" s="476"/>
      <c r="BP91" s="476"/>
      <c r="BQ91" s="476"/>
      <c r="BR91" s="476"/>
      <c r="BS91" s="476"/>
      <c r="BT91" s="476"/>
      <c r="BU91" s="476"/>
      <c r="BV91" s="476"/>
      <c r="BW91" s="476"/>
      <c r="BX91" s="476"/>
      <c r="BY91" s="476"/>
      <c r="BZ91" s="476"/>
      <c r="CA91" s="476"/>
      <c r="CB91" s="476"/>
      <c r="CC91" s="476"/>
      <c r="CD91" s="476"/>
      <c r="CE91" s="476"/>
      <c r="CF91" s="476"/>
      <c r="CG91" s="476"/>
      <c r="CH91" s="476"/>
      <c r="CI91" s="476"/>
      <c r="CJ91" s="476"/>
      <c r="CK91" s="476"/>
      <c r="CL91" s="476"/>
      <c r="CM91" s="476"/>
    </row>
    <row r="92" spans="1:91" x14ac:dyDescent="0.15">
      <c r="A92" s="486"/>
      <c r="B92" s="476" t="s">
        <v>745</v>
      </c>
      <c r="C92" s="476" t="s">
        <v>760</v>
      </c>
      <c r="D92" s="476">
        <v>1</v>
      </c>
      <c r="E92" s="476">
        <v>2</v>
      </c>
      <c r="F92" s="476">
        <v>3</v>
      </c>
      <c r="G92" s="476">
        <v>4</v>
      </c>
      <c r="H92" s="476">
        <v>5</v>
      </c>
      <c r="I92" s="476">
        <v>6</v>
      </c>
      <c r="J92" s="476">
        <v>7</v>
      </c>
      <c r="K92" s="476">
        <v>8</v>
      </c>
      <c r="L92" s="476">
        <v>9</v>
      </c>
      <c r="M92" s="476">
        <v>10</v>
      </c>
      <c r="N92" s="476">
        <v>11</v>
      </c>
      <c r="O92" s="476">
        <v>12</v>
      </c>
      <c r="P92" s="476"/>
      <c r="Q92" s="476" t="s">
        <v>761</v>
      </c>
      <c r="R92" s="476" t="s">
        <v>1517</v>
      </c>
      <c r="S92" s="476" t="s">
        <v>762</v>
      </c>
      <c r="T92" s="476" t="s">
        <v>763</v>
      </c>
      <c r="U92" s="476" t="s">
        <v>764</v>
      </c>
      <c r="V92" s="476" t="s">
        <v>765</v>
      </c>
      <c r="W92" s="476" t="s">
        <v>761</v>
      </c>
      <c r="X92" s="476" t="s">
        <v>1517</v>
      </c>
      <c r="Y92" s="476" t="s">
        <v>762</v>
      </c>
      <c r="Z92" s="476" t="s">
        <v>763</v>
      </c>
      <c r="AA92" s="476" t="s">
        <v>764</v>
      </c>
      <c r="AB92" s="476" t="s">
        <v>765</v>
      </c>
      <c r="AC92" s="476"/>
      <c r="AD92" s="476"/>
      <c r="AE92" s="949"/>
      <c r="AF92" s="476"/>
      <c r="AG92" s="476"/>
      <c r="AH92" s="476"/>
      <c r="AI92" s="476"/>
      <c r="AJ92" s="476"/>
      <c r="AK92" s="476"/>
      <c r="AL92" s="476"/>
      <c r="AM92" s="476"/>
      <c r="AN92" s="476"/>
      <c r="AO92" s="476"/>
      <c r="AP92" s="476"/>
      <c r="AQ92" s="476"/>
      <c r="AR92" s="476"/>
      <c r="AS92" s="476"/>
      <c r="AT92" s="476"/>
      <c r="AU92" s="476"/>
      <c r="AV92" s="476"/>
      <c r="AW92" s="476"/>
      <c r="AX92" s="476"/>
      <c r="AY92" s="476"/>
      <c r="AZ92" s="476"/>
      <c r="BA92" s="476"/>
      <c r="BB92" s="476"/>
      <c r="BC92" s="476"/>
      <c r="BD92" s="476"/>
      <c r="BE92" s="476"/>
      <c r="BF92" s="476"/>
      <c r="BG92" s="476"/>
      <c r="BH92" s="476"/>
      <c r="BI92" s="476"/>
      <c r="BJ92" s="476"/>
      <c r="BK92" s="476"/>
      <c r="BL92" s="476"/>
      <c r="BM92" s="476"/>
      <c r="BN92" s="476"/>
      <c r="BO92" s="476"/>
      <c r="BP92" s="476"/>
      <c r="BQ92" s="476"/>
      <c r="BR92" s="476"/>
      <c r="BS92" s="476"/>
      <c r="BT92" s="476"/>
      <c r="BU92" s="476"/>
      <c r="BV92" s="476"/>
      <c r="BW92" s="476"/>
      <c r="BX92" s="476"/>
      <c r="BY92" s="476"/>
      <c r="BZ92" s="476"/>
      <c r="CA92" s="476"/>
      <c r="CB92" s="476"/>
      <c r="CC92" s="476"/>
      <c r="CD92" s="476"/>
      <c r="CE92" s="476"/>
      <c r="CF92" s="476"/>
      <c r="CG92" s="476"/>
      <c r="CH92" s="476"/>
      <c r="CI92" s="476"/>
      <c r="CJ92" s="476"/>
      <c r="CK92" s="476"/>
      <c r="CL92" s="476"/>
      <c r="CM92" s="476"/>
    </row>
    <row r="93" spans="1:91" hidden="1" x14ac:dyDescent="0.15">
      <c r="A93" s="486"/>
      <c r="B93" s="476" t="s">
        <v>766</v>
      </c>
      <c r="C93" s="476" t="s">
        <v>767</v>
      </c>
      <c r="D93" s="476"/>
      <c r="E93" s="476"/>
      <c r="F93" s="476"/>
      <c r="G93" s="476"/>
      <c r="H93" s="476"/>
      <c r="I93" s="476"/>
      <c r="J93" s="476"/>
      <c r="K93" s="476"/>
      <c r="L93" s="476"/>
      <c r="M93" s="476"/>
      <c r="N93" s="476"/>
      <c r="O93" s="476">
        <f>$S$104</f>
        <v>0</v>
      </c>
      <c r="P93" s="476"/>
      <c r="Q93" s="476">
        <v>1</v>
      </c>
      <c r="R93" s="476">
        <f t="shared" ref="R93:R103" si="29">+J67</f>
        <v>0</v>
      </c>
      <c r="S93" s="476">
        <f t="shared" ref="S93:S103" si="30">IF(E67=1,R93,0)</f>
        <v>0</v>
      </c>
      <c r="T93" s="476">
        <f t="shared" ref="T93:T103" si="31">IF(E67=12,R93/12,0)</f>
        <v>0</v>
      </c>
      <c r="U93" s="476">
        <f t="shared" ref="U93:U103" si="32">IF(E67=6,R93/6,0)</f>
        <v>0</v>
      </c>
      <c r="V93" s="476">
        <f t="shared" ref="V93:V103" si="33">IF(E67=4,R93/4,0)</f>
        <v>0</v>
      </c>
      <c r="W93" s="476">
        <v>1</v>
      </c>
      <c r="X93" s="476">
        <f t="shared" ref="X93:X103" si="34">+K67</f>
        <v>0</v>
      </c>
      <c r="Y93" s="476">
        <f t="shared" ref="Y93:Y103" si="35">IF(E67=1,X93,0)</f>
        <v>0</v>
      </c>
      <c r="Z93" s="476">
        <f t="shared" ref="Z93:Z103" si="36">IF(E67=12,X93/12,0)</f>
        <v>0</v>
      </c>
      <c r="AA93" s="476">
        <f t="shared" ref="AA93:AA103" si="37">IF(E67=6,X93/6,0)</f>
        <v>0</v>
      </c>
      <c r="AB93" s="476">
        <f t="shared" ref="AB93:AB103" si="38">IF(E67=4,X93/4,0)</f>
        <v>0</v>
      </c>
      <c r="AC93" s="476"/>
      <c r="AD93" s="476"/>
      <c r="AE93" s="949"/>
      <c r="AF93" s="476"/>
      <c r="AG93" s="476"/>
      <c r="AH93" s="476"/>
      <c r="AI93" s="476"/>
      <c r="AJ93" s="476"/>
      <c r="AK93" s="476"/>
      <c r="AL93" s="476"/>
      <c r="AM93" s="476"/>
      <c r="AN93" s="476"/>
      <c r="AO93" s="476"/>
      <c r="AP93" s="476"/>
      <c r="AQ93" s="476"/>
      <c r="AR93" s="476"/>
      <c r="AS93" s="476"/>
      <c r="AT93" s="476"/>
      <c r="AU93" s="476"/>
      <c r="AV93" s="476"/>
      <c r="AW93" s="476"/>
      <c r="AX93" s="476"/>
      <c r="AY93" s="476"/>
      <c r="AZ93" s="476"/>
      <c r="BA93" s="476"/>
      <c r="BB93" s="476"/>
      <c r="BC93" s="476"/>
      <c r="BD93" s="476"/>
      <c r="BE93" s="476"/>
      <c r="BF93" s="476"/>
      <c r="BG93" s="476"/>
      <c r="BH93" s="476"/>
      <c r="BI93" s="476"/>
      <c r="BJ93" s="476"/>
      <c r="BK93" s="476"/>
      <c r="BL93" s="476"/>
      <c r="BM93" s="476"/>
      <c r="BN93" s="476"/>
      <c r="BO93" s="476"/>
      <c r="BP93" s="476"/>
      <c r="BQ93" s="476"/>
      <c r="BR93" s="476"/>
      <c r="BS93" s="476"/>
      <c r="BT93" s="476"/>
      <c r="BU93" s="476"/>
      <c r="BV93" s="476"/>
      <c r="BW93" s="476"/>
      <c r="BX93" s="476"/>
      <c r="BY93" s="476"/>
      <c r="BZ93" s="476"/>
      <c r="CA93" s="476"/>
      <c r="CB93" s="476"/>
      <c r="CC93" s="476"/>
      <c r="CD93" s="476"/>
      <c r="CE93" s="476"/>
      <c r="CF93" s="476"/>
      <c r="CG93" s="476"/>
      <c r="CH93" s="476"/>
      <c r="CI93" s="476"/>
      <c r="CJ93" s="476"/>
      <c r="CK93" s="476"/>
      <c r="CL93" s="476"/>
      <c r="CM93" s="476"/>
    </row>
    <row r="94" spans="1:91" hidden="1" x14ac:dyDescent="0.15">
      <c r="A94" s="486"/>
      <c r="B94" s="476"/>
      <c r="C94" s="476" t="s">
        <v>768</v>
      </c>
      <c r="D94" s="1230">
        <f t="shared" ref="D94:O94" si="39">$T$104</f>
        <v>0</v>
      </c>
      <c r="E94" s="1230">
        <f t="shared" si="39"/>
        <v>0</v>
      </c>
      <c r="F94" s="1230">
        <f t="shared" si="39"/>
        <v>0</v>
      </c>
      <c r="G94" s="1230">
        <f t="shared" si="39"/>
        <v>0</v>
      </c>
      <c r="H94" s="1230">
        <f t="shared" si="39"/>
        <v>0</v>
      </c>
      <c r="I94" s="1230">
        <f t="shared" si="39"/>
        <v>0</v>
      </c>
      <c r="J94" s="1230">
        <f t="shared" si="39"/>
        <v>0</v>
      </c>
      <c r="K94" s="1230">
        <f t="shared" si="39"/>
        <v>0</v>
      </c>
      <c r="L94" s="1230">
        <f t="shared" si="39"/>
        <v>0</v>
      </c>
      <c r="M94" s="1230">
        <f t="shared" si="39"/>
        <v>0</v>
      </c>
      <c r="N94" s="1230">
        <f t="shared" si="39"/>
        <v>0</v>
      </c>
      <c r="O94" s="1230">
        <f t="shared" si="39"/>
        <v>0</v>
      </c>
      <c r="P94" s="476"/>
      <c r="Q94" s="476">
        <v>2</v>
      </c>
      <c r="R94" s="476">
        <f t="shared" si="29"/>
        <v>0</v>
      </c>
      <c r="S94" s="476">
        <f t="shared" si="30"/>
        <v>0</v>
      </c>
      <c r="T94" s="476">
        <f t="shared" si="31"/>
        <v>0</v>
      </c>
      <c r="U94" s="476">
        <f t="shared" si="32"/>
        <v>0</v>
      </c>
      <c r="V94" s="476">
        <f t="shared" si="33"/>
        <v>0</v>
      </c>
      <c r="W94" s="476">
        <v>2</v>
      </c>
      <c r="X94" s="476">
        <f t="shared" si="34"/>
        <v>0</v>
      </c>
      <c r="Y94" s="476">
        <f t="shared" si="35"/>
        <v>0</v>
      </c>
      <c r="Z94" s="476">
        <f t="shared" si="36"/>
        <v>0</v>
      </c>
      <c r="AA94" s="476">
        <f t="shared" si="37"/>
        <v>0</v>
      </c>
      <c r="AB94" s="476">
        <f t="shared" si="38"/>
        <v>0</v>
      </c>
      <c r="AC94" s="476"/>
      <c r="AD94" s="476"/>
      <c r="AE94" s="949"/>
      <c r="AF94" s="476"/>
      <c r="AG94" s="476"/>
      <c r="AH94" s="476"/>
      <c r="AI94" s="476"/>
      <c r="AJ94" s="476"/>
      <c r="AK94" s="476"/>
      <c r="AL94" s="476"/>
      <c r="AM94" s="476"/>
      <c r="AN94" s="476"/>
      <c r="AO94" s="476"/>
      <c r="AP94" s="476"/>
      <c r="AQ94" s="476"/>
      <c r="AR94" s="476"/>
      <c r="AS94" s="476"/>
      <c r="AT94" s="476"/>
      <c r="AU94" s="476"/>
      <c r="AV94" s="476"/>
      <c r="AW94" s="476"/>
      <c r="AX94" s="476"/>
      <c r="AY94" s="476"/>
      <c r="AZ94" s="476"/>
      <c r="BA94" s="476"/>
      <c r="BB94" s="476"/>
      <c r="BC94" s="476"/>
      <c r="BD94" s="476"/>
      <c r="BE94" s="476"/>
      <c r="BF94" s="476"/>
      <c r="BG94" s="476"/>
      <c r="BH94" s="476"/>
      <c r="BI94" s="476"/>
      <c r="BJ94" s="476"/>
      <c r="BK94" s="476"/>
      <c r="BL94" s="476"/>
      <c r="BM94" s="476"/>
      <c r="BN94" s="476"/>
      <c r="BO94" s="476"/>
      <c r="BP94" s="476"/>
      <c r="BQ94" s="476"/>
      <c r="BR94" s="476"/>
      <c r="BS94" s="476"/>
      <c r="BT94" s="476"/>
      <c r="BU94" s="476"/>
      <c r="BV94" s="476"/>
      <c r="BW94" s="476"/>
      <c r="BX94" s="476"/>
      <c r="BY94" s="476"/>
      <c r="BZ94" s="476"/>
      <c r="CA94" s="476"/>
      <c r="CB94" s="476"/>
      <c r="CC94" s="476"/>
      <c r="CD94" s="476"/>
      <c r="CE94" s="476"/>
      <c r="CF94" s="476"/>
      <c r="CG94" s="476"/>
      <c r="CH94" s="476"/>
      <c r="CI94" s="476"/>
      <c r="CJ94" s="476"/>
      <c r="CK94" s="476"/>
      <c r="CL94" s="476"/>
      <c r="CM94" s="476"/>
    </row>
    <row r="95" spans="1:91" hidden="1" x14ac:dyDescent="0.15">
      <c r="A95" s="486"/>
      <c r="B95" s="476"/>
      <c r="C95" s="476" t="s">
        <v>769</v>
      </c>
      <c r="D95" s="1230"/>
      <c r="E95" s="1230">
        <f>$U$104</f>
        <v>0</v>
      </c>
      <c r="F95" s="1230"/>
      <c r="G95" s="1230">
        <f>$U$104</f>
        <v>0</v>
      </c>
      <c r="H95" s="1230"/>
      <c r="I95" s="1230">
        <f>$U$104</f>
        <v>0</v>
      </c>
      <c r="J95" s="1230"/>
      <c r="K95" s="1230">
        <f>$U$104</f>
        <v>0</v>
      </c>
      <c r="L95" s="1230"/>
      <c r="M95" s="1230">
        <f>$U$104</f>
        <v>0</v>
      </c>
      <c r="N95" s="1230"/>
      <c r="O95" s="1230">
        <f>$U$104</f>
        <v>0</v>
      </c>
      <c r="P95" s="476"/>
      <c r="Q95" s="476">
        <v>3</v>
      </c>
      <c r="R95" s="476">
        <f t="shared" si="29"/>
        <v>0</v>
      </c>
      <c r="S95" s="476">
        <f t="shared" si="30"/>
        <v>0</v>
      </c>
      <c r="T95" s="476">
        <f t="shared" si="31"/>
        <v>0</v>
      </c>
      <c r="U95" s="476">
        <f t="shared" si="32"/>
        <v>0</v>
      </c>
      <c r="V95" s="476">
        <f t="shared" si="33"/>
        <v>0</v>
      </c>
      <c r="W95" s="476">
        <v>3</v>
      </c>
      <c r="X95" s="476">
        <f t="shared" si="34"/>
        <v>0</v>
      </c>
      <c r="Y95" s="476">
        <f t="shared" si="35"/>
        <v>0</v>
      </c>
      <c r="Z95" s="476">
        <f t="shared" si="36"/>
        <v>0</v>
      </c>
      <c r="AA95" s="476">
        <f t="shared" si="37"/>
        <v>0</v>
      </c>
      <c r="AB95" s="476">
        <f t="shared" si="38"/>
        <v>0</v>
      </c>
      <c r="AC95" s="476"/>
      <c r="AD95" s="476"/>
      <c r="AE95" s="949"/>
      <c r="AF95" s="476"/>
      <c r="AG95" s="476"/>
      <c r="AH95" s="476"/>
      <c r="AI95" s="476"/>
      <c r="AJ95" s="476"/>
      <c r="AK95" s="476"/>
      <c r="AL95" s="476"/>
      <c r="AM95" s="476"/>
      <c r="AN95" s="476"/>
      <c r="AO95" s="476"/>
      <c r="AP95" s="476"/>
      <c r="AQ95" s="476"/>
      <c r="AR95" s="476"/>
      <c r="AS95" s="476"/>
      <c r="AT95" s="476"/>
      <c r="AU95" s="476"/>
      <c r="AV95" s="476"/>
      <c r="AW95" s="476"/>
      <c r="AX95" s="476"/>
      <c r="AY95" s="476"/>
      <c r="AZ95" s="476"/>
      <c r="BA95" s="476"/>
      <c r="BB95" s="476"/>
      <c r="BC95" s="476"/>
      <c r="BD95" s="476"/>
      <c r="BE95" s="476"/>
      <c r="BF95" s="476"/>
      <c r="BG95" s="476"/>
      <c r="BH95" s="476"/>
      <c r="BI95" s="476"/>
      <c r="BJ95" s="476"/>
      <c r="BK95" s="476"/>
      <c r="BL95" s="476"/>
      <c r="BM95" s="476"/>
      <c r="BN95" s="476"/>
      <c r="BO95" s="476"/>
      <c r="BP95" s="476"/>
      <c r="BQ95" s="476"/>
      <c r="BR95" s="476"/>
      <c r="BS95" s="476"/>
      <c r="BT95" s="476"/>
      <c r="BU95" s="476"/>
      <c r="BV95" s="476"/>
      <c r="BW95" s="476"/>
      <c r="BX95" s="476"/>
      <c r="BY95" s="476"/>
      <c r="BZ95" s="476"/>
      <c r="CA95" s="476"/>
      <c r="CB95" s="476"/>
      <c r="CC95" s="476"/>
      <c r="CD95" s="476"/>
      <c r="CE95" s="476"/>
      <c r="CF95" s="476"/>
      <c r="CG95" s="476"/>
      <c r="CH95" s="476"/>
      <c r="CI95" s="476"/>
      <c r="CJ95" s="476"/>
      <c r="CK95" s="476"/>
      <c r="CL95" s="476"/>
      <c r="CM95" s="476"/>
    </row>
    <row r="96" spans="1:91" hidden="1" x14ac:dyDescent="0.15">
      <c r="A96" s="486"/>
      <c r="B96" s="476"/>
      <c r="C96" s="476" t="s">
        <v>770</v>
      </c>
      <c r="D96" s="1230"/>
      <c r="E96" s="1230"/>
      <c r="F96" s="1230">
        <f>$V$104</f>
        <v>0</v>
      </c>
      <c r="G96" s="1230"/>
      <c r="H96" s="1230"/>
      <c r="I96" s="1230">
        <f>$V$104</f>
        <v>0</v>
      </c>
      <c r="J96" s="1230"/>
      <c r="K96" s="1230"/>
      <c r="L96" s="1230">
        <f>$V$104</f>
        <v>0</v>
      </c>
      <c r="M96" s="1230"/>
      <c r="N96" s="1230"/>
      <c r="O96" s="1230">
        <f>$V$104</f>
        <v>0</v>
      </c>
      <c r="P96" s="476"/>
      <c r="Q96" s="476">
        <v>4</v>
      </c>
      <c r="R96" s="476">
        <f t="shared" si="29"/>
        <v>0</v>
      </c>
      <c r="S96" s="476">
        <f t="shared" si="30"/>
        <v>0</v>
      </c>
      <c r="T96" s="476">
        <f t="shared" si="31"/>
        <v>0</v>
      </c>
      <c r="U96" s="476">
        <f t="shared" si="32"/>
        <v>0</v>
      </c>
      <c r="V96" s="476">
        <f t="shared" si="33"/>
        <v>0</v>
      </c>
      <c r="W96" s="476">
        <v>4</v>
      </c>
      <c r="X96" s="476">
        <f t="shared" si="34"/>
        <v>0</v>
      </c>
      <c r="Y96" s="476">
        <f t="shared" si="35"/>
        <v>0</v>
      </c>
      <c r="Z96" s="476">
        <f t="shared" si="36"/>
        <v>0</v>
      </c>
      <c r="AA96" s="476">
        <f t="shared" si="37"/>
        <v>0</v>
      </c>
      <c r="AB96" s="476">
        <f t="shared" si="38"/>
        <v>0</v>
      </c>
      <c r="AC96" s="476"/>
      <c r="AD96" s="476"/>
      <c r="AE96" s="949"/>
      <c r="AF96" s="476"/>
      <c r="AG96" s="476"/>
      <c r="AH96" s="476"/>
      <c r="AI96" s="476"/>
      <c r="AJ96" s="476"/>
      <c r="AK96" s="476"/>
      <c r="AL96" s="476"/>
      <c r="AM96" s="476"/>
      <c r="AN96" s="476"/>
      <c r="AO96" s="476"/>
      <c r="AP96" s="476"/>
      <c r="AQ96" s="476"/>
      <c r="AR96" s="476"/>
      <c r="AS96" s="476"/>
      <c r="AT96" s="476"/>
      <c r="AU96" s="476"/>
      <c r="AV96" s="476"/>
      <c r="AW96" s="476"/>
      <c r="AX96" s="476"/>
      <c r="AY96" s="476"/>
      <c r="AZ96" s="476"/>
      <c r="BA96" s="476"/>
      <c r="BB96" s="476"/>
      <c r="BC96" s="476"/>
      <c r="BD96" s="476"/>
      <c r="BE96" s="476"/>
      <c r="BF96" s="476"/>
      <c r="BG96" s="476"/>
      <c r="BH96" s="476"/>
      <c r="BI96" s="476"/>
      <c r="BJ96" s="476"/>
      <c r="BK96" s="476"/>
      <c r="BL96" s="476"/>
      <c r="BM96" s="476"/>
      <c r="BN96" s="476"/>
      <c r="BO96" s="476"/>
      <c r="BP96" s="476"/>
      <c r="BQ96" s="476"/>
      <c r="BR96" s="476"/>
      <c r="BS96" s="476"/>
      <c r="BT96" s="476"/>
      <c r="BU96" s="476"/>
      <c r="BV96" s="476"/>
      <c r="BW96" s="476"/>
      <c r="BX96" s="476"/>
      <c r="BY96" s="476"/>
      <c r="BZ96" s="476"/>
      <c r="CA96" s="476"/>
      <c r="CB96" s="476"/>
      <c r="CC96" s="476"/>
      <c r="CD96" s="476"/>
      <c r="CE96" s="476"/>
      <c r="CF96" s="476"/>
      <c r="CG96" s="476"/>
      <c r="CH96" s="476"/>
      <c r="CI96" s="476"/>
      <c r="CJ96" s="476"/>
      <c r="CK96" s="476"/>
      <c r="CL96" s="476"/>
      <c r="CM96" s="476"/>
    </row>
    <row r="97" spans="1:91" hidden="1" x14ac:dyDescent="0.15">
      <c r="A97" s="486"/>
      <c r="B97" s="476"/>
      <c r="C97" s="476" t="s">
        <v>1638</v>
      </c>
      <c r="D97" s="1230">
        <f t="shared" ref="D97:O97" si="40">SUM(D93:D96)</f>
        <v>0</v>
      </c>
      <c r="E97" s="1230">
        <f t="shared" si="40"/>
        <v>0</v>
      </c>
      <c r="F97" s="1230">
        <f t="shared" si="40"/>
        <v>0</v>
      </c>
      <c r="G97" s="1230">
        <f t="shared" si="40"/>
        <v>0</v>
      </c>
      <c r="H97" s="1230">
        <f t="shared" si="40"/>
        <v>0</v>
      </c>
      <c r="I97" s="1230">
        <f t="shared" si="40"/>
        <v>0</v>
      </c>
      <c r="J97" s="1230">
        <f t="shared" si="40"/>
        <v>0</v>
      </c>
      <c r="K97" s="1230">
        <f t="shared" si="40"/>
        <v>0</v>
      </c>
      <c r="L97" s="1230">
        <f t="shared" si="40"/>
        <v>0</v>
      </c>
      <c r="M97" s="1230">
        <f t="shared" si="40"/>
        <v>0</v>
      </c>
      <c r="N97" s="1230">
        <f t="shared" si="40"/>
        <v>0</v>
      </c>
      <c r="O97" s="1230">
        <f t="shared" si="40"/>
        <v>0</v>
      </c>
      <c r="P97" s="476"/>
      <c r="Q97" s="476">
        <v>5</v>
      </c>
      <c r="R97" s="476">
        <f t="shared" si="29"/>
        <v>0</v>
      </c>
      <c r="S97" s="476">
        <f t="shared" si="30"/>
        <v>0</v>
      </c>
      <c r="T97" s="476">
        <f t="shared" si="31"/>
        <v>0</v>
      </c>
      <c r="U97" s="476">
        <f t="shared" si="32"/>
        <v>0</v>
      </c>
      <c r="V97" s="476">
        <f t="shared" si="33"/>
        <v>0</v>
      </c>
      <c r="W97" s="476">
        <v>5</v>
      </c>
      <c r="X97" s="476">
        <f t="shared" si="34"/>
        <v>0</v>
      </c>
      <c r="Y97" s="476">
        <f t="shared" si="35"/>
        <v>0</v>
      </c>
      <c r="Z97" s="476">
        <f t="shared" si="36"/>
        <v>0</v>
      </c>
      <c r="AA97" s="476">
        <f t="shared" si="37"/>
        <v>0</v>
      </c>
      <c r="AB97" s="476">
        <f t="shared" si="38"/>
        <v>0</v>
      </c>
      <c r="AC97" s="476"/>
      <c r="AD97" s="476"/>
      <c r="AE97" s="949"/>
      <c r="AF97" s="476"/>
      <c r="AG97" s="476"/>
      <c r="AH97" s="476"/>
      <c r="AI97" s="476"/>
      <c r="AJ97" s="476"/>
      <c r="AK97" s="476"/>
      <c r="AL97" s="476"/>
      <c r="AM97" s="476"/>
      <c r="AN97" s="476"/>
      <c r="AO97" s="476"/>
      <c r="AP97" s="476"/>
      <c r="AQ97" s="476"/>
      <c r="AR97" s="476"/>
      <c r="AS97" s="476"/>
      <c r="AT97" s="476"/>
      <c r="AU97" s="476"/>
      <c r="AV97" s="476"/>
      <c r="AW97" s="476"/>
      <c r="AX97" s="476"/>
      <c r="AY97" s="476"/>
      <c r="AZ97" s="476"/>
      <c r="BA97" s="476"/>
      <c r="BB97" s="476"/>
      <c r="BC97" s="476"/>
      <c r="BD97" s="476"/>
      <c r="BE97" s="476"/>
      <c r="BF97" s="476"/>
      <c r="BG97" s="476"/>
      <c r="BH97" s="476"/>
      <c r="BI97" s="476"/>
      <c r="BJ97" s="476"/>
      <c r="BK97" s="476"/>
      <c r="BL97" s="476"/>
      <c r="BM97" s="476"/>
      <c r="BN97" s="476"/>
      <c r="BO97" s="476"/>
      <c r="BP97" s="476"/>
      <c r="BQ97" s="476"/>
      <c r="BR97" s="476"/>
      <c r="BS97" s="476"/>
      <c r="BT97" s="476"/>
      <c r="BU97" s="476"/>
      <c r="BV97" s="476"/>
      <c r="BW97" s="476"/>
      <c r="BX97" s="476"/>
      <c r="BY97" s="476"/>
      <c r="BZ97" s="476"/>
      <c r="CA97" s="476"/>
      <c r="CB97" s="476"/>
      <c r="CC97" s="476"/>
      <c r="CD97" s="476"/>
      <c r="CE97" s="476"/>
      <c r="CF97" s="476"/>
      <c r="CG97" s="476"/>
      <c r="CH97" s="476"/>
      <c r="CI97" s="476"/>
      <c r="CJ97" s="476"/>
      <c r="CK97" s="476"/>
      <c r="CL97" s="476"/>
      <c r="CM97" s="476"/>
    </row>
    <row r="98" spans="1:91" hidden="1" x14ac:dyDescent="0.15">
      <c r="A98" s="486"/>
      <c r="B98" s="476" t="s">
        <v>745</v>
      </c>
      <c r="C98" s="476" t="s">
        <v>760</v>
      </c>
      <c r="D98" s="476">
        <v>1</v>
      </c>
      <c r="E98" s="476">
        <v>2</v>
      </c>
      <c r="F98" s="476">
        <v>3</v>
      </c>
      <c r="G98" s="476">
        <v>4</v>
      </c>
      <c r="H98" s="476">
        <v>5</v>
      </c>
      <c r="I98" s="476">
        <v>6</v>
      </c>
      <c r="J98" s="476">
        <v>7</v>
      </c>
      <c r="K98" s="476">
        <v>8</v>
      </c>
      <c r="L98" s="476">
        <v>9</v>
      </c>
      <c r="M98" s="476">
        <v>10</v>
      </c>
      <c r="N98" s="476">
        <v>11</v>
      </c>
      <c r="O98" s="476">
        <v>12</v>
      </c>
      <c r="P98" s="476"/>
      <c r="Q98" s="476">
        <v>6</v>
      </c>
      <c r="R98" s="476">
        <f t="shared" si="29"/>
        <v>0</v>
      </c>
      <c r="S98" s="476">
        <f t="shared" si="30"/>
        <v>0</v>
      </c>
      <c r="T98" s="476">
        <f t="shared" si="31"/>
        <v>0</v>
      </c>
      <c r="U98" s="476">
        <f t="shared" si="32"/>
        <v>0</v>
      </c>
      <c r="V98" s="476">
        <f t="shared" si="33"/>
        <v>0</v>
      </c>
      <c r="W98" s="476">
        <v>6</v>
      </c>
      <c r="X98" s="476">
        <f t="shared" si="34"/>
        <v>0</v>
      </c>
      <c r="Y98" s="476">
        <f t="shared" si="35"/>
        <v>0</v>
      </c>
      <c r="Z98" s="476">
        <f t="shared" si="36"/>
        <v>0</v>
      </c>
      <c r="AA98" s="476">
        <f t="shared" si="37"/>
        <v>0</v>
      </c>
      <c r="AB98" s="476">
        <f t="shared" si="38"/>
        <v>0</v>
      </c>
      <c r="AC98" s="476"/>
      <c r="AD98" s="476"/>
      <c r="AE98" s="949"/>
      <c r="AF98" s="476"/>
      <c r="AG98" s="476"/>
      <c r="AH98" s="476"/>
      <c r="AI98" s="476"/>
      <c r="AJ98" s="476"/>
      <c r="AK98" s="476"/>
      <c r="AL98" s="476"/>
      <c r="AM98" s="476"/>
      <c r="AN98" s="476"/>
      <c r="AO98" s="476"/>
      <c r="AP98" s="476"/>
      <c r="AQ98" s="476"/>
      <c r="AR98" s="476"/>
      <c r="AS98" s="476"/>
      <c r="AT98" s="476"/>
      <c r="AU98" s="476"/>
      <c r="AV98" s="476"/>
      <c r="AW98" s="476"/>
      <c r="AX98" s="476"/>
      <c r="AY98" s="476"/>
      <c r="AZ98" s="476"/>
      <c r="BA98" s="476"/>
      <c r="BB98" s="476"/>
      <c r="BC98" s="476"/>
      <c r="BD98" s="476"/>
      <c r="BE98" s="476"/>
      <c r="BF98" s="476"/>
      <c r="BG98" s="476"/>
      <c r="BH98" s="476"/>
      <c r="BI98" s="476"/>
      <c r="BJ98" s="476"/>
      <c r="BK98" s="476"/>
      <c r="BL98" s="476"/>
      <c r="BM98" s="476"/>
      <c r="BN98" s="476"/>
      <c r="BO98" s="476"/>
      <c r="BP98" s="476"/>
      <c r="BQ98" s="476"/>
      <c r="BR98" s="476"/>
      <c r="BS98" s="476"/>
      <c r="BT98" s="476"/>
      <c r="BU98" s="476"/>
      <c r="BV98" s="476"/>
      <c r="BW98" s="476"/>
      <c r="BX98" s="476"/>
      <c r="BY98" s="476"/>
      <c r="BZ98" s="476"/>
      <c r="CA98" s="476"/>
      <c r="CB98" s="476"/>
      <c r="CC98" s="476"/>
      <c r="CD98" s="476"/>
      <c r="CE98" s="476"/>
      <c r="CF98" s="476"/>
      <c r="CG98" s="476"/>
      <c r="CH98" s="476"/>
      <c r="CI98" s="476"/>
      <c r="CJ98" s="476"/>
      <c r="CK98" s="476"/>
      <c r="CL98" s="476"/>
      <c r="CM98" s="476"/>
    </row>
    <row r="99" spans="1:91" hidden="1" x14ac:dyDescent="0.15">
      <c r="A99" s="486"/>
      <c r="B99" s="476" t="s">
        <v>771</v>
      </c>
      <c r="C99" s="476" t="s">
        <v>767</v>
      </c>
      <c r="D99" s="476"/>
      <c r="E99" s="476"/>
      <c r="F99" s="476"/>
      <c r="G99" s="476"/>
      <c r="H99" s="476"/>
      <c r="I99" s="476"/>
      <c r="J99" s="476"/>
      <c r="K99" s="476"/>
      <c r="L99" s="476"/>
      <c r="M99" s="476"/>
      <c r="N99" s="476"/>
      <c r="O99" s="476">
        <f>$Y$104</f>
        <v>0</v>
      </c>
      <c r="P99" s="476"/>
      <c r="Q99" s="476">
        <v>7</v>
      </c>
      <c r="R99" s="476">
        <f t="shared" si="29"/>
        <v>0</v>
      </c>
      <c r="S99" s="476">
        <f t="shared" si="30"/>
        <v>0</v>
      </c>
      <c r="T99" s="476">
        <f t="shared" si="31"/>
        <v>0</v>
      </c>
      <c r="U99" s="476">
        <f t="shared" si="32"/>
        <v>0</v>
      </c>
      <c r="V99" s="476">
        <f t="shared" si="33"/>
        <v>0</v>
      </c>
      <c r="W99" s="476">
        <v>7</v>
      </c>
      <c r="X99" s="476">
        <f t="shared" si="34"/>
        <v>0</v>
      </c>
      <c r="Y99" s="476">
        <f t="shared" si="35"/>
        <v>0</v>
      </c>
      <c r="Z99" s="476">
        <f t="shared" si="36"/>
        <v>0</v>
      </c>
      <c r="AA99" s="476">
        <f t="shared" si="37"/>
        <v>0</v>
      </c>
      <c r="AB99" s="476">
        <f t="shared" si="38"/>
        <v>0</v>
      </c>
      <c r="AC99" s="476"/>
      <c r="AD99" s="476"/>
      <c r="AE99" s="949"/>
      <c r="AF99" s="476"/>
      <c r="AG99" s="476"/>
      <c r="AH99" s="476"/>
      <c r="AI99" s="476"/>
      <c r="AJ99" s="476"/>
      <c r="AK99" s="476"/>
      <c r="AL99" s="476"/>
      <c r="AM99" s="476"/>
      <c r="AN99" s="476"/>
      <c r="AO99" s="476"/>
      <c r="AP99" s="476"/>
      <c r="AQ99" s="476"/>
      <c r="AR99" s="476"/>
      <c r="AS99" s="476"/>
      <c r="AT99" s="476"/>
      <c r="AU99" s="476"/>
      <c r="AV99" s="476"/>
      <c r="AW99" s="476"/>
      <c r="AX99" s="476"/>
      <c r="AY99" s="476"/>
      <c r="AZ99" s="476"/>
      <c r="BA99" s="476"/>
      <c r="BB99" s="476"/>
      <c r="BC99" s="476"/>
      <c r="BD99" s="476"/>
      <c r="BE99" s="476"/>
      <c r="BF99" s="476"/>
      <c r="BG99" s="476"/>
      <c r="BH99" s="476"/>
      <c r="BI99" s="476"/>
      <c r="BJ99" s="476"/>
      <c r="BK99" s="476"/>
      <c r="BL99" s="476"/>
      <c r="BM99" s="476"/>
      <c r="BN99" s="476"/>
      <c r="BO99" s="476"/>
      <c r="BP99" s="476"/>
      <c r="BQ99" s="476"/>
      <c r="BR99" s="476"/>
      <c r="BS99" s="476"/>
      <c r="BT99" s="476"/>
      <c r="BU99" s="476"/>
      <c r="BV99" s="476"/>
      <c r="BW99" s="476"/>
      <c r="BX99" s="476"/>
      <c r="BY99" s="476"/>
      <c r="BZ99" s="476"/>
      <c r="CA99" s="476"/>
      <c r="CB99" s="476"/>
      <c r="CC99" s="476"/>
      <c r="CD99" s="476"/>
      <c r="CE99" s="476"/>
      <c r="CF99" s="476"/>
      <c r="CG99" s="476"/>
      <c r="CH99" s="476"/>
      <c r="CI99" s="476"/>
      <c r="CJ99" s="476"/>
      <c r="CK99" s="476"/>
      <c r="CL99" s="476"/>
      <c r="CM99" s="476"/>
    </row>
    <row r="100" spans="1:91" hidden="1" x14ac:dyDescent="0.15">
      <c r="A100" s="486"/>
      <c r="B100" s="476"/>
      <c r="C100" s="476" t="s">
        <v>768</v>
      </c>
      <c r="D100" s="476">
        <f>$Z$104</f>
        <v>0</v>
      </c>
      <c r="E100" s="476">
        <f t="shared" ref="E100:O100" si="41">$D$100</f>
        <v>0</v>
      </c>
      <c r="F100" s="476">
        <f t="shared" si="41"/>
        <v>0</v>
      </c>
      <c r="G100" s="476">
        <f t="shared" si="41"/>
        <v>0</v>
      </c>
      <c r="H100" s="476">
        <f t="shared" si="41"/>
        <v>0</v>
      </c>
      <c r="I100" s="476">
        <f t="shared" si="41"/>
        <v>0</v>
      </c>
      <c r="J100" s="476">
        <f t="shared" si="41"/>
        <v>0</v>
      </c>
      <c r="K100" s="476">
        <f t="shared" si="41"/>
        <v>0</v>
      </c>
      <c r="L100" s="476">
        <f t="shared" si="41"/>
        <v>0</v>
      </c>
      <c r="M100" s="476">
        <f t="shared" si="41"/>
        <v>0</v>
      </c>
      <c r="N100" s="476">
        <f t="shared" si="41"/>
        <v>0</v>
      </c>
      <c r="O100" s="476">
        <f t="shared" si="41"/>
        <v>0</v>
      </c>
      <c r="P100" s="476"/>
      <c r="Q100" s="476">
        <v>8</v>
      </c>
      <c r="R100" s="476">
        <f t="shared" si="29"/>
        <v>0</v>
      </c>
      <c r="S100" s="476">
        <f t="shared" si="30"/>
        <v>0</v>
      </c>
      <c r="T100" s="476">
        <f t="shared" si="31"/>
        <v>0</v>
      </c>
      <c r="U100" s="476">
        <f t="shared" si="32"/>
        <v>0</v>
      </c>
      <c r="V100" s="476">
        <f t="shared" si="33"/>
        <v>0</v>
      </c>
      <c r="W100" s="476">
        <v>8</v>
      </c>
      <c r="X100" s="476">
        <f t="shared" si="34"/>
        <v>0</v>
      </c>
      <c r="Y100" s="476">
        <f t="shared" si="35"/>
        <v>0</v>
      </c>
      <c r="Z100" s="476">
        <f t="shared" si="36"/>
        <v>0</v>
      </c>
      <c r="AA100" s="476">
        <f t="shared" si="37"/>
        <v>0</v>
      </c>
      <c r="AB100" s="476">
        <f t="shared" si="38"/>
        <v>0</v>
      </c>
      <c r="AC100" s="476"/>
      <c r="AD100" s="476"/>
      <c r="AE100" s="949"/>
      <c r="AF100" s="476"/>
      <c r="AG100" s="476"/>
      <c r="AH100" s="476"/>
      <c r="AI100" s="476"/>
      <c r="AJ100" s="476"/>
      <c r="AK100" s="476"/>
      <c r="AL100" s="476"/>
      <c r="AM100" s="476"/>
      <c r="AN100" s="476"/>
      <c r="AO100" s="476"/>
      <c r="AP100" s="476"/>
      <c r="AQ100" s="476"/>
      <c r="AR100" s="476"/>
      <c r="AS100" s="476"/>
      <c r="AT100" s="476"/>
      <c r="AU100" s="476"/>
      <c r="AV100" s="476"/>
      <c r="AW100" s="476"/>
      <c r="AX100" s="476"/>
      <c r="AY100" s="476"/>
      <c r="AZ100" s="476"/>
      <c r="BA100" s="476"/>
      <c r="BB100" s="476"/>
      <c r="BC100" s="476"/>
      <c r="BD100" s="476"/>
      <c r="BE100" s="476"/>
      <c r="BF100" s="476"/>
      <c r="BG100" s="476"/>
      <c r="BH100" s="476"/>
      <c r="BI100" s="476"/>
      <c r="BJ100" s="476"/>
      <c r="BK100" s="476"/>
      <c r="BL100" s="476"/>
      <c r="BM100" s="476"/>
      <c r="BN100" s="476"/>
      <c r="BO100" s="476"/>
      <c r="BP100" s="476"/>
      <c r="BQ100" s="476"/>
      <c r="BR100" s="476"/>
      <c r="BS100" s="476"/>
      <c r="BT100" s="476"/>
      <c r="BU100" s="476"/>
      <c r="BV100" s="476"/>
      <c r="BW100" s="476"/>
      <c r="BX100" s="476"/>
      <c r="BY100" s="476"/>
      <c r="BZ100" s="476"/>
      <c r="CA100" s="476"/>
      <c r="CB100" s="476"/>
      <c r="CC100" s="476"/>
      <c r="CD100" s="476"/>
      <c r="CE100" s="476"/>
      <c r="CF100" s="476"/>
      <c r="CG100" s="476"/>
      <c r="CH100" s="476"/>
      <c r="CI100" s="476"/>
      <c r="CJ100" s="476"/>
      <c r="CK100" s="476"/>
      <c r="CL100" s="476"/>
      <c r="CM100" s="476"/>
    </row>
    <row r="101" spans="1:91" hidden="1" x14ac:dyDescent="0.15">
      <c r="A101" s="486"/>
      <c r="B101" s="476"/>
      <c r="C101" s="476" t="s">
        <v>769</v>
      </c>
      <c r="D101" s="476"/>
      <c r="E101" s="476">
        <f>$AA$104</f>
        <v>0</v>
      </c>
      <c r="F101" s="476"/>
      <c r="G101" s="476">
        <f>$AA$104</f>
        <v>0</v>
      </c>
      <c r="H101" s="476"/>
      <c r="I101" s="476">
        <f>$AA$104</f>
        <v>0</v>
      </c>
      <c r="J101" s="476"/>
      <c r="K101" s="476">
        <f>$AA$104</f>
        <v>0</v>
      </c>
      <c r="L101" s="476"/>
      <c r="M101" s="476">
        <f>$AA$104</f>
        <v>0</v>
      </c>
      <c r="N101" s="476"/>
      <c r="O101" s="476">
        <f>$AA$104</f>
        <v>0</v>
      </c>
      <c r="P101" s="476"/>
      <c r="Q101" s="476">
        <v>9</v>
      </c>
      <c r="R101" s="476">
        <f t="shared" si="29"/>
        <v>0</v>
      </c>
      <c r="S101" s="476">
        <f t="shared" si="30"/>
        <v>0</v>
      </c>
      <c r="T101" s="476">
        <f t="shared" si="31"/>
        <v>0</v>
      </c>
      <c r="U101" s="476">
        <f t="shared" si="32"/>
        <v>0</v>
      </c>
      <c r="V101" s="476">
        <f t="shared" si="33"/>
        <v>0</v>
      </c>
      <c r="W101" s="476">
        <v>9</v>
      </c>
      <c r="X101" s="476">
        <f t="shared" si="34"/>
        <v>0</v>
      </c>
      <c r="Y101" s="476">
        <f t="shared" si="35"/>
        <v>0</v>
      </c>
      <c r="Z101" s="476">
        <f t="shared" si="36"/>
        <v>0</v>
      </c>
      <c r="AA101" s="476">
        <f t="shared" si="37"/>
        <v>0</v>
      </c>
      <c r="AB101" s="476">
        <f t="shared" si="38"/>
        <v>0</v>
      </c>
      <c r="AC101" s="476"/>
      <c r="AD101" s="476"/>
      <c r="AE101" s="949"/>
      <c r="AF101" s="476"/>
      <c r="AG101" s="476"/>
      <c r="AH101" s="476"/>
      <c r="AI101" s="476"/>
      <c r="AJ101" s="476"/>
      <c r="AK101" s="476"/>
      <c r="AL101" s="476"/>
      <c r="AM101" s="476"/>
      <c r="AN101" s="476"/>
      <c r="AO101" s="476"/>
      <c r="AP101" s="476"/>
      <c r="AQ101" s="476"/>
      <c r="AR101" s="476"/>
      <c r="AS101" s="476"/>
      <c r="AT101" s="476"/>
      <c r="AU101" s="476"/>
      <c r="AV101" s="476"/>
      <c r="AW101" s="476"/>
      <c r="AX101" s="476"/>
      <c r="AY101" s="476"/>
      <c r="AZ101" s="476"/>
      <c r="BA101" s="476"/>
      <c r="BB101" s="476"/>
      <c r="BC101" s="476"/>
      <c r="BD101" s="476"/>
      <c r="BE101" s="476"/>
      <c r="BF101" s="476"/>
      <c r="BG101" s="476"/>
      <c r="BH101" s="476"/>
      <c r="BI101" s="476"/>
      <c r="BJ101" s="476"/>
      <c r="BK101" s="476"/>
      <c r="BL101" s="476"/>
      <c r="BM101" s="476"/>
      <c r="BN101" s="476"/>
      <c r="BO101" s="476"/>
      <c r="BP101" s="476"/>
      <c r="BQ101" s="476"/>
      <c r="BR101" s="476"/>
      <c r="BS101" s="476"/>
      <c r="BT101" s="476"/>
      <c r="BU101" s="476"/>
      <c r="BV101" s="476"/>
      <c r="BW101" s="476"/>
      <c r="BX101" s="476"/>
      <c r="BY101" s="476"/>
      <c r="BZ101" s="476"/>
      <c r="CA101" s="476"/>
      <c r="CB101" s="476"/>
      <c r="CC101" s="476"/>
      <c r="CD101" s="476"/>
      <c r="CE101" s="476"/>
      <c r="CF101" s="476"/>
      <c r="CG101" s="476"/>
      <c r="CH101" s="476"/>
      <c r="CI101" s="476"/>
      <c r="CJ101" s="476"/>
      <c r="CK101" s="476"/>
      <c r="CL101" s="476"/>
      <c r="CM101" s="476"/>
    </row>
    <row r="102" spans="1:91" hidden="1" x14ac:dyDescent="0.15">
      <c r="A102" s="486"/>
      <c r="B102" s="476"/>
      <c r="C102" s="476" t="s">
        <v>770</v>
      </c>
      <c r="D102" s="476"/>
      <c r="E102" s="476"/>
      <c r="F102" s="476">
        <f>$AB$104</f>
        <v>0</v>
      </c>
      <c r="G102" s="476"/>
      <c r="H102" s="476"/>
      <c r="I102" s="476">
        <f>$AB$104</f>
        <v>0</v>
      </c>
      <c r="J102" s="476"/>
      <c r="K102" s="476"/>
      <c r="L102" s="476">
        <f>$AB$104</f>
        <v>0</v>
      </c>
      <c r="M102" s="476"/>
      <c r="N102" s="476"/>
      <c r="O102" s="476">
        <f>$AB$104</f>
        <v>0</v>
      </c>
      <c r="P102" s="476"/>
      <c r="Q102" s="476">
        <v>10</v>
      </c>
      <c r="R102" s="476">
        <f t="shared" si="29"/>
        <v>0</v>
      </c>
      <c r="S102" s="476">
        <f t="shared" si="30"/>
        <v>0</v>
      </c>
      <c r="T102" s="476">
        <f t="shared" si="31"/>
        <v>0</v>
      </c>
      <c r="U102" s="476">
        <f t="shared" si="32"/>
        <v>0</v>
      </c>
      <c r="V102" s="476">
        <f t="shared" si="33"/>
        <v>0</v>
      </c>
      <c r="W102" s="476">
        <v>10</v>
      </c>
      <c r="X102" s="476">
        <f t="shared" si="34"/>
        <v>0</v>
      </c>
      <c r="Y102" s="476">
        <f t="shared" si="35"/>
        <v>0</v>
      </c>
      <c r="Z102" s="476">
        <f t="shared" si="36"/>
        <v>0</v>
      </c>
      <c r="AA102" s="476">
        <f t="shared" si="37"/>
        <v>0</v>
      </c>
      <c r="AB102" s="476">
        <f t="shared" si="38"/>
        <v>0</v>
      </c>
      <c r="AC102" s="476"/>
      <c r="AD102" s="476"/>
      <c r="AE102" s="949"/>
      <c r="AF102" s="476"/>
      <c r="AG102" s="476"/>
      <c r="AH102" s="476"/>
      <c r="AI102" s="476"/>
      <c r="AJ102" s="476"/>
      <c r="AK102" s="476"/>
      <c r="AL102" s="476"/>
      <c r="AM102" s="476"/>
      <c r="AN102" s="476"/>
      <c r="AO102" s="476"/>
      <c r="AP102" s="476"/>
      <c r="AQ102" s="476"/>
      <c r="AR102" s="476"/>
      <c r="AS102" s="476"/>
      <c r="AT102" s="476"/>
      <c r="AU102" s="476"/>
      <c r="AV102" s="476"/>
      <c r="AW102" s="476"/>
      <c r="AX102" s="476"/>
      <c r="AY102" s="476"/>
      <c r="AZ102" s="476"/>
      <c r="BA102" s="476"/>
      <c r="BB102" s="476"/>
      <c r="BC102" s="476"/>
      <c r="BD102" s="476"/>
      <c r="BE102" s="476"/>
      <c r="BF102" s="476"/>
      <c r="BG102" s="476"/>
      <c r="BH102" s="476"/>
      <c r="BI102" s="476"/>
      <c r="BJ102" s="476"/>
      <c r="BK102" s="476"/>
      <c r="BL102" s="476"/>
      <c r="BM102" s="476"/>
      <c r="BN102" s="476"/>
      <c r="BO102" s="476"/>
      <c r="BP102" s="476"/>
      <c r="BQ102" s="476"/>
      <c r="BR102" s="476"/>
      <c r="BS102" s="476"/>
      <c r="BT102" s="476"/>
      <c r="BU102" s="476"/>
      <c r="BV102" s="476"/>
      <c r="BW102" s="476"/>
      <c r="BX102" s="476"/>
      <c r="BY102" s="476"/>
      <c r="BZ102" s="476"/>
      <c r="CA102" s="476"/>
      <c r="CB102" s="476"/>
      <c r="CC102" s="476"/>
      <c r="CD102" s="476"/>
      <c r="CE102" s="476"/>
      <c r="CF102" s="476"/>
      <c r="CG102" s="476"/>
      <c r="CH102" s="476"/>
      <c r="CI102" s="476"/>
      <c r="CJ102" s="476"/>
      <c r="CK102" s="476"/>
      <c r="CL102" s="476"/>
      <c r="CM102" s="476"/>
    </row>
    <row r="103" spans="1:91" hidden="1" x14ac:dyDescent="0.15">
      <c r="A103" s="486"/>
      <c r="B103" s="476"/>
      <c r="C103" s="476" t="s">
        <v>1638</v>
      </c>
      <c r="D103" s="476">
        <f t="shared" ref="D103:O103" si="42">SUM(D99:D102)</f>
        <v>0</v>
      </c>
      <c r="E103" s="476">
        <f t="shared" si="42"/>
        <v>0</v>
      </c>
      <c r="F103" s="476">
        <f t="shared" si="42"/>
        <v>0</v>
      </c>
      <c r="G103" s="476">
        <f t="shared" si="42"/>
        <v>0</v>
      </c>
      <c r="H103" s="476">
        <f t="shared" si="42"/>
        <v>0</v>
      </c>
      <c r="I103" s="476">
        <f t="shared" si="42"/>
        <v>0</v>
      </c>
      <c r="J103" s="476">
        <f t="shared" si="42"/>
        <v>0</v>
      </c>
      <c r="K103" s="476">
        <f t="shared" si="42"/>
        <v>0</v>
      </c>
      <c r="L103" s="476">
        <f t="shared" si="42"/>
        <v>0</v>
      </c>
      <c r="M103" s="476">
        <f t="shared" si="42"/>
        <v>0</v>
      </c>
      <c r="N103" s="476">
        <f t="shared" si="42"/>
        <v>0</v>
      </c>
      <c r="O103" s="476">
        <f t="shared" si="42"/>
        <v>0</v>
      </c>
      <c r="P103" s="476"/>
      <c r="Q103" s="476">
        <v>11</v>
      </c>
      <c r="R103" s="476">
        <f t="shared" si="29"/>
        <v>0</v>
      </c>
      <c r="S103" s="476">
        <f t="shared" si="30"/>
        <v>0</v>
      </c>
      <c r="T103" s="476">
        <f t="shared" si="31"/>
        <v>0</v>
      </c>
      <c r="U103" s="476">
        <f t="shared" si="32"/>
        <v>0</v>
      </c>
      <c r="V103" s="476">
        <f t="shared" si="33"/>
        <v>0</v>
      </c>
      <c r="W103" s="476">
        <v>11</v>
      </c>
      <c r="X103" s="476">
        <f t="shared" si="34"/>
        <v>0</v>
      </c>
      <c r="Y103" s="476">
        <f t="shared" si="35"/>
        <v>0</v>
      </c>
      <c r="Z103" s="476">
        <f t="shared" si="36"/>
        <v>0</v>
      </c>
      <c r="AA103" s="476">
        <f t="shared" si="37"/>
        <v>0</v>
      </c>
      <c r="AB103" s="476">
        <f t="shared" si="38"/>
        <v>0</v>
      </c>
      <c r="AC103" s="476"/>
      <c r="AD103" s="476"/>
      <c r="AE103" s="949"/>
      <c r="AF103" s="476"/>
      <c r="AG103" s="476"/>
      <c r="AH103" s="476"/>
      <c r="AI103" s="476"/>
      <c r="AJ103" s="476"/>
      <c r="AK103" s="476"/>
      <c r="AL103" s="476"/>
      <c r="AM103" s="476"/>
      <c r="AN103" s="476"/>
      <c r="AO103" s="476"/>
      <c r="AP103" s="476"/>
      <c r="AQ103" s="476"/>
      <c r="AR103" s="476"/>
      <c r="AS103" s="476"/>
      <c r="AT103" s="476"/>
      <c r="AU103" s="476"/>
      <c r="AV103" s="476"/>
      <c r="AW103" s="476"/>
      <c r="AX103" s="476"/>
      <c r="AY103" s="476"/>
      <c r="AZ103" s="476"/>
      <c r="BA103" s="476"/>
      <c r="BB103" s="476"/>
      <c r="BC103" s="476"/>
      <c r="BD103" s="476"/>
      <c r="BE103" s="476"/>
      <c r="BF103" s="476"/>
      <c r="BG103" s="476"/>
      <c r="BH103" s="476"/>
      <c r="BI103" s="476"/>
      <c r="BJ103" s="476"/>
      <c r="BK103" s="476"/>
      <c r="BL103" s="476"/>
      <c r="BM103" s="476"/>
      <c r="BN103" s="476"/>
      <c r="BO103" s="476"/>
      <c r="BP103" s="476"/>
      <c r="BQ103" s="476"/>
      <c r="BR103" s="476"/>
      <c r="BS103" s="476"/>
      <c r="BT103" s="476"/>
      <c r="BU103" s="476"/>
      <c r="BV103" s="476"/>
      <c r="BW103" s="476"/>
      <c r="BX103" s="476"/>
      <c r="BY103" s="476"/>
      <c r="BZ103" s="476"/>
      <c r="CA103" s="476"/>
      <c r="CB103" s="476"/>
      <c r="CC103" s="476"/>
      <c r="CD103" s="476"/>
      <c r="CE103" s="476"/>
      <c r="CF103" s="476"/>
      <c r="CG103" s="476"/>
      <c r="CH103" s="476"/>
      <c r="CI103" s="476"/>
      <c r="CJ103" s="476"/>
      <c r="CK103" s="476"/>
      <c r="CL103" s="476"/>
      <c r="CM103" s="476"/>
    </row>
    <row r="104" spans="1:91" x14ac:dyDescent="0.15">
      <c r="A104" s="486"/>
      <c r="B104" s="476"/>
      <c r="C104" s="476" t="s">
        <v>1638</v>
      </c>
      <c r="D104" s="1230">
        <f t="shared" ref="D104:O104" si="43">+D103+D97</f>
        <v>0</v>
      </c>
      <c r="E104" s="1230">
        <f t="shared" si="43"/>
        <v>0</v>
      </c>
      <c r="F104" s="1230">
        <f t="shared" si="43"/>
        <v>0</v>
      </c>
      <c r="G104" s="1230">
        <f t="shared" si="43"/>
        <v>0</v>
      </c>
      <c r="H104" s="1230">
        <f t="shared" si="43"/>
        <v>0</v>
      </c>
      <c r="I104" s="1230">
        <f t="shared" si="43"/>
        <v>0</v>
      </c>
      <c r="J104" s="1230">
        <f t="shared" si="43"/>
        <v>0</v>
      </c>
      <c r="K104" s="1230">
        <f t="shared" si="43"/>
        <v>0</v>
      </c>
      <c r="L104" s="1230">
        <f t="shared" si="43"/>
        <v>0</v>
      </c>
      <c r="M104" s="1230">
        <f t="shared" si="43"/>
        <v>0</v>
      </c>
      <c r="N104" s="1230">
        <f t="shared" si="43"/>
        <v>0</v>
      </c>
      <c r="O104" s="1230">
        <f t="shared" si="43"/>
        <v>0</v>
      </c>
      <c r="P104" s="1230">
        <f>SUM(D104:O104)</f>
        <v>0</v>
      </c>
      <c r="Q104" s="476"/>
      <c r="R104" s="476">
        <f>SUM(R93:R103)</f>
        <v>0</v>
      </c>
      <c r="S104" s="476">
        <f>SUM(S93:S103)</f>
        <v>0</v>
      </c>
      <c r="T104" s="476">
        <f>SUM(T93:T103)</f>
        <v>0</v>
      </c>
      <c r="U104" s="476">
        <f>SUM(U93:U103)</f>
        <v>0</v>
      </c>
      <c r="V104" s="476">
        <f>SUM(V93:V103)</f>
        <v>0</v>
      </c>
      <c r="W104" s="476"/>
      <c r="X104" s="476">
        <f>SUM(X93:X103)</f>
        <v>0</v>
      </c>
      <c r="Y104" s="476">
        <f>SUM(Y93:Y103)</f>
        <v>0</v>
      </c>
      <c r="Z104" s="476">
        <f>SUM(Z93:Z103)</f>
        <v>0</v>
      </c>
      <c r="AA104" s="476">
        <f>SUM(AA93:AA103)</f>
        <v>0</v>
      </c>
      <c r="AB104" s="476">
        <f>SUM(AB93:AB103)</f>
        <v>0</v>
      </c>
      <c r="AC104" s="476"/>
      <c r="AD104" s="476"/>
      <c r="AE104" s="949"/>
      <c r="AF104" s="476"/>
      <c r="AG104" s="476"/>
      <c r="AH104" s="476"/>
      <c r="AI104" s="476"/>
      <c r="AJ104" s="476"/>
      <c r="AK104" s="476"/>
      <c r="AL104" s="476"/>
      <c r="AM104" s="476"/>
      <c r="AN104" s="476"/>
      <c r="AO104" s="476"/>
      <c r="AP104" s="476"/>
      <c r="AQ104" s="476"/>
      <c r="AR104" s="476"/>
      <c r="AS104" s="476"/>
      <c r="AT104" s="476"/>
      <c r="AU104" s="476"/>
      <c r="AV104" s="476"/>
      <c r="AW104" s="476"/>
      <c r="AX104" s="476"/>
      <c r="AY104" s="476"/>
      <c r="AZ104" s="476"/>
      <c r="BA104" s="476"/>
      <c r="BB104" s="476"/>
      <c r="BC104" s="476"/>
      <c r="BD104" s="476"/>
      <c r="BE104" s="476"/>
      <c r="BF104" s="476"/>
      <c r="BG104" s="476"/>
      <c r="BH104" s="476"/>
      <c r="BI104" s="476"/>
      <c r="BJ104" s="476"/>
      <c r="BK104" s="476"/>
      <c r="BL104" s="476"/>
      <c r="BM104" s="476"/>
      <c r="BN104" s="476"/>
      <c r="BO104" s="476"/>
      <c r="BP104" s="476"/>
      <c r="BQ104" s="476"/>
      <c r="BR104" s="476"/>
      <c r="BS104" s="476"/>
      <c r="BT104" s="476"/>
      <c r="BU104" s="476"/>
      <c r="BV104" s="476"/>
      <c r="BW104" s="476"/>
      <c r="BX104" s="476"/>
      <c r="BY104" s="476"/>
      <c r="BZ104" s="476"/>
      <c r="CA104" s="476"/>
      <c r="CB104" s="476"/>
      <c r="CC104" s="476"/>
      <c r="CD104" s="476"/>
      <c r="CE104" s="476"/>
      <c r="CF104" s="476"/>
      <c r="CG104" s="476"/>
      <c r="CH104" s="476"/>
      <c r="CI104" s="476"/>
      <c r="CJ104" s="476"/>
      <c r="CK104" s="476"/>
      <c r="CL104" s="476"/>
      <c r="CM104" s="476"/>
    </row>
    <row r="105" spans="1:91" x14ac:dyDescent="0.15">
      <c r="A105" s="476" t="s">
        <v>177</v>
      </c>
      <c r="B105" s="1687" t="s">
        <v>857</v>
      </c>
      <c r="C105" s="1688">
        <f>+M87</f>
        <v>0</v>
      </c>
      <c r="D105" s="1686">
        <f>+C105-D104</f>
        <v>0</v>
      </c>
      <c r="E105" s="1686">
        <f>+D105-E104</f>
        <v>0</v>
      </c>
      <c r="F105" s="1686">
        <f t="shared" ref="F105:O105" si="44">+E105-F104</f>
        <v>0</v>
      </c>
      <c r="G105" s="1686">
        <f t="shared" si="44"/>
        <v>0</v>
      </c>
      <c r="H105" s="1686">
        <f t="shared" si="44"/>
        <v>0</v>
      </c>
      <c r="I105" s="1686">
        <f t="shared" si="44"/>
        <v>0</v>
      </c>
      <c r="J105" s="1686">
        <f t="shared" si="44"/>
        <v>0</v>
      </c>
      <c r="K105" s="1686">
        <f t="shared" si="44"/>
        <v>0</v>
      </c>
      <c r="L105" s="1686">
        <f t="shared" si="44"/>
        <v>0</v>
      </c>
      <c r="M105" s="1686">
        <f t="shared" si="44"/>
        <v>0</v>
      </c>
      <c r="N105" s="1686">
        <f t="shared" si="44"/>
        <v>0</v>
      </c>
      <c r="O105" s="1686">
        <f t="shared" si="44"/>
        <v>0</v>
      </c>
      <c r="P105" s="956">
        <f>+P104-G85</f>
        <v>0</v>
      </c>
      <c r="Q105" s="476"/>
      <c r="R105" s="476"/>
      <c r="S105" s="476"/>
      <c r="T105" s="476"/>
      <c r="U105" s="476"/>
      <c r="V105" s="476"/>
      <c r="W105" s="476"/>
      <c r="X105" s="476"/>
      <c r="Y105" s="476"/>
      <c r="Z105" s="476"/>
      <c r="AA105" s="476"/>
      <c r="AB105" s="476"/>
      <c r="AC105" s="476"/>
      <c r="AD105" s="476"/>
      <c r="AE105" s="949"/>
      <c r="AF105" s="476"/>
      <c r="AG105" s="476"/>
      <c r="AH105" s="476"/>
      <c r="AI105" s="476"/>
      <c r="AJ105" s="476"/>
      <c r="AK105" s="476"/>
      <c r="AL105" s="476"/>
      <c r="AM105" s="476"/>
      <c r="AN105" s="476"/>
      <c r="AO105" s="476"/>
      <c r="AP105" s="476"/>
      <c r="AQ105" s="476"/>
      <c r="AR105" s="476"/>
      <c r="AS105" s="476"/>
      <c r="AT105" s="476"/>
      <c r="AU105" s="476"/>
      <c r="AV105" s="476"/>
      <c r="AW105" s="476"/>
      <c r="AX105" s="476"/>
      <c r="AY105" s="476"/>
      <c r="AZ105" s="476"/>
      <c r="BA105" s="476"/>
      <c r="BB105" s="476"/>
      <c r="BC105" s="476"/>
      <c r="BD105" s="476"/>
      <c r="BE105" s="476"/>
      <c r="BF105" s="476"/>
      <c r="BG105" s="476"/>
      <c r="BH105" s="476"/>
      <c r="BI105" s="476"/>
      <c r="BJ105" s="476"/>
      <c r="BK105" s="476"/>
      <c r="BL105" s="476"/>
      <c r="BM105" s="476"/>
      <c r="BN105" s="476"/>
      <c r="BO105" s="476"/>
      <c r="BP105" s="476"/>
      <c r="BQ105" s="476"/>
      <c r="BR105" s="476"/>
      <c r="BS105" s="476"/>
      <c r="BT105" s="476"/>
      <c r="BU105" s="476"/>
      <c r="BV105" s="476"/>
      <c r="BW105" s="476"/>
      <c r="BX105" s="476"/>
      <c r="BY105" s="476"/>
      <c r="BZ105" s="476"/>
      <c r="CA105" s="476"/>
      <c r="CB105" s="476"/>
      <c r="CC105" s="476"/>
      <c r="CD105" s="476"/>
      <c r="CE105" s="476"/>
      <c r="CF105" s="476"/>
      <c r="CG105" s="476"/>
      <c r="CH105" s="476"/>
      <c r="CI105" s="476"/>
      <c r="CJ105" s="476"/>
      <c r="CK105" s="476"/>
      <c r="CL105" s="476"/>
      <c r="CM105" s="476"/>
    </row>
    <row r="106" spans="1:91" x14ac:dyDescent="0.15">
      <c r="A106" s="486"/>
      <c r="B106" s="476"/>
      <c r="C106" s="476"/>
      <c r="D106" s="476"/>
      <c r="E106" s="476"/>
      <c r="F106" s="476"/>
      <c r="G106" s="476"/>
      <c r="H106" s="476"/>
      <c r="I106" s="476"/>
      <c r="J106" s="476"/>
      <c r="K106" s="476"/>
      <c r="L106" s="476"/>
      <c r="M106" s="476"/>
      <c r="N106" s="476"/>
      <c r="O106" s="476"/>
      <c r="P106" s="476"/>
      <c r="Q106" s="476"/>
      <c r="R106" s="476"/>
      <c r="S106" s="476"/>
      <c r="T106" s="476"/>
      <c r="U106" s="476"/>
      <c r="V106" s="476"/>
      <c r="W106" s="476"/>
      <c r="X106" s="476"/>
      <c r="Y106" s="476"/>
      <c r="Z106" s="476"/>
      <c r="AA106" s="476"/>
      <c r="AB106" s="476"/>
      <c r="AC106" s="476"/>
      <c r="AD106" s="476"/>
      <c r="AE106" s="949"/>
      <c r="AF106" s="476"/>
      <c r="AG106" s="476"/>
      <c r="AH106" s="476"/>
      <c r="AI106" s="476"/>
      <c r="AJ106" s="476"/>
      <c r="AK106" s="476"/>
      <c r="AL106" s="476"/>
      <c r="AM106" s="476"/>
      <c r="AN106" s="476"/>
      <c r="AO106" s="476"/>
      <c r="AP106" s="476"/>
      <c r="AQ106" s="476"/>
      <c r="AR106" s="476"/>
      <c r="AS106" s="476"/>
      <c r="AT106" s="476"/>
      <c r="AU106" s="476"/>
      <c r="AV106" s="476"/>
      <c r="AW106" s="476"/>
      <c r="AX106" s="476"/>
      <c r="AY106" s="476"/>
      <c r="AZ106" s="476"/>
      <c r="BA106" s="476"/>
      <c r="BB106" s="476"/>
      <c r="BC106" s="476"/>
      <c r="BD106" s="476"/>
      <c r="BE106" s="476"/>
      <c r="BF106" s="476"/>
      <c r="BG106" s="476"/>
      <c r="BH106" s="476"/>
      <c r="BI106" s="476"/>
      <c r="BJ106" s="476"/>
      <c r="BK106" s="476"/>
      <c r="BL106" s="476"/>
      <c r="BM106" s="476"/>
      <c r="BN106" s="476"/>
      <c r="BO106" s="476"/>
      <c r="BP106" s="476"/>
      <c r="BQ106" s="476"/>
      <c r="BR106" s="476"/>
      <c r="BS106" s="476"/>
      <c r="BT106" s="476"/>
      <c r="BU106" s="476"/>
      <c r="BV106" s="476"/>
      <c r="BW106" s="476"/>
      <c r="BX106" s="476"/>
      <c r="BY106" s="476"/>
      <c r="BZ106" s="476"/>
      <c r="CA106" s="476"/>
      <c r="CB106" s="476"/>
      <c r="CC106" s="476"/>
      <c r="CD106" s="476"/>
      <c r="CE106" s="476"/>
      <c r="CF106" s="476"/>
      <c r="CG106" s="476"/>
      <c r="CH106" s="476"/>
      <c r="CI106" s="476"/>
      <c r="CJ106" s="476"/>
      <c r="CK106" s="476"/>
      <c r="CL106" s="476"/>
      <c r="CM106" s="476"/>
    </row>
    <row r="107" spans="1:91" x14ac:dyDescent="0.15">
      <c r="A107" s="486"/>
      <c r="B107" s="476"/>
      <c r="C107" s="476"/>
      <c r="D107" s="476"/>
      <c r="E107" s="476"/>
      <c r="F107" s="476"/>
      <c r="G107" s="476"/>
      <c r="H107" s="476"/>
      <c r="I107" s="476"/>
      <c r="J107" s="476"/>
      <c r="K107" s="476"/>
      <c r="L107" s="476"/>
      <c r="M107" s="476"/>
      <c r="N107" s="476"/>
      <c r="O107" s="476"/>
      <c r="P107" s="476"/>
      <c r="Q107" s="476"/>
      <c r="R107" s="476"/>
      <c r="S107" s="476"/>
      <c r="T107" s="476"/>
      <c r="U107" s="476"/>
      <c r="V107" s="476"/>
      <c r="W107" s="476"/>
      <c r="X107" s="476"/>
      <c r="Y107" s="476"/>
      <c r="Z107" s="476"/>
      <c r="AA107" s="476"/>
      <c r="AB107" s="476"/>
      <c r="AC107" s="476"/>
      <c r="AD107" s="476"/>
      <c r="AE107" s="949"/>
      <c r="AF107" s="476"/>
      <c r="AG107" s="476"/>
      <c r="AH107" s="476"/>
      <c r="AI107" s="476"/>
      <c r="AJ107" s="476"/>
      <c r="AK107" s="476"/>
      <c r="AL107" s="476"/>
      <c r="AM107" s="476"/>
      <c r="AN107" s="476"/>
      <c r="AO107" s="476"/>
      <c r="AP107" s="476"/>
      <c r="AQ107" s="476"/>
      <c r="AR107" s="476"/>
      <c r="AS107" s="476"/>
      <c r="AT107" s="476"/>
      <c r="AU107" s="476"/>
      <c r="AV107" s="476"/>
      <c r="AW107" s="476"/>
      <c r="AX107" s="476"/>
      <c r="AY107" s="476"/>
      <c r="AZ107" s="476"/>
      <c r="BA107" s="476"/>
      <c r="BB107" s="476"/>
      <c r="BC107" s="476"/>
      <c r="BD107" s="476"/>
      <c r="BE107" s="476"/>
      <c r="BF107" s="476"/>
      <c r="BG107" s="476"/>
      <c r="BH107" s="476"/>
      <c r="BI107" s="476"/>
      <c r="BJ107" s="476"/>
      <c r="BK107" s="476"/>
      <c r="BL107" s="476"/>
      <c r="BM107" s="476"/>
      <c r="BN107" s="476"/>
      <c r="BO107" s="476"/>
      <c r="BP107" s="476"/>
      <c r="BQ107" s="476"/>
      <c r="BR107" s="476"/>
      <c r="BS107" s="476"/>
      <c r="BT107" s="476"/>
      <c r="BU107" s="476"/>
      <c r="BV107" s="476"/>
      <c r="BW107" s="476"/>
      <c r="BX107" s="476"/>
      <c r="BY107" s="476"/>
      <c r="BZ107" s="476"/>
      <c r="CA107" s="476"/>
      <c r="CB107" s="476"/>
      <c r="CC107" s="476"/>
      <c r="CD107" s="476"/>
      <c r="CE107" s="476"/>
      <c r="CF107" s="476"/>
      <c r="CG107" s="476"/>
      <c r="CH107" s="476"/>
      <c r="CI107" s="476"/>
      <c r="CJ107" s="476"/>
      <c r="CK107" s="476"/>
      <c r="CL107" s="476"/>
      <c r="CM107" s="476"/>
    </row>
    <row r="108" spans="1:91" x14ac:dyDescent="0.15">
      <c r="A108" s="486"/>
      <c r="B108" s="476"/>
      <c r="C108" s="476"/>
      <c r="D108" s="476"/>
      <c r="E108" s="476"/>
      <c r="F108" s="476"/>
      <c r="G108" s="476"/>
      <c r="H108" s="476"/>
      <c r="I108" s="476"/>
      <c r="J108" s="476"/>
      <c r="K108" s="476"/>
      <c r="L108" s="476"/>
      <c r="M108" s="476"/>
      <c r="N108" s="476"/>
      <c r="O108" s="476"/>
      <c r="P108" s="476"/>
      <c r="Q108" s="476"/>
      <c r="R108" s="476"/>
      <c r="S108" s="476"/>
      <c r="T108" s="476"/>
      <c r="U108" s="476"/>
      <c r="V108" s="476"/>
      <c r="W108" s="476"/>
      <c r="X108" s="476"/>
      <c r="Y108" s="476"/>
      <c r="Z108" s="476"/>
      <c r="AA108" s="476"/>
      <c r="AB108" s="476"/>
      <c r="AC108" s="476"/>
      <c r="AD108" s="476"/>
      <c r="AE108" s="949"/>
      <c r="AF108" s="476"/>
      <c r="AG108" s="476"/>
      <c r="AH108" s="476"/>
      <c r="AI108" s="476"/>
      <c r="AJ108" s="476"/>
      <c r="AK108" s="476"/>
      <c r="AL108" s="476"/>
      <c r="AM108" s="476"/>
      <c r="AN108" s="476"/>
      <c r="AO108" s="476"/>
      <c r="AP108" s="476"/>
      <c r="AQ108" s="476"/>
      <c r="AR108" s="476"/>
      <c r="AS108" s="476"/>
      <c r="AT108" s="476"/>
      <c r="AU108" s="476"/>
      <c r="AV108" s="476"/>
      <c r="AW108" s="476"/>
      <c r="AX108" s="476"/>
      <c r="AY108" s="476"/>
      <c r="AZ108" s="476"/>
      <c r="BA108" s="476"/>
      <c r="BB108" s="476"/>
      <c r="BC108" s="476"/>
      <c r="BD108" s="476"/>
      <c r="BE108" s="476"/>
      <c r="BF108" s="476"/>
      <c r="BG108" s="476"/>
      <c r="BH108" s="476"/>
      <c r="BI108" s="476"/>
      <c r="BJ108" s="476"/>
      <c r="BK108" s="476"/>
      <c r="BL108" s="476"/>
      <c r="BM108" s="476"/>
      <c r="BN108" s="476"/>
      <c r="BO108" s="476"/>
      <c r="BP108" s="476"/>
      <c r="BQ108" s="476"/>
      <c r="BR108" s="476"/>
      <c r="BS108" s="476"/>
      <c r="BT108" s="476"/>
      <c r="BU108" s="476"/>
      <c r="BV108" s="476"/>
      <c r="BW108" s="476"/>
      <c r="BX108" s="476"/>
      <c r="BY108" s="476"/>
      <c r="BZ108" s="476"/>
      <c r="CA108" s="476"/>
      <c r="CB108" s="476"/>
      <c r="CC108" s="476"/>
      <c r="CD108" s="476"/>
      <c r="CE108" s="476"/>
      <c r="CF108" s="476"/>
      <c r="CG108" s="476"/>
      <c r="CH108" s="476"/>
      <c r="CI108" s="476"/>
      <c r="CJ108" s="476"/>
      <c r="CK108" s="476"/>
      <c r="CL108" s="476"/>
      <c r="CM108" s="476"/>
    </row>
    <row r="109" spans="1:91" x14ac:dyDescent="0.15">
      <c r="A109" s="486"/>
      <c r="B109" s="476"/>
      <c r="C109" s="476"/>
      <c r="D109" s="476"/>
      <c r="E109" s="476"/>
      <c r="F109" s="476"/>
      <c r="G109" s="476"/>
      <c r="H109" s="476"/>
      <c r="I109" s="476"/>
      <c r="J109" s="476"/>
      <c r="K109" s="476"/>
      <c r="L109" s="476"/>
      <c r="M109" s="476"/>
      <c r="N109" s="476"/>
      <c r="O109" s="476"/>
      <c r="P109" s="476"/>
      <c r="Q109" s="476"/>
      <c r="R109" s="476"/>
      <c r="S109" s="476"/>
      <c r="T109" s="476"/>
      <c r="U109" s="476"/>
      <c r="V109" s="476"/>
      <c r="W109" s="476"/>
      <c r="X109" s="476"/>
      <c r="Y109" s="476"/>
      <c r="Z109" s="476"/>
      <c r="AA109" s="476"/>
      <c r="AB109" s="476"/>
      <c r="AC109" s="476"/>
      <c r="AD109" s="476"/>
      <c r="AE109" s="949"/>
      <c r="AF109" s="476"/>
      <c r="AG109" s="476"/>
      <c r="AH109" s="476"/>
      <c r="AI109" s="476"/>
      <c r="AJ109" s="476"/>
      <c r="AK109" s="476"/>
      <c r="AL109" s="476"/>
      <c r="AM109" s="476"/>
      <c r="AN109" s="476"/>
      <c r="AO109" s="476"/>
      <c r="AP109" s="476"/>
      <c r="AQ109" s="476"/>
      <c r="AR109" s="476"/>
      <c r="AS109" s="476"/>
      <c r="AT109" s="476"/>
      <c r="AU109" s="476"/>
      <c r="AV109" s="476"/>
      <c r="AW109" s="476"/>
      <c r="AX109" s="476"/>
      <c r="AY109" s="476"/>
      <c r="AZ109" s="476"/>
      <c r="BA109" s="476"/>
      <c r="BB109" s="476"/>
      <c r="BC109" s="476"/>
      <c r="BD109" s="476"/>
      <c r="BE109" s="476"/>
      <c r="BF109" s="476"/>
      <c r="BG109" s="476"/>
      <c r="BH109" s="476"/>
      <c r="BI109" s="476"/>
      <c r="BJ109" s="476"/>
      <c r="BK109" s="476"/>
      <c r="BL109" s="476"/>
      <c r="BM109" s="476"/>
      <c r="BN109" s="476"/>
      <c r="BO109" s="476"/>
      <c r="BP109" s="476"/>
      <c r="BQ109" s="476"/>
      <c r="BR109" s="476"/>
      <c r="BS109" s="476"/>
      <c r="BT109" s="476"/>
      <c r="BU109" s="476"/>
      <c r="BV109" s="476"/>
      <c r="BW109" s="476"/>
      <c r="BX109" s="476"/>
      <c r="BY109" s="476"/>
      <c r="BZ109" s="476"/>
      <c r="CA109" s="476"/>
      <c r="CB109" s="476"/>
      <c r="CC109" s="476"/>
      <c r="CD109" s="476"/>
      <c r="CE109" s="476"/>
      <c r="CF109" s="476"/>
      <c r="CG109" s="476"/>
      <c r="CH109" s="476"/>
      <c r="CI109" s="476"/>
      <c r="CJ109" s="476"/>
      <c r="CK109" s="476"/>
      <c r="CL109" s="476"/>
      <c r="CM109" s="476"/>
    </row>
    <row r="110" spans="1:91" x14ac:dyDescent="0.15">
      <c r="A110" s="486"/>
      <c r="B110" s="476"/>
      <c r="C110" s="476"/>
      <c r="D110" s="476"/>
      <c r="E110" s="476"/>
      <c r="F110" s="476"/>
      <c r="G110" s="476"/>
      <c r="H110" s="476"/>
      <c r="I110" s="476"/>
      <c r="J110" s="476"/>
      <c r="K110" s="476"/>
      <c r="L110" s="476"/>
      <c r="M110" s="476"/>
      <c r="N110" s="476"/>
      <c r="O110" s="476"/>
      <c r="P110" s="476"/>
      <c r="Q110" s="476"/>
      <c r="R110" s="476"/>
      <c r="S110" s="476"/>
      <c r="T110" s="476"/>
      <c r="U110" s="476"/>
      <c r="V110" s="476"/>
      <c r="W110" s="476"/>
      <c r="X110" s="476"/>
      <c r="Y110" s="476"/>
      <c r="Z110" s="476"/>
      <c r="AA110" s="476"/>
      <c r="AB110" s="476"/>
      <c r="AC110" s="476"/>
      <c r="AD110" s="476"/>
      <c r="AE110" s="949"/>
      <c r="AF110" s="476"/>
      <c r="AG110" s="476"/>
      <c r="AH110" s="476"/>
      <c r="AI110" s="476"/>
      <c r="AJ110" s="476"/>
      <c r="AK110" s="476"/>
      <c r="AL110" s="476"/>
      <c r="AM110" s="476"/>
      <c r="AN110" s="476"/>
      <c r="AO110" s="476"/>
      <c r="AP110" s="476"/>
      <c r="AQ110" s="476"/>
      <c r="AR110" s="476"/>
      <c r="AS110" s="476"/>
      <c r="AT110" s="476"/>
      <c r="AU110" s="476"/>
      <c r="AV110" s="476"/>
      <c r="AW110" s="476"/>
      <c r="AX110" s="476"/>
      <c r="AY110" s="476"/>
      <c r="AZ110" s="476"/>
      <c r="BA110" s="476"/>
      <c r="BB110" s="476"/>
      <c r="BC110" s="476"/>
      <c r="BD110" s="476"/>
      <c r="BE110" s="476"/>
      <c r="BF110" s="476"/>
      <c r="BG110" s="476"/>
      <c r="BH110" s="476"/>
      <c r="BI110" s="476"/>
      <c r="BJ110" s="476"/>
      <c r="BK110" s="476"/>
      <c r="BL110" s="476"/>
      <c r="BM110" s="476"/>
      <c r="BN110" s="476"/>
      <c r="BO110" s="476"/>
      <c r="BP110" s="476"/>
      <c r="BQ110" s="476"/>
      <c r="BR110" s="476"/>
      <c r="BS110" s="476"/>
      <c r="BT110" s="476"/>
      <c r="BU110" s="476"/>
      <c r="BV110" s="476"/>
      <c r="BW110" s="476"/>
      <c r="BX110" s="476"/>
      <c r="BY110" s="476"/>
      <c r="BZ110" s="476"/>
      <c r="CA110" s="476"/>
      <c r="CB110" s="476"/>
      <c r="CC110" s="476"/>
      <c r="CD110" s="476"/>
      <c r="CE110" s="476"/>
      <c r="CF110" s="476"/>
      <c r="CG110" s="476"/>
      <c r="CH110" s="476"/>
      <c r="CI110" s="476"/>
      <c r="CJ110" s="476"/>
      <c r="CK110" s="476"/>
      <c r="CL110" s="476"/>
      <c r="CM110" s="476"/>
    </row>
    <row r="111" spans="1:91" x14ac:dyDescent="0.15">
      <c r="B111" s="948"/>
      <c r="C111" s="1683"/>
      <c r="D111" s="1684"/>
      <c r="E111" s="954"/>
      <c r="F111" s="954"/>
      <c r="G111" s="954"/>
      <c r="H111" s="954"/>
      <c r="I111" s="954"/>
      <c r="J111" s="954"/>
      <c r="K111" s="954"/>
      <c r="L111" s="954"/>
      <c r="M111" s="954"/>
      <c r="N111" s="954"/>
      <c r="O111" s="955"/>
      <c r="P111" s="948"/>
      <c r="Q111" s="948"/>
      <c r="R111" s="948"/>
      <c r="S111" s="948"/>
      <c r="T111" s="948"/>
      <c r="U111" s="948"/>
      <c r="V111" s="948"/>
      <c r="W111" s="948"/>
      <c r="X111" s="948"/>
      <c r="Y111" s="948"/>
      <c r="Z111" s="948"/>
      <c r="AA111" s="948"/>
      <c r="AB111" s="948"/>
      <c r="AC111" s="948"/>
      <c r="AD111" s="948"/>
      <c r="AE111" s="951"/>
      <c r="AF111" s="476"/>
      <c r="AG111" s="476"/>
      <c r="AH111" s="476"/>
      <c r="AI111" s="476"/>
      <c r="AJ111" s="476"/>
      <c r="AK111" s="476"/>
      <c r="AL111" s="476"/>
      <c r="AM111" s="476"/>
      <c r="AN111" s="476"/>
      <c r="AO111" s="476"/>
      <c r="AP111" s="476"/>
      <c r="AQ111" s="476"/>
      <c r="AR111" s="476"/>
      <c r="AS111" s="476"/>
      <c r="AT111" s="476"/>
      <c r="AU111" s="476"/>
      <c r="AV111" s="476"/>
      <c r="AW111" s="476"/>
      <c r="AX111" s="476"/>
      <c r="AY111" s="476"/>
      <c r="AZ111" s="476"/>
      <c r="BA111" s="476"/>
      <c r="BB111" s="476"/>
      <c r="BC111" s="476"/>
      <c r="BD111" s="476"/>
      <c r="BE111" s="476"/>
      <c r="BF111" s="476"/>
      <c r="BG111" s="476"/>
      <c r="BH111" s="476"/>
      <c r="BI111" s="476"/>
      <c r="BJ111" s="476"/>
      <c r="BK111" s="476"/>
      <c r="BL111" s="476"/>
      <c r="BM111" s="476"/>
      <c r="BN111" s="476"/>
      <c r="BO111" s="476"/>
      <c r="BP111" s="476"/>
      <c r="BQ111" s="476"/>
      <c r="BR111" s="476"/>
      <c r="BS111" s="476"/>
      <c r="BT111" s="476"/>
      <c r="BU111" s="476"/>
      <c r="BV111" s="476"/>
      <c r="BW111" s="476"/>
      <c r="BX111" s="476"/>
      <c r="BY111" s="476"/>
      <c r="BZ111" s="476"/>
      <c r="CA111" s="476"/>
      <c r="CB111" s="476"/>
      <c r="CC111" s="476"/>
      <c r="CD111" s="476"/>
      <c r="CE111" s="476"/>
      <c r="CF111" s="476"/>
      <c r="CG111" s="476"/>
      <c r="CH111" s="476"/>
      <c r="CI111" s="476"/>
      <c r="CJ111" s="476"/>
      <c r="CK111" s="476"/>
      <c r="CL111" s="476"/>
      <c r="CM111" s="476"/>
    </row>
    <row r="112" spans="1:91" hidden="1" x14ac:dyDescent="0.15">
      <c r="A112" s="476"/>
      <c r="B112" s="476"/>
      <c r="C112" s="476"/>
      <c r="D112" s="476"/>
      <c r="E112" s="476"/>
      <c r="F112" s="476"/>
      <c r="G112" s="476"/>
      <c r="H112" s="476"/>
      <c r="I112" s="476"/>
      <c r="J112" s="476"/>
      <c r="K112" s="476"/>
      <c r="L112" s="476"/>
      <c r="M112" s="476"/>
      <c r="N112" s="476"/>
      <c r="O112" s="476"/>
      <c r="P112" s="476"/>
      <c r="Q112" s="476"/>
      <c r="R112" s="476"/>
      <c r="S112" s="476"/>
      <c r="T112" s="476"/>
      <c r="U112" s="476"/>
      <c r="V112" s="476"/>
      <c r="W112" s="476"/>
      <c r="X112" s="476"/>
      <c r="Y112" s="476"/>
      <c r="Z112" s="476"/>
      <c r="AA112" s="476"/>
      <c r="AB112" s="476"/>
      <c r="AC112" s="476"/>
      <c r="AD112" s="476"/>
      <c r="AE112" s="476"/>
      <c r="AF112" s="476"/>
      <c r="AG112" s="476"/>
      <c r="AH112" s="476"/>
      <c r="AI112" s="476"/>
      <c r="AJ112" s="476"/>
      <c r="AK112" s="476"/>
      <c r="AL112" s="476"/>
      <c r="AM112" s="476"/>
      <c r="AN112" s="476"/>
      <c r="AO112" s="476"/>
      <c r="AP112" s="476"/>
      <c r="AQ112" s="476"/>
      <c r="AR112" s="476"/>
      <c r="AS112" s="476"/>
      <c r="AT112" s="476"/>
      <c r="AU112" s="476"/>
      <c r="AV112" s="476"/>
      <c r="AW112" s="476"/>
      <c r="AX112" s="476"/>
      <c r="AY112" s="476"/>
      <c r="AZ112" s="476"/>
      <c r="BA112" s="476"/>
      <c r="BB112" s="476"/>
      <c r="BC112" s="476"/>
      <c r="BD112" s="476"/>
      <c r="BE112" s="476"/>
      <c r="BF112" s="476"/>
      <c r="BG112" s="476"/>
      <c r="BH112" s="476"/>
      <c r="BI112" s="476"/>
      <c r="BJ112" s="476"/>
      <c r="BK112" s="476"/>
      <c r="BL112" s="476"/>
      <c r="BM112" s="476"/>
      <c r="BN112" s="476"/>
      <c r="BO112" s="476"/>
      <c r="BP112" s="476"/>
      <c r="BQ112" s="476"/>
      <c r="BR112" s="476"/>
      <c r="BS112" s="476"/>
      <c r="BT112" s="476"/>
      <c r="BU112" s="476"/>
      <c r="BV112" s="476"/>
      <c r="BW112" s="476"/>
      <c r="BX112" s="476"/>
      <c r="BY112" s="476"/>
      <c r="BZ112" s="476"/>
      <c r="CA112" s="476"/>
      <c r="CB112" s="476"/>
      <c r="CC112" s="476"/>
      <c r="CD112" s="476"/>
      <c r="CE112" s="476"/>
      <c r="CF112" s="476"/>
      <c r="CG112" s="476"/>
      <c r="CH112" s="476"/>
      <c r="CI112" s="476"/>
      <c r="CJ112" s="476"/>
      <c r="CK112" s="476"/>
      <c r="CL112" s="476"/>
      <c r="CM112" s="476"/>
    </row>
    <row r="113" spans="1:91" x14ac:dyDescent="0.15">
      <c r="A113" s="476"/>
      <c r="B113" s="476"/>
      <c r="C113" s="476"/>
      <c r="D113" s="476"/>
      <c r="E113" s="476"/>
      <c r="F113" s="476"/>
      <c r="G113" s="476"/>
      <c r="H113" s="476"/>
      <c r="I113" s="476"/>
      <c r="J113" s="476"/>
      <c r="K113" s="476"/>
      <c r="L113" s="476"/>
      <c r="M113" s="476"/>
      <c r="N113" s="476"/>
      <c r="O113" s="476"/>
      <c r="P113" s="476"/>
      <c r="Q113" s="476"/>
      <c r="R113" s="476"/>
      <c r="S113" s="476"/>
      <c r="T113" s="476"/>
      <c r="U113" s="476"/>
      <c r="V113" s="476"/>
      <c r="W113" s="476"/>
      <c r="X113" s="476"/>
      <c r="Y113" s="476"/>
      <c r="Z113" s="476"/>
      <c r="AA113" s="476"/>
      <c r="AB113" s="476"/>
      <c r="AC113" s="476"/>
      <c r="AD113" s="476"/>
      <c r="AE113" s="476"/>
      <c r="AF113" s="476"/>
      <c r="AG113" s="476"/>
      <c r="AH113" s="476"/>
      <c r="AI113" s="476"/>
      <c r="AJ113" s="476"/>
      <c r="AK113" s="476"/>
      <c r="AL113" s="476"/>
      <c r="AM113" s="476"/>
      <c r="AN113" s="476"/>
      <c r="AO113" s="476"/>
      <c r="AP113" s="476"/>
      <c r="AQ113" s="476"/>
      <c r="AR113" s="476"/>
      <c r="AS113" s="476"/>
      <c r="AT113" s="476"/>
      <c r="AU113" s="476"/>
      <c r="AV113" s="476"/>
      <c r="AW113" s="476"/>
      <c r="AX113" s="476"/>
      <c r="AY113" s="476"/>
      <c r="AZ113" s="476"/>
      <c r="BA113" s="476"/>
      <c r="BB113" s="476"/>
      <c r="BC113" s="476"/>
      <c r="BD113" s="476"/>
      <c r="BE113" s="476"/>
      <c r="BF113" s="476"/>
      <c r="BG113" s="476"/>
      <c r="BH113" s="476"/>
      <c r="BI113" s="476"/>
      <c r="BJ113" s="476"/>
      <c r="BK113" s="476"/>
      <c r="BL113" s="476"/>
      <c r="BM113" s="476"/>
      <c r="BN113" s="476"/>
      <c r="BO113" s="476"/>
      <c r="BP113" s="476"/>
      <c r="BQ113" s="476"/>
      <c r="BR113" s="476"/>
      <c r="BS113" s="476"/>
      <c r="BT113" s="476"/>
      <c r="BU113" s="476"/>
      <c r="BV113" s="476"/>
      <c r="BW113" s="476"/>
      <c r="BX113" s="476"/>
      <c r="BY113" s="476"/>
      <c r="BZ113" s="476"/>
      <c r="CA113" s="476"/>
      <c r="CB113" s="476"/>
      <c r="CC113" s="476"/>
      <c r="CD113" s="476"/>
      <c r="CE113" s="476"/>
      <c r="CF113" s="476"/>
      <c r="CG113" s="476"/>
      <c r="CH113" s="476"/>
      <c r="CI113" s="476"/>
      <c r="CJ113" s="476"/>
      <c r="CK113" s="476"/>
      <c r="CL113" s="476"/>
      <c r="CM113" s="476"/>
    </row>
    <row r="114" spans="1:91" x14ac:dyDescent="0.15">
      <c r="A114" s="2795" t="s">
        <v>789</v>
      </c>
      <c r="B114" s="2796"/>
      <c r="C114" s="2796"/>
      <c r="D114" s="2796"/>
      <c r="E114" s="2796"/>
      <c r="F114" s="2796"/>
      <c r="G114" s="2796"/>
      <c r="H114" s="2797"/>
      <c r="I114" s="2798" t="s">
        <v>807</v>
      </c>
      <c r="J114" s="2799"/>
      <c r="K114" s="2799"/>
      <c r="L114" s="2799"/>
      <c r="M114" s="2799"/>
      <c r="N114" s="2799"/>
      <c r="O114" s="2799"/>
      <c r="P114" s="2799"/>
      <c r="Q114" s="2799"/>
      <c r="R114" s="2799"/>
      <c r="S114" s="2799"/>
      <c r="T114" s="2799"/>
      <c r="U114" s="2800"/>
      <c r="V114" s="583" t="s">
        <v>796</v>
      </c>
      <c r="W114" s="946"/>
      <c r="X114" s="945"/>
      <c r="Y114" s="583" t="s">
        <v>800</v>
      </c>
      <c r="Z114" s="946"/>
      <c r="AA114" s="945"/>
      <c r="AB114" s="476"/>
      <c r="AC114" s="583" t="s">
        <v>792</v>
      </c>
      <c r="AD114" s="946"/>
      <c r="AE114" s="946"/>
      <c r="AF114" s="946"/>
      <c r="AG114" s="946"/>
      <c r="AH114" s="946"/>
      <c r="AI114" s="945"/>
      <c r="AJ114" s="476" t="s">
        <v>793</v>
      </c>
      <c r="AK114" s="476"/>
      <c r="AL114" s="476"/>
      <c r="AM114" s="476"/>
      <c r="AN114" s="476"/>
      <c r="AO114" s="476"/>
      <c r="AP114" s="476"/>
      <c r="AQ114" s="476"/>
      <c r="AR114" s="476"/>
      <c r="AS114" s="476"/>
      <c r="AT114" s="476"/>
      <c r="AU114" s="476"/>
      <c r="AV114" s="583" t="s">
        <v>794</v>
      </c>
      <c r="AW114" s="946"/>
      <c r="AX114" s="946"/>
      <c r="AY114" s="946"/>
      <c r="AZ114" s="946"/>
      <c r="BA114" s="946"/>
      <c r="BB114" s="946"/>
      <c r="BC114" s="946"/>
      <c r="BD114" s="946"/>
      <c r="BE114" s="946"/>
      <c r="BF114" s="946"/>
      <c r="BG114" s="945"/>
      <c r="BH114" s="583" t="s">
        <v>804</v>
      </c>
      <c r="BI114" s="946"/>
      <c r="BJ114" s="946"/>
      <c r="BK114" s="946"/>
      <c r="BL114" s="946"/>
      <c r="BM114" s="946"/>
      <c r="BN114" s="946"/>
      <c r="BO114" s="946"/>
      <c r="BP114" s="946"/>
      <c r="BQ114" s="946"/>
      <c r="BR114" s="946"/>
      <c r="BS114" s="945"/>
      <c r="BT114" s="476"/>
      <c r="BU114" s="476"/>
      <c r="BV114" s="476"/>
      <c r="BW114" s="476"/>
      <c r="BX114" s="476"/>
      <c r="BY114" s="476"/>
      <c r="BZ114" s="476"/>
      <c r="CA114" s="476"/>
      <c r="CB114" s="476"/>
      <c r="CC114" s="476"/>
      <c r="CD114" s="476"/>
      <c r="CE114" s="476"/>
      <c r="CF114" s="476"/>
      <c r="CG114" s="476"/>
      <c r="CH114" s="476"/>
      <c r="CI114" s="476"/>
      <c r="CJ114" s="476"/>
      <c r="CK114" s="476"/>
      <c r="CL114" s="476"/>
      <c r="CM114" s="476"/>
    </row>
    <row r="115" spans="1:91" x14ac:dyDescent="0.15">
      <c r="A115" s="486"/>
      <c r="B115" s="583" t="s">
        <v>388</v>
      </c>
      <c r="C115" s="946" t="s">
        <v>389</v>
      </c>
      <c r="D115" s="946"/>
      <c r="E115" s="946"/>
      <c r="F115" s="946" t="s">
        <v>745</v>
      </c>
      <c r="G115" s="946" t="s">
        <v>790</v>
      </c>
      <c r="H115" s="945" t="s">
        <v>791</v>
      </c>
      <c r="I115" s="486" t="str">
        <f>'1'!E17</f>
        <v>ENE</v>
      </c>
      <c r="J115" s="476" t="str">
        <f>'1'!F17</f>
        <v>FEB</v>
      </c>
      <c r="K115" s="476" t="str">
        <f>'1'!G17</f>
        <v>MAR</v>
      </c>
      <c r="L115" s="476" t="str">
        <f>'1'!H17</f>
        <v>ABR</v>
      </c>
      <c r="M115" s="476" t="str">
        <f>'1'!I17</f>
        <v>MAY</v>
      </c>
      <c r="N115" s="476" t="str">
        <f>'1'!J17</f>
        <v>JUN</v>
      </c>
      <c r="O115" s="476" t="str">
        <f>'1'!K17</f>
        <v>JUL</v>
      </c>
      <c r="P115" s="476" t="str">
        <f>'1'!L17</f>
        <v>AGO</v>
      </c>
      <c r="Q115" s="476" t="str">
        <f>'1'!M17</f>
        <v>SEPT</v>
      </c>
      <c r="R115" s="476" t="str">
        <f>'1'!N17</f>
        <v>OCT</v>
      </c>
      <c r="S115" s="476" t="str">
        <f>'1'!O17</f>
        <v>NOV</v>
      </c>
      <c r="T115" s="476" t="str">
        <f>'1'!P17</f>
        <v xml:space="preserve"> DIC</v>
      </c>
      <c r="U115" s="949" t="s">
        <v>1638</v>
      </c>
      <c r="V115" s="486" t="s">
        <v>797</v>
      </c>
      <c r="W115" s="476" t="s">
        <v>798</v>
      </c>
      <c r="X115" s="949" t="s">
        <v>799</v>
      </c>
      <c r="Y115" s="486" t="s">
        <v>795</v>
      </c>
      <c r="Z115" s="476" t="s">
        <v>745</v>
      </c>
      <c r="AA115" s="949" t="s">
        <v>799</v>
      </c>
      <c r="AB115" s="476" t="s">
        <v>803</v>
      </c>
      <c r="AC115" s="487" t="str">
        <f>'1'!E17</f>
        <v>ENE</v>
      </c>
      <c r="AD115" s="948" t="str">
        <f>'1'!F17</f>
        <v>FEB</v>
      </c>
      <c r="AE115" s="948" t="str">
        <f>'1'!G17</f>
        <v>MAR</v>
      </c>
      <c r="AF115" s="948" t="str">
        <f>'1'!H17</f>
        <v>ABR</v>
      </c>
      <c r="AG115" s="948" t="str">
        <f>'1'!I17</f>
        <v>MAY</v>
      </c>
      <c r="AH115" s="948" t="str">
        <f>'1'!J17</f>
        <v>JUN</v>
      </c>
      <c r="AI115" s="951" t="str">
        <f>'1'!K17</f>
        <v>JUL</v>
      </c>
      <c r="AJ115" s="476" t="str">
        <f t="shared" ref="AJ115:AU115" si="45">I115</f>
        <v>ENE</v>
      </c>
      <c r="AK115" s="476" t="str">
        <f t="shared" si="45"/>
        <v>FEB</v>
      </c>
      <c r="AL115" s="476" t="str">
        <f t="shared" si="45"/>
        <v>MAR</v>
      </c>
      <c r="AM115" s="476" t="str">
        <f t="shared" si="45"/>
        <v>ABR</v>
      </c>
      <c r="AN115" s="476" t="str">
        <f t="shared" si="45"/>
        <v>MAY</v>
      </c>
      <c r="AO115" s="476" t="str">
        <f t="shared" si="45"/>
        <v>JUN</v>
      </c>
      <c r="AP115" s="476" t="str">
        <f t="shared" si="45"/>
        <v>JUL</v>
      </c>
      <c r="AQ115" s="476" t="str">
        <f t="shared" si="45"/>
        <v>AGO</v>
      </c>
      <c r="AR115" s="476" t="str">
        <f t="shared" si="45"/>
        <v>SEPT</v>
      </c>
      <c r="AS115" s="476" t="str">
        <f t="shared" si="45"/>
        <v>OCT</v>
      </c>
      <c r="AT115" s="476" t="str">
        <f t="shared" si="45"/>
        <v>NOV</v>
      </c>
      <c r="AU115" s="476" t="str">
        <f t="shared" si="45"/>
        <v xml:space="preserve"> DIC</v>
      </c>
      <c r="AV115" s="487">
        <v>1</v>
      </c>
      <c r="AW115" s="948">
        <f t="shared" ref="AW115:BG115" si="46">+AV115+1</f>
        <v>2</v>
      </c>
      <c r="AX115" s="948">
        <f t="shared" si="46"/>
        <v>3</v>
      </c>
      <c r="AY115" s="948">
        <f t="shared" si="46"/>
        <v>4</v>
      </c>
      <c r="AZ115" s="948">
        <f t="shared" si="46"/>
        <v>5</v>
      </c>
      <c r="BA115" s="948">
        <f t="shared" si="46"/>
        <v>6</v>
      </c>
      <c r="BB115" s="948">
        <f t="shared" si="46"/>
        <v>7</v>
      </c>
      <c r="BC115" s="948">
        <f t="shared" si="46"/>
        <v>8</v>
      </c>
      <c r="BD115" s="948">
        <f t="shared" si="46"/>
        <v>9</v>
      </c>
      <c r="BE115" s="948">
        <f t="shared" si="46"/>
        <v>10</v>
      </c>
      <c r="BF115" s="948">
        <f t="shared" si="46"/>
        <v>11</v>
      </c>
      <c r="BG115" s="951">
        <f t="shared" si="46"/>
        <v>12</v>
      </c>
      <c r="BH115" s="487">
        <v>1</v>
      </c>
      <c r="BI115" s="948">
        <f t="shared" ref="BI115:BS115" si="47">+BH115+1</f>
        <v>2</v>
      </c>
      <c r="BJ115" s="948">
        <f t="shared" si="47"/>
        <v>3</v>
      </c>
      <c r="BK115" s="948">
        <f t="shared" si="47"/>
        <v>4</v>
      </c>
      <c r="BL115" s="948">
        <f t="shared" si="47"/>
        <v>5</v>
      </c>
      <c r="BM115" s="948">
        <f t="shared" si="47"/>
        <v>6</v>
      </c>
      <c r="BN115" s="948">
        <f t="shared" si="47"/>
        <v>7</v>
      </c>
      <c r="BO115" s="948">
        <f t="shared" si="47"/>
        <v>8</v>
      </c>
      <c r="BP115" s="948">
        <f t="shared" si="47"/>
        <v>9</v>
      </c>
      <c r="BQ115" s="948">
        <f t="shared" si="47"/>
        <v>10</v>
      </c>
      <c r="BR115" s="948">
        <f t="shared" si="47"/>
        <v>11</v>
      </c>
      <c r="BS115" s="951">
        <f t="shared" si="47"/>
        <v>12</v>
      </c>
      <c r="BT115" s="476"/>
      <c r="BU115" s="476"/>
      <c r="BV115" s="476"/>
      <c r="BW115" s="476"/>
      <c r="BX115" s="476"/>
      <c r="BY115" s="476"/>
      <c r="BZ115" s="476"/>
      <c r="CA115" s="476"/>
      <c r="CB115" s="476"/>
      <c r="CC115" s="476"/>
      <c r="CD115" s="476"/>
      <c r="CE115" s="476"/>
      <c r="CF115" s="476"/>
      <c r="CG115" s="476"/>
      <c r="CH115" s="476"/>
      <c r="CI115" s="476"/>
      <c r="CJ115" s="476"/>
      <c r="CK115" s="476"/>
      <c r="CL115" s="476"/>
      <c r="CM115" s="476"/>
    </row>
    <row r="116" spans="1:91" x14ac:dyDescent="0.15">
      <c r="A116" s="486"/>
      <c r="B116" s="486">
        <f>IF($C116=0,0,'3a'!E114)</f>
        <v>0</v>
      </c>
      <c r="C116" s="476">
        <f>IF('3a'!H114=CResult!$Q$39,'3a'!G114,0)</f>
        <v>0</v>
      </c>
      <c r="D116" s="476"/>
      <c r="E116" s="476"/>
      <c r="F116" s="476">
        <f>IF($C116=0,0,'3a'!N114)</f>
        <v>0</v>
      </c>
      <c r="G116" s="476">
        <f>IF($C116=0,0,'3a'!O114)</f>
        <v>0</v>
      </c>
      <c r="H116" s="949">
        <f t="shared" ref="H116:H121" si="48">IF(F116=0,0,C116/F116)</f>
        <v>0</v>
      </c>
      <c r="I116" s="486">
        <f t="shared" ref="I116:I121" si="49">IF(BH116&lt;=0,0,AJ116)</f>
        <v>0</v>
      </c>
      <c r="J116" s="476">
        <f t="shared" ref="J116:J121" si="50">IF(BI116&lt;=0,0,AK116)</f>
        <v>0</v>
      </c>
      <c r="K116" s="476">
        <f t="shared" ref="K116:K121" si="51">IF(BJ116&lt;=0,0,AL116)</f>
        <v>0</v>
      </c>
      <c r="L116" s="476">
        <f t="shared" ref="L116:L121" si="52">IF(BK116&lt;=0,0,AM116)</f>
        <v>0</v>
      </c>
      <c r="M116" s="476">
        <f t="shared" ref="M116:M121" si="53">IF(BL116&lt;=0,0,AN116)</f>
        <v>0</v>
      </c>
      <c r="N116" s="476">
        <f t="shared" ref="N116:N121" si="54">IF(BM116&lt;=0,0,AO116)</f>
        <v>0</v>
      </c>
      <c r="O116" s="476">
        <f t="shared" ref="O116:O121" si="55">IF(BN116&lt;=0,0,AP116)</f>
        <v>0</v>
      </c>
      <c r="P116" s="476">
        <f t="shared" ref="P116:P121" si="56">IF(BO116&lt;=0,0,AQ116)</f>
        <v>0</v>
      </c>
      <c r="Q116" s="476">
        <f t="shared" ref="Q116:Q121" si="57">IF(BP116&lt;=0,0,AR116)</f>
        <v>0</v>
      </c>
      <c r="R116" s="476">
        <f t="shared" ref="R116:R121" si="58">IF(BQ116&lt;=0,0,AS116)</f>
        <v>0</v>
      </c>
      <c r="S116" s="476">
        <f t="shared" ref="S116:S121" si="59">IF(BR116&lt;=0,0,AT116)</f>
        <v>0</v>
      </c>
      <c r="T116" s="476">
        <f t="shared" ref="T116:T121" si="60">IF(BS116&lt;=0,0,AU116)</f>
        <v>0</v>
      </c>
      <c r="U116" s="949">
        <f>SUM(I116:T116)</f>
        <v>0</v>
      </c>
      <c r="V116" s="583">
        <f t="shared" ref="V116:V121" si="61">+C116-U116</f>
        <v>0</v>
      </c>
      <c r="W116" s="946">
        <f t="shared" ref="W116:W121" si="62">IF($H116=0,0,V116/$H116)</f>
        <v>0</v>
      </c>
      <c r="X116" s="945">
        <f>IF(W116&lt;=12,V116,H116*12)</f>
        <v>0</v>
      </c>
      <c r="Y116" s="583">
        <f>+V116-X116</f>
        <v>0</v>
      </c>
      <c r="Z116" s="946">
        <f t="shared" ref="Z116:Z121" si="63">IF($H116=0,0,Y116/$H116)</f>
        <v>0</v>
      </c>
      <c r="AA116" s="945">
        <f>IF(Z116&lt;=12,Y116,K116*12)</f>
        <v>0</v>
      </c>
      <c r="AB116" s="476" t="str">
        <f t="shared" ref="AB116:AB121" si="64">IF(AA116+X116+U116=C116,"OK","ERROR")</f>
        <v>OK</v>
      </c>
      <c r="AC116" s="476">
        <f>IF(G116=CResult!$S$31,H116,0)</f>
        <v>0</v>
      </c>
      <c r="AD116" s="476">
        <f>IF(G116=CResult!$S$32,H116,0)</f>
        <v>0</v>
      </c>
      <c r="AE116" s="476">
        <f>IF($G116=CResult!S$33,H116,0)</f>
        <v>0</v>
      </c>
      <c r="AF116" s="476">
        <f>IF(G116=CResult!$S$34,H116,0)</f>
        <v>0</v>
      </c>
      <c r="AG116" s="476">
        <f>IF(G116=CResult!$S$35,H116,0)</f>
        <v>0</v>
      </c>
      <c r="AH116" s="476">
        <f>IF(G116=CResult!$S$36,H116,0)</f>
        <v>0</v>
      </c>
      <c r="AI116" s="476">
        <f>IF(G116=CResult!$S$37,H116,0)</f>
        <v>0</v>
      </c>
      <c r="AJ116" s="476">
        <f>+IF(AC116=0,0,AC116)</f>
        <v>0</v>
      </c>
      <c r="AK116" s="476">
        <f>+IF(AD116=0,AJ116,AD116)</f>
        <v>0</v>
      </c>
      <c r="AL116" s="476">
        <f t="shared" ref="AL116:AU116" si="65">+IF(AE116=0,AK116,AE116)</f>
        <v>0</v>
      </c>
      <c r="AM116" s="476">
        <f t="shared" si="65"/>
        <v>0</v>
      </c>
      <c r="AN116" s="476">
        <f t="shared" si="65"/>
        <v>0</v>
      </c>
      <c r="AO116" s="476">
        <f t="shared" si="65"/>
        <v>0</v>
      </c>
      <c r="AP116" s="476">
        <f t="shared" si="65"/>
        <v>0</v>
      </c>
      <c r="AQ116" s="476">
        <f t="shared" si="65"/>
        <v>0</v>
      </c>
      <c r="AR116" s="476">
        <f t="shared" si="65"/>
        <v>0</v>
      </c>
      <c r="AS116" s="476">
        <f t="shared" si="65"/>
        <v>0</v>
      </c>
      <c r="AT116" s="476">
        <f t="shared" si="65"/>
        <v>0</v>
      </c>
      <c r="AU116" s="476">
        <f t="shared" si="65"/>
        <v>0</v>
      </c>
      <c r="AV116" s="486">
        <f t="shared" ref="AV116:AV121" si="66">+C116</f>
        <v>0</v>
      </c>
      <c r="AW116" s="476">
        <f>+IF(AV116=0,0,AV116-AJ116)</f>
        <v>0</v>
      </c>
      <c r="AX116" s="476">
        <f t="shared" ref="AX116:BG116" si="67">+IF(AW116=0,0,AW116-AK116)</f>
        <v>0</v>
      </c>
      <c r="AY116" s="476">
        <f t="shared" si="67"/>
        <v>0</v>
      </c>
      <c r="AZ116" s="476">
        <f t="shared" si="67"/>
        <v>0</v>
      </c>
      <c r="BA116" s="476">
        <f t="shared" si="67"/>
        <v>0</v>
      </c>
      <c r="BB116" s="476">
        <f t="shared" si="67"/>
        <v>0</v>
      </c>
      <c r="BC116" s="476">
        <f t="shared" si="67"/>
        <v>0</v>
      </c>
      <c r="BD116" s="476">
        <f t="shared" si="67"/>
        <v>0</v>
      </c>
      <c r="BE116" s="476">
        <f t="shared" si="67"/>
        <v>0</v>
      </c>
      <c r="BF116" s="476">
        <f t="shared" si="67"/>
        <v>0</v>
      </c>
      <c r="BG116" s="949">
        <f t="shared" si="67"/>
        <v>0</v>
      </c>
      <c r="BH116" s="486">
        <f>ROUNDDOWN(AV116,0)</f>
        <v>0</v>
      </c>
      <c r="BI116" s="476">
        <f t="shared" ref="BI116:BI163" si="68">ROUNDDOWN(AW116,0)</f>
        <v>0</v>
      </c>
      <c r="BJ116" s="476">
        <f t="shared" ref="BJ116:BJ163" si="69">ROUNDDOWN(AX116,0)</f>
        <v>0</v>
      </c>
      <c r="BK116" s="476">
        <f t="shared" ref="BK116:BK163" si="70">ROUNDDOWN(AY116,0)</f>
        <v>0</v>
      </c>
      <c r="BL116" s="476">
        <f t="shared" ref="BL116:BL163" si="71">ROUNDDOWN(AZ116,0)</f>
        <v>0</v>
      </c>
      <c r="BM116" s="476">
        <f t="shared" ref="BM116:BM163" si="72">ROUNDDOWN(BA116,0)</f>
        <v>0</v>
      </c>
      <c r="BN116" s="476">
        <f t="shared" ref="BN116:BN163" si="73">ROUNDDOWN(BB116,0)</f>
        <v>0</v>
      </c>
      <c r="BO116" s="476">
        <f t="shared" ref="BO116:BO163" si="74">ROUNDDOWN(BC116,0)</f>
        <v>0</v>
      </c>
      <c r="BP116" s="476">
        <f t="shared" ref="BP116:BP163" si="75">ROUNDDOWN(BD116,0)</f>
        <v>0</v>
      </c>
      <c r="BQ116" s="476">
        <f t="shared" ref="BQ116:BQ163" si="76">ROUNDDOWN(BE116,0)</f>
        <v>0</v>
      </c>
      <c r="BR116" s="476">
        <f t="shared" ref="BR116:BR163" si="77">ROUNDDOWN(BF116,0)</f>
        <v>0</v>
      </c>
      <c r="BS116" s="949">
        <f t="shared" ref="BS116:BS163" si="78">ROUNDDOWN(BG116,0)</f>
        <v>0</v>
      </c>
      <c r="BT116" s="476"/>
      <c r="BU116" s="476"/>
      <c r="BV116" s="476"/>
      <c r="BW116" s="476"/>
      <c r="BX116" s="476"/>
      <c r="BY116" s="476"/>
      <c r="BZ116" s="476"/>
      <c r="CA116" s="476"/>
      <c r="CB116" s="476"/>
      <c r="CC116" s="476"/>
      <c r="CD116" s="476"/>
      <c r="CE116" s="476"/>
      <c r="CF116" s="476"/>
      <c r="CG116" s="476"/>
      <c r="CH116" s="476"/>
      <c r="CI116" s="476"/>
      <c r="CJ116" s="476"/>
      <c r="CK116" s="476"/>
      <c r="CL116" s="476"/>
      <c r="CM116" s="476"/>
    </row>
    <row r="117" spans="1:91" x14ac:dyDescent="0.15">
      <c r="A117" s="486"/>
      <c r="B117" s="486">
        <f>IF(C117=0,0,'3a'!E115)</f>
        <v>0</v>
      </c>
      <c r="C117" s="476">
        <f>IF('3a'!H115=CResult!$Q$39,'3a'!G115,0)</f>
        <v>0</v>
      </c>
      <c r="D117" s="476"/>
      <c r="E117" s="476"/>
      <c r="F117" s="476">
        <f>IF($C117=0,0,'3a'!N115)</f>
        <v>0</v>
      </c>
      <c r="G117" s="476">
        <f>IF($C117=0,0,'3a'!O115)</f>
        <v>0</v>
      </c>
      <c r="H117" s="949">
        <f t="shared" si="48"/>
        <v>0</v>
      </c>
      <c r="I117" s="486">
        <f t="shared" si="49"/>
        <v>0</v>
      </c>
      <c r="J117" s="476">
        <f t="shared" si="50"/>
        <v>0</v>
      </c>
      <c r="K117" s="476">
        <f t="shared" si="51"/>
        <v>0</v>
      </c>
      <c r="L117" s="476">
        <f t="shared" si="52"/>
        <v>0</v>
      </c>
      <c r="M117" s="476">
        <f t="shared" si="53"/>
        <v>0</v>
      </c>
      <c r="N117" s="476">
        <f t="shared" si="54"/>
        <v>0</v>
      </c>
      <c r="O117" s="476">
        <f t="shared" si="55"/>
        <v>0</v>
      </c>
      <c r="P117" s="476">
        <f t="shared" si="56"/>
        <v>0</v>
      </c>
      <c r="Q117" s="476">
        <f t="shared" si="57"/>
        <v>0</v>
      </c>
      <c r="R117" s="476">
        <f t="shared" si="58"/>
        <v>0</v>
      </c>
      <c r="S117" s="476">
        <f t="shared" si="59"/>
        <v>0</v>
      </c>
      <c r="T117" s="476">
        <f t="shared" si="60"/>
        <v>0</v>
      </c>
      <c r="U117" s="949">
        <f>SUM(I117:T117)</f>
        <v>0</v>
      </c>
      <c r="V117" s="486">
        <f t="shared" si="61"/>
        <v>0</v>
      </c>
      <c r="W117" s="476">
        <f t="shared" si="62"/>
        <v>0</v>
      </c>
      <c r="X117" s="949">
        <f>IF(W117&lt;=12,V117,H117*12)</f>
        <v>0</v>
      </c>
      <c r="Y117" s="486">
        <f>+V117-X117</f>
        <v>0</v>
      </c>
      <c r="Z117" s="476">
        <f t="shared" si="63"/>
        <v>0</v>
      </c>
      <c r="AA117" s="949">
        <f>IF(Z117&lt;=12,Y117,K117*12)</f>
        <v>0</v>
      </c>
      <c r="AB117" s="476" t="str">
        <f t="shared" si="64"/>
        <v>OK</v>
      </c>
      <c r="AC117" s="476">
        <f>IF(G117=CResult!$S$31,H117,0)</f>
        <v>0</v>
      </c>
      <c r="AD117" s="476">
        <f>IF(G117=CResult!$S$32,H117,0)</f>
        <v>0</v>
      </c>
      <c r="AE117" s="476">
        <f>IF($G117=CResult!S$33,H117,0)</f>
        <v>0</v>
      </c>
      <c r="AF117" s="476">
        <f>IF(G117=CResult!$S$34,H117,0)</f>
        <v>0</v>
      </c>
      <c r="AG117" s="476">
        <f>IF(G117=CResult!$S$35,H117,0)</f>
        <v>0</v>
      </c>
      <c r="AH117" s="476">
        <f>IF(G117=CResult!$S$36,H117,0)</f>
        <v>0</v>
      </c>
      <c r="AI117" s="476">
        <f>IF(G117=CResult!$S$37,H117,0)</f>
        <v>0</v>
      </c>
      <c r="AJ117" s="476">
        <f>+IF(AC117=0,0,AC117)</f>
        <v>0</v>
      </c>
      <c r="AK117" s="476">
        <f>+IF(AD117=0,AJ117,AD117)</f>
        <v>0</v>
      </c>
      <c r="AL117" s="476">
        <f t="shared" ref="AL117:AU118" si="79">+IF(AE117=0,AK117,AE117)</f>
        <v>0</v>
      </c>
      <c r="AM117" s="476">
        <f t="shared" si="79"/>
        <v>0</v>
      </c>
      <c r="AN117" s="476">
        <f t="shared" si="79"/>
        <v>0</v>
      </c>
      <c r="AO117" s="476">
        <f t="shared" si="79"/>
        <v>0</v>
      </c>
      <c r="AP117" s="476">
        <f t="shared" si="79"/>
        <v>0</v>
      </c>
      <c r="AQ117" s="476">
        <f t="shared" si="79"/>
        <v>0</v>
      </c>
      <c r="AR117" s="476">
        <f t="shared" si="79"/>
        <v>0</v>
      </c>
      <c r="AS117" s="476">
        <f t="shared" si="79"/>
        <v>0</v>
      </c>
      <c r="AT117" s="476">
        <f t="shared" si="79"/>
        <v>0</v>
      </c>
      <c r="AU117" s="476">
        <f t="shared" si="79"/>
        <v>0</v>
      </c>
      <c r="AV117" s="486">
        <f t="shared" si="66"/>
        <v>0</v>
      </c>
      <c r="AW117" s="476">
        <f>+IF(AV117=0,0,AV117-AJ117)</f>
        <v>0</v>
      </c>
      <c r="AX117" s="476">
        <f t="shared" ref="AX117:BG118" si="80">+IF(AW117=0,0,AW117-AK117)</f>
        <v>0</v>
      </c>
      <c r="AY117" s="476">
        <f t="shared" si="80"/>
        <v>0</v>
      </c>
      <c r="AZ117" s="476">
        <f t="shared" si="80"/>
        <v>0</v>
      </c>
      <c r="BA117" s="476">
        <f t="shared" si="80"/>
        <v>0</v>
      </c>
      <c r="BB117" s="476">
        <f t="shared" si="80"/>
        <v>0</v>
      </c>
      <c r="BC117" s="476">
        <f t="shared" si="80"/>
        <v>0</v>
      </c>
      <c r="BD117" s="476">
        <f t="shared" si="80"/>
        <v>0</v>
      </c>
      <c r="BE117" s="476">
        <f t="shared" si="80"/>
        <v>0</v>
      </c>
      <c r="BF117" s="476">
        <f t="shared" si="80"/>
        <v>0</v>
      </c>
      <c r="BG117" s="949">
        <f t="shared" si="80"/>
        <v>0</v>
      </c>
      <c r="BH117" s="486">
        <f t="shared" ref="BH117:BH163" si="81">ROUNDDOWN(AV117,0)</f>
        <v>0</v>
      </c>
      <c r="BI117" s="476">
        <f t="shared" si="68"/>
        <v>0</v>
      </c>
      <c r="BJ117" s="476">
        <f t="shared" si="69"/>
        <v>0</v>
      </c>
      <c r="BK117" s="476">
        <f t="shared" si="70"/>
        <v>0</v>
      </c>
      <c r="BL117" s="476">
        <f t="shared" si="71"/>
        <v>0</v>
      </c>
      <c r="BM117" s="476">
        <f t="shared" si="72"/>
        <v>0</v>
      </c>
      <c r="BN117" s="476">
        <f t="shared" si="73"/>
        <v>0</v>
      </c>
      <c r="BO117" s="476">
        <f t="shared" si="74"/>
        <v>0</v>
      </c>
      <c r="BP117" s="476">
        <f t="shared" si="75"/>
        <v>0</v>
      </c>
      <c r="BQ117" s="476">
        <f t="shared" si="76"/>
        <v>0</v>
      </c>
      <c r="BR117" s="476">
        <f t="shared" si="77"/>
        <v>0</v>
      </c>
      <c r="BS117" s="949">
        <f t="shared" si="78"/>
        <v>0</v>
      </c>
      <c r="BT117" s="476"/>
      <c r="BU117" s="476"/>
      <c r="BV117" s="476"/>
      <c r="BW117" s="476"/>
      <c r="BX117" s="476"/>
      <c r="BY117" s="476"/>
      <c r="BZ117" s="476"/>
      <c r="CA117" s="476"/>
      <c r="CB117" s="476"/>
      <c r="CC117" s="476"/>
      <c r="CD117" s="476"/>
      <c r="CE117" s="476"/>
      <c r="CF117" s="476"/>
      <c r="CG117" s="476"/>
      <c r="CH117" s="476"/>
      <c r="CI117" s="476"/>
      <c r="CJ117" s="476"/>
      <c r="CK117" s="476"/>
      <c r="CL117" s="476"/>
      <c r="CM117" s="476"/>
    </row>
    <row r="118" spans="1:91" x14ac:dyDescent="0.15">
      <c r="A118" s="486"/>
      <c r="B118" s="486">
        <f>IF(C118=0,0,'3a'!E116)</f>
        <v>0</v>
      </c>
      <c r="C118" s="476">
        <f>IF('3a'!H116=CResult!$Q$39,'3a'!G116,0)</f>
        <v>0</v>
      </c>
      <c r="D118" s="476"/>
      <c r="E118" s="476"/>
      <c r="F118" s="476">
        <f>IF($C118=0,0,'3a'!N116)</f>
        <v>0</v>
      </c>
      <c r="G118" s="476">
        <f>IF($C118=0,0,'3a'!O116)</f>
        <v>0</v>
      </c>
      <c r="H118" s="949">
        <f t="shared" si="48"/>
        <v>0</v>
      </c>
      <c r="I118" s="486">
        <f t="shared" si="49"/>
        <v>0</v>
      </c>
      <c r="J118" s="476">
        <f t="shared" si="50"/>
        <v>0</v>
      </c>
      <c r="K118" s="476">
        <f t="shared" si="51"/>
        <v>0</v>
      </c>
      <c r="L118" s="476">
        <f t="shared" si="52"/>
        <v>0</v>
      </c>
      <c r="M118" s="476">
        <f t="shared" si="53"/>
        <v>0</v>
      </c>
      <c r="N118" s="476">
        <f t="shared" si="54"/>
        <v>0</v>
      </c>
      <c r="O118" s="476">
        <f t="shared" si="55"/>
        <v>0</v>
      </c>
      <c r="P118" s="476">
        <f t="shared" si="56"/>
        <v>0</v>
      </c>
      <c r="Q118" s="476">
        <f t="shared" si="57"/>
        <v>0</v>
      </c>
      <c r="R118" s="476">
        <f t="shared" si="58"/>
        <v>0</v>
      </c>
      <c r="S118" s="476">
        <f t="shared" si="59"/>
        <v>0</v>
      </c>
      <c r="T118" s="476">
        <f t="shared" si="60"/>
        <v>0</v>
      </c>
      <c r="U118" s="949">
        <f>SUM(I118:T118)</f>
        <v>0</v>
      </c>
      <c r="V118" s="486">
        <f t="shared" si="61"/>
        <v>0</v>
      </c>
      <c r="W118" s="476">
        <f t="shared" si="62"/>
        <v>0</v>
      </c>
      <c r="X118" s="949">
        <f>IF(W118&lt;=12,V118,H118*12)</f>
        <v>0</v>
      </c>
      <c r="Y118" s="486">
        <f>+V118-X118</f>
        <v>0</v>
      </c>
      <c r="Z118" s="476">
        <f t="shared" si="63"/>
        <v>0</v>
      </c>
      <c r="AA118" s="949">
        <f>IF(Z118&lt;=12,Y118,K118*12)</f>
        <v>0</v>
      </c>
      <c r="AB118" s="476" t="str">
        <f t="shared" si="64"/>
        <v>OK</v>
      </c>
      <c r="AC118" s="476">
        <f>IF(G118=CResult!$S$31,H118,0)</f>
        <v>0</v>
      </c>
      <c r="AD118" s="476">
        <f>IF(G118=CResult!$S$32,H118,0)</f>
        <v>0</v>
      </c>
      <c r="AE118" s="476">
        <f>IF($G118=CResult!S$33,H118,0)</f>
        <v>0</v>
      </c>
      <c r="AF118" s="476">
        <f>IF(G118=CResult!$S$34,H118,0)</f>
        <v>0</v>
      </c>
      <c r="AG118" s="476">
        <f>IF(G118=CResult!$S$35,H118,0)</f>
        <v>0</v>
      </c>
      <c r="AH118" s="476">
        <f>IF(G118=CResult!$S$36,H118,0)</f>
        <v>0</v>
      </c>
      <c r="AI118" s="476">
        <f>IF(G118=CResult!$S$37,H118,0)</f>
        <v>0</v>
      </c>
      <c r="AJ118" s="476">
        <f>+IF(AC118=0,0,AC118)</f>
        <v>0</v>
      </c>
      <c r="AK118" s="476">
        <f>+IF(AD118=0,AJ118,AD118)</f>
        <v>0</v>
      </c>
      <c r="AL118" s="476">
        <f t="shared" si="79"/>
        <v>0</v>
      </c>
      <c r="AM118" s="476">
        <f t="shared" si="79"/>
        <v>0</v>
      </c>
      <c r="AN118" s="476">
        <f t="shared" si="79"/>
        <v>0</v>
      </c>
      <c r="AO118" s="476">
        <f t="shared" si="79"/>
        <v>0</v>
      </c>
      <c r="AP118" s="476">
        <f t="shared" si="79"/>
        <v>0</v>
      </c>
      <c r="AQ118" s="476">
        <f t="shared" si="79"/>
        <v>0</v>
      </c>
      <c r="AR118" s="476">
        <f t="shared" si="79"/>
        <v>0</v>
      </c>
      <c r="AS118" s="476">
        <f t="shared" si="79"/>
        <v>0</v>
      </c>
      <c r="AT118" s="476">
        <f t="shared" si="79"/>
        <v>0</v>
      </c>
      <c r="AU118" s="476">
        <f t="shared" si="79"/>
        <v>0</v>
      </c>
      <c r="AV118" s="486">
        <f t="shared" si="66"/>
        <v>0</v>
      </c>
      <c r="AW118" s="476">
        <f>+IF(AV118=0,0,AV118-AJ118)</f>
        <v>0</v>
      </c>
      <c r="AX118" s="476">
        <f t="shared" si="80"/>
        <v>0</v>
      </c>
      <c r="AY118" s="476">
        <f t="shared" si="80"/>
        <v>0</v>
      </c>
      <c r="AZ118" s="476">
        <f t="shared" si="80"/>
        <v>0</v>
      </c>
      <c r="BA118" s="476">
        <f t="shared" si="80"/>
        <v>0</v>
      </c>
      <c r="BB118" s="476">
        <f t="shared" si="80"/>
        <v>0</v>
      </c>
      <c r="BC118" s="476">
        <f t="shared" si="80"/>
        <v>0</v>
      </c>
      <c r="BD118" s="476">
        <f t="shared" si="80"/>
        <v>0</v>
      </c>
      <c r="BE118" s="476">
        <f t="shared" si="80"/>
        <v>0</v>
      </c>
      <c r="BF118" s="476">
        <f t="shared" si="80"/>
        <v>0</v>
      </c>
      <c r="BG118" s="949">
        <f t="shared" si="80"/>
        <v>0</v>
      </c>
      <c r="BH118" s="486">
        <f t="shared" si="81"/>
        <v>0</v>
      </c>
      <c r="BI118" s="476">
        <f t="shared" si="68"/>
        <v>0</v>
      </c>
      <c r="BJ118" s="476">
        <f t="shared" si="69"/>
        <v>0</v>
      </c>
      <c r="BK118" s="476">
        <f t="shared" si="70"/>
        <v>0</v>
      </c>
      <c r="BL118" s="476">
        <f t="shared" si="71"/>
        <v>0</v>
      </c>
      <c r="BM118" s="476">
        <f t="shared" si="72"/>
        <v>0</v>
      </c>
      <c r="BN118" s="476">
        <f t="shared" si="73"/>
        <v>0</v>
      </c>
      <c r="BO118" s="476">
        <f t="shared" si="74"/>
        <v>0</v>
      </c>
      <c r="BP118" s="476">
        <f t="shared" si="75"/>
        <v>0</v>
      </c>
      <c r="BQ118" s="476">
        <f t="shared" si="76"/>
        <v>0</v>
      </c>
      <c r="BR118" s="476">
        <f t="shared" si="77"/>
        <v>0</v>
      </c>
      <c r="BS118" s="949">
        <f t="shared" si="78"/>
        <v>0</v>
      </c>
      <c r="BT118" s="476"/>
      <c r="BU118" s="476"/>
      <c r="BV118" s="476"/>
      <c r="BW118" s="476"/>
      <c r="BX118" s="476"/>
      <c r="BY118" s="476"/>
      <c r="BZ118" s="476"/>
      <c r="CA118" s="476"/>
      <c r="CB118" s="476"/>
      <c r="CC118" s="476"/>
      <c r="CD118" s="476"/>
      <c r="CE118" s="476"/>
      <c r="CF118" s="476"/>
      <c r="CG118" s="476"/>
      <c r="CH118" s="476"/>
      <c r="CI118" s="476"/>
      <c r="CJ118" s="476"/>
      <c r="CK118" s="476"/>
      <c r="CL118" s="476"/>
      <c r="CM118" s="476"/>
    </row>
    <row r="119" spans="1:91" x14ac:dyDescent="0.15">
      <c r="A119" s="486"/>
      <c r="B119" s="486">
        <f>IF(C119=0,0,'3a'!E117)</f>
        <v>0</v>
      </c>
      <c r="C119" s="476">
        <f>IF('3a'!H117=CResult!$Q$39,'3a'!G117,0)</f>
        <v>0</v>
      </c>
      <c r="D119" s="476"/>
      <c r="E119" s="476"/>
      <c r="F119" s="476">
        <f>IF($C119=0,0,'3a'!N117)</f>
        <v>0</v>
      </c>
      <c r="G119" s="476">
        <f>IF($C119=0,0,'3a'!O117)</f>
        <v>0</v>
      </c>
      <c r="H119" s="949">
        <f t="shared" si="48"/>
        <v>0</v>
      </c>
      <c r="I119" s="486">
        <f t="shared" si="49"/>
        <v>0</v>
      </c>
      <c r="J119" s="476">
        <f t="shared" si="50"/>
        <v>0</v>
      </c>
      <c r="K119" s="476">
        <f t="shared" si="51"/>
        <v>0</v>
      </c>
      <c r="L119" s="476">
        <f t="shared" si="52"/>
        <v>0</v>
      </c>
      <c r="M119" s="476">
        <f t="shared" si="53"/>
        <v>0</v>
      </c>
      <c r="N119" s="476">
        <f t="shared" si="54"/>
        <v>0</v>
      </c>
      <c r="O119" s="476">
        <f t="shared" si="55"/>
        <v>0</v>
      </c>
      <c r="P119" s="476">
        <f t="shared" si="56"/>
        <v>0</v>
      </c>
      <c r="Q119" s="476">
        <f t="shared" si="57"/>
        <v>0</v>
      </c>
      <c r="R119" s="476">
        <f t="shared" si="58"/>
        <v>0</v>
      </c>
      <c r="S119" s="476">
        <f t="shared" si="59"/>
        <v>0</v>
      </c>
      <c r="T119" s="476">
        <f t="shared" si="60"/>
        <v>0</v>
      </c>
      <c r="U119" s="949">
        <f t="shared" ref="U119:U163" si="82">SUM(I119:T119)</f>
        <v>0</v>
      </c>
      <c r="V119" s="486">
        <f t="shared" si="61"/>
        <v>0</v>
      </c>
      <c r="W119" s="476">
        <f t="shared" si="62"/>
        <v>0</v>
      </c>
      <c r="X119" s="949">
        <f t="shared" ref="X119:X163" si="83">IF(W119&lt;=12,V119,H119*12)</f>
        <v>0</v>
      </c>
      <c r="Y119" s="486">
        <f t="shared" ref="Y119:Y163" si="84">+V119-X119</f>
        <v>0</v>
      </c>
      <c r="Z119" s="476">
        <f t="shared" si="63"/>
        <v>0</v>
      </c>
      <c r="AA119" s="949">
        <f t="shared" ref="AA119:AA163" si="85">IF(Z119&lt;=12,Y119,K119*12)</f>
        <v>0</v>
      </c>
      <c r="AB119" s="476" t="str">
        <f t="shared" si="64"/>
        <v>OK</v>
      </c>
      <c r="AC119" s="476">
        <f>IF(G119=CResult!$S$31,H119,0)</f>
        <v>0</v>
      </c>
      <c r="AD119" s="476">
        <f>IF(G119=CResult!$S$32,H119,0)</f>
        <v>0</v>
      </c>
      <c r="AE119" s="476">
        <f>IF($G119=CResult!S$33,H119,0)</f>
        <v>0</v>
      </c>
      <c r="AF119" s="476">
        <f>IF(G119=CResult!$S$34,H119,0)</f>
        <v>0</v>
      </c>
      <c r="AG119" s="476">
        <f>IF(G119=CResult!$S$35,H119,0)</f>
        <v>0</v>
      </c>
      <c r="AH119" s="476">
        <f>IF(G119=CResult!$S$36,H119,0)</f>
        <v>0</v>
      </c>
      <c r="AI119" s="476">
        <f>IF(G119=CResult!$S$37,H119,0)</f>
        <v>0</v>
      </c>
      <c r="AJ119" s="476">
        <f t="shared" ref="AJ119:AJ163" si="86">+IF(AC119=0,0,AC119)</f>
        <v>0</v>
      </c>
      <c r="AK119" s="476">
        <f t="shared" ref="AK119:AK163" si="87">+IF(AD119=0,AJ119,AD119)</f>
        <v>0</v>
      </c>
      <c r="AL119" s="476">
        <f t="shared" ref="AL119:AL163" si="88">+IF(AE119=0,AK119,AE119)</f>
        <v>0</v>
      </c>
      <c r="AM119" s="476">
        <f t="shared" ref="AM119:AM163" si="89">+IF(AF119=0,AL119,AF119)</f>
        <v>0</v>
      </c>
      <c r="AN119" s="476">
        <f t="shared" ref="AN119:AN163" si="90">+IF(AG119=0,AM119,AG119)</f>
        <v>0</v>
      </c>
      <c r="AO119" s="476">
        <f t="shared" ref="AO119:AO163" si="91">+IF(AH119=0,AN119,AH119)</f>
        <v>0</v>
      </c>
      <c r="AP119" s="476">
        <f t="shared" ref="AP119:AP163" si="92">+IF(AI119=0,AO119,AI119)</f>
        <v>0</v>
      </c>
      <c r="AQ119" s="476">
        <f t="shared" ref="AQ119:AQ163" si="93">+IF(AJ119=0,AP119,AJ119)</f>
        <v>0</v>
      </c>
      <c r="AR119" s="476">
        <f t="shared" ref="AR119:AR163" si="94">+IF(AK119=0,AQ119,AK119)</f>
        <v>0</v>
      </c>
      <c r="AS119" s="476">
        <f t="shared" ref="AS119:AS163" si="95">+IF(AL119=0,AR119,AL119)</f>
        <v>0</v>
      </c>
      <c r="AT119" s="476">
        <f t="shared" ref="AT119:AT163" si="96">+IF(AM119=0,AS119,AM119)</f>
        <v>0</v>
      </c>
      <c r="AU119" s="476">
        <f t="shared" ref="AU119:AU163" si="97">+IF(AN119=0,AT119,AN119)</f>
        <v>0</v>
      </c>
      <c r="AV119" s="486">
        <f t="shared" si="66"/>
        <v>0</v>
      </c>
      <c r="AW119" s="476">
        <f t="shared" ref="AW119:AW163" si="98">+IF(AV119=0,0,AV119-AJ119)</f>
        <v>0</v>
      </c>
      <c r="AX119" s="476">
        <f t="shared" ref="AX119:AX163" si="99">+IF(AW119=0,0,AW119-AK119)</f>
        <v>0</v>
      </c>
      <c r="AY119" s="476">
        <f t="shared" ref="AY119:AY163" si="100">+IF(AX119=0,0,AX119-AL119)</f>
        <v>0</v>
      </c>
      <c r="AZ119" s="476">
        <f t="shared" ref="AZ119:AZ163" si="101">+IF(AY119=0,0,AY119-AM119)</f>
        <v>0</v>
      </c>
      <c r="BA119" s="476">
        <f t="shared" ref="BA119:BA163" si="102">+IF(AZ119=0,0,AZ119-AN119)</f>
        <v>0</v>
      </c>
      <c r="BB119" s="476">
        <f t="shared" ref="BB119:BB163" si="103">+IF(BA119=0,0,BA119-AO119)</f>
        <v>0</v>
      </c>
      <c r="BC119" s="476">
        <f t="shared" ref="BC119:BC163" si="104">+IF(BB119=0,0,BB119-AP119)</f>
        <v>0</v>
      </c>
      <c r="BD119" s="476">
        <f t="shared" ref="BD119:BD163" si="105">+IF(BC119=0,0,BC119-AQ119)</f>
        <v>0</v>
      </c>
      <c r="BE119" s="476">
        <f t="shared" ref="BE119:BE163" si="106">+IF(BD119=0,0,BD119-AR119)</f>
        <v>0</v>
      </c>
      <c r="BF119" s="476">
        <f t="shared" ref="BF119:BF163" si="107">+IF(BE119=0,0,BE119-AS119)</f>
        <v>0</v>
      </c>
      <c r="BG119" s="949">
        <f t="shared" ref="BG119:BG163" si="108">+IF(BF119=0,0,BF119-AT119)</f>
        <v>0</v>
      </c>
      <c r="BH119" s="486">
        <f t="shared" si="81"/>
        <v>0</v>
      </c>
      <c r="BI119" s="476">
        <f t="shared" si="68"/>
        <v>0</v>
      </c>
      <c r="BJ119" s="476">
        <f t="shared" si="69"/>
        <v>0</v>
      </c>
      <c r="BK119" s="476">
        <f t="shared" si="70"/>
        <v>0</v>
      </c>
      <c r="BL119" s="476">
        <f t="shared" si="71"/>
        <v>0</v>
      </c>
      <c r="BM119" s="476">
        <f t="shared" si="72"/>
        <v>0</v>
      </c>
      <c r="BN119" s="476">
        <f t="shared" si="73"/>
        <v>0</v>
      </c>
      <c r="BO119" s="476">
        <f t="shared" si="74"/>
        <v>0</v>
      </c>
      <c r="BP119" s="476">
        <f t="shared" si="75"/>
        <v>0</v>
      </c>
      <c r="BQ119" s="476">
        <f t="shared" si="76"/>
        <v>0</v>
      </c>
      <c r="BR119" s="476">
        <f t="shared" si="77"/>
        <v>0</v>
      </c>
      <c r="BS119" s="949">
        <f t="shared" si="78"/>
        <v>0</v>
      </c>
      <c r="BT119" s="476"/>
      <c r="BU119" s="476"/>
      <c r="BV119" s="476"/>
      <c r="BW119" s="476"/>
      <c r="BX119" s="476"/>
      <c r="BY119" s="476"/>
      <c r="BZ119" s="476"/>
      <c r="CA119" s="476"/>
      <c r="CB119" s="476"/>
      <c r="CC119" s="476"/>
      <c r="CD119" s="476"/>
      <c r="CE119" s="476"/>
      <c r="CF119" s="476"/>
      <c r="CG119" s="476"/>
      <c r="CH119" s="476"/>
      <c r="CI119" s="476"/>
      <c r="CJ119" s="476"/>
      <c r="CK119" s="476"/>
      <c r="CL119" s="476"/>
      <c r="CM119" s="476"/>
    </row>
    <row r="120" spans="1:91" x14ac:dyDescent="0.15">
      <c r="A120" s="486"/>
      <c r="B120" s="486">
        <f>IF(C120=0,0,'3a'!E118)</f>
        <v>0</v>
      </c>
      <c r="C120" s="476">
        <f>IF('3a'!H118=CResult!$Q$39,'3a'!G118,0)</f>
        <v>0</v>
      </c>
      <c r="D120" s="476"/>
      <c r="E120" s="476"/>
      <c r="F120" s="476">
        <f>IF($C120=0,0,'3a'!N118)</f>
        <v>0</v>
      </c>
      <c r="G120" s="476">
        <f>IF($C120=0,0,'3a'!O118)</f>
        <v>0</v>
      </c>
      <c r="H120" s="949">
        <f t="shared" si="48"/>
        <v>0</v>
      </c>
      <c r="I120" s="486">
        <f t="shared" si="49"/>
        <v>0</v>
      </c>
      <c r="J120" s="476">
        <f t="shared" si="50"/>
        <v>0</v>
      </c>
      <c r="K120" s="476">
        <f t="shared" si="51"/>
        <v>0</v>
      </c>
      <c r="L120" s="476">
        <f t="shared" si="52"/>
        <v>0</v>
      </c>
      <c r="M120" s="476">
        <f t="shared" si="53"/>
        <v>0</v>
      </c>
      <c r="N120" s="476">
        <f t="shared" si="54"/>
        <v>0</v>
      </c>
      <c r="O120" s="476">
        <f t="shared" si="55"/>
        <v>0</v>
      </c>
      <c r="P120" s="476">
        <f t="shared" si="56"/>
        <v>0</v>
      </c>
      <c r="Q120" s="476">
        <f t="shared" si="57"/>
        <v>0</v>
      </c>
      <c r="R120" s="476">
        <f t="shared" si="58"/>
        <v>0</v>
      </c>
      <c r="S120" s="476">
        <f t="shared" si="59"/>
        <v>0</v>
      </c>
      <c r="T120" s="476">
        <f t="shared" si="60"/>
        <v>0</v>
      </c>
      <c r="U120" s="949">
        <f t="shared" si="82"/>
        <v>0</v>
      </c>
      <c r="V120" s="486">
        <f t="shared" si="61"/>
        <v>0</v>
      </c>
      <c r="W120" s="476">
        <f t="shared" si="62"/>
        <v>0</v>
      </c>
      <c r="X120" s="949">
        <f t="shared" si="83"/>
        <v>0</v>
      </c>
      <c r="Y120" s="486">
        <f t="shared" si="84"/>
        <v>0</v>
      </c>
      <c r="Z120" s="476">
        <f t="shared" si="63"/>
        <v>0</v>
      </c>
      <c r="AA120" s="949">
        <f t="shared" si="85"/>
        <v>0</v>
      </c>
      <c r="AB120" s="476" t="str">
        <f t="shared" si="64"/>
        <v>OK</v>
      </c>
      <c r="AC120" s="476">
        <f>IF(G120=CResult!$S$31,H120,0)</f>
        <v>0</v>
      </c>
      <c r="AD120" s="476">
        <f>IF(G120=CResult!$S$32,H120,0)</f>
        <v>0</v>
      </c>
      <c r="AE120" s="476">
        <f>IF($G120=CResult!S$33,H120,0)</f>
        <v>0</v>
      </c>
      <c r="AF120" s="476">
        <f>IF(G120=CResult!$S$34,H120,0)</f>
        <v>0</v>
      </c>
      <c r="AG120" s="476">
        <f>IF(G120=CResult!$S$35,H120,0)</f>
        <v>0</v>
      </c>
      <c r="AH120" s="476">
        <f>IF(G120=CResult!$S$36,H120,0)</f>
        <v>0</v>
      </c>
      <c r="AI120" s="476">
        <f>IF(G120=CResult!$S$37,H120,0)</f>
        <v>0</v>
      </c>
      <c r="AJ120" s="476">
        <f t="shared" si="86"/>
        <v>0</v>
      </c>
      <c r="AK120" s="476">
        <f t="shared" si="87"/>
        <v>0</v>
      </c>
      <c r="AL120" s="476">
        <f t="shared" si="88"/>
        <v>0</v>
      </c>
      <c r="AM120" s="476">
        <f t="shared" si="89"/>
        <v>0</v>
      </c>
      <c r="AN120" s="476">
        <f t="shared" si="90"/>
        <v>0</v>
      </c>
      <c r="AO120" s="476">
        <f t="shared" si="91"/>
        <v>0</v>
      </c>
      <c r="AP120" s="476">
        <f t="shared" si="92"/>
        <v>0</v>
      </c>
      <c r="AQ120" s="476">
        <f t="shared" si="93"/>
        <v>0</v>
      </c>
      <c r="AR120" s="476">
        <f t="shared" si="94"/>
        <v>0</v>
      </c>
      <c r="AS120" s="476">
        <f t="shared" si="95"/>
        <v>0</v>
      </c>
      <c r="AT120" s="476">
        <f t="shared" si="96"/>
        <v>0</v>
      </c>
      <c r="AU120" s="476">
        <f t="shared" si="97"/>
        <v>0</v>
      </c>
      <c r="AV120" s="486">
        <f t="shared" si="66"/>
        <v>0</v>
      </c>
      <c r="AW120" s="476">
        <f t="shared" si="98"/>
        <v>0</v>
      </c>
      <c r="AX120" s="476">
        <f t="shared" si="99"/>
        <v>0</v>
      </c>
      <c r="AY120" s="476">
        <f t="shared" si="100"/>
        <v>0</v>
      </c>
      <c r="AZ120" s="476">
        <f t="shared" si="101"/>
        <v>0</v>
      </c>
      <c r="BA120" s="476">
        <f t="shared" si="102"/>
        <v>0</v>
      </c>
      <c r="BB120" s="476">
        <f t="shared" si="103"/>
        <v>0</v>
      </c>
      <c r="BC120" s="476">
        <f t="shared" si="104"/>
        <v>0</v>
      </c>
      <c r="BD120" s="476">
        <f t="shared" si="105"/>
        <v>0</v>
      </c>
      <c r="BE120" s="476">
        <f t="shared" si="106"/>
        <v>0</v>
      </c>
      <c r="BF120" s="476">
        <f t="shared" si="107"/>
        <v>0</v>
      </c>
      <c r="BG120" s="949">
        <f t="shared" si="108"/>
        <v>0</v>
      </c>
      <c r="BH120" s="486">
        <f t="shared" si="81"/>
        <v>0</v>
      </c>
      <c r="BI120" s="476">
        <f t="shared" si="68"/>
        <v>0</v>
      </c>
      <c r="BJ120" s="476">
        <f t="shared" si="69"/>
        <v>0</v>
      </c>
      <c r="BK120" s="476">
        <f t="shared" si="70"/>
        <v>0</v>
      </c>
      <c r="BL120" s="476">
        <f t="shared" si="71"/>
        <v>0</v>
      </c>
      <c r="BM120" s="476">
        <f t="shared" si="72"/>
        <v>0</v>
      </c>
      <c r="BN120" s="476">
        <f t="shared" si="73"/>
        <v>0</v>
      </c>
      <c r="BO120" s="476">
        <f t="shared" si="74"/>
        <v>0</v>
      </c>
      <c r="BP120" s="476">
        <f t="shared" si="75"/>
        <v>0</v>
      </c>
      <c r="BQ120" s="476">
        <f t="shared" si="76"/>
        <v>0</v>
      </c>
      <c r="BR120" s="476">
        <f t="shared" si="77"/>
        <v>0</v>
      </c>
      <c r="BS120" s="949">
        <f t="shared" si="78"/>
        <v>0</v>
      </c>
      <c r="BT120" s="476"/>
      <c r="BU120" s="476"/>
      <c r="BV120" s="476"/>
      <c r="BW120" s="476"/>
      <c r="BX120" s="476"/>
      <c r="BY120" s="476"/>
      <c r="BZ120" s="476"/>
      <c r="CA120" s="476"/>
      <c r="CB120" s="476"/>
      <c r="CC120" s="476"/>
      <c r="CD120" s="476"/>
      <c r="CE120" s="476"/>
      <c r="CF120" s="476"/>
      <c r="CG120" s="476"/>
      <c r="CH120" s="476"/>
      <c r="CI120" s="476"/>
      <c r="CJ120" s="476"/>
      <c r="CK120" s="476"/>
      <c r="CL120" s="476"/>
      <c r="CM120" s="476"/>
    </row>
    <row r="121" spans="1:91" x14ac:dyDescent="0.15">
      <c r="A121" s="486"/>
      <c r="B121" s="486">
        <f>IF(C121=0,0,'3a'!E119)</f>
        <v>0</v>
      </c>
      <c r="C121" s="476">
        <f>IF('3a'!H119=CResult!$Q$39,'3a'!G119,0)</f>
        <v>0</v>
      </c>
      <c r="D121" s="476"/>
      <c r="E121" s="476"/>
      <c r="F121" s="476">
        <f>IF($C121=0,0,'3a'!N119)</f>
        <v>0</v>
      </c>
      <c r="G121" s="476">
        <f>IF($C121=0,0,'3a'!O119)</f>
        <v>0</v>
      </c>
      <c r="H121" s="949">
        <f t="shared" si="48"/>
        <v>0</v>
      </c>
      <c r="I121" s="486">
        <f t="shared" si="49"/>
        <v>0</v>
      </c>
      <c r="J121" s="476">
        <f t="shared" si="50"/>
        <v>0</v>
      </c>
      <c r="K121" s="476">
        <f t="shared" si="51"/>
        <v>0</v>
      </c>
      <c r="L121" s="476">
        <f t="shared" si="52"/>
        <v>0</v>
      </c>
      <c r="M121" s="476">
        <f t="shared" si="53"/>
        <v>0</v>
      </c>
      <c r="N121" s="476">
        <f t="shared" si="54"/>
        <v>0</v>
      </c>
      <c r="O121" s="476">
        <f t="shared" si="55"/>
        <v>0</v>
      </c>
      <c r="P121" s="476">
        <f t="shared" si="56"/>
        <v>0</v>
      </c>
      <c r="Q121" s="476">
        <f t="shared" si="57"/>
        <v>0</v>
      </c>
      <c r="R121" s="476">
        <f t="shared" si="58"/>
        <v>0</v>
      </c>
      <c r="S121" s="476">
        <f t="shared" si="59"/>
        <v>0</v>
      </c>
      <c r="T121" s="476">
        <f t="shared" si="60"/>
        <v>0</v>
      </c>
      <c r="U121" s="949">
        <f t="shared" si="82"/>
        <v>0</v>
      </c>
      <c r="V121" s="486">
        <f t="shared" si="61"/>
        <v>0</v>
      </c>
      <c r="W121" s="476">
        <f t="shared" si="62"/>
        <v>0</v>
      </c>
      <c r="X121" s="949">
        <f t="shared" si="83"/>
        <v>0</v>
      </c>
      <c r="Y121" s="486">
        <f t="shared" si="84"/>
        <v>0</v>
      </c>
      <c r="Z121" s="476">
        <f t="shared" si="63"/>
        <v>0</v>
      </c>
      <c r="AA121" s="949">
        <f t="shared" si="85"/>
        <v>0</v>
      </c>
      <c r="AB121" s="476" t="str">
        <f t="shared" si="64"/>
        <v>OK</v>
      </c>
      <c r="AC121" s="476">
        <f>IF(G121=CResult!$S$31,H121,0)</f>
        <v>0</v>
      </c>
      <c r="AD121" s="476">
        <f>IF(G121=CResult!$S$32,H121,0)</f>
        <v>0</v>
      </c>
      <c r="AE121" s="476">
        <f>IF($G121=CResult!S$33,H121,0)</f>
        <v>0</v>
      </c>
      <c r="AF121" s="476">
        <f>IF(G121=CResult!$S$34,H121,0)</f>
        <v>0</v>
      </c>
      <c r="AG121" s="476">
        <f>IF(G121=CResult!$S$35,H121,0)</f>
        <v>0</v>
      </c>
      <c r="AH121" s="476">
        <f>IF(G121=CResult!$S$36,H121,0)</f>
        <v>0</v>
      </c>
      <c r="AI121" s="476">
        <f>IF(G121=CResult!$S$37,H121,0)</f>
        <v>0</v>
      </c>
      <c r="AJ121" s="476">
        <f t="shared" si="86"/>
        <v>0</v>
      </c>
      <c r="AK121" s="476">
        <f t="shared" si="87"/>
        <v>0</v>
      </c>
      <c r="AL121" s="476">
        <f t="shared" si="88"/>
        <v>0</v>
      </c>
      <c r="AM121" s="476">
        <f t="shared" si="89"/>
        <v>0</v>
      </c>
      <c r="AN121" s="476">
        <f t="shared" si="90"/>
        <v>0</v>
      </c>
      <c r="AO121" s="476">
        <f t="shared" si="91"/>
        <v>0</v>
      </c>
      <c r="AP121" s="476">
        <f t="shared" si="92"/>
        <v>0</v>
      </c>
      <c r="AQ121" s="476">
        <f t="shared" si="93"/>
        <v>0</v>
      </c>
      <c r="AR121" s="476">
        <f t="shared" si="94"/>
        <v>0</v>
      </c>
      <c r="AS121" s="476">
        <f t="shared" si="95"/>
        <v>0</v>
      </c>
      <c r="AT121" s="476">
        <f t="shared" si="96"/>
        <v>0</v>
      </c>
      <c r="AU121" s="476">
        <f t="shared" si="97"/>
        <v>0</v>
      </c>
      <c r="AV121" s="486">
        <f t="shared" si="66"/>
        <v>0</v>
      </c>
      <c r="AW121" s="476">
        <f t="shared" si="98"/>
        <v>0</v>
      </c>
      <c r="AX121" s="476">
        <f t="shared" si="99"/>
        <v>0</v>
      </c>
      <c r="AY121" s="476">
        <f t="shared" si="100"/>
        <v>0</v>
      </c>
      <c r="AZ121" s="476">
        <f t="shared" si="101"/>
        <v>0</v>
      </c>
      <c r="BA121" s="476">
        <f t="shared" si="102"/>
        <v>0</v>
      </c>
      <c r="BB121" s="476">
        <f t="shared" si="103"/>
        <v>0</v>
      </c>
      <c r="BC121" s="476">
        <f t="shared" si="104"/>
        <v>0</v>
      </c>
      <c r="BD121" s="476">
        <f t="shared" si="105"/>
        <v>0</v>
      </c>
      <c r="BE121" s="476">
        <f t="shared" si="106"/>
        <v>0</v>
      </c>
      <c r="BF121" s="476">
        <f t="shared" si="107"/>
        <v>0</v>
      </c>
      <c r="BG121" s="949">
        <f t="shared" si="108"/>
        <v>0</v>
      </c>
      <c r="BH121" s="486">
        <f t="shared" si="81"/>
        <v>0</v>
      </c>
      <c r="BI121" s="476">
        <f t="shared" si="68"/>
        <v>0</v>
      </c>
      <c r="BJ121" s="476">
        <f t="shared" si="69"/>
        <v>0</v>
      </c>
      <c r="BK121" s="476">
        <f t="shared" si="70"/>
        <v>0</v>
      </c>
      <c r="BL121" s="476">
        <f t="shared" si="71"/>
        <v>0</v>
      </c>
      <c r="BM121" s="476">
        <f t="shared" si="72"/>
        <v>0</v>
      </c>
      <c r="BN121" s="476">
        <f t="shared" si="73"/>
        <v>0</v>
      </c>
      <c r="BO121" s="476">
        <f t="shared" si="74"/>
        <v>0</v>
      </c>
      <c r="BP121" s="476">
        <f t="shared" si="75"/>
        <v>0</v>
      </c>
      <c r="BQ121" s="476">
        <f t="shared" si="76"/>
        <v>0</v>
      </c>
      <c r="BR121" s="476">
        <f t="shared" si="77"/>
        <v>0</v>
      </c>
      <c r="BS121" s="949">
        <f t="shared" si="78"/>
        <v>0</v>
      </c>
      <c r="BT121" s="476"/>
      <c r="BU121" s="476"/>
      <c r="BV121" s="476"/>
      <c r="BW121" s="476"/>
      <c r="BX121" s="476"/>
      <c r="BY121" s="476"/>
      <c r="BZ121" s="476"/>
      <c r="CA121" s="476"/>
      <c r="CB121" s="476"/>
      <c r="CC121" s="476"/>
      <c r="CD121" s="476"/>
      <c r="CE121" s="476"/>
      <c r="CF121" s="476"/>
      <c r="CG121" s="476"/>
      <c r="CH121" s="476"/>
      <c r="CI121" s="476"/>
      <c r="CJ121" s="476"/>
      <c r="CK121" s="476"/>
      <c r="CL121" s="476"/>
      <c r="CM121" s="476"/>
    </row>
    <row r="122" spans="1:91" x14ac:dyDescent="0.15">
      <c r="A122" s="486"/>
      <c r="B122" s="486"/>
      <c r="C122" s="476"/>
      <c r="D122" s="476"/>
      <c r="E122" s="476"/>
      <c r="F122" s="476"/>
      <c r="G122" s="2796" t="str">
        <f>'3a'!$E$113</f>
        <v>Terrenos, edificios y locales</v>
      </c>
      <c r="H122" s="2797"/>
      <c r="I122" s="486">
        <f>SUM(I116:I121)</f>
        <v>0</v>
      </c>
      <c r="J122" s="476">
        <f>SUM(J116:J121)</f>
        <v>0</v>
      </c>
      <c r="K122" s="476">
        <f t="shared" ref="K122:AA122" si="109">SUM(K116:K121)</f>
        <v>0</v>
      </c>
      <c r="L122" s="476">
        <f t="shared" si="109"/>
        <v>0</v>
      </c>
      <c r="M122" s="476">
        <f t="shared" si="109"/>
        <v>0</v>
      </c>
      <c r="N122" s="476">
        <f t="shared" si="109"/>
        <v>0</v>
      </c>
      <c r="O122" s="476">
        <f t="shared" si="109"/>
        <v>0</v>
      </c>
      <c r="P122" s="476">
        <f t="shared" si="109"/>
        <v>0</v>
      </c>
      <c r="Q122" s="476">
        <f t="shared" si="109"/>
        <v>0</v>
      </c>
      <c r="R122" s="476">
        <f t="shared" si="109"/>
        <v>0</v>
      </c>
      <c r="S122" s="476">
        <f t="shared" si="109"/>
        <v>0</v>
      </c>
      <c r="T122" s="476">
        <f t="shared" si="109"/>
        <v>0</v>
      </c>
      <c r="U122" s="949">
        <f t="shared" si="109"/>
        <v>0</v>
      </c>
      <c r="V122" s="583">
        <f t="shared" si="109"/>
        <v>0</v>
      </c>
      <c r="W122" s="946">
        <f t="shared" si="109"/>
        <v>0</v>
      </c>
      <c r="X122" s="945">
        <f t="shared" si="109"/>
        <v>0</v>
      </c>
      <c r="Y122" s="583">
        <f t="shared" si="109"/>
        <v>0</v>
      </c>
      <c r="Z122" s="946">
        <f t="shared" si="109"/>
        <v>0</v>
      </c>
      <c r="AA122" s="945">
        <f t="shared" si="109"/>
        <v>0</v>
      </c>
      <c r="AB122" s="476"/>
      <c r="AC122" s="476"/>
      <c r="AD122" s="476"/>
      <c r="AE122" s="476"/>
      <c r="AF122" s="476"/>
      <c r="AG122" s="476"/>
      <c r="AH122" s="476"/>
      <c r="AI122" s="476"/>
      <c r="AJ122" s="476"/>
      <c r="AK122" s="476"/>
      <c r="AL122" s="476"/>
      <c r="AM122" s="476"/>
      <c r="AN122" s="476"/>
      <c r="AO122" s="476"/>
      <c r="AP122" s="476"/>
      <c r="AQ122" s="476"/>
      <c r="AR122" s="476"/>
      <c r="AS122" s="476"/>
      <c r="AT122" s="476"/>
      <c r="AU122" s="476"/>
      <c r="AV122" s="486"/>
      <c r="AW122" s="476"/>
      <c r="AX122" s="476"/>
      <c r="AY122" s="476"/>
      <c r="AZ122" s="476"/>
      <c r="BA122" s="476"/>
      <c r="BB122" s="476"/>
      <c r="BC122" s="476"/>
      <c r="BD122" s="476"/>
      <c r="BE122" s="476"/>
      <c r="BF122" s="476"/>
      <c r="BG122" s="949"/>
      <c r="BH122" s="486"/>
      <c r="BI122" s="476"/>
      <c r="BJ122" s="476"/>
      <c r="BK122" s="476"/>
      <c r="BL122" s="476"/>
      <c r="BM122" s="476"/>
      <c r="BN122" s="476"/>
      <c r="BO122" s="476"/>
      <c r="BP122" s="476"/>
      <c r="BQ122" s="476"/>
      <c r="BR122" s="476"/>
      <c r="BS122" s="949"/>
      <c r="BT122" s="476"/>
      <c r="BU122" s="476"/>
      <c r="BV122" s="476"/>
      <c r="BW122" s="476"/>
      <c r="BX122" s="476"/>
      <c r="BY122" s="476"/>
      <c r="BZ122" s="476"/>
      <c r="CA122" s="476"/>
      <c r="CB122" s="476"/>
      <c r="CC122" s="476"/>
      <c r="CD122" s="476"/>
      <c r="CE122" s="476"/>
      <c r="CF122" s="476"/>
      <c r="CG122" s="476"/>
      <c r="CH122" s="476"/>
      <c r="CI122" s="476"/>
      <c r="CJ122" s="476"/>
      <c r="CK122" s="476"/>
      <c r="CL122" s="476"/>
      <c r="CM122" s="476"/>
    </row>
    <row r="123" spans="1:91" x14ac:dyDescent="0.15">
      <c r="A123" s="486"/>
      <c r="B123" s="486">
        <f>IF(C123=0,0,'3a'!E121)</f>
        <v>0</v>
      </c>
      <c r="C123" s="476">
        <f>IF('3a'!H121=CResult!$Q$39,'3a'!G121,0)</f>
        <v>0</v>
      </c>
      <c r="D123" s="476"/>
      <c r="E123" s="476"/>
      <c r="F123" s="476">
        <f>IF($C123=0,0,'3a'!N121)</f>
        <v>0</v>
      </c>
      <c r="G123" s="476">
        <f>IF($C123=0,0,'3a'!O121)</f>
        <v>0</v>
      </c>
      <c r="H123" s="949">
        <f t="shared" ref="H123:H128" si="110">IF(F123=0,0,C123/F123)</f>
        <v>0</v>
      </c>
      <c r="I123" s="486">
        <f t="shared" ref="I123:I128" si="111">IF(BH123&lt;=0,0,AJ123)</f>
        <v>0</v>
      </c>
      <c r="J123" s="476">
        <f t="shared" ref="J123:J128" si="112">IF(BI123&lt;=0,0,AK123)</f>
        <v>0</v>
      </c>
      <c r="K123" s="476">
        <f t="shared" ref="K123:K128" si="113">IF(BJ123&lt;=0,0,AL123)</f>
        <v>0</v>
      </c>
      <c r="L123" s="476">
        <f t="shared" ref="L123:L128" si="114">IF(BK123&lt;=0,0,AM123)</f>
        <v>0</v>
      </c>
      <c r="M123" s="476">
        <f t="shared" ref="M123:M128" si="115">IF(BL123&lt;=0,0,AN123)</f>
        <v>0</v>
      </c>
      <c r="N123" s="476">
        <f t="shared" ref="N123:N128" si="116">IF(BM123&lt;=0,0,AO123)</f>
        <v>0</v>
      </c>
      <c r="O123" s="476">
        <f t="shared" ref="O123:O128" si="117">IF(BN123&lt;=0,0,AP123)</f>
        <v>0</v>
      </c>
      <c r="P123" s="476">
        <f t="shared" ref="P123:P128" si="118">IF(BO123&lt;=0,0,AQ123)</f>
        <v>0</v>
      </c>
      <c r="Q123" s="476">
        <f t="shared" ref="Q123:Q128" si="119">IF(BP123&lt;=0,0,AR123)</f>
        <v>0</v>
      </c>
      <c r="R123" s="476">
        <f t="shared" ref="R123:R128" si="120">IF(BQ123&lt;=0,0,AS123)</f>
        <v>0</v>
      </c>
      <c r="S123" s="476">
        <f t="shared" ref="S123:S128" si="121">IF(BR123&lt;=0,0,AT123)</f>
        <v>0</v>
      </c>
      <c r="T123" s="476">
        <f t="shared" ref="T123:T128" si="122">IF(BS123&lt;=0,0,AU123)</f>
        <v>0</v>
      </c>
      <c r="U123" s="949">
        <f t="shared" si="82"/>
        <v>0</v>
      </c>
      <c r="V123" s="486">
        <f t="shared" ref="V123:V128" si="123">+C123-U123</f>
        <v>0</v>
      </c>
      <c r="W123" s="476">
        <f t="shared" ref="W123:W128" si="124">IF($H123=0,0,V123/$H123)</f>
        <v>0</v>
      </c>
      <c r="X123" s="949">
        <f t="shared" si="83"/>
        <v>0</v>
      </c>
      <c r="Y123" s="486">
        <f t="shared" si="84"/>
        <v>0</v>
      </c>
      <c r="Z123" s="476">
        <f t="shared" ref="Z123:Z128" si="125">IF($H123=0,0,Y123/$H123)</f>
        <v>0</v>
      </c>
      <c r="AA123" s="949">
        <f t="shared" si="85"/>
        <v>0</v>
      </c>
      <c r="AB123" s="476" t="str">
        <f t="shared" ref="AB123:AB128" si="126">IF(AA123+X123+U123=C123,"OK","ERROR")</f>
        <v>OK</v>
      </c>
      <c r="AC123" s="476">
        <f>IF(G123=CResult!$S$31,H123,0)</f>
        <v>0</v>
      </c>
      <c r="AD123" s="476">
        <f>IF(G123=CResult!$S$32,H123,0)</f>
        <v>0</v>
      </c>
      <c r="AE123" s="476">
        <f>IF($G123=CResult!S$33,H123,0)</f>
        <v>0</v>
      </c>
      <c r="AF123" s="476">
        <f>IF(G123=CResult!$S$34,H123,0)</f>
        <v>0</v>
      </c>
      <c r="AG123" s="476">
        <f>IF(G123=CResult!$S$35,H123,0)</f>
        <v>0</v>
      </c>
      <c r="AH123" s="476">
        <f>IF(G123=CResult!$S$36,H123,0)</f>
        <v>0</v>
      </c>
      <c r="AI123" s="476">
        <f>IF(G123=CResult!$S$37,H123,0)</f>
        <v>0</v>
      </c>
      <c r="AJ123" s="476">
        <f t="shared" si="86"/>
        <v>0</v>
      </c>
      <c r="AK123" s="476">
        <f t="shared" si="87"/>
        <v>0</v>
      </c>
      <c r="AL123" s="476">
        <f t="shared" si="88"/>
        <v>0</v>
      </c>
      <c r="AM123" s="476">
        <f t="shared" si="89"/>
        <v>0</v>
      </c>
      <c r="AN123" s="476">
        <f t="shared" si="90"/>
        <v>0</v>
      </c>
      <c r="AO123" s="476">
        <f t="shared" si="91"/>
        <v>0</v>
      </c>
      <c r="AP123" s="476">
        <f t="shared" si="92"/>
        <v>0</v>
      </c>
      <c r="AQ123" s="476">
        <f t="shared" si="93"/>
        <v>0</v>
      </c>
      <c r="AR123" s="476">
        <f t="shared" si="94"/>
        <v>0</v>
      </c>
      <c r="AS123" s="476">
        <f t="shared" si="95"/>
        <v>0</v>
      </c>
      <c r="AT123" s="476">
        <f t="shared" si="96"/>
        <v>0</v>
      </c>
      <c r="AU123" s="476">
        <f t="shared" si="97"/>
        <v>0</v>
      </c>
      <c r="AV123" s="486">
        <f t="shared" ref="AV123:AV128" si="127">+C123</f>
        <v>0</v>
      </c>
      <c r="AW123" s="476">
        <f t="shared" si="98"/>
        <v>0</v>
      </c>
      <c r="AX123" s="476">
        <f t="shared" si="99"/>
        <v>0</v>
      </c>
      <c r="AY123" s="476">
        <f t="shared" si="100"/>
        <v>0</v>
      </c>
      <c r="AZ123" s="476">
        <f t="shared" si="101"/>
        <v>0</v>
      </c>
      <c r="BA123" s="476">
        <f t="shared" si="102"/>
        <v>0</v>
      </c>
      <c r="BB123" s="476">
        <f t="shared" si="103"/>
        <v>0</v>
      </c>
      <c r="BC123" s="476">
        <f t="shared" si="104"/>
        <v>0</v>
      </c>
      <c r="BD123" s="476">
        <f t="shared" si="105"/>
        <v>0</v>
      </c>
      <c r="BE123" s="476">
        <f t="shared" si="106"/>
        <v>0</v>
      </c>
      <c r="BF123" s="476">
        <f t="shared" si="107"/>
        <v>0</v>
      </c>
      <c r="BG123" s="949">
        <f t="shared" si="108"/>
        <v>0</v>
      </c>
      <c r="BH123" s="486">
        <f t="shared" si="81"/>
        <v>0</v>
      </c>
      <c r="BI123" s="476">
        <f t="shared" si="68"/>
        <v>0</v>
      </c>
      <c r="BJ123" s="476">
        <f t="shared" si="69"/>
        <v>0</v>
      </c>
      <c r="BK123" s="476">
        <f t="shared" si="70"/>
        <v>0</v>
      </c>
      <c r="BL123" s="476">
        <f t="shared" si="71"/>
        <v>0</v>
      </c>
      <c r="BM123" s="476">
        <f t="shared" si="72"/>
        <v>0</v>
      </c>
      <c r="BN123" s="476">
        <f t="shared" si="73"/>
        <v>0</v>
      </c>
      <c r="BO123" s="476">
        <f t="shared" si="74"/>
        <v>0</v>
      </c>
      <c r="BP123" s="476">
        <f t="shared" si="75"/>
        <v>0</v>
      </c>
      <c r="BQ123" s="476">
        <f t="shared" si="76"/>
        <v>0</v>
      </c>
      <c r="BR123" s="476">
        <f t="shared" si="77"/>
        <v>0</v>
      </c>
      <c r="BS123" s="949">
        <f t="shared" si="78"/>
        <v>0</v>
      </c>
      <c r="BT123" s="476"/>
      <c r="BU123" s="476"/>
      <c r="BV123" s="476"/>
      <c r="BW123" s="476"/>
      <c r="BX123" s="476"/>
      <c r="BY123" s="476"/>
      <c r="BZ123" s="476"/>
      <c r="CA123" s="476"/>
      <c r="CB123" s="476"/>
      <c r="CC123" s="476"/>
      <c r="CD123" s="476"/>
      <c r="CE123" s="476"/>
      <c r="CF123" s="476"/>
      <c r="CG123" s="476"/>
      <c r="CH123" s="476"/>
      <c r="CI123" s="476"/>
      <c r="CJ123" s="476"/>
      <c r="CK123" s="476"/>
      <c r="CL123" s="476"/>
      <c r="CM123" s="476"/>
    </row>
    <row r="124" spans="1:91" x14ac:dyDescent="0.15">
      <c r="A124" s="486"/>
      <c r="B124" s="486">
        <f>IF(C124=0,0,'3a'!E122)</f>
        <v>0</v>
      </c>
      <c r="C124" s="476">
        <f>IF('3a'!H122=CResult!$Q$39,'3a'!G122,0)</f>
        <v>0</v>
      </c>
      <c r="D124" s="476"/>
      <c r="E124" s="476"/>
      <c r="F124" s="476">
        <f>IF($C124=0,0,'3a'!N122)</f>
        <v>0</v>
      </c>
      <c r="G124" s="476">
        <f>IF($C124=0,0,'3a'!O122)</f>
        <v>0</v>
      </c>
      <c r="H124" s="949">
        <f t="shared" si="110"/>
        <v>0</v>
      </c>
      <c r="I124" s="486">
        <f t="shared" si="111"/>
        <v>0</v>
      </c>
      <c r="J124" s="476">
        <f t="shared" si="112"/>
        <v>0</v>
      </c>
      <c r="K124" s="476">
        <f t="shared" si="113"/>
        <v>0</v>
      </c>
      <c r="L124" s="476">
        <f t="shared" si="114"/>
        <v>0</v>
      </c>
      <c r="M124" s="476">
        <f t="shared" si="115"/>
        <v>0</v>
      </c>
      <c r="N124" s="476">
        <f t="shared" si="116"/>
        <v>0</v>
      </c>
      <c r="O124" s="476">
        <f t="shared" si="117"/>
        <v>0</v>
      </c>
      <c r="P124" s="476">
        <f t="shared" si="118"/>
        <v>0</v>
      </c>
      <c r="Q124" s="476">
        <f t="shared" si="119"/>
        <v>0</v>
      </c>
      <c r="R124" s="476">
        <f t="shared" si="120"/>
        <v>0</v>
      </c>
      <c r="S124" s="476">
        <f t="shared" si="121"/>
        <v>0</v>
      </c>
      <c r="T124" s="476">
        <f t="shared" si="122"/>
        <v>0</v>
      </c>
      <c r="U124" s="949">
        <f t="shared" si="82"/>
        <v>0</v>
      </c>
      <c r="V124" s="486">
        <f t="shared" si="123"/>
        <v>0</v>
      </c>
      <c r="W124" s="476">
        <f t="shared" si="124"/>
        <v>0</v>
      </c>
      <c r="X124" s="949">
        <f t="shared" si="83"/>
        <v>0</v>
      </c>
      <c r="Y124" s="486">
        <f t="shared" si="84"/>
        <v>0</v>
      </c>
      <c r="Z124" s="476">
        <f t="shared" si="125"/>
        <v>0</v>
      </c>
      <c r="AA124" s="949">
        <f t="shared" si="85"/>
        <v>0</v>
      </c>
      <c r="AB124" s="476" t="str">
        <f t="shared" si="126"/>
        <v>OK</v>
      </c>
      <c r="AC124" s="476">
        <f>IF(G124=CResult!$S$31,H124,0)</f>
        <v>0</v>
      </c>
      <c r="AD124" s="476">
        <f>IF(G124=CResult!$S$32,H124,0)</f>
        <v>0</v>
      </c>
      <c r="AE124" s="476">
        <f>IF($G124=CResult!S$33,H124,0)</f>
        <v>0</v>
      </c>
      <c r="AF124" s="476">
        <f>IF(G124=CResult!$S$34,H124,0)</f>
        <v>0</v>
      </c>
      <c r="AG124" s="476">
        <f>IF(G124=CResult!$S$35,H124,0)</f>
        <v>0</v>
      </c>
      <c r="AH124" s="476">
        <f>IF(G124=CResult!$S$36,H124,0)</f>
        <v>0</v>
      </c>
      <c r="AI124" s="476">
        <f>IF(G124=CResult!$S$37,H124,0)</f>
        <v>0</v>
      </c>
      <c r="AJ124" s="476">
        <f t="shared" si="86"/>
        <v>0</v>
      </c>
      <c r="AK124" s="476">
        <f t="shared" si="87"/>
        <v>0</v>
      </c>
      <c r="AL124" s="476">
        <f t="shared" si="88"/>
        <v>0</v>
      </c>
      <c r="AM124" s="476">
        <f t="shared" si="89"/>
        <v>0</v>
      </c>
      <c r="AN124" s="476">
        <f t="shared" si="90"/>
        <v>0</v>
      </c>
      <c r="AO124" s="476">
        <f t="shared" si="91"/>
        <v>0</v>
      </c>
      <c r="AP124" s="476">
        <f t="shared" si="92"/>
        <v>0</v>
      </c>
      <c r="AQ124" s="476">
        <f t="shared" si="93"/>
        <v>0</v>
      </c>
      <c r="AR124" s="476">
        <f t="shared" si="94"/>
        <v>0</v>
      </c>
      <c r="AS124" s="476">
        <f t="shared" si="95"/>
        <v>0</v>
      </c>
      <c r="AT124" s="476">
        <f t="shared" si="96"/>
        <v>0</v>
      </c>
      <c r="AU124" s="476">
        <f t="shared" si="97"/>
        <v>0</v>
      </c>
      <c r="AV124" s="486">
        <f t="shared" si="127"/>
        <v>0</v>
      </c>
      <c r="AW124" s="476">
        <f t="shared" si="98"/>
        <v>0</v>
      </c>
      <c r="AX124" s="476">
        <f t="shared" si="99"/>
        <v>0</v>
      </c>
      <c r="AY124" s="476">
        <f t="shared" si="100"/>
        <v>0</v>
      </c>
      <c r="AZ124" s="476">
        <f t="shared" si="101"/>
        <v>0</v>
      </c>
      <c r="BA124" s="476">
        <f t="shared" si="102"/>
        <v>0</v>
      </c>
      <c r="BB124" s="476">
        <f t="shared" si="103"/>
        <v>0</v>
      </c>
      <c r="BC124" s="476">
        <f t="shared" si="104"/>
        <v>0</v>
      </c>
      <c r="BD124" s="476">
        <f t="shared" si="105"/>
        <v>0</v>
      </c>
      <c r="BE124" s="476">
        <f t="shared" si="106"/>
        <v>0</v>
      </c>
      <c r="BF124" s="476">
        <f t="shared" si="107"/>
        <v>0</v>
      </c>
      <c r="BG124" s="949">
        <f t="shared" si="108"/>
        <v>0</v>
      </c>
      <c r="BH124" s="486">
        <f t="shared" si="81"/>
        <v>0</v>
      </c>
      <c r="BI124" s="476">
        <f t="shared" si="68"/>
        <v>0</v>
      </c>
      <c r="BJ124" s="476">
        <f t="shared" si="69"/>
        <v>0</v>
      </c>
      <c r="BK124" s="476">
        <f t="shared" si="70"/>
        <v>0</v>
      </c>
      <c r="BL124" s="476">
        <f t="shared" si="71"/>
        <v>0</v>
      </c>
      <c r="BM124" s="476">
        <f t="shared" si="72"/>
        <v>0</v>
      </c>
      <c r="BN124" s="476">
        <f t="shared" si="73"/>
        <v>0</v>
      </c>
      <c r="BO124" s="476">
        <f t="shared" si="74"/>
        <v>0</v>
      </c>
      <c r="BP124" s="476">
        <f t="shared" si="75"/>
        <v>0</v>
      </c>
      <c r="BQ124" s="476">
        <f t="shared" si="76"/>
        <v>0</v>
      </c>
      <c r="BR124" s="476">
        <f t="shared" si="77"/>
        <v>0</v>
      </c>
      <c r="BS124" s="949">
        <f t="shared" si="78"/>
        <v>0</v>
      </c>
      <c r="BT124" s="476"/>
      <c r="BU124" s="476"/>
      <c r="BV124" s="476"/>
      <c r="BW124" s="476"/>
      <c r="BX124" s="476"/>
      <c r="BY124" s="476"/>
      <c r="BZ124" s="476"/>
      <c r="CA124" s="476"/>
      <c r="CB124" s="476"/>
      <c r="CC124" s="476"/>
      <c r="CD124" s="476"/>
      <c r="CE124" s="476"/>
      <c r="CF124" s="476"/>
      <c r="CG124" s="476"/>
      <c r="CH124" s="476"/>
      <c r="CI124" s="476"/>
      <c r="CJ124" s="476"/>
      <c r="CK124" s="476"/>
      <c r="CL124" s="476"/>
      <c r="CM124" s="476"/>
    </row>
    <row r="125" spans="1:91" x14ac:dyDescent="0.15">
      <c r="A125" s="486"/>
      <c r="B125" s="486">
        <f>IF(C125=0,0,'3a'!E123)</f>
        <v>0</v>
      </c>
      <c r="C125" s="476">
        <f>IF('3a'!H123=CResult!$Q$39,'3a'!G123,0)</f>
        <v>0</v>
      </c>
      <c r="D125" s="476"/>
      <c r="E125" s="476"/>
      <c r="F125" s="476">
        <f>IF($C125=0,0,'3a'!N123)</f>
        <v>0</v>
      </c>
      <c r="G125" s="476">
        <f>IF($C125=0,0,'3a'!O123)</f>
        <v>0</v>
      </c>
      <c r="H125" s="949">
        <f t="shared" si="110"/>
        <v>0</v>
      </c>
      <c r="I125" s="486">
        <f t="shared" si="111"/>
        <v>0</v>
      </c>
      <c r="J125" s="476">
        <f t="shared" si="112"/>
        <v>0</v>
      </c>
      <c r="K125" s="476">
        <f t="shared" si="113"/>
        <v>0</v>
      </c>
      <c r="L125" s="476">
        <f t="shared" si="114"/>
        <v>0</v>
      </c>
      <c r="M125" s="476">
        <f t="shared" si="115"/>
        <v>0</v>
      </c>
      <c r="N125" s="476">
        <f t="shared" si="116"/>
        <v>0</v>
      </c>
      <c r="O125" s="476">
        <f t="shared" si="117"/>
        <v>0</v>
      </c>
      <c r="P125" s="476">
        <f t="shared" si="118"/>
        <v>0</v>
      </c>
      <c r="Q125" s="476">
        <f t="shared" si="119"/>
        <v>0</v>
      </c>
      <c r="R125" s="476">
        <f t="shared" si="120"/>
        <v>0</v>
      </c>
      <c r="S125" s="476">
        <f t="shared" si="121"/>
        <v>0</v>
      </c>
      <c r="T125" s="476">
        <f t="shared" si="122"/>
        <v>0</v>
      </c>
      <c r="U125" s="949">
        <f t="shared" si="82"/>
        <v>0</v>
      </c>
      <c r="V125" s="486">
        <f t="shared" si="123"/>
        <v>0</v>
      </c>
      <c r="W125" s="476">
        <f t="shared" si="124"/>
        <v>0</v>
      </c>
      <c r="X125" s="949">
        <f t="shared" si="83"/>
        <v>0</v>
      </c>
      <c r="Y125" s="486">
        <f t="shared" si="84"/>
        <v>0</v>
      </c>
      <c r="Z125" s="476">
        <f t="shared" si="125"/>
        <v>0</v>
      </c>
      <c r="AA125" s="949">
        <f t="shared" si="85"/>
        <v>0</v>
      </c>
      <c r="AB125" s="476" t="str">
        <f t="shared" si="126"/>
        <v>OK</v>
      </c>
      <c r="AC125" s="476">
        <f>IF(G125=CResult!$S$31,H125,0)</f>
        <v>0</v>
      </c>
      <c r="AD125" s="476">
        <f>IF(G125=CResult!$S$32,H125,0)</f>
        <v>0</v>
      </c>
      <c r="AE125" s="476">
        <f>IF($G125=CResult!S$33,H125,0)</f>
        <v>0</v>
      </c>
      <c r="AF125" s="476">
        <f>IF(G125=CResult!$S$34,H125,0)</f>
        <v>0</v>
      </c>
      <c r="AG125" s="476">
        <f>IF(G125=CResult!$S$35,H125,0)</f>
        <v>0</v>
      </c>
      <c r="AH125" s="476">
        <f>IF(G125=CResult!$S$36,H125,0)</f>
        <v>0</v>
      </c>
      <c r="AI125" s="476">
        <f>IF(G125=CResult!$S$37,H125,0)</f>
        <v>0</v>
      </c>
      <c r="AJ125" s="476">
        <f t="shared" si="86"/>
        <v>0</v>
      </c>
      <c r="AK125" s="476">
        <f t="shared" si="87"/>
        <v>0</v>
      </c>
      <c r="AL125" s="476">
        <f t="shared" si="88"/>
        <v>0</v>
      </c>
      <c r="AM125" s="476">
        <f t="shared" si="89"/>
        <v>0</v>
      </c>
      <c r="AN125" s="476">
        <f t="shared" si="90"/>
        <v>0</v>
      </c>
      <c r="AO125" s="476">
        <f t="shared" si="91"/>
        <v>0</v>
      </c>
      <c r="AP125" s="476">
        <f t="shared" si="92"/>
        <v>0</v>
      </c>
      <c r="AQ125" s="476">
        <f t="shared" si="93"/>
        <v>0</v>
      </c>
      <c r="AR125" s="476">
        <f t="shared" si="94"/>
        <v>0</v>
      </c>
      <c r="AS125" s="476">
        <f t="shared" si="95"/>
        <v>0</v>
      </c>
      <c r="AT125" s="476">
        <f t="shared" si="96"/>
        <v>0</v>
      </c>
      <c r="AU125" s="476">
        <f t="shared" si="97"/>
        <v>0</v>
      </c>
      <c r="AV125" s="486">
        <f t="shared" si="127"/>
        <v>0</v>
      </c>
      <c r="AW125" s="476">
        <f t="shared" si="98"/>
        <v>0</v>
      </c>
      <c r="AX125" s="476">
        <f t="shared" si="99"/>
        <v>0</v>
      </c>
      <c r="AY125" s="476">
        <f t="shared" si="100"/>
        <v>0</v>
      </c>
      <c r="AZ125" s="476">
        <f t="shared" si="101"/>
        <v>0</v>
      </c>
      <c r="BA125" s="476">
        <f t="shared" si="102"/>
        <v>0</v>
      </c>
      <c r="BB125" s="476">
        <f t="shared" si="103"/>
        <v>0</v>
      </c>
      <c r="BC125" s="476">
        <f t="shared" si="104"/>
        <v>0</v>
      </c>
      <c r="BD125" s="476">
        <f t="shared" si="105"/>
        <v>0</v>
      </c>
      <c r="BE125" s="476">
        <f t="shared" si="106"/>
        <v>0</v>
      </c>
      <c r="BF125" s="476">
        <f t="shared" si="107"/>
        <v>0</v>
      </c>
      <c r="BG125" s="949">
        <f t="shared" si="108"/>
        <v>0</v>
      </c>
      <c r="BH125" s="486">
        <f t="shared" si="81"/>
        <v>0</v>
      </c>
      <c r="BI125" s="476">
        <f t="shared" si="68"/>
        <v>0</v>
      </c>
      <c r="BJ125" s="476">
        <f t="shared" si="69"/>
        <v>0</v>
      </c>
      <c r="BK125" s="476">
        <f t="shared" si="70"/>
        <v>0</v>
      </c>
      <c r="BL125" s="476">
        <f t="shared" si="71"/>
        <v>0</v>
      </c>
      <c r="BM125" s="476">
        <f t="shared" si="72"/>
        <v>0</v>
      </c>
      <c r="BN125" s="476">
        <f t="shared" si="73"/>
        <v>0</v>
      </c>
      <c r="BO125" s="476">
        <f t="shared" si="74"/>
        <v>0</v>
      </c>
      <c r="BP125" s="476">
        <f t="shared" si="75"/>
        <v>0</v>
      </c>
      <c r="BQ125" s="476">
        <f t="shared" si="76"/>
        <v>0</v>
      </c>
      <c r="BR125" s="476">
        <f t="shared" si="77"/>
        <v>0</v>
      </c>
      <c r="BS125" s="949">
        <f t="shared" si="78"/>
        <v>0</v>
      </c>
      <c r="BT125" s="476"/>
      <c r="BU125" s="476"/>
      <c r="BV125" s="476"/>
      <c r="BW125" s="476"/>
      <c r="BX125" s="476"/>
      <c r="BY125" s="476"/>
      <c r="BZ125" s="476"/>
      <c r="CA125" s="476"/>
      <c r="CB125" s="476"/>
      <c r="CC125" s="476"/>
      <c r="CD125" s="476"/>
      <c r="CE125" s="476"/>
      <c r="CF125" s="476"/>
      <c r="CG125" s="476"/>
      <c r="CH125" s="476"/>
      <c r="CI125" s="476"/>
      <c r="CJ125" s="476"/>
      <c r="CK125" s="476"/>
      <c r="CL125" s="476"/>
      <c r="CM125" s="476"/>
    </row>
    <row r="126" spans="1:91" x14ac:dyDescent="0.15">
      <c r="A126" s="486"/>
      <c r="B126" s="486">
        <f>IF(C126=0,0,'3a'!E124)</f>
        <v>0</v>
      </c>
      <c r="C126" s="476">
        <f>IF('3a'!H124=CResult!$Q$39,'3a'!G124,0)</f>
        <v>0</v>
      </c>
      <c r="D126" s="476"/>
      <c r="E126" s="476"/>
      <c r="F126" s="476">
        <f>IF($C126=0,0,'3a'!N124)</f>
        <v>0</v>
      </c>
      <c r="G126" s="476">
        <f>IF($C126=0,0,'3a'!O124)</f>
        <v>0</v>
      </c>
      <c r="H126" s="949">
        <f t="shared" si="110"/>
        <v>0</v>
      </c>
      <c r="I126" s="486">
        <f t="shared" si="111"/>
        <v>0</v>
      </c>
      <c r="J126" s="476">
        <f t="shared" si="112"/>
        <v>0</v>
      </c>
      <c r="K126" s="476">
        <f t="shared" si="113"/>
        <v>0</v>
      </c>
      <c r="L126" s="476">
        <f t="shared" si="114"/>
        <v>0</v>
      </c>
      <c r="M126" s="476">
        <f t="shared" si="115"/>
        <v>0</v>
      </c>
      <c r="N126" s="476">
        <f t="shared" si="116"/>
        <v>0</v>
      </c>
      <c r="O126" s="476">
        <f t="shared" si="117"/>
        <v>0</v>
      </c>
      <c r="P126" s="476">
        <f t="shared" si="118"/>
        <v>0</v>
      </c>
      <c r="Q126" s="476">
        <f t="shared" si="119"/>
        <v>0</v>
      </c>
      <c r="R126" s="476">
        <f t="shared" si="120"/>
        <v>0</v>
      </c>
      <c r="S126" s="476">
        <f t="shared" si="121"/>
        <v>0</v>
      </c>
      <c r="T126" s="476">
        <f t="shared" si="122"/>
        <v>0</v>
      </c>
      <c r="U126" s="949">
        <f t="shared" si="82"/>
        <v>0</v>
      </c>
      <c r="V126" s="486">
        <f t="shared" si="123"/>
        <v>0</v>
      </c>
      <c r="W126" s="476">
        <f t="shared" si="124"/>
        <v>0</v>
      </c>
      <c r="X126" s="949">
        <f t="shared" si="83"/>
        <v>0</v>
      </c>
      <c r="Y126" s="486">
        <f t="shared" si="84"/>
        <v>0</v>
      </c>
      <c r="Z126" s="476">
        <f t="shared" si="125"/>
        <v>0</v>
      </c>
      <c r="AA126" s="949">
        <f t="shared" si="85"/>
        <v>0</v>
      </c>
      <c r="AB126" s="476" t="str">
        <f t="shared" si="126"/>
        <v>OK</v>
      </c>
      <c r="AC126" s="476">
        <f>IF(G126=CResult!$S$31,H126,0)</f>
        <v>0</v>
      </c>
      <c r="AD126" s="476">
        <f>IF(G126=CResult!$S$32,H126,0)</f>
        <v>0</v>
      </c>
      <c r="AE126" s="476">
        <f>IF($G126=CResult!S$33,H126,0)</f>
        <v>0</v>
      </c>
      <c r="AF126" s="476">
        <f>IF(G126=CResult!$S$34,H126,0)</f>
        <v>0</v>
      </c>
      <c r="AG126" s="476">
        <f>IF(G126=CResult!$S$35,H126,0)</f>
        <v>0</v>
      </c>
      <c r="AH126" s="476">
        <f>IF(G126=CResult!$S$36,H126,0)</f>
        <v>0</v>
      </c>
      <c r="AI126" s="476">
        <f>IF(G126=CResult!$S$37,H126,0)</f>
        <v>0</v>
      </c>
      <c r="AJ126" s="476">
        <f t="shared" si="86"/>
        <v>0</v>
      </c>
      <c r="AK126" s="476">
        <f t="shared" si="87"/>
        <v>0</v>
      </c>
      <c r="AL126" s="476">
        <f t="shared" si="88"/>
        <v>0</v>
      </c>
      <c r="AM126" s="476">
        <f t="shared" si="89"/>
        <v>0</v>
      </c>
      <c r="AN126" s="476">
        <f t="shared" si="90"/>
        <v>0</v>
      </c>
      <c r="AO126" s="476">
        <f t="shared" si="91"/>
        <v>0</v>
      </c>
      <c r="AP126" s="476">
        <f t="shared" si="92"/>
        <v>0</v>
      </c>
      <c r="AQ126" s="476">
        <f t="shared" si="93"/>
        <v>0</v>
      </c>
      <c r="AR126" s="476">
        <f t="shared" si="94"/>
        <v>0</v>
      </c>
      <c r="AS126" s="476">
        <f t="shared" si="95"/>
        <v>0</v>
      </c>
      <c r="AT126" s="476">
        <f t="shared" si="96"/>
        <v>0</v>
      </c>
      <c r="AU126" s="476">
        <f t="shared" si="97"/>
        <v>0</v>
      </c>
      <c r="AV126" s="486">
        <f t="shared" si="127"/>
        <v>0</v>
      </c>
      <c r="AW126" s="476">
        <f t="shared" si="98"/>
        <v>0</v>
      </c>
      <c r="AX126" s="476">
        <f t="shared" si="99"/>
        <v>0</v>
      </c>
      <c r="AY126" s="476">
        <f t="shared" si="100"/>
        <v>0</v>
      </c>
      <c r="AZ126" s="476">
        <f t="shared" si="101"/>
        <v>0</v>
      </c>
      <c r="BA126" s="476">
        <f t="shared" si="102"/>
        <v>0</v>
      </c>
      <c r="BB126" s="476">
        <f t="shared" si="103"/>
        <v>0</v>
      </c>
      <c r="BC126" s="476">
        <f t="shared" si="104"/>
        <v>0</v>
      </c>
      <c r="BD126" s="476">
        <f t="shared" si="105"/>
        <v>0</v>
      </c>
      <c r="BE126" s="476">
        <f t="shared" si="106"/>
        <v>0</v>
      </c>
      <c r="BF126" s="476">
        <f t="shared" si="107"/>
        <v>0</v>
      </c>
      <c r="BG126" s="949">
        <f t="shared" si="108"/>
        <v>0</v>
      </c>
      <c r="BH126" s="486">
        <f t="shared" si="81"/>
        <v>0</v>
      </c>
      <c r="BI126" s="476">
        <f t="shared" si="68"/>
        <v>0</v>
      </c>
      <c r="BJ126" s="476">
        <f t="shared" si="69"/>
        <v>0</v>
      </c>
      <c r="BK126" s="476">
        <f t="shared" si="70"/>
        <v>0</v>
      </c>
      <c r="BL126" s="476">
        <f t="shared" si="71"/>
        <v>0</v>
      </c>
      <c r="BM126" s="476">
        <f t="shared" si="72"/>
        <v>0</v>
      </c>
      <c r="BN126" s="476">
        <f t="shared" si="73"/>
        <v>0</v>
      </c>
      <c r="BO126" s="476">
        <f t="shared" si="74"/>
        <v>0</v>
      </c>
      <c r="BP126" s="476">
        <f t="shared" si="75"/>
        <v>0</v>
      </c>
      <c r="BQ126" s="476">
        <f t="shared" si="76"/>
        <v>0</v>
      </c>
      <c r="BR126" s="476">
        <f t="shared" si="77"/>
        <v>0</v>
      </c>
      <c r="BS126" s="949">
        <f t="shared" si="78"/>
        <v>0</v>
      </c>
      <c r="BT126" s="476"/>
      <c r="BU126" s="476"/>
      <c r="BV126" s="476"/>
      <c r="BW126" s="476"/>
      <c r="BX126" s="476"/>
      <c r="BY126" s="476"/>
      <c r="BZ126" s="476"/>
      <c r="CA126" s="476"/>
      <c r="CB126" s="476"/>
      <c r="CC126" s="476"/>
      <c r="CD126" s="476"/>
      <c r="CE126" s="476"/>
      <c r="CF126" s="476"/>
      <c r="CG126" s="476"/>
      <c r="CH126" s="476"/>
      <c r="CI126" s="476"/>
      <c r="CJ126" s="476"/>
      <c r="CK126" s="476"/>
      <c r="CL126" s="476"/>
      <c r="CM126" s="476"/>
    </row>
    <row r="127" spans="1:91" x14ac:dyDescent="0.15">
      <c r="A127" s="486"/>
      <c r="B127" s="486">
        <f>IF(C127=0,0,'3a'!E125)</f>
        <v>0</v>
      </c>
      <c r="C127" s="476">
        <f>IF('3a'!H125=CResult!$Q$39,'3a'!G125,0)</f>
        <v>0</v>
      </c>
      <c r="D127" s="476"/>
      <c r="E127" s="476"/>
      <c r="F127" s="476">
        <f>IF($C127=0,0,'3a'!N125)</f>
        <v>0</v>
      </c>
      <c r="G127" s="476">
        <f>IF($C127=0,0,'3a'!O125)</f>
        <v>0</v>
      </c>
      <c r="H127" s="949">
        <f t="shared" si="110"/>
        <v>0</v>
      </c>
      <c r="I127" s="486">
        <f t="shared" si="111"/>
        <v>0</v>
      </c>
      <c r="J127" s="476">
        <f t="shared" si="112"/>
        <v>0</v>
      </c>
      <c r="K127" s="476">
        <f t="shared" si="113"/>
        <v>0</v>
      </c>
      <c r="L127" s="476">
        <f t="shared" si="114"/>
        <v>0</v>
      </c>
      <c r="M127" s="476">
        <f t="shared" si="115"/>
        <v>0</v>
      </c>
      <c r="N127" s="476">
        <f t="shared" si="116"/>
        <v>0</v>
      </c>
      <c r="O127" s="476">
        <f t="shared" si="117"/>
        <v>0</v>
      </c>
      <c r="P127" s="476">
        <f t="shared" si="118"/>
        <v>0</v>
      </c>
      <c r="Q127" s="476">
        <f t="shared" si="119"/>
        <v>0</v>
      </c>
      <c r="R127" s="476">
        <f t="shared" si="120"/>
        <v>0</v>
      </c>
      <c r="S127" s="476">
        <f t="shared" si="121"/>
        <v>0</v>
      </c>
      <c r="T127" s="476">
        <f t="shared" si="122"/>
        <v>0</v>
      </c>
      <c r="U127" s="949">
        <f t="shared" si="82"/>
        <v>0</v>
      </c>
      <c r="V127" s="486">
        <f t="shared" si="123"/>
        <v>0</v>
      </c>
      <c r="W127" s="476">
        <f t="shared" si="124"/>
        <v>0</v>
      </c>
      <c r="X127" s="949">
        <f t="shared" si="83"/>
        <v>0</v>
      </c>
      <c r="Y127" s="486">
        <f t="shared" si="84"/>
        <v>0</v>
      </c>
      <c r="Z127" s="476">
        <f t="shared" si="125"/>
        <v>0</v>
      </c>
      <c r="AA127" s="949">
        <f t="shared" si="85"/>
        <v>0</v>
      </c>
      <c r="AB127" s="476" t="str">
        <f t="shared" si="126"/>
        <v>OK</v>
      </c>
      <c r="AC127" s="476">
        <f>IF(G127=CResult!$S$31,H127,0)</f>
        <v>0</v>
      </c>
      <c r="AD127" s="476">
        <f>IF(G127=CResult!$S$32,H127,0)</f>
        <v>0</v>
      </c>
      <c r="AE127" s="476">
        <f>IF($G127=CResult!S$33,H127,0)</f>
        <v>0</v>
      </c>
      <c r="AF127" s="476">
        <f>IF(G127=CResult!$S$34,H127,0)</f>
        <v>0</v>
      </c>
      <c r="AG127" s="476">
        <f>IF(G127=CResult!$S$35,H127,0)</f>
        <v>0</v>
      </c>
      <c r="AH127" s="476">
        <f>IF(G127=CResult!$S$36,H127,0)</f>
        <v>0</v>
      </c>
      <c r="AI127" s="476">
        <f>IF(G127=CResult!$S$37,H127,0)</f>
        <v>0</v>
      </c>
      <c r="AJ127" s="476">
        <f t="shared" si="86"/>
        <v>0</v>
      </c>
      <c r="AK127" s="476">
        <f t="shared" si="87"/>
        <v>0</v>
      </c>
      <c r="AL127" s="476">
        <f t="shared" si="88"/>
        <v>0</v>
      </c>
      <c r="AM127" s="476">
        <f t="shared" si="89"/>
        <v>0</v>
      </c>
      <c r="AN127" s="476">
        <f t="shared" si="90"/>
        <v>0</v>
      </c>
      <c r="AO127" s="476">
        <f t="shared" si="91"/>
        <v>0</v>
      </c>
      <c r="AP127" s="476">
        <f t="shared" si="92"/>
        <v>0</v>
      </c>
      <c r="AQ127" s="476">
        <f t="shared" si="93"/>
        <v>0</v>
      </c>
      <c r="AR127" s="476">
        <f t="shared" si="94"/>
        <v>0</v>
      </c>
      <c r="AS127" s="476">
        <f t="shared" si="95"/>
        <v>0</v>
      </c>
      <c r="AT127" s="476">
        <f t="shared" si="96"/>
        <v>0</v>
      </c>
      <c r="AU127" s="476">
        <f t="shared" si="97"/>
        <v>0</v>
      </c>
      <c r="AV127" s="486">
        <f t="shared" si="127"/>
        <v>0</v>
      </c>
      <c r="AW127" s="476">
        <f t="shared" si="98"/>
        <v>0</v>
      </c>
      <c r="AX127" s="476">
        <f t="shared" si="99"/>
        <v>0</v>
      </c>
      <c r="AY127" s="476">
        <f t="shared" si="100"/>
        <v>0</v>
      </c>
      <c r="AZ127" s="476">
        <f t="shared" si="101"/>
        <v>0</v>
      </c>
      <c r="BA127" s="476">
        <f t="shared" si="102"/>
        <v>0</v>
      </c>
      <c r="BB127" s="476">
        <f t="shared" si="103"/>
        <v>0</v>
      </c>
      <c r="BC127" s="476">
        <f t="shared" si="104"/>
        <v>0</v>
      </c>
      <c r="BD127" s="476">
        <f t="shared" si="105"/>
        <v>0</v>
      </c>
      <c r="BE127" s="476">
        <f t="shared" si="106"/>
        <v>0</v>
      </c>
      <c r="BF127" s="476">
        <f t="shared" si="107"/>
        <v>0</v>
      </c>
      <c r="BG127" s="949">
        <f t="shared" si="108"/>
        <v>0</v>
      </c>
      <c r="BH127" s="486">
        <f t="shared" si="81"/>
        <v>0</v>
      </c>
      <c r="BI127" s="476">
        <f t="shared" si="68"/>
        <v>0</v>
      </c>
      <c r="BJ127" s="476">
        <f t="shared" si="69"/>
        <v>0</v>
      </c>
      <c r="BK127" s="476">
        <f t="shared" si="70"/>
        <v>0</v>
      </c>
      <c r="BL127" s="476">
        <f t="shared" si="71"/>
        <v>0</v>
      </c>
      <c r="BM127" s="476">
        <f t="shared" si="72"/>
        <v>0</v>
      </c>
      <c r="BN127" s="476">
        <f t="shared" si="73"/>
        <v>0</v>
      </c>
      <c r="BO127" s="476">
        <f t="shared" si="74"/>
        <v>0</v>
      </c>
      <c r="BP127" s="476">
        <f t="shared" si="75"/>
        <v>0</v>
      </c>
      <c r="BQ127" s="476">
        <f t="shared" si="76"/>
        <v>0</v>
      </c>
      <c r="BR127" s="476">
        <f t="shared" si="77"/>
        <v>0</v>
      </c>
      <c r="BS127" s="949">
        <f t="shared" si="78"/>
        <v>0</v>
      </c>
      <c r="BT127" s="476"/>
      <c r="BU127" s="476"/>
      <c r="BV127" s="476"/>
      <c r="BW127" s="476"/>
      <c r="BX127" s="476"/>
      <c r="BY127" s="476"/>
      <c r="BZ127" s="476"/>
      <c r="CA127" s="476"/>
      <c r="CB127" s="476"/>
      <c r="CC127" s="476"/>
      <c r="CD127" s="476"/>
      <c r="CE127" s="476"/>
      <c r="CF127" s="476"/>
      <c r="CG127" s="476"/>
      <c r="CH127" s="476"/>
      <c r="CI127" s="476"/>
      <c r="CJ127" s="476"/>
      <c r="CK127" s="476"/>
      <c r="CL127" s="476"/>
      <c r="CM127" s="476"/>
    </row>
    <row r="128" spans="1:91" x14ac:dyDescent="0.15">
      <c r="A128" s="486"/>
      <c r="B128" s="486">
        <f>IF(C128=0,0,'3a'!E126)</f>
        <v>0</v>
      </c>
      <c r="C128" s="476">
        <f>IF('3a'!H126=CResult!$Q$39,'3a'!G126,0)</f>
        <v>0</v>
      </c>
      <c r="D128" s="476"/>
      <c r="E128" s="476"/>
      <c r="F128" s="476">
        <f>IF($C128=0,0,'3a'!N126)</f>
        <v>0</v>
      </c>
      <c r="G128" s="476">
        <f>IF($C128=0,0,'3a'!O126)</f>
        <v>0</v>
      </c>
      <c r="H128" s="949">
        <f t="shared" si="110"/>
        <v>0</v>
      </c>
      <c r="I128" s="486">
        <f t="shared" si="111"/>
        <v>0</v>
      </c>
      <c r="J128" s="476">
        <f t="shared" si="112"/>
        <v>0</v>
      </c>
      <c r="K128" s="476">
        <f t="shared" si="113"/>
        <v>0</v>
      </c>
      <c r="L128" s="476">
        <f t="shared" si="114"/>
        <v>0</v>
      </c>
      <c r="M128" s="476">
        <f t="shared" si="115"/>
        <v>0</v>
      </c>
      <c r="N128" s="476">
        <f t="shared" si="116"/>
        <v>0</v>
      </c>
      <c r="O128" s="476">
        <f t="shared" si="117"/>
        <v>0</v>
      </c>
      <c r="P128" s="476">
        <f t="shared" si="118"/>
        <v>0</v>
      </c>
      <c r="Q128" s="476">
        <f t="shared" si="119"/>
        <v>0</v>
      </c>
      <c r="R128" s="476">
        <f t="shared" si="120"/>
        <v>0</v>
      </c>
      <c r="S128" s="476">
        <f t="shared" si="121"/>
        <v>0</v>
      </c>
      <c r="T128" s="476">
        <f t="shared" si="122"/>
        <v>0</v>
      </c>
      <c r="U128" s="949">
        <f t="shared" si="82"/>
        <v>0</v>
      </c>
      <c r="V128" s="486">
        <f t="shared" si="123"/>
        <v>0</v>
      </c>
      <c r="W128" s="476">
        <f t="shared" si="124"/>
        <v>0</v>
      </c>
      <c r="X128" s="949">
        <f t="shared" si="83"/>
        <v>0</v>
      </c>
      <c r="Y128" s="486">
        <f t="shared" si="84"/>
        <v>0</v>
      </c>
      <c r="Z128" s="476">
        <f t="shared" si="125"/>
        <v>0</v>
      </c>
      <c r="AA128" s="949">
        <f t="shared" si="85"/>
        <v>0</v>
      </c>
      <c r="AB128" s="476" t="str">
        <f t="shared" si="126"/>
        <v>OK</v>
      </c>
      <c r="AC128" s="476">
        <f>IF(G128=CResult!$S$31,H128,0)</f>
        <v>0</v>
      </c>
      <c r="AD128" s="476">
        <f>IF(G128=CResult!$S$32,H128,0)</f>
        <v>0</v>
      </c>
      <c r="AE128" s="476">
        <f>IF($G128=CResult!S$33,H128,0)</f>
        <v>0</v>
      </c>
      <c r="AF128" s="476">
        <f>IF(G128=CResult!$S$34,H128,0)</f>
        <v>0</v>
      </c>
      <c r="AG128" s="476">
        <f>IF(G128=CResult!$S$35,H128,0)</f>
        <v>0</v>
      </c>
      <c r="AH128" s="476">
        <f>IF(G128=CResult!$S$36,H128,0)</f>
        <v>0</v>
      </c>
      <c r="AI128" s="476">
        <f>IF(G128=CResult!$S$37,H128,0)</f>
        <v>0</v>
      </c>
      <c r="AJ128" s="476">
        <f t="shared" si="86"/>
        <v>0</v>
      </c>
      <c r="AK128" s="476">
        <f t="shared" si="87"/>
        <v>0</v>
      </c>
      <c r="AL128" s="476">
        <f t="shared" si="88"/>
        <v>0</v>
      </c>
      <c r="AM128" s="476">
        <f t="shared" si="89"/>
        <v>0</v>
      </c>
      <c r="AN128" s="476">
        <f t="shared" si="90"/>
        <v>0</v>
      </c>
      <c r="AO128" s="476">
        <f t="shared" si="91"/>
        <v>0</v>
      </c>
      <c r="AP128" s="476">
        <f t="shared" si="92"/>
        <v>0</v>
      </c>
      <c r="AQ128" s="476">
        <f t="shared" si="93"/>
        <v>0</v>
      </c>
      <c r="AR128" s="476">
        <f t="shared" si="94"/>
        <v>0</v>
      </c>
      <c r="AS128" s="476">
        <f t="shared" si="95"/>
        <v>0</v>
      </c>
      <c r="AT128" s="476">
        <f t="shared" si="96"/>
        <v>0</v>
      </c>
      <c r="AU128" s="476">
        <f t="shared" si="97"/>
        <v>0</v>
      </c>
      <c r="AV128" s="486">
        <f t="shared" si="127"/>
        <v>0</v>
      </c>
      <c r="AW128" s="476">
        <f t="shared" si="98"/>
        <v>0</v>
      </c>
      <c r="AX128" s="476">
        <f t="shared" si="99"/>
        <v>0</v>
      </c>
      <c r="AY128" s="476">
        <f t="shared" si="100"/>
        <v>0</v>
      </c>
      <c r="AZ128" s="476">
        <f t="shared" si="101"/>
        <v>0</v>
      </c>
      <c r="BA128" s="476">
        <f t="shared" si="102"/>
        <v>0</v>
      </c>
      <c r="BB128" s="476">
        <f t="shared" si="103"/>
        <v>0</v>
      </c>
      <c r="BC128" s="476">
        <f t="shared" si="104"/>
        <v>0</v>
      </c>
      <c r="BD128" s="476">
        <f t="shared" si="105"/>
        <v>0</v>
      </c>
      <c r="BE128" s="476">
        <f t="shared" si="106"/>
        <v>0</v>
      </c>
      <c r="BF128" s="476">
        <f t="shared" si="107"/>
        <v>0</v>
      </c>
      <c r="BG128" s="949">
        <f t="shared" si="108"/>
        <v>0</v>
      </c>
      <c r="BH128" s="486">
        <f t="shared" si="81"/>
        <v>0</v>
      </c>
      <c r="BI128" s="476">
        <f t="shared" si="68"/>
        <v>0</v>
      </c>
      <c r="BJ128" s="476">
        <f t="shared" si="69"/>
        <v>0</v>
      </c>
      <c r="BK128" s="476">
        <f t="shared" si="70"/>
        <v>0</v>
      </c>
      <c r="BL128" s="476">
        <f t="shared" si="71"/>
        <v>0</v>
      </c>
      <c r="BM128" s="476">
        <f t="shared" si="72"/>
        <v>0</v>
      </c>
      <c r="BN128" s="476">
        <f t="shared" si="73"/>
        <v>0</v>
      </c>
      <c r="BO128" s="476">
        <f t="shared" si="74"/>
        <v>0</v>
      </c>
      <c r="BP128" s="476">
        <f t="shared" si="75"/>
        <v>0</v>
      </c>
      <c r="BQ128" s="476">
        <f t="shared" si="76"/>
        <v>0</v>
      </c>
      <c r="BR128" s="476">
        <f t="shared" si="77"/>
        <v>0</v>
      </c>
      <c r="BS128" s="949">
        <f t="shared" si="78"/>
        <v>0</v>
      </c>
      <c r="BT128" s="476"/>
      <c r="BU128" s="476"/>
      <c r="BV128" s="476"/>
      <c r="BW128" s="476"/>
      <c r="BX128" s="476"/>
      <c r="BY128" s="476"/>
      <c r="BZ128" s="476"/>
      <c r="CA128" s="476"/>
      <c r="CB128" s="476"/>
      <c r="CC128" s="476"/>
      <c r="CD128" s="476"/>
      <c r="CE128" s="476"/>
      <c r="CF128" s="476"/>
      <c r="CG128" s="476"/>
      <c r="CH128" s="476"/>
      <c r="CI128" s="476"/>
      <c r="CJ128" s="476"/>
      <c r="CK128" s="476"/>
      <c r="CL128" s="476"/>
      <c r="CM128" s="476"/>
    </row>
    <row r="129" spans="1:91" x14ac:dyDescent="0.15">
      <c r="A129" s="486"/>
      <c r="B129" s="486"/>
      <c r="C129" s="476"/>
      <c r="D129" s="476"/>
      <c r="E129" s="476"/>
      <c r="F129" s="476"/>
      <c r="G129" s="2796" t="str">
        <f>'3a'!$E$120</f>
        <v>Obras  e instalaciones</v>
      </c>
      <c r="H129" s="2797"/>
      <c r="I129" s="486">
        <f t="shared" ref="I129:AA129" si="128">SUM(I123:I128)</f>
        <v>0</v>
      </c>
      <c r="J129" s="476">
        <f t="shared" si="128"/>
        <v>0</v>
      </c>
      <c r="K129" s="476">
        <f t="shared" si="128"/>
        <v>0</v>
      </c>
      <c r="L129" s="476">
        <f t="shared" si="128"/>
        <v>0</v>
      </c>
      <c r="M129" s="476">
        <f t="shared" si="128"/>
        <v>0</v>
      </c>
      <c r="N129" s="476">
        <f t="shared" si="128"/>
        <v>0</v>
      </c>
      <c r="O129" s="476">
        <f t="shared" si="128"/>
        <v>0</v>
      </c>
      <c r="P129" s="476">
        <f t="shared" si="128"/>
        <v>0</v>
      </c>
      <c r="Q129" s="476">
        <f t="shared" si="128"/>
        <v>0</v>
      </c>
      <c r="R129" s="476">
        <f t="shared" si="128"/>
        <v>0</v>
      </c>
      <c r="S129" s="476">
        <f t="shared" si="128"/>
        <v>0</v>
      </c>
      <c r="T129" s="476">
        <f t="shared" si="128"/>
        <v>0</v>
      </c>
      <c r="U129" s="949">
        <f t="shared" si="128"/>
        <v>0</v>
      </c>
      <c r="V129" s="486">
        <f t="shared" si="128"/>
        <v>0</v>
      </c>
      <c r="W129" s="476">
        <f t="shared" si="128"/>
        <v>0</v>
      </c>
      <c r="X129" s="949">
        <f t="shared" si="128"/>
        <v>0</v>
      </c>
      <c r="Y129" s="486">
        <f t="shared" si="128"/>
        <v>0</v>
      </c>
      <c r="Z129" s="476">
        <f t="shared" si="128"/>
        <v>0</v>
      </c>
      <c r="AA129" s="949">
        <f t="shared" si="128"/>
        <v>0</v>
      </c>
      <c r="AB129" s="476"/>
      <c r="AC129" s="476"/>
      <c r="AD129" s="476"/>
      <c r="AE129" s="476"/>
      <c r="AF129" s="476"/>
      <c r="AG129" s="476"/>
      <c r="AH129" s="476"/>
      <c r="AI129" s="476"/>
      <c r="AJ129" s="476"/>
      <c r="AK129" s="476"/>
      <c r="AL129" s="476"/>
      <c r="AM129" s="476"/>
      <c r="AN129" s="476"/>
      <c r="AO129" s="476"/>
      <c r="AP129" s="476"/>
      <c r="AQ129" s="476"/>
      <c r="AR129" s="476"/>
      <c r="AS129" s="476"/>
      <c r="AT129" s="476"/>
      <c r="AU129" s="476"/>
      <c r="AV129" s="486"/>
      <c r="AW129" s="476"/>
      <c r="AX129" s="476"/>
      <c r="AY129" s="476"/>
      <c r="AZ129" s="476"/>
      <c r="BA129" s="476"/>
      <c r="BB129" s="476"/>
      <c r="BC129" s="476"/>
      <c r="BD129" s="476"/>
      <c r="BE129" s="476"/>
      <c r="BF129" s="476"/>
      <c r="BG129" s="949"/>
      <c r="BH129" s="486"/>
      <c r="BI129" s="476"/>
      <c r="BJ129" s="476"/>
      <c r="BK129" s="476"/>
      <c r="BL129" s="476"/>
      <c r="BM129" s="476"/>
      <c r="BN129" s="476"/>
      <c r="BO129" s="476"/>
      <c r="BP129" s="476"/>
      <c r="BQ129" s="476"/>
      <c r="BR129" s="476"/>
      <c r="BS129" s="949"/>
      <c r="BT129" s="476"/>
      <c r="BU129" s="476"/>
      <c r="BV129" s="476"/>
      <c r="BW129" s="476"/>
      <c r="BX129" s="476"/>
      <c r="BY129" s="476"/>
      <c r="BZ129" s="476"/>
      <c r="CA129" s="476"/>
      <c r="CB129" s="476"/>
      <c r="CC129" s="476"/>
      <c r="CD129" s="476"/>
      <c r="CE129" s="476"/>
      <c r="CF129" s="476"/>
      <c r="CG129" s="476"/>
      <c r="CH129" s="476"/>
      <c r="CI129" s="476"/>
      <c r="CJ129" s="476"/>
      <c r="CK129" s="476"/>
      <c r="CL129" s="476"/>
      <c r="CM129" s="476"/>
    </row>
    <row r="130" spans="1:91" x14ac:dyDescent="0.15">
      <c r="A130" s="486"/>
      <c r="B130" s="486">
        <f>IF(C130=0,0,'3a'!E128)</f>
        <v>0</v>
      </c>
      <c r="C130" s="476">
        <f>IF('3a'!H128=CResult!$Q$39,'3a'!G128,0)</f>
        <v>0</v>
      </c>
      <c r="D130" s="476"/>
      <c r="E130" s="476"/>
      <c r="F130" s="476">
        <f>IF($C130=0,0,'3a'!N128)</f>
        <v>0</v>
      </c>
      <c r="G130" s="476">
        <f>IF($C130=0,0,'3a'!O128)</f>
        <v>0</v>
      </c>
      <c r="H130" s="949">
        <f t="shared" ref="H130:H135" si="129">IF(F130=0,0,C130/F130)</f>
        <v>0</v>
      </c>
      <c r="I130" s="486">
        <f t="shared" ref="I130:I135" si="130">IF(BH130&lt;=0,0,AJ130)</f>
        <v>0</v>
      </c>
      <c r="J130" s="476">
        <f t="shared" ref="J130:J135" si="131">IF(BI130&lt;=0,0,AK130)</f>
        <v>0</v>
      </c>
      <c r="K130" s="476">
        <f t="shared" ref="K130:K135" si="132">IF(BJ130&lt;=0,0,AL130)</f>
        <v>0</v>
      </c>
      <c r="L130" s="476">
        <f t="shared" ref="L130:L135" si="133">IF(BK130&lt;=0,0,AM130)</f>
        <v>0</v>
      </c>
      <c r="M130" s="476">
        <f t="shared" ref="M130:M135" si="134">IF(BL130&lt;=0,0,AN130)</f>
        <v>0</v>
      </c>
      <c r="N130" s="476">
        <f t="shared" ref="N130:N135" si="135">IF(BM130&lt;=0,0,AO130)</f>
        <v>0</v>
      </c>
      <c r="O130" s="476">
        <f t="shared" ref="O130:O135" si="136">IF(BN130&lt;=0,0,AP130)</f>
        <v>0</v>
      </c>
      <c r="P130" s="476">
        <f t="shared" ref="P130:P135" si="137">IF(BO130&lt;=0,0,AQ130)</f>
        <v>0</v>
      </c>
      <c r="Q130" s="476">
        <f t="shared" ref="Q130:Q135" si="138">IF(BP130&lt;=0,0,AR130)</f>
        <v>0</v>
      </c>
      <c r="R130" s="476">
        <f t="shared" ref="R130:R135" si="139">IF(BQ130&lt;=0,0,AS130)</f>
        <v>0</v>
      </c>
      <c r="S130" s="476">
        <f t="shared" ref="S130:S135" si="140">IF(BR130&lt;=0,0,AT130)</f>
        <v>0</v>
      </c>
      <c r="T130" s="476">
        <f t="shared" ref="T130:T135" si="141">IF(BS130&lt;=0,0,AU130)</f>
        <v>0</v>
      </c>
      <c r="U130" s="949">
        <f t="shared" si="82"/>
        <v>0</v>
      </c>
      <c r="V130" s="486">
        <f t="shared" ref="V130:V135" si="142">+C130-U130</f>
        <v>0</v>
      </c>
      <c r="W130" s="476">
        <f t="shared" ref="W130:W135" si="143">IF($H130=0,0,V130/$H130)</f>
        <v>0</v>
      </c>
      <c r="X130" s="949">
        <f t="shared" si="83"/>
        <v>0</v>
      </c>
      <c r="Y130" s="486">
        <f t="shared" si="84"/>
        <v>0</v>
      </c>
      <c r="Z130" s="476">
        <f t="shared" ref="Z130:Z135" si="144">IF($H130=0,0,Y130/$H130)</f>
        <v>0</v>
      </c>
      <c r="AA130" s="949">
        <f t="shared" si="85"/>
        <v>0</v>
      </c>
      <c r="AB130" s="476" t="str">
        <f t="shared" ref="AB130:AB135" si="145">IF(AA130+X130+U130=C130,"OK","ERROR")</f>
        <v>OK</v>
      </c>
      <c r="AC130" s="476">
        <f>IF(G130=CResult!$S$31,H130,0)</f>
        <v>0</v>
      </c>
      <c r="AD130" s="476">
        <f>IF(G130=CResult!$S$32,H130,0)</f>
        <v>0</v>
      </c>
      <c r="AE130" s="476">
        <f>IF($G130=CResult!S$33,H130,0)</f>
        <v>0</v>
      </c>
      <c r="AF130" s="476">
        <f>IF(G130=CResult!$S$34,H130,0)</f>
        <v>0</v>
      </c>
      <c r="AG130" s="476">
        <f>IF(G130=CResult!$S$35,H130,0)</f>
        <v>0</v>
      </c>
      <c r="AH130" s="476">
        <f>IF(G130=CResult!$S$36,H130,0)</f>
        <v>0</v>
      </c>
      <c r="AI130" s="476">
        <f>IF(G130=CResult!$S$37,H130,0)</f>
        <v>0</v>
      </c>
      <c r="AJ130" s="476">
        <f t="shared" si="86"/>
        <v>0</v>
      </c>
      <c r="AK130" s="476">
        <f t="shared" si="87"/>
        <v>0</v>
      </c>
      <c r="AL130" s="476">
        <f t="shared" si="88"/>
        <v>0</v>
      </c>
      <c r="AM130" s="476">
        <f t="shared" si="89"/>
        <v>0</v>
      </c>
      <c r="AN130" s="476">
        <f t="shared" si="90"/>
        <v>0</v>
      </c>
      <c r="AO130" s="476">
        <f t="shared" si="91"/>
        <v>0</v>
      </c>
      <c r="AP130" s="476">
        <f t="shared" si="92"/>
        <v>0</v>
      </c>
      <c r="AQ130" s="476">
        <f t="shared" si="93"/>
        <v>0</v>
      </c>
      <c r="AR130" s="476">
        <f t="shared" si="94"/>
        <v>0</v>
      </c>
      <c r="AS130" s="476">
        <f t="shared" si="95"/>
        <v>0</v>
      </c>
      <c r="AT130" s="476">
        <f t="shared" si="96"/>
        <v>0</v>
      </c>
      <c r="AU130" s="476">
        <f t="shared" si="97"/>
        <v>0</v>
      </c>
      <c r="AV130" s="486">
        <f t="shared" ref="AV130:AV135" si="146">+C130</f>
        <v>0</v>
      </c>
      <c r="AW130" s="476">
        <f t="shared" si="98"/>
        <v>0</v>
      </c>
      <c r="AX130" s="476">
        <f t="shared" si="99"/>
        <v>0</v>
      </c>
      <c r="AY130" s="476">
        <f t="shared" si="100"/>
        <v>0</v>
      </c>
      <c r="AZ130" s="476">
        <f t="shared" si="101"/>
        <v>0</v>
      </c>
      <c r="BA130" s="476">
        <f t="shared" si="102"/>
        <v>0</v>
      </c>
      <c r="BB130" s="476">
        <f t="shared" si="103"/>
        <v>0</v>
      </c>
      <c r="BC130" s="476">
        <f t="shared" si="104"/>
        <v>0</v>
      </c>
      <c r="BD130" s="476">
        <f t="shared" si="105"/>
        <v>0</v>
      </c>
      <c r="BE130" s="476">
        <f t="shared" si="106"/>
        <v>0</v>
      </c>
      <c r="BF130" s="476">
        <f t="shared" si="107"/>
        <v>0</v>
      </c>
      <c r="BG130" s="949">
        <f t="shared" si="108"/>
        <v>0</v>
      </c>
      <c r="BH130" s="486">
        <f t="shared" si="81"/>
        <v>0</v>
      </c>
      <c r="BI130" s="476">
        <f t="shared" si="68"/>
        <v>0</v>
      </c>
      <c r="BJ130" s="476">
        <f t="shared" si="69"/>
        <v>0</v>
      </c>
      <c r="BK130" s="476">
        <f t="shared" si="70"/>
        <v>0</v>
      </c>
      <c r="BL130" s="476">
        <f t="shared" si="71"/>
        <v>0</v>
      </c>
      <c r="BM130" s="476">
        <f t="shared" si="72"/>
        <v>0</v>
      </c>
      <c r="BN130" s="476">
        <f t="shared" si="73"/>
        <v>0</v>
      </c>
      <c r="BO130" s="476">
        <f t="shared" si="74"/>
        <v>0</v>
      </c>
      <c r="BP130" s="476">
        <f t="shared" si="75"/>
        <v>0</v>
      </c>
      <c r="BQ130" s="476">
        <f t="shared" si="76"/>
        <v>0</v>
      </c>
      <c r="BR130" s="476">
        <f t="shared" si="77"/>
        <v>0</v>
      </c>
      <c r="BS130" s="949">
        <f t="shared" si="78"/>
        <v>0</v>
      </c>
      <c r="BT130" s="476"/>
      <c r="BU130" s="476"/>
      <c r="BV130" s="476"/>
      <c r="BW130" s="476"/>
      <c r="BX130" s="476"/>
      <c r="BY130" s="476"/>
      <c r="BZ130" s="476"/>
      <c r="CA130" s="476"/>
      <c r="CB130" s="476"/>
      <c r="CC130" s="476"/>
      <c r="CD130" s="476"/>
      <c r="CE130" s="476"/>
      <c r="CF130" s="476"/>
      <c r="CG130" s="476"/>
      <c r="CH130" s="476"/>
      <c r="CI130" s="476"/>
      <c r="CJ130" s="476"/>
      <c r="CK130" s="476"/>
      <c r="CL130" s="476"/>
      <c r="CM130" s="476"/>
    </row>
    <row r="131" spans="1:91" x14ac:dyDescent="0.15">
      <c r="A131" s="486"/>
      <c r="B131" s="486">
        <f>IF(C131=0,0,'3a'!E129)</f>
        <v>0</v>
      </c>
      <c r="C131" s="476">
        <f>IF('3a'!H129=CResult!$Q$39,'3a'!G129,0)</f>
        <v>0</v>
      </c>
      <c r="D131" s="476"/>
      <c r="E131" s="476"/>
      <c r="F131" s="476">
        <f>IF($C131=0,0,'3a'!N129)</f>
        <v>0</v>
      </c>
      <c r="G131" s="476">
        <f>IF($C131=0,0,'3a'!O129)</f>
        <v>0</v>
      </c>
      <c r="H131" s="949">
        <f t="shared" si="129"/>
        <v>0</v>
      </c>
      <c r="I131" s="486">
        <f t="shared" si="130"/>
        <v>0</v>
      </c>
      <c r="J131" s="476">
        <f t="shared" si="131"/>
        <v>0</v>
      </c>
      <c r="K131" s="476">
        <f t="shared" si="132"/>
        <v>0</v>
      </c>
      <c r="L131" s="476">
        <f t="shared" si="133"/>
        <v>0</v>
      </c>
      <c r="M131" s="476">
        <f t="shared" si="134"/>
        <v>0</v>
      </c>
      <c r="N131" s="476">
        <f t="shared" si="135"/>
        <v>0</v>
      </c>
      <c r="O131" s="476">
        <f t="shared" si="136"/>
        <v>0</v>
      </c>
      <c r="P131" s="476">
        <f t="shared" si="137"/>
        <v>0</v>
      </c>
      <c r="Q131" s="476">
        <f t="shared" si="138"/>
        <v>0</v>
      </c>
      <c r="R131" s="476">
        <f t="shared" si="139"/>
        <v>0</v>
      </c>
      <c r="S131" s="476">
        <f t="shared" si="140"/>
        <v>0</v>
      </c>
      <c r="T131" s="476">
        <f t="shared" si="141"/>
        <v>0</v>
      </c>
      <c r="U131" s="949">
        <f t="shared" si="82"/>
        <v>0</v>
      </c>
      <c r="V131" s="486">
        <f t="shared" si="142"/>
        <v>0</v>
      </c>
      <c r="W131" s="476">
        <f t="shared" si="143"/>
        <v>0</v>
      </c>
      <c r="X131" s="949">
        <f t="shared" si="83"/>
        <v>0</v>
      </c>
      <c r="Y131" s="486">
        <f t="shared" si="84"/>
        <v>0</v>
      </c>
      <c r="Z131" s="476">
        <f t="shared" si="144"/>
        <v>0</v>
      </c>
      <c r="AA131" s="949">
        <f t="shared" si="85"/>
        <v>0</v>
      </c>
      <c r="AB131" s="476" t="str">
        <f t="shared" si="145"/>
        <v>OK</v>
      </c>
      <c r="AC131" s="476">
        <f>IF(G131=CResult!$S$31,H131,0)</f>
        <v>0</v>
      </c>
      <c r="AD131" s="476">
        <f>IF(G131=CResult!$S$32,H131,0)</f>
        <v>0</v>
      </c>
      <c r="AE131" s="476">
        <f>IF($G131=CResult!S$33,H131,0)</f>
        <v>0</v>
      </c>
      <c r="AF131" s="476">
        <f>IF(G131=CResult!$S$34,H131,0)</f>
        <v>0</v>
      </c>
      <c r="AG131" s="476">
        <f>IF(G131=CResult!$S$35,H131,0)</f>
        <v>0</v>
      </c>
      <c r="AH131" s="476">
        <f>IF(G131=CResult!$S$36,H131,0)</f>
        <v>0</v>
      </c>
      <c r="AI131" s="476">
        <f>IF(G131=CResult!$S$37,H131,0)</f>
        <v>0</v>
      </c>
      <c r="AJ131" s="476">
        <f t="shared" si="86"/>
        <v>0</v>
      </c>
      <c r="AK131" s="476">
        <f t="shared" si="87"/>
        <v>0</v>
      </c>
      <c r="AL131" s="476">
        <f t="shared" si="88"/>
        <v>0</v>
      </c>
      <c r="AM131" s="476">
        <f t="shared" si="89"/>
        <v>0</v>
      </c>
      <c r="AN131" s="476">
        <f t="shared" si="90"/>
        <v>0</v>
      </c>
      <c r="AO131" s="476">
        <f t="shared" si="91"/>
        <v>0</v>
      </c>
      <c r="AP131" s="476">
        <f t="shared" si="92"/>
        <v>0</v>
      </c>
      <c r="AQ131" s="476">
        <f t="shared" si="93"/>
        <v>0</v>
      </c>
      <c r="AR131" s="476">
        <f t="shared" si="94"/>
        <v>0</v>
      </c>
      <c r="AS131" s="476">
        <f t="shared" si="95"/>
        <v>0</v>
      </c>
      <c r="AT131" s="476">
        <f t="shared" si="96"/>
        <v>0</v>
      </c>
      <c r="AU131" s="476">
        <f t="shared" si="97"/>
        <v>0</v>
      </c>
      <c r="AV131" s="486">
        <f t="shared" si="146"/>
        <v>0</v>
      </c>
      <c r="AW131" s="476">
        <f t="shared" si="98"/>
        <v>0</v>
      </c>
      <c r="AX131" s="476">
        <f t="shared" si="99"/>
        <v>0</v>
      </c>
      <c r="AY131" s="476">
        <f t="shared" si="100"/>
        <v>0</v>
      </c>
      <c r="AZ131" s="476">
        <f t="shared" si="101"/>
        <v>0</v>
      </c>
      <c r="BA131" s="476">
        <f t="shared" si="102"/>
        <v>0</v>
      </c>
      <c r="BB131" s="476">
        <f t="shared" si="103"/>
        <v>0</v>
      </c>
      <c r="BC131" s="476">
        <f t="shared" si="104"/>
        <v>0</v>
      </c>
      <c r="BD131" s="476">
        <f t="shared" si="105"/>
        <v>0</v>
      </c>
      <c r="BE131" s="476">
        <f t="shared" si="106"/>
        <v>0</v>
      </c>
      <c r="BF131" s="476">
        <f t="shared" si="107"/>
        <v>0</v>
      </c>
      <c r="BG131" s="949">
        <f t="shared" si="108"/>
        <v>0</v>
      </c>
      <c r="BH131" s="486">
        <f t="shared" si="81"/>
        <v>0</v>
      </c>
      <c r="BI131" s="476">
        <f t="shared" si="68"/>
        <v>0</v>
      </c>
      <c r="BJ131" s="476">
        <f t="shared" si="69"/>
        <v>0</v>
      </c>
      <c r="BK131" s="476">
        <f t="shared" si="70"/>
        <v>0</v>
      </c>
      <c r="BL131" s="476">
        <f t="shared" si="71"/>
        <v>0</v>
      </c>
      <c r="BM131" s="476">
        <f t="shared" si="72"/>
        <v>0</v>
      </c>
      <c r="BN131" s="476">
        <f t="shared" si="73"/>
        <v>0</v>
      </c>
      <c r="BO131" s="476">
        <f t="shared" si="74"/>
        <v>0</v>
      </c>
      <c r="BP131" s="476">
        <f t="shared" si="75"/>
        <v>0</v>
      </c>
      <c r="BQ131" s="476">
        <f t="shared" si="76"/>
        <v>0</v>
      </c>
      <c r="BR131" s="476">
        <f t="shared" si="77"/>
        <v>0</v>
      </c>
      <c r="BS131" s="949">
        <f t="shared" si="78"/>
        <v>0</v>
      </c>
      <c r="BT131" s="476"/>
      <c r="BU131" s="476"/>
      <c r="BV131" s="476"/>
      <c r="BW131" s="476"/>
      <c r="BX131" s="476"/>
      <c r="BY131" s="476"/>
      <c r="BZ131" s="476"/>
      <c r="CA131" s="476"/>
      <c r="CB131" s="476"/>
      <c r="CC131" s="476"/>
      <c r="CD131" s="476"/>
      <c r="CE131" s="476"/>
      <c r="CF131" s="476"/>
      <c r="CG131" s="476"/>
      <c r="CH131" s="476"/>
      <c r="CI131" s="476"/>
      <c r="CJ131" s="476"/>
      <c r="CK131" s="476"/>
      <c r="CL131" s="476"/>
      <c r="CM131" s="476"/>
    </row>
    <row r="132" spans="1:91" x14ac:dyDescent="0.15">
      <c r="A132" s="486"/>
      <c r="B132" s="486">
        <f>IF(C132=0,0,'3a'!E130)</f>
        <v>0</v>
      </c>
      <c r="C132" s="476">
        <f>IF('3a'!H130=CResult!$Q$39,'3a'!G130,0)</f>
        <v>0</v>
      </c>
      <c r="D132" s="476"/>
      <c r="E132" s="476"/>
      <c r="F132" s="476">
        <f>IF($C132=0,0,'3a'!N130)</f>
        <v>0</v>
      </c>
      <c r="G132" s="476">
        <f>IF($C132=0,0,'3a'!O130)</f>
        <v>0</v>
      </c>
      <c r="H132" s="949">
        <f t="shared" si="129"/>
        <v>0</v>
      </c>
      <c r="I132" s="486">
        <f t="shared" si="130"/>
        <v>0</v>
      </c>
      <c r="J132" s="476">
        <f t="shared" si="131"/>
        <v>0</v>
      </c>
      <c r="K132" s="476">
        <f t="shared" si="132"/>
        <v>0</v>
      </c>
      <c r="L132" s="476">
        <f t="shared" si="133"/>
        <v>0</v>
      </c>
      <c r="M132" s="476">
        <f t="shared" si="134"/>
        <v>0</v>
      </c>
      <c r="N132" s="476">
        <f t="shared" si="135"/>
        <v>0</v>
      </c>
      <c r="O132" s="476">
        <f t="shared" si="136"/>
        <v>0</v>
      </c>
      <c r="P132" s="476">
        <f t="shared" si="137"/>
        <v>0</v>
      </c>
      <c r="Q132" s="476">
        <f t="shared" si="138"/>
        <v>0</v>
      </c>
      <c r="R132" s="476">
        <f t="shared" si="139"/>
        <v>0</v>
      </c>
      <c r="S132" s="476">
        <f t="shared" si="140"/>
        <v>0</v>
      </c>
      <c r="T132" s="476">
        <f t="shared" si="141"/>
        <v>0</v>
      </c>
      <c r="U132" s="949">
        <f t="shared" si="82"/>
        <v>0</v>
      </c>
      <c r="V132" s="486">
        <f t="shared" si="142"/>
        <v>0</v>
      </c>
      <c r="W132" s="476">
        <f t="shared" si="143"/>
        <v>0</v>
      </c>
      <c r="X132" s="949">
        <f t="shared" si="83"/>
        <v>0</v>
      </c>
      <c r="Y132" s="486">
        <f t="shared" si="84"/>
        <v>0</v>
      </c>
      <c r="Z132" s="476">
        <f t="shared" si="144"/>
        <v>0</v>
      </c>
      <c r="AA132" s="949">
        <f t="shared" si="85"/>
        <v>0</v>
      </c>
      <c r="AB132" s="476" t="str">
        <f t="shared" si="145"/>
        <v>OK</v>
      </c>
      <c r="AC132" s="476">
        <f>IF(G132=CResult!$S$31,H132,0)</f>
        <v>0</v>
      </c>
      <c r="AD132" s="476">
        <f>IF(G132=CResult!$S$32,H132,0)</f>
        <v>0</v>
      </c>
      <c r="AE132" s="476">
        <f>IF($G132=CResult!S$33,H132,0)</f>
        <v>0</v>
      </c>
      <c r="AF132" s="476">
        <f>IF(G132=CResult!$S$34,H132,0)</f>
        <v>0</v>
      </c>
      <c r="AG132" s="476">
        <f>IF(G132=CResult!$S$35,H132,0)</f>
        <v>0</v>
      </c>
      <c r="AH132" s="476">
        <f>IF(G132=CResult!$S$36,H132,0)</f>
        <v>0</v>
      </c>
      <c r="AI132" s="476">
        <f>IF(G132=CResult!$S$37,H132,0)</f>
        <v>0</v>
      </c>
      <c r="AJ132" s="476">
        <f t="shared" si="86"/>
        <v>0</v>
      </c>
      <c r="AK132" s="476">
        <f t="shared" si="87"/>
        <v>0</v>
      </c>
      <c r="AL132" s="476">
        <f t="shared" si="88"/>
        <v>0</v>
      </c>
      <c r="AM132" s="476">
        <f t="shared" si="89"/>
        <v>0</v>
      </c>
      <c r="AN132" s="476">
        <f t="shared" si="90"/>
        <v>0</v>
      </c>
      <c r="AO132" s="476">
        <f t="shared" si="91"/>
        <v>0</v>
      </c>
      <c r="AP132" s="476">
        <f t="shared" si="92"/>
        <v>0</v>
      </c>
      <c r="AQ132" s="476">
        <f t="shared" si="93"/>
        <v>0</v>
      </c>
      <c r="AR132" s="476">
        <f t="shared" si="94"/>
        <v>0</v>
      </c>
      <c r="AS132" s="476">
        <f t="shared" si="95"/>
        <v>0</v>
      </c>
      <c r="AT132" s="476">
        <f t="shared" si="96"/>
        <v>0</v>
      </c>
      <c r="AU132" s="476">
        <f t="shared" si="97"/>
        <v>0</v>
      </c>
      <c r="AV132" s="486">
        <f t="shared" si="146"/>
        <v>0</v>
      </c>
      <c r="AW132" s="476">
        <f t="shared" si="98"/>
        <v>0</v>
      </c>
      <c r="AX132" s="476">
        <f t="shared" si="99"/>
        <v>0</v>
      </c>
      <c r="AY132" s="476">
        <f t="shared" si="100"/>
        <v>0</v>
      </c>
      <c r="AZ132" s="476">
        <f t="shared" si="101"/>
        <v>0</v>
      </c>
      <c r="BA132" s="476">
        <f t="shared" si="102"/>
        <v>0</v>
      </c>
      <c r="BB132" s="476">
        <f t="shared" si="103"/>
        <v>0</v>
      </c>
      <c r="BC132" s="476">
        <f t="shared" si="104"/>
        <v>0</v>
      </c>
      <c r="BD132" s="476">
        <f t="shared" si="105"/>
        <v>0</v>
      </c>
      <c r="BE132" s="476">
        <f t="shared" si="106"/>
        <v>0</v>
      </c>
      <c r="BF132" s="476">
        <f t="shared" si="107"/>
        <v>0</v>
      </c>
      <c r="BG132" s="949">
        <f t="shared" si="108"/>
        <v>0</v>
      </c>
      <c r="BH132" s="486">
        <f t="shared" si="81"/>
        <v>0</v>
      </c>
      <c r="BI132" s="476">
        <f t="shared" si="68"/>
        <v>0</v>
      </c>
      <c r="BJ132" s="476">
        <f t="shared" si="69"/>
        <v>0</v>
      </c>
      <c r="BK132" s="476">
        <f t="shared" si="70"/>
        <v>0</v>
      </c>
      <c r="BL132" s="476">
        <f t="shared" si="71"/>
        <v>0</v>
      </c>
      <c r="BM132" s="476">
        <f t="shared" si="72"/>
        <v>0</v>
      </c>
      <c r="BN132" s="476">
        <f t="shared" si="73"/>
        <v>0</v>
      </c>
      <c r="BO132" s="476">
        <f t="shared" si="74"/>
        <v>0</v>
      </c>
      <c r="BP132" s="476">
        <f t="shared" si="75"/>
        <v>0</v>
      </c>
      <c r="BQ132" s="476">
        <f t="shared" si="76"/>
        <v>0</v>
      </c>
      <c r="BR132" s="476">
        <f t="shared" si="77"/>
        <v>0</v>
      </c>
      <c r="BS132" s="949">
        <f t="shared" si="78"/>
        <v>0</v>
      </c>
      <c r="BT132" s="476"/>
      <c r="BU132" s="476"/>
      <c r="BV132" s="476"/>
      <c r="BW132" s="476"/>
      <c r="BX132" s="476"/>
      <c r="BY132" s="476"/>
      <c r="BZ132" s="476"/>
      <c r="CA132" s="476"/>
      <c r="CB132" s="476"/>
      <c r="CC132" s="476"/>
      <c r="CD132" s="476"/>
      <c r="CE132" s="476"/>
      <c r="CF132" s="476"/>
      <c r="CG132" s="476"/>
      <c r="CH132" s="476"/>
      <c r="CI132" s="476"/>
      <c r="CJ132" s="476"/>
      <c r="CK132" s="476"/>
      <c r="CL132" s="476"/>
      <c r="CM132" s="476"/>
    </row>
    <row r="133" spans="1:91" x14ac:dyDescent="0.15">
      <c r="A133" s="486"/>
      <c r="B133" s="486">
        <f>IF(C133=0,0,'3a'!E131)</f>
        <v>0</v>
      </c>
      <c r="C133" s="476">
        <f>IF('3a'!H131=CResult!$Q$39,'3a'!G131,0)</f>
        <v>0</v>
      </c>
      <c r="D133" s="476"/>
      <c r="E133" s="476"/>
      <c r="F133" s="476">
        <f>IF($C133=0,0,'3a'!N131)</f>
        <v>0</v>
      </c>
      <c r="G133" s="476">
        <f>IF($C133=0,0,'3a'!O131)</f>
        <v>0</v>
      </c>
      <c r="H133" s="949">
        <f t="shared" si="129"/>
        <v>0</v>
      </c>
      <c r="I133" s="486">
        <f t="shared" si="130"/>
        <v>0</v>
      </c>
      <c r="J133" s="476">
        <f t="shared" si="131"/>
        <v>0</v>
      </c>
      <c r="K133" s="476">
        <f t="shared" si="132"/>
        <v>0</v>
      </c>
      <c r="L133" s="476">
        <f t="shared" si="133"/>
        <v>0</v>
      </c>
      <c r="M133" s="476">
        <f t="shared" si="134"/>
        <v>0</v>
      </c>
      <c r="N133" s="476">
        <f t="shared" si="135"/>
        <v>0</v>
      </c>
      <c r="O133" s="476">
        <f t="shared" si="136"/>
        <v>0</v>
      </c>
      <c r="P133" s="476">
        <f t="shared" si="137"/>
        <v>0</v>
      </c>
      <c r="Q133" s="476">
        <f t="shared" si="138"/>
        <v>0</v>
      </c>
      <c r="R133" s="476">
        <f t="shared" si="139"/>
        <v>0</v>
      </c>
      <c r="S133" s="476">
        <f t="shared" si="140"/>
        <v>0</v>
      </c>
      <c r="T133" s="476">
        <f t="shared" si="141"/>
        <v>0</v>
      </c>
      <c r="U133" s="949">
        <f t="shared" si="82"/>
        <v>0</v>
      </c>
      <c r="V133" s="486">
        <f t="shared" si="142"/>
        <v>0</v>
      </c>
      <c r="W133" s="476">
        <f t="shared" si="143"/>
        <v>0</v>
      </c>
      <c r="X133" s="949">
        <f t="shared" si="83"/>
        <v>0</v>
      </c>
      <c r="Y133" s="486">
        <f t="shared" si="84"/>
        <v>0</v>
      </c>
      <c r="Z133" s="476">
        <f t="shared" si="144"/>
        <v>0</v>
      </c>
      <c r="AA133" s="949">
        <f t="shared" si="85"/>
        <v>0</v>
      </c>
      <c r="AB133" s="476" t="str">
        <f t="shared" si="145"/>
        <v>OK</v>
      </c>
      <c r="AC133" s="476">
        <f>IF(G133=CResult!$S$31,H133,0)</f>
        <v>0</v>
      </c>
      <c r="AD133" s="476">
        <f>IF(G133=CResult!$S$32,H133,0)</f>
        <v>0</v>
      </c>
      <c r="AE133" s="476">
        <f>IF($G133=CResult!S$33,H133,0)</f>
        <v>0</v>
      </c>
      <c r="AF133" s="476">
        <f>IF(G133=CResult!$S$34,H133,0)</f>
        <v>0</v>
      </c>
      <c r="AG133" s="476">
        <f>IF(G133=CResult!$S$35,H133,0)</f>
        <v>0</v>
      </c>
      <c r="AH133" s="476">
        <f>IF(G133=CResult!$S$36,H133,0)</f>
        <v>0</v>
      </c>
      <c r="AI133" s="476">
        <f>IF(G133=CResult!$S$37,H133,0)</f>
        <v>0</v>
      </c>
      <c r="AJ133" s="476">
        <f t="shared" si="86"/>
        <v>0</v>
      </c>
      <c r="AK133" s="476">
        <f t="shared" si="87"/>
        <v>0</v>
      </c>
      <c r="AL133" s="476">
        <f t="shared" si="88"/>
        <v>0</v>
      </c>
      <c r="AM133" s="476">
        <f t="shared" si="89"/>
        <v>0</v>
      </c>
      <c r="AN133" s="476">
        <f t="shared" si="90"/>
        <v>0</v>
      </c>
      <c r="AO133" s="476">
        <f t="shared" si="91"/>
        <v>0</v>
      </c>
      <c r="AP133" s="476">
        <f t="shared" si="92"/>
        <v>0</v>
      </c>
      <c r="AQ133" s="476">
        <f t="shared" si="93"/>
        <v>0</v>
      </c>
      <c r="AR133" s="476">
        <f t="shared" si="94"/>
        <v>0</v>
      </c>
      <c r="AS133" s="476">
        <f t="shared" si="95"/>
        <v>0</v>
      </c>
      <c r="AT133" s="476">
        <f t="shared" si="96"/>
        <v>0</v>
      </c>
      <c r="AU133" s="476">
        <f t="shared" si="97"/>
        <v>0</v>
      </c>
      <c r="AV133" s="486">
        <f t="shared" si="146"/>
        <v>0</v>
      </c>
      <c r="AW133" s="476">
        <f t="shared" si="98"/>
        <v>0</v>
      </c>
      <c r="AX133" s="476">
        <f t="shared" si="99"/>
        <v>0</v>
      </c>
      <c r="AY133" s="476">
        <f t="shared" si="100"/>
        <v>0</v>
      </c>
      <c r="AZ133" s="476">
        <f t="shared" si="101"/>
        <v>0</v>
      </c>
      <c r="BA133" s="476">
        <f t="shared" si="102"/>
        <v>0</v>
      </c>
      <c r="BB133" s="476">
        <f t="shared" si="103"/>
        <v>0</v>
      </c>
      <c r="BC133" s="476">
        <f t="shared" si="104"/>
        <v>0</v>
      </c>
      <c r="BD133" s="476">
        <f t="shared" si="105"/>
        <v>0</v>
      </c>
      <c r="BE133" s="476">
        <f t="shared" si="106"/>
        <v>0</v>
      </c>
      <c r="BF133" s="476">
        <f t="shared" si="107"/>
        <v>0</v>
      </c>
      <c r="BG133" s="949">
        <f t="shared" si="108"/>
        <v>0</v>
      </c>
      <c r="BH133" s="486">
        <f t="shared" si="81"/>
        <v>0</v>
      </c>
      <c r="BI133" s="476">
        <f t="shared" si="68"/>
        <v>0</v>
      </c>
      <c r="BJ133" s="476">
        <f t="shared" si="69"/>
        <v>0</v>
      </c>
      <c r="BK133" s="476">
        <f t="shared" si="70"/>
        <v>0</v>
      </c>
      <c r="BL133" s="476">
        <f t="shared" si="71"/>
        <v>0</v>
      </c>
      <c r="BM133" s="476">
        <f t="shared" si="72"/>
        <v>0</v>
      </c>
      <c r="BN133" s="476">
        <f t="shared" si="73"/>
        <v>0</v>
      </c>
      <c r="BO133" s="476">
        <f t="shared" si="74"/>
        <v>0</v>
      </c>
      <c r="BP133" s="476">
        <f t="shared" si="75"/>
        <v>0</v>
      </c>
      <c r="BQ133" s="476">
        <f t="shared" si="76"/>
        <v>0</v>
      </c>
      <c r="BR133" s="476">
        <f t="shared" si="77"/>
        <v>0</v>
      </c>
      <c r="BS133" s="949">
        <f t="shared" si="78"/>
        <v>0</v>
      </c>
      <c r="BT133" s="476"/>
      <c r="BU133" s="476"/>
      <c r="BV133" s="476"/>
      <c r="BW133" s="476"/>
      <c r="BX133" s="476"/>
      <c r="BY133" s="476"/>
      <c r="BZ133" s="476"/>
      <c r="CA133" s="476"/>
      <c r="CB133" s="476"/>
      <c r="CC133" s="476"/>
      <c r="CD133" s="476"/>
      <c r="CE133" s="476"/>
      <c r="CF133" s="476"/>
      <c r="CG133" s="476"/>
      <c r="CH133" s="476"/>
      <c r="CI133" s="476"/>
      <c r="CJ133" s="476"/>
      <c r="CK133" s="476"/>
      <c r="CL133" s="476"/>
      <c r="CM133" s="476"/>
    </row>
    <row r="134" spans="1:91" x14ac:dyDescent="0.15">
      <c r="A134" s="486"/>
      <c r="B134" s="486">
        <f>IF(C134=0,0,'3a'!E132)</f>
        <v>0</v>
      </c>
      <c r="C134" s="476">
        <f>IF('3a'!H132=CResult!$Q$39,'3a'!G132,0)</f>
        <v>0</v>
      </c>
      <c r="D134" s="476"/>
      <c r="E134" s="476"/>
      <c r="F134" s="476">
        <f>IF($C134=0,0,'3a'!N132)</f>
        <v>0</v>
      </c>
      <c r="G134" s="476">
        <f>IF($C134=0,0,'3a'!O132)</f>
        <v>0</v>
      </c>
      <c r="H134" s="949">
        <f t="shared" si="129"/>
        <v>0</v>
      </c>
      <c r="I134" s="486">
        <f t="shared" si="130"/>
        <v>0</v>
      </c>
      <c r="J134" s="476">
        <f t="shared" si="131"/>
        <v>0</v>
      </c>
      <c r="K134" s="476">
        <f t="shared" si="132"/>
        <v>0</v>
      </c>
      <c r="L134" s="476">
        <f t="shared" si="133"/>
        <v>0</v>
      </c>
      <c r="M134" s="476">
        <f t="shared" si="134"/>
        <v>0</v>
      </c>
      <c r="N134" s="476">
        <f t="shared" si="135"/>
        <v>0</v>
      </c>
      <c r="O134" s="476">
        <f t="shared" si="136"/>
        <v>0</v>
      </c>
      <c r="P134" s="476">
        <f t="shared" si="137"/>
        <v>0</v>
      </c>
      <c r="Q134" s="476">
        <f t="shared" si="138"/>
        <v>0</v>
      </c>
      <c r="R134" s="476">
        <f t="shared" si="139"/>
        <v>0</v>
      </c>
      <c r="S134" s="476">
        <f t="shared" si="140"/>
        <v>0</v>
      </c>
      <c r="T134" s="476">
        <f t="shared" si="141"/>
        <v>0</v>
      </c>
      <c r="U134" s="949">
        <f t="shared" si="82"/>
        <v>0</v>
      </c>
      <c r="V134" s="486">
        <f t="shared" si="142"/>
        <v>0</v>
      </c>
      <c r="W134" s="476">
        <f t="shared" si="143"/>
        <v>0</v>
      </c>
      <c r="X134" s="949">
        <f t="shared" si="83"/>
        <v>0</v>
      </c>
      <c r="Y134" s="486">
        <f t="shared" si="84"/>
        <v>0</v>
      </c>
      <c r="Z134" s="476">
        <f t="shared" si="144"/>
        <v>0</v>
      </c>
      <c r="AA134" s="949">
        <f t="shared" si="85"/>
        <v>0</v>
      </c>
      <c r="AB134" s="476" t="str">
        <f t="shared" si="145"/>
        <v>OK</v>
      </c>
      <c r="AC134" s="476">
        <f>IF(G134=CResult!$S$31,H134,0)</f>
        <v>0</v>
      </c>
      <c r="AD134" s="476">
        <f>IF(G134=CResult!$S$32,H134,0)</f>
        <v>0</v>
      </c>
      <c r="AE134" s="476">
        <f>IF($G134=CResult!S$33,H134,0)</f>
        <v>0</v>
      </c>
      <c r="AF134" s="476">
        <f>IF(G134=CResult!$S$34,H134,0)</f>
        <v>0</v>
      </c>
      <c r="AG134" s="476">
        <f>IF(G134=CResult!$S$35,H134,0)</f>
        <v>0</v>
      </c>
      <c r="AH134" s="476">
        <f>IF(G134=CResult!$S$36,H134,0)</f>
        <v>0</v>
      </c>
      <c r="AI134" s="476">
        <f>IF(G134=CResult!$S$37,H134,0)</f>
        <v>0</v>
      </c>
      <c r="AJ134" s="476">
        <f t="shared" si="86"/>
        <v>0</v>
      </c>
      <c r="AK134" s="476">
        <f t="shared" si="87"/>
        <v>0</v>
      </c>
      <c r="AL134" s="476">
        <f t="shared" si="88"/>
        <v>0</v>
      </c>
      <c r="AM134" s="476">
        <f t="shared" si="89"/>
        <v>0</v>
      </c>
      <c r="AN134" s="476">
        <f t="shared" si="90"/>
        <v>0</v>
      </c>
      <c r="AO134" s="476">
        <f t="shared" si="91"/>
        <v>0</v>
      </c>
      <c r="AP134" s="476">
        <f t="shared" si="92"/>
        <v>0</v>
      </c>
      <c r="AQ134" s="476">
        <f t="shared" si="93"/>
        <v>0</v>
      </c>
      <c r="AR134" s="476">
        <f t="shared" si="94"/>
        <v>0</v>
      </c>
      <c r="AS134" s="476">
        <f t="shared" si="95"/>
        <v>0</v>
      </c>
      <c r="AT134" s="476">
        <f t="shared" si="96"/>
        <v>0</v>
      </c>
      <c r="AU134" s="476">
        <f t="shared" si="97"/>
        <v>0</v>
      </c>
      <c r="AV134" s="486">
        <f t="shared" si="146"/>
        <v>0</v>
      </c>
      <c r="AW134" s="476">
        <f t="shared" si="98"/>
        <v>0</v>
      </c>
      <c r="AX134" s="476">
        <f t="shared" si="99"/>
        <v>0</v>
      </c>
      <c r="AY134" s="476">
        <f t="shared" si="100"/>
        <v>0</v>
      </c>
      <c r="AZ134" s="476">
        <f t="shared" si="101"/>
        <v>0</v>
      </c>
      <c r="BA134" s="476">
        <f t="shared" si="102"/>
        <v>0</v>
      </c>
      <c r="BB134" s="476">
        <f t="shared" si="103"/>
        <v>0</v>
      </c>
      <c r="BC134" s="476">
        <f t="shared" si="104"/>
        <v>0</v>
      </c>
      <c r="BD134" s="476">
        <f t="shared" si="105"/>
        <v>0</v>
      </c>
      <c r="BE134" s="476">
        <f t="shared" si="106"/>
        <v>0</v>
      </c>
      <c r="BF134" s="476">
        <f t="shared" si="107"/>
        <v>0</v>
      </c>
      <c r="BG134" s="949">
        <f t="shared" si="108"/>
        <v>0</v>
      </c>
      <c r="BH134" s="486">
        <f t="shared" si="81"/>
        <v>0</v>
      </c>
      <c r="BI134" s="476">
        <f t="shared" si="68"/>
        <v>0</v>
      </c>
      <c r="BJ134" s="476">
        <f t="shared" si="69"/>
        <v>0</v>
      </c>
      <c r="BK134" s="476">
        <f t="shared" si="70"/>
        <v>0</v>
      </c>
      <c r="BL134" s="476">
        <f t="shared" si="71"/>
        <v>0</v>
      </c>
      <c r="BM134" s="476">
        <f t="shared" si="72"/>
        <v>0</v>
      </c>
      <c r="BN134" s="476">
        <f t="shared" si="73"/>
        <v>0</v>
      </c>
      <c r="BO134" s="476">
        <f t="shared" si="74"/>
        <v>0</v>
      </c>
      <c r="BP134" s="476">
        <f t="shared" si="75"/>
        <v>0</v>
      </c>
      <c r="BQ134" s="476">
        <f t="shared" si="76"/>
        <v>0</v>
      </c>
      <c r="BR134" s="476">
        <f t="shared" si="77"/>
        <v>0</v>
      </c>
      <c r="BS134" s="949">
        <f t="shared" si="78"/>
        <v>0</v>
      </c>
      <c r="BT134" s="476"/>
      <c r="BU134" s="476"/>
      <c r="BV134" s="476"/>
      <c r="BW134" s="476"/>
      <c r="BX134" s="476"/>
      <c r="BY134" s="476"/>
      <c r="BZ134" s="476"/>
      <c r="CA134" s="476"/>
      <c r="CB134" s="476"/>
      <c r="CC134" s="476"/>
      <c r="CD134" s="476"/>
      <c r="CE134" s="476"/>
      <c r="CF134" s="476"/>
      <c r="CG134" s="476"/>
      <c r="CH134" s="476"/>
      <c r="CI134" s="476"/>
      <c r="CJ134" s="476"/>
      <c r="CK134" s="476"/>
      <c r="CL134" s="476"/>
      <c r="CM134" s="476"/>
    </row>
    <row r="135" spans="1:91" x14ac:dyDescent="0.15">
      <c r="A135" s="486"/>
      <c r="B135" s="486">
        <f>IF(C135=0,0,'3a'!E133)</f>
        <v>0</v>
      </c>
      <c r="C135" s="476">
        <f>IF('3a'!H133=CResult!$Q$39,'3a'!G133,0)</f>
        <v>0</v>
      </c>
      <c r="D135" s="476"/>
      <c r="E135" s="476"/>
      <c r="F135" s="476">
        <f>IF($C135=0,0,'3a'!N133)</f>
        <v>0</v>
      </c>
      <c r="G135" s="476">
        <f>IF($C135=0,0,'3a'!O133)</f>
        <v>0</v>
      </c>
      <c r="H135" s="949">
        <f t="shared" si="129"/>
        <v>0</v>
      </c>
      <c r="I135" s="486">
        <f t="shared" si="130"/>
        <v>0</v>
      </c>
      <c r="J135" s="476">
        <f t="shared" si="131"/>
        <v>0</v>
      </c>
      <c r="K135" s="476">
        <f t="shared" si="132"/>
        <v>0</v>
      </c>
      <c r="L135" s="476">
        <f t="shared" si="133"/>
        <v>0</v>
      </c>
      <c r="M135" s="476">
        <f t="shared" si="134"/>
        <v>0</v>
      </c>
      <c r="N135" s="476">
        <f t="shared" si="135"/>
        <v>0</v>
      </c>
      <c r="O135" s="476">
        <f t="shared" si="136"/>
        <v>0</v>
      </c>
      <c r="P135" s="476">
        <f t="shared" si="137"/>
        <v>0</v>
      </c>
      <c r="Q135" s="476">
        <f t="shared" si="138"/>
        <v>0</v>
      </c>
      <c r="R135" s="476">
        <f t="shared" si="139"/>
        <v>0</v>
      </c>
      <c r="S135" s="476">
        <f t="shared" si="140"/>
        <v>0</v>
      </c>
      <c r="T135" s="476">
        <f t="shared" si="141"/>
        <v>0</v>
      </c>
      <c r="U135" s="949">
        <f t="shared" si="82"/>
        <v>0</v>
      </c>
      <c r="V135" s="486">
        <f t="shared" si="142"/>
        <v>0</v>
      </c>
      <c r="W135" s="476">
        <f t="shared" si="143"/>
        <v>0</v>
      </c>
      <c r="X135" s="949">
        <f t="shared" si="83"/>
        <v>0</v>
      </c>
      <c r="Y135" s="486">
        <f t="shared" si="84"/>
        <v>0</v>
      </c>
      <c r="Z135" s="476">
        <f t="shared" si="144"/>
        <v>0</v>
      </c>
      <c r="AA135" s="949">
        <f t="shared" si="85"/>
        <v>0</v>
      </c>
      <c r="AB135" s="476" t="str">
        <f t="shared" si="145"/>
        <v>OK</v>
      </c>
      <c r="AC135" s="476">
        <f>IF(G135=CResult!$S$31,H135,0)</f>
        <v>0</v>
      </c>
      <c r="AD135" s="476">
        <f>IF(G135=CResult!$S$32,H135,0)</f>
        <v>0</v>
      </c>
      <c r="AE135" s="476">
        <f>IF($G135=CResult!S$33,H135,0)</f>
        <v>0</v>
      </c>
      <c r="AF135" s="476">
        <f>IF(G135=CResult!$S$34,H135,0)</f>
        <v>0</v>
      </c>
      <c r="AG135" s="476">
        <f>IF(G135=CResult!$S$35,H135,0)</f>
        <v>0</v>
      </c>
      <c r="AH135" s="476">
        <f>IF(G135=CResult!$S$36,H135,0)</f>
        <v>0</v>
      </c>
      <c r="AI135" s="476">
        <f>IF(G135=CResult!$S$37,H135,0)</f>
        <v>0</v>
      </c>
      <c r="AJ135" s="476">
        <f t="shared" si="86"/>
        <v>0</v>
      </c>
      <c r="AK135" s="476">
        <f t="shared" si="87"/>
        <v>0</v>
      </c>
      <c r="AL135" s="476">
        <f t="shared" si="88"/>
        <v>0</v>
      </c>
      <c r="AM135" s="476">
        <f t="shared" si="89"/>
        <v>0</v>
      </c>
      <c r="AN135" s="476">
        <f t="shared" si="90"/>
        <v>0</v>
      </c>
      <c r="AO135" s="476">
        <f t="shared" si="91"/>
        <v>0</v>
      </c>
      <c r="AP135" s="476">
        <f t="shared" si="92"/>
        <v>0</v>
      </c>
      <c r="AQ135" s="476">
        <f t="shared" si="93"/>
        <v>0</v>
      </c>
      <c r="AR135" s="476">
        <f t="shared" si="94"/>
        <v>0</v>
      </c>
      <c r="AS135" s="476">
        <f t="shared" si="95"/>
        <v>0</v>
      </c>
      <c r="AT135" s="476">
        <f t="shared" si="96"/>
        <v>0</v>
      </c>
      <c r="AU135" s="476">
        <f t="shared" si="97"/>
        <v>0</v>
      </c>
      <c r="AV135" s="486">
        <f t="shared" si="146"/>
        <v>0</v>
      </c>
      <c r="AW135" s="476">
        <f t="shared" si="98"/>
        <v>0</v>
      </c>
      <c r="AX135" s="476">
        <f t="shared" si="99"/>
        <v>0</v>
      </c>
      <c r="AY135" s="476">
        <f t="shared" si="100"/>
        <v>0</v>
      </c>
      <c r="AZ135" s="476">
        <f t="shared" si="101"/>
        <v>0</v>
      </c>
      <c r="BA135" s="476">
        <f t="shared" si="102"/>
        <v>0</v>
      </c>
      <c r="BB135" s="476">
        <f t="shared" si="103"/>
        <v>0</v>
      </c>
      <c r="BC135" s="476">
        <f t="shared" si="104"/>
        <v>0</v>
      </c>
      <c r="BD135" s="476">
        <f t="shared" si="105"/>
        <v>0</v>
      </c>
      <c r="BE135" s="476">
        <f t="shared" si="106"/>
        <v>0</v>
      </c>
      <c r="BF135" s="476">
        <f t="shared" si="107"/>
        <v>0</v>
      </c>
      <c r="BG135" s="949">
        <f t="shared" si="108"/>
        <v>0</v>
      </c>
      <c r="BH135" s="486">
        <f t="shared" si="81"/>
        <v>0</v>
      </c>
      <c r="BI135" s="476">
        <f t="shared" si="68"/>
        <v>0</v>
      </c>
      <c r="BJ135" s="476">
        <f t="shared" si="69"/>
        <v>0</v>
      </c>
      <c r="BK135" s="476">
        <f t="shared" si="70"/>
        <v>0</v>
      </c>
      <c r="BL135" s="476">
        <f t="shared" si="71"/>
        <v>0</v>
      </c>
      <c r="BM135" s="476">
        <f t="shared" si="72"/>
        <v>0</v>
      </c>
      <c r="BN135" s="476">
        <f t="shared" si="73"/>
        <v>0</v>
      </c>
      <c r="BO135" s="476">
        <f t="shared" si="74"/>
        <v>0</v>
      </c>
      <c r="BP135" s="476">
        <f t="shared" si="75"/>
        <v>0</v>
      </c>
      <c r="BQ135" s="476">
        <f t="shared" si="76"/>
        <v>0</v>
      </c>
      <c r="BR135" s="476">
        <f t="shared" si="77"/>
        <v>0</v>
      </c>
      <c r="BS135" s="949">
        <f t="shared" si="78"/>
        <v>0</v>
      </c>
      <c r="BT135" s="476"/>
      <c r="BU135" s="476"/>
      <c r="BV135" s="476"/>
      <c r="BW135" s="476"/>
      <c r="BX135" s="476"/>
      <c r="BY135" s="476"/>
      <c r="BZ135" s="476"/>
      <c r="CA135" s="476"/>
      <c r="CB135" s="476"/>
      <c r="CC135" s="476"/>
      <c r="CD135" s="476"/>
      <c r="CE135" s="476"/>
      <c r="CF135" s="476"/>
      <c r="CG135" s="476"/>
      <c r="CH135" s="476"/>
      <c r="CI135" s="476"/>
      <c r="CJ135" s="476"/>
      <c r="CK135" s="476"/>
      <c r="CL135" s="476"/>
      <c r="CM135" s="476"/>
    </row>
    <row r="136" spans="1:91" x14ac:dyDescent="0.15">
      <c r="A136" s="486"/>
      <c r="B136" s="486"/>
      <c r="C136" s="476"/>
      <c r="D136" s="476"/>
      <c r="E136" s="476"/>
      <c r="F136" s="476"/>
      <c r="G136" s="2796" t="str">
        <f>'3a'!$E$127</f>
        <v xml:space="preserve">Maquinaria y Utillaje  </v>
      </c>
      <c r="H136" s="2797"/>
      <c r="I136" s="486">
        <f t="shared" ref="I136:AA136" si="147">SUM(I130:I135)</f>
        <v>0</v>
      </c>
      <c r="J136" s="476">
        <f t="shared" si="147"/>
        <v>0</v>
      </c>
      <c r="K136" s="476">
        <f t="shared" si="147"/>
        <v>0</v>
      </c>
      <c r="L136" s="476">
        <f t="shared" si="147"/>
        <v>0</v>
      </c>
      <c r="M136" s="476">
        <f t="shared" si="147"/>
        <v>0</v>
      </c>
      <c r="N136" s="476">
        <f t="shared" si="147"/>
        <v>0</v>
      </c>
      <c r="O136" s="476">
        <f t="shared" si="147"/>
        <v>0</v>
      </c>
      <c r="P136" s="476">
        <f t="shared" si="147"/>
        <v>0</v>
      </c>
      <c r="Q136" s="476">
        <f t="shared" si="147"/>
        <v>0</v>
      </c>
      <c r="R136" s="476">
        <f t="shared" si="147"/>
        <v>0</v>
      </c>
      <c r="S136" s="476">
        <f t="shared" si="147"/>
        <v>0</v>
      </c>
      <c r="T136" s="476">
        <f t="shared" si="147"/>
        <v>0</v>
      </c>
      <c r="U136" s="949">
        <f t="shared" si="147"/>
        <v>0</v>
      </c>
      <c r="V136" s="486">
        <f t="shared" si="147"/>
        <v>0</v>
      </c>
      <c r="W136" s="476">
        <f t="shared" si="147"/>
        <v>0</v>
      </c>
      <c r="X136" s="949">
        <f t="shared" si="147"/>
        <v>0</v>
      </c>
      <c r="Y136" s="486">
        <f t="shared" si="147"/>
        <v>0</v>
      </c>
      <c r="Z136" s="476">
        <f t="shared" si="147"/>
        <v>0</v>
      </c>
      <c r="AA136" s="949">
        <f t="shared" si="147"/>
        <v>0</v>
      </c>
      <c r="AB136" s="476"/>
      <c r="AC136" s="476"/>
      <c r="AD136" s="476"/>
      <c r="AE136" s="476"/>
      <c r="AF136" s="476"/>
      <c r="AG136" s="476"/>
      <c r="AH136" s="476"/>
      <c r="AI136" s="476"/>
      <c r="AJ136" s="476"/>
      <c r="AK136" s="476"/>
      <c r="AL136" s="476"/>
      <c r="AM136" s="476"/>
      <c r="AN136" s="476"/>
      <c r="AO136" s="476"/>
      <c r="AP136" s="476"/>
      <c r="AQ136" s="476"/>
      <c r="AR136" s="476"/>
      <c r="AS136" s="476"/>
      <c r="AT136" s="476"/>
      <c r="AU136" s="476"/>
      <c r="AV136" s="486"/>
      <c r="AW136" s="476"/>
      <c r="AX136" s="476"/>
      <c r="AY136" s="476"/>
      <c r="AZ136" s="476"/>
      <c r="BA136" s="476"/>
      <c r="BB136" s="476"/>
      <c r="BC136" s="476"/>
      <c r="BD136" s="476"/>
      <c r="BE136" s="476"/>
      <c r="BF136" s="476"/>
      <c r="BG136" s="949"/>
      <c r="BH136" s="486"/>
      <c r="BI136" s="476"/>
      <c r="BJ136" s="476"/>
      <c r="BK136" s="476"/>
      <c r="BL136" s="476"/>
      <c r="BM136" s="476"/>
      <c r="BN136" s="476"/>
      <c r="BO136" s="476"/>
      <c r="BP136" s="476"/>
      <c r="BQ136" s="476"/>
      <c r="BR136" s="476"/>
      <c r="BS136" s="949"/>
      <c r="BT136" s="476"/>
      <c r="BU136" s="476"/>
      <c r="BV136" s="476"/>
      <c r="BW136" s="476"/>
      <c r="BX136" s="476"/>
      <c r="BY136" s="476"/>
      <c r="BZ136" s="476"/>
      <c r="CA136" s="476"/>
      <c r="CB136" s="476"/>
      <c r="CC136" s="476"/>
      <c r="CD136" s="476"/>
      <c r="CE136" s="476"/>
      <c r="CF136" s="476"/>
      <c r="CG136" s="476"/>
      <c r="CH136" s="476"/>
      <c r="CI136" s="476"/>
      <c r="CJ136" s="476"/>
      <c r="CK136" s="476"/>
      <c r="CL136" s="476"/>
      <c r="CM136" s="476"/>
    </row>
    <row r="137" spans="1:91" x14ac:dyDescent="0.15">
      <c r="A137" s="486"/>
      <c r="B137" s="486">
        <f>IF(C137=0,0,'3a'!E135)</f>
        <v>0</v>
      </c>
      <c r="C137" s="476">
        <f>IF('3a'!H135=CResult!$Q$39,'3a'!G135,0)</f>
        <v>0</v>
      </c>
      <c r="D137" s="476"/>
      <c r="E137" s="476"/>
      <c r="F137" s="476">
        <f>IF($C137=0,0,'3a'!N135)</f>
        <v>0</v>
      </c>
      <c r="G137" s="476">
        <f>IF($C137=0,0,'3a'!O135)</f>
        <v>0</v>
      </c>
      <c r="H137" s="949">
        <f t="shared" ref="H137:H142" si="148">IF(F137=0,0,C137/F137)</f>
        <v>0</v>
      </c>
      <c r="I137" s="486">
        <f t="shared" ref="I137:I142" si="149">IF(BH137&lt;=0,0,AJ137)</f>
        <v>0</v>
      </c>
      <c r="J137" s="476">
        <f t="shared" ref="J137:J142" si="150">IF(BI137&lt;=0,0,AK137)</f>
        <v>0</v>
      </c>
      <c r="K137" s="476">
        <f t="shared" ref="K137:K142" si="151">IF(BJ137&lt;=0,0,AL137)</f>
        <v>0</v>
      </c>
      <c r="L137" s="476">
        <f t="shared" ref="L137:L142" si="152">IF(BK137&lt;=0,0,AM137)</f>
        <v>0</v>
      </c>
      <c r="M137" s="476">
        <f t="shared" ref="M137:M142" si="153">IF(BL137&lt;=0,0,AN137)</f>
        <v>0</v>
      </c>
      <c r="N137" s="476">
        <f t="shared" ref="N137:N142" si="154">IF(BM137&lt;=0,0,AO137)</f>
        <v>0</v>
      </c>
      <c r="O137" s="476">
        <f t="shared" ref="O137:O142" si="155">IF(BN137&lt;=0,0,AP137)</f>
        <v>0</v>
      </c>
      <c r="P137" s="476">
        <f t="shared" ref="P137:P142" si="156">IF(BO137&lt;=0,0,AQ137)</f>
        <v>0</v>
      </c>
      <c r="Q137" s="476">
        <f t="shared" ref="Q137:Q142" si="157">IF(BP137&lt;=0,0,AR137)</f>
        <v>0</v>
      </c>
      <c r="R137" s="476">
        <f t="shared" ref="R137:R142" si="158">IF(BQ137&lt;=0,0,AS137)</f>
        <v>0</v>
      </c>
      <c r="S137" s="476">
        <f t="shared" ref="S137:S142" si="159">IF(BR137&lt;=0,0,AT137)</f>
        <v>0</v>
      </c>
      <c r="T137" s="476">
        <f t="shared" ref="T137:T142" si="160">IF(BS137&lt;=0,0,AU137)</f>
        <v>0</v>
      </c>
      <c r="U137" s="949">
        <f t="shared" si="82"/>
        <v>0</v>
      </c>
      <c r="V137" s="486">
        <f t="shared" ref="V137:V142" si="161">+C137-U137</f>
        <v>0</v>
      </c>
      <c r="W137" s="476">
        <f t="shared" ref="W137:W142" si="162">IF($H137=0,0,V137/$H137)</f>
        <v>0</v>
      </c>
      <c r="X137" s="949">
        <f t="shared" si="83"/>
        <v>0</v>
      </c>
      <c r="Y137" s="486">
        <f t="shared" si="84"/>
        <v>0</v>
      </c>
      <c r="Z137" s="476">
        <f t="shared" ref="Z137:Z142" si="163">IF($H137=0,0,Y137/$H137)</f>
        <v>0</v>
      </c>
      <c r="AA137" s="949">
        <f t="shared" si="85"/>
        <v>0</v>
      </c>
      <c r="AB137" s="476" t="str">
        <f t="shared" ref="AB137:AB142" si="164">IF(AA137+X137+U137=C137,"OK","ERROR")</f>
        <v>OK</v>
      </c>
      <c r="AC137" s="476">
        <f>IF(G137=CResult!$S$31,H137,0)</f>
        <v>0</v>
      </c>
      <c r="AD137" s="476">
        <f>IF(G137=CResult!$S$32,H137,0)</f>
        <v>0</v>
      </c>
      <c r="AE137" s="476">
        <f>IF($G137=CResult!S$33,H137,0)</f>
        <v>0</v>
      </c>
      <c r="AF137" s="476">
        <f>IF(G137=CResult!$S$34,H137,0)</f>
        <v>0</v>
      </c>
      <c r="AG137" s="476">
        <f>IF(G137=CResult!$S$35,H137,0)</f>
        <v>0</v>
      </c>
      <c r="AH137" s="476">
        <f>IF(G137=CResult!$S$36,H137,0)</f>
        <v>0</v>
      </c>
      <c r="AI137" s="476">
        <f>IF(G137=CResult!$S$37,H137,0)</f>
        <v>0</v>
      </c>
      <c r="AJ137" s="476">
        <f t="shared" si="86"/>
        <v>0</v>
      </c>
      <c r="AK137" s="476">
        <f t="shared" si="87"/>
        <v>0</v>
      </c>
      <c r="AL137" s="476">
        <f t="shared" si="88"/>
        <v>0</v>
      </c>
      <c r="AM137" s="476">
        <f t="shared" si="89"/>
        <v>0</v>
      </c>
      <c r="AN137" s="476">
        <f t="shared" si="90"/>
        <v>0</v>
      </c>
      <c r="AO137" s="476">
        <f t="shared" si="91"/>
        <v>0</v>
      </c>
      <c r="AP137" s="476">
        <f t="shared" si="92"/>
        <v>0</v>
      </c>
      <c r="AQ137" s="476">
        <f t="shared" si="93"/>
        <v>0</v>
      </c>
      <c r="AR137" s="476">
        <f t="shared" si="94"/>
        <v>0</v>
      </c>
      <c r="AS137" s="476">
        <f t="shared" si="95"/>
        <v>0</v>
      </c>
      <c r="AT137" s="476">
        <f t="shared" si="96"/>
        <v>0</v>
      </c>
      <c r="AU137" s="476">
        <f t="shared" si="97"/>
        <v>0</v>
      </c>
      <c r="AV137" s="486">
        <f t="shared" ref="AV137:AV142" si="165">+C137</f>
        <v>0</v>
      </c>
      <c r="AW137" s="476">
        <f t="shared" si="98"/>
        <v>0</v>
      </c>
      <c r="AX137" s="476">
        <f t="shared" si="99"/>
        <v>0</v>
      </c>
      <c r="AY137" s="476">
        <f t="shared" si="100"/>
        <v>0</v>
      </c>
      <c r="AZ137" s="476">
        <f t="shared" si="101"/>
        <v>0</v>
      </c>
      <c r="BA137" s="476">
        <f t="shared" si="102"/>
        <v>0</v>
      </c>
      <c r="BB137" s="476">
        <f t="shared" si="103"/>
        <v>0</v>
      </c>
      <c r="BC137" s="476">
        <f t="shared" si="104"/>
        <v>0</v>
      </c>
      <c r="BD137" s="476">
        <f t="shared" si="105"/>
        <v>0</v>
      </c>
      <c r="BE137" s="476">
        <f t="shared" si="106"/>
        <v>0</v>
      </c>
      <c r="BF137" s="476">
        <f t="shared" si="107"/>
        <v>0</v>
      </c>
      <c r="BG137" s="949">
        <f t="shared" si="108"/>
        <v>0</v>
      </c>
      <c r="BH137" s="486">
        <f t="shared" si="81"/>
        <v>0</v>
      </c>
      <c r="BI137" s="476">
        <f t="shared" si="68"/>
        <v>0</v>
      </c>
      <c r="BJ137" s="476">
        <f t="shared" si="69"/>
        <v>0</v>
      </c>
      <c r="BK137" s="476">
        <f t="shared" si="70"/>
        <v>0</v>
      </c>
      <c r="BL137" s="476">
        <f t="shared" si="71"/>
        <v>0</v>
      </c>
      <c r="BM137" s="476">
        <f t="shared" si="72"/>
        <v>0</v>
      </c>
      <c r="BN137" s="476">
        <f t="shared" si="73"/>
        <v>0</v>
      </c>
      <c r="BO137" s="476">
        <f t="shared" si="74"/>
        <v>0</v>
      </c>
      <c r="BP137" s="476">
        <f t="shared" si="75"/>
        <v>0</v>
      </c>
      <c r="BQ137" s="476">
        <f t="shared" si="76"/>
        <v>0</v>
      </c>
      <c r="BR137" s="476">
        <f t="shared" si="77"/>
        <v>0</v>
      </c>
      <c r="BS137" s="949">
        <f t="shared" si="78"/>
        <v>0</v>
      </c>
      <c r="BT137" s="476"/>
      <c r="BU137" s="476"/>
      <c r="BV137" s="476"/>
      <c r="BW137" s="476"/>
      <c r="BX137" s="476"/>
      <c r="BY137" s="476"/>
      <c r="BZ137" s="476"/>
      <c r="CA137" s="476"/>
      <c r="CB137" s="476"/>
      <c r="CC137" s="476"/>
      <c r="CD137" s="476"/>
      <c r="CE137" s="476"/>
      <c r="CF137" s="476"/>
      <c r="CG137" s="476"/>
      <c r="CH137" s="476"/>
      <c r="CI137" s="476"/>
      <c r="CJ137" s="476"/>
      <c r="CK137" s="476"/>
      <c r="CL137" s="476"/>
      <c r="CM137" s="476"/>
    </row>
    <row r="138" spans="1:91" x14ac:dyDescent="0.15">
      <c r="A138" s="486"/>
      <c r="B138" s="486">
        <f>IF(C138=0,0,'3a'!E136)</f>
        <v>0</v>
      </c>
      <c r="C138" s="476">
        <f>IF('3a'!H136=CResult!$Q$39,'3a'!G136,0)</f>
        <v>0</v>
      </c>
      <c r="D138" s="476"/>
      <c r="E138" s="476"/>
      <c r="F138" s="476">
        <f>IF($C138=0,0,'3a'!N136)</f>
        <v>0</v>
      </c>
      <c r="G138" s="476">
        <f>IF($C138=0,0,'3a'!O136)</f>
        <v>0</v>
      </c>
      <c r="H138" s="949">
        <f t="shared" si="148"/>
        <v>0</v>
      </c>
      <c r="I138" s="486">
        <f t="shared" si="149"/>
        <v>0</v>
      </c>
      <c r="J138" s="476">
        <f t="shared" si="150"/>
        <v>0</v>
      </c>
      <c r="K138" s="476">
        <f t="shared" si="151"/>
        <v>0</v>
      </c>
      <c r="L138" s="476">
        <f t="shared" si="152"/>
        <v>0</v>
      </c>
      <c r="M138" s="476">
        <f t="shared" si="153"/>
        <v>0</v>
      </c>
      <c r="N138" s="476">
        <f t="shared" si="154"/>
        <v>0</v>
      </c>
      <c r="O138" s="476">
        <f t="shared" si="155"/>
        <v>0</v>
      </c>
      <c r="P138" s="476">
        <f t="shared" si="156"/>
        <v>0</v>
      </c>
      <c r="Q138" s="476">
        <f t="shared" si="157"/>
        <v>0</v>
      </c>
      <c r="R138" s="476">
        <f t="shared" si="158"/>
        <v>0</v>
      </c>
      <c r="S138" s="476">
        <f t="shared" si="159"/>
        <v>0</v>
      </c>
      <c r="T138" s="476">
        <f t="shared" si="160"/>
        <v>0</v>
      </c>
      <c r="U138" s="949">
        <f t="shared" si="82"/>
        <v>0</v>
      </c>
      <c r="V138" s="486">
        <f t="shared" si="161"/>
        <v>0</v>
      </c>
      <c r="W138" s="476">
        <f t="shared" si="162"/>
        <v>0</v>
      </c>
      <c r="X138" s="949">
        <f t="shared" si="83"/>
        <v>0</v>
      </c>
      <c r="Y138" s="486">
        <f t="shared" si="84"/>
        <v>0</v>
      </c>
      <c r="Z138" s="476">
        <f t="shared" si="163"/>
        <v>0</v>
      </c>
      <c r="AA138" s="949">
        <f t="shared" si="85"/>
        <v>0</v>
      </c>
      <c r="AB138" s="476" t="str">
        <f t="shared" si="164"/>
        <v>OK</v>
      </c>
      <c r="AC138" s="476">
        <f>IF(G138=CResult!$S$31,H138,0)</f>
        <v>0</v>
      </c>
      <c r="AD138" s="476">
        <f>IF(G138=CResult!$S$32,H138,0)</f>
        <v>0</v>
      </c>
      <c r="AE138" s="476">
        <f>IF($G138=CResult!S$33,H138,0)</f>
        <v>0</v>
      </c>
      <c r="AF138" s="476">
        <f>IF(G138=CResult!$S$34,H138,0)</f>
        <v>0</v>
      </c>
      <c r="AG138" s="476">
        <f>IF(G138=CResult!$S$35,H138,0)</f>
        <v>0</v>
      </c>
      <c r="AH138" s="476">
        <f>IF(G138=CResult!$S$36,H138,0)</f>
        <v>0</v>
      </c>
      <c r="AI138" s="476">
        <f>IF(G138=CResult!$S$37,H138,0)</f>
        <v>0</v>
      </c>
      <c r="AJ138" s="476">
        <f t="shared" si="86"/>
        <v>0</v>
      </c>
      <c r="AK138" s="476">
        <f t="shared" si="87"/>
        <v>0</v>
      </c>
      <c r="AL138" s="476">
        <f t="shared" si="88"/>
        <v>0</v>
      </c>
      <c r="AM138" s="476">
        <f t="shared" si="89"/>
        <v>0</v>
      </c>
      <c r="AN138" s="476">
        <f t="shared" si="90"/>
        <v>0</v>
      </c>
      <c r="AO138" s="476">
        <f t="shared" si="91"/>
        <v>0</v>
      </c>
      <c r="AP138" s="476">
        <f t="shared" si="92"/>
        <v>0</v>
      </c>
      <c r="AQ138" s="476">
        <f t="shared" si="93"/>
        <v>0</v>
      </c>
      <c r="AR138" s="476">
        <f t="shared" si="94"/>
        <v>0</v>
      </c>
      <c r="AS138" s="476">
        <f t="shared" si="95"/>
        <v>0</v>
      </c>
      <c r="AT138" s="476">
        <f t="shared" si="96"/>
        <v>0</v>
      </c>
      <c r="AU138" s="476">
        <f t="shared" si="97"/>
        <v>0</v>
      </c>
      <c r="AV138" s="486">
        <f t="shared" si="165"/>
        <v>0</v>
      </c>
      <c r="AW138" s="476">
        <f t="shared" si="98"/>
        <v>0</v>
      </c>
      <c r="AX138" s="476">
        <f t="shared" si="99"/>
        <v>0</v>
      </c>
      <c r="AY138" s="476">
        <f t="shared" si="100"/>
        <v>0</v>
      </c>
      <c r="AZ138" s="476">
        <f t="shared" si="101"/>
        <v>0</v>
      </c>
      <c r="BA138" s="476">
        <f t="shared" si="102"/>
        <v>0</v>
      </c>
      <c r="BB138" s="476">
        <f t="shared" si="103"/>
        <v>0</v>
      </c>
      <c r="BC138" s="476">
        <f t="shared" si="104"/>
        <v>0</v>
      </c>
      <c r="BD138" s="476">
        <f t="shared" si="105"/>
        <v>0</v>
      </c>
      <c r="BE138" s="476">
        <f t="shared" si="106"/>
        <v>0</v>
      </c>
      <c r="BF138" s="476">
        <f t="shared" si="107"/>
        <v>0</v>
      </c>
      <c r="BG138" s="949">
        <f t="shared" si="108"/>
        <v>0</v>
      </c>
      <c r="BH138" s="486">
        <f t="shared" si="81"/>
        <v>0</v>
      </c>
      <c r="BI138" s="476">
        <f t="shared" si="68"/>
        <v>0</v>
      </c>
      <c r="BJ138" s="476">
        <f t="shared" si="69"/>
        <v>0</v>
      </c>
      <c r="BK138" s="476">
        <f t="shared" si="70"/>
        <v>0</v>
      </c>
      <c r="BL138" s="476">
        <f t="shared" si="71"/>
        <v>0</v>
      </c>
      <c r="BM138" s="476">
        <f t="shared" si="72"/>
        <v>0</v>
      </c>
      <c r="BN138" s="476">
        <f t="shared" si="73"/>
        <v>0</v>
      </c>
      <c r="BO138" s="476">
        <f t="shared" si="74"/>
        <v>0</v>
      </c>
      <c r="BP138" s="476">
        <f t="shared" si="75"/>
        <v>0</v>
      </c>
      <c r="BQ138" s="476">
        <f t="shared" si="76"/>
        <v>0</v>
      </c>
      <c r="BR138" s="476">
        <f t="shared" si="77"/>
        <v>0</v>
      </c>
      <c r="BS138" s="949">
        <f t="shared" si="78"/>
        <v>0</v>
      </c>
      <c r="BT138" s="476"/>
      <c r="BU138" s="476"/>
      <c r="BV138" s="476"/>
      <c r="BW138" s="476"/>
      <c r="BX138" s="476"/>
      <c r="BY138" s="476"/>
      <c r="BZ138" s="476"/>
      <c r="CA138" s="476"/>
      <c r="CB138" s="476"/>
      <c r="CC138" s="476"/>
      <c r="CD138" s="476"/>
      <c r="CE138" s="476"/>
      <c r="CF138" s="476"/>
      <c r="CG138" s="476"/>
      <c r="CH138" s="476"/>
      <c r="CI138" s="476"/>
      <c r="CJ138" s="476"/>
      <c r="CK138" s="476"/>
      <c r="CL138" s="476"/>
      <c r="CM138" s="476"/>
    </row>
    <row r="139" spans="1:91" x14ac:dyDescent="0.15">
      <c r="A139" s="486"/>
      <c r="B139" s="486">
        <f>IF(C139=0,0,'3a'!E137)</f>
        <v>0</v>
      </c>
      <c r="C139" s="476">
        <f>IF('3a'!H137=CResult!$Q$39,'3a'!G137,0)</f>
        <v>0</v>
      </c>
      <c r="D139" s="476"/>
      <c r="E139" s="476"/>
      <c r="F139" s="476">
        <f>IF($C139=0,0,'3a'!N137)</f>
        <v>0</v>
      </c>
      <c r="G139" s="476">
        <f>IF($C139=0,0,'3a'!O137)</f>
        <v>0</v>
      </c>
      <c r="H139" s="949">
        <f t="shared" si="148"/>
        <v>0</v>
      </c>
      <c r="I139" s="486">
        <f t="shared" si="149"/>
        <v>0</v>
      </c>
      <c r="J139" s="476">
        <f t="shared" si="150"/>
        <v>0</v>
      </c>
      <c r="K139" s="476">
        <f t="shared" si="151"/>
        <v>0</v>
      </c>
      <c r="L139" s="476">
        <f t="shared" si="152"/>
        <v>0</v>
      </c>
      <c r="M139" s="476">
        <f t="shared" si="153"/>
        <v>0</v>
      </c>
      <c r="N139" s="476">
        <f t="shared" si="154"/>
        <v>0</v>
      </c>
      <c r="O139" s="476">
        <f t="shared" si="155"/>
        <v>0</v>
      </c>
      <c r="P139" s="476">
        <f t="shared" si="156"/>
        <v>0</v>
      </c>
      <c r="Q139" s="476">
        <f t="shared" si="157"/>
        <v>0</v>
      </c>
      <c r="R139" s="476">
        <f t="shared" si="158"/>
        <v>0</v>
      </c>
      <c r="S139" s="476">
        <f t="shared" si="159"/>
        <v>0</v>
      </c>
      <c r="T139" s="476">
        <f t="shared" si="160"/>
        <v>0</v>
      </c>
      <c r="U139" s="949">
        <f t="shared" si="82"/>
        <v>0</v>
      </c>
      <c r="V139" s="486">
        <f t="shared" si="161"/>
        <v>0</v>
      </c>
      <c r="W139" s="476">
        <f t="shared" si="162"/>
        <v>0</v>
      </c>
      <c r="X139" s="949">
        <f t="shared" si="83"/>
        <v>0</v>
      </c>
      <c r="Y139" s="486">
        <f t="shared" si="84"/>
        <v>0</v>
      </c>
      <c r="Z139" s="476">
        <f t="shared" si="163"/>
        <v>0</v>
      </c>
      <c r="AA139" s="949">
        <f t="shared" si="85"/>
        <v>0</v>
      </c>
      <c r="AB139" s="476" t="str">
        <f t="shared" si="164"/>
        <v>OK</v>
      </c>
      <c r="AC139" s="476">
        <f>IF(G139=CResult!$S$31,H139,0)</f>
        <v>0</v>
      </c>
      <c r="AD139" s="476">
        <f>IF(G139=CResult!$S$32,H139,0)</f>
        <v>0</v>
      </c>
      <c r="AE139" s="476">
        <f>IF($G139=CResult!S$33,H139,0)</f>
        <v>0</v>
      </c>
      <c r="AF139" s="476">
        <f>IF(G139=CResult!$S$34,H139,0)</f>
        <v>0</v>
      </c>
      <c r="AG139" s="476">
        <f>IF(G139=CResult!$S$35,H139,0)</f>
        <v>0</v>
      </c>
      <c r="AH139" s="476">
        <f>IF(G139=CResult!$S$36,H139,0)</f>
        <v>0</v>
      </c>
      <c r="AI139" s="476">
        <f>IF(G139=CResult!$S$37,H139,0)</f>
        <v>0</v>
      </c>
      <c r="AJ139" s="476">
        <f t="shared" si="86"/>
        <v>0</v>
      </c>
      <c r="AK139" s="476">
        <f t="shared" si="87"/>
        <v>0</v>
      </c>
      <c r="AL139" s="476">
        <f t="shared" si="88"/>
        <v>0</v>
      </c>
      <c r="AM139" s="476">
        <f t="shared" si="89"/>
        <v>0</v>
      </c>
      <c r="AN139" s="476">
        <f t="shared" si="90"/>
        <v>0</v>
      </c>
      <c r="AO139" s="476">
        <f t="shared" si="91"/>
        <v>0</v>
      </c>
      <c r="AP139" s="476">
        <f t="shared" si="92"/>
        <v>0</v>
      </c>
      <c r="AQ139" s="476">
        <f t="shared" si="93"/>
        <v>0</v>
      </c>
      <c r="AR139" s="476">
        <f t="shared" si="94"/>
        <v>0</v>
      </c>
      <c r="AS139" s="476">
        <f t="shared" si="95"/>
        <v>0</v>
      </c>
      <c r="AT139" s="476">
        <f t="shared" si="96"/>
        <v>0</v>
      </c>
      <c r="AU139" s="476">
        <f t="shared" si="97"/>
        <v>0</v>
      </c>
      <c r="AV139" s="486">
        <f t="shared" si="165"/>
        <v>0</v>
      </c>
      <c r="AW139" s="476">
        <f t="shared" si="98"/>
        <v>0</v>
      </c>
      <c r="AX139" s="476">
        <f t="shared" si="99"/>
        <v>0</v>
      </c>
      <c r="AY139" s="476">
        <f t="shared" si="100"/>
        <v>0</v>
      </c>
      <c r="AZ139" s="476">
        <f t="shared" si="101"/>
        <v>0</v>
      </c>
      <c r="BA139" s="476">
        <f t="shared" si="102"/>
        <v>0</v>
      </c>
      <c r="BB139" s="476">
        <f t="shared" si="103"/>
        <v>0</v>
      </c>
      <c r="BC139" s="476">
        <f t="shared" si="104"/>
        <v>0</v>
      </c>
      <c r="BD139" s="476">
        <f t="shared" si="105"/>
        <v>0</v>
      </c>
      <c r="BE139" s="476">
        <f t="shared" si="106"/>
        <v>0</v>
      </c>
      <c r="BF139" s="476">
        <f t="shared" si="107"/>
        <v>0</v>
      </c>
      <c r="BG139" s="949">
        <f t="shared" si="108"/>
        <v>0</v>
      </c>
      <c r="BH139" s="486">
        <f t="shared" si="81"/>
        <v>0</v>
      </c>
      <c r="BI139" s="476">
        <f t="shared" si="68"/>
        <v>0</v>
      </c>
      <c r="BJ139" s="476">
        <f t="shared" si="69"/>
        <v>0</v>
      </c>
      <c r="BK139" s="476">
        <f t="shared" si="70"/>
        <v>0</v>
      </c>
      <c r="BL139" s="476">
        <f t="shared" si="71"/>
        <v>0</v>
      </c>
      <c r="BM139" s="476">
        <f t="shared" si="72"/>
        <v>0</v>
      </c>
      <c r="BN139" s="476">
        <f t="shared" si="73"/>
        <v>0</v>
      </c>
      <c r="BO139" s="476">
        <f t="shared" si="74"/>
        <v>0</v>
      </c>
      <c r="BP139" s="476">
        <f t="shared" si="75"/>
        <v>0</v>
      </c>
      <c r="BQ139" s="476">
        <f t="shared" si="76"/>
        <v>0</v>
      </c>
      <c r="BR139" s="476">
        <f t="shared" si="77"/>
        <v>0</v>
      </c>
      <c r="BS139" s="949">
        <f t="shared" si="78"/>
        <v>0</v>
      </c>
      <c r="BT139" s="476"/>
      <c r="BU139" s="476"/>
      <c r="BV139" s="476"/>
      <c r="BW139" s="476"/>
      <c r="BX139" s="476"/>
      <c r="BY139" s="476"/>
      <c r="BZ139" s="476"/>
      <c r="CA139" s="476"/>
      <c r="CB139" s="476"/>
      <c r="CC139" s="476"/>
      <c r="CD139" s="476"/>
      <c r="CE139" s="476"/>
      <c r="CF139" s="476"/>
      <c r="CG139" s="476"/>
      <c r="CH139" s="476"/>
      <c r="CI139" s="476"/>
      <c r="CJ139" s="476"/>
      <c r="CK139" s="476"/>
      <c r="CL139" s="476"/>
      <c r="CM139" s="476"/>
    </row>
    <row r="140" spans="1:91" x14ac:dyDescent="0.15">
      <c r="A140" s="486"/>
      <c r="B140" s="486">
        <f>IF(C140=0,0,'3a'!E138)</f>
        <v>0</v>
      </c>
      <c r="C140" s="476">
        <f>IF('3a'!H138=CResult!$Q$39,'3a'!G138,0)</f>
        <v>0</v>
      </c>
      <c r="D140" s="476"/>
      <c r="E140" s="476"/>
      <c r="F140" s="476">
        <f>IF($C140=0,0,'3a'!N138)</f>
        <v>0</v>
      </c>
      <c r="G140" s="476">
        <f>IF($C140=0,0,'3a'!O138)</f>
        <v>0</v>
      </c>
      <c r="H140" s="949">
        <f t="shared" si="148"/>
        <v>0</v>
      </c>
      <c r="I140" s="486">
        <f t="shared" si="149"/>
        <v>0</v>
      </c>
      <c r="J140" s="476">
        <f t="shared" si="150"/>
        <v>0</v>
      </c>
      <c r="K140" s="476">
        <f t="shared" si="151"/>
        <v>0</v>
      </c>
      <c r="L140" s="476">
        <f t="shared" si="152"/>
        <v>0</v>
      </c>
      <c r="M140" s="476">
        <f t="shared" si="153"/>
        <v>0</v>
      </c>
      <c r="N140" s="476">
        <f t="shared" si="154"/>
        <v>0</v>
      </c>
      <c r="O140" s="476">
        <f t="shared" si="155"/>
        <v>0</v>
      </c>
      <c r="P140" s="476">
        <f t="shared" si="156"/>
        <v>0</v>
      </c>
      <c r="Q140" s="476">
        <f t="shared" si="157"/>
        <v>0</v>
      </c>
      <c r="R140" s="476">
        <f t="shared" si="158"/>
        <v>0</v>
      </c>
      <c r="S140" s="476">
        <f t="shared" si="159"/>
        <v>0</v>
      </c>
      <c r="T140" s="476">
        <f t="shared" si="160"/>
        <v>0</v>
      </c>
      <c r="U140" s="949">
        <f t="shared" si="82"/>
        <v>0</v>
      </c>
      <c r="V140" s="486">
        <f t="shared" si="161"/>
        <v>0</v>
      </c>
      <c r="W140" s="476">
        <f t="shared" si="162"/>
        <v>0</v>
      </c>
      <c r="X140" s="949">
        <f t="shared" si="83"/>
        <v>0</v>
      </c>
      <c r="Y140" s="486">
        <f t="shared" si="84"/>
        <v>0</v>
      </c>
      <c r="Z140" s="476">
        <f t="shared" si="163"/>
        <v>0</v>
      </c>
      <c r="AA140" s="949">
        <f t="shared" si="85"/>
        <v>0</v>
      </c>
      <c r="AB140" s="476" t="str">
        <f t="shared" si="164"/>
        <v>OK</v>
      </c>
      <c r="AC140" s="476">
        <f>IF(G140=CResult!$S$31,H140,0)</f>
        <v>0</v>
      </c>
      <c r="AD140" s="476">
        <f>IF(G140=CResult!$S$32,H140,0)</f>
        <v>0</v>
      </c>
      <c r="AE140" s="476">
        <f>IF($G140=CResult!S$33,H140,0)</f>
        <v>0</v>
      </c>
      <c r="AF140" s="476">
        <f>IF(G140=CResult!$S$34,H140,0)</f>
        <v>0</v>
      </c>
      <c r="AG140" s="476">
        <f>IF(G140=CResult!$S$35,H140,0)</f>
        <v>0</v>
      </c>
      <c r="AH140" s="476">
        <f>IF(G140=CResult!$S$36,H140,0)</f>
        <v>0</v>
      </c>
      <c r="AI140" s="476">
        <f>IF(G140=CResult!$S$37,H140,0)</f>
        <v>0</v>
      </c>
      <c r="AJ140" s="476">
        <f t="shared" si="86"/>
        <v>0</v>
      </c>
      <c r="AK140" s="476">
        <f t="shared" si="87"/>
        <v>0</v>
      </c>
      <c r="AL140" s="476">
        <f t="shared" si="88"/>
        <v>0</v>
      </c>
      <c r="AM140" s="476">
        <f t="shared" si="89"/>
        <v>0</v>
      </c>
      <c r="AN140" s="476">
        <f t="shared" si="90"/>
        <v>0</v>
      </c>
      <c r="AO140" s="476">
        <f t="shared" si="91"/>
        <v>0</v>
      </c>
      <c r="AP140" s="476">
        <f t="shared" si="92"/>
        <v>0</v>
      </c>
      <c r="AQ140" s="476">
        <f t="shared" si="93"/>
        <v>0</v>
      </c>
      <c r="AR140" s="476">
        <f t="shared" si="94"/>
        <v>0</v>
      </c>
      <c r="AS140" s="476">
        <f t="shared" si="95"/>
        <v>0</v>
      </c>
      <c r="AT140" s="476">
        <f t="shared" si="96"/>
        <v>0</v>
      </c>
      <c r="AU140" s="476">
        <f t="shared" si="97"/>
        <v>0</v>
      </c>
      <c r="AV140" s="486">
        <f t="shared" si="165"/>
        <v>0</v>
      </c>
      <c r="AW140" s="476">
        <f t="shared" si="98"/>
        <v>0</v>
      </c>
      <c r="AX140" s="476">
        <f t="shared" si="99"/>
        <v>0</v>
      </c>
      <c r="AY140" s="476">
        <f t="shared" si="100"/>
        <v>0</v>
      </c>
      <c r="AZ140" s="476">
        <f t="shared" si="101"/>
        <v>0</v>
      </c>
      <c r="BA140" s="476">
        <f t="shared" si="102"/>
        <v>0</v>
      </c>
      <c r="BB140" s="476">
        <f t="shared" si="103"/>
        <v>0</v>
      </c>
      <c r="BC140" s="476">
        <f t="shared" si="104"/>
        <v>0</v>
      </c>
      <c r="BD140" s="476">
        <f t="shared" si="105"/>
        <v>0</v>
      </c>
      <c r="BE140" s="476">
        <f t="shared" si="106"/>
        <v>0</v>
      </c>
      <c r="BF140" s="476">
        <f t="shared" si="107"/>
        <v>0</v>
      </c>
      <c r="BG140" s="949">
        <f t="shared" si="108"/>
        <v>0</v>
      </c>
      <c r="BH140" s="486">
        <f t="shared" si="81"/>
        <v>0</v>
      </c>
      <c r="BI140" s="476">
        <f t="shared" si="68"/>
        <v>0</v>
      </c>
      <c r="BJ140" s="476">
        <f t="shared" si="69"/>
        <v>0</v>
      </c>
      <c r="BK140" s="476">
        <f t="shared" si="70"/>
        <v>0</v>
      </c>
      <c r="BL140" s="476">
        <f t="shared" si="71"/>
        <v>0</v>
      </c>
      <c r="BM140" s="476">
        <f t="shared" si="72"/>
        <v>0</v>
      </c>
      <c r="BN140" s="476">
        <f t="shared" si="73"/>
        <v>0</v>
      </c>
      <c r="BO140" s="476">
        <f t="shared" si="74"/>
        <v>0</v>
      </c>
      <c r="BP140" s="476">
        <f t="shared" si="75"/>
        <v>0</v>
      </c>
      <c r="BQ140" s="476">
        <f t="shared" si="76"/>
        <v>0</v>
      </c>
      <c r="BR140" s="476">
        <f t="shared" si="77"/>
        <v>0</v>
      </c>
      <c r="BS140" s="949">
        <f t="shared" si="78"/>
        <v>0</v>
      </c>
      <c r="BT140" s="476"/>
      <c r="BU140" s="476"/>
      <c r="BV140" s="476"/>
      <c r="BW140" s="476"/>
      <c r="BX140" s="476"/>
      <c r="BY140" s="476"/>
      <c r="BZ140" s="476"/>
      <c r="CA140" s="476"/>
      <c r="CB140" s="476"/>
      <c r="CC140" s="476"/>
      <c r="CD140" s="476"/>
      <c r="CE140" s="476"/>
      <c r="CF140" s="476"/>
      <c r="CG140" s="476"/>
      <c r="CH140" s="476"/>
      <c r="CI140" s="476"/>
      <c r="CJ140" s="476"/>
      <c r="CK140" s="476"/>
      <c r="CL140" s="476"/>
      <c r="CM140" s="476"/>
    </row>
    <row r="141" spans="1:91" x14ac:dyDescent="0.15">
      <c r="A141" s="486"/>
      <c r="B141" s="486">
        <f>IF(C141=0,0,'3a'!E139)</f>
        <v>0</v>
      </c>
      <c r="C141" s="476">
        <f>IF('3a'!H139=CResult!$Q$39,'3a'!G139,0)</f>
        <v>0</v>
      </c>
      <c r="D141" s="476"/>
      <c r="E141" s="476"/>
      <c r="F141" s="476">
        <f>IF($C141=0,0,'3a'!N139)</f>
        <v>0</v>
      </c>
      <c r="G141" s="476">
        <f>IF($C141=0,0,'3a'!O139)</f>
        <v>0</v>
      </c>
      <c r="H141" s="949">
        <f t="shared" si="148"/>
        <v>0</v>
      </c>
      <c r="I141" s="486">
        <f t="shared" si="149"/>
        <v>0</v>
      </c>
      <c r="J141" s="476">
        <f t="shared" si="150"/>
        <v>0</v>
      </c>
      <c r="K141" s="476">
        <f t="shared" si="151"/>
        <v>0</v>
      </c>
      <c r="L141" s="476">
        <f t="shared" si="152"/>
        <v>0</v>
      </c>
      <c r="M141" s="476">
        <f t="shared" si="153"/>
        <v>0</v>
      </c>
      <c r="N141" s="476">
        <f t="shared" si="154"/>
        <v>0</v>
      </c>
      <c r="O141" s="476">
        <f t="shared" si="155"/>
        <v>0</v>
      </c>
      <c r="P141" s="476">
        <f t="shared" si="156"/>
        <v>0</v>
      </c>
      <c r="Q141" s="476">
        <f t="shared" si="157"/>
        <v>0</v>
      </c>
      <c r="R141" s="476">
        <f t="shared" si="158"/>
        <v>0</v>
      </c>
      <c r="S141" s="476">
        <f t="shared" si="159"/>
        <v>0</v>
      </c>
      <c r="T141" s="476">
        <f t="shared" si="160"/>
        <v>0</v>
      </c>
      <c r="U141" s="949">
        <f t="shared" si="82"/>
        <v>0</v>
      </c>
      <c r="V141" s="486">
        <f t="shared" si="161"/>
        <v>0</v>
      </c>
      <c r="W141" s="476">
        <f t="shared" si="162"/>
        <v>0</v>
      </c>
      <c r="X141" s="949">
        <f t="shared" si="83"/>
        <v>0</v>
      </c>
      <c r="Y141" s="486">
        <f t="shared" si="84"/>
        <v>0</v>
      </c>
      <c r="Z141" s="476">
        <f t="shared" si="163"/>
        <v>0</v>
      </c>
      <c r="AA141" s="949">
        <f t="shared" si="85"/>
        <v>0</v>
      </c>
      <c r="AB141" s="476" t="str">
        <f t="shared" si="164"/>
        <v>OK</v>
      </c>
      <c r="AC141" s="476">
        <f>IF(G141=CResult!$S$31,H141,0)</f>
        <v>0</v>
      </c>
      <c r="AD141" s="476">
        <f>IF(G141=CResult!$S$32,H141,0)</f>
        <v>0</v>
      </c>
      <c r="AE141" s="476">
        <f>IF($G141=CResult!S$33,H141,0)</f>
        <v>0</v>
      </c>
      <c r="AF141" s="476">
        <f>IF(G141=CResult!$S$34,H141,0)</f>
        <v>0</v>
      </c>
      <c r="AG141" s="476">
        <f>IF(G141=CResult!$S$35,H141,0)</f>
        <v>0</v>
      </c>
      <c r="AH141" s="476">
        <f>IF(G141=CResult!$S$36,H141,0)</f>
        <v>0</v>
      </c>
      <c r="AI141" s="476">
        <f>IF(G141=CResult!$S$37,H141,0)</f>
        <v>0</v>
      </c>
      <c r="AJ141" s="476">
        <f t="shared" si="86"/>
        <v>0</v>
      </c>
      <c r="AK141" s="476">
        <f t="shared" si="87"/>
        <v>0</v>
      </c>
      <c r="AL141" s="476">
        <f t="shared" si="88"/>
        <v>0</v>
      </c>
      <c r="AM141" s="476">
        <f t="shared" si="89"/>
        <v>0</v>
      </c>
      <c r="AN141" s="476">
        <f t="shared" si="90"/>
        <v>0</v>
      </c>
      <c r="AO141" s="476">
        <f t="shared" si="91"/>
        <v>0</v>
      </c>
      <c r="AP141" s="476">
        <f t="shared" si="92"/>
        <v>0</v>
      </c>
      <c r="AQ141" s="476">
        <f t="shared" si="93"/>
        <v>0</v>
      </c>
      <c r="AR141" s="476">
        <f t="shared" si="94"/>
        <v>0</v>
      </c>
      <c r="AS141" s="476">
        <f t="shared" si="95"/>
        <v>0</v>
      </c>
      <c r="AT141" s="476">
        <f t="shared" si="96"/>
        <v>0</v>
      </c>
      <c r="AU141" s="476">
        <f t="shared" si="97"/>
        <v>0</v>
      </c>
      <c r="AV141" s="486">
        <f t="shared" si="165"/>
        <v>0</v>
      </c>
      <c r="AW141" s="476">
        <f t="shared" si="98"/>
        <v>0</v>
      </c>
      <c r="AX141" s="476">
        <f t="shared" si="99"/>
        <v>0</v>
      </c>
      <c r="AY141" s="476">
        <f t="shared" si="100"/>
        <v>0</v>
      </c>
      <c r="AZ141" s="476">
        <f t="shared" si="101"/>
        <v>0</v>
      </c>
      <c r="BA141" s="476">
        <f t="shared" si="102"/>
        <v>0</v>
      </c>
      <c r="BB141" s="476">
        <f t="shared" si="103"/>
        <v>0</v>
      </c>
      <c r="BC141" s="476">
        <f t="shared" si="104"/>
        <v>0</v>
      </c>
      <c r="BD141" s="476">
        <f t="shared" si="105"/>
        <v>0</v>
      </c>
      <c r="BE141" s="476">
        <f t="shared" si="106"/>
        <v>0</v>
      </c>
      <c r="BF141" s="476">
        <f t="shared" si="107"/>
        <v>0</v>
      </c>
      <c r="BG141" s="949">
        <f t="shared" si="108"/>
        <v>0</v>
      </c>
      <c r="BH141" s="486">
        <f t="shared" si="81"/>
        <v>0</v>
      </c>
      <c r="BI141" s="476">
        <f t="shared" si="68"/>
        <v>0</v>
      </c>
      <c r="BJ141" s="476">
        <f t="shared" si="69"/>
        <v>0</v>
      </c>
      <c r="BK141" s="476">
        <f t="shared" si="70"/>
        <v>0</v>
      </c>
      <c r="BL141" s="476">
        <f t="shared" si="71"/>
        <v>0</v>
      </c>
      <c r="BM141" s="476">
        <f t="shared" si="72"/>
        <v>0</v>
      </c>
      <c r="BN141" s="476">
        <f t="shared" si="73"/>
        <v>0</v>
      </c>
      <c r="BO141" s="476">
        <f t="shared" si="74"/>
        <v>0</v>
      </c>
      <c r="BP141" s="476">
        <f t="shared" si="75"/>
        <v>0</v>
      </c>
      <c r="BQ141" s="476">
        <f t="shared" si="76"/>
        <v>0</v>
      </c>
      <c r="BR141" s="476">
        <f t="shared" si="77"/>
        <v>0</v>
      </c>
      <c r="BS141" s="949">
        <f t="shared" si="78"/>
        <v>0</v>
      </c>
      <c r="BT141" s="476"/>
      <c r="BU141" s="476"/>
      <c r="BV141" s="476"/>
      <c r="BW141" s="476"/>
      <c r="BX141" s="476"/>
      <c r="BY141" s="476"/>
      <c r="BZ141" s="476"/>
      <c r="CA141" s="476"/>
      <c r="CB141" s="476"/>
      <c r="CC141" s="476"/>
      <c r="CD141" s="476"/>
      <c r="CE141" s="476"/>
      <c r="CF141" s="476"/>
      <c r="CG141" s="476"/>
      <c r="CH141" s="476"/>
      <c r="CI141" s="476"/>
      <c r="CJ141" s="476"/>
      <c r="CK141" s="476"/>
      <c r="CL141" s="476"/>
      <c r="CM141" s="476"/>
    </row>
    <row r="142" spans="1:91" x14ac:dyDescent="0.15">
      <c r="A142" s="486"/>
      <c r="B142" s="486">
        <f>IF(C142=0,0,'3a'!E140)</f>
        <v>0</v>
      </c>
      <c r="C142" s="476">
        <f>IF('3a'!H140=CResult!$Q$39,'3a'!G140,0)</f>
        <v>0</v>
      </c>
      <c r="D142" s="476"/>
      <c r="E142" s="476"/>
      <c r="F142" s="476">
        <f>IF($C142=0,0,'3a'!N140)</f>
        <v>0</v>
      </c>
      <c r="G142" s="476">
        <f>IF($C142=0,0,'3a'!O140)</f>
        <v>0</v>
      </c>
      <c r="H142" s="949">
        <f t="shared" si="148"/>
        <v>0</v>
      </c>
      <c r="I142" s="486">
        <f t="shared" si="149"/>
        <v>0</v>
      </c>
      <c r="J142" s="476">
        <f t="shared" si="150"/>
        <v>0</v>
      </c>
      <c r="K142" s="476">
        <f t="shared" si="151"/>
        <v>0</v>
      </c>
      <c r="L142" s="476">
        <f t="shared" si="152"/>
        <v>0</v>
      </c>
      <c r="M142" s="476">
        <f t="shared" si="153"/>
        <v>0</v>
      </c>
      <c r="N142" s="476">
        <f t="shared" si="154"/>
        <v>0</v>
      </c>
      <c r="O142" s="476">
        <f t="shared" si="155"/>
        <v>0</v>
      </c>
      <c r="P142" s="476">
        <f t="shared" si="156"/>
        <v>0</v>
      </c>
      <c r="Q142" s="476">
        <f t="shared" si="157"/>
        <v>0</v>
      </c>
      <c r="R142" s="476">
        <f t="shared" si="158"/>
        <v>0</v>
      </c>
      <c r="S142" s="476">
        <f t="shared" si="159"/>
        <v>0</v>
      </c>
      <c r="T142" s="476">
        <f t="shared" si="160"/>
        <v>0</v>
      </c>
      <c r="U142" s="949">
        <f t="shared" si="82"/>
        <v>0</v>
      </c>
      <c r="V142" s="486">
        <f t="shared" si="161"/>
        <v>0</v>
      </c>
      <c r="W142" s="476">
        <f t="shared" si="162"/>
        <v>0</v>
      </c>
      <c r="X142" s="949">
        <f t="shared" si="83"/>
        <v>0</v>
      </c>
      <c r="Y142" s="486">
        <f t="shared" si="84"/>
        <v>0</v>
      </c>
      <c r="Z142" s="476">
        <f t="shared" si="163"/>
        <v>0</v>
      </c>
      <c r="AA142" s="949">
        <f t="shared" si="85"/>
        <v>0</v>
      </c>
      <c r="AB142" s="476" t="str">
        <f t="shared" si="164"/>
        <v>OK</v>
      </c>
      <c r="AC142" s="476">
        <f>IF(G142=CResult!$S$31,H142,0)</f>
        <v>0</v>
      </c>
      <c r="AD142" s="476">
        <f>IF(G142=CResult!$S$32,H142,0)</f>
        <v>0</v>
      </c>
      <c r="AE142" s="476">
        <f>IF($G142=CResult!S$33,H142,0)</f>
        <v>0</v>
      </c>
      <c r="AF142" s="476">
        <f>IF(G142=CResult!$S$34,H142,0)</f>
        <v>0</v>
      </c>
      <c r="AG142" s="476">
        <f>IF(G142=CResult!$S$35,H142,0)</f>
        <v>0</v>
      </c>
      <c r="AH142" s="476">
        <f>IF(G142=CResult!$S$36,H142,0)</f>
        <v>0</v>
      </c>
      <c r="AI142" s="476">
        <f>IF(G142=CResult!$S$37,H142,0)</f>
        <v>0</v>
      </c>
      <c r="AJ142" s="476">
        <f t="shared" si="86"/>
        <v>0</v>
      </c>
      <c r="AK142" s="476">
        <f t="shared" si="87"/>
        <v>0</v>
      </c>
      <c r="AL142" s="476">
        <f t="shared" si="88"/>
        <v>0</v>
      </c>
      <c r="AM142" s="476">
        <f t="shared" si="89"/>
        <v>0</v>
      </c>
      <c r="AN142" s="476">
        <f t="shared" si="90"/>
        <v>0</v>
      </c>
      <c r="AO142" s="476">
        <f t="shared" si="91"/>
        <v>0</v>
      </c>
      <c r="AP142" s="476">
        <f t="shared" si="92"/>
        <v>0</v>
      </c>
      <c r="AQ142" s="476">
        <f t="shared" si="93"/>
        <v>0</v>
      </c>
      <c r="AR142" s="476">
        <f t="shared" si="94"/>
        <v>0</v>
      </c>
      <c r="AS142" s="476">
        <f t="shared" si="95"/>
        <v>0</v>
      </c>
      <c r="AT142" s="476">
        <f t="shared" si="96"/>
        <v>0</v>
      </c>
      <c r="AU142" s="476">
        <f t="shared" si="97"/>
        <v>0</v>
      </c>
      <c r="AV142" s="486">
        <f t="shared" si="165"/>
        <v>0</v>
      </c>
      <c r="AW142" s="476">
        <f t="shared" si="98"/>
        <v>0</v>
      </c>
      <c r="AX142" s="476">
        <f t="shared" si="99"/>
        <v>0</v>
      </c>
      <c r="AY142" s="476">
        <f t="shared" si="100"/>
        <v>0</v>
      </c>
      <c r="AZ142" s="476">
        <f t="shared" si="101"/>
        <v>0</v>
      </c>
      <c r="BA142" s="476">
        <f t="shared" si="102"/>
        <v>0</v>
      </c>
      <c r="BB142" s="476">
        <f t="shared" si="103"/>
        <v>0</v>
      </c>
      <c r="BC142" s="476">
        <f t="shared" si="104"/>
        <v>0</v>
      </c>
      <c r="BD142" s="476">
        <f t="shared" si="105"/>
        <v>0</v>
      </c>
      <c r="BE142" s="476">
        <f t="shared" si="106"/>
        <v>0</v>
      </c>
      <c r="BF142" s="476">
        <f t="shared" si="107"/>
        <v>0</v>
      </c>
      <c r="BG142" s="949">
        <f t="shared" si="108"/>
        <v>0</v>
      </c>
      <c r="BH142" s="486">
        <f t="shared" si="81"/>
        <v>0</v>
      </c>
      <c r="BI142" s="476">
        <f t="shared" si="68"/>
        <v>0</v>
      </c>
      <c r="BJ142" s="476">
        <f t="shared" si="69"/>
        <v>0</v>
      </c>
      <c r="BK142" s="476">
        <f t="shared" si="70"/>
        <v>0</v>
      </c>
      <c r="BL142" s="476">
        <f t="shared" si="71"/>
        <v>0</v>
      </c>
      <c r="BM142" s="476">
        <f t="shared" si="72"/>
        <v>0</v>
      </c>
      <c r="BN142" s="476">
        <f t="shared" si="73"/>
        <v>0</v>
      </c>
      <c r="BO142" s="476">
        <f t="shared" si="74"/>
        <v>0</v>
      </c>
      <c r="BP142" s="476">
        <f t="shared" si="75"/>
        <v>0</v>
      </c>
      <c r="BQ142" s="476">
        <f t="shared" si="76"/>
        <v>0</v>
      </c>
      <c r="BR142" s="476">
        <f t="shared" si="77"/>
        <v>0</v>
      </c>
      <c r="BS142" s="949">
        <f t="shared" si="78"/>
        <v>0</v>
      </c>
      <c r="BT142" s="476"/>
      <c r="BU142" s="476"/>
      <c r="BV142" s="476"/>
      <c r="BW142" s="476"/>
      <c r="BX142" s="476"/>
      <c r="BY142" s="476"/>
      <c r="BZ142" s="476"/>
      <c r="CA142" s="476"/>
      <c r="CB142" s="476"/>
      <c r="CC142" s="476"/>
      <c r="CD142" s="476"/>
      <c r="CE142" s="476"/>
      <c r="CF142" s="476"/>
      <c r="CG142" s="476"/>
      <c r="CH142" s="476"/>
      <c r="CI142" s="476"/>
      <c r="CJ142" s="476"/>
      <c r="CK142" s="476"/>
      <c r="CL142" s="476"/>
      <c r="CM142" s="476"/>
    </row>
    <row r="143" spans="1:91" x14ac:dyDescent="0.15">
      <c r="A143" s="486"/>
      <c r="B143" s="486"/>
      <c r="C143" s="476"/>
      <c r="D143" s="476"/>
      <c r="E143" s="476"/>
      <c r="F143" s="476"/>
      <c r="G143" s="2796" t="str">
        <f>'3a'!$E$134</f>
        <v>Vehículos y elementos transporte</v>
      </c>
      <c r="H143" s="2797"/>
      <c r="I143" s="486">
        <f t="shared" ref="I143:AA143" si="166">SUM(I137:I142)</f>
        <v>0</v>
      </c>
      <c r="J143" s="476">
        <f t="shared" si="166"/>
        <v>0</v>
      </c>
      <c r="K143" s="476">
        <f t="shared" si="166"/>
        <v>0</v>
      </c>
      <c r="L143" s="476">
        <f t="shared" si="166"/>
        <v>0</v>
      </c>
      <c r="M143" s="476">
        <f t="shared" si="166"/>
        <v>0</v>
      </c>
      <c r="N143" s="476">
        <f t="shared" si="166"/>
        <v>0</v>
      </c>
      <c r="O143" s="476">
        <f t="shared" si="166"/>
        <v>0</v>
      </c>
      <c r="P143" s="476">
        <f t="shared" si="166"/>
        <v>0</v>
      </c>
      <c r="Q143" s="476">
        <f t="shared" si="166"/>
        <v>0</v>
      </c>
      <c r="R143" s="476">
        <f t="shared" si="166"/>
        <v>0</v>
      </c>
      <c r="S143" s="476">
        <f t="shared" si="166"/>
        <v>0</v>
      </c>
      <c r="T143" s="476">
        <f t="shared" si="166"/>
        <v>0</v>
      </c>
      <c r="U143" s="949">
        <f t="shared" si="166"/>
        <v>0</v>
      </c>
      <c r="V143" s="486">
        <f t="shared" si="166"/>
        <v>0</v>
      </c>
      <c r="W143" s="476">
        <f t="shared" si="166"/>
        <v>0</v>
      </c>
      <c r="X143" s="949">
        <f t="shared" si="166"/>
        <v>0</v>
      </c>
      <c r="Y143" s="486">
        <f t="shared" si="166"/>
        <v>0</v>
      </c>
      <c r="Z143" s="476">
        <f t="shared" si="166"/>
        <v>0</v>
      </c>
      <c r="AA143" s="949">
        <f t="shared" si="166"/>
        <v>0</v>
      </c>
      <c r="AB143" s="476"/>
      <c r="AC143" s="476"/>
      <c r="AD143" s="476"/>
      <c r="AE143" s="476"/>
      <c r="AF143" s="476"/>
      <c r="AG143" s="476"/>
      <c r="AH143" s="476"/>
      <c r="AI143" s="476"/>
      <c r="AJ143" s="476"/>
      <c r="AK143" s="476"/>
      <c r="AL143" s="476"/>
      <c r="AM143" s="476"/>
      <c r="AN143" s="476"/>
      <c r="AO143" s="476"/>
      <c r="AP143" s="476"/>
      <c r="AQ143" s="476"/>
      <c r="AR143" s="476"/>
      <c r="AS143" s="476"/>
      <c r="AT143" s="476"/>
      <c r="AU143" s="476"/>
      <c r="AV143" s="486"/>
      <c r="AW143" s="476"/>
      <c r="AX143" s="476"/>
      <c r="AY143" s="476"/>
      <c r="AZ143" s="476"/>
      <c r="BA143" s="476"/>
      <c r="BB143" s="476"/>
      <c r="BC143" s="476"/>
      <c r="BD143" s="476"/>
      <c r="BE143" s="476"/>
      <c r="BF143" s="476"/>
      <c r="BG143" s="949"/>
      <c r="BH143" s="486"/>
      <c r="BI143" s="476"/>
      <c r="BJ143" s="476"/>
      <c r="BK143" s="476"/>
      <c r="BL143" s="476"/>
      <c r="BM143" s="476"/>
      <c r="BN143" s="476"/>
      <c r="BO143" s="476"/>
      <c r="BP143" s="476"/>
      <c r="BQ143" s="476"/>
      <c r="BR143" s="476"/>
      <c r="BS143" s="949"/>
      <c r="BT143" s="476"/>
      <c r="BU143" s="476"/>
      <c r="BV143" s="476"/>
      <c r="BW143" s="476"/>
      <c r="BX143" s="476"/>
      <c r="BY143" s="476"/>
      <c r="BZ143" s="476"/>
      <c r="CA143" s="476"/>
      <c r="CB143" s="476"/>
      <c r="CC143" s="476"/>
      <c r="CD143" s="476"/>
      <c r="CE143" s="476"/>
      <c r="CF143" s="476"/>
      <c r="CG143" s="476"/>
      <c r="CH143" s="476"/>
      <c r="CI143" s="476"/>
      <c r="CJ143" s="476"/>
      <c r="CK143" s="476"/>
      <c r="CL143" s="476"/>
      <c r="CM143" s="476"/>
    </row>
    <row r="144" spans="1:91" x14ac:dyDescent="0.15">
      <c r="A144" s="486"/>
      <c r="B144" s="486">
        <f>IF(C144=0,0,'3a'!E142)</f>
        <v>0</v>
      </c>
      <c r="C144" s="476">
        <f>IF('3a'!H142=CResult!$Q$39,'3a'!G142,0)</f>
        <v>0</v>
      </c>
      <c r="D144" s="476"/>
      <c r="E144" s="476"/>
      <c r="F144" s="476">
        <f>IF($C144=0,0,'3a'!N142)</f>
        <v>0</v>
      </c>
      <c r="G144" s="476">
        <f>IF($C144=0,0,'3a'!O142)</f>
        <v>0</v>
      </c>
      <c r="H144" s="949">
        <f t="shared" ref="H144:H149" si="167">IF(F144=0,0,C144/F144)</f>
        <v>0</v>
      </c>
      <c r="I144" s="486">
        <f t="shared" ref="I144:I149" si="168">IF(BH144&lt;=0,0,AJ144)</f>
        <v>0</v>
      </c>
      <c r="J144" s="476">
        <f t="shared" ref="J144:J149" si="169">IF(BI144&lt;=0,0,AK144)</f>
        <v>0</v>
      </c>
      <c r="K144" s="476">
        <f t="shared" ref="K144:K149" si="170">IF(BJ144&lt;=0,0,AL144)</f>
        <v>0</v>
      </c>
      <c r="L144" s="476">
        <f t="shared" ref="L144:L149" si="171">IF(BK144&lt;=0,0,AM144)</f>
        <v>0</v>
      </c>
      <c r="M144" s="476">
        <f t="shared" ref="M144:M149" si="172">IF(BL144&lt;=0,0,AN144)</f>
        <v>0</v>
      </c>
      <c r="N144" s="476">
        <f t="shared" ref="N144:N149" si="173">IF(BM144&lt;=0,0,AO144)</f>
        <v>0</v>
      </c>
      <c r="O144" s="476">
        <f t="shared" ref="O144:O149" si="174">IF(BN144&lt;=0,0,AP144)</f>
        <v>0</v>
      </c>
      <c r="P144" s="476">
        <f t="shared" ref="P144:P149" si="175">IF(BO144&lt;=0,0,AQ144)</f>
        <v>0</v>
      </c>
      <c r="Q144" s="476">
        <f t="shared" ref="Q144:Q149" si="176">IF(BP144&lt;=0,0,AR144)</f>
        <v>0</v>
      </c>
      <c r="R144" s="476">
        <f t="shared" ref="R144:R149" si="177">IF(BQ144&lt;=0,0,AS144)</f>
        <v>0</v>
      </c>
      <c r="S144" s="476">
        <f t="shared" ref="S144:S149" si="178">IF(BR144&lt;=0,0,AT144)</f>
        <v>0</v>
      </c>
      <c r="T144" s="476">
        <f t="shared" ref="T144:T149" si="179">IF(BS144&lt;=0,0,AU144)</f>
        <v>0</v>
      </c>
      <c r="U144" s="949">
        <f t="shared" si="82"/>
        <v>0</v>
      </c>
      <c r="V144" s="486">
        <f t="shared" ref="V144:V149" si="180">+C144-U144</f>
        <v>0</v>
      </c>
      <c r="W144" s="476">
        <f t="shared" ref="W144:W149" si="181">IF($H144=0,0,V144/$H144)</f>
        <v>0</v>
      </c>
      <c r="X144" s="949">
        <f t="shared" si="83"/>
        <v>0</v>
      </c>
      <c r="Y144" s="486">
        <f t="shared" si="84"/>
        <v>0</v>
      </c>
      <c r="Z144" s="476">
        <f t="shared" ref="Z144:Z149" si="182">IF($H144=0,0,Y144/$H144)</f>
        <v>0</v>
      </c>
      <c r="AA144" s="949">
        <f t="shared" si="85"/>
        <v>0</v>
      </c>
      <c r="AB144" s="476" t="str">
        <f t="shared" ref="AB144:AB149" si="183">IF(AA144+X144+U144=C144,"OK","ERROR")</f>
        <v>OK</v>
      </c>
      <c r="AC144" s="476">
        <f>IF(G144=CResult!$S$31,H144,0)</f>
        <v>0</v>
      </c>
      <c r="AD144" s="476">
        <f>IF(G144=CResult!$S$32,H144,0)</f>
        <v>0</v>
      </c>
      <c r="AE144" s="476">
        <f>IF($G144=CResult!S$33,H144,0)</f>
        <v>0</v>
      </c>
      <c r="AF144" s="476">
        <f>IF(G144=CResult!$S$34,H144,0)</f>
        <v>0</v>
      </c>
      <c r="AG144" s="476">
        <f>IF(G144=CResult!$S$35,H144,0)</f>
        <v>0</v>
      </c>
      <c r="AH144" s="476">
        <f>IF(G144=CResult!$S$36,H144,0)</f>
        <v>0</v>
      </c>
      <c r="AI144" s="476">
        <f>IF(G144=CResult!$S$37,H144,0)</f>
        <v>0</v>
      </c>
      <c r="AJ144" s="476">
        <f t="shared" si="86"/>
        <v>0</v>
      </c>
      <c r="AK144" s="476">
        <f t="shared" si="87"/>
        <v>0</v>
      </c>
      <c r="AL144" s="476">
        <f t="shared" si="88"/>
        <v>0</v>
      </c>
      <c r="AM144" s="476">
        <f t="shared" si="89"/>
        <v>0</v>
      </c>
      <c r="AN144" s="476">
        <f t="shared" si="90"/>
        <v>0</v>
      </c>
      <c r="AO144" s="476">
        <f t="shared" si="91"/>
        <v>0</v>
      </c>
      <c r="AP144" s="476">
        <f t="shared" si="92"/>
        <v>0</v>
      </c>
      <c r="AQ144" s="476">
        <f t="shared" si="93"/>
        <v>0</v>
      </c>
      <c r="AR144" s="476">
        <f t="shared" si="94"/>
        <v>0</v>
      </c>
      <c r="AS144" s="476">
        <f t="shared" si="95"/>
        <v>0</v>
      </c>
      <c r="AT144" s="476">
        <f t="shared" si="96"/>
        <v>0</v>
      </c>
      <c r="AU144" s="476">
        <f t="shared" si="97"/>
        <v>0</v>
      </c>
      <c r="AV144" s="486">
        <f t="shared" ref="AV144:AV149" si="184">+C144</f>
        <v>0</v>
      </c>
      <c r="AW144" s="476">
        <f t="shared" si="98"/>
        <v>0</v>
      </c>
      <c r="AX144" s="476">
        <f t="shared" si="99"/>
        <v>0</v>
      </c>
      <c r="AY144" s="476">
        <f t="shared" si="100"/>
        <v>0</v>
      </c>
      <c r="AZ144" s="476">
        <f t="shared" si="101"/>
        <v>0</v>
      </c>
      <c r="BA144" s="476">
        <f t="shared" si="102"/>
        <v>0</v>
      </c>
      <c r="BB144" s="476">
        <f t="shared" si="103"/>
        <v>0</v>
      </c>
      <c r="BC144" s="476">
        <f t="shared" si="104"/>
        <v>0</v>
      </c>
      <c r="BD144" s="476">
        <f t="shared" si="105"/>
        <v>0</v>
      </c>
      <c r="BE144" s="476">
        <f t="shared" si="106"/>
        <v>0</v>
      </c>
      <c r="BF144" s="476">
        <f t="shared" si="107"/>
        <v>0</v>
      </c>
      <c r="BG144" s="949">
        <f t="shared" si="108"/>
        <v>0</v>
      </c>
      <c r="BH144" s="486">
        <f t="shared" si="81"/>
        <v>0</v>
      </c>
      <c r="BI144" s="476">
        <f t="shared" si="68"/>
        <v>0</v>
      </c>
      <c r="BJ144" s="476">
        <f t="shared" si="69"/>
        <v>0</v>
      </c>
      <c r="BK144" s="476">
        <f t="shared" si="70"/>
        <v>0</v>
      </c>
      <c r="BL144" s="476">
        <f t="shared" si="71"/>
        <v>0</v>
      </c>
      <c r="BM144" s="476">
        <f t="shared" si="72"/>
        <v>0</v>
      </c>
      <c r="BN144" s="476">
        <f t="shared" si="73"/>
        <v>0</v>
      </c>
      <c r="BO144" s="476">
        <f t="shared" si="74"/>
        <v>0</v>
      </c>
      <c r="BP144" s="476">
        <f t="shared" si="75"/>
        <v>0</v>
      </c>
      <c r="BQ144" s="476">
        <f t="shared" si="76"/>
        <v>0</v>
      </c>
      <c r="BR144" s="476">
        <f t="shared" si="77"/>
        <v>0</v>
      </c>
      <c r="BS144" s="949">
        <f t="shared" si="78"/>
        <v>0</v>
      </c>
      <c r="BT144" s="476"/>
      <c r="BU144" s="476"/>
      <c r="BV144" s="476"/>
      <c r="BW144" s="476"/>
      <c r="BX144" s="476"/>
      <c r="BY144" s="476"/>
      <c r="BZ144" s="476"/>
      <c r="CA144" s="476"/>
      <c r="CB144" s="476"/>
      <c r="CC144" s="476"/>
      <c r="CD144" s="476"/>
      <c r="CE144" s="476"/>
      <c r="CF144" s="476"/>
      <c r="CG144" s="476"/>
      <c r="CH144" s="476"/>
      <c r="CI144" s="476"/>
      <c r="CJ144" s="476"/>
      <c r="CK144" s="476"/>
      <c r="CL144" s="476"/>
      <c r="CM144" s="476"/>
    </row>
    <row r="145" spans="1:91" x14ac:dyDescent="0.15">
      <c r="A145" s="486"/>
      <c r="B145" s="486">
        <f>IF(C145=0,0,'3a'!E143)</f>
        <v>0</v>
      </c>
      <c r="C145" s="476">
        <f>IF('3a'!H143=CResult!$Q$39,'3a'!G143,0)</f>
        <v>0</v>
      </c>
      <c r="D145" s="476"/>
      <c r="E145" s="476"/>
      <c r="F145" s="476">
        <f>IF($C145=0,0,'3a'!N143)</f>
        <v>0</v>
      </c>
      <c r="G145" s="476">
        <f>IF($C145=0,0,'3a'!O143)</f>
        <v>0</v>
      </c>
      <c r="H145" s="949">
        <f t="shared" si="167"/>
        <v>0</v>
      </c>
      <c r="I145" s="486">
        <f t="shared" si="168"/>
        <v>0</v>
      </c>
      <c r="J145" s="476">
        <f t="shared" si="169"/>
        <v>0</v>
      </c>
      <c r="K145" s="476">
        <f t="shared" si="170"/>
        <v>0</v>
      </c>
      <c r="L145" s="476">
        <f t="shared" si="171"/>
        <v>0</v>
      </c>
      <c r="M145" s="476">
        <f t="shared" si="172"/>
        <v>0</v>
      </c>
      <c r="N145" s="476">
        <f t="shared" si="173"/>
        <v>0</v>
      </c>
      <c r="O145" s="476">
        <f t="shared" si="174"/>
        <v>0</v>
      </c>
      <c r="P145" s="476">
        <f t="shared" si="175"/>
        <v>0</v>
      </c>
      <c r="Q145" s="476">
        <f t="shared" si="176"/>
        <v>0</v>
      </c>
      <c r="R145" s="476">
        <f t="shared" si="177"/>
        <v>0</v>
      </c>
      <c r="S145" s="476">
        <f t="shared" si="178"/>
        <v>0</v>
      </c>
      <c r="T145" s="476">
        <f t="shared" si="179"/>
        <v>0</v>
      </c>
      <c r="U145" s="949">
        <f t="shared" si="82"/>
        <v>0</v>
      </c>
      <c r="V145" s="486">
        <f t="shared" si="180"/>
        <v>0</v>
      </c>
      <c r="W145" s="476">
        <f t="shared" si="181"/>
        <v>0</v>
      </c>
      <c r="X145" s="949">
        <f t="shared" si="83"/>
        <v>0</v>
      </c>
      <c r="Y145" s="486">
        <f t="shared" si="84"/>
        <v>0</v>
      </c>
      <c r="Z145" s="476">
        <f t="shared" si="182"/>
        <v>0</v>
      </c>
      <c r="AA145" s="949">
        <f t="shared" si="85"/>
        <v>0</v>
      </c>
      <c r="AB145" s="476" t="str">
        <f t="shared" si="183"/>
        <v>OK</v>
      </c>
      <c r="AC145" s="476">
        <f>IF(G145=CResult!$S$31,H145,0)</f>
        <v>0</v>
      </c>
      <c r="AD145" s="476">
        <f>IF(G145=CResult!$S$32,H145,0)</f>
        <v>0</v>
      </c>
      <c r="AE145" s="476">
        <f>IF($G145=CResult!S$33,H145,0)</f>
        <v>0</v>
      </c>
      <c r="AF145" s="476">
        <f>IF(G145=CResult!$S$34,H145,0)</f>
        <v>0</v>
      </c>
      <c r="AG145" s="476">
        <f>IF(G145=CResult!$S$35,H145,0)</f>
        <v>0</v>
      </c>
      <c r="AH145" s="476">
        <f>IF(G145=CResult!$S$36,H145,0)</f>
        <v>0</v>
      </c>
      <c r="AI145" s="476">
        <f>IF(G145=CResult!$S$37,H145,0)</f>
        <v>0</v>
      </c>
      <c r="AJ145" s="476">
        <f t="shared" si="86"/>
        <v>0</v>
      </c>
      <c r="AK145" s="476">
        <f t="shared" si="87"/>
        <v>0</v>
      </c>
      <c r="AL145" s="476">
        <f t="shared" si="88"/>
        <v>0</v>
      </c>
      <c r="AM145" s="476">
        <f t="shared" si="89"/>
        <v>0</v>
      </c>
      <c r="AN145" s="476">
        <f t="shared" si="90"/>
        <v>0</v>
      </c>
      <c r="AO145" s="476">
        <f t="shared" si="91"/>
        <v>0</v>
      </c>
      <c r="AP145" s="476">
        <f t="shared" si="92"/>
        <v>0</v>
      </c>
      <c r="AQ145" s="476">
        <f t="shared" si="93"/>
        <v>0</v>
      </c>
      <c r="AR145" s="476">
        <f t="shared" si="94"/>
        <v>0</v>
      </c>
      <c r="AS145" s="476">
        <f t="shared" si="95"/>
        <v>0</v>
      </c>
      <c r="AT145" s="476">
        <f t="shared" si="96"/>
        <v>0</v>
      </c>
      <c r="AU145" s="476">
        <f t="shared" si="97"/>
        <v>0</v>
      </c>
      <c r="AV145" s="486">
        <f t="shared" si="184"/>
        <v>0</v>
      </c>
      <c r="AW145" s="476">
        <f t="shared" si="98"/>
        <v>0</v>
      </c>
      <c r="AX145" s="476">
        <f t="shared" si="99"/>
        <v>0</v>
      </c>
      <c r="AY145" s="476">
        <f t="shared" si="100"/>
        <v>0</v>
      </c>
      <c r="AZ145" s="476">
        <f t="shared" si="101"/>
        <v>0</v>
      </c>
      <c r="BA145" s="476">
        <f t="shared" si="102"/>
        <v>0</v>
      </c>
      <c r="BB145" s="476">
        <f t="shared" si="103"/>
        <v>0</v>
      </c>
      <c r="BC145" s="476">
        <f t="shared" si="104"/>
        <v>0</v>
      </c>
      <c r="BD145" s="476">
        <f t="shared" si="105"/>
        <v>0</v>
      </c>
      <c r="BE145" s="476">
        <f t="shared" si="106"/>
        <v>0</v>
      </c>
      <c r="BF145" s="476">
        <f t="shared" si="107"/>
        <v>0</v>
      </c>
      <c r="BG145" s="949">
        <f t="shared" si="108"/>
        <v>0</v>
      </c>
      <c r="BH145" s="486">
        <f t="shared" si="81"/>
        <v>0</v>
      </c>
      <c r="BI145" s="476">
        <f t="shared" si="68"/>
        <v>0</v>
      </c>
      <c r="BJ145" s="476">
        <f t="shared" si="69"/>
        <v>0</v>
      </c>
      <c r="BK145" s="476">
        <f t="shared" si="70"/>
        <v>0</v>
      </c>
      <c r="BL145" s="476">
        <f t="shared" si="71"/>
        <v>0</v>
      </c>
      <c r="BM145" s="476">
        <f t="shared" si="72"/>
        <v>0</v>
      </c>
      <c r="BN145" s="476">
        <f t="shared" si="73"/>
        <v>0</v>
      </c>
      <c r="BO145" s="476">
        <f t="shared" si="74"/>
        <v>0</v>
      </c>
      <c r="BP145" s="476">
        <f t="shared" si="75"/>
        <v>0</v>
      </c>
      <c r="BQ145" s="476">
        <f t="shared" si="76"/>
        <v>0</v>
      </c>
      <c r="BR145" s="476">
        <f t="shared" si="77"/>
        <v>0</v>
      </c>
      <c r="BS145" s="949">
        <f t="shared" si="78"/>
        <v>0</v>
      </c>
      <c r="BT145" s="476"/>
      <c r="BU145" s="476"/>
      <c r="BV145" s="476"/>
      <c r="BW145" s="476"/>
      <c r="BX145" s="476"/>
      <c r="BY145" s="476"/>
      <c r="BZ145" s="476"/>
      <c r="CA145" s="476"/>
      <c r="CB145" s="476"/>
      <c r="CC145" s="476"/>
      <c r="CD145" s="476"/>
      <c r="CE145" s="476"/>
      <c r="CF145" s="476"/>
      <c r="CG145" s="476"/>
      <c r="CH145" s="476"/>
      <c r="CI145" s="476"/>
      <c r="CJ145" s="476"/>
      <c r="CK145" s="476"/>
      <c r="CL145" s="476"/>
      <c r="CM145" s="476"/>
    </row>
    <row r="146" spans="1:91" x14ac:dyDescent="0.15">
      <c r="A146" s="486"/>
      <c r="B146" s="486">
        <f>IF(C146=0,0,'3a'!E144)</f>
        <v>0</v>
      </c>
      <c r="C146" s="476">
        <f>IF('3a'!H144=CResult!$Q$39,'3a'!G144,0)</f>
        <v>0</v>
      </c>
      <c r="D146" s="476"/>
      <c r="E146" s="476"/>
      <c r="F146" s="476">
        <f>IF($C146=0,0,'3a'!N144)</f>
        <v>0</v>
      </c>
      <c r="G146" s="476">
        <f>IF($C146=0,0,'3a'!O144)</f>
        <v>0</v>
      </c>
      <c r="H146" s="949">
        <f t="shared" si="167"/>
        <v>0</v>
      </c>
      <c r="I146" s="486">
        <f t="shared" si="168"/>
        <v>0</v>
      </c>
      <c r="J146" s="476">
        <f t="shared" si="169"/>
        <v>0</v>
      </c>
      <c r="K146" s="476">
        <f t="shared" si="170"/>
        <v>0</v>
      </c>
      <c r="L146" s="476">
        <f t="shared" si="171"/>
        <v>0</v>
      </c>
      <c r="M146" s="476">
        <f t="shared" si="172"/>
        <v>0</v>
      </c>
      <c r="N146" s="476">
        <f t="shared" si="173"/>
        <v>0</v>
      </c>
      <c r="O146" s="476">
        <f t="shared" si="174"/>
        <v>0</v>
      </c>
      <c r="P146" s="476">
        <f t="shared" si="175"/>
        <v>0</v>
      </c>
      <c r="Q146" s="476">
        <f t="shared" si="176"/>
        <v>0</v>
      </c>
      <c r="R146" s="476">
        <f t="shared" si="177"/>
        <v>0</v>
      </c>
      <c r="S146" s="476">
        <f t="shared" si="178"/>
        <v>0</v>
      </c>
      <c r="T146" s="476">
        <f t="shared" si="179"/>
        <v>0</v>
      </c>
      <c r="U146" s="949">
        <f t="shared" si="82"/>
        <v>0</v>
      </c>
      <c r="V146" s="486">
        <f t="shared" si="180"/>
        <v>0</v>
      </c>
      <c r="W146" s="476">
        <f t="shared" si="181"/>
        <v>0</v>
      </c>
      <c r="X146" s="949">
        <f t="shared" si="83"/>
        <v>0</v>
      </c>
      <c r="Y146" s="486">
        <f t="shared" si="84"/>
        <v>0</v>
      </c>
      <c r="Z146" s="476">
        <f t="shared" si="182"/>
        <v>0</v>
      </c>
      <c r="AA146" s="949">
        <f t="shared" si="85"/>
        <v>0</v>
      </c>
      <c r="AB146" s="476" t="str">
        <f t="shared" si="183"/>
        <v>OK</v>
      </c>
      <c r="AC146" s="476">
        <f>IF(G146=CResult!$S$31,H146,0)</f>
        <v>0</v>
      </c>
      <c r="AD146" s="476">
        <f>IF(G146=CResult!$S$32,H146,0)</f>
        <v>0</v>
      </c>
      <c r="AE146" s="476">
        <f>IF($G146=CResult!S$33,H146,0)</f>
        <v>0</v>
      </c>
      <c r="AF146" s="476">
        <f>IF(G146=CResult!$S$34,H146,0)</f>
        <v>0</v>
      </c>
      <c r="AG146" s="476">
        <f>IF(G146=CResult!$S$35,H146,0)</f>
        <v>0</v>
      </c>
      <c r="AH146" s="476">
        <f>IF(G146=CResult!$S$36,H146,0)</f>
        <v>0</v>
      </c>
      <c r="AI146" s="476">
        <f>IF(G146=CResult!$S$37,H146,0)</f>
        <v>0</v>
      </c>
      <c r="AJ146" s="476">
        <f t="shared" si="86"/>
        <v>0</v>
      </c>
      <c r="AK146" s="476">
        <f t="shared" si="87"/>
        <v>0</v>
      </c>
      <c r="AL146" s="476">
        <f t="shared" si="88"/>
        <v>0</v>
      </c>
      <c r="AM146" s="476">
        <f t="shared" si="89"/>
        <v>0</v>
      </c>
      <c r="AN146" s="476">
        <f t="shared" si="90"/>
        <v>0</v>
      </c>
      <c r="AO146" s="476">
        <f t="shared" si="91"/>
        <v>0</v>
      </c>
      <c r="AP146" s="476">
        <f t="shared" si="92"/>
        <v>0</v>
      </c>
      <c r="AQ146" s="476">
        <f t="shared" si="93"/>
        <v>0</v>
      </c>
      <c r="AR146" s="476">
        <f t="shared" si="94"/>
        <v>0</v>
      </c>
      <c r="AS146" s="476">
        <f t="shared" si="95"/>
        <v>0</v>
      </c>
      <c r="AT146" s="476">
        <f t="shared" si="96"/>
        <v>0</v>
      </c>
      <c r="AU146" s="476">
        <f t="shared" si="97"/>
        <v>0</v>
      </c>
      <c r="AV146" s="486">
        <f t="shared" si="184"/>
        <v>0</v>
      </c>
      <c r="AW146" s="476">
        <f t="shared" si="98"/>
        <v>0</v>
      </c>
      <c r="AX146" s="476">
        <f t="shared" si="99"/>
        <v>0</v>
      </c>
      <c r="AY146" s="476">
        <f t="shared" si="100"/>
        <v>0</v>
      </c>
      <c r="AZ146" s="476">
        <f t="shared" si="101"/>
        <v>0</v>
      </c>
      <c r="BA146" s="476">
        <f t="shared" si="102"/>
        <v>0</v>
      </c>
      <c r="BB146" s="476">
        <f t="shared" si="103"/>
        <v>0</v>
      </c>
      <c r="BC146" s="476">
        <f t="shared" si="104"/>
        <v>0</v>
      </c>
      <c r="BD146" s="476">
        <f t="shared" si="105"/>
        <v>0</v>
      </c>
      <c r="BE146" s="476">
        <f t="shared" si="106"/>
        <v>0</v>
      </c>
      <c r="BF146" s="476">
        <f t="shared" si="107"/>
        <v>0</v>
      </c>
      <c r="BG146" s="949">
        <f t="shared" si="108"/>
        <v>0</v>
      </c>
      <c r="BH146" s="486">
        <f t="shared" si="81"/>
        <v>0</v>
      </c>
      <c r="BI146" s="476">
        <f t="shared" si="68"/>
        <v>0</v>
      </c>
      <c r="BJ146" s="476">
        <f t="shared" si="69"/>
        <v>0</v>
      </c>
      <c r="BK146" s="476">
        <f t="shared" si="70"/>
        <v>0</v>
      </c>
      <c r="BL146" s="476">
        <f t="shared" si="71"/>
        <v>0</v>
      </c>
      <c r="BM146" s="476">
        <f t="shared" si="72"/>
        <v>0</v>
      </c>
      <c r="BN146" s="476">
        <f t="shared" si="73"/>
        <v>0</v>
      </c>
      <c r="BO146" s="476">
        <f t="shared" si="74"/>
        <v>0</v>
      </c>
      <c r="BP146" s="476">
        <f t="shared" si="75"/>
        <v>0</v>
      </c>
      <c r="BQ146" s="476">
        <f t="shared" si="76"/>
        <v>0</v>
      </c>
      <c r="BR146" s="476">
        <f t="shared" si="77"/>
        <v>0</v>
      </c>
      <c r="BS146" s="949">
        <f t="shared" si="78"/>
        <v>0</v>
      </c>
      <c r="BT146" s="476"/>
      <c r="BU146" s="476"/>
      <c r="BV146" s="476"/>
      <c r="BW146" s="476"/>
      <c r="BX146" s="476"/>
      <c r="BY146" s="476"/>
      <c r="BZ146" s="476"/>
      <c r="CA146" s="476"/>
      <c r="CB146" s="476"/>
      <c r="CC146" s="476"/>
      <c r="CD146" s="476"/>
      <c r="CE146" s="476"/>
      <c r="CF146" s="476"/>
      <c r="CG146" s="476"/>
      <c r="CH146" s="476"/>
      <c r="CI146" s="476"/>
      <c r="CJ146" s="476"/>
      <c r="CK146" s="476"/>
      <c r="CL146" s="476"/>
      <c r="CM146" s="476"/>
    </row>
    <row r="147" spans="1:91" x14ac:dyDescent="0.15">
      <c r="A147" s="486"/>
      <c r="B147" s="486">
        <f>IF(C147=0,0,'3a'!E145)</f>
        <v>0</v>
      </c>
      <c r="C147" s="476">
        <f>IF('3a'!H145=CResult!$Q$39,'3a'!G145,0)</f>
        <v>0</v>
      </c>
      <c r="D147" s="476"/>
      <c r="E147" s="476"/>
      <c r="F147" s="476">
        <f>IF($C147=0,0,'3a'!N145)</f>
        <v>0</v>
      </c>
      <c r="G147" s="476">
        <f>IF($C147=0,0,'3a'!O145)</f>
        <v>0</v>
      </c>
      <c r="H147" s="949">
        <f t="shared" si="167"/>
        <v>0</v>
      </c>
      <c r="I147" s="486">
        <f t="shared" si="168"/>
        <v>0</v>
      </c>
      <c r="J147" s="476">
        <f t="shared" si="169"/>
        <v>0</v>
      </c>
      <c r="K147" s="476">
        <f t="shared" si="170"/>
        <v>0</v>
      </c>
      <c r="L147" s="476">
        <f t="shared" si="171"/>
        <v>0</v>
      </c>
      <c r="M147" s="476">
        <f t="shared" si="172"/>
        <v>0</v>
      </c>
      <c r="N147" s="476">
        <f t="shared" si="173"/>
        <v>0</v>
      </c>
      <c r="O147" s="476">
        <f t="shared" si="174"/>
        <v>0</v>
      </c>
      <c r="P147" s="476">
        <f t="shared" si="175"/>
        <v>0</v>
      </c>
      <c r="Q147" s="476">
        <f t="shared" si="176"/>
        <v>0</v>
      </c>
      <c r="R147" s="476">
        <f t="shared" si="177"/>
        <v>0</v>
      </c>
      <c r="S147" s="476">
        <f t="shared" si="178"/>
        <v>0</v>
      </c>
      <c r="T147" s="476">
        <f t="shared" si="179"/>
        <v>0</v>
      </c>
      <c r="U147" s="949">
        <f t="shared" si="82"/>
        <v>0</v>
      </c>
      <c r="V147" s="486">
        <f t="shared" si="180"/>
        <v>0</v>
      </c>
      <c r="W147" s="476">
        <f t="shared" si="181"/>
        <v>0</v>
      </c>
      <c r="X147" s="949">
        <f t="shared" si="83"/>
        <v>0</v>
      </c>
      <c r="Y147" s="486">
        <f t="shared" si="84"/>
        <v>0</v>
      </c>
      <c r="Z147" s="476">
        <f t="shared" si="182"/>
        <v>0</v>
      </c>
      <c r="AA147" s="949">
        <f t="shared" si="85"/>
        <v>0</v>
      </c>
      <c r="AB147" s="476" t="str">
        <f t="shared" si="183"/>
        <v>OK</v>
      </c>
      <c r="AC147" s="476">
        <f>IF(G147=CResult!$S$31,H147,0)</f>
        <v>0</v>
      </c>
      <c r="AD147" s="476">
        <f>IF(G147=CResult!$S$32,H147,0)</f>
        <v>0</v>
      </c>
      <c r="AE147" s="476">
        <f>IF($G147=CResult!S$33,H147,0)</f>
        <v>0</v>
      </c>
      <c r="AF147" s="476">
        <f>IF(G147=CResult!$S$34,H147,0)</f>
        <v>0</v>
      </c>
      <c r="AG147" s="476">
        <f>IF(G147=CResult!$S$35,H147,0)</f>
        <v>0</v>
      </c>
      <c r="AH147" s="476">
        <f>IF(G147=CResult!$S$36,H147,0)</f>
        <v>0</v>
      </c>
      <c r="AI147" s="476">
        <f>IF(G147=CResult!$S$37,H147,0)</f>
        <v>0</v>
      </c>
      <c r="AJ147" s="476">
        <f t="shared" si="86"/>
        <v>0</v>
      </c>
      <c r="AK147" s="476">
        <f t="shared" si="87"/>
        <v>0</v>
      </c>
      <c r="AL147" s="476">
        <f t="shared" si="88"/>
        <v>0</v>
      </c>
      <c r="AM147" s="476">
        <f t="shared" si="89"/>
        <v>0</v>
      </c>
      <c r="AN147" s="476">
        <f t="shared" si="90"/>
        <v>0</v>
      </c>
      <c r="AO147" s="476">
        <f t="shared" si="91"/>
        <v>0</v>
      </c>
      <c r="AP147" s="476">
        <f t="shared" si="92"/>
        <v>0</v>
      </c>
      <c r="AQ147" s="476">
        <f t="shared" si="93"/>
        <v>0</v>
      </c>
      <c r="AR147" s="476">
        <f t="shared" si="94"/>
        <v>0</v>
      </c>
      <c r="AS147" s="476">
        <f t="shared" si="95"/>
        <v>0</v>
      </c>
      <c r="AT147" s="476">
        <f t="shared" si="96"/>
        <v>0</v>
      </c>
      <c r="AU147" s="476">
        <f t="shared" si="97"/>
        <v>0</v>
      </c>
      <c r="AV147" s="486">
        <f t="shared" si="184"/>
        <v>0</v>
      </c>
      <c r="AW147" s="476">
        <f t="shared" si="98"/>
        <v>0</v>
      </c>
      <c r="AX147" s="476">
        <f t="shared" si="99"/>
        <v>0</v>
      </c>
      <c r="AY147" s="476">
        <f t="shared" si="100"/>
        <v>0</v>
      </c>
      <c r="AZ147" s="476">
        <f t="shared" si="101"/>
        <v>0</v>
      </c>
      <c r="BA147" s="476">
        <f t="shared" si="102"/>
        <v>0</v>
      </c>
      <c r="BB147" s="476">
        <f t="shared" si="103"/>
        <v>0</v>
      </c>
      <c r="BC147" s="476">
        <f t="shared" si="104"/>
        <v>0</v>
      </c>
      <c r="BD147" s="476">
        <f t="shared" si="105"/>
        <v>0</v>
      </c>
      <c r="BE147" s="476">
        <f t="shared" si="106"/>
        <v>0</v>
      </c>
      <c r="BF147" s="476">
        <f t="shared" si="107"/>
        <v>0</v>
      </c>
      <c r="BG147" s="949">
        <f t="shared" si="108"/>
        <v>0</v>
      </c>
      <c r="BH147" s="486">
        <f t="shared" si="81"/>
        <v>0</v>
      </c>
      <c r="BI147" s="476">
        <f t="shared" si="68"/>
        <v>0</v>
      </c>
      <c r="BJ147" s="476">
        <f t="shared" si="69"/>
        <v>0</v>
      </c>
      <c r="BK147" s="476">
        <f t="shared" si="70"/>
        <v>0</v>
      </c>
      <c r="BL147" s="476">
        <f t="shared" si="71"/>
        <v>0</v>
      </c>
      <c r="BM147" s="476">
        <f t="shared" si="72"/>
        <v>0</v>
      </c>
      <c r="BN147" s="476">
        <f t="shared" si="73"/>
        <v>0</v>
      </c>
      <c r="BO147" s="476">
        <f t="shared" si="74"/>
        <v>0</v>
      </c>
      <c r="BP147" s="476">
        <f t="shared" si="75"/>
        <v>0</v>
      </c>
      <c r="BQ147" s="476">
        <f t="shared" si="76"/>
        <v>0</v>
      </c>
      <c r="BR147" s="476">
        <f t="shared" si="77"/>
        <v>0</v>
      </c>
      <c r="BS147" s="949">
        <f t="shared" si="78"/>
        <v>0</v>
      </c>
      <c r="BT147" s="476"/>
      <c r="BU147" s="476"/>
      <c r="BV147" s="476"/>
      <c r="BW147" s="476"/>
      <c r="BX147" s="476"/>
      <c r="BY147" s="476"/>
      <c r="BZ147" s="476"/>
      <c r="CA147" s="476"/>
      <c r="CB147" s="476"/>
      <c r="CC147" s="476"/>
      <c r="CD147" s="476"/>
      <c r="CE147" s="476"/>
      <c r="CF147" s="476"/>
      <c r="CG147" s="476"/>
      <c r="CH147" s="476"/>
      <c r="CI147" s="476"/>
      <c r="CJ147" s="476"/>
      <c r="CK147" s="476"/>
      <c r="CL147" s="476"/>
      <c r="CM147" s="476"/>
    </row>
    <row r="148" spans="1:91" x14ac:dyDescent="0.15">
      <c r="A148" s="486"/>
      <c r="B148" s="486">
        <f>IF(C148=0,0,'3a'!E146)</f>
        <v>0</v>
      </c>
      <c r="C148" s="476">
        <f>IF('3a'!H146=CResult!$Q$39,'3a'!G146,0)</f>
        <v>0</v>
      </c>
      <c r="D148" s="476"/>
      <c r="E148" s="476"/>
      <c r="F148" s="476">
        <f>IF($C148=0,0,'3a'!N146)</f>
        <v>0</v>
      </c>
      <c r="G148" s="476">
        <f>IF($C148=0,0,'3a'!O146)</f>
        <v>0</v>
      </c>
      <c r="H148" s="949">
        <f t="shared" si="167"/>
        <v>0</v>
      </c>
      <c r="I148" s="486">
        <f t="shared" si="168"/>
        <v>0</v>
      </c>
      <c r="J148" s="476">
        <f t="shared" si="169"/>
        <v>0</v>
      </c>
      <c r="K148" s="476">
        <f t="shared" si="170"/>
        <v>0</v>
      </c>
      <c r="L148" s="476">
        <f t="shared" si="171"/>
        <v>0</v>
      </c>
      <c r="M148" s="476">
        <f t="shared" si="172"/>
        <v>0</v>
      </c>
      <c r="N148" s="476">
        <f t="shared" si="173"/>
        <v>0</v>
      </c>
      <c r="O148" s="476">
        <f t="shared" si="174"/>
        <v>0</v>
      </c>
      <c r="P148" s="476">
        <f t="shared" si="175"/>
        <v>0</v>
      </c>
      <c r="Q148" s="476">
        <f t="shared" si="176"/>
        <v>0</v>
      </c>
      <c r="R148" s="476">
        <f t="shared" si="177"/>
        <v>0</v>
      </c>
      <c r="S148" s="476">
        <f t="shared" si="178"/>
        <v>0</v>
      </c>
      <c r="T148" s="476">
        <f t="shared" si="179"/>
        <v>0</v>
      </c>
      <c r="U148" s="949">
        <f t="shared" si="82"/>
        <v>0</v>
      </c>
      <c r="V148" s="486">
        <f t="shared" si="180"/>
        <v>0</v>
      </c>
      <c r="W148" s="476">
        <f t="shared" si="181"/>
        <v>0</v>
      </c>
      <c r="X148" s="949">
        <f t="shared" si="83"/>
        <v>0</v>
      </c>
      <c r="Y148" s="486">
        <f t="shared" si="84"/>
        <v>0</v>
      </c>
      <c r="Z148" s="476">
        <f t="shared" si="182"/>
        <v>0</v>
      </c>
      <c r="AA148" s="949">
        <f t="shared" si="85"/>
        <v>0</v>
      </c>
      <c r="AB148" s="476" t="str">
        <f t="shared" si="183"/>
        <v>OK</v>
      </c>
      <c r="AC148" s="476">
        <f>IF(G148=CResult!$S$31,H148,0)</f>
        <v>0</v>
      </c>
      <c r="AD148" s="476">
        <f>IF(G148=CResult!$S$32,H148,0)</f>
        <v>0</v>
      </c>
      <c r="AE148" s="476">
        <f>IF($G148=CResult!S$33,H148,0)</f>
        <v>0</v>
      </c>
      <c r="AF148" s="476">
        <f>IF(G148=CResult!$S$34,H148,0)</f>
        <v>0</v>
      </c>
      <c r="AG148" s="476">
        <f>IF(G148=CResult!$S$35,H148,0)</f>
        <v>0</v>
      </c>
      <c r="AH148" s="476">
        <f>IF(G148=CResult!$S$36,H148,0)</f>
        <v>0</v>
      </c>
      <c r="AI148" s="476">
        <f>IF(G148=CResult!$S$37,H148,0)</f>
        <v>0</v>
      </c>
      <c r="AJ148" s="476">
        <f t="shared" si="86"/>
        <v>0</v>
      </c>
      <c r="AK148" s="476">
        <f t="shared" si="87"/>
        <v>0</v>
      </c>
      <c r="AL148" s="476">
        <f t="shared" si="88"/>
        <v>0</v>
      </c>
      <c r="AM148" s="476">
        <f t="shared" si="89"/>
        <v>0</v>
      </c>
      <c r="AN148" s="476">
        <f t="shared" si="90"/>
        <v>0</v>
      </c>
      <c r="AO148" s="476">
        <f t="shared" si="91"/>
        <v>0</v>
      </c>
      <c r="AP148" s="476">
        <f t="shared" si="92"/>
        <v>0</v>
      </c>
      <c r="AQ148" s="476">
        <f t="shared" si="93"/>
        <v>0</v>
      </c>
      <c r="AR148" s="476">
        <f t="shared" si="94"/>
        <v>0</v>
      </c>
      <c r="AS148" s="476">
        <f t="shared" si="95"/>
        <v>0</v>
      </c>
      <c r="AT148" s="476">
        <f t="shared" si="96"/>
        <v>0</v>
      </c>
      <c r="AU148" s="476">
        <f t="shared" si="97"/>
        <v>0</v>
      </c>
      <c r="AV148" s="486">
        <f t="shared" si="184"/>
        <v>0</v>
      </c>
      <c r="AW148" s="476">
        <f t="shared" si="98"/>
        <v>0</v>
      </c>
      <c r="AX148" s="476">
        <f t="shared" si="99"/>
        <v>0</v>
      </c>
      <c r="AY148" s="476">
        <f t="shared" si="100"/>
        <v>0</v>
      </c>
      <c r="AZ148" s="476">
        <f t="shared" si="101"/>
        <v>0</v>
      </c>
      <c r="BA148" s="476">
        <f t="shared" si="102"/>
        <v>0</v>
      </c>
      <c r="BB148" s="476">
        <f t="shared" si="103"/>
        <v>0</v>
      </c>
      <c r="BC148" s="476">
        <f t="shared" si="104"/>
        <v>0</v>
      </c>
      <c r="BD148" s="476">
        <f t="shared" si="105"/>
        <v>0</v>
      </c>
      <c r="BE148" s="476">
        <f t="shared" si="106"/>
        <v>0</v>
      </c>
      <c r="BF148" s="476">
        <f t="shared" si="107"/>
        <v>0</v>
      </c>
      <c r="BG148" s="949">
        <f t="shared" si="108"/>
        <v>0</v>
      </c>
      <c r="BH148" s="486">
        <f t="shared" si="81"/>
        <v>0</v>
      </c>
      <c r="BI148" s="476">
        <f t="shared" si="68"/>
        <v>0</v>
      </c>
      <c r="BJ148" s="476">
        <f t="shared" si="69"/>
        <v>0</v>
      </c>
      <c r="BK148" s="476">
        <f t="shared" si="70"/>
        <v>0</v>
      </c>
      <c r="BL148" s="476">
        <f t="shared" si="71"/>
        <v>0</v>
      </c>
      <c r="BM148" s="476">
        <f t="shared" si="72"/>
        <v>0</v>
      </c>
      <c r="BN148" s="476">
        <f t="shared" si="73"/>
        <v>0</v>
      </c>
      <c r="BO148" s="476">
        <f t="shared" si="74"/>
        <v>0</v>
      </c>
      <c r="BP148" s="476">
        <f t="shared" si="75"/>
        <v>0</v>
      </c>
      <c r="BQ148" s="476">
        <f t="shared" si="76"/>
        <v>0</v>
      </c>
      <c r="BR148" s="476">
        <f t="shared" si="77"/>
        <v>0</v>
      </c>
      <c r="BS148" s="949">
        <f t="shared" si="78"/>
        <v>0</v>
      </c>
      <c r="BT148" s="476"/>
      <c r="BU148" s="476"/>
      <c r="BV148" s="476"/>
      <c r="BW148" s="476"/>
      <c r="BX148" s="476"/>
      <c r="BY148" s="476"/>
      <c r="BZ148" s="476"/>
      <c r="CA148" s="476"/>
      <c r="CB148" s="476"/>
      <c r="CC148" s="476"/>
      <c r="CD148" s="476"/>
      <c r="CE148" s="476"/>
      <c r="CF148" s="476"/>
      <c r="CG148" s="476"/>
      <c r="CH148" s="476"/>
      <c r="CI148" s="476"/>
      <c r="CJ148" s="476"/>
      <c r="CK148" s="476"/>
      <c r="CL148" s="476"/>
      <c r="CM148" s="476"/>
    </row>
    <row r="149" spans="1:91" x14ac:dyDescent="0.15">
      <c r="A149" s="486"/>
      <c r="B149" s="486">
        <f>IF(C149=0,0,'3a'!E147)</f>
        <v>0</v>
      </c>
      <c r="C149" s="476">
        <f>IF('3a'!H147=CResult!$Q$39,'3a'!G147,0)</f>
        <v>0</v>
      </c>
      <c r="D149" s="476"/>
      <c r="E149" s="476"/>
      <c r="F149" s="476">
        <f>IF($C149=0,0,'3a'!N147)</f>
        <v>0</v>
      </c>
      <c r="G149" s="476">
        <f>IF($C149=0,0,'3a'!O147)</f>
        <v>0</v>
      </c>
      <c r="H149" s="949">
        <f t="shared" si="167"/>
        <v>0</v>
      </c>
      <c r="I149" s="486">
        <f t="shared" si="168"/>
        <v>0</v>
      </c>
      <c r="J149" s="476">
        <f t="shared" si="169"/>
        <v>0</v>
      </c>
      <c r="K149" s="476">
        <f t="shared" si="170"/>
        <v>0</v>
      </c>
      <c r="L149" s="476">
        <f t="shared" si="171"/>
        <v>0</v>
      </c>
      <c r="M149" s="476">
        <f t="shared" si="172"/>
        <v>0</v>
      </c>
      <c r="N149" s="476">
        <f t="shared" si="173"/>
        <v>0</v>
      </c>
      <c r="O149" s="476">
        <f t="shared" si="174"/>
        <v>0</v>
      </c>
      <c r="P149" s="476">
        <f t="shared" si="175"/>
        <v>0</v>
      </c>
      <c r="Q149" s="476">
        <f t="shared" si="176"/>
        <v>0</v>
      </c>
      <c r="R149" s="476">
        <f t="shared" si="177"/>
        <v>0</v>
      </c>
      <c r="S149" s="476">
        <f t="shared" si="178"/>
        <v>0</v>
      </c>
      <c r="T149" s="476">
        <f t="shared" si="179"/>
        <v>0</v>
      </c>
      <c r="U149" s="949">
        <f t="shared" si="82"/>
        <v>0</v>
      </c>
      <c r="V149" s="486">
        <f t="shared" si="180"/>
        <v>0</v>
      </c>
      <c r="W149" s="476">
        <f t="shared" si="181"/>
        <v>0</v>
      </c>
      <c r="X149" s="949">
        <f t="shared" si="83"/>
        <v>0</v>
      </c>
      <c r="Y149" s="486">
        <f t="shared" si="84"/>
        <v>0</v>
      </c>
      <c r="Z149" s="476">
        <f t="shared" si="182"/>
        <v>0</v>
      </c>
      <c r="AA149" s="949">
        <f t="shared" si="85"/>
        <v>0</v>
      </c>
      <c r="AB149" s="476" t="str">
        <f t="shared" si="183"/>
        <v>OK</v>
      </c>
      <c r="AC149" s="476">
        <f>IF(G149=CResult!$S$31,H149,0)</f>
        <v>0</v>
      </c>
      <c r="AD149" s="476">
        <f>IF(G149=CResult!$S$32,H149,0)</f>
        <v>0</v>
      </c>
      <c r="AE149" s="476">
        <f>IF($G149=CResult!S$33,H149,0)</f>
        <v>0</v>
      </c>
      <c r="AF149" s="476">
        <f>IF(G149=CResult!$S$34,H149,0)</f>
        <v>0</v>
      </c>
      <c r="AG149" s="476">
        <f>IF(G149=CResult!$S$35,H149,0)</f>
        <v>0</v>
      </c>
      <c r="AH149" s="476">
        <f>IF(G149=CResult!$S$36,H149,0)</f>
        <v>0</v>
      </c>
      <c r="AI149" s="476">
        <f>IF(G149=CResult!$S$37,H149,0)</f>
        <v>0</v>
      </c>
      <c r="AJ149" s="476">
        <f t="shared" si="86"/>
        <v>0</v>
      </c>
      <c r="AK149" s="476">
        <f t="shared" si="87"/>
        <v>0</v>
      </c>
      <c r="AL149" s="476">
        <f t="shared" si="88"/>
        <v>0</v>
      </c>
      <c r="AM149" s="476">
        <f t="shared" si="89"/>
        <v>0</v>
      </c>
      <c r="AN149" s="476">
        <f t="shared" si="90"/>
        <v>0</v>
      </c>
      <c r="AO149" s="476">
        <f t="shared" si="91"/>
        <v>0</v>
      </c>
      <c r="AP149" s="476">
        <f t="shared" si="92"/>
        <v>0</v>
      </c>
      <c r="AQ149" s="476">
        <f t="shared" si="93"/>
        <v>0</v>
      </c>
      <c r="AR149" s="476">
        <f t="shared" si="94"/>
        <v>0</v>
      </c>
      <c r="AS149" s="476">
        <f t="shared" si="95"/>
        <v>0</v>
      </c>
      <c r="AT149" s="476">
        <f t="shared" si="96"/>
        <v>0</v>
      </c>
      <c r="AU149" s="476">
        <f t="shared" si="97"/>
        <v>0</v>
      </c>
      <c r="AV149" s="486">
        <f t="shared" si="184"/>
        <v>0</v>
      </c>
      <c r="AW149" s="476">
        <f t="shared" si="98"/>
        <v>0</v>
      </c>
      <c r="AX149" s="476">
        <f t="shared" si="99"/>
        <v>0</v>
      </c>
      <c r="AY149" s="476">
        <f t="shared" si="100"/>
        <v>0</v>
      </c>
      <c r="AZ149" s="476">
        <f t="shared" si="101"/>
        <v>0</v>
      </c>
      <c r="BA149" s="476">
        <f t="shared" si="102"/>
        <v>0</v>
      </c>
      <c r="BB149" s="476">
        <f t="shared" si="103"/>
        <v>0</v>
      </c>
      <c r="BC149" s="476">
        <f t="shared" si="104"/>
        <v>0</v>
      </c>
      <c r="BD149" s="476">
        <f t="shared" si="105"/>
        <v>0</v>
      </c>
      <c r="BE149" s="476">
        <f t="shared" si="106"/>
        <v>0</v>
      </c>
      <c r="BF149" s="476">
        <f t="shared" si="107"/>
        <v>0</v>
      </c>
      <c r="BG149" s="949">
        <f t="shared" si="108"/>
        <v>0</v>
      </c>
      <c r="BH149" s="486">
        <f t="shared" si="81"/>
        <v>0</v>
      </c>
      <c r="BI149" s="476">
        <f t="shared" si="68"/>
        <v>0</v>
      </c>
      <c r="BJ149" s="476">
        <f t="shared" si="69"/>
        <v>0</v>
      </c>
      <c r="BK149" s="476">
        <f t="shared" si="70"/>
        <v>0</v>
      </c>
      <c r="BL149" s="476">
        <f t="shared" si="71"/>
        <v>0</v>
      </c>
      <c r="BM149" s="476">
        <f t="shared" si="72"/>
        <v>0</v>
      </c>
      <c r="BN149" s="476">
        <f t="shared" si="73"/>
        <v>0</v>
      </c>
      <c r="BO149" s="476">
        <f t="shared" si="74"/>
        <v>0</v>
      </c>
      <c r="BP149" s="476">
        <f t="shared" si="75"/>
        <v>0</v>
      </c>
      <c r="BQ149" s="476">
        <f t="shared" si="76"/>
        <v>0</v>
      </c>
      <c r="BR149" s="476">
        <f t="shared" si="77"/>
        <v>0</v>
      </c>
      <c r="BS149" s="949">
        <f t="shared" si="78"/>
        <v>0</v>
      </c>
      <c r="BT149" s="476"/>
      <c r="BU149" s="476"/>
      <c r="BV149" s="476"/>
      <c r="BW149" s="476"/>
      <c r="BX149" s="476"/>
      <c r="BY149" s="476"/>
      <c r="BZ149" s="476"/>
      <c r="CA149" s="476"/>
      <c r="CB149" s="476"/>
      <c r="CC149" s="476"/>
      <c r="CD149" s="476"/>
      <c r="CE149" s="476"/>
      <c r="CF149" s="476"/>
      <c r="CG149" s="476"/>
      <c r="CH149" s="476"/>
      <c r="CI149" s="476"/>
      <c r="CJ149" s="476"/>
      <c r="CK149" s="476"/>
      <c r="CL149" s="476"/>
      <c r="CM149" s="476"/>
    </row>
    <row r="150" spans="1:91" x14ac:dyDescent="0.15">
      <c r="A150" s="486"/>
      <c r="B150" s="486"/>
      <c r="C150" s="476"/>
      <c r="D150" s="476"/>
      <c r="E150" s="476"/>
      <c r="F150" s="476"/>
      <c r="G150" s="2796" t="str">
        <f>'3a'!$E$141</f>
        <v>Mobiliario y enseres</v>
      </c>
      <c r="H150" s="2797"/>
      <c r="I150" s="486">
        <f t="shared" ref="I150:AA150" si="185">SUM(I144:I149)</f>
        <v>0</v>
      </c>
      <c r="J150" s="476">
        <f t="shared" si="185"/>
        <v>0</v>
      </c>
      <c r="K150" s="476">
        <f t="shared" si="185"/>
        <v>0</v>
      </c>
      <c r="L150" s="476">
        <f t="shared" si="185"/>
        <v>0</v>
      </c>
      <c r="M150" s="476">
        <f t="shared" si="185"/>
        <v>0</v>
      </c>
      <c r="N150" s="476">
        <f t="shared" si="185"/>
        <v>0</v>
      </c>
      <c r="O150" s="476">
        <f t="shared" si="185"/>
        <v>0</v>
      </c>
      <c r="P150" s="476">
        <f t="shared" si="185"/>
        <v>0</v>
      </c>
      <c r="Q150" s="476">
        <f t="shared" si="185"/>
        <v>0</v>
      </c>
      <c r="R150" s="476">
        <f t="shared" si="185"/>
        <v>0</v>
      </c>
      <c r="S150" s="476">
        <f t="shared" si="185"/>
        <v>0</v>
      </c>
      <c r="T150" s="476">
        <f t="shared" si="185"/>
        <v>0</v>
      </c>
      <c r="U150" s="949">
        <f t="shared" si="185"/>
        <v>0</v>
      </c>
      <c r="V150" s="486">
        <f t="shared" si="185"/>
        <v>0</v>
      </c>
      <c r="W150" s="476">
        <f t="shared" si="185"/>
        <v>0</v>
      </c>
      <c r="X150" s="949">
        <f t="shared" si="185"/>
        <v>0</v>
      </c>
      <c r="Y150" s="486">
        <f t="shared" si="185"/>
        <v>0</v>
      </c>
      <c r="Z150" s="476">
        <f t="shared" si="185"/>
        <v>0</v>
      </c>
      <c r="AA150" s="949">
        <f t="shared" si="185"/>
        <v>0</v>
      </c>
      <c r="AB150" s="476"/>
      <c r="AC150" s="476"/>
      <c r="AD150" s="476"/>
      <c r="AE150" s="476"/>
      <c r="AF150" s="476"/>
      <c r="AG150" s="476"/>
      <c r="AH150" s="476"/>
      <c r="AI150" s="476"/>
      <c r="AJ150" s="476"/>
      <c r="AK150" s="476"/>
      <c r="AL150" s="476"/>
      <c r="AM150" s="476"/>
      <c r="AN150" s="476"/>
      <c r="AO150" s="476"/>
      <c r="AP150" s="476"/>
      <c r="AQ150" s="476"/>
      <c r="AR150" s="476"/>
      <c r="AS150" s="476"/>
      <c r="AT150" s="476"/>
      <c r="AU150" s="476"/>
      <c r="AV150" s="486"/>
      <c r="AW150" s="476"/>
      <c r="AX150" s="476"/>
      <c r="AY150" s="476"/>
      <c r="AZ150" s="476"/>
      <c r="BA150" s="476"/>
      <c r="BB150" s="476"/>
      <c r="BC150" s="476"/>
      <c r="BD150" s="476"/>
      <c r="BE150" s="476"/>
      <c r="BF150" s="476"/>
      <c r="BG150" s="949"/>
      <c r="BH150" s="486"/>
      <c r="BI150" s="476"/>
      <c r="BJ150" s="476"/>
      <c r="BK150" s="476"/>
      <c r="BL150" s="476"/>
      <c r="BM150" s="476"/>
      <c r="BN150" s="476"/>
      <c r="BO150" s="476"/>
      <c r="BP150" s="476"/>
      <c r="BQ150" s="476"/>
      <c r="BR150" s="476"/>
      <c r="BS150" s="949"/>
      <c r="BT150" s="476"/>
      <c r="BU150" s="476"/>
      <c r="BV150" s="476"/>
      <c r="BW150" s="476"/>
      <c r="BX150" s="476"/>
      <c r="BY150" s="476"/>
      <c r="BZ150" s="476"/>
      <c r="CA150" s="476"/>
      <c r="CB150" s="476"/>
      <c r="CC150" s="476"/>
      <c r="CD150" s="476"/>
      <c r="CE150" s="476"/>
      <c r="CF150" s="476"/>
      <c r="CG150" s="476"/>
      <c r="CH150" s="476"/>
      <c r="CI150" s="476"/>
      <c r="CJ150" s="476"/>
      <c r="CK150" s="476"/>
      <c r="CL150" s="476"/>
      <c r="CM150" s="476"/>
    </row>
    <row r="151" spans="1:91" x14ac:dyDescent="0.15">
      <c r="A151" s="486"/>
      <c r="B151" s="486" t="str">
        <f>IF(C151=0,0,'3a'!E149)</f>
        <v>Ordenadores</v>
      </c>
      <c r="C151" s="476">
        <f>IF('3a'!H149=CResult!$Q$39,'3a'!G149,0)</f>
        <v>2500</v>
      </c>
      <c r="D151" s="476"/>
      <c r="E151" s="476"/>
      <c r="F151" s="476">
        <f>IF($C151=0,0,'3a'!N149)</f>
        <v>1</v>
      </c>
      <c r="G151" s="476" t="str">
        <f>IF($C151=0,0,'3a'!O149)</f>
        <v>en el MES</v>
      </c>
      <c r="H151" s="949">
        <f t="shared" ref="H151:H156" si="186">IF(F151=0,0,C151/F151)</f>
        <v>2500</v>
      </c>
      <c r="I151" s="486">
        <f t="shared" ref="I151:R156" si="187">IF(BH151&lt;=0,0,AJ151)</f>
        <v>2500</v>
      </c>
      <c r="J151" s="476">
        <f t="shared" si="187"/>
        <v>0</v>
      </c>
      <c r="K151" s="476">
        <f t="shared" si="187"/>
        <v>0</v>
      </c>
      <c r="L151" s="476">
        <f t="shared" si="187"/>
        <v>0</v>
      </c>
      <c r="M151" s="476">
        <f t="shared" si="187"/>
        <v>0</v>
      </c>
      <c r="N151" s="476">
        <f t="shared" si="187"/>
        <v>0</v>
      </c>
      <c r="O151" s="476">
        <f t="shared" si="187"/>
        <v>0</v>
      </c>
      <c r="P151" s="476">
        <f t="shared" si="187"/>
        <v>0</v>
      </c>
      <c r="Q151" s="476">
        <f t="shared" si="187"/>
        <v>0</v>
      </c>
      <c r="R151" s="476">
        <f t="shared" si="187"/>
        <v>0</v>
      </c>
      <c r="S151" s="476">
        <f t="shared" ref="S151:S156" si="188">IF(BR151&lt;=0,0,AT151)</f>
        <v>0</v>
      </c>
      <c r="T151" s="476">
        <f t="shared" ref="T151:T156" si="189">IF(BS151&lt;=0,0,AU151)</f>
        <v>0</v>
      </c>
      <c r="U151" s="949">
        <f t="shared" si="82"/>
        <v>2500</v>
      </c>
      <c r="V151" s="486">
        <f t="shared" ref="V151:V156" si="190">+C151-U151</f>
        <v>0</v>
      </c>
      <c r="W151" s="476">
        <f t="shared" ref="W151:W156" si="191">IF($H151=0,0,V151/$H151)</f>
        <v>0</v>
      </c>
      <c r="X151" s="949">
        <f t="shared" si="83"/>
        <v>0</v>
      </c>
      <c r="Y151" s="486">
        <f t="shared" si="84"/>
        <v>0</v>
      </c>
      <c r="Z151" s="476">
        <f t="shared" ref="Z151:Z156" si="192">IF($H151=0,0,Y151/$H151)</f>
        <v>0</v>
      </c>
      <c r="AA151" s="949">
        <f t="shared" si="85"/>
        <v>0</v>
      </c>
      <c r="AB151" s="476" t="str">
        <f t="shared" ref="AB151:AB156" si="193">IF(AA151+X151+U151=C151,"OK","ERROR")</f>
        <v>OK</v>
      </c>
      <c r="AC151" s="476">
        <f>IF(G151=CResult!$S$31,H151,0)</f>
        <v>2500</v>
      </c>
      <c r="AD151" s="476">
        <f>IF(G151=CResult!$S$32,H151,0)</f>
        <v>0</v>
      </c>
      <c r="AE151" s="476">
        <f>IF($G151=CResult!S$33,H151,0)</f>
        <v>0</v>
      </c>
      <c r="AF151" s="476">
        <f>IF(G151=CResult!$S$34,H151,0)</f>
        <v>0</v>
      </c>
      <c r="AG151" s="476">
        <f>IF(G151=CResult!$S$35,H151,0)</f>
        <v>0</v>
      </c>
      <c r="AH151" s="476">
        <f>IF(G151=CResult!$S$36,H151,0)</f>
        <v>0</v>
      </c>
      <c r="AI151" s="476">
        <f>IF(G151=CResult!$S$37,H151,0)</f>
        <v>0</v>
      </c>
      <c r="AJ151" s="476">
        <f t="shared" si="86"/>
        <v>2500</v>
      </c>
      <c r="AK151" s="476">
        <f t="shared" si="87"/>
        <v>2500</v>
      </c>
      <c r="AL151" s="476">
        <f t="shared" si="88"/>
        <v>2500</v>
      </c>
      <c r="AM151" s="476">
        <f t="shared" si="89"/>
        <v>2500</v>
      </c>
      <c r="AN151" s="476">
        <f t="shared" si="90"/>
        <v>2500</v>
      </c>
      <c r="AO151" s="476">
        <f t="shared" si="91"/>
        <v>2500</v>
      </c>
      <c r="AP151" s="476">
        <f t="shared" si="92"/>
        <v>2500</v>
      </c>
      <c r="AQ151" s="476">
        <f t="shared" si="93"/>
        <v>2500</v>
      </c>
      <c r="AR151" s="476">
        <f t="shared" si="94"/>
        <v>2500</v>
      </c>
      <c r="AS151" s="476">
        <f t="shared" si="95"/>
        <v>2500</v>
      </c>
      <c r="AT151" s="476">
        <f t="shared" si="96"/>
        <v>2500</v>
      </c>
      <c r="AU151" s="476">
        <f t="shared" si="97"/>
        <v>2500</v>
      </c>
      <c r="AV151" s="486">
        <f t="shared" ref="AV151:AV156" si="194">+C151</f>
        <v>2500</v>
      </c>
      <c r="AW151" s="476">
        <f t="shared" si="98"/>
        <v>0</v>
      </c>
      <c r="AX151" s="476">
        <f t="shared" si="99"/>
        <v>0</v>
      </c>
      <c r="AY151" s="476">
        <f t="shared" si="100"/>
        <v>0</v>
      </c>
      <c r="AZ151" s="476">
        <f t="shared" si="101"/>
        <v>0</v>
      </c>
      <c r="BA151" s="476">
        <f t="shared" si="102"/>
        <v>0</v>
      </c>
      <c r="BB151" s="476">
        <f t="shared" si="103"/>
        <v>0</v>
      </c>
      <c r="BC151" s="476">
        <f t="shared" si="104"/>
        <v>0</v>
      </c>
      <c r="BD151" s="476">
        <f t="shared" si="105"/>
        <v>0</v>
      </c>
      <c r="BE151" s="476">
        <f t="shared" si="106"/>
        <v>0</v>
      </c>
      <c r="BF151" s="476">
        <f t="shared" si="107"/>
        <v>0</v>
      </c>
      <c r="BG151" s="949">
        <f t="shared" si="108"/>
        <v>0</v>
      </c>
      <c r="BH151" s="486">
        <f t="shared" si="81"/>
        <v>2500</v>
      </c>
      <c r="BI151" s="476">
        <f t="shared" si="68"/>
        <v>0</v>
      </c>
      <c r="BJ151" s="476">
        <f t="shared" si="69"/>
        <v>0</v>
      </c>
      <c r="BK151" s="476">
        <f t="shared" si="70"/>
        <v>0</v>
      </c>
      <c r="BL151" s="476">
        <f t="shared" si="71"/>
        <v>0</v>
      </c>
      <c r="BM151" s="476">
        <f t="shared" si="72"/>
        <v>0</v>
      </c>
      <c r="BN151" s="476">
        <f t="shared" si="73"/>
        <v>0</v>
      </c>
      <c r="BO151" s="476">
        <f t="shared" si="74"/>
        <v>0</v>
      </c>
      <c r="BP151" s="476">
        <f t="shared" si="75"/>
        <v>0</v>
      </c>
      <c r="BQ151" s="476">
        <f t="shared" si="76"/>
        <v>0</v>
      </c>
      <c r="BR151" s="476">
        <f t="shared" si="77"/>
        <v>0</v>
      </c>
      <c r="BS151" s="949">
        <f t="shared" si="78"/>
        <v>0</v>
      </c>
      <c r="BT151" s="476"/>
      <c r="BU151" s="476"/>
      <c r="BV151" s="476"/>
      <c r="BW151" s="476"/>
      <c r="BX151" s="476"/>
      <c r="BY151" s="476"/>
      <c r="BZ151" s="476"/>
      <c r="CA151" s="476"/>
      <c r="CB151" s="476"/>
      <c r="CC151" s="476"/>
      <c r="CD151" s="476"/>
      <c r="CE151" s="476"/>
      <c r="CF151" s="476"/>
      <c r="CG151" s="476"/>
      <c r="CH151" s="476"/>
      <c r="CI151" s="476"/>
      <c r="CJ151" s="476"/>
      <c r="CK151" s="476"/>
      <c r="CL151" s="476"/>
      <c r="CM151" s="476"/>
    </row>
    <row r="152" spans="1:91" x14ac:dyDescent="0.15">
      <c r="A152" s="486"/>
      <c r="B152" s="486">
        <f>IF(C152=0,0,'3a'!E150)</f>
        <v>0</v>
      </c>
      <c r="C152" s="476">
        <f>IF('3a'!H150=CResult!$Q$39,'3a'!G150,0)</f>
        <v>0</v>
      </c>
      <c r="D152" s="476"/>
      <c r="E152" s="476"/>
      <c r="F152" s="476">
        <f>IF($C152=0,0,'3a'!N150)</f>
        <v>0</v>
      </c>
      <c r="G152" s="476">
        <f>IF($C152=0,0,'3a'!O150)</f>
        <v>0</v>
      </c>
      <c r="H152" s="949">
        <f t="shared" si="186"/>
        <v>0</v>
      </c>
      <c r="I152" s="486">
        <f t="shared" si="187"/>
        <v>0</v>
      </c>
      <c r="J152" s="476">
        <f t="shared" si="187"/>
        <v>0</v>
      </c>
      <c r="K152" s="476">
        <f t="shared" si="187"/>
        <v>0</v>
      </c>
      <c r="L152" s="476">
        <f t="shared" si="187"/>
        <v>0</v>
      </c>
      <c r="M152" s="476">
        <f t="shared" si="187"/>
        <v>0</v>
      </c>
      <c r="N152" s="476">
        <f t="shared" si="187"/>
        <v>0</v>
      </c>
      <c r="O152" s="476">
        <f t="shared" si="187"/>
        <v>0</v>
      </c>
      <c r="P152" s="476">
        <f t="shared" si="187"/>
        <v>0</v>
      </c>
      <c r="Q152" s="476">
        <f t="shared" si="187"/>
        <v>0</v>
      </c>
      <c r="R152" s="476">
        <f t="shared" si="187"/>
        <v>0</v>
      </c>
      <c r="S152" s="476">
        <f t="shared" si="188"/>
        <v>0</v>
      </c>
      <c r="T152" s="476">
        <f t="shared" si="189"/>
        <v>0</v>
      </c>
      <c r="U152" s="949">
        <f t="shared" si="82"/>
        <v>0</v>
      </c>
      <c r="V152" s="486">
        <f t="shared" si="190"/>
        <v>0</v>
      </c>
      <c r="W152" s="476">
        <f t="shared" si="191"/>
        <v>0</v>
      </c>
      <c r="X152" s="949">
        <f t="shared" si="83"/>
        <v>0</v>
      </c>
      <c r="Y152" s="486">
        <f t="shared" si="84"/>
        <v>0</v>
      </c>
      <c r="Z152" s="476">
        <f t="shared" si="192"/>
        <v>0</v>
      </c>
      <c r="AA152" s="949">
        <f t="shared" si="85"/>
        <v>0</v>
      </c>
      <c r="AB152" s="476" t="str">
        <f t="shared" si="193"/>
        <v>OK</v>
      </c>
      <c r="AC152" s="476">
        <f>IF(G152=CResult!$S$31,H152,0)</f>
        <v>0</v>
      </c>
      <c r="AD152" s="476">
        <f>IF(G152=CResult!$S$32,H152,0)</f>
        <v>0</v>
      </c>
      <c r="AE152" s="476">
        <f>IF($G152=CResult!S$33,H152,0)</f>
        <v>0</v>
      </c>
      <c r="AF152" s="476">
        <f>IF(G152=CResult!$S$34,H152,0)</f>
        <v>0</v>
      </c>
      <c r="AG152" s="476">
        <f>IF(G152=CResult!$S$35,H152,0)</f>
        <v>0</v>
      </c>
      <c r="AH152" s="476">
        <f>IF(G152=CResult!$S$36,H152,0)</f>
        <v>0</v>
      </c>
      <c r="AI152" s="476">
        <f>IF(G152=CResult!$S$37,H152,0)</f>
        <v>0</v>
      </c>
      <c r="AJ152" s="476">
        <f t="shared" si="86"/>
        <v>0</v>
      </c>
      <c r="AK152" s="476">
        <f t="shared" si="87"/>
        <v>0</v>
      </c>
      <c r="AL152" s="476">
        <f t="shared" si="88"/>
        <v>0</v>
      </c>
      <c r="AM152" s="476">
        <f t="shared" si="89"/>
        <v>0</v>
      </c>
      <c r="AN152" s="476">
        <f t="shared" si="90"/>
        <v>0</v>
      </c>
      <c r="AO152" s="476">
        <f t="shared" si="91"/>
        <v>0</v>
      </c>
      <c r="AP152" s="476">
        <f t="shared" si="92"/>
        <v>0</v>
      </c>
      <c r="AQ152" s="476">
        <f t="shared" si="93"/>
        <v>0</v>
      </c>
      <c r="AR152" s="476">
        <f t="shared" si="94"/>
        <v>0</v>
      </c>
      <c r="AS152" s="476">
        <f t="shared" si="95"/>
        <v>0</v>
      </c>
      <c r="AT152" s="476">
        <f t="shared" si="96"/>
        <v>0</v>
      </c>
      <c r="AU152" s="476">
        <f t="shared" si="97"/>
        <v>0</v>
      </c>
      <c r="AV152" s="486">
        <f t="shared" si="194"/>
        <v>0</v>
      </c>
      <c r="AW152" s="476">
        <f t="shared" si="98"/>
        <v>0</v>
      </c>
      <c r="AX152" s="476">
        <f t="shared" si="99"/>
        <v>0</v>
      </c>
      <c r="AY152" s="476">
        <f t="shared" si="100"/>
        <v>0</v>
      </c>
      <c r="AZ152" s="476">
        <f t="shared" si="101"/>
        <v>0</v>
      </c>
      <c r="BA152" s="476">
        <f t="shared" si="102"/>
        <v>0</v>
      </c>
      <c r="BB152" s="476">
        <f t="shared" si="103"/>
        <v>0</v>
      </c>
      <c r="BC152" s="476">
        <f t="shared" si="104"/>
        <v>0</v>
      </c>
      <c r="BD152" s="476">
        <f t="shared" si="105"/>
        <v>0</v>
      </c>
      <c r="BE152" s="476">
        <f t="shared" si="106"/>
        <v>0</v>
      </c>
      <c r="BF152" s="476">
        <f t="shared" si="107"/>
        <v>0</v>
      </c>
      <c r="BG152" s="949">
        <f t="shared" si="108"/>
        <v>0</v>
      </c>
      <c r="BH152" s="486">
        <f t="shared" si="81"/>
        <v>0</v>
      </c>
      <c r="BI152" s="476">
        <f t="shared" si="68"/>
        <v>0</v>
      </c>
      <c r="BJ152" s="476">
        <f t="shared" si="69"/>
        <v>0</v>
      </c>
      <c r="BK152" s="476">
        <f t="shared" si="70"/>
        <v>0</v>
      </c>
      <c r="BL152" s="476">
        <f t="shared" si="71"/>
        <v>0</v>
      </c>
      <c r="BM152" s="476">
        <f t="shared" si="72"/>
        <v>0</v>
      </c>
      <c r="BN152" s="476">
        <f t="shared" si="73"/>
        <v>0</v>
      </c>
      <c r="BO152" s="476">
        <f t="shared" si="74"/>
        <v>0</v>
      </c>
      <c r="BP152" s="476">
        <f t="shared" si="75"/>
        <v>0</v>
      </c>
      <c r="BQ152" s="476">
        <f t="shared" si="76"/>
        <v>0</v>
      </c>
      <c r="BR152" s="476">
        <f t="shared" si="77"/>
        <v>0</v>
      </c>
      <c r="BS152" s="949">
        <f t="shared" si="78"/>
        <v>0</v>
      </c>
      <c r="BT152" s="476"/>
      <c r="BU152" s="476"/>
      <c r="BV152" s="476"/>
      <c r="BW152" s="476"/>
      <c r="BX152" s="476"/>
      <c r="BY152" s="476"/>
      <c r="BZ152" s="476"/>
      <c r="CA152" s="476"/>
      <c r="CB152" s="476"/>
      <c r="CC152" s="476"/>
      <c r="CD152" s="476"/>
      <c r="CE152" s="476"/>
      <c r="CF152" s="476"/>
      <c r="CG152" s="476"/>
      <c r="CH152" s="476"/>
      <c r="CI152" s="476"/>
      <c r="CJ152" s="476"/>
      <c r="CK152" s="476"/>
      <c r="CL152" s="476"/>
      <c r="CM152" s="476"/>
    </row>
    <row r="153" spans="1:91" x14ac:dyDescent="0.15">
      <c r="A153" s="486"/>
      <c r="B153" s="486">
        <f>IF(C153=0,0,'3a'!E151)</f>
        <v>0</v>
      </c>
      <c r="C153" s="476">
        <f>IF('3a'!H151=CResult!$Q$39,'3a'!G151,0)</f>
        <v>0</v>
      </c>
      <c r="D153" s="476"/>
      <c r="E153" s="476"/>
      <c r="F153" s="476">
        <f>IF($C153=0,0,'3a'!N151)</f>
        <v>0</v>
      </c>
      <c r="G153" s="476">
        <f>IF($C153=0,0,'3a'!O151)</f>
        <v>0</v>
      </c>
      <c r="H153" s="949">
        <f t="shared" si="186"/>
        <v>0</v>
      </c>
      <c r="I153" s="486">
        <f t="shared" si="187"/>
        <v>0</v>
      </c>
      <c r="J153" s="476">
        <f t="shared" si="187"/>
        <v>0</v>
      </c>
      <c r="K153" s="476">
        <f t="shared" si="187"/>
        <v>0</v>
      </c>
      <c r="L153" s="476">
        <f t="shared" si="187"/>
        <v>0</v>
      </c>
      <c r="M153" s="476">
        <f t="shared" si="187"/>
        <v>0</v>
      </c>
      <c r="N153" s="476">
        <f t="shared" si="187"/>
        <v>0</v>
      </c>
      <c r="O153" s="476">
        <f t="shared" si="187"/>
        <v>0</v>
      </c>
      <c r="P153" s="476">
        <f t="shared" si="187"/>
        <v>0</v>
      </c>
      <c r="Q153" s="476">
        <f t="shared" si="187"/>
        <v>0</v>
      </c>
      <c r="R153" s="476">
        <f t="shared" si="187"/>
        <v>0</v>
      </c>
      <c r="S153" s="476">
        <f t="shared" si="188"/>
        <v>0</v>
      </c>
      <c r="T153" s="476">
        <f t="shared" si="189"/>
        <v>0</v>
      </c>
      <c r="U153" s="949">
        <f t="shared" si="82"/>
        <v>0</v>
      </c>
      <c r="V153" s="486">
        <f t="shared" si="190"/>
        <v>0</v>
      </c>
      <c r="W153" s="476">
        <f t="shared" si="191"/>
        <v>0</v>
      </c>
      <c r="X153" s="949">
        <f t="shared" si="83"/>
        <v>0</v>
      </c>
      <c r="Y153" s="486">
        <f t="shared" si="84"/>
        <v>0</v>
      </c>
      <c r="Z153" s="476">
        <f t="shared" si="192"/>
        <v>0</v>
      </c>
      <c r="AA153" s="949">
        <f t="shared" si="85"/>
        <v>0</v>
      </c>
      <c r="AB153" s="476" t="str">
        <f t="shared" si="193"/>
        <v>OK</v>
      </c>
      <c r="AC153" s="476">
        <f>IF(G153=CResult!$S$31,H153,0)</f>
        <v>0</v>
      </c>
      <c r="AD153" s="476">
        <f>IF(G153=CResult!$S$32,H153,0)</f>
        <v>0</v>
      </c>
      <c r="AE153" s="476">
        <f>IF($G153=CResult!S$33,H153,0)</f>
        <v>0</v>
      </c>
      <c r="AF153" s="476">
        <f>IF(G153=CResult!$S$34,H153,0)</f>
        <v>0</v>
      </c>
      <c r="AG153" s="476">
        <f>IF(G153=CResult!$S$35,H153,0)</f>
        <v>0</v>
      </c>
      <c r="AH153" s="476">
        <f>IF(G153=CResult!$S$36,H153,0)</f>
        <v>0</v>
      </c>
      <c r="AI153" s="476">
        <f>IF(G153=CResult!$S$37,H153,0)</f>
        <v>0</v>
      </c>
      <c r="AJ153" s="476">
        <f t="shared" si="86"/>
        <v>0</v>
      </c>
      <c r="AK153" s="476">
        <f t="shared" si="87"/>
        <v>0</v>
      </c>
      <c r="AL153" s="476">
        <f t="shared" si="88"/>
        <v>0</v>
      </c>
      <c r="AM153" s="476">
        <f t="shared" si="89"/>
        <v>0</v>
      </c>
      <c r="AN153" s="476">
        <f t="shared" si="90"/>
        <v>0</v>
      </c>
      <c r="AO153" s="476">
        <f t="shared" si="91"/>
        <v>0</v>
      </c>
      <c r="AP153" s="476">
        <f t="shared" si="92"/>
        <v>0</v>
      </c>
      <c r="AQ153" s="476">
        <f t="shared" si="93"/>
        <v>0</v>
      </c>
      <c r="AR153" s="476">
        <f t="shared" si="94"/>
        <v>0</v>
      </c>
      <c r="AS153" s="476">
        <f t="shared" si="95"/>
        <v>0</v>
      </c>
      <c r="AT153" s="476">
        <f t="shared" si="96"/>
        <v>0</v>
      </c>
      <c r="AU153" s="476">
        <f t="shared" si="97"/>
        <v>0</v>
      </c>
      <c r="AV153" s="486">
        <f t="shared" si="194"/>
        <v>0</v>
      </c>
      <c r="AW153" s="476">
        <f t="shared" si="98"/>
        <v>0</v>
      </c>
      <c r="AX153" s="476">
        <f t="shared" si="99"/>
        <v>0</v>
      </c>
      <c r="AY153" s="476">
        <f t="shared" si="100"/>
        <v>0</v>
      </c>
      <c r="AZ153" s="476">
        <f t="shared" si="101"/>
        <v>0</v>
      </c>
      <c r="BA153" s="476">
        <f t="shared" si="102"/>
        <v>0</v>
      </c>
      <c r="BB153" s="476">
        <f t="shared" si="103"/>
        <v>0</v>
      </c>
      <c r="BC153" s="476">
        <f t="shared" si="104"/>
        <v>0</v>
      </c>
      <c r="BD153" s="476">
        <f t="shared" si="105"/>
        <v>0</v>
      </c>
      <c r="BE153" s="476">
        <f t="shared" si="106"/>
        <v>0</v>
      </c>
      <c r="BF153" s="476">
        <f t="shared" si="107"/>
        <v>0</v>
      </c>
      <c r="BG153" s="949">
        <f t="shared" si="108"/>
        <v>0</v>
      </c>
      <c r="BH153" s="486">
        <f t="shared" si="81"/>
        <v>0</v>
      </c>
      <c r="BI153" s="476">
        <f t="shared" si="68"/>
        <v>0</v>
      </c>
      <c r="BJ153" s="476">
        <f t="shared" si="69"/>
        <v>0</v>
      </c>
      <c r="BK153" s="476">
        <f t="shared" si="70"/>
        <v>0</v>
      </c>
      <c r="BL153" s="476">
        <f t="shared" si="71"/>
        <v>0</v>
      </c>
      <c r="BM153" s="476">
        <f t="shared" si="72"/>
        <v>0</v>
      </c>
      <c r="BN153" s="476">
        <f t="shared" si="73"/>
        <v>0</v>
      </c>
      <c r="BO153" s="476">
        <f t="shared" si="74"/>
        <v>0</v>
      </c>
      <c r="BP153" s="476">
        <f t="shared" si="75"/>
        <v>0</v>
      </c>
      <c r="BQ153" s="476">
        <f t="shared" si="76"/>
        <v>0</v>
      </c>
      <c r="BR153" s="476">
        <f t="shared" si="77"/>
        <v>0</v>
      </c>
      <c r="BS153" s="949">
        <f t="shared" si="78"/>
        <v>0</v>
      </c>
      <c r="BT153" s="476"/>
      <c r="BU153" s="476"/>
      <c r="BV153" s="476"/>
      <c r="BW153" s="476"/>
      <c r="BX153" s="476"/>
      <c r="BY153" s="476"/>
      <c r="BZ153" s="476"/>
      <c r="CA153" s="476"/>
      <c r="CB153" s="476"/>
      <c r="CC153" s="476"/>
      <c r="CD153" s="476"/>
      <c r="CE153" s="476"/>
      <c r="CF153" s="476"/>
      <c r="CG153" s="476"/>
      <c r="CH153" s="476"/>
      <c r="CI153" s="476"/>
      <c r="CJ153" s="476"/>
      <c r="CK153" s="476"/>
      <c r="CL153" s="476"/>
      <c r="CM153" s="476"/>
    </row>
    <row r="154" spans="1:91" x14ac:dyDescent="0.15">
      <c r="A154" s="486"/>
      <c r="B154" s="486">
        <f>IF(C154=0,0,'3a'!E152)</f>
        <v>0</v>
      </c>
      <c r="C154" s="476">
        <f>IF('3a'!H152=CResult!$Q$39,'3a'!G152,0)</f>
        <v>0</v>
      </c>
      <c r="D154" s="476"/>
      <c r="E154" s="476"/>
      <c r="F154" s="476">
        <f>IF($C154=0,0,'3a'!N152)</f>
        <v>0</v>
      </c>
      <c r="G154" s="476">
        <f>IF($C154=0,0,'3a'!O152)</f>
        <v>0</v>
      </c>
      <c r="H154" s="949">
        <f t="shared" si="186"/>
        <v>0</v>
      </c>
      <c r="I154" s="486">
        <f t="shared" si="187"/>
        <v>0</v>
      </c>
      <c r="J154" s="476">
        <f t="shared" si="187"/>
        <v>0</v>
      </c>
      <c r="K154" s="476">
        <f t="shared" si="187"/>
        <v>0</v>
      </c>
      <c r="L154" s="476">
        <f t="shared" si="187"/>
        <v>0</v>
      </c>
      <c r="M154" s="476">
        <f t="shared" si="187"/>
        <v>0</v>
      </c>
      <c r="N154" s="476">
        <f t="shared" si="187"/>
        <v>0</v>
      </c>
      <c r="O154" s="476">
        <f t="shared" si="187"/>
        <v>0</v>
      </c>
      <c r="P154" s="476">
        <f t="shared" si="187"/>
        <v>0</v>
      </c>
      <c r="Q154" s="476">
        <f t="shared" si="187"/>
        <v>0</v>
      </c>
      <c r="R154" s="476">
        <f t="shared" si="187"/>
        <v>0</v>
      </c>
      <c r="S154" s="476">
        <f t="shared" si="188"/>
        <v>0</v>
      </c>
      <c r="T154" s="476">
        <f t="shared" si="189"/>
        <v>0</v>
      </c>
      <c r="U154" s="949">
        <f t="shared" si="82"/>
        <v>0</v>
      </c>
      <c r="V154" s="486">
        <f t="shared" si="190"/>
        <v>0</v>
      </c>
      <c r="W154" s="476">
        <f t="shared" si="191"/>
        <v>0</v>
      </c>
      <c r="X154" s="949">
        <f t="shared" si="83"/>
        <v>0</v>
      </c>
      <c r="Y154" s="486">
        <f t="shared" si="84"/>
        <v>0</v>
      </c>
      <c r="Z154" s="476">
        <f t="shared" si="192"/>
        <v>0</v>
      </c>
      <c r="AA154" s="949">
        <f t="shared" si="85"/>
        <v>0</v>
      </c>
      <c r="AB154" s="476" t="str">
        <f t="shared" si="193"/>
        <v>OK</v>
      </c>
      <c r="AC154" s="476">
        <f>IF(G154=CResult!$S$31,H154,0)</f>
        <v>0</v>
      </c>
      <c r="AD154" s="476">
        <f>IF(G154=CResult!$S$32,H154,0)</f>
        <v>0</v>
      </c>
      <c r="AE154" s="476">
        <f>IF($G154=CResult!S$33,H154,0)</f>
        <v>0</v>
      </c>
      <c r="AF154" s="476">
        <f>IF(G154=CResult!$S$34,H154,0)</f>
        <v>0</v>
      </c>
      <c r="AG154" s="476">
        <f>IF(G154=CResult!$S$35,H154,0)</f>
        <v>0</v>
      </c>
      <c r="AH154" s="476">
        <f>IF(G154=CResult!$S$36,H154,0)</f>
        <v>0</v>
      </c>
      <c r="AI154" s="476">
        <f>IF(G154=CResult!$S$37,H154,0)</f>
        <v>0</v>
      </c>
      <c r="AJ154" s="476">
        <f t="shared" si="86"/>
        <v>0</v>
      </c>
      <c r="AK154" s="476">
        <f t="shared" si="87"/>
        <v>0</v>
      </c>
      <c r="AL154" s="476">
        <f t="shared" si="88"/>
        <v>0</v>
      </c>
      <c r="AM154" s="476">
        <f t="shared" si="89"/>
        <v>0</v>
      </c>
      <c r="AN154" s="476">
        <f t="shared" si="90"/>
        <v>0</v>
      </c>
      <c r="AO154" s="476">
        <f t="shared" si="91"/>
        <v>0</v>
      </c>
      <c r="AP154" s="476">
        <f t="shared" si="92"/>
        <v>0</v>
      </c>
      <c r="AQ154" s="476">
        <f t="shared" si="93"/>
        <v>0</v>
      </c>
      <c r="AR154" s="476">
        <f t="shared" si="94"/>
        <v>0</v>
      </c>
      <c r="AS154" s="476">
        <f t="shared" si="95"/>
        <v>0</v>
      </c>
      <c r="AT154" s="476">
        <f t="shared" si="96"/>
        <v>0</v>
      </c>
      <c r="AU154" s="476">
        <f t="shared" si="97"/>
        <v>0</v>
      </c>
      <c r="AV154" s="486">
        <f t="shared" si="194"/>
        <v>0</v>
      </c>
      <c r="AW154" s="476">
        <f t="shared" si="98"/>
        <v>0</v>
      </c>
      <c r="AX154" s="476">
        <f t="shared" si="99"/>
        <v>0</v>
      </c>
      <c r="AY154" s="476">
        <f t="shared" si="100"/>
        <v>0</v>
      </c>
      <c r="AZ154" s="476">
        <f t="shared" si="101"/>
        <v>0</v>
      </c>
      <c r="BA154" s="476">
        <f t="shared" si="102"/>
        <v>0</v>
      </c>
      <c r="BB154" s="476">
        <f t="shared" si="103"/>
        <v>0</v>
      </c>
      <c r="BC154" s="476">
        <f t="shared" si="104"/>
        <v>0</v>
      </c>
      <c r="BD154" s="476">
        <f t="shared" si="105"/>
        <v>0</v>
      </c>
      <c r="BE154" s="476">
        <f t="shared" si="106"/>
        <v>0</v>
      </c>
      <c r="BF154" s="476">
        <f t="shared" si="107"/>
        <v>0</v>
      </c>
      <c r="BG154" s="949">
        <f t="shared" si="108"/>
        <v>0</v>
      </c>
      <c r="BH154" s="486">
        <f t="shared" si="81"/>
        <v>0</v>
      </c>
      <c r="BI154" s="476">
        <f t="shared" si="68"/>
        <v>0</v>
      </c>
      <c r="BJ154" s="476">
        <f t="shared" si="69"/>
        <v>0</v>
      </c>
      <c r="BK154" s="476">
        <f t="shared" si="70"/>
        <v>0</v>
      </c>
      <c r="BL154" s="476">
        <f t="shared" si="71"/>
        <v>0</v>
      </c>
      <c r="BM154" s="476">
        <f t="shared" si="72"/>
        <v>0</v>
      </c>
      <c r="BN154" s="476">
        <f t="shared" si="73"/>
        <v>0</v>
      </c>
      <c r="BO154" s="476">
        <f t="shared" si="74"/>
        <v>0</v>
      </c>
      <c r="BP154" s="476">
        <f t="shared" si="75"/>
        <v>0</v>
      </c>
      <c r="BQ154" s="476">
        <f t="shared" si="76"/>
        <v>0</v>
      </c>
      <c r="BR154" s="476">
        <f t="shared" si="77"/>
        <v>0</v>
      </c>
      <c r="BS154" s="949">
        <f t="shared" si="78"/>
        <v>0</v>
      </c>
      <c r="BT154" s="476"/>
      <c r="BU154" s="476"/>
      <c r="BV154" s="476"/>
      <c r="BW154" s="476"/>
      <c r="BX154" s="476"/>
      <c r="BY154" s="476"/>
      <c r="BZ154" s="476"/>
      <c r="CA154" s="476"/>
      <c r="CB154" s="476"/>
      <c r="CC154" s="476"/>
      <c r="CD154" s="476"/>
      <c r="CE154" s="476"/>
      <c r="CF154" s="476"/>
      <c r="CG154" s="476"/>
      <c r="CH154" s="476"/>
      <c r="CI154" s="476"/>
      <c r="CJ154" s="476"/>
      <c r="CK154" s="476"/>
      <c r="CL154" s="476"/>
      <c r="CM154" s="476"/>
    </row>
    <row r="155" spans="1:91" x14ac:dyDescent="0.15">
      <c r="A155" s="486"/>
      <c r="B155" s="486">
        <f>IF(C155=0,0,'3a'!E153)</f>
        <v>0</v>
      </c>
      <c r="C155" s="476">
        <f>IF('3a'!H153=CResult!$Q$39,'3a'!G153,0)</f>
        <v>0</v>
      </c>
      <c r="D155" s="476"/>
      <c r="E155" s="476"/>
      <c r="F155" s="476">
        <f>IF($C155=0,0,'3a'!N153)</f>
        <v>0</v>
      </c>
      <c r="G155" s="476">
        <f>IF($C155=0,0,'3a'!O153)</f>
        <v>0</v>
      </c>
      <c r="H155" s="949">
        <f t="shared" si="186"/>
        <v>0</v>
      </c>
      <c r="I155" s="486">
        <f t="shared" si="187"/>
        <v>0</v>
      </c>
      <c r="J155" s="476">
        <f t="shared" si="187"/>
        <v>0</v>
      </c>
      <c r="K155" s="476">
        <f t="shared" si="187"/>
        <v>0</v>
      </c>
      <c r="L155" s="476">
        <f t="shared" si="187"/>
        <v>0</v>
      </c>
      <c r="M155" s="476">
        <f t="shared" si="187"/>
        <v>0</v>
      </c>
      <c r="N155" s="476">
        <f t="shared" si="187"/>
        <v>0</v>
      </c>
      <c r="O155" s="476">
        <f t="shared" si="187"/>
        <v>0</v>
      </c>
      <c r="P155" s="476">
        <f t="shared" si="187"/>
        <v>0</v>
      </c>
      <c r="Q155" s="476">
        <f t="shared" si="187"/>
        <v>0</v>
      </c>
      <c r="R155" s="476">
        <f t="shared" si="187"/>
        <v>0</v>
      </c>
      <c r="S155" s="476">
        <f t="shared" si="188"/>
        <v>0</v>
      </c>
      <c r="T155" s="476">
        <f t="shared" si="189"/>
        <v>0</v>
      </c>
      <c r="U155" s="949">
        <f t="shared" si="82"/>
        <v>0</v>
      </c>
      <c r="V155" s="486">
        <f t="shared" si="190"/>
        <v>0</v>
      </c>
      <c r="W155" s="476">
        <f t="shared" si="191"/>
        <v>0</v>
      </c>
      <c r="X155" s="949">
        <f t="shared" si="83"/>
        <v>0</v>
      </c>
      <c r="Y155" s="486">
        <f t="shared" si="84"/>
        <v>0</v>
      </c>
      <c r="Z155" s="476">
        <f t="shared" si="192"/>
        <v>0</v>
      </c>
      <c r="AA155" s="949">
        <f t="shared" si="85"/>
        <v>0</v>
      </c>
      <c r="AB155" s="476" t="str">
        <f t="shared" si="193"/>
        <v>OK</v>
      </c>
      <c r="AC155" s="476">
        <f>IF(G155=CResult!$S$31,H155,0)</f>
        <v>0</v>
      </c>
      <c r="AD155" s="476">
        <f>IF(G155=CResult!$S$32,H155,0)</f>
        <v>0</v>
      </c>
      <c r="AE155" s="476">
        <f>IF($G155=CResult!S$33,H155,0)</f>
        <v>0</v>
      </c>
      <c r="AF155" s="476">
        <f>IF(G155=CResult!$S$34,H155,0)</f>
        <v>0</v>
      </c>
      <c r="AG155" s="476">
        <f>IF(G155=CResult!$S$35,H155,0)</f>
        <v>0</v>
      </c>
      <c r="AH155" s="476">
        <f>IF(G155=CResult!$S$36,H155,0)</f>
        <v>0</v>
      </c>
      <c r="AI155" s="476">
        <f>IF(G155=CResult!$S$37,H155,0)</f>
        <v>0</v>
      </c>
      <c r="AJ155" s="476">
        <f t="shared" si="86"/>
        <v>0</v>
      </c>
      <c r="AK155" s="476">
        <f t="shared" si="87"/>
        <v>0</v>
      </c>
      <c r="AL155" s="476">
        <f t="shared" si="88"/>
        <v>0</v>
      </c>
      <c r="AM155" s="476">
        <f t="shared" si="89"/>
        <v>0</v>
      </c>
      <c r="AN155" s="476">
        <f t="shared" si="90"/>
        <v>0</v>
      </c>
      <c r="AO155" s="476">
        <f t="shared" si="91"/>
        <v>0</v>
      </c>
      <c r="AP155" s="476">
        <f t="shared" si="92"/>
        <v>0</v>
      </c>
      <c r="AQ155" s="476">
        <f t="shared" si="93"/>
        <v>0</v>
      </c>
      <c r="AR155" s="476">
        <f t="shared" si="94"/>
        <v>0</v>
      </c>
      <c r="AS155" s="476">
        <f t="shared" si="95"/>
        <v>0</v>
      </c>
      <c r="AT155" s="476">
        <f t="shared" si="96"/>
        <v>0</v>
      </c>
      <c r="AU155" s="476">
        <f t="shared" si="97"/>
        <v>0</v>
      </c>
      <c r="AV155" s="486">
        <f t="shared" si="194"/>
        <v>0</v>
      </c>
      <c r="AW155" s="476">
        <f t="shared" si="98"/>
        <v>0</v>
      </c>
      <c r="AX155" s="476">
        <f t="shared" si="99"/>
        <v>0</v>
      </c>
      <c r="AY155" s="476">
        <f t="shared" si="100"/>
        <v>0</v>
      </c>
      <c r="AZ155" s="476">
        <f t="shared" si="101"/>
        <v>0</v>
      </c>
      <c r="BA155" s="476">
        <f t="shared" si="102"/>
        <v>0</v>
      </c>
      <c r="BB155" s="476">
        <f t="shared" si="103"/>
        <v>0</v>
      </c>
      <c r="BC155" s="476">
        <f t="shared" si="104"/>
        <v>0</v>
      </c>
      <c r="BD155" s="476">
        <f t="shared" si="105"/>
        <v>0</v>
      </c>
      <c r="BE155" s="476">
        <f t="shared" si="106"/>
        <v>0</v>
      </c>
      <c r="BF155" s="476">
        <f t="shared" si="107"/>
        <v>0</v>
      </c>
      <c r="BG155" s="949">
        <f t="shared" si="108"/>
        <v>0</v>
      </c>
      <c r="BH155" s="486">
        <f t="shared" si="81"/>
        <v>0</v>
      </c>
      <c r="BI155" s="476">
        <f t="shared" si="68"/>
        <v>0</v>
      </c>
      <c r="BJ155" s="476">
        <f t="shared" si="69"/>
        <v>0</v>
      </c>
      <c r="BK155" s="476">
        <f t="shared" si="70"/>
        <v>0</v>
      </c>
      <c r="BL155" s="476">
        <f t="shared" si="71"/>
        <v>0</v>
      </c>
      <c r="BM155" s="476">
        <f t="shared" si="72"/>
        <v>0</v>
      </c>
      <c r="BN155" s="476">
        <f t="shared" si="73"/>
        <v>0</v>
      </c>
      <c r="BO155" s="476">
        <f t="shared" si="74"/>
        <v>0</v>
      </c>
      <c r="BP155" s="476">
        <f t="shared" si="75"/>
        <v>0</v>
      </c>
      <c r="BQ155" s="476">
        <f t="shared" si="76"/>
        <v>0</v>
      </c>
      <c r="BR155" s="476">
        <f t="shared" si="77"/>
        <v>0</v>
      </c>
      <c r="BS155" s="949">
        <f t="shared" si="78"/>
        <v>0</v>
      </c>
      <c r="BT155" s="476"/>
      <c r="BU155" s="476"/>
      <c r="BV155" s="476"/>
      <c r="BW155" s="476"/>
      <c r="BX155" s="476"/>
      <c r="BY155" s="476"/>
      <c r="BZ155" s="476"/>
      <c r="CA155" s="476"/>
      <c r="CB155" s="476"/>
      <c r="CC155" s="476"/>
      <c r="CD155" s="476"/>
      <c r="CE155" s="476"/>
      <c r="CF155" s="476"/>
      <c r="CG155" s="476"/>
      <c r="CH155" s="476"/>
      <c r="CI155" s="476"/>
      <c r="CJ155" s="476"/>
      <c r="CK155" s="476"/>
      <c r="CL155" s="476"/>
      <c r="CM155" s="476"/>
    </row>
    <row r="156" spans="1:91" x14ac:dyDescent="0.15">
      <c r="A156" s="486"/>
      <c r="B156" s="486">
        <f>IF(C156=0,0,'3a'!E154)</f>
        <v>0</v>
      </c>
      <c r="C156" s="476">
        <f>IF('3a'!H154=CResult!$Q$39,'3a'!G154,0)</f>
        <v>0</v>
      </c>
      <c r="D156" s="476"/>
      <c r="E156" s="476"/>
      <c r="F156" s="476">
        <f>IF($C156=0,0,'3a'!N154)</f>
        <v>0</v>
      </c>
      <c r="G156" s="476">
        <f>IF($C156=0,0,'3a'!O154)</f>
        <v>0</v>
      </c>
      <c r="H156" s="949">
        <f t="shared" si="186"/>
        <v>0</v>
      </c>
      <c r="I156" s="486">
        <f t="shared" si="187"/>
        <v>0</v>
      </c>
      <c r="J156" s="476">
        <f t="shared" si="187"/>
        <v>0</v>
      </c>
      <c r="K156" s="476">
        <f t="shared" si="187"/>
        <v>0</v>
      </c>
      <c r="L156" s="476">
        <f t="shared" si="187"/>
        <v>0</v>
      </c>
      <c r="M156" s="476">
        <f t="shared" si="187"/>
        <v>0</v>
      </c>
      <c r="N156" s="476">
        <f t="shared" si="187"/>
        <v>0</v>
      </c>
      <c r="O156" s="476">
        <f t="shared" si="187"/>
        <v>0</v>
      </c>
      <c r="P156" s="476">
        <f t="shared" si="187"/>
        <v>0</v>
      </c>
      <c r="Q156" s="476">
        <f t="shared" si="187"/>
        <v>0</v>
      </c>
      <c r="R156" s="476">
        <f t="shared" si="187"/>
        <v>0</v>
      </c>
      <c r="S156" s="476">
        <f t="shared" si="188"/>
        <v>0</v>
      </c>
      <c r="T156" s="476">
        <f t="shared" si="189"/>
        <v>0</v>
      </c>
      <c r="U156" s="949">
        <f t="shared" si="82"/>
        <v>0</v>
      </c>
      <c r="V156" s="486">
        <f t="shared" si="190"/>
        <v>0</v>
      </c>
      <c r="W156" s="476">
        <f t="shared" si="191"/>
        <v>0</v>
      </c>
      <c r="X156" s="949">
        <f t="shared" si="83"/>
        <v>0</v>
      </c>
      <c r="Y156" s="486">
        <f t="shared" si="84"/>
        <v>0</v>
      </c>
      <c r="Z156" s="476">
        <f t="shared" si="192"/>
        <v>0</v>
      </c>
      <c r="AA156" s="949">
        <f t="shared" si="85"/>
        <v>0</v>
      </c>
      <c r="AB156" s="476" t="str">
        <f t="shared" si="193"/>
        <v>OK</v>
      </c>
      <c r="AC156" s="476">
        <f>IF(G156=CResult!$S$31,H156,0)</f>
        <v>0</v>
      </c>
      <c r="AD156" s="476">
        <f>IF(G156=CResult!$S$32,H156,0)</f>
        <v>0</v>
      </c>
      <c r="AE156" s="476">
        <f>IF($G156=CResult!S$33,H156,0)</f>
        <v>0</v>
      </c>
      <c r="AF156" s="476">
        <f>IF(G156=CResult!$S$34,H156,0)</f>
        <v>0</v>
      </c>
      <c r="AG156" s="476">
        <f>IF(G156=CResult!$S$35,H156,0)</f>
        <v>0</v>
      </c>
      <c r="AH156" s="476">
        <f>IF(G156=CResult!$S$36,H156,0)</f>
        <v>0</v>
      </c>
      <c r="AI156" s="476">
        <f>IF(G156=CResult!$S$37,H156,0)</f>
        <v>0</v>
      </c>
      <c r="AJ156" s="476">
        <f t="shared" si="86"/>
        <v>0</v>
      </c>
      <c r="AK156" s="476">
        <f t="shared" si="87"/>
        <v>0</v>
      </c>
      <c r="AL156" s="476">
        <f t="shared" si="88"/>
        <v>0</v>
      </c>
      <c r="AM156" s="476">
        <f t="shared" si="89"/>
        <v>0</v>
      </c>
      <c r="AN156" s="476">
        <f t="shared" si="90"/>
        <v>0</v>
      </c>
      <c r="AO156" s="476">
        <f t="shared" si="91"/>
        <v>0</v>
      </c>
      <c r="AP156" s="476">
        <f t="shared" si="92"/>
        <v>0</v>
      </c>
      <c r="AQ156" s="476">
        <f t="shared" si="93"/>
        <v>0</v>
      </c>
      <c r="AR156" s="476">
        <f t="shared" si="94"/>
        <v>0</v>
      </c>
      <c r="AS156" s="476">
        <f t="shared" si="95"/>
        <v>0</v>
      </c>
      <c r="AT156" s="476">
        <f t="shared" si="96"/>
        <v>0</v>
      </c>
      <c r="AU156" s="476">
        <f t="shared" si="97"/>
        <v>0</v>
      </c>
      <c r="AV156" s="486">
        <f t="shared" si="194"/>
        <v>0</v>
      </c>
      <c r="AW156" s="476">
        <f t="shared" si="98"/>
        <v>0</v>
      </c>
      <c r="AX156" s="476">
        <f t="shared" si="99"/>
        <v>0</v>
      </c>
      <c r="AY156" s="476">
        <f t="shared" si="100"/>
        <v>0</v>
      </c>
      <c r="AZ156" s="476">
        <f t="shared" si="101"/>
        <v>0</v>
      </c>
      <c r="BA156" s="476">
        <f t="shared" si="102"/>
        <v>0</v>
      </c>
      <c r="BB156" s="476">
        <f t="shared" si="103"/>
        <v>0</v>
      </c>
      <c r="BC156" s="476">
        <f t="shared" si="104"/>
        <v>0</v>
      </c>
      <c r="BD156" s="476">
        <f t="shared" si="105"/>
        <v>0</v>
      </c>
      <c r="BE156" s="476">
        <f t="shared" si="106"/>
        <v>0</v>
      </c>
      <c r="BF156" s="476">
        <f t="shared" si="107"/>
        <v>0</v>
      </c>
      <c r="BG156" s="949">
        <f t="shared" si="108"/>
        <v>0</v>
      </c>
      <c r="BH156" s="486">
        <f t="shared" si="81"/>
        <v>0</v>
      </c>
      <c r="BI156" s="476">
        <f t="shared" si="68"/>
        <v>0</v>
      </c>
      <c r="BJ156" s="476">
        <f t="shared" si="69"/>
        <v>0</v>
      </c>
      <c r="BK156" s="476">
        <f t="shared" si="70"/>
        <v>0</v>
      </c>
      <c r="BL156" s="476">
        <f t="shared" si="71"/>
        <v>0</v>
      </c>
      <c r="BM156" s="476">
        <f t="shared" si="72"/>
        <v>0</v>
      </c>
      <c r="BN156" s="476">
        <f t="shared" si="73"/>
        <v>0</v>
      </c>
      <c r="BO156" s="476">
        <f t="shared" si="74"/>
        <v>0</v>
      </c>
      <c r="BP156" s="476">
        <f t="shared" si="75"/>
        <v>0</v>
      </c>
      <c r="BQ156" s="476">
        <f t="shared" si="76"/>
        <v>0</v>
      </c>
      <c r="BR156" s="476">
        <f t="shared" si="77"/>
        <v>0</v>
      </c>
      <c r="BS156" s="949">
        <f t="shared" si="78"/>
        <v>0</v>
      </c>
      <c r="BT156" s="476"/>
      <c r="BU156" s="476"/>
      <c r="BV156" s="476"/>
      <c r="BW156" s="476"/>
      <c r="BX156" s="476"/>
      <c r="BY156" s="476"/>
      <c r="BZ156" s="476"/>
      <c r="CA156" s="476"/>
      <c r="CB156" s="476"/>
      <c r="CC156" s="476"/>
      <c r="CD156" s="476"/>
      <c r="CE156" s="476"/>
      <c r="CF156" s="476"/>
      <c r="CG156" s="476"/>
      <c r="CH156" s="476"/>
      <c r="CI156" s="476"/>
      <c r="CJ156" s="476"/>
      <c r="CK156" s="476"/>
      <c r="CL156" s="476"/>
      <c r="CM156" s="476"/>
    </row>
    <row r="157" spans="1:91" x14ac:dyDescent="0.15">
      <c r="A157" s="486"/>
      <c r="B157" s="486"/>
      <c r="C157" s="476"/>
      <c r="D157" s="476"/>
      <c r="E157" s="476"/>
      <c r="F157" s="476"/>
      <c r="G157" s="2796" t="str">
        <f>'3a'!$E$148</f>
        <v>Equipos informáticos</v>
      </c>
      <c r="H157" s="2797"/>
      <c r="I157" s="486">
        <f t="shared" ref="I157:AA157" si="195">SUM(I151:I156)</f>
        <v>2500</v>
      </c>
      <c r="J157" s="476">
        <f t="shared" si="195"/>
        <v>0</v>
      </c>
      <c r="K157" s="476">
        <f t="shared" si="195"/>
        <v>0</v>
      </c>
      <c r="L157" s="476">
        <f t="shared" si="195"/>
        <v>0</v>
      </c>
      <c r="M157" s="476">
        <f t="shared" si="195"/>
        <v>0</v>
      </c>
      <c r="N157" s="476">
        <f t="shared" si="195"/>
        <v>0</v>
      </c>
      <c r="O157" s="476">
        <f t="shared" si="195"/>
        <v>0</v>
      </c>
      <c r="P157" s="476">
        <f t="shared" si="195"/>
        <v>0</v>
      </c>
      <c r="Q157" s="476">
        <f t="shared" si="195"/>
        <v>0</v>
      </c>
      <c r="R157" s="476">
        <f t="shared" si="195"/>
        <v>0</v>
      </c>
      <c r="S157" s="476">
        <f t="shared" si="195"/>
        <v>0</v>
      </c>
      <c r="T157" s="476">
        <f t="shared" si="195"/>
        <v>0</v>
      </c>
      <c r="U157" s="949">
        <f t="shared" si="195"/>
        <v>2500</v>
      </c>
      <c r="V157" s="486">
        <f t="shared" si="195"/>
        <v>0</v>
      </c>
      <c r="W157" s="476">
        <f t="shared" si="195"/>
        <v>0</v>
      </c>
      <c r="X157" s="949">
        <f t="shared" si="195"/>
        <v>0</v>
      </c>
      <c r="Y157" s="486">
        <f t="shared" si="195"/>
        <v>0</v>
      </c>
      <c r="Z157" s="476">
        <f t="shared" si="195"/>
        <v>0</v>
      </c>
      <c r="AA157" s="949">
        <f t="shared" si="195"/>
        <v>0</v>
      </c>
      <c r="AB157" s="476"/>
      <c r="AC157" s="476"/>
      <c r="AD157" s="476"/>
      <c r="AE157" s="476"/>
      <c r="AF157" s="476"/>
      <c r="AG157" s="476"/>
      <c r="AH157" s="476"/>
      <c r="AI157" s="476"/>
      <c r="AJ157" s="476"/>
      <c r="AK157" s="476"/>
      <c r="AL157" s="476"/>
      <c r="AM157" s="476"/>
      <c r="AN157" s="476"/>
      <c r="AO157" s="476"/>
      <c r="AP157" s="476"/>
      <c r="AQ157" s="476"/>
      <c r="AR157" s="476"/>
      <c r="AS157" s="476"/>
      <c r="AT157" s="476"/>
      <c r="AU157" s="476"/>
      <c r="AV157" s="486"/>
      <c r="AW157" s="476"/>
      <c r="AX157" s="476"/>
      <c r="AY157" s="476"/>
      <c r="AZ157" s="476"/>
      <c r="BA157" s="476"/>
      <c r="BB157" s="476"/>
      <c r="BC157" s="476"/>
      <c r="BD157" s="476"/>
      <c r="BE157" s="476"/>
      <c r="BF157" s="476"/>
      <c r="BG157" s="949"/>
      <c r="BH157" s="486"/>
      <c r="BI157" s="476"/>
      <c r="BJ157" s="476"/>
      <c r="BK157" s="476"/>
      <c r="BL157" s="476"/>
      <c r="BM157" s="476"/>
      <c r="BN157" s="476"/>
      <c r="BO157" s="476"/>
      <c r="BP157" s="476"/>
      <c r="BQ157" s="476"/>
      <c r="BR157" s="476"/>
      <c r="BS157" s="949"/>
      <c r="BT157" s="476"/>
      <c r="BU157" s="476"/>
      <c r="BV157" s="476"/>
      <c r="BW157" s="476"/>
      <c r="BX157" s="476"/>
      <c r="BY157" s="476"/>
      <c r="BZ157" s="476"/>
      <c r="CA157" s="476"/>
      <c r="CB157" s="476"/>
      <c r="CC157" s="476"/>
      <c r="CD157" s="476"/>
      <c r="CE157" s="476"/>
      <c r="CF157" s="476"/>
      <c r="CG157" s="476"/>
      <c r="CH157" s="476"/>
      <c r="CI157" s="476"/>
      <c r="CJ157" s="476"/>
      <c r="CK157" s="476"/>
      <c r="CL157" s="476"/>
      <c r="CM157" s="476"/>
    </row>
    <row r="158" spans="1:91" x14ac:dyDescent="0.15">
      <c r="A158" s="486"/>
      <c r="B158" s="486">
        <f>IF(C158=0,0,'3a'!E156)</f>
        <v>0</v>
      </c>
      <c r="C158" s="476">
        <f>IF('3a'!H156=CResult!$Q$39,'3a'!G156,0)</f>
        <v>0</v>
      </c>
      <c r="D158" s="476"/>
      <c r="E158" s="476"/>
      <c r="F158" s="476">
        <f>IF($C158=0,0,'3a'!N156)</f>
        <v>0</v>
      </c>
      <c r="G158" s="476">
        <f>IF($C158=0,0,'3a'!O156)</f>
        <v>0</v>
      </c>
      <c r="H158" s="949">
        <f t="shared" ref="H158:H163" si="196">IF(F158=0,0,C158/F158)</f>
        <v>0</v>
      </c>
      <c r="I158" s="486">
        <f t="shared" ref="I158:I163" si="197">IF(BH158&lt;=0,0,AJ158)</f>
        <v>0</v>
      </c>
      <c r="J158" s="476">
        <f t="shared" ref="J158:J163" si="198">IF(BI158&lt;=0,0,AK158)</f>
        <v>0</v>
      </c>
      <c r="K158" s="476">
        <f t="shared" ref="K158:K163" si="199">IF(BJ158&lt;=0,0,AL158)</f>
        <v>0</v>
      </c>
      <c r="L158" s="476">
        <f t="shared" ref="L158:L163" si="200">IF(BK158&lt;=0,0,AM158)</f>
        <v>0</v>
      </c>
      <c r="M158" s="476">
        <f t="shared" ref="M158:M163" si="201">IF(BL158&lt;=0,0,AN158)</f>
        <v>0</v>
      </c>
      <c r="N158" s="476">
        <f t="shared" ref="N158:N163" si="202">IF(BM158&lt;=0,0,AO158)</f>
        <v>0</v>
      </c>
      <c r="O158" s="476">
        <f t="shared" ref="O158:O163" si="203">IF(BN158&lt;=0,0,AP158)</f>
        <v>0</v>
      </c>
      <c r="P158" s="476">
        <f t="shared" ref="P158:P163" si="204">IF(BO158&lt;=0,0,AQ158)</f>
        <v>0</v>
      </c>
      <c r="Q158" s="476">
        <f t="shared" ref="Q158:Q163" si="205">IF(BP158&lt;=0,0,AR158)</f>
        <v>0</v>
      </c>
      <c r="R158" s="476">
        <f t="shared" ref="R158:R163" si="206">IF(BQ158&lt;=0,0,AS158)</f>
        <v>0</v>
      </c>
      <c r="S158" s="476">
        <f t="shared" ref="S158:S163" si="207">IF(BR158&lt;=0,0,AT158)</f>
        <v>0</v>
      </c>
      <c r="T158" s="476">
        <f t="shared" ref="T158:T163" si="208">IF(BS158&lt;=0,0,AU158)</f>
        <v>0</v>
      </c>
      <c r="U158" s="949">
        <f t="shared" si="82"/>
        <v>0</v>
      </c>
      <c r="V158" s="486">
        <f t="shared" ref="V158:V163" si="209">+C158-U158</f>
        <v>0</v>
      </c>
      <c r="W158" s="476">
        <f t="shared" ref="W158:W163" si="210">IF($H158=0,0,V158/$H158)</f>
        <v>0</v>
      </c>
      <c r="X158" s="949">
        <f t="shared" si="83"/>
        <v>0</v>
      </c>
      <c r="Y158" s="486">
        <f t="shared" si="84"/>
        <v>0</v>
      </c>
      <c r="Z158" s="476">
        <f t="shared" ref="Z158:Z163" si="211">IF($H158=0,0,Y158/$H158)</f>
        <v>0</v>
      </c>
      <c r="AA158" s="949">
        <f t="shared" si="85"/>
        <v>0</v>
      </c>
      <c r="AB158" s="476" t="str">
        <f t="shared" ref="AB158:AB163" si="212">IF(AA158+X158+U158=C158,"OK","ERROR")</f>
        <v>OK</v>
      </c>
      <c r="AC158" s="476">
        <f>IF(G158=CResult!$S$31,H158,0)</f>
        <v>0</v>
      </c>
      <c r="AD158" s="476">
        <f>IF(G158=CResult!$S$32,H158,0)</f>
        <v>0</v>
      </c>
      <c r="AE158" s="476">
        <f>IF($G158=CResult!S$33,H158,0)</f>
        <v>0</v>
      </c>
      <c r="AF158" s="476">
        <f>IF(G158=CResult!$S$34,H158,0)</f>
        <v>0</v>
      </c>
      <c r="AG158" s="476">
        <f>IF(G158=CResult!$S$35,H158,0)</f>
        <v>0</v>
      </c>
      <c r="AH158" s="476">
        <f>IF(G158=CResult!$S$36,H158,0)</f>
        <v>0</v>
      </c>
      <c r="AI158" s="476">
        <f>IF(G158=CResult!$S$37,H158,0)</f>
        <v>0</v>
      </c>
      <c r="AJ158" s="476">
        <f t="shared" si="86"/>
        <v>0</v>
      </c>
      <c r="AK158" s="476">
        <f t="shared" si="87"/>
        <v>0</v>
      </c>
      <c r="AL158" s="476">
        <f t="shared" si="88"/>
        <v>0</v>
      </c>
      <c r="AM158" s="476">
        <f t="shared" si="89"/>
        <v>0</v>
      </c>
      <c r="AN158" s="476">
        <f t="shared" si="90"/>
        <v>0</v>
      </c>
      <c r="AO158" s="476">
        <f t="shared" si="91"/>
        <v>0</v>
      </c>
      <c r="AP158" s="476">
        <f t="shared" si="92"/>
        <v>0</v>
      </c>
      <c r="AQ158" s="476">
        <f t="shared" si="93"/>
        <v>0</v>
      </c>
      <c r="AR158" s="476">
        <f t="shared" si="94"/>
        <v>0</v>
      </c>
      <c r="AS158" s="476">
        <f t="shared" si="95"/>
        <v>0</v>
      </c>
      <c r="AT158" s="476">
        <f t="shared" si="96"/>
        <v>0</v>
      </c>
      <c r="AU158" s="476">
        <f t="shared" si="97"/>
        <v>0</v>
      </c>
      <c r="AV158" s="486">
        <f t="shared" ref="AV158:AV163" si="213">+C158</f>
        <v>0</v>
      </c>
      <c r="AW158" s="476">
        <f t="shared" si="98"/>
        <v>0</v>
      </c>
      <c r="AX158" s="476">
        <f t="shared" si="99"/>
        <v>0</v>
      </c>
      <c r="AY158" s="476">
        <f t="shared" si="100"/>
        <v>0</v>
      </c>
      <c r="AZ158" s="476">
        <f t="shared" si="101"/>
        <v>0</v>
      </c>
      <c r="BA158" s="476">
        <f t="shared" si="102"/>
        <v>0</v>
      </c>
      <c r="BB158" s="476">
        <f t="shared" si="103"/>
        <v>0</v>
      </c>
      <c r="BC158" s="476">
        <f t="shared" si="104"/>
        <v>0</v>
      </c>
      <c r="BD158" s="476">
        <f t="shared" si="105"/>
        <v>0</v>
      </c>
      <c r="BE158" s="476">
        <f t="shared" si="106"/>
        <v>0</v>
      </c>
      <c r="BF158" s="476">
        <f t="shared" si="107"/>
        <v>0</v>
      </c>
      <c r="BG158" s="949">
        <f t="shared" si="108"/>
        <v>0</v>
      </c>
      <c r="BH158" s="486">
        <f t="shared" si="81"/>
        <v>0</v>
      </c>
      <c r="BI158" s="476">
        <f t="shared" si="68"/>
        <v>0</v>
      </c>
      <c r="BJ158" s="476">
        <f t="shared" si="69"/>
        <v>0</v>
      </c>
      <c r="BK158" s="476">
        <f t="shared" si="70"/>
        <v>0</v>
      </c>
      <c r="BL158" s="476">
        <f t="shared" si="71"/>
        <v>0</v>
      </c>
      <c r="BM158" s="476">
        <f t="shared" si="72"/>
        <v>0</v>
      </c>
      <c r="BN158" s="476">
        <f t="shared" si="73"/>
        <v>0</v>
      </c>
      <c r="BO158" s="476">
        <f t="shared" si="74"/>
        <v>0</v>
      </c>
      <c r="BP158" s="476">
        <f t="shared" si="75"/>
        <v>0</v>
      </c>
      <c r="BQ158" s="476">
        <f t="shared" si="76"/>
        <v>0</v>
      </c>
      <c r="BR158" s="476">
        <f t="shared" si="77"/>
        <v>0</v>
      </c>
      <c r="BS158" s="949">
        <f t="shared" si="78"/>
        <v>0</v>
      </c>
      <c r="BT158" s="476"/>
      <c r="BU158" s="476"/>
      <c r="BV158" s="476"/>
      <c r="BW158" s="476"/>
      <c r="BX158" s="476"/>
      <c r="BY158" s="476"/>
      <c r="BZ158" s="476"/>
      <c r="CA158" s="476"/>
      <c r="CB158" s="476"/>
      <c r="CC158" s="476"/>
      <c r="CD158" s="476"/>
      <c r="CE158" s="476"/>
      <c r="CF158" s="476"/>
      <c r="CG158" s="476"/>
      <c r="CH158" s="476"/>
      <c r="CI158" s="476"/>
      <c r="CJ158" s="476"/>
      <c r="CK158" s="476"/>
      <c r="CL158" s="476"/>
      <c r="CM158" s="476"/>
    </row>
    <row r="159" spans="1:91" x14ac:dyDescent="0.15">
      <c r="A159" s="486"/>
      <c r="B159" s="486">
        <f>IF(C159=0,0,'3a'!E157)</f>
        <v>0</v>
      </c>
      <c r="C159" s="476">
        <f>IF('3a'!H157=CResult!$Q$39,'3a'!G157,0)</f>
        <v>0</v>
      </c>
      <c r="D159" s="476"/>
      <c r="E159" s="476"/>
      <c r="F159" s="476">
        <f>IF($C159=0,0,'3a'!N157)</f>
        <v>0</v>
      </c>
      <c r="G159" s="476">
        <f>IF($C159=0,0,'3a'!O157)</f>
        <v>0</v>
      </c>
      <c r="H159" s="949">
        <f t="shared" si="196"/>
        <v>0</v>
      </c>
      <c r="I159" s="486">
        <f t="shared" si="197"/>
        <v>0</v>
      </c>
      <c r="J159" s="476">
        <f t="shared" si="198"/>
        <v>0</v>
      </c>
      <c r="K159" s="476">
        <f t="shared" si="199"/>
        <v>0</v>
      </c>
      <c r="L159" s="476">
        <f t="shared" si="200"/>
        <v>0</v>
      </c>
      <c r="M159" s="476">
        <f t="shared" si="201"/>
        <v>0</v>
      </c>
      <c r="N159" s="476">
        <f t="shared" si="202"/>
        <v>0</v>
      </c>
      <c r="O159" s="476">
        <f t="shared" si="203"/>
        <v>0</v>
      </c>
      <c r="P159" s="476">
        <f t="shared" si="204"/>
        <v>0</v>
      </c>
      <c r="Q159" s="476">
        <f t="shared" si="205"/>
        <v>0</v>
      </c>
      <c r="R159" s="476">
        <f t="shared" si="206"/>
        <v>0</v>
      </c>
      <c r="S159" s="476">
        <f t="shared" si="207"/>
        <v>0</v>
      </c>
      <c r="T159" s="476">
        <f t="shared" si="208"/>
        <v>0</v>
      </c>
      <c r="U159" s="949">
        <f t="shared" si="82"/>
        <v>0</v>
      </c>
      <c r="V159" s="486">
        <f t="shared" si="209"/>
        <v>0</v>
      </c>
      <c r="W159" s="476">
        <f t="shared" si="210"/>
        <v>0</v>
      </c>
      <c r="X159" s="949">
        <f t="shared" si="83"/>
        <v>0</v>
      </c>
      <c r="Y159" s="486">
        <f t="shared" si="84"/>
        <v>0</v>
      </c>
      <c r="Z159" s="476">
        <f t="shared" si="211"/>
        <v>0</v>
      </c>
      <c r="AA159" s="949">
        <f t="shared" si="85"/>
        <v>0</v>
      </c>
      <c r="AB159" s="476" t="str">
        <f t="shared" si="212"/>
        <v>OK</v>
      </c>
      <c r="AC159" s="476">
        <f>IF(G159=CResult!$S$31,H159,0)</f>
        <v>0</v>
      </c>
      <c r="AD159" s="476">
        <f>IF(G159=CResult!$S$32,H159,0)</f>
        <v>0</v>
      </c>
      <c r="AE159" s="476">
        <f>IF($G159=CResult!S$33,H159,0)</f>
        <v>0</v>
      </c>
      <c r="AF159" s="476">
        <f>IF(G159=CResult!$S$34,H159,0)</f>
        <v>0</v>
      </c>
      <c r="AG159" s="476">
        <f>IF(G159=CResult!$S$35,H159,0)</f>
        <v>0</v>
      </c>
      <c r="AH159" s="476">
        <f>IF(G159=CResult!$S$36,H159,0)</f>
        <v>0</v>
      </c>
      <c r="AI159" s="476">
        <f>IF(G159=CResult!$S$37,H159,0)</f>
        <v>0</v>
      </c>
      <c r="AJ159" s="476">
        <f t="shared" si="86"/>
        <v>0</v>
      </c>
      <c r="AK159" s="476">
        <f t="shared" si="87"/>
        <v>0</v>
      </c>
      <c r="AL159" s="476">
        <f t="shared" si="88"/>
        <v>0</v>
      </c>
      <c r="AM159" s="476">
        <f t="shared" si="89"/>
        <v>0</v>
      </c>
      <c r="AN159" s="476">
        <f t="shared" si="90"/>
        <v>0</v>
      </c>
      <c r="AO159" s="476">
        <f t="shared" si="91"/>
        <v>0</v>
      </c>
      <c r="AP159" s="476">
        <f t="shared" si="92"/>
        <v>0</v>
      </c>
      <c r="AQ159" s="476">
        <f t="shared" si="93"/>
        <v>0</v>
      </c>
      <c r="AR159" s="476">
        <f t="shared" si="94"/>
        <v>0</v>
      </c>
      <c r="AS159" s="476">
        <f t="shared" si="95"/>
        <v>0</v>
      </c>
      <c r="AT159" s="476">
        <f t="shared" si="96"/>
        <v>0</v>
      </c>
      <c r="AU159" s="476">
        <f t="shared" si="97"/>
        <v>0</v>
      </c>
      <c r="AV159" s="486">
        <f t="shared" si="213"/>
        <v>0</v>
      </c>
      <c r="AW159" s="476">
        <f t="shared" si="98"/>
        <v>0</v>
      </c>
      <c r="AX159" s="476">
        <f t="shared" si="99"/>
        <v>0</v>
      </c>
      <c r="AY159" s="476">
        <f t="shared" si="100"/>
        <v>0</v>
      </c>
      <c r="AZ159" s="476">
        <f t="shared" si="101"/>
        <v>0</v>
      </c>
      <c r="BA159" s="476">
        <f t="shared" si="102"/>
        <v>0</v>
      </c>
      <c r="BB159" s="476">
        <f t="shared" si="103"/>
        <v>0</v>
      </c>
      <c r="BC159" s="476">
        <f t="shared" si="104"/>
        <v>0</v>
      </c>
      <c r="BD159" s="476">
        <f t="shared" si="105"/>
        <v>0</v>
      </c>
      <c r="BE159" s="476">
        <f t="shared" si="106"/>
        <v>0</v>
      </c>
      <c r="BF159" s="476">
        <f t="shared" si="107"/>
        <v>0</v>
      </c>
      <c r="BG159" s="949">
        <f t="shared" si="108"/>
        <v>0</v>
      </c>
      <c r="BH159" s="486">
        <f t="shared" si="81"/>
        <v>0</v>
      </c>
      <c r="BI159" s="476">
        <f t="shared" si="68"/>
        <v>0</v>
      </c>
      <c r="BJ159" s="476">
        <f t="shared" si="69"/>
        <v>0</v>
      </c>
      <c r="BK159" s="476">
        <f t="shared" si="70"/>
        <v>0</v>
      </c>
      <c r="BL159" s="476">
        <f t="shared" si="71"/>
        <v>0</v>
      </c>
      <c r="BM159" s="476">
        <f t="shared" si="72"/>
        <v>0</v>
      </c>
      <c r="BN159" s="476">
        <f t="shared" si="73"/>
        <v>0</v>
      </c>
      <c r="BO159" s="476">
        <f t="shared" si="74"/>
        <v>0</v>
      </c>
      <c r="BP159" s="476">
        <f t="shared" si="75"/>
        <v>0</v>
      </c>
      <c r="BQ159" s="476">
        <f t="shared" si="76"/>
        <v>0</v>
      </c>
      <c r="BR159" s="476">
        <f t="shared" si="77"/>
        <v>0</v>
      </c>
      <c r="BS159" s="949">
        <f t="shared" si="78"/>
        <v>0</v>
      </c>
      <c r="BT159" s="476"/>
      <c r="BU159" s="476"/>
      <c r="BV159" s="476"/>
      <c r="BW159" s="476"/>
      <c r="BX159" s="476"/>
      <c r="BY159" s="476"/>
      <c r="BZ159" s="476"/>
      <c r="CA159" s="476"/>
      <c r="CB159" s="476"/>
      <c r="CC159" s="476"/>
      <c r="CD159" s="476"/>
      <c r="CE159" s="476"/>
      <c r="CF159" s="476"/>
      <c r="CG159" s="476"/>
      <c r="CH159" s="476"/>
      <c r="CI159" s="476"/>
      <c r="CJ159" s="476"/>
      <c r="CK159" s="476"/>
      <c r="CL159" s="476"/>
      <c r="CM159" s="476"/>
    </row>
    <row r="160" spans="1:91" x14ac:dyDescent="0.15">
      <c r="A160" s="486"/>
      <c r="B160" s="486">
        <f>IF(C160=0,0,'3a'!E158)</f>
        <v>0</v>
      </c>
      <c r="C160" s="476">
        <f>IF('3a'!H158=CResult!$Q$39,'3a'!G158,0)</f>
        <v>0</v>
      </c>
      <c r="D160" s="476"/>
      <c r="E160" s="476"/>
      <c r="F160" s="476">
        <f>IF($C160=0,0,'3a'!N158)</f>
        <v>0</v>
      </c>
      <c r="G160" s="476">
        <f>IF($C160=0,0,'3a'!O158)</f>
        <v>0</v>
      </c>
      <c r="H160" s="949">
        <f t="shared" si="196"/>
        <v>0</v>
      </c>
      <c r="I160" s="486">
        <f t="shared" si="197"/>
        <v>0</v>
      </c>
      <c r="J160" s="476">
        <f t="shared" si="198"/>
        <v>0</v>
      </c>
      <c r="K160" s="476">
        <f t="shared" si="199"/>
        <v>0</v>
      </c>
      <c r="L160" s="476">
        <f t="shared" si="200"/>
        <v>0</v>
      </c>
      <c r="M160" s="476">
        <f t="shared" si="201"/>
        <v>0</v>
      </c>
      <c r="N160" s="476">
        <f t="shared" si="202"/>
        <v>0</v>
      </c>
      <c r="O160" s="476">
        <f t="shared" si="203"/>
        <v>0</v>
      </c>
      <c r="P160" s="476">
        <f t="shared" si="204"/>
        <v>0</v>
      </c>
      <c r="Q160" s="476">
        <f t="shared" si="205"/>
        <v>0</v>
      </c>
      <c r="R160" s="476">
        <f t="shared" si="206"/>
        <v>0</v>
      </c>
      <c r="S160" s="476">
        <f t="shared" si="207"/>
        <v>0</v>
      </c>
      <c r="T160" s="476">
        <f t="shared" si="208"/>
        <v>0</v>
      </c>
      <c r="U160" s="949">
        <f t="shared" si="82"/>
        <v>0</v>
      </c>
      <c r="V160" s="486">
        <f t="shared" si="209"/>
        <v>0</v>
      </c>
      <c r="W160" s="476">
        <f t="shared" si="210"/>
        <v>0</v>
      </c>
      <c r="X160" s="949">
        <f t="shared" si="83"/>
        <v>0</v>
      </c>
      <c r="Y160" s="486">
        <f t="shared" si="84"/>
        <v>0</v>
      </c>
      <c r="Z160" s="476">
        <f t="shared" si="211"/>
        <v>0</v>
      </c>
      <c r="AA160" s="949">
        <f t="shared" si="85"/>
        <v>0</v>
      </c>
      <c r="AB160" s="476" t="str">
        <f t="shared" si="212"/>
        <v>OK</v>
      </c>
      <c r="AC160" s="476">
        <f>IF(G160=CResult!$S$31,H160,0)</f>
        <v>0</v>
      </c>
      <c r="AD160" s="476">
        <f>IF(G160=CResult!$S$32,H160,0)</f>
        <v>0</v>
      </c>
      <c r="AE160" s="476">
        <f>IF($G160=CResult!S$33,H160,0)</f>
        <v>0</v>
      </c>
      <c r="AF160" s="476">
        <f>IF(G160=CResult!$S$34,H160,0)</f>
        <v>0</v>
      </c>
      <c r="AG160" s="476">
        <f>IF(G160=CResult!$S$35,H160,0)</f>
        <v>0</v>
      </c>
      <c r="AH160" s="476">
        <f>IF(G160=CResult!$S$36,H160,0)</f>
        <v>0</v>
      </c>
      <c r="AI160" s="476">
        <f>IF(G160=CResult!$S$37,H160,0)</f>
        <v>0</v>
      </c>
      <c r="AJ160" s="476">
        <f t="shared" si="86"/>
        <v>0</v>
      </c>
      <c r="AK160" s="476">
        <f t="shared" si="87"/>
        <v>0</v>
      </c>
      <c r="AL160" s="476">
        <f t="shared" si="88"/>
        <v>0</v>
      </c>
      <c r="AM160" s="476">
        <f t="shared" si="89"/>
        <v>0</v>
      </c>
      <c r="AN160" s="476">
        <f t="shared" si="90"/>
        <v>0</v>
      </c>
      <c r="AO160" s="476">
        <f t="shared" si="91"/>
        <v>0</v>
      </c>
      <c r="AP160" s="476">
        <f t="shared" si="92"/>
        <v>0</v>
      </c>
      <c r="AQ160" s="476">
        <f t="shared" si="93"/>
        <v>0</v>
      </c>
      <c r="AR160" s="476">
        <f t="shared" si="94"/>
        <v>0</v>
      </c>
      <c r="AS160" s="476">
        <f t="shared" si="95"/>
        <v>0</v>
      </c>
      <c r="AT160" s="476">
        <f t="shared" si="96"/>
        <v>0</v>
      </c>
      <c r="AU160" s="476">
        <f t="shared" si="97"/>
        <v>0</v>
      </c>
      <c r="AV160" s="486">
        <f t="shared" si="213"/>
        <v>0</v>
      </c>
      <c r="AW160" s="476">
        <f t="shared" si="98"/>
        <v>0</v>
      </c>
      <c r="AX160" s="476">
        <f t="shared" si="99"/>
        <v>0</v>
      </c>
      <c r="AY160" s="476">
        <f t="shared" si="100"/>
        <v>0</v>
      </c>
      <c r="AZ160" s="476">
        <f t="shared" si="101"/>
        <v>0</v>
      </c>
      <c r="BA160" s="476">
        <f t="shared" si="102"/>
        <v>0</v>
      </c>
      <c r="BB160" s="476">
        <f t="shared" si="103"/>
        <v>0</v>
      </c>
      <c r="BC160" s="476">
        <f t="shared" si="104"/>
        <v>0</v>
      </c>
      <c r="BD160" s="476">
        <f t="shared" si="105"/>
        <v>0</v>
      </c>
      <c r="BE160" s="476">
        <f t="shared" si="106"/>
        <v>0</v>
      </c>
      <c r="BF160" s="476">
        <f t="shared" si="107"/>
        <v>0</v>
      </c>
      <c r="BG160" s="949">
        <f t="shared" si="108"/>
        <v>0</v>
      </c>
      <c r="BH160" s="486">
        <f t="shared" si="81"/>
        <v>0</v>
      </c>
      <c r="BI160" s="476">
        <f t="shared" si="68"/>
        <v>0</v>
      </c>
      <c r="BJ160" s="476">
        <f t="shared" si="69"/>
        <v>0</v>
      </c>
      <c r="BK160" s="476">
        <f t="shared" si="70"/>
        <v>0</v>
      </c>
      <c r="BL160" s="476">
        <f t="shared" si="71"/>
        <v>0</v>
      </c>
      <c r="BM160" s="476">
        <f t="shared" si="72"/>
        <v>0</v>
      </c>
      <c r="BN160" s="476">
        <f t="shared" si="73"/>
        <v>0</v>
      </c>
      <c r="BO160" s="476">
        <f t="shared" si="74"/>
        <v>0</v>
      </c>
      <c r="BP160" s="476">
        <f t="shared" si="75"/>
        <v>0</v>
      </c>
      <c r="BQ160" s="476">
        <f t="shared" si="76"/>
        <v>0</v>
      </c>
      <c r="BR160" s="476">
        <f t="shared" si="77"/>
        <v>0</v>
      </c>
      <c r="BS160" s="949">
        <f t="shared" si="78"/>
        <v>0</v>
      </c>
      <c r="BT160" s="476"/>
      <c r="BU160" s="476"/>
      <c r="BV160" s="476"/>
      <c r="BW160" s="476"/>
      <c r="BX160" s="476"/>
      <c r="BY160" s="476"/>
      <c r="BZ160" s="476"/>
      <c r="CA160" s="476"/>
      <c r="CB160" s="476"/>
      <c r="CC160" s="476"/>
      <c r="CD160" s="476"/>
      <c r="CE160" s="476"/>
      <c r="CF160" s="476"/>
      <c r="CG160" s="476"/>
      <c r="CH160" s="476"/>
      <c r="CI160" s="476"/>
      <c r="CJ160" s="476"/>
      <c r="CK160" s="476"/>
      <c r="CL160" s="476"/>
      <c r="CM160" s="476"/>
    </row>
    <row r="161" spans="1:91" x14ac:dyDescent="0.15">
      <c r="A161" s="486"/>
      <c r="B161" s="486">
        <f>IF(C161=0,0,'3a'!E159)</f>
        <v>0</v>
      </c>
      <c r="C161" s="476">
        <f>IF('3a'!H159=CResult!$Q$39,'3a'!G159,0)</f>
        <v>0</v>
      </c>
      <c r="D161" s="476"/>
      <c r="E161" s="476"/>
      <c r="F161" s="476">
        <f>IF($C161=0,0,'3a'!N159)</f>
        <v>0</v>
      </c>
      <c r="G161" s="476">
        <f>IF($C161=0,0,'3a'!O159)</f>
        <v>0</v>
      </c>
      <c r="H161" s="949">
        <f t="shared" si="196"/>
        <v>0</v>
      </c>
      <c r="I161" s="486">
        <f t="shared" si="197"/>
        <v>0</v>
      </c>
      <c r="J161" s="476">
        <f t="shared" si="198"/>
        <v>0</v>
      </c>
      <c r="K161" s="476">
        <f t="shared" si="199"/>
        <v>0</v>
      </c>
      <c r="L161" s="476">
        <f t="shared" si="200"/>
        <v>0</v>
      </c>
      <c r="M161" s="476">
        <f t="shared" si="201"/>
        <v>0</v>
      </c>
      <c r="N161" s="476">
        <f t="shared" si="202"/>
        <v>0</v>
      </c>
      <c r="O161" s="476">
        <f t="shared" si="203"/>
        <v>0</v>
      </c>
      <c r="P161" s="476">
        <f t="shared" si="204"/>
        <v>0</v>
      </c>
      <c r="Q161" s="476">
        <f t="shared" si="205"/>
        <v>0</v>
      </c>
      <c r="R161" s="476">
        <f t="shared" si="206"/>
        <v>0</v>
      </c>
      <c r="S161" s="476">
        <f t="shared" si="207"/>
        <v>0</v>
      </c>
      <c r="T161" s="476">
        <f t="shared" si="208"/>
        <v>0</v>
      </c>
      <c r="U161" s="949">
        <f t="shared" si="82"/>
        <v>0</v>
      </c>
      <c r="V161" s="486">
        <f t="shared" si="209"/>
        <v>0</v>
      </c>
      <c r="W161" s="476">
        <f t="shared" si="210"/>
        <v>0</v>
      </c>
      <c r="X161" s="949">
        <f t="shared" si="83"/>
        <v>0</v>
      </c>
      <c r="Y161" s="486">
        <f t="shared" si="84"/>
        <v>0</v>
      </c>
      <c r="Z161" s="476">
        <f t="shared" si="211"/>
        <v>0</v>
      </c>
      <c r="AA161" s="949">
        <f t="shared" si="85"/>
        <v>0</v>
      </c>
      <c r="AB161" s="476" t="str">
        <f t="shared" si="212"/>
        <v>OK</v>
      </c>
      <c r="AC161" s="476">
        <f>IF(G161=CResult!$S$31,H161,0)</f>
        <v>0</v>
      </c>
      <c r="AD161" s="476">
        <f>IF(G161=CResult!$S$32,H161,0)</f>
        <v>0</v>
      </c>
      <c r="AE161" s="476">
        <f>IF($G161=CResult!S$33,H161,0)</f>
        <v>0</v>
      </c>
      <c r="AF161" s="476">
        <f>IF(G161=CResult!$S$34,H161,0)</f>
        <v>0</v>
      </c>
      <c r="AG161" s="476">
        <f>IF(G161=CResult!$S$35,H161,0)</f>
        <v>0</v>
      </c>
      <c r="AH161" s="476">
        <f>IF(G161=CResult!$S$36,H161,0)</f>
        <v>0</v>
      </c>
      <c r="AI161" s="476">
        <f>IF(G161=CResult!$S$37,H161,0)</f>
        <v>0</v>
      </c>
      <c r="AJ161" s="476">
        <f t="shared" si="86"/>
        <v>0</v>
      </c>
      <c r="AK161" s="476">
        <f t="shared" si="87"/>
        <v>0</v>
      </c>
      <c r="AL161" s="476">
        <f t="shared" si="88"/>
        <v>0</v>
      </c>
      <c r="AM161" s="476">
        <f t="shared" si="89"/>
        <v>0</v>
      </c>
      <c r="AN161" s="476">
        <f t="shared" si="90"/>
        <v>0</v>
      </c>
      <c r="AO161" s="476">
        <f t="shared" si="91"/>
        <v>0</v>
      </c>
      <c r="AP161" s="476">
        <f t="shared" si="92"/>
        <v>0</v>
      </c>
      <c r="AQ161" s="476">
        <f t="shared" si="93"/>
        <v>0</v>
      </c>
      <c r="AR161" s="476">
        <f t="shared" si="94"/>
        <v>0</v>
      </c>
      <c r="AS161" s="476">
        <f t="shared" si="95"/>
        <v>0</v>
      </c>
      <c r="AT161" s="476">
        <f t="shared" si="96"/>
        <v>0</v>
      </c>
      <c r="AU161" s="476">
        <f t="shared" si="97"/>
        <v>0</v>
      </c>
      <c r="AV161" s="486">
        <f t="shared" si="213"/>
        <v>0</v>
      </c>
      <c r="AW161" s="476">
        <f t="shared" si="98"/>
        <v>0</v>
      </c>
      <c r="AX161" s="476">
        <f t="shared" si="99"/>
        <v>0</v>
      </c>
      <c r="AY161" s="476">
        <f t="shared" si="100"/>
        <v>0</v>
      </c>
      <c r="AZ161" s="476">
        <f t="shared" si="101"/>
        <v>0</v>
      </c>
      <c r="BA161" s="476">
        <f t="shared" si="102"/>
        <v>0</v>
      </c>
      <c r="BB161" s="476">
        <f t="shared" si="103"/>
        <v>0</v>
      </c>
      <c r="BC161" s="476">
        <f t="shared" si="104"/>
        <v>0</v>
      </c>
      <c r="BD161" s="476">
        <f t="shared" si="105"/>
        <v>0</v>
      </c>
      <c r="BE161" s="476">
        <f t="shared" si="106"/>
        <v>0</v>
      </c>
      <c r="BF161" s="476">
        <f t="shared" si="107"/>
        <v>0</v>
      </c>
      <c r="BG161" s="949">
        <f t="shared" si="108"/>
        <v>0</v>
      </c>
      <c r="BH161" s="486">
        <f t="shared" si="81"/>
        <v>0</v>
      </c>
      <c r="BI161" s="476">
        <f t="shared" si="68"/>
        <v>0</v>
      </c>
      <c r="BJ161" s="476">
        <f t="shared" si="69"/>
        <v>0</v>
      </c>
      <c r="BK161" s="476">
        <f t="shared" si="70"/>
        <v>0</v>
      </c>
      <c r="BL161" s="476">
        <f t="shared" si="71"/>
        <v>0</v>
      </c>
      <c r="BM161" s="476">
        <f t="shared" si="72"/>
        <v>0</v>
      </c>
      <c r="BN161" s="476">
        <f t="shared" si="73"/>
        <v>0</v>
      </c>
      <c r="BO161" s="476">
        <f t="shared" si="74"/>
        <v>0</v>
      </c>
      <c r="BP161" s="476">
        <f t="shared" si="75"/>
        <v>0</v>
      </c>
      <c r="BQ161" s="476">
        <f t="shared" si="76"/>
        <v>0</v>
      </c>
      <c r="BR161" s="476">
        <f t="shared" si="77"/>
        <v>0</v>
      </c>
      <c r="BS161" s="949">
        <f t="shared" si="78"/>
        <v>0</v>
      </c>
      <c r="BT161" s="476"/>
      <c r="BU161" s="476"/>
      <c r="BV161" s="476"/>
      <c r="BW161" s="476"/>
      <c r="BX161" s="476"/>
      <c r="BY161" s="476"/>
      <c r="BZ161" s="476"/>
      <c r="CA161" s="476"/>
      <c r="CB161" s="476"/>
      <c r="CC161" s="476"/>
      <c r="CD161" s="476"/>
      <c r="CE161" s="476"/>
      <c r="CF161" s="476"/>
      <c r="CG161" s="476"/>
      <c r="CH161" s="476"/>
      <c r="CI161" s="476"/>
      <c r="CJ161" s="476"/>
      <c r="CK161" s="476"/>
      <c r="CL161" s="476"/>
      <c r="CM161" s="476"/>
    </row>
    <row r="162" spans="1:91" x14ac:dyDescent="0.15">
      <c r="A162" s="486"/>
      <c r="B162" s="486">
        <f>IF(C162=0,0,'3a'!E160)</f>
        <v>0</v>
      </c>
      <c r="C162" s="476">
        <f>IF('3a'!H160=CResult!$Q$39,'3a'!G160,0)</f>
        <v>0</v>
      </c>
      <c r="D162" s="476"/>
      <c r="E162" s="476"/>
      <c r="F162" s="476">
        <f>IF($C162=0,0,'3a'!N160)</f>
        <v>0</v>
      </c>
      <c r="G162" s="476">
        <f>IF($C162=0,0,'3a'!O160)</f>
        <v>0</v>
      </c>
      <c r="H162" s="949">
        <f t="shared" si="196"/>
        <v>0</v>
      </c>
      <c r="I162" s="486">
        <f t="shared" si="197"/>
        <v>0</v>
      </c>
      <c r="J162" s="476">
        <f t="shared" si="198"/>
        <v>0</v>
      </c>
      <c r="K162" s="476">
        <f t="shared" si="199"/>
        <v>0</v>
      </c>
      <c r="L162" s="476">
        <f t="shared" si="200"/>
        <v>0</v>
      </c>
      <c r="M162" s="476">
        <f t="shared" si="201"/>
        <v>0</v>
      </c>
      <c r="N162" s="476">
        <f t="shared" si="202"/>
        <v>0</v>
      </c>
      <c r="O162" s="476">
        <f t="shared" si="203"/>
        <v>0</v>
      </c>
      <c r="P162" s="476">
        <f t="shared" si="204"/>
        <v>0</v>
      </c>
      <c r="Q162" s="476">
        <f t="shared" si="205"/>
        <v>0</v>
      </c>
      <c r="R162" s="476">
        <f t="shared" si="206"/>
        <v>0</v>
      </c>
      <c r="S162" s="476">
        <f t="shared" si="207"/>
        <v>0</v>
      </c>
      <c r="T162" s="476">
        <f t="shared" si="208"/>
        <v>0</v>
      </c>
      <c r="U162" s="949">
        <f t="shared" si="82"/>
        <v>0</v>
      </c>
      <c r="V162" s="486">
        <f t="shared" si="209"/>
        <v>0</v>
      </c>
      <c r="W162" s="476">
        <f t="shared" si="210"/>
        <v>0</v>
      </c>
      <c r="X162" s="949">
        <f t="shared" si="83"/>
        <v>0</v>
      </c>
      <c r="Y162" s="486">
        <f t="shared" si="84"/>
        <v>0</v>
      </c>
      <c r="Z162" s="476">
        <f t="shared" si="211"/>
        <v>0</v>
      </c>
      <c r="AA162" s="949">
        <f t="shared" si="85"/>
        <v>0</v>
      </c>
      <c r="AB162" s="476" t="str">
        <f t="shared" si="212"/>
        <v>OK</v>
      </c>
      <c r="AC162" s="476">
        <f>IF(G162=CResult!$S$31,H162,0)</f>
        <v>0</v>
      </c>
      <c r="AD162" s="476">
        <f>IF(G162=CResult!$S$32,H162,0)</f>
        <v>0</v>
      </c>
      <c r="AE162" s="476">
        <f>IF($G162=CResult!S$33,H162,0)</f>
        <v>0</v>
      </c>
      <c r="AF162" s="476">
        <f>IF(G162=CResult!$S$34,H162,0)</f>
        <v>0</v>
      </c>
      <c r="AG162" s="476">
        <f>IF(G162=CResult!$S$35,H162,0)</f>
        <v>0</v>
      </c>
      <c r="AH162" s="476">
        <f>IF(G162=CResult!$S$36,H162,0)</f>
        <v>0</v>
      </c>
      <c r="AI162" s="476">
        <f>IF(G162=CResult!$S$37,H162,0)</f>
        <v>0</v>
      </c>
      <c r="AJ162" s="476">
        <f t="shared" si="86"/>
        <v>0</v>
      </c>
      <c r="AK162" s="476">
        <f t="shared" si="87"/>
        <v>0</v>
      </c>
      <c r="AL162" s="476">
        <f t="shared" si="88"/>
        <v>0</v>
      </c>
      <c r="AM162" s="476">
        <f t="shared" si="89"/>
        <v>0</v>
      </c>
      <c r="AN162" s="476">
        <f t="shared" si="90"/>
        <v>0</v>
      </c>
      <c r="AO162" s="476">
        <f t="shared" si="91"/>
        <v>0</v>
      </c>
      <c r="AP162" s="476">
        <f t="shared" si="92"/>
        <v>0</v>
      </c>
      <c r="AQ162" s="476">
        <f t="shared" si="93"/>
        <v>0</v>
      </c>
      <c r="AR162" s="476">
        <f t="shared" si="94"/>
        <v>0</v>
      </c>
      <c r="AS162" s="476">
        <f t="shared" si="95"/>
        <v>0</v>
      </c>
      <c r="AT162" s="476">
        <f t="shared" si="96"/>
        <v>0</v>
      </c>
      <c r="AU162" s="476">
        <f t="shared" si="97"/>
        <v>0</v>
      </c>
      <c r="AV162" s="486">
        <f t="shared" si="213"/>
        <v>0</v>
      </c>
      <c r="AW162" s="476">
        <f t="shared" si="98"/>
        <v>0</v>
      </c>
      <c r="AX162" s="476">
        <f t="shared" si="99"/>
        <v>0</v>
      </c>
      <c r="AY162" s="476">
        <f t="shared" si="100"/>
        <v>0</v>
      </c>
      <c r="AZ162" s="476">
        <f t="shared" si="101"/>
        <v>0</v>
      </c>
      <c r="BA162" s="476">
        <f t="shared" si="102"/>
        <v>0</v>
      </c>
      <c r="BB162" s="476">
        <f t="shared" si="103"/>
        <v>0</v>
      </c>
      <c r="BC162" s="476">
        <f t="shared" si="104"/>
        <v>0</v>
      </c>
      <c r="BD162" s="476">
        <f t="shared" si="105"/>
        <v>0</v>
      </c>
      <c r="BE162" s="476">
        <f t="shared" si="106"/>
        <v>0</v>
      </c>
      <c r="BF162" s="476">
        <f t="shared" si="107"/>
        <v>0</v>
      </c>
      <c r="BG162" s="949">
        <f t="shared" si="108"/>
        <v>0</v>
      </c>
      <c r="BH162" s="486">
        <f t="shared" si="81"/>
        <v>0</v>
      </c>
      <c r="BI162" s="476">
        <f t="shared" si="68"/>
        <v>0</v>
      </c>
      <c r="BJ162" s="476">
        <f t="shared" si="69"/>
        <v>0</v>
      </c>
      <c r="BK162" s="476">
        <f t="shared" si="70"/>
        <v>0</v>
      </c>
      <c r="BL162" s="476">
        <f t="shared" si="71"/>
        <v>0</v>
      </c>
      <c r="BM162" s="476">
        <f t="shared" si="72"/>
        <v>0</v>
      </c>
      <c r="BN162" s="476">
        <f t="shared" si="73"/>
        <v>0</v>
      </c>
      <c r="BO162" s="476">
        <f t="shared" si="74"/>
        <v>0</v>
      </c>
      <c r="BP162" s="476">
        <f t="shared" si="75"/>
        <v>0</v>
      </c>
      <c r="BQ162" s="476">
        <f t="shared" si="76"/>
        <v>0</v>
      </c>
      <c r="BR162" s="476">
        <f t="shared" si="77"/>
        <v>0</v>
      </c>
      <c r="BS162" s="949">
        <f t="shared" si="78"/>
        <v>0</v>
      </c>
      <c r="BT162" s="476"/>
      <c r="BU162" s="476"/>
      <c r="BV162" s="476"/>
      <c r="BW162" s="476"/>
      <c r="BX162" s="476"/>
      <c r="BY162" s="476"/>
      <c r="BZ162" s="476"/>
      <c r="CA162" s="476"/>
      <c r="CB162" s="476"/>
      <c r="CC162" s="476"/>
      <c r="CD162" s="476"/>
      <c r="CE162" s="476"/>
      <c r="CF162" s="476"/>
      <c r="CG162" s="476"/>
      <c r="CH162" s="476"/>
      <c r="CI162" s="476"/>
      <c r="CJ162" s="476"/>
      <c r="CK162" s="476"/>
      <c r="CL162" s="476"/>
      <c r="CM162" s="476"/>
    </row>
    <row r="163" spans="1:91" x14ac:dyDescent="0.15">
      <c r="A163" s="486"/>
      <c r="B163" s="486">
        <f>IF(C163=0,0,'3a'!E161)</f>
        <v>0</v>
      </c>
      <c r="C163" s="476">
        <f>IF('3a'!H161=CResult!$Q$39,'3a'!G161,0)</f>
        <v>0</v>
      </c>
      <c r="D163" s="476"/>
      <c r="E163" s="476"/>
      <c r="F163" s="476">
        <f>IF($C163=0,0,'3a'!N161)</f>
        <v>0</v>
      </c>
      <c r="G163" s="476">
        <f>IF($C163=0,0,'3a'!O161)</f>
        <v>0</v>
      </c>
      <c r="H163" s="949">
        <f t="shared" si="196"/>
        <v>0</v>
      </c>
      <c r="I163" s="486">
        <f t="shared" si="197"/>
        <v>0</v>
      </c>
      <c r="J163" s="476">
        <f t="shared" si="198"/>
        <v>0</v>
      </c>
      <c r="K163" s="476">
        <f t="shared" si="199"/>
        <v>0</v>
      </c>
      <c r="L163" s="476">
        <f t="shared" si="200"/>
        <v>0</v>
      </c>
      <c r="M163" s="476">
        <f t="shared" si="201"/>
        <v>0</v>
      </c>
      <c r="N163" s="476">
        <f t="shared" si="202"/>
        <v>0</v>
      </c>
      <c r="O163" s="476">
        <f t="shared" si="203"/>
        <v>0</v>
      </c>
      <c r="P163" s="476">
        <f t="shared" si="204"/>
        <v>0</v>
      </c>
      <c r="Q163" s="476">
        <f t="shared" si="205"/>
        <v>0</v>
      </c>
      <c r="R163" s="476">
        <f t="shared" si="206"/>
        <v>0</v>
      </c>
      <c r="S163" s="476">
        <f t="shared" si="207"/>
        <v>0</v>
      </c>
      <c r="T163" s="476">
        <f t="shared" si="208"/>
        <v>0</v>
      </c>
      <c r="U163" s="949">
        <f t="shared" si="82"/>
        <v>0</v>
      </c>
      <c r="V163" s="486">
        <f t="shared" si="209"/>
        <v>0</v>
      </c>
      <c r="W163" s="476">
        <f t="shared" si="210"/>
        <v>0</v>
      </c>
      <c r="X163" s="949">
        <f t="shared" si="83"/>
        <v>0</v>
      </c>
      <c r="Y163" s="486">
        <f t="shared" si="84"/>
        <v>0</v>
      </c>
      <c r="Z163" s="476">
        <f t="shared" si="211"/>
        <v>0</v>
      </c>
      <c r="AA163" s="949">
        <f t="shared" si="85"/>
        <v>0</v>
      </c>
      <c r="AB163" s="476" t="str">
        <f t="shared" si="212"/>
        <v>OK</v>
      </c>
      <c r="AC163" s="476">
        <f>IF(G163=CResult!$S$31,H163,0)</f>
        <v>0</v>
      </c>
      <c r="AD163" s="476">
        <f>IF(G163=CResult!$S$32,H163,0)</f>
        <v>0</v>
      </c>
      <c r="AE163" s="476">
        <f>IF($G163=CResult!S$33,H163,0)</f>
        <v>0</v>
      </c>
      <c r="AF163" s="476">
        <f>IF(G163=CResult!$S$34,H163,0)</f>
        <v>0</v>
      </c>
      <c r="AG163" s="476">
        <f>IF(G163=CResult!$S$35,H163,0)</f>
        <v>0</v>
      </c>
      <c r="AH163" s="476">
        <f>IF(G163=CResult!$S$36,H163,0)</f>
        <v>0</v>
      </c>
      <c r="AI163" s="476">
        <f>IF(G163=CResult!$S$37,H163,0)</f>
        <v>0</v>
      </c>
      <c r="AJ163" s="476">
        <f t="shared" si="86"/>
        <v>0</v>
      </c>
      <c r="AK163" s="476">
        <f t="shared" si="87"/>
        <v>0</v>
      </c>
      <c r="AL163" s="476">
        <f t="shared" si="88"/>
        <v>0</v>
      </c>
      <c r="AM163" s="476">
        <f t="shared" si="89"/>
        <v>0</v>
      </c>
      <c r="AN163" s="476">
        <f t="shared" si="90"/>
        <v>0</v>
      </c>
      <c r="AO163" s="476">
        <f t="shared" si="91"/>
        <v>0</v>
      </c>
      <c r="AP163" s="476">
        <f t="shared" si="92"/>
        <v>0</v>
      </c>
      <c r="AQ163" s="476">
        <f t="shared" si="93"/>
        <v>0</v>
      </c>
      <c r="AR163" s="476">
        <f t="shared" si="94"/>
        <v>0</v>
      </c>
      <c r="AS163" s="476">
        <f t="shared" si="95"/>
        <v>0</v>
      </c>
      <c r="AT163" s="476">
        <f t="shared" si="96"/>
        <v>0</v>
      </c>
      <c r="AU163" s="476">
        <f t="shared" si="97"/>
        <v>0</v>
      </c>
      <c r="AV163" s="487">
        <f t="shared" si="213"/>
        <v>0</v>
      </c>
      <c r="AW163" s="948">
        <f t="shared" si="98"/>
        <v>0</v>
      </c>
      <c r="AX163" s="948">
        <f t="shared" si="99"/>
        <v>0</v>
      </c>
      <c r="AY163" s="948">
        <f t="shared" si="100"/>
        <v>0</v>
      </c>
      <c r="AZ163" s="948">
        <f t="shared" si="101"/>
        <v>0</v>
      </c>
      <c r="BA163" s="948">
        <f t="shared" si="102"/>
        <v>0</v>
      </c>
      <c r="BB163" s="948">
        <f t="shared" si="103"/>
        <v>0</v>
      </c>
      <c r="BC163" s="948">
        <f t="shared" si="104"/>
        <v>0</v>
      </c>
      <c r="BD163" s="948">
        <f t="shared" si="105"/>
        <v>0</v>
      </c>
      <c r="BE163" s="948">
        <f t="shared" si="106"/>
        <v>0</v>
      </c>
      <c r="BF163" s="948">
        <f t="shared" si="107"/>
        <v>0</v>
      </c>
      <c r="BG163" s="951">
        <f t="shared" si="108"/>
        <v>0</v>
      </c>
      <c r="BH163" s="487">
        <f t="shared" si="81"/>
        <v>0</v>
      </c>
      <c r="BI163" s="948">
        <f t="shared" si="68"/>
        <v>0</v>
      </c>
      <c r="BJ163" s="948">
        <f t="shared" si="69"/>
        <v>0</v>
      </c>
      <c r="BK163" s="948">
        <f t="shared" si="70"/>
        <v>0</v>
      </c>
      <c r="BL163" s="948">
        <f t="shared" si="71"/>
        <v>0</v>
      </c>
      <c r="BM163" s="948">
        <f t="shared" si="72"/>
        <v>0</v>
      </c>
      <c r="BN163" s="948">
        <f t="shared" si="73"/>
        <v>0</v>
      </c>
      <c r="BO163" s="948">
        <f t="shared" si="74"/>
        <v>0</v>
      </c>
      <c r="BP163" s="948">
        <f t="shared" si="75"/>
        <v>0</v>
      </c>
      <c r="BQ163" s="948">
        <f t="shared" si="76"/>
        <v>0</v>
      </c>
      <c r="BR163" s="948">
        <f t="shared" si="77"/>
        <v>0</v>
      </c>
      <c r="BS163" s="951">
        <f t="shared" si="78"/>
        <v>0</v>
      </c>
      <c r="BT163" s="948"/>
      <c r="BU163" s="948"/>
      <c r="BV163" s="948"/>
      <c r="BW163" s="948"/>
      <c r="BX163" s="948"/>
      <c r="BY163" s="948"/>
      <c r="BZ163" s="948"/>
      <c r="CA163" s="948"/>
      <c r="CB163" s="476"/>
      <c r="CC163" s="476"/>
      <c r="CD163" s="476"/>
      <c r="CE163" s="476"/>
      <c r="CF163" s="476"/>
      <c r="CG163" s="476"/>
      <c r="CH163" s="476"/>
      <c r="CI163" s="476"/>
      <c r="CJ163" s="476"/>
      <c r="CK163" s="476"/>
      <c r="CL163" s="476"/>
      <c r="CM163" s="476"/>
    </row>
    <row r="164" spans="1:91" x14ac:dyDescent="0.15">
      <c r="A164" s="486"/>
      <c r="B164" s="487"/>
      <c r="C164" s="948"/>
      <c r="D164" s="948"/>
      <c r="E164" s="948"/>
      <c r="F164" s="948"/>
      <c r="G164" s="2801" t="str">
        <f>'3a'!$E$155</f>
        <v>Inmovilizado inmaterial</v>
      </c>
      <c r="H164" s="2802"/>
      <c r="I164" s="487">
        <f t="shared" ref="I164:AA164" si="214">SUM(I158:I163)</f>
        <v>0</v>
      </c>
      <c r="J164" s="948">
        <f t="shared" si="214"/>
        <v>0</v>
      </c>
      <c r="K164" s="948">
        <f t="shared" si="214"/>
        <v>0</v>
      </c>
      <c r="L164" s="948">
        <f t="shared" si="214"/>
        <v>0</v>
      </c>
      <c r="M164" s="948">
        <f t="shared" si="214"/>
        <v>0</v>
      </c>
      <c r="N164" s="948">
        <f t="shared" si="214"/>
        <v>0</v>
      </c>
      <c r="O164" s="948">
        <f t="shared" si="214"/>
        <v>0</v>
      </c>
      <c r="P164" s="948">
        <f t="shared" si="214"/>
        <v>0</v>
      </c>
      <c r="Q164" s="948">
        <f t="shared" si="214"/>
        <v>0</v>
      </c>
      <c r="R164" s="948">
        <f t="shared" si="214"/>
        <v>0</v>
      </c>
      <c r="S164" s="948">
        <f t="shared" si="214"/>
        <v>0</v>
      </c>
      <c r="T164" s="948">
        <f t="shared" si="214"/>
        <v>0</v>
      </c>
      <c r="U164" s="951">
        <f t="shared" si="214"/>
        <v>0</v>
      </c>
      <c r="V164" s="487">
        <f t="shared" si="214"/>
        <v>0</v>
      </c>
      <c r="W164" s="948">
        <f t="shared" si="214"/>
        <v>0</v>
      </c>
      <c r="X164" s="951">
        <f t="shared" si="214"/>
        <v>0</v>
      </c>
      <c r="Y164" s="487">
        <f t="shared" si="214"/>
        <v>0</v>
      </c>
      <c r="Z164" s="948">
        <f t="shared" si="214"/>
        <v>0</v>
      </c>
      <c r="AA164" s="951">
        <f t="shared" si="214"/>
        <v>0</v>
      </c>
      <c r="AB164" s="476"/>
      <c r="AC164" s="476"/>
      <c r="AD164" s="476"/>
      <c r="AE164" s="476"/>
      <c r="AF164" s="476"/>
      <c r="AG164" s="476"/>
      <c r="AH164" s="476"/>
      <c r="AI164" s="476"/>
      <c r="AJ164" s="476"/>
      <c r="AK164" s="476"/>
      <c r="AL164" s="476"/>
      <c r="AM164" s="476"/>
      <c r="AN164" s="476"/>
      <c r="AO164" s="476"/>
      <c r="AP164" s="476"/>
      <c r="AQ164" s="476"/>
      <c r="AR164" s="476"/>
      <c r="AS164" s="476"/>
      <c r="AT164" s="476"/>
      <c r="AU164" s="476"/>
      <c r="AV164" s="476"/>
      <c r="AW164" s="476"/>
      <c r="AX164" s="476"/>
      <c r="AY164" s="476"/>
      <c r="AZ164" s="476"/>
      <c r="BA164" s="476"/>
      <c r="BB164" s="476"/>
      <c r="BC164" s="476"/>
      <c r="BD164" s="476"/>
      <c r="BE164" s="476"/>
      <c r="BF164" s="476"/>
      <c r="BG164" s="476"/>
      <c r="BH164" s="476"/>
      <c r="BI164" s="476"/>
      <c r="BJ164" s="476"/>
      <c r="BK164" s="476"/>
      <c r="BL164" s="476"/>
      <c r="BM164" s="476"/>
      <c r="BN164" s="476"/>
      <c r="BO164" s="476"/>
      <c r="BP164" s="476"/>
      <c r="BQ164" s="476"/>
      <c r="BR164" s="476"/>
      <c r="BS164" s="476"/>
      <c r="BT164" s="476"/>
      <c r="BU164" s="476"/>
      <c r="BV164" s="476"/>
      <c r="BW164" s="476"/>
      <c r="BX164" s="476"/>
      <c r="BY164" s="476"/>
      <c r="BZ164" s="476"/>
      <c r="CA164" s="476"/>
      <c r="CB164" s="476"/>
      <c r="CC164" s="476"/>
      <c r="CD164" s="476"/>
      <c r="CE164" s="476"/>
      <c r="CF164" s="476"/>
      <c r="CG164" s="476"/>
      <c r="CH164" s="476"/>
      <c r="CI164" s="476"/>
      <c r="CJ164" s="476"/>
      <c r="CK164" s="476"/>
      <c r="CL164" s="476"/>
      <c r="CM164" s="476"/>
    </row>
    <row r="165" spans="1:91" x14ac:dyDescent="0.15">
      <c r="A165" s="486"/>
      <c r="B165" s="487"/>
      <c r="C165" s="948"/>
      <c r="D165" s="476"/>
      <c r="E165" s="476"/>
      <c r="F165" s="476"/>
      <c r="G165" s="476"/>
      <c r="H165" s="476"/>
      <c r="I165" s="476"/>
      <c r="J165" s="476"/>
      <c r="K165" s="476"/>
      <c r="L165" s="476"/>
      <c r="M165" s="476"/>
      <c r="N165" s="476"/>
      <c r="O165" s="476"/>
      <c r="P165" s="476"/>
      <c r="Q165" s="476"/>
      <c r="R165" s="476"/>
      <c r="S165" s="476"/>
      <c r="T165" s="476"/>
      <c r="U165" s="476"/>
      <c r="V165" s="476"/>
      <c r="W165" s="476"/>
      <c r="X165" s="476"/>
      <c r="Y165" s="476"/>
      <c r="Z165" s="476"/>
      <c r="AA165" s="476"/>
      <c r="AB165" s="476"/>
      <c r="AC165" s="476"/>
      <c r="AD165" s="476"/>
      <c r="AE165" s="476"/>
      <c r="AF165" s="476"/>
      <c r="AG165" s="476"/>
      <c r="AH165" s="476"/>
      <c r="AI165" s="476"/>
      <c r="AJ165" s="476"/>
      <c r="AK165" s="476"/>
      <c r="AL165" s="476"/>
      <c r="AM165" s="476"/>
      <c r="AN165" s="476"/>
      <c r="AO165" s="476"/>
      <c r="AP165" s="476"/>
      <c r="AQ165" s="476"/>
      <c r="AR165" s="476"/>
      <c r="AS165" s="476"/>
      <c r="AT165" s="476"/>
      <c r="AU165" s="476"/>
      <c r="AV165" s="476"/>
      <c r="AW165" s="476"/>
      <c r="AX165" s="476"/>
      <c r="AY165" s="476"/>
      <c r="AZ165" s="476"/>
      <c r="BA165" s="476"/>
      <c r="BB165" s="476"/>
      <c r="BC165" s="476"/>
      <c r="BD165" s="476"/>
      <c r="BE165" s="476"/>
      <c r="BF165" s="476"/>
      <c r="BG165" s="476"/>
      <c r="BH165" s="476"/>
      <c r="BI165" s="476"/>
      <c r="BJ165" s="476"/>
      <c r="BK165" s="476"/>
      <c r="BL165" s="476"/>
      <c r="BM165" s="476"/>
      <c r="BN165" s="476"/>
      <c r="BO165" s="476"/>
      <c r="BP165" s="476"/>
      <c r="BQ165" s="476"/>
      <c r="BR165" s="476"/>
      <c r="BS165" s="476"/>
      <c r="BT165" s="476"/>
      <c r="BU165" s="476"/>
      <c r="BV165" s="476"/>
      <c r="BW165" s="476"/>
      <c r="BX165" s="476"/>
      <c r="BY165" s="476"/>
      <c r="BZ165" s="476"/>
      <c r="CA165" s="476"/>
      <c r="CB165" s="476"/>
      <c r="CC165" s="476"/>
      <c r="CD165" s="476"/>
      <c r="CE165" s="476"/>
      <c r="CF165" s="476"/>
      <c r="CG165" s="476"/>
      <c r="CH165" s="476"/>
      <c r="CI165" s="476"/>
      <c r="CJ165" s="476"/>
      <c r="CK165" s="476"/>
      <c r="CL165" s="476"/>
      <c r="CM165" s="476"/>
    </row>
    <row r="166" spans="1:91" x14ac:dyDescent="0.15">
      <c r="A166" s="486"/>
      <c r="B166" s="944" t="s">
        <v>773</v>
      </c>
      <c r="C166" s="954">
        <f>SUM(C116:C163)</f>
        <v>2500</v>
      </c>
      <c r="D166" s="954" t="str">
        <f>IF(C166=Amortizaciones!$F$48,"OK","error")</f>
        <v>OK</v>
      </c>
      <c r="E166" s="2583" t="s">
        <v>805</v>
      </c>
      <c r="F166" s="2584"/>
      <c r="G166" s="2584"/>
      <c r="H166" s="2584"/>
      <c r="I166" s="944">
        <f t="shared" ref="I166:AA166" si="215">+I164+I157+I150+I143+I136+I129+I122</f>
        <v>2500</v>
      </c>
      <c r="J166" s="954">
        <f t="shared" si="215"/>
        <v>0</v>
      </c>
      <c r="K166" s="954">
        <f t="shared" si="215"/>
        <v>0</v>
      </c>
      <c r="L166" s="954">
        <f t="shared" si="215"/>
        <v>0</v>
      </c>
      <c r="M166" s="954">
        <f t="shared" si="215"/>
        <v>0</v>
      </c>
      <c r="N166" s="954">
        <f t="shared" si="215"/>
        <v>0</v>
      </c>
      <c r="O166" s="954">
        <f t="shared" si="215"/>
        <v>0</v>
      </c>
      <c r="P166" s="954">
        <f t="shared" si="215"/>
        <v>0</v>
      </c>
      <c r="Q166" s="954">
        <f t="shared" si="215"/>
        <v>0</v>
      </c>
      <c r="R166" s="954">
        <f t="shared" si="215"/>
        <v>0</v>
      </c>
      <c r="S166" s="954">
        <f t="shared" si="215"/>
        <v>0</v>
      </c>
      <c r="T166" s="954">
        <f t="shared" si="215"/>
        <v>0</v>
      </c>
      <c r="U166" s="954">
        <f>+U164+U157+U150+U143+U136+U129+U122</f>
        <v>2500</v>
      </c>
      <c r="V166" s="944">
        <f t="shared" si="215"/>
        <v>0</v>
      </c>
      <c r="W166" s="954">
        <f t="shared" si="215"/>
        <v>0</v>
      </c>
      <c r="X166" s="954">
        <f t="shared" si="215"/>
        <v>0</v>
      </c>
      <c r="Y166" s="944">
        <f t="shared" si="215"/>
        <v>0</v>
      </c>
      <c r="Z166" s="954">
        <f t="shared" si="215"/>
        <v>0</v>
      </c>
      <c r="AA166" s="955">
        <f t="shared" si="215"/>
        <v>0</v>
      </c>
      <c r="AB166" s="955" t="str">
        <f>IF(AA166+X166+U166=C166,"OK","ERROR")</f>
        <v>OK</v>
      </c>
      <c r="AC166" s="476"/>
      <c r="AD166" s="476"/>
      <c r="AE166" s="476"/>
      <c r="AF166" s="476"/>
      <c r="AG166" s="476"/>
      <c r="AH166" s="476"/>
      <c r="AI166" s="476"/>
      <c r="AJ166" s="476"/>
      <c r="AK166" s="476"/>
      <c r="AL166" s="476"/>
      <c r="AM166" s="476"/>
      <c r="AN166" s="476"/>
      <c r="AO166" s="476"/>
      <c r="AP166" s="476"/>
      <c r="AQ166" s="476"/>
      <c r="AR166" s="476"/>
      <c r="AS166" s="476"/>
      <c r="AT166" s="476"/>
      <c r="AU166" s="476"/>
      <c r="AV166" s="476"/>
      <c r="AW166" s="476"/>
      <c r="AX166" s="476"/>
      <c r="AY166" s="476"/>
      <c r="AZ166" s="476"/>
      <c r="BA166" s="476"/>
      <c r="BB166" s="476"/>
      <c r="BC166" s="476"/>
      <c r="BD166" s="476"/>
      <c r="BE166" s="476"/>
      <c r="BF166" s="476"/>
      <c r="BG166" s="476"/>
      <c r="BH166" s="476"/>
      <c r="BI166" s="476"/>
      <c r="BJ166" s="476"/>
      <c r="BK166" s="476"/>
      <c r="BL166" s="476"/>
      <c r="BM166" s="476"/>
      <c r="BN166" s="476"/>
      <c r="BO166" s="476"/>
      <c r="BP166" s="476"/>
      <c r="BQ166" s="476"/>
      <c r="BR166" s="476"/>
      <c r="BS166" s="476"/>
      <c r="BT166" s="476"/>
      <c r="BU166" s="476"/>
      <c r="BV166" s="476"/>
      <c r="BW166" s="476"/>
      <c r="BX166" s="476"/>
      <c r="BY166" s="476"/>
      <c r="BZ166" s="476"/>
      <c r="CA166" s="476"/>
      <c r="CB166" s="476"/>
      <c r="CC166" s="476"/>
      <c r="CD166" s="476"/>
      <c r="CE166" s="476"/>
      <c r="CF166" s="476"/>
      <c r="CG166" s="476"/>
      <c r="CH166" s="476"/>
      <c r="CI166" s="476"/>
      <c r="CJ166" s="476"/>
      <c r="CK166" s="476"/>
      <c r="CL166" s="476"/>
      <c r="CM166" s="476"/>
    </row>
    <row r="167" spans="1:91" x14ac:dyDescent="0.15">
      <c r="A167" s="486"/>
      <c r="B167" s="476"/>
      <c r="C167" s="476"/>
      <c r="D167" s="476"/>
      <c r="E167" s="476"/>
      <c r="F167" s="476"/>
      <c r="G167" s="476"/>
      <c r="H167" s="476"/>
      <c r="I167" s="476"/>
      <c r="J167" s="476"/>
      <c r="K167" s="476"/>
      <c r="L167" s="476"/>
      <c r="M167" s="476"/>
      <c r="N167" s="476"/>
      <c r="O167" s="476"/>
      <c r="P167" s="476"/>
      <c r="Q167" s="476"/>
      <c r="R167" s="476"/>
      <c r="S167" s="476"/>
      <c r="T167" s="476"/>
      <c r="U167" s="476"/>
      <c r="V167" s="476"/>
      <c r="W167" s="476"/>
      <c r="X167" s="476"/>
      <c r="Y167" s="476"/>
      <c r="Z167" s="476"/>
      <c r="AA167" s="476"/>
      <c r="AB167" s="476"/>
      <c r="AC167" s="476"/>
      <c r="AD167" s="476"/>
      <c r="AE167" s="476"/>
      <c r="AF167" s="476"/>
      <c r="AG167" s="476"/>
      <c r="AH167" s="476"/>
      <c r="AI167" s="476"/>
      <c r="AJ167" s="476"/>
      <c r="AK167" s="476"/>
      <c r="AL167" s="476"/>
      <c r="AM167" s="476"/>
      <c r="AN167" s="476"/>
      <c r="AO167" s="476"/>
      <c r="AP167" s="476"/>
      <c r="AQ167" s="476"/>
      <c r="AR167" s="476"/>
      <c r="AS167" s="476"/>
      <c r="AT167" s="476"/>
      <c r="AU167" s="476"/>
      <c r="AV167" s="476"/>
      <c r="AW167" s="476"/>
      <c r="AX167" s="476"/>
      <c r="AY167" s="476"/>
      <c r="AZ167" s="476"/>
      <c r="BA167" s="476"/>
      <c r="BB167" s="476"/>
      <c r="BC167" s="476"/>
      <c r="BD167" s="476"/>
      <c r="BE167" s="476"/>
      <c r="BF167" s="476"/>
      <c r="BG167" s="476"/>
      <c r="BH167" s="476"/>
      <c r="BI167" s="476"/>
      <c r="BJ167" s="476"/>
      <c r="BK167" s="476"/>
      <c r="BL167" s="476"/>
      <c r="BM167" s="476"/>
      <c r="BN167" s="476"/>
      <c r="BO167" s="476"/>
      <c r="BP167" s="476"/>
      <c r="BQ167" s="476"/>
      <c r="BR167" s="476"/>
      <c r="BS167" s="476"/>
      <c r="BT167" s="476"/>
      <c r="BU167" s="476"/>
      <c r="BV167" s="476"/>
      <c r="BW167" s="476"/>
      <c r="BX167" s="476"/>
      <c r="BY167" s="476"/>
      <c r="BZ167" s="476"/>
      <c r="CA167" s="476"/>
      <c r="CB167" s="476"/>
      <c r="CC167" s="476"/>
      <c r="CD167" s="476"/>
      <c r="CE167" s="476"/>
      <c r="CF167" s="476"/>
      <c r="CG167" s="476"/>
      <c r="CH167" s="476"/>
      <c r="CI167" s="476"/>
      <c r="CJ167" s="476"/>
      <c r="CK167" s="476"/>
      <c r="CL167" s="476"/>
      <c r="CM167" s="476"/>
    </row>
    <row r="168" spans="1:91" x14ac:dyDescent="0.15">
      <c r="A168" s="486"/>
      <c r="B168" s="476"/>
      <c r="C168" s="476"/>
      <c r="D168" s="476"/>
      <c r="E168" s="476"/>
      <c r="F168" s="476"/>
      <c r="G168" s="476"/>
      <c r="H168" s="476"/>
      <c r="I168" s="476"/>
      <c r="J168" s="476"/>
      <c r="K168" s="476"/>
      <c r="L168" s="476"/>
      <c r="M168" s="476"/>
      <c r="N168" s="476"/>
      <c r="O168" s="476"/>
      <c r="P168" s="476"/>
      <c r="Q168" s="476"/>
      <c r="R168" s="476"/>
      <c r="S168" s="476"/>
      <c r="T168" s="476"/>
      <c r="U168" s="476"/>
      <c r="V168" s="476"/>
      <c r="W168" s="476"/>
      <c r="X168" s="476"/>
      <c r="Y168" s="476"/>
      <c r="Z168" s="476"/>
      <c r="AA168" s="476"/>
      <c r="AB168" s="476"/>
      <c r="AC168" s="476"/>
      <c r="AD168" s="476"/>
      <c r="AE168" s="476"/>
      <c r="AF168" s="476"/>
      <c r="AG168" s="476"/>
      <c r="AH168" s="476"/>
      <c r="AI168" s="476"/>
      <c r="AJ168" s="476"/>
      <c r="AK168" s="476"/>
      <c r="AL168" s="476"/>
      <c r="AM168" s="476"/>
      <c r="AN168" s="476"/>
      <c r="AO168" s="476"/>
      <c r="AP168" s="476"/>
      <c r="AQ168" s="476"/>
      <c r="AR168" s="476"/>
      <c r="AS168" s="476"/>
      <c r="AT168" s="476"/>
      <c r="AU168" s="476"/>
      <c r="AV168" s="476"/>
      <c r="AW168" s="476"/>
      <c r="AX168" s="476"/>
      <c r="AY168" s="476"/>
      <c r="AZ168" s="476"/>
      <c r="BA168" s="476"/>
      <c r="BB168" s="476"/>
      <c r="BC168" s="476"/>
      <c r="BD168" s="476"/>
      <c r="BE168" s="476"/>
      <c r="BF168" s="476"/>
      <c r="BG168" s="476"/>
      <c r="BH168" s="476"/>
      <c r="BI168" s="476"/>
      <c r="BJ168" s="476"/>
      <c r="BK168" s="476"/>
      <c r="BL168" s="476"/>
      <c r="BM168" s="476"/>
      <c r="BN168" s="476"/>
      <c r="BO168" s="476"/>
      <c r="BP168" s="476"/>
      <c r="BQ168" s="476"/>
      <c r="BR168" s="476"/>
      <c r="BS168" s="476"/>
      <c r="BT168" s="476"/>
      <c r="BU168" s="476"/>
      <c r="BV168" s="476"/>
      <c r="BW168" s="476"/>
      <c r="BX168" s="476"/>
      <c r="BY168" s="476"/>
      <c r="BZ168" s="476"/>
      <c r="CA168" s="476"/>
      <c r="CB168" s="476"/>
      <c r="CC168" s="476"/>
      <c r="CD168" s="476"/>
      <c r="CE168" s="476"/>
      <c r="CF168" s="476"/>
      <c r="CG168" s="476"/>
      <c r="CH168" s="476"/>
      <c r="CI168" s="476"/>
      <c r="CJ168" s="476"/>
      <c r="CK168" s="476"/>
      <c r="CL168" s="476"/>
      <c r="CM168" s="476"/>
    </row>
    <row r="169" spans="1:91" x14ac:dyDescent="0.15">
      <c r="A169" s="476"/>
      <c r="B169" s="2796" t="s">
        <v>186</v>
      </c>
      <c r="C169" s="2796"/>
      <c r="D169" s="2796"/>
      <c r="E169" s="476"/>
      <c r="F169" s="476"/>
      <c r="G169" s="476"/>
      <c r="H169" s="476" t="s">
        <v>185</v>
      </c>
      <c r="I169" s="476" t="s">
        <v>1287</v>
      </c>
      <c r="J169" s="476" t="str">
        <f t="shared" ref="J169:U169" si="216">I115</f>
        <v>ENE</v>
      </c>
      <c r="K169" s="476" t="str">
        <f t="shared" si="216"/>
        <v>FEB</v>
      </c>
      <c r="L169" s="476" t="str">
        <f t="shared" si="216"/>
        <v>MAR</v>
      </c>
      <c r="M169" s="476" t="str">
        <f t="shared" si="216"/>
        <v>ABR</v>
      </c>
      <c r="N169" s="476" t="str">
        <f t="shared" si="216"/>
        <v>MAY</v>
      </c>
      <c r="O169" s="476" t="str">
        <f t="shared" si="216"/>
        <v>JUN</v>
      </c>
      <c r="P169" s="476" t="str">
        <f t="shared" si="216"/>
        <v>JUL</v>
      </c>
      <c r="Q169" s="476" t="str">
        <f t="shared" si="216"/>
        <v>AGO</v>
      </c>
      <c r="R169" s="476" t="str">
        <f t="shared" si="216"/>
        <v>SEPT</v>
      </c>
      <c r="S169" s="476" t="str">
        <f t="shared" si="216"/>
        <v>OCT</v>
      </c>
      <c r="T169" s="476" t="str">
        <f t="shared" si="216"/>
        <v>NOV</v>
      </c>
      <c r="U169" s="476" t="str">
        <f t="shared" si="216"/>
        <v xml:space="preserve"> DIC</v>
      </c>
      <c r="V169" s="476"/>
      <c r="W169" s="476"/>
      <c r="X169" s="476"/>
      <c r="Y169" s="476"/>
      <c r="Z169" s="476"/>
      <c r="AA169" s="476"/>
      <c r="AB169" s="476"/>
      <c r="AC169" s="476"/>
      <c r="AD169" s="476"/>
      <c r="AE169" s="476"/>
      <c r="AF169" s="476"/>
      <c r="AG169" s="476"/>
      <c r="AH169" s="476"/>
      <c r="AI169" s="476"/>
      <c r="AJ169" s="476"/>
      <c r="AK169" s="476"/>
      <c r="AL169" s="476"/>
      <c r="AM169" s="476"/>
      <c r="AN169" s="476"/>
      <c r="AO169" s="476"/>
      <c r="AP169" s="476"/>
      <c r="AQ169" s="476"/>
      <c r="AR169" s="476"/>
      <c r="AS169" s="476"/>
      <c r="AT169" s="476"/>
      <c r="AU169" s="476"/>
      <c r="AV169" s="476"/>
      <c r="AW169" s="476"/>
      <c r="AX169" s="476"/>
      <c r="AY169" s="476"/>
      <c r="AZ169" s="476"/>
      <c r="BA169" s="476"/>
      <c r="BB169" s="476"/>
      <c r="BC169" s="476"/>
      <c r="BD169" s="476"/>
      <c r="BE169" s="476"/>
      <c r="BF169" s="476"/>
      <c r="BG169" s="476"/>
      <c r="BH169" s="476"/>
      <c r="BI169" s="476"/>
      <c r="BJ169" s="476"/>
      <c r="BK169" s="476"/>
      <c r="BL169" s="476"/>
      <c r="BM169" s="476"/>
      <c r="BN169" s="476"/>
      <c r="BO169" s="476"/>
      <c r="BP169" s="476"/>
      <c r="BQ169" s="476"/>
      <c r="BR169" s="476"/>
      <c r="BS169" s="476"/>
      <c r="BT169" s="476"/>
      <c r="BU169" s="476"/>
      <c r="BV169" s="476"/>
      <c r="BW169" s="476"/>
      <c r="BX169" s="476"/>
      <c r="BY169" s="476"/>
      <c r="BZ169" s="476"/>
      <c r="CA169" s="476"/>
      <c r="CB169" s="476"/>
      <c r="CC169" s="476"/>
      <c r="CD169" s="476"/>
      <c r="CE169" s="476"/>
      <c r="CF169" s="476"/>
      <c r="CG169" s="476"/>
      <c r="CH169" s="476"/>
      <c r="CI169" s="476"/>
      <c r="CJ169" s="476"/>
      <c r="CK169" s="476"/>
      <c r="CL169" s="476"/>
      <c r="CM169" s="476"/>
    </row>
    <row r="170" spans="1:91" x14ac:dyDescent="0.15">
      <c r="A170" s="476" t="s">
        <v>177</v>
      </c>
      <c r="B170" s="476" t="s">
        <v>183</v>
      </c>
      <c r="C170" s="476"/>
      <c r="D170" s="476"/>
      <c r="E170" s="476"/>
      <c r="F170" s="476"/>
      <c r="G170" s="476" t="s">
        <v>184</v>
      </c>
      <c r="H170" s="476">
        <f>+C166</f>
        <v>2500</v>
      </c>
      <c r="I170" s="476"/>
      <c r="J170" s="944">
        <f>+H170-I166</f>
        <v>0</v>
      </c>
      <c r="K170" s="954">
        <f t="shared" ref="K170:U170" si="217">+J170-J166</f>
        <v>0</v>
      </c>
      <c r="L170" s="954">
        <f t="shared" si="217"/>
        <v>0</v>
      </c>
      <c r="M170" s="954">
        <f t="shared" si="217"/>
        <v>0</v>
      </c>
      <c r="N170" s="954">
        <f t="shared" si="217"/>
        <v>0</v>
      </c>
      <c r="O170" s="954">
        <f t="shared" si="217"/>
        <v>0</v>
      </c>
      <c r="P170" s="954">
        <f t="shared" si="217"/>
        <v>0</v>
      </c>
      <c r="Q170" s="954">
        <f t="shared" si="217"/>
        <v>0</v>
      </c>
      <c r="R170" s="954">
        <f t="shared" si="217"/>
        <v>0</v>
      </c>
      <c r="S170" s="954">
        <f t="shared" si="217"/>
        <v>0</v>
      </c>
      <c r="T170" s="954">
        <f t="shared" si="217"/>
        <v>0</v>
      </c>
      <c r="U170" s="955">
        <f t="shared" si="217"/>
        <v>0</v>
      </c>
      <c r="V170" s="476"/>
      <c r="W170" s="476"/>
      <c r="X170" s="476"/>
      <c r="Y170" s="476"/>
      <c r="Z170" s="476"/>
      <c r="AA170" s="476"/>
      <c r="AB170" s="476"/>
      <c r="AC170" s="476"/>
      <c r="AD170" s="476"/>
      <c r="AE170" s="476"/>
      <c r="AF170" s="476"/>
      <c r="AG170" s="476"/>
      <c r="AH170" s="476"/>
      <c r="AI170" s="476"/>
      <c r="AJ170" s="476"/>
      <c r="AK170" s="476"/>
      <c r="AL170" s="476"/>
      <c r="AM170" s="476"/>
      <c r="AN170" s="476"/>
      <c r="AO170" s="476"/>
      <c r="AP170" s="476"/>
      <c r="AQ170" s="476"/>
      <c r="AR170" s="476"/>
      <c r="AS170" s="476"/>
      <c r="AT170" s="476"/>
      <c r="AU170" s="476"/>
      <c r="AV170" s="476"/>
      <c r="AW170" s="476"/>
      <c r="AX170" s="476"/>
      <c r="AY170" s="476"/>
      <c r="AZ170" s="476"/>
      <c r="BA170" s="476"/>
      <c r="BB170" s="476"/>
      <c r="BC170" s="476"/>
      <c r="BD170" s="476"/>
      <c r="BE170" s="476"/>
      <c r="BF170" s="476"/>
      <c r="BG170" s="476"/>
      <c r="BH170" s="476"/>
      <c r="BI170" s="476"/>
      <c r="BJ170" s="476"/>
      <c r="BK170" s="476"/>
      <c r="BL170" s="476"/>
      <c r="BM170" s="476"/>
      <c r="BN170" s="476"/>
      <c r="BO170" s="476"/>
      <c r="BP170" s="476"/>
      <c r="BQ170" s="476"/>
      <c r="BR170" s="476"/>
      <c r="BS170" s="476"/>
      <c r="BT170" s="476"/>
      <c r="BU170" s="476"/>
      <c r="BV170" s="476"/>
      <c r="BW170" s="476"/>
      <c r="BX170" s="476"/>
      <c r="BY170" s="476"/>
      <c r="BZ170" s="476"/>
      <c r="CA170" s="476"/>
      <c r="CB170" s="476"/>
      <c r="CC170" s="476"/>
      <c r="CD170" s="476"/>
      <c r="CE170" s="476"/>
      <c r="CF170" s="476"/>
      <c r="CG170" s="476"/>
      <c r="CH170" s="476"/>
      <c r="CI170" s="476"/>
      <c r="CJ170" s="476"/>
      <c r="CK170" s="476"/>
      <c r="CL170" s="476"/>
      <c r="CM170" s="476"/>
    </row>
    <row r="171" spans="1:91" x14ac:dyDescent="0.15">
      <c r="A171" s="476" t="s">
        <v>177</v>
      </c>
      <c r="B171" s="476" t="s">
        <v>187</v>
      </c>
      <c r="C171" s="476"/>
      <c r="D171" s="476"/>
      <c r="E171" s="476"/>
      <c r="F171" s="476"/>
      <c r="G171" s="476"/>
      <c r="H171" s="476">
        <f>'3a'!$F$17</f>
        <v>0</v>
      </c>
      <c r="I171" s="476">
        <f>+H171-'3a'!G17</f>
        <v>0</v>
      </c>
      <c r="J171" s="944">
        <f>+I171-'3a'!H17</f>
        <v>0</v>
      </c>
      <c r="K171" s="954">
        <f>+J171-'3a'!I17</f>
        <v>0</v>
      </c>
      <c r="L171" s="954">
        <f>+K171-'3a'!J17</f>
        <v>0</v>
      </c>
      <c r="M171" s="954">
        <f>+L171-'3a'!K17</f>
        <v>0</v>
      </c>
      <c r="N171" s="954">
        <f>+M171-'3a'!L17</f>
        <v>0</v>
      </c>
      <c r="O171" s="955">
        <f>+N171-'3a'!M17</f>
        <v>0</v>
      </c>
      <c r="P171" s="476"/>
      <c r="Q171" s="476"/>
      <c r="R171" s="476"/>
      <c r="S171" s="476"/>
      <c r="T171" s="476"/>
      <c r="U171" s="476"/>
      <c r="V171" s="476"/>
      <c r="W171" s="476"/>
      <c r="X171" s="476"/>
      <c r="Y171" s="476"/>
      <c r="Z171" s="476"/>
      <c r="AA171" s="476"/>
      <c r="AB171" s="476"/>
      <c r="AC171" s="476"/>
      <c r="AD171" s="476"/>
      <c r="AE171" s="476"/>
      <c r="AF171" s="476"/>
      <c r="AG171" s="476"/>
      <c r="AH171" s="476"/>
      <c r="AI171" s="476"/>
      <c r="AJ171" s="476"/>
      <c r="AK171" s="476"/>
      <c r="AL171" s="476"/>
      <c r="AM171" s="476"/>
      <c r="AN171" s="476"/>
      <c r="AO171" s="476"/>
      <c r="AP171" s="476"/>
      <c r="AQ171" s="476"/>
      <c r="AR171" s="476"/>
      <c r="AS171" s="476"/>
      <c r="AT171" s="476"/>
      <c r="AU171" s="476"/>
      <c r="AV171" s="476"/>
      <c r="AW171" s="476"/>
      <c r="AX171" s="476"/>
      <c r="AY171" s="476"/>
      <c r="AZ171" s="476"/>
      <c r="BA171" s="476"/>
      <c r="BB171" s="476"/>
      <c r="BC171" s="476"/>
      <c r="BD171" s="476"/>
      <c r="BE171" s="476"/>
      <c r="BF171" s="476"/>
      <c r="BG171" s="476"/>
      <c r="BH171" s="476"/>
      <c r="BI171" s="476"/>
      <c r="BJ171" s="476"/>
      <c r="BK171" s="476"/>
      <c r="BL171" s="476"/>
      <c r="BM171" s="476"/>
      <c r="BN171" s="476"/>
      <c r="BO171" s="476"/>
      <c r="BP171" s="476"/>
      <c r="BQ171" s="476"/>
      <c r="BR171" s="476"/>
      <c r="BS171" s="476"/>
      <c r="BT171" s="476"/>
      <c r="BU171" s="476"/>
      <c r="BV171" s="476"/>
      <c r="BW171" s="476"/>
      <c r="BX171" s="476"/>
      <c r="BY171" s="476"/>
      <c r="BZ171" s="476"/>
      <c r="CA171" s="476"/>
      <c r="CB171" s="476"/>
      <c r="CC171" s="476"/>
      <c r="CD171" s="476"/>
      <c r="CE171" s="476"/>
      <c r="CF171" s="476"/>
      <c r="CG171" s="476"/>
      <c r="CH171" s="476"/>
      <c r="CI171" s="476"/>
      <c r="CJ171" s="476"/>
      <c r="CK171" s="476"/>
      <c r="CL171" s="476"/>
      <c r="CM171" s="476"/>
    </row>
    <row r="172" spans="1:91" x14ac:dyDescent="0.15">
      <c r="A172" s="476" t="s">
        <v>177</v>
      </c>
      <c r="B172" s="476" t="str">
        <f>'3a'!$E$20</f>
        <v>gastos amortizables</v>
      </c>
      <c r="C172" s="476"/>
      <c r="D172" s="476"/>
      <c r="E172" s="476"/>
      <c r="F172" s="476"/>
      <c r="G172" s="476"/>
      <c r="H172" s="476">
        <f>'3a'!$F$21</f>
        <v>0</v>
      </c>
      <c r="I172" s="476">
        <f>+H172-'3a'!G20</f>
        <v>0</v>
      </c>
      <c r="J172" s="944">
        <f>+I172-'3a'!H20</f>
        <v>0</v>
      </c>
      <c r="K172" s="954">
        <f>+J172-'3a'!I20</f>
        <v>0</v>
      </c>
      <c r="L172" s="954">
        <f>+K172-'3a'!J20</f>
        <v>0</v>
      </c>
      <c r="M172" s="954">
        <f>+L172-'3a'!K20</f>
        <v>0</v>
      </c>
      <c r="N172" s="954">
        <f>+M172-'3a'!L20</f>
        <v>0</v>
      </c>
      <c r="O172" s="955">
        <f>+N172-'3a'!M20</f>
        <v>0</v>
      </c>
      <c r="P172" s="476"/>
      <c r="Q172" s="476"/>
      <c r="R172" s="476"/>
      <c r="S172" s="476"/>
      <c r="T172" s="476"/>
      <c r="U172" s="476"/>
      <c r="V172" s="476"/>
      <c r="W172" s="476"/>
      <c r="X172" s="476"/>
      <c r="Y172" s="476"/>
      <c r="Z172" s="476"/>
      <c r="AA172" s="476"/>
      <c r="AB172" s="476"/>
      <c r="AC172" s="476"/>
      <c r="AD172" s="476"/>
      <c r="AE172" s="476"/>
      <c r="AF172" s="476"/>
      <c r="AG172" s="476"/>
      <c r="AH172" s="476"/>
      <c r="AI172" s="476"/>
      <c r="AJ172" s="476"/>
      <c r="AK172" s="476"/>
      <c r="AL172" s="476"/>
      <c r="AM172" s="476"/>
      <c r="AN172" s="476"/>
      <c r="AO172" s="476"/>
      <c r="AP172" s="476"/>
      <c r="AQ172" s="476"/>
      <c r="AR172" s="476"/>
      <c r="AS172" s="476"/>
      <c r="AT172" s="476"/>
      <c r="AU172" s="476"/>
      <c r="AV172" s="476"/>
      <c r="AW172" s="476"/>
      <c r="AX172" s="476"/>
      <c r="AY172" s="476"/>
      <c r="AZ172" s="476"/>
      <c r="BA172" s="476"/>
      <c r="BB172" s="476"/>
      <c r="BC172" s="476"/>
      <c r="BD172" s="476"/>
      <c r="BE172" s="476"/>
      <c r="BF172" s="476"/>
      <c r="BG172" s="476"/>
      <c r="BH172" s="476"/>
      <c r="BI172" s="476"/>
      <c r="BJ172" s="476"/>
      <c r="BK172" s="476"/>
      <c r="BL172" s="476"/>
      <c r="BM172" s="476"/>
      <c r="BN172" s="476"/>
      <c r="BO172" s="476"/>
      <c r="BP172" s="476"/>
      <c r="BQ172" s="476"/>
      <c r="BR172" s="476"/>
      <c r="BS172" s="476"/>
      <c r="BT172" s="476"/>
      <c r="BU172" s="476"/>
      <c r="BV172" s="476"/>
      <c r="BW172" s="476"/>
      <c r="BX172" s="476"/>
      <c r="BY172" s="476"/>
      <c r="BZ172" s="476"/>
      <c r="CA172" s="476"/>
      <c r="CB172" s="476"/>
      <c r="CC172" s="476"/>
      <c r="CD172" s="476"/>
      <c r="CE172" s="476"/>
      <c r="CF172" s="476"/>
      <c r="CG172" s="476"/>
      <c r="CH172" s="476"/>
      <c r="CI172" s="476"/>
      <c r="CJ172" s="476"/>
      <c r="CK172" s="476"/>
      <c r="CL172" s="476"/>
      <c r="CM172" s="476"/>
    </row>
    <row r="173" spans="1:91" x14ac:dyDescent="0.15">
      <c r="A173" s="476" t="s">
        <v>177</v>
      </c>
      <c r="B173" s="476" t="str">
        <f>'3a'!$E$75</f>
        <v>inmovilizado financiero</v>
      </c>
      <c r="C173" s="476"/>
      <c r="D173" s="476"/>
      <c r="E173" s="476"/>
      <c r="F173" s="476"/>
      <c r="G173" s="476"/>
      <c r="H173" s="476">
        <f>'3a'!$F$76</f>
        <v>0</v>
      </c>
      <c r="I173" s="1230">
        <f>+H173-'3a'!G75</f>
        <v>0</v>
      </c>
      <c r="J173" s="944">
        <f>+I173-'3a'!H75</f>
        <v>0</v>
      </c>
      <c r="K173" s="954">
        <f>+J173-'3a'!I75</f>
        <v>0</v>
      </c>
      <c r="L173" s="954">
        <f>+K173-'3a'!J75</f>
        <v>0</v>
      </c>
      <c r="M173" s="954">
        <f>+L173-'3a'!K75</f>
        <v>0</v>
      </c>
      <c r="N173" s="954">
        <f>+M173-'3a'!L75</f>
        <v>0</v>
      </c>
      <c r="O173" s="955">
        <f>+N173-'3a'!M75</f>
        <v>0</v>
      </c>
      <c r="P173" s="476"/>
      <c r="Q173" s="476"/>
      <c r="R173" s="476"/>
      <c r="S173" s="476"/>
      <c r="T173" s="476"/>
      <c r="U173" s="476"/>
      <c r="V173" s="476"/>
      <c r="W173" s="476"/>
      <c r="X173" s="476"/>
      <c r="Y173" s="476"/>
      <c r="Z173" s="476"/>
      <c r="AA173" s="476"/>
      <c r="AB173" s="476"/>
      <c r="AC173" s="476"/>
      <c r="AD173" s="476"/>
      <c r="AE173" s="476"/>
      <c r="AF173" s="476"/>
      <c r="AG173" s="476"/>
      <c r="AH173" s="476"/>
      <c r="AI173" s="476"/>
      <c r="AJ173" s="476"/>
      <c r="AK173" s="476"/>
      <c r="AL173" s="476"/>
      <c r="AM173" s="476"/>
      <c r="AN173" s="476"/>
      <c r="AO173" s="476"/>
      <c r="AP173" s="476"/>
      <c r="AQ173" s="476"/>
      <c r="AR173" s="476"/>
      <c r="AS173" s="476"/>
      <c r="AT173" s="476"/>
      <c r="AU173" s="476"/>
      <c r="AV173" s="476"/>
      <c r="AW173" s="476"/>
      <c r="AX173" s="476"/>
      <c r="AY173" s="476"/>
      <c r="AZ173" s="476"/>
      <c r="BA173" s="476"/>
      <c r="BB173" s="476"/>
      <c r="BC173" s="476"/>
      <c r="BD173" s="476"/>
      <c r="BE173" s="476"/>
      <c r="BF173" s="476"/>
      <c r="BG173" s="476"/>
      <c r="BH173" s="476"/>
      <c r="BI173" s="476"/>
      <c r="BJ173" s="476"/>
      <c r="BK173" s="476"/>
      <c r="BL173" s="476"/>
      <c r="BM173" s="476"/>
      <c r="BN173" s="476"/>
      <c r="BO173" s="476"/>
      <c r="BP173" s="476"/>
      <c r="BQ173" s="476"/>
      <c r="BR173" s="476"/>
      <c r="BS173" s="476"/>
      <c r="BT173" s="476"/>
      <c r="BU173" s="476"/>
      <c r="BV173" s="476"/>
      <c r="BW173" s="476"/>
      <c r="BX173" s="476"/>
      <c r="BY173" s="476"/>
      <c r="BZ173" s="476"/>
      <c r="CA173" s="476"/>
      <c r="CB173" s="476"/>
      <c r="CC173" s="476"/>
      <c r="CD173" s="476"/>
      <c r="CE173" s="476"/>
      <c r="CF173" s="476"/>
      <c r="CG173" s="476"/>
      <c r="CH173" s="476"/>
      <c r="CI173" s="476"/>
      <c r="CJ173" s="476"/>
      <c r="CK173" s="476"/>
      <c r="CL173" s="476"/>
      <c r="CM173" s="476"/>
    </row>
    <row r="174" spans="1:91" x14ac:dyDescent="0.15">
      <c r="A174" s="476"/>
      <c r="B174" s="476"/>
      <c r="C174" s="476"/>
      <c r="D174" s="476"/>
      <c r="E174" s="476"/>
      <c r="F174" s="476"/>
      <c r="G174" s="476"/>
      <c r="H174" s="476"/>
      <c r="I174" s="476"/>
      <c r="J174" s="476"/>
      <c r="K174" s="476"/>
      <c r="L174" s="476"/>
      <c r="M174" s="476"/>
      <c r="N174" s="476"/>
      <c r="O174" s="476"/>
      <c r="P174" s="476"/>
      <c r="Q174" s="476"/>
      <c r="R174" s="476"/>
      <c r="S174" s="476"/>
      <c r="T174" s="476"/>
      <c r="U174" s="476"/>
      <c r="V174" s="476"/>
      <c r="W174" s="476"/>
      <c r="X174" s="476"/>
      <c r="Y174" s="476"/>
      <c r="Z174" s="476"/>
      <c r="AA174" s="476"/>
      <c r="AB174" s="476"/>
      <c r="AC174" s="476"/>
      <c r="AD174" s="476"/>
      <c r="AE174" s="476"/>
      <c r="AF174" s="476"/>
      <c r="AG174" s="476"/>
      <c r="AH174" s="476"/>
      <c r="AI174" s="476"/>
      <c r="AJ174" s="476"/>
      <c r="AK174" s="476"/>
      <c r="AL174" s="476"/>
      <c r="AM174" s="476"/>
      <c r="AN174" s="476"/>
      <c r="AO174" s="476"/>
      <c r="AP174" s="476"/>
      <c r="AQ174" s="476"/>
      <c r="AR174" s="476"/>
      <c r="AS174" s="476"/>
      <c r="AT174" s="476"/>
      <c r="AU174" s="476"/>
      <c r="AV174" s="476"/>
      <c r="AW174" s="476"/>
      <c r="AX174" s="476"/>
      <c r="AY174" s="476"/>
      <c r="AZ174" s="476"/>
      <c r="BA174" s="476"/>
      <c r="BB174" s="476"/>
      <c r="BC174" s="476"/>
      <c r="BD174" s="476"/>
      <c r="BE174" s="476"/>
      <c r="BF174" s="476"/>
      <c r="BG174" s="476"/>
      <c r="BH174" s="476"/>
      <c r="BI174" s="476"/>
      <c r="BJ174" s="476"/>
      <c r="BK174" s="476"/>
      <c r="BL174" s="476"/>
      <c r="BM174" s="476"/>
      <c r="BN174" s="476"/>
      <c r="BO174" s="476"/>
      <c r="BP174" s="476"/>
      <c r="BQ174" s="476"/>
      <c r="BR174" s="476"/>
      <c r="BS174" s="476"/>
      <c r="BT174" s="476"/>
      <c r="BU174" s="476"/>
      <c r="BV174" s="476"/>
      <c r="BW174" s="476"/>
      <c r="BX174" s="476"/>
      <c r="BY174" s="476"/>
      <c r="BZ174" s="476"/>
      <c r="CA174" s="476"/>
      <c r="CB174" s="476"/>
      <c r="CC174" s="476"/>
      <c r="CD174" s="476"/>
      <c r="CE174" s="476"/>
      <c r="CF174" s="476"/>
      <c r="CG174" s="476"/>
      <c r="CH174" s="476"/>
      <c r="CI174" s="476"/>
      <c r="CJ174" s="476"/>
      <c r="CK174" s="476"/>
      <c r="CL174" s="476"/>
      <c r="CM174" s="476"/>
    </row>
    <row r="175" spans="1:91" x14ac:dyDescent="0.15">
      <c r="A175" s="476"/>
      <c r="B175" s="476"/>
      <c r="C175" s="476"/>
      <c r="D175" s="476"/>
      <c r="E175" s="476"/>
      <c r="F175" s="476"/>
      <c r="G175" s="476"/>
      <c r="H175" s="476"/>
      <c r="I175" s="476"/>
      <c r="J175" s="476"/>
      <c r="K175" s="476"/>
      <c r="L175" s="476"/>
      <c r="M175" s="476"/>
      <c r="N175" s="476"/>
      <c r="O175" s="476"/>
      <c r="P175" s="476"/>
      <c r="Q175" s="476"/>
      <c r="R175" s="476"/>
      <c r="S175" s="476"/>
      <c r="T175" s="476"/>
      <c r="U175" s="476"/>
      <c r="V175" s="476"/>
      <c r="W175" s="476"/>
      <c r="X175" s="476"/>
      <c r="Y175" s="476"/>
      <c r="Z175" s="476"/>
      <c r="AA175" s="476"/>
      <c r="AB175" s="476"/>
      <c r="AC175" s="476"/>
      <c r="AD175" s="476"/>
      <c r="AE175" s="476"/>
      <c r="AF175" s="476"/>
      <c r="AG175" s="476"/>
      <c r="AH175" s="476"/>
      <c r="AI175" s="476"/>
      <c r="AJ175" s="476"/>
      <c r="AK175" s="476"/>
      <c r="AL175" s="476"/>
      <c r="AM175" s="476"/>
      <c r="AN175" s="476"/>
      <c r="AO175" s="476"/>
      <c r="AP175" s="476"/>
      <c r="AQ175" s="476"/>
      <c r="AR175" s="476"/>
      <c r="AS175" s="476"/>
      <c r="AT175" s="476"/>
      <c r="AU175" s="476"/>
      <c r="AV175" s="476"/>
      <c r="AW175" s="476"/>
      <c r="AX175" s="476"/>
      <c r="AY175" s="476"/>
      <c r="AZ175" s="476"/>
      <c r="BA175" s="476"/>
      <c r="BB175" s="476"/>
      <c r="BC175" s="476"/>
      <c r="BD175" s="476"/>
      <c r="BE175" s="476"/>
      <c r="BF175" s="476"/>
      <c r="BG175" s="476"/>
      <c r="BH175" s="476"/>
      <c r="BI175" s="476"/>
      <c r="BJ175" s="476"/>
      <c r="BK175" s="476"/>
      <c r="BL175" s="476"/>
      <c r="BM175" s="476"/>
      <c r="BN175" s="476"/>
      <c r="BO175" s="476"/>
      <c r="BP175" s="476"/>
      <c r="BQ175" s="476"/>
      <c r="BR175" s="476"/>
      <c r="BS175" s="476"/>
      <c r="BT175" s="476"/>
      <c r="BU175" s="476"/>
      <c r="BV175" s="476"/>
      <c r="BW175" s="476"/>
      <c r="BX175" s="476"/>
      <c r="BY175" s="476"/>
      <c r="BZ175" s="476"/>
      <c r="CA175" s="476"/>
      <c r="CB175" s="476"/>
      <c r="CC175" s="476"/>
      <c r="CD175" s="476"/>
      <c r="CE175" s="476"/>
      <c r="CF175" s="476"/>
      <c r="CG175" s="476"/>
      <c r="CH175" s="476"/>
      <c r="CI175" s="476"/>
      <c r="CJ175" s="476"/>
      <c r="CK175" s="476"/>
      <c r="CL175" s="476"/>
      <c r="CM175" s="476"/>
    </row>
    <row r="176" spans="1:91" x14ac:dyDescent="0.15">
      <c r="A176" s="476"/>
      <c r="B176" s="476"/>
      <c r="C176" s="476"/>
      <c r="D176" s="476"/>
      <c r="E176" s="476"/>
      <c r="F176" s="476"/>
      <c r="G176" s="476"/>
      <c r="H176" s="476"/>
      <c r="I176" s="476"/>
      <c r="J176" s="476"/>
      <c r="K176" s="476"/>
      <c r="L176" s="476"/>
      <c r="M176" s="476"/>
      <c r="N176" s="476"/>
      <c r="O176" s="476"/>
      <c r="P176" s="476"/>
      <c r="Q176" s="476"/>
      <c r="R176" s="476"/>
      <c r="S176" s="476"/>
      <c r="T176" s="476"/>
      <c r="U176" s="476"/>
      <c r="V176" s="476"/>
      <c r="W176" s="476"/>
      <c r="X176" s="476"/>
      <c r="Y176" s="476"/>
      <c r="Z176" s="476"/>
      <c r="AA176" s="476"/>
      <c r="AB176" s="476"/>
      <c r="AC176" s="476"/>
      <c r="AD176" s="476"/>
      <c r="AE176" s="476"/>
      <c r="AF176" s="476"/>
      <c r="AG176" s="476"/>
      <c r="AH176" s="476"/>
      <c r="AI176" s="476"/>
      <c r="AJ176" s="476"/>
      <c r="AK176" s="476"/>
      <c r="AL176" s="476"/>
      <c r="AM176" s="476"/>
      <c r="AN176" s="476"/>
      <c r="AO176" s="476"/>
      <c r="AP176" s="476"/>
      <c r="AQ176" s="476"/>
      <c r="AR176" s="476"/>
      <c r="AS176" s="476"/>
      <c r="AT176" s="476"/>
      <c r="AU176" s="476"/>
      <c r="AV176" s="476"/>
      <c r="AW176" s="476"/>
      <c r="AX176" s="476"/>
      <c r="AY176" s="476"/>
      <c r="AZ176" s="476"/>
      <c r="BA176" s="476"/>
      <c r="BB176" s="476"/>
      <c r="BC176" s="476"/>
      <c r="BD176" s="476"/>
      <c r="BE176" s="476"/>
      <c r="BF176" s="476"/>
      <c r="BG176" s="476"/>
      <c r="BH176" s="476"/>
      <c r="BI176" s="476"/>
      <c r="BJ176" s="476"/>
      <c r="BK176" s="476"/>
      <c r="BL176" s="476"/>
      <c r="BM176" s="476"/>
      <c r="BN176" s="476"/>
      <c r="BO176" s="476"/>
      <c r="BP176" s="476"/>
      <c r="BQ176" s="476"/>
      <c r="BR176" s="476"/>
      <c r="BS176" s="476"/>
      <c r="BT176" s="476"/>
      <c r="BU176" s="476"/>
      <c r="BV176" s="476"/>
      <c r="BW176" s="476"/>
      <c r="BX176" s="476"/>
      <c r="BY176" s="476"/>
      <c r="BZ176" s="476"/>
      <c r="CA176" s="476"/>
      <c r="CB176" s="476"/>
      <c r="CC176" s="476"/>
      <c r="CD176" s="476"/>
      <c r="CE176" s="476"/>
      <c r="CF176" s="476"/>
      <c r="CG176" s="476"/>
      <c r="CH176" s="476"/>
      <c r="CI176" s="476"/>
      <c r="CJ176" s="476"/>
      <c r="CK176" s="476"/>
      <c r="CL176" s="476"/>
      <c r="CM176" s="476"/>
    </row>
    <row r="177" spans="1:91" x14ac:dyDescent="0.15">
      <c r="A177" s="476"/>
      <c r="B177" s="476"/>
      <c r="C177" s="476"/>
      <c r="D177" s="476"/>
      <c r="E177" s="476"/>
      <c r="F177" s="476"/>
      <c r="G177" s="476"/>
      <c r="H177" s="476"/>
      <c r="I177" s="476"/>
      <c r="J177" s="476"/>
      <c r="K177" s="476"/>
      <c r="L177" s="476"/>
      <c r="M177" s="476"/>
      <c r="N177" s="476"/>
      <c r="O177" s="476"/>
      <c r="P177" s="476"/>
      <c r="Q177" s="476"/>
      <c r="R177" s="476"/>
      <c r="S177" s="476"/>
      <c r="T177" s="476"/>
      <c r="U177" s="476"/>
      <c r="V177" s="476"/>
      <c r="W177" s="476"/>
      <c r="X177" s="476"/>
      <c r="Y177" s="476"/>
      <c r="Z177" s="476"/>
      <c r="AA177" s="476"/>
      <c r="AB177" s="476"/>
      <c r="AC177" s="476"/>
      <c r="AD177" s="476"/>
      <c r="AE177" s="476"/>
      <c r="AF177" s="476"/>
      <c r="AG177" s="476"/>
      <c r="AH177" s="476"/>
      <c r="AI177" s="476"/>
      <c r="AJ177" s="476"/>
      <c r="AK177" s="476"/>
      <c r="AL177" s="476"/>
      <c r="AM177" s="476"/>
      <c r="AN177" s="476"/>
      <c r="AO177" s="476"/>
      <c r="AP177" s="476"/>
      <c r="AQ177" s="476"/>
      <c r="AR177" s="476"/>
      <c r="AS177" s="476"/>
      <c r="AT177" s="476"/>
      <c r="AU177" s="476"/>
      <c r="AV177" s="476"/>
      <c r="AW177" s="476"/>
      <c r="AX177" s="476"/>
      <c r="AY177" s="476"/>
      <c r="AZ177" s="476"/>
      <c r="BA177" s="476"/>
      <c r="BB177" s="476"/>
      <c r="BC177" s="476"/>
      <c r="BD177" s="476"/>
      <c r="BE177" s="476"/>
      <c r="BF177" s="476"/>
      <c r="BG177" s="476"/>
      <c r="BH177" s="476"/>
      <c r="BI177" s="476"/>
      <c r="BJ177" s="476"/>
      <c r="BK177" s="476"/>
      <c r="BL177" s="476"/>
      <c r="BM177" s="476"/>
      <c r="BN177" s="476"/>
      <c r="BO177" s="476"/>
      <c r="BP177" s="476"/>
      <c r="BQ177" s="476"/>
      <c r="BR177" s="476"/>
      <c r="BS177" s="476"/>
      <c r="BT177" s="476"/>
      <c r="BU177" s="476"/>
      <c r="BV177" s="476"/>
      <c r="BW177" s="476"/>
      <c r="BX177" s="476"/>
      <c r="BY177" s="476"/>
      <c r="BZ177" s="476"/>
      <c r="CA177" s="476"/>
      <c r="CB177" s="476"/>
      <c r="CC177" s="476"/>
      <c r="CD177" s="476"/>
      <c r="CE177" s="476"/>
      <c r="CF177" s="476"/>
      <c r="CG177" s="476"/>
      <c r="CH177" s="476"/>
      <c r="CI177" s="476"/>
      <c r="CJ177" s="476"/>
      <c r="CK177" s="476"/>
      <c r="CL177" s="476"/>
      <c r="CM177" s="476"/>
    </row>
    <row r="178" spans="1:91" x14ac:dyDescent="0.15">
      <c r="A178" s="476"/>
      <c r="B178" s="476"/>
      <c r="C178" s="476"/>
      <c r="D178" s="476"/>
      <c r="E178" s="476"/>
      <c r="F178" s="476"/>
      <c r="G178" s="476"/>
      <c r="H178" s="476"/>
      <c r="I178" s="476"/>
      <c r="J178" s="476"/>
      <c r="K178" s="476"/>
      <c r="L178" s="476"/>
      <c r="M178" s="476"/>
      <c r="N178" s="476"/>
      <c r="O178" s="476"/>
      <c r="P178" s="476"/>
      <c r="Q178" s="476"/>
      <c r="R178" s="476"/>
      <c r="S178" s="476"/>
      <c r="T178" s="476"/>
      <c r="U178" s="476"/>
      <c r="V178" s="476"/>
      <c r="W178" s="476"/>
      <c r="X178" s="476"/>
      <c r="Y178" s="476"/>
      <c r="Z178" s="476"/>
      <c r="AA178" s="476"/>
      <c r="AB178" s="476"/>
      <c r="AC178" s="476"/>
      <c r="AD178" s="476"/>
      <c r="AE178" s="476"/>
      <c r="AF178" s="476"/>
      <c r="AG178" s="476"/>
      <c r="AH178" s="476"/>
      <c r="AI178" s="476"/>
      <c r="AJ178" s="476"/>
      <c r="AK178" s="476"/>
      <c r="AL178" s="476"/>
      <c r="AM178" s="476"/>
      <c r="AN178" s="476"/>
      <c r="AO178" s="476"/>
      <c r="AP178" s="476"/>
      <c r="AQ178" s="476"/>
      <c r="AR178" s="476"/>
      <c r="AS178" s="476"/>
      <c r="AT178" s="476"/>
      <c r="AU178" s="476"/>
      <c r="AV178" s="476"/>
      <c r="AW178" s="476"/>
      <c r="AX178" s="476"/>
      <c r="AY178" s="476"/>
      <c r="AZ178" s="476"/>
      <c r="BA178" s="476"/>
      <c r="BB178" s="476"/>
      <c r="BC178" s="476"/>
      <c r="BD178" s="476"/>
      <c r="BE178" s="476"/>
      <c r="BF178" s="476"/>
      <c r="BG178" s="476"/>
      <c r="BH178" s="476"/>
      <c r="BI178" s="476"/>
      <c r="BJ178" s="476"/>
      <c r="BK178" s="476"/>
      <c r="BL178" s="476"/>
      <c r="BM178" s="476"/>
      <c r="BN178" s="476"/>
      <c r="BO178" s="476"/>
      <c r="BP178" s="476"/>
      <c r="BQ178" s="476"/>
      <c r="BR178" s="476"/>
      <c r="BS178" s="476"/>
      <c r="BT178" s="476"/>
      <c r="BU178" s="476"/>
      <c r="BV178" s="476"/>
      <c r="BW178" s="476"/>
      <c r="BX178" s="476"/>
      <c r="BY178" s="476"/>
      <c r="BZ178" s="476"/>
      <c r="CA178" s="476"/>
      <c r="CB178" s="476"/>
      <c r="CC178" s="476"/>
      <c r="CD178" s="476"/>
      <c r="CE178" s="476"/>
      <c r="CF178" s="476"/>
      <c r="CG178" s="476"/>
      <c r="CH178" s="476"/>
      <c r="CI178" s="476"/>
      <c r="CJ178" s="476"/>
      <c r="CK178" s="476"/>
      <c r="CL178" s="476"/>
      <c r="CM178" s="476"/>
    </row>
    <row r="179" spans="1:91" x14ac:dyDescent="0.15">
      <c r="A179" s="476"/>
      <c r="B179" s="476"/>
      <c r="C179" s="476"/>
      <c r="D179" s="476"/>
      <c r="E179" s="476"/>
      <c r="F179" s="476"/>
      <c r="G179" s="476"/>
      <c r="H179" s="476"/>
      <c r="I179" s="476"/>
      <c r="J179" s="476"/>
      <c r="K179" s="476"/>
      <c r="L179" s="476"/>
      <c r="M179" s="476"/>
      <c r="N179" s="476"/>
      <c r="O179" s="476"/>
      <c r="P179" s="476"/>
      <c r="Q179" s="476"/>
      <c r="R179" s="476"/>
      <c r="S179" s="476"/>
      <c r="T179" s="476"/>
      <c r="U179" s="476"/>
      <c r="V179" s="476"/>
      <c r="W179" s="476"/>
      <c r="X179" s="476"/>
      <c r="Y179" s="476"/>
      <c r="Z179" s="476"/>
      <c r="AA179" s="476"/>
      <c r="AB179" s="476"/>
      <c r="AC179" s="476"/>
      <c r="AD179" s="476"/>
      <c r="AE179" s="476"/>
      <c r="AF179" s="476"/>
      <c r="AG179" s="476"/>
      <c r="AH179" s="476"/>
      <c r="AI179" s="476"/>
      <c r="AJ179" s="476"/>
      <c r="AK179" s="476"/>
      <c r="AL179" s="476"/>
      <c r="AM179" s="476"/>
      <c r="AN179" s="476"/>
      <c r="AO179" s="476"/>
      <c r="AP179" s="476"/>
      <c r="AQ179" s="476"/>
      <c r="AR179" s="476"/>
      <c r="AS179" s="476"/>
      <c r="AT179" s="476"/>
      <c r="AU179" s="476"/>
      <c r="AV179" s="476"/>
      <c r="AW179" s="476"/>
      <c r="AX179" s="476"/>
      <c r="AY179" s="476"/>
      <c r="AZ179" s="476"/>
      <c r="BA179" s="476"/>
      <c r="BB179" s="476"/>
      <c r="BC179" s="476"/>
      <c r="BD179" s="476"/>
      <c r="BE179" s="476"/>
      <c r="BF179" s="476"/>
      <c r="BG179" s="476"/>
      <c r="BH179" s="476"/>
      <c r="BI179" s="476"/>
      <c r="BJ179" s="476"/>
      <c r="BK179" s="476"/>
      <c r="BL179" s="476"/>
      <c r="BM179" s="476"/>
      <c r="BN179" s="476"/>
      <c r="BO179" s="476"/>
      <c r="BP179" s="476"/>
      <c r="BQ179" s="476"/>
      <c r="BR179" s="476"/>
      <c r="BS179" s="476"/>
      <c r="BT179" s="476"/>
      <c r="BU179" s="476"/>
      <c r="BV179" s="476"/>
      <c r="BW179" s="476"/>
      <c r="BX179" s="476"/>
      <c r="BY179" s="476"/>
      <c r="BZ179" s="476"/>
      <c r="CA179" s="476"/>
      <c r="CB179" s="476"/>
      <c r="CC179" s="476"/>
      <c r="CD179" s="476"/>
      <c r="CE179" s="476"/>
      <c r="CF179" s="476"/>
      <c r="CG179" s="476"/>
      <c r="CH179" s="476"/>
      <c r="CI179" s="476"/>
      <c r="CJ179" s="476"/>
      <c r="CK179" s="476"/>
      <c r="CL179" s="476"/>
      <c r="CM179" s="476"/>
    </row>
    <row r="180" spans="1:91" hidden="1" x14ac:dyDescent="0.15">
      <c r="A180" s="476"/>
      <c r="B180" s="476"/>
      <c r="C180" s="476"/>
      <c r="D180" s="476"/>
      <c r="E180" s="476"/>
      <c r="F180" s="476"/>
      <c r="G180" s="476"/>
      <c r="H180" s="476"/>
      <c r="I180" s="476"/>
      <c r="J180" s="476"/>
      <c r="K180" s="476"/>
      <c r="L180" s="476"/>
      <c r="M180" s="476"/>
      <c r="N180" s="476"/>
      <c r="O180" s="476"/>
      <c r="P180" s="476"/>
      <c r="Q180" s="476"/>
      <c r="R180" s="476"/>
      <c r="S180" s="476"/>
      <c r="T180" s="476"/>
      <c r="U180" s="476"/>
      <c r="V180" s="476"/>
      <c r="W180" s="476"/>
      <c r="X180" s="476"/>
      <c r="Y180" s="476"/>
      <c r="Z180" s="476"/>
      <c r="AA180" s="476"/>
      <c r="AB180" s="476"/>
      <c r="AC180" s="476"/>
      <c r="AD180" s="476"/>
      <c r="AE180" s="476"/>
      <c r="AF180" s="476"/>
      <c r="AG180" s="476"/>
      <c r="AH180" s="476"/>
      <c r="AI180" s="476"/>
      <c r="AJ180" s="476"/>
      <c r="AK180" s="476"/>
      <c r="AL180" s="476"/>
      <c r="AM180" s="476"/>
      <c r="AN180" s="476"/>
      <c r="AO180" s="476"/>
      <c r="AP180" s="476"/>
      <c r="AQ180" s="476"/>
      <c r="AR180" s="476"/>
      <c r="AS180" s="476"/>
      <c r="AT180" s="476"/>
      <c r="AU180" s="476"/>
      <c r="AV180" s="476"/>
      <c r="AW180" s="476"/>
      <c r="AX180" s="476"/>
      <c r="AY180" s="476"/>
      <c r="AZ180" s="476"/>
      <c r="BA180" s="476"/>
      <c r="BB180" s="476"/>
      <c r="BC180" s="476"/>
      <c r="BD180" s="476"/>
      <c r="BE180" s="476"/>
      <c r="BF180" s="476"/>
      <c r="BG180" s="476"/>
      <c r="BH180" s="476"/>
      <c r="BI180" s="476"/>
      <c r="BJ180" s="476"/>
      <c r="BK180" s="476"/>
      <c r="BL180" s="476"/>
      <c r="BM180" s="476"/>
      <c r="BN180" s="476"/>
      <c r="BO180" s="476"/>
      <c r="BP180" s="476"/>
      <c r="BQ180" s="476"/>
      <c r="BR180" s="476"/>
      <c r="BS180" s="476"/>
      <c r="BT180" s="476"/>
      <c r="BU180" s="476"/>
      <c r="BV180" s="476"/>
      <c r="BW180" s="476"/>
      <c r="BX180" s="476"/>
      <c r="BY180" s="476"/>
      <c r="BZ180" s="476"/>
      <c r="CA180" s="476"/>
      <c r="CB180" s="476"/>
      <c r="CC180" s="476"/>
      <c r="CD180" s="476"/>
      <c r="CE180" s="476"/>
      <c r="CF180" s="476"/>
      <c r="CG180" s="476"/>
      <c r="CH180" s="476"/>
      <c r="CI180" s="476"/>
      <c r="CJ180" s="476"/>
      <c r="CK180" s="476"/>
      <c r="CL180" s="476"/>
      <c r="CM180" s="476"/>
    </row>
    <row r="181" spans="1:91" x14ac:dyDescent="0.15">
      <c r="A181" s="476"/>
      <c r="B181" s="476"/>
      <c r="C181" s="476"/>
      <c r="D181" s="476"/>
      <c r="E181" s="476"/>
      <c r="F181" s="476"/>
      <c r="G181" s="476"/>
      <c r="H181" s="476"/>
      <c r="I181" s="476"/>
      <c r="J181" s="476"/>
      <c r="K181" s="476"/>
      <c r="L181" s="476"/>
      <c r="M181" s="476"/>
      <c r="N181" s="476"/>
      <c r="O181" s="476"/>
      <c r="P181" s="476"/>
      <c r="Q181" s="476"/>
      <c r="R181" s="476"/>
      <c r="S181" s="476"/>
      <c r="T181" s="476"/>
      <c r="U181" s="476"/>
      <c r="V181" s="476"/>
      <c r="W181" s="476"/>
      <c r="X181" s="476"/>
      <c r="Y181" s="476"/>
      <c r="Z181" s="476"/>
      <c r="AA181" s="476"/>
      <c r="AB181" s="476"/>
      <c r="AC181" s="476"/>
      <c r="AD181" s="476"/>
      <c r="AE181" s="476"/>
      <c r="AF181" s="476"/>
      <c r="AG181" s="476"/>
      <c r="AH181" s="476"/>
      <c r="AI181" s="476"/>
      <c r="AJ181" s="476"/>
      <c r="AK181" s="476"/>
      <c r="AL181" s="476"/>
      <c r="AM181" s="476"/>
      <c r="AN181" s="476"/>
      <c r="AO181" s="476"/>
      <c r="AP181" s="476"/>
      <c r="AQ181" s="476"/>
      <c r="AR181" s="476"/>
      <c r="AS181" s="476"/>
      <c r="AT181" s="476"/>
      <c r="AU181" s="476"/>
      <c r="AV181" s="476"/>
      <c r="AW181" s="476"/>
      <c r="AX181" s="476"/>
      <c r="AY181" s="476"/>
      <c r="AZ181" s="476"/>
      <c r="BA181" s="476"/>
      <c r="BB181" s="476"/>
      <c r="BC181" s="476"/>
      <c r="BD181" s="476"/>
      <c r="BE181" s="476"/>
      <c r="BF181" s="476"/>
      <c r="BG181" s="476"/>
      <c r="BH181" s="476"/>
      <c r="BI181" s="476"/>
      <c r="BJ181" s="476"/>
      <c r="BK181" s="476"/>
      <c r="BL181" s="476"/>
      <c r="BM181" s="476"/>
      <c r="BN181" s="476"/>
      <c r="BO181" s="476"/>
      <c r="BP181" s="476"/>
      <c r="BQ181" s="476"/>
      <c r="BR181" s="476"/>
      <c r="BS181" s="476"/>
      <c r="BT181" s="476"/>
      <c r="BU181" s="476"/>
      <c r="BV181" s="476"/>
      <c r="BW181" s="476"/>
      <c r="BX181" s="476"/>
      <c r="BY181" s="476"/>
      <c r="BZ181" s="476"/>
      <c r="CA181" s="476"/>
      <c r="CB181" s="476"/>
      <c r="CC181" s="476"/>
      <c r="CD181" s="476"/>
      <c r="CE181" s="476"/>
      <c r="CF181" s="476"/>
      <c r="CG181" s="476"/>
      <c r="CH181" s="476"/>
      <c r="CI181" s="476"/>
      <c r="CJ181" s="476"/>
      <c r="CK181" s="476"/>
      <c r="CL181" s="476"/>
      <c r="CM181" s="476"/>
    </row>
    <row r="182" spans="1:91" x14ac:dyDescent="0.15">
      <c r="A182" s="476"/>
      <c r="B182" s="476"/>
      <c r="C182" s="476"/>
      <c r="D182" s="476"/>
      <c r="E182" s="476"/>
      <c r="F182" s="476"/>
      <c r="G182" s="476"/>
      <c r="H182" s="476"/>
      <c r="I182" s="476"/>
      <c r="J182" s="476"/>
      <c r="K182" s="476"/>
      <c r="L182" s="476"/>
      <c r="M182" s="476"/>
      <c r="N182" s="476"/>
      <c r="O182" s="476"/>
      <c r="P182" s="476"/>
      <c r="Q182" s="476"/>
      <c r="R182" s="476"/>
      <c r="S182" s="476"/>
      <c r="T182" s="476"/>
      <c r="U182" s="476"/>
      <c r="V182" s="476"/>
      <c r="W182" s="476"/>
      <c r="X182" s="476"/>
      <c r="Y182" s="476"/>
      <c r="Z182" s="476"/>
      <c r="AA182" s="476"/>
      <c r="AB182" s="476"/>
      <c r="AC182" s="476"/>
      <c r="AD182" s="476"/>
      <c r="AE182" s="476"/>
      <c r="AF182" s="476"/>
      <c r="AG182" s="476"/>
      <c r="AH182" s="476"/>
      <c r="AI182" s="476"/>
      <c r="AJ182" s="476"/>
      <c r="AK182" s="476"/>
      <c r="AL182" s="476"/>
      <c r="AM182" s="476"/>
      <c r="AN182" s="476"/>
      <c r="AO182" s="476"/>
      <c r="AP182" s="476"/>
      <c r="AQ182" s="476"/>
      <c r="AR182" s="476"/>
      <c r="AS182" s="476"/>
      <c r="AT182" s="476"/>
      <c r="AU182" s="476"/>
      <c r="AV182" s="476"/>
      <c r="AW182" s="476"/>
      <c r="AX182" s="476"/>
      <c r="AY182" s="476"/>
      <c r="AZ182" s="476"/>
      <c r="BA182" s="476"/>
      <c r="BB182" s="476"/>
      <c r="BC182" s="476"/>
      <c r="BD182" s="476"/>
      <c r="BE182" s="476"/>
      <c r="BF182" s="476"/>
      <c r="BG182" s="476"/>
      <c r="BH182" s="476"/>
      <c r="BI182" s="476"/>
      <c r="BJ182" s="476"/>
      <c r="BK182" s="476"/>
      <c r="BL182" s="476"/>
      <c r="BM182" s="476"/>
      <c r="BN182" s="476"/>
      <c r="BO182" s="476"/>
      <c r="BP182" s="476"/>
      <c r="BQ182" s="476"/>
      <c r="BR182" s="476"/>
      <c r="BS182" s="476"/>
      <c r="BT182" s="476"/>
      <c r="BU182" s="476"/>
      <c r="BV182" s="476"/>
      <c r="BW182" s="476"/>
      <c r="BX182" s="476"/>
      <c r="BY182" s="476"/>
      <c r="BZ182" s="476"/>
      <c r="CA182" s="476"/>
      <c r="CB182" s="476"/>
      <c r="CC182" s="476"/>
      <c r="CD182" s="476"/>
      <c r="CE182" s="476"/>
      <c r="CF182" s="476"/>
      <c r="CG182" s="476"/>
      <c r="CH182" s="476"/>
      <c r="CI182" s="476"/>
      <c r="CJ182" s="476"/>
      <c r="CK182" s="476"/>
      <c r="CL182" s="476"/>
      <c r="CM182" s="476"/>
    </row>
    <row r="183" spans="1:91" x14ac:dyDescent="0.15">
      <c r="A183" s="476"/>
      <c r="B183" s="476"/>
      <c r="C183" s="476"/>
      <c r="D183" s="476"/>
      <c r="E183" s="476"/>
      <c r="F183" s="476"/>
      <c r="G183" s="476"/>
      <c r="H183" s="476"/>
      <c r="I183" s="476"/>
      <c r="J183" s="476"/>
      <c r="K183" s="476"/>
      <c r="L183" s="476"/>
      <c r="M183" s="476"/>
      <c r="N183" s="476"/>
      <c r="O183" s="476"/>
      <c r="P183" s="476"/>
      <c r="Q183" s="476"/>
      <c r="R183" s="476"/>
      <c r="S183" s="476"/>
      <c r="T183" s="476"/>
      <c r="U183" s="476"/>
      <c r="V183" s="476"/>
      <c r="W183" s="476"/>
      <c r="X183" s="476"/>
      <c r="Y183" s="476"/>
      <c r="Z183" s="476"/>
      <c r="AA183" s="476"/>
      <c r="AB183" s="476"/>
      <c r="AC183" s="476"/>
      <c r="AD183" s="476"/>
      <c r="AE183" s="476"/>
      <c r="AF183" s="476"/>
      <c r="AG183" s="476"/>
      <c r="AH183" s="476"/>
      <c r="AI183" s="476"/>
      <c r="AJ183" s="476"/>
      <c r="AK183" s="476"/>
      <c r="AL183" s="476"/>
      <c r="AM183" s="476"/>
      <c r="AN183" s="476"/>
      <c r="AO183" s="476"/>
      <c r="AP183" s="476"/>
      <c r="AQ183" s="476"/>
      <c r="AR183" s="476"/>
      <c r="AS183" s="476"/>
      <c r="AT183" s="476"/>
      <c r="AU183" s="476"/>
      <c r="AV183" s="476"/>
      <c r="AW183" s="476"/>
      <c r="AX183" s="476"/>
      <c r="AY183" s="476"/>
      <c r="AZ183" s="476"/>
      <c r="BA183" s="476"/>
      <c r="BB183" s="476"/>
      <c r="BC183" s="476"/>
      <c r="BD183" s="476"/>
      <c r="BE183" s="476"/>
      <c r="BF183" s="476"/>
      <c r="BG183" s="476"/>
      <c r="BH183" s="476"/>
      <c r="BI183" s="476"/>
      <c r="BJ183" s="476"/>
      <c r="BK183" s="476"/>
      <c r="BL183" s="476"/>
      <c r="BM183" s="476"/>
      <c r="BN183" s="476"/>
      <c r="BO183" s="476"/>
      <c r="BP183" s="476"/>
      <c r="BQ183" s="476"/>
      <c r="BR183" s="476"/>
      <c r="BS183" s="476"/>
      <c r="BT183" s="476"/>
      <c r="BU183" s="476"/>
      <c r="BV183" s="476"/>
      <c r="BW183" s="476"/>
      <c r="BX183" s="476"/>
      <c r="BY183" s="476"/>
      <c r="BZ183" s="476"/>
      <c r="CA183" s="476"/>
      <c r="CB183" s="476"/>
      <c r="CC183" s="476"/>
      <c r="CD183" s="476"/>
      <c r="CE183" s="476"/>
      <c r="CF183" s="476"/>
      <c r="CG183" s="476"/>
      <c r="CH183" s="476"/>
      <c r="CI183" s="476"/>
      <c r="CJ183" s="476"/>
      <c r="CK183" s="476"/>
      <c r="CL183" s="476"/>
      <c r="CM183" s="476"/>
    </row>
    <row r="184" spans="1:91" x14ac:dyDescent="0.15">
      <c r="A184" s="476"/>
      <c r="B184" s="476"/>
      <c r="C184" s="476"/>
      <c r="D184" s="476"/>
      <c r="E184" s="476"/>
      <c r="F184" s="476"/>
      <c r="G184" s="476"/>
      <c r="H184" s="476"/>
      <c r="I184" s="476"/>
      <c r="J184" s="476"/>
      <c r="K184" s="476"/>
      <c r="L184" s="476"/>
      <c r="M184" s="476"/>
      <c r="N184" s="476"/>
      <c r="O184" s="476"/>
      <c r="P184" s="476"/>
      <c r="Q184" s="476"/>
      <c r="R184" s="476"/>
      <c r="S184" s="476"/>
      <c r="T184" s="476"/>
      <c r="U184" s="476"/>
      <c r="V184" s="476"/>
      <c r="W184" s="476"/>
      <c r="X184" s="476"/>
      <c r="Y184" s="476"/>
      <c r="Z184" s="476"/>
      <c r="AA184" s="476"/>
      <c r="AB184" s="476"/>
      <c r="AC184" s="476"/>
      <c r="AD184" s="476"/>
      <c r="AE184" s="476"/>
      <c r="AF184" s="476"/>
      <c r="AG184" s="476"/>
      <c r="AH184" s="476"/>
      <c r="AI184" s="476"/>
      <c r="AJ184" s="476"/>
      <c r="AK184" s="476"/>
      <c r="AL184" s="476"/>
      <c r="AM184" s="476"/>
      <c r="AN184" s="476"/>
      <c r="AO184" s="476"/>
      <c r="AP184" s="476"/>
      <c r="AQ184" s="476"/>
      <c r="AR184" s="476"/>
      <c r="AS184" s="476"/>
      <c r="AT184" s="476"/>
      <c r="AU184" s="476"/>
      <c r="AV184" s="476"/>
      <c r="AW184" s="476"/>
      <c r="AX184" s="476"/>
      <c r="AY184" s="476"/>
      <c r="AZ184" s="476"/>
      <c r="BA184" s="476"/>
      <c r="BB184" s="476"/>
      <c r="BC184" s="476"/>
      <c r="BD184" s="476"/>
      <c r="BE184" s="476"/>
      <c r="BF184" s="476"/>
      <c r="BG184" s="476"/>
      <c r="BH184" s="476"/>
      <c r="BI184" s="476"/>
      <c r="BJ184" s="476"/>
      <c r="BK184" s="476"/>
      <c r="BL184" s="476"/>
      <c r="BM184" s="476"/>
      <c r="BN184" s="476"/>
      <c r="BO184" s="476"/>
      <c r="BP184" s="476"/>
      <c r="BQ184" s="476"/>
      <c r="BR184" s="476"/>
      <c r="BS184" s="476"/>
      <c r="BT184" s="476"/>
      <c r="BU184" s="476"/>
      <c r="BV184" s="476"/>
      <c r="BW184" s="476"/>
      <c r="BX184" s="476"/>
      <c r="BY184" s="476"/>
      <c r="BZ184" s="476"/>
      <c r="CA184" s="476"/>
      <c r="CB184" s="476"/>
      <c r="CC184" s="476"/>
      <c r="CD184" s="476"/>
      <c r="CE184" s="476"/>
      <c r="CF184" s="476"/>
      <c r="CG184" s="476"/>
      <c r="CH184" s="476"/>
      <c r="CI184" s="476"/>
      <c r="CJ184" s="476"/>
      <c r="CK184" s="476"/>
      <c r="CL184" s="476"/>
      <c r="CM184" s="476"/>
    </row>
    <row r="185" spans="1:91" x14ac:dyDescent="0.15">
      <c r="A185" s="476"/>
      <c r="B185" s="476"/>
      <c r="C185" s="476"/>
      <c r="D185" s="476"/>
      <c r="E185" s="476"/>
      <c r="F185" s="476"/>
      <c r="G185" s="476"/>
      <c r="H185" s="476"/>
      <c r="I185" s="476"/>
      <c r="J185" s="476"/>
      <c r="K185" s="476"/>
      <c r="L185" s="476"/>
      <c r="M185" s="476"/>
      <c r="N185" s="476"/>
      <c r="O185" s="476"/>
      <c r="P185" s="476"/>
      <c r="Q185" s="476"/>
      <c r="R185" s="476"/>
      <c r="S185" s="476"/>
      <c r="T185" s="476"/>
      <c r="U185" s="476"/>
      <c r="V185" s="476"/>
      <c r="W185" s="476"/>
      <c r="X185" s="476"/>
      <c r="Y185" s="476"/>
      <c r="Z185" s="476"/>
      <c r="AA185" s="476"/>
      <c r="AB185" s="476"/>
      <c r="AC185" s="476"/>
      <c r="AD185" s="476"/>
      <c r="AE185" s="476"/>
      <c r="AF185" s="476"/>
      <c r="AG185" s="476"/>
      <c r="AH185" s="476"/>
      <c r="AI185" s="476"/>
      <c r="AJ185" s="476"/>
      <c r="AK185" s="476"/>
      <c r="AL185" s="476"/>
      <c r="AM185" s="476"/>
      <c r="AN185" s="476"/>
      <c r="AO185" s="476"/>
      <c r="AP185" s="476"/>
      <c r="AQ185" s="476"/>
      <c r="AR185" s="476"/>
      <c r="AS185" s="476"/>
      <c r="AT185" s="476"/>
      <c r="AU185" s="476"/>
      <c r="AV185" s="476"/>
      <c r="AW185" s="476"/>
      <c r="AX185" s="476"/>
      <c r="AY185" s="476"/>
      <c r="AZ185" s="476"/>
      <c r="BA185" s="476"/>
      <c r="BB185" s="476"/>
      <c r="BC185" s="476"/>
      <c r="BD185" s="476"/>
      <c r="BE185" s="476"/>
      <c r="BF185" s="476"/>
      <c r="BG185" s="476"/>
      <c r="BH185" s="476"/>
      <c r="BI185" s="476"/>
      <c r="BJ185" s="476"/>
      <c r="BK185" s="476"/>
      <c r="BL185" s="476"/>
      <c r="BM185" s="476"/>
      <c r="BN185" s="476"/>
      <c r="BO185" s="476"/>
      <c r="BP185" s="476"/>
      <c r="BQ185" s="476"/>
      <c r="BR185" s="476"/>
      <c r="BS185" s="476"/>
      <c r="BT185" s="476"/>
      <c r="BU185" s="476"/>
      <c r="BV185" s="476"/>
      <c r="BW185" s="476"/>
      <c r="BX185" s="476"/>
      <c r="BY185" s="476"/>
      <c r="BZ185" s="476"/>
      <c r="CA185" s="476"/>
      <c r="CB185" s="476"/>
      <c r="CC185" s="476"/>
      <c r="CD185" s="476"/>
      <c r="CE185" s="476"/>
      <c r="CF185" s="476"/>
      <c r="CG185" s="476"/>
      <c r="CH185" s="476"/>
      <c r="CI185" s="476"/>
      <c r="CJ185" s="476"/>
      <c r="CK185" s="476"/>
      <c r="CL185" s="476"/>
      <c r="CM185" s="476"/>
    </row>
    <row r="186" spans="1:91" x14ac:dyDescent="0.15">
      <c r="A186" s="476"/>
      <c r="B186" s="476"/>
      <c r="C186" s="476"/>
      <c r="D186" s="476"/>
      <c r="E186" s="476"/>
      <c r="F186" s="476"/>
      <c r="G186" s="476"/>
      <c r="H186" s="476"/>
      <c r="I186" s="476"/>
      <c r="J186" s="476"/>
      <c r="K186" s="476"/>
      <c r="L186" s="476"/>
      <c r="M186" s="476"/>
      <c r="N186" s="476"/>
      <c r="O186" s="476"/>
      <c r="P186" s="476"/>
      <c r="Q186" s="476"/>
      <c r="R186" s="476"/>
      <c r="S186" s="476"/>
      <c r="T186" s="476"/>
      <c r="U186" s="476"/>
      <c r="V186" s="476"/>
      <c r="W186" s="476"/>
      <c r="X186" s="476"/>
      <c r="Y186" s="476"/>
      <c r="Z186" s="476"/>
      <c r="AA186" s="476"/>
      <c r="AB186" s="476"/>
      <c r="AC186" s="476"/>
      <c r="AD186" s="476"/>
      <c r="AE186" s="476"/>
      <c r="AF186" s="476"/>
      <c r="AG186" s="476"/>
      <c r="AH186" s="476"/>
      <c r="AI186" s="476"/>
      <c r="AJ186" s="476"/>
      <c r="AK186" s="476"/>
      <c r="AL186" s="476"/>
      <c r="AM186" s="476"/>
      <c r="AN186" s="476"/>
      <c r="AO186" s="476"/>
      <c r="AP186" s="476"/>
      <c r="AQ186" s="476"/>
      <c r="AR186" s="476"/>
      <c r="AS186" s="476"/>
      <c r="AT186" s="476"/>
      <c r="AU186" s="476"/>
      <c r="AV186" s="476"/>
      <c r="AW186" s="476"/>
      <c r="AX186" s="476"/>
      <c r="AY186" s="476"/>
      <c r="AZ186" s="476"/>
      <c r="BA186" s="476"/>
      <c r="BB186" s="476"/>
      <c r="BC186" s="476"/>
      <c r="BD186" s="476"/>
      <c r="BE186" s="476"/>
      <c r="BF186" s="476"/>
      <c r="BG186" s="476"/>
      <c r="BH186" s="476"/>
      <c r="BI186" s="476"/>
      <c r="BJ186" s="476"/>
      <c r="BK186" s="476"/>
      <c r="BL186" s="476"/>
      <c r="BM186" s="476"/>
      <c r="BN186" s="476"/>
      <c r="BO186" s="476"/>
      <c r="BP186" s="476"/>
      <c r="BQ186" s="476"/>
      <c r="BR186" s="476"/>
      <c r="BS186" s="476"/>
      <c r="BT186" s="476"/>
      <c r="BU186" s="476"/>
      <c r="BV186" s="476"/>
      <c r="BW186" s="476"/>
      <c r="BX186" s="476"/>
      <c r="BY186" s="476"/>
      <c r="BZ186" s="476"/>
      <c r="CA186" s="476"/>
      <c r="CB186" s="476"/>
      <c r="CC186" s="476"/>
      <c r="CD186" s="476"/>
      <c r="CE186" s="476"/>
      <c r="CF186" s="476"/>
      <c r="CG186" s="476"/>
      <c r="CH186" s="476"/>
      <c r="CI186" s="476"/>
      <c r="CJ186" s="476"/>
      <c r="CK186" s="476"/>
      <c r="CL186" s="476"/>
      <c r="CM186" s="476"/>
    </row>
    <row r="187" spans="1:91" x14ac:dyDescent="0.15">
      <c r="A187" s="476"/>
      <c r="B187" s="476"/>
      <c r="C187" s="476"/>
      <c r="D187" s="476"/>
      <c r="E187" s="476"/>
      <c r="F187" s="476"/>
      <c r="G187" s="476"/>
      <c r="H187" s="476"/>
      <c r="I187" s="476"/>
      <c r="J187" s="476"/>
      <c r="K187" s="476"/>
      <c r="L187" s="476"/>
      <c r="M187" s="476"/>
      <c r="N187" s="476"/>
      <c r="O187" s="476"/>
      <c r="P187" s="476"/>
      <c r="Q187" s="476"/>
      <c r="R187" s="476"/>
      <c r="S187" s="476"/>
      <c r="T187" s="476"/>
      <c r="U187" s="476"/>
      <c r="V187" s="476"/>
      <c r="W187" s="476"/>
      <c r="X187" s="476"/>
      <c r="Y187" s="476"/>
      <c r="Z187" s="476"/>
      <c r="AA187" s="476"/>
      <c r="AB187" s="476"/>
      <c r="AC187" s="476"/>
      <c r="AD187" s="476"/>
      <c r="AE187" s="476"/>
      <c r="AF187" s="476"/>
      <c r="AG187" s="476"/>
      <c r="AH187" s="476"/>
      <c r="AI187" s="476"/>
      <c r="AJ187" s="476"/>
      <c r="AK187" s="476"/>
      <c r="AL187" s="476"/>
      <c r="AM187" s="476"/>
      <c r="AN187" s="476"/>
      <c r="AO187" s="476"/>
      <c r="AP187" s="476"/>
      <c r="AQ187" s="476"/>
      <c r="AR187" s="476"/>
      <c r="AS187" s="476"/>
      <c r="AT187" s="476"/>
      <c r="AU187" s="476"/>
      <c r="AV187" s="476"/>
      <c r="AW187" s="476"/>
      <c r="AX187" s="476"/>
      <c r="AY187" s="476"/>
      <c r="AZ187" s="476"/>
      <c r="BA187" s="476"/>
      <c r="BB187" s="476"/>
      <c r="BC187" s="476"/>
      <c r="BD187" s="476"/>
      <c r="BE187" s="476"/>
      <c r="BF187" s="476"/>
      <c r="BG187" s="476"/>
      <c r="BH187" s="476"/>
      <c r="BI187" s="476"/>
      <c r="BJ187" s="476"/>
      <c r="BK187" s="476"/>
      <c r="BL187" s="476"/>
      <c r="BM187" s="476"/>
      <c r="BN187" s="476"/>
      <c r="BO187" s="476"/>
      <c r="BP187" s="476"/>
      <c r="BQ187" s="476"/>
      <c r="BR187" s="476"/>
      <c r="BS187" s="476"/>
      <c r="BT187" s="476"/>
      <c r="BU187" s="476"/>
      <c r="BV187" s="476"/>
      <c r="BW187" s="476"/>
      <c r="BX187" s="476"/>
      <c r="BY187" s="476"/>
      <c r="BZ187" s="476"/>
      <c r="CA187" s="476"/>
      <c r="CB187" s="476"/>
      <c r="CC187" s="476"/>
      <c r="CD187" s="476"/>
      <c r="CE187" s="476"/>
      <c r="CF187" s="476"/>
      <c r="CG187" s="476"/>
      <c r="CH187" s="476"/>
      <c r="CI187" s="476"/>
      <c r="CJ187" s="476"/>
      <c r="CK187" s="476"/>
      <c r="CL187" s="476"/>
      <c r="CM187" s="476"/>
    </row>
    <row r="188" spans="1:91" x14ac:dyDescent="0.15">
      <c r="A188" s="476"/>
      <c r="B188" s="476"/>
      <c r="C188" s="476"/>
      <c r="D188" s="476"/>
      <c r="E188" s="476"/>
      <c r="F188" s="476"/>
      <c r="G188" s="476"/>
      <c r="H188" s="476"/>
      <c r="I188" s="476"/>
      <c r="J188" s="476"/>
      <c r="K188" s="476"/>
      <c r="L188" s="476"/>
      <c r="M188" s="476"/>
      <c r="N188" s="476"/>
      <c r="O188" s="476"/>
      <c r="P188" s="476"/>
      <c r="Q188" s="476"/>
      <c r="R188" s="476"/>
      <c r="S188" s="476"/>
      <c r="T188" s="476"/>
      <c r="U188" s="476"/>
      <c r="V188" s="476"/>
      <c r="W188" s="476"/>
      <c r="X188" s="476"/>
      <c r="Y188" s="476"/>
      <c r="Z188" s="476"/>
      <c r="AA188" s="476"/>
      <c r="AB188" s="476"/>
      <c r="AC188" s="476"/>
      <c r="AD188" s="476"/>
      <c r="AE188" s="476"/>
      <c r="AF188" s="476"/>
      <c r="AG188" s="476"/>
      <c r="AH188" s="476"/>
      <c r="AI188" s="476"/>
      <c r="AJ188" s="476"/>
      <c r="AK188" s="476"/>
      <c r="AL188" s="476"/>
      <c r="AM188" s="476"/>
      <c r="AN188" s="476"/>
      <c r="AO188" s="476"/>
      <c r="AP188" s="476"/>
      <c r="AQ188" s="476"/>
      <c r="AR188" s="476"/>
      <c r="AS188" s="476"/>
      <c r="AT188" s="476"/>
      <c r="AU188" s="476"/>
      <c r="AV188" s="476"/>
      <c r="AW188" s="476"/>
      <c r="AX188" s="476"/>
      <c r="AY188" s="476"/>
      <c r="AZ188" s="476"/>
      <c r="BA188" s="476"/>
      <c r="BB188" s="476"/>
      <c r="BC188" s="476"/>
      <c r="BD188" s="476"/>
      <c r="BE188" s="476"/>
      <c r="BF188" s="476"/>
      <c r="BG188" s="476"/>
      <c r="BH188" s="476"/>
      <c r="BI188" s="476"/>
      <c r="BJ188" s="476"/>
      <c r="BK188" s="476"/>
      <c r="BL188" s="476"/>
      <c r="BM188" s="476"/>
      <c r="BN188" s="476"/>
      <c r="BO188" s="476"/>
      <c r="BP188" s="476"/>
      <c r="BQ188" s="476"/>
      <c r="BR188" s="476"/>
      <c r="BS188" s="476"/>
      <c r="BT188" s="476"/>
      <c r="BU188" s="476"/>
      <c r="BV188" s="476"/>
      <c r="BW188" s="476"/>
      <c r="BX188" s="476"/>
      <c r="BY188" s="476"/>
      <c r="BZ188" s="476"/>
      <c r="CA188" s="476"/>
      <c r="CB188" s="476"/>
      <c r="CC188" s="476"/>
      <c r="CD188" s="476"/>
      <c r="CE188" s="476"/>
      <c r="CF188" s="476"/>
      <c r="CG188" s="476"/>
      <c r="CH188" s="476"/>
      <c r="CI188" s="476"/>
      <c r="CJ188" s="476"/>
      <c r="CK188" s="476"/>
      <c r="CL188" s="476"/>
      <c r="CM188" s="476"/>
    </row>
    <row r="189" spans="1:91" x14ac:dyDescent="0.15">
      <c r="A189" s="476"/>
      <c r="B189" s="476"/>
      <c r="C189" s="476"/>
      <c r="D189" s="476"/>
      <c r="E189" s="476"/>
      <c r="F189" s="476"/>
      <c r="G189" s="476"/>
      <c r="H189" s="476"/>
      <c r="I189" s="476"/>
      <c r="J189" s="476"/>
      <c r="K189" s="476"/>
      <c r="L189" s="476"/>
      <c r="M189" s="476"/>
      <c r="N189" s="476"/>
      <c r="O189" s="476"/>
      <c r="P189" s="476"/>
      <c r="Q189" s="476"/>
      <c r="R189" s="476"/>
      <c r="S189" s="476"/>
      <c r="T189" s="476"/>
      <c r="U189" s="476"/>
      <c r="V189" s="476"/>
      <c r="W189" s="476"/>
      <c r="X189" s="476"/>
      <c r="Y189" s="476"/>
      <c r="Z189" s="476"/>
      <c r="AA189" s="476"/>
      <c r="AB189" s="476"/>
      <c r="AC189" s="476"/>
      <c r="AD189" s="476"/>
      <c r="AE189" s="476"/>
      <c r="AF189" s="476"/>
      <c r="AG189" s="476"/>
      <c r="AH189" s="476"/>
      <c r="AI189" s="476"/>
      <c r="AJ189" s="476"/>
      <c r="AK189" s="476"/>
      <c r="AL189" s="476"/>
      <c r="AM189" s="476"/>
      <c r="AN189" s="476"/>
      <c r="AO189" s="476"/>
      <c r="AP189" s="476"/>
      <c r="AQ189" s="476"/>
      <c r="AR189" s="476"/>
      <c r="AS189" s="476"/>
      <c r="AT189" s="476"/>
      <c r="AU189" s="476"/>
      <c r="AV189" s="476"/>
      <c r="AW189" s="476"/>
      <c r="AX189" s="476"/>
      <c r="AY189" s="476"/>
      <c r="AZ189" s="476"/>
      <c r="BA189" s="476"/>
      <c r="BB189" s="476"/>
      <c r="BC189" s="476"/>
      <c r="BD189" s="476"/>
      <c r="BE189" s="476"/>
      <c r="BF189" s="476"/>
      <c r="BG189" s="476"/>
      <c r="BH189" s="476"/>
      <c r="BI189" s="476"/>
      <c r="BJ189" s="476"/>
      <c r="BK189" s="476"/>
      <c r="BL189" s="476"/>
      <c r="BM189" s="476"/>
      <c r="BN189" s="476"/>
      <c r="BO189" s="476"/>
      <c r="BP189" s="476"/>
      <c r="BQ189" s="476"/>
      <c r="BR189" s="476"/>
      <c r="BS189" s="476"/>
      <c r="BT189" s="476"/>
      <c r="BU189" s="476"/>
      <c r="BV189" s="476"/>
      <c r="BW189" s="476"/>
      <c r="BX189" s="476"/>
      <c r="BY189" s="476"/>
      <c r="BZ189" s="476"/>
      <c r="CA189" s="476"/>
      <c r="CB189" s="476"/>
      <c r="CC189" s="476"/>
      <c r="CD189" s="476"/>
      <c r="CE189" s="476"/>
      <c r="CF189" s="476"/>
      <c r="CG189" s="476"/>
      <c r="CH189" s="476"/>
      <c r="CI189" s="476"/>
      <c r="CJ189" s="476"/>
      <c r="CK189" s="476"/>
      <c r="CL189" s="476"/>
      <c r="CM189" s="476"/>
    </row>
    <row r="190" spans="1:91" x14ac:dyDescent="0.15">
      <c r="A190" s="476"/>
      <c r="B190" s="476"/>
      <c r="C190" s="476"/>
      <c r="D190" s="476"/>
      <c r="E190" s="476"/>
      <c r="F190" s="476"/>
      <c r="G190" s="476"/>
      <c r="H190" s="476"/>
      <c r="I190" s="476"/>
      <c r="J190" s="476"/>
      <c r="K190" s="476"/>
      <c r="L190" s="476"/>
      <c r="M190" s="476"/>
      <c r="N190" s="476"/>
      <c r="O190" s="476"/>
      <c r="P190" s="476"/>
      <c r="Q190" s="476"/>
      <c r="R190" s="476"/>
      <c r="S190" s="476"/>
      <c r="T190" s="476"/>
      <c r="U190" s="476"/>
      <c r="V190" s="476"/>
      <c r="W190" s="476"/>
      <c r="X190" s="476"/>
      <c r="Y190" s="476"/>
      <c r="Z190" s="476"/>
      <c r="AA190" s="476"/>
      <c r="AB190" s="476"/>
      <c r="AC190" s="476"/>
      <c r="AD190" s="476"/>
      <c r="AE190" s="476"/>
      <c r="AF190" s="476"/>
      <c r="AG190" s="476"/>
      <c r="AH190" s="476"/>
      <c r="AI190" s="476"/>
      <c r="AJ190" s="476"/>
      <c r="AK190" s="476"/>
      <c r="AL190" s="476"/>
      <c r="AM190" s="476"/>
      <c r="AN190" s="476"/>
      <c r="AO190" s="476"/>
      <c r="AP190" s="476"/>
      <c r="AQ190" s="476"/>
      <c r="AR190" s="476"/>
      <c r="AS190" s="476"/>
      <c r="AT190" s="476"/>
      <c r="AU190" s="476"/>
      <c r="AV190" s="476"/>
      <c r="AW190" s="476"/>
      <c r="AX190" s="476"/>
      <c r="AY190" s="476"/>
      <c r="AZ190" s="476"/>
      <c r="BA190" s="476"/>
      <c r="BB190" s="476"/>
      <c r="BC190" s="476"/>
      <c r="BD190" s="476"/>
      <c r="BE190" s="476"/>
      <c r="BF190" s="476"/>
      <c r="BG190" s="476"/>
      <c r="BH190" s="476"/>
      <c r="BI190" s="476"/>
      <c r="BJ190" s="476"/>
      <c r="BK190" s="476"/>
      <c r="BL190" s="476"/>
      <c r="BM190" s="476"/>
      <c r="BN190" s="476"/>
      <c r="BO190" s="476"/>
      <c r="BP190" s="476"/>
      <c r="BQ190" s="476"/>
      <c r="BR190" s="476"/>
      <c r="BS190" s="476"/>
      <c r="BT190" s="476"/>
      <c r="BU190" s="476"/>
      <c r="BV190" s="476"/>
      <c r="BW190" s="476"/>
      <c r="BX190" s="476"/>
      <c r="BY190" s="476"/>
      <c r="BZ190" s="476"/>
      <c r="CA190" s="476"/>
      <c r="CB190" s="476"/>
      <c r="CC190" s="476"/>
      <c r="CD190" s="476"/>
      <c r="CE190" s="476"/>
      <c r="CF190" s="476"/>
      <c r="CG190" s="476"/>
      <c r="CH190" s="476"/>
      <c r="CI190" s="476"/>
      <c r="CJ190" s="476"/>
      <c r="CK190" s="476"/>
      <c r="CL190" s="476"/>
      <c r="CM190" s="476"/>
    </row>
    <row r="191" spans="1:91" x14ac:dyDescent="0.15">
      <c r="A191" s="476"/>
      <c r="B191" s="476"/>
      <c r="C191" s="476"/>
      <c r="D191" s="476"/>
      <c r="E191" s="476"/>
      <c r="F191" s="476"/>
      <c r="G191" s="476"/>
      <c r="H191" s="476"/>
      <c r="I191" s="476"/>
      <c r="J191" s="476"/>
      <c r="K191" s="476"/>
      <c r="L191" s="476"/>
      <c r="M191" s="476"/>
      <c r="N191" s="476"/>
      <c r="O191" s="476"/>
      <c r="P191" s="476"/>
      <c r="Q191" s="476"/>
      <c r="R191" s="476"/>
      <c r="S191" s="476"/>
      <c r="T191" s="476"/>
      <c r="U191" s="476"/>
      <c r="V191" s="476"/>
      <c r="W191" s="476"/>
      <c r="X191" s="476"/>
      <c r="Y191" s="476"/>
      <c r="Z191" s="476"/>
      <c r="AA191" s="476"/>
      <c r="AB191" s="476"/>
      <c r="AC191" s="476"/>
      <c r="AD191" s="476"/>
      <c r="AE191" s="476"/>
      <c r="AF191" s="476"/>
      <c r="AG191" s="476"/>
      <c r="AH191" s="476"/>
      <c r="AI191" s="476"/>
      <c r="AJ191" s="476"/>
      <c r="AK191" s="476"/>
      <c r="AL191" s="476"/>
      <c r="AM191" s="476"/>
      <c r="AN191" s="476"/>
      <c r="AO191" s="476"/>
      <c r="AP191" s="476"/>
      <c r="AQ191" s="476"/>
      <c r="AR191" s="476"/>
      <c r="AS191" s="476"/>
      <c r="AT191" s="476"/>
      <c r="AU191" s="476"/>
      <c r="AV191" s="476"/>
      <c r="AW191" s="476"/>
      <c r="AX191" s="476"/>
      <c r="AY191" s="476"/>
      <c r="AZ191" s="476"/>
      <c r="BA191" s="476"/>
      <c r="BB191" s="476"/>
      <c r="BC191" s="476"/>
      <c r="BD191" s="476"/>
      <c r="BE191" s="476"/>
      <c r="BF191" s="476"/>
      <c r="BG191" s="476"/>
      <c r="BH191" s="476"/>
      <c r="BI191" s="476"/>
      <c r="BJ191" s="476"/>
      <c r="BK191" s="476"/>
      <c r="BL191" s="476"/>
      <c r="BM191" s="476"/>
      <c r="BN191" s="476"/>
      <c r="BO191" s="476"/>
      <c r="BP191" s="476"/>
      <c r="BQ191" s="476"/>
      <c r="BR191" s="476"/>
      <c r="BS191" s="476"/>
      <c r="BT191" s="476"/>
      <c r="BU191" s="476"/>
      <c r="BV191" s="476"/>
      <c r="BW191" s="476"/>
      <c r="BX191" s="476"/>
      <c r="BY191" s="476"/>
      <c r="BZ191" s="476"/>
      <c r="CA191" s="476"/>
      <c r="CB191" s="476"/>
      <c r="CC191" s="476"/>
      <c r="CD191" s="476"/>
      <c r="CE191" s="476"/>
      <c r="CF191" s="476"/>
      <c r="CG191" s="476"/>
      <c r="CH191" s="476"/>
      <c r="CI191" s="476"/>
      <c r="CJ191" s="476"/>
      <c r="CK191" s="476"/>
      <c r="CL191" s="476"/>
      <c r="CM191" s="476"/>
    </row>
    <row r="192" spans="1:91" x14ac:dyDescent="0.15">
      <c r="A192" s="476"/>
      <c r="B192" s="476"/>
      <c r="C192" s="476"/>
      <c r="D192" s="476"/>
      <c r="E192" s="476"/>
      <c r="F192" s="476"/>
      <c r="G192" s="476"/>
      <c r="H192" s="476"/>
      <c r="I192" s="476"/>
      <c r="J192" s="476"/>
      <c r="K192" s="476"/>
      <c r="L192" s="476"/>
      <c r="M192" s="476"/>
      <c r="N192" s="476"/>
      <c r="O192" s="476"/>
      <c r="P192" s="476"/>
      <c r="Q192" s="476"/>
      <c r="R192" s="476"/>
      <c r="S192" s="476"/>
      <c r="T192" s="476"/>
      <c r="U192" s="476"/>
      <c r="V192" s="476"/>
      <c r="W192" s="476"/>
      <c r="X192" s="476"/>
      <c r="Y192" s="476"/>
      <c r="Z192" s="476"/>
      <c r="AA192" s="476"/>
      <c r="AB192" s="476"/>
      <c r="AC192" s="476"/>
      <c r="AD192" s="476"/>
      <c r="AE192" s="476"/>
      <c r="AF192" s="476"/>
      <c r="AG192" s="476"/>
      <c r="AH192" s="476"/>
      <c r="AI192" s="476"/>
      <c r="AJ192" s="476"/>
      <c r="AK192" s="476"/>
      <c r="AL192" s="476"/>
      <c r="AM192" s="476"/>
      <c r="AN192" s="476"/>
      <c r="AO192" s="476"/>
      <c r="AP192" s="476"/>
      <c r="AQ192" s="476"/>
      <c r="AR192" s="476"/>
      <c r="AS192" s="476"/>
      <c r="AT192" s="476"/>
      <c r="AU192" s="476"/>
      <c r="AV192" s="476"/>
      <c r="AW192" s="476"/>
      <c r="AX192" s="476"/>
      <c r="AY192" s="476"/>
      <c r="AZ192" s="476"/>
      <c r="BA192" s="476"/>
      <c r="BB192" s="476"/>
      <c r="BC192" s="476"/>
      <c r="BD192" s="476"/>
      <c r="BE192" s="476"/>
      <c r="BF192" s="476"/>
      <c r="BG192" s="476"/>
      <c r="BH192" s="476"/>
      <c r="BI192" s="476"/>
      <c r="BJ192" s="476"/>
      <c r="BK192" s="476"/>
      <c r="BL192" s="476"/>
      <c r="BM192" s="476"/>
      <c r="BN192" s="476"/>
      <c r="BO192" s="476"/>
      <c r="BP192" s="476"/>
      <c r="BQ192" s="476"/>
      <c r="BR192" s="476"/>
      <c r="BS192" s="476"/>
      <c r="BT192" s="476"/>
      <c r="BU192" s="476"/>
      <c r="BV192" s="476"/>
      <c r="BW192" s="476"/>
      <c r="BX192" s="476"/>
      <c r="BY192" s="476"/>
      <c r="BZ192" s="476"/>
      <c r="CA192" s="476"/>
      <c r="CB192" s="476"/>
      <c r="CC192" s="476"/>
      <c r="CD192" s="476"/>
      <c r="CE192" s="476"/>
      <c r="CF192" s="476"/>
      <c r="CG192" s="476"/>
      <c r="CH192" s="476"/>
      <c r="CI192" s="476"/>
      <c r="CJ192" s="476"/>
      <c r="CK192" s="476"/>
      <c r="CL192" s="476"/>
      <c r="CM192" s="476"/>
    </row>
    <row r="193" spans="1:91" x14ac:dyDescent="0.15">
      <c r="A193" s="476"/>
      <c r="B193" s="476"/>
      <c r="C193" s="476"/>
      <c r="D193" s="476"/>
      <c r="E193" s="476"/>
      <c r="F193" s="476"/>
      <c r="G193" s="476"/>
      <c r="H193" s="476"/>
      <c r="I193" s="476"/>
      <c r="J193" s="476"/>
      <c r="K193" s="476"/>
      <c r="L193" s="476"/>
      <c r="M193" s="476"/>
      <c r="N193" s="476"/>
      <c r="O193" s="476"/>
      <c r="P193" s="476"/>
      <c r="Q193" s="476"/>
      <c r="R193" s="476"/>
      <c r="S193" s="476"/>
      <c r="T193" s="476"/>
      <c r="U193" s="476"/>
      <c r="V193" s="476"/>
      <c r="W193" s="476"/>
      <c r="X193" s="476"/>
      <c r="Y193" s="476"/>
      <c r="Z193" s="476"/>
      <c r="AA193" s="476"/>
      <c r="AB193" s="476"/>
      <c r="AC193" s="476"/>
      <c r="AD193" s="476"/>
      <c r="AE193" s="476"/>
      <c r="AF193" s="476"/>
      <c r="AG193" s="476"/>
      <c r="AH193" s="476"/>
      <c r="AI193" s="476"/>
      <c r="AJ193" s="476"/>
      <c r="AK193" s="476"/>
      <c r="AL193" s="476"/>
      <c r="AM193" s="476"/>
      <c r="AN193" s="476"/>
      <c r="AO193" s="476"/>
      <c r="AP193" s="476"/>
      <c r="AQ193" s="476"/>
      <c r="AR193" s="476"/>
      <c r="AS193" s="476"/>
      <c r="AT193" s="476"/>
      <c r="AU193" s="476"/>
      <c r="AV193" s="476"/>
      <c r="AW193" s="476"/>
      <c r="AX193" s="476"/>
      <c r="AY193" s="476"/>
      <c r="AZ193" s="476"/>
      <c r="BA193" s="476"/>
      <c r="BB193" s="476"/>
      <c r="BC193" s="476"/>
      <c r="BD193" s="476"/>
      <c r="BE193" s="476"/>
      <c r="BF193" s="476"/>
      <c r="BG193" s="476"/>
      <c r="BH193" s="476"/>
      <c r="BI193" s="476"/>
      <c r="BJ193" s="476"/>
      <c r="BK193" s="476"/>
      <c r="BL193" s="476"/>
      <c r="BM193" s="476"/>
      <c r="BN193" s="476"/>
      <c r="BO193" s="476"/>
      <c r="BP193" s="476"/>
      <c r="BQ193" s="476"/>
      <c r="BR193" s="476"/>
      <c r="BS193" s="476"/>
      <c r="BT193" s="476"/>
      <c r="BU193" s="476"/>
      <c r="BV193" s="476"/>
      <c r="BW193" s="476"/>
      <c r="BX193" s="476"/>
      <c r="BY193" s="476"/>
      <c r="BZ193" s="476"/>
      <c r="CA193" s="476"/>
      <c r="CB193" s="476"/>
      <c r="CC193" s="476"/>
      <c r="CD193" s="476"/>
      <c r="CE193" s="476"/>
      <c r="CF193" s="476"/>
      <c r="CG193" s="476"/>
      <c r="CH193" s="476"/>
      <c r="CI193" s="476"/>
      <c r="CJ193" s="476"/>
      <c r="CK193" s="476"/>
      <c r="CL193" s="476"/>
      <c r="CM193" s="476"/>
    </row>
    <row r="194" spans="1:91" x14ac:dyDescent="0.15">
      <c r="A194" s="476"/>
      <c r="B194" s="476"/>
      <c r="C194" s="476"/>
      <c r="D194" s="476"/>
      <c r="E194" s="476"/>
      <c r="F194" s="476"/>
      <c r="G194" s="476"/>
      <c r="H194" s="476"/>
      <c r="I194" s="476"/>
      <c r="J194" s="476"/>
      <c r="K194" s="476"/>
      <c r="L194" s="476"/>
      <c r="M194" s="476"/>
      <c r="N194" s="476"/>
      <c r="O194" s="476"/>
      <c r="P194" s="476"/>
      <c r="Q194" s="476"/>
      <c r="R194" s="476"/>
      <c r="S194" s="476"/>
      <c r="T194" s="476"/>
      <c r="U194" s="476"/>
      <c r="V194" s="476"/>
      <c r="W194" s="476"/>
      <c r="X194" s="476"/>
      <c r="Y194" s="476"/>
      <c r="Z194" s="476"/>
      <c r="AA194" s="476"/>
      <c r="AB194" s="476"/>
      <c r="AC194" s="476"/>
      <c r="AD194" s="476"/>
      <c r="AE194" s="476"/>
      <c r="AF194" s="476"/>
      <c r="AG194" s="476"/>
      <c r="AH194" s="476"/>
      <c r="AI194" s="476"/>
      <c r="AJ194" s="476"/>
      <c r="AK194" s="476"/>
      <c r="AL194" s="476"/>
      <c r="AM194" s="476"/>
      <c r="AN194" s="476"/>
      <c r="AO194" s="476"/>
      <c r="AP194" s="476"/>
      <c r="AQ194" s="476"/>
      <c r="AR194" s="476"/>
      <c r="AS194" s="476"/>
      <c r="AT194" s="476"/>
      <c r="AU194" s="476"/>
      <c r="AV194" s="476"/>
      <c r="AW194" s="476"/>
      <c r="AX194" s="476"/>
      <c r="AY194" s="476"/>
      <c r="AZ194" s="476"/>
      <c r="BA194" s="476"/>
      <c r="BB194" s="476"/>
      <c r="BC194" s="476"/>
      <c r="BD194" s="476"/>
      <c r="BE194" s="476"/>
      <c r="BF194" s="476"/>
      <c r="BG194" s="476"/>
      <c r="BH194" s="476"/>
      <c r="BI194" s="476"/>
      <c r="BJ194" s="476"/>
      <c r="BK194" s="476"/>
      <c r="BL194" s="476"/>
      <c r="BM194" s="476"/>
      <c r="BN194" s="476"/>
      <c r="BO194" s="476"/>
      <c r="BP194" s="476"/>
      <c r="BQ194" s="476"/>
      <c r="BR194" s="476"/>
      <c r="BS194" s="476"/>
      <c r="BT194" s="476"/>
      <c r="BU194" s="476"/>
      <c r="BV194" s="476"/>
      <c r="BW194" s="476"/>
      <c r="BX194" s="476"/>
      <c r="BY194" s="476"/>
      <c r="BZ194" s="476"/>
      <c r="CA194" s="476"/>
      <c r="CB194" s="476"/>
      <c r="CC194" s="476"/>
      <c r="CD194" s="476"/>
      <c r="CE194" s="476"/>
      <c r="CF194" s="476"/>
      <c r="CG194" s="476"/>
      <c r="CH194" s="476"/>
      <c r="CI194" s="476"/>
      <c r="CJ194" s="476"/>
      <c r="CK194" s="476"/>
      <c r="CL194" s="476"/>
      <c r="CM194" s="476"/>
    </row>
    <row r="195" spans="1:91" x14ac:dyDescent="0.15">
      <c r="A195" s="476"/>
      <c r="B195" s="476"/>
      <c r="C195" s="476"/>
      <c r="D195" s="476"/>
      <c r="E195" s="476"/>
      <c r="F195" s="476"/>
      <c r="G195" s="476"/>
      <c r="H195" s="476"/>
      <c r="I195" s="476"/>
      <c r="J195" s="476"/>
      <c r="K195" s="476"/>
      <c r="L195" s="476"/>
      <c r="M195" s="476"/>
      <c r="N195" s="476"/>
      <c r="O195" s="476"/>
      <c r="P195" s="476"/>
      <c r="Q195" s="476"/>
      <c r="R195" s="476"/>
      <c r="S195" s="476"/>
      <c r="T195" s="476"/>
      <c r="U195" s="476"/>
      <c r="V195" s="476"/>
      <c r="W195" s="476"/>
      <c r="X195" s="476"/>
      <c r="Y195" s="476"/>
      <c r="Z195" s="476"/>
      <c r="AA195" s="476"/>
      <c r="AB195" s="476"/>
      <c r="AC195" s="476"/>
      <c r="AD195" s="476"/>
      <c r="AE195" s="476"/>
      <c r="AF195" s="476"/>
      <c r="AG195" s="476"/>
      <c r="AH195" s="476"/>
      <c r="AI195" s="476"/>
      <c r="AJ195" s="476"/>
      <c r="AK195" s="476"/>
      <c r="AL195" s="476"/>
      <c r="AM195" s="476"/>
      <c r="AN195" s="476"/>
      <c r="AO195" s="476"/>
      <c r="AP195" s="476"/>
      <c r="AQ195" s="476"/>
      <c r="AR195" s="476"/>
      <c r="AS195" s="476"/>
      <c r="AT195" s="476"/>
      <c r="AU195" s="476"/>
      <c r="AV195" s="476"/>
      <c r="AW195" s="476"/>
      <c r="AX195" s="476"/>
      <c r="AY195" s="476"/>
      <c r="AZ195" s="476"/>
      <c r="BA195" s="476"/>
      <c r="BB195" s="476"/>
      <c r="BC195" s="476"/>
      <c r="BD195" s="476"/>
      <c r="BE195" s="476"/>
      <c r="BF195" s="476"/>
      <c r="BG195" s="476"/>
      <c r="BH195" s="476"/>
      <c r="BI195" s="476"/>
      <c r="BJ195" s="476"/>
      <c r="BK195" s="476"/>
      <c r="BL195" s="476"/>
      <c r="BM195" s="476"/>
      <c r="BN195" s="476"/>
      <c r="BO195" s="476"/>
      <c r="BP195" s="476"/>
      <c r="BQ195" s="476"/>
      <c r="BR195" s="476"/>
      <c r="BS195" s="476"/>
      <c r="BT195" s="476"/>
      <c r="BU195" s="476"/>
      <c r="BV195" s="476"/>
      <c r="BW195" s="476"/>
      <c r="BX195" s="476"/>
      <c r="BY195" s="476"/>
      <c r="BZ195" s="476"/>
      <c r="CA195" s="476"/>
      <c r="CB195" s="476"/>
      <c r="CC195" s="476"/>
      <c r="CD195" s="476"/>
      <c r="CE195" s="476"/>
      <c r="CF195" s="476"/>
      <c r="CG195" s="476"/>
      <c r="CH195" s="476"/>
      <c r="CI195" s="476"/>
      <c r="CJ195" s="476"/>
      <c r="CK195" s="476"/>
      <c r="CL195" s="476"/>
      <c r="CM195" s="476"/>
    </row>
    <row r="196" spans="1:91" x14ac:dyDescent="0.15">
      <c r="A196" s="476"/>
      <c r="B196" s="476"/>
      <c r="C196" s="476"/>
      <c r="D196" s="476"/>
      <c r="E196" s="476"/>
      <c r="F196" s="476"/>
      <c r="G196" s="476"/>
      <c r="H196" s="476"/>
      <c r="I196" s="476"/>
      <c r="J196" s="476"/>
      <c r="K196" s="476"/>
      <c r="L196" s="476"/>
      <c r="M196" s="476"/>
      <c r="N196" s="476"/>
      <c r="O196" s="476"/>
      <c r="P196" s="476"/>
      <c r="Q196" s="476"/>
      <c r="R196" s="476"/>
      <c r="S196" s="476"/>
      <c r="T196" s="476"/>
      <c r="U196" s="476"/>
      <c r="V196" s="476"/>
      <c r="W196" s="476"/>
      <c r="X196" s="476"/>
      <c r="Y196" s="476"/>
      <c r="Z196" s="476"/>
      <c r="AA196" s="476"/>
      <c r="AB196" s="476"/>
      <c r="AC196" s="476"/>
      <c r="AD196" s="476"/>
      <c r="AE196" s="476"/>
      <c r="AF196" s="476"/>
      <c r="AG196" s="476"/>
      <c r="AH196" s="476"/>
      <c r="AI196" s="476"/>
      <c r="AJ196" s="476"/>
      <c r="AK196" s="476"/>
      <c r="AL196" s="476"/>
      <c r="AM196" s="476"/>
      <c r="AN196" s="476"/>
      <c r="AO196" s="476"/>
      <c r="AP196" s="476"/>
      <c r="AQ196" s="476"/>
      <c r="AR196" s="476"/>
      <c r="AS196" s="476"/>
      <c r="AT196" s="476"/>
      <c r="AU196" s="476"/>
      <c r="AV196" s="476"/>
      <c r="AW196" s="476"/>
      <c r="AX196" s="476"/>
      <c r="AY196" s="476"/>
      <c r="AZ196" s="476"/>
      <c r="BA196" s="476"/>
      <c r="BB196" s="476"/>
      <c r="BC196" s="476"/>
      <c r="BD196" s="476"/>
      <c r="BE196" s="476"/>
      <c r="BF196" s="476"/>
      <c r="BG196" s="476"/>
      <c r="BH196" s="476"/>
      <c r="BI196" s="476"/>
      <c r="BJ196" s="476"/>
      <c r="BK196" s="476"/>
      <c r="BL196" s="476"/>
      <c r="BM196" s="476"/>
      <c r="BN196" s="476"/>
      <c r="BO196" s="476"/>
      <c r="BP196" s="476"/>
      <c r="BQ196" s="476"/>
      <c r="BR196" s="476"/>
      <c r="BS196" s="476"/>
      <c r="BT196" s="476"/>
      <c r="BU196" s="476"/>
      <c r="BV196" s="476"/>
      <c r="BW196" s="476"/>
      <c r="BX196" s="476"/>
      <c r="BY196" s="476"/>
      <c r="BZ196" s="476"/>
      <c r="CA196" s="476"/>
      <c r="CB196" s="476"/>
      <c r="CC196" s="476"/>
      <c r="CD196" s="476"/>
      <c r="CE196" s="476"/>
      <c r="CF196" s="476"/>
      <c r="CG196" s="476"/>
      <c r="CH196" s="476"/>
      <c r="CI196" s="476"/>
      <c r="CJ196" s="476"/>
      <c r="CK196" s="476"/>
      <c r="CL196" s="476"/>
      <c r="CM196" s="476"/>
    </row>
    <row r="197" spans="1:91" x14ac:dyDescent="0.15">
      <c r="A197" s="476"/>
      <c r="B197" s="476"/>
      <c r="C197" s="476"/>
      <c r="D197" s="476"/>
      <c r="E197" s="476"/>
      <c r="F197" s="476"/>
      <c r="G197" s="476"/>
      <c r="H197" s="476"/>
      <c r="I197" s="476"/>
      <c r="J197" s="476"/>
      <c r="K197" s="476"/>
      <c r="L197" s="476"/>
      <c r="M197" s="476"/>
      <c r="N197" s="476"/>
      <c r="O197" s="476"/>
      <c r="P197" s="476"/>
      <c r="Q197" s="476"/>
      <c r="R197" s="476"/>
      <c r="S197" s="476"/>
      <c r="T197" s="476"/>
      <c r="U197" s="476"/>
      <c r="V197" s="476"/>
      <c r="W197" s="476"/>
      <c r="X197" s="476"/>
      <c r="Y197" s="476"/>
      <c r="Z197" s="476"/>
      <c r="AA197" s="476"/>
      <c r="AB197" s="476"/>
      <c r="AC197" s="476"/>
      <c r="AD197" s="476"/>
      <c r="AE197" s="476"/>
      <c r="AF197" s="476"/>
      <c r="AG197" s="476"/>
      <c r="AH197" s="476"/>
      <c r="AI197" s="476"/>
      <c r="AJ197" s="476"/>
      <c r="AK197" s="476"/>
      <c r="AL197" s="476"/>
      <c r="AM197" s="476"/>
      <c r="AN197" s="476"/>
      <c r="AO197" s="476"/>
      <c r="AP197" s="476"/>
      <c r="AQ197" s="476"/>
      <c r="AR197" s="476"/>
      <c r="AS197" s="476"/>
      <c r="AT197" s="476"/>
      <c r="AU197" s="476"/>
      <c r="AV197" s="476"/>
      <c r="AW197" s="476"/>
      <c r="AX197" s="476"/>
      <c r="AY197" s="476"/>
      <c r="AZ197" s="476"/>
      <c r="BA197" s="476"/>
      <c r="BB197" s="476"/>
      <c r="BC197" s="476"/>
      <c r="BD197" s="476"/>
      <c r="BE197" s="476"/>
      <c r="BF197" s="476"/>
      <c r="BG197" s="476"/>
      <c r="BH197" s="476"/>
      <c r="BI197" s="476"/>
      <c r="BJ197" s="476"/>
      <c r="BK197" s="476"/>
      <c r="BL197" s="476"/>
      <c r="BM197" s="476"/>
      <c r="BN197" s="476"/>
      <c r="BO197" s="476"/>
      <c r="BP197" s="476"/>
      <c r="BQ197" s="476"/>
      <c r="BR197" s="476"/>
      <c r="BS197" s="476"/>
      <c r="BT197" s="476"/>
      <c r="BU197" s="476"/>
      <c r="BV197" s="476"/>
      <c r="BW197" s="476"/>
      <c r="BX197" s="476"/>
      <c r="BY197" s="476"/>
      <c r="BZ197" s="476"/>
      <c r="CA197" s="476"/>
      <c r="CB197" s="476"/>
      <c r="CC197" s="476"/>
      <c r="CD197" s="476"/>
      <c r="CE197" s="476"/>
      <c r="CF197" s="476"/>
      <c r="CG197" s="476"/>
      <c r="CH197" s="476"/>
      <c r="CI197" s="476"/>
      <c r="CJ197" s="476"/>
      <c r="CK197" s="476"/>
      <c r="CL197" s="476"/>
      <c r="CM197" s="476"/>
    </row>
    <row r="198" spans="1:91" x14ac:dyDescent="0.15">
      <c r="A198" s="476"/>
      <c r="B198" s="476"/>
      <c r="C198" s="476"/>
      <c r="D198" s="476"/>
      <c r="E198" s="476"/>
      <c r="F198" s="476"/>
      <c r="G198" s="476"/>
      <c r="H198" s="476"/>
      <c r="I198" s="476"/>
      <c r="J198" s="476"/>
      <c r="K198" s="476"/>
      <c r="L198" s="476"/>
      <c r="M198" s="476"/>
      <c r="N198" s="476"/>
      <c r="O198" s="476"/>
      <c r="P198" s="476"/>
      <c r="Q198" s="476"/>
      <c r="R198" s="476"/>
      <c r="S198" s="476"/>
      <c r="T198" s="476"/>
      <c r="U198" s="476"/>
      <c r="V198" s="476"/>
      <c r="W198" s="476"/>
      <c r="X198" s="476"/>
      <c r="Y198" s="476"/>
      <c r="Z198" s="476"/>
      <c r="AA198" s="476"/>
      <c r="AB198" s="476"/>
      <c r="AC198" s="476"/>
      <c r="AD198" s="476"/>
      <c r="AE198" s="476"/>
      <c r="AF198" s="476"/>
      <c r="AG198" s="476"/>
      <c r="AH198" s="476"/>
      <c r="AI198" s="476"/>
      <c r="AJ198" s="476"/>
      <c r="AK198" s="476"/>
      <c r="AL198" s="476"/>
      <c r="AM198" s="476"/>
      <c r="AN198" s="476"/>
      <c r="AO198" s="476"/>
      <c r="AP198" s="476"/>
      <c r="AQ198" s="476"/>
      <c r="AR198" s="476"/>
      <c r="AS198" s="476"/>
      <c r="AT198" s="476"/>
      <c r="AU198" s="476"/>
      <c r="AV198" s="476"/>
      <c r="AW198" s="476"/>
      <c r="AX198" s="476"/>
      <c r="AY198" s="476"/>
      <c r="AZ198" s="476"/>
      <c r="BA198" s="476"/>
      <c r="BB198" s="476"/>
      <c r="BC198" s="476"/>
      <c r="BD198" s="476"/>
      <c r="BE198" s="476"/>
      <c r="BF198" s="476"/>
      <c r="BG198" s="476"/>
      <c r="BH198" s="476"/>
      <c r="BI198" s="476"/>
      <c r="BJ198" s="476"/>
      <c r="BK198" s="476"/>
      <c r="BL198" s="476"/>
      <c r="BM198" s="476"/>
      <c r="BN198" s="476"/>
      <c r="BO198" s="476"/>
      <c r="BP198" s="476"/>
      <c r="BQ198" s="476"/>
      <c r="BR198" s="476"/>
      <c r="BS198" s="476"/>
      <c r="BT198" s="476"/>
      <c r="BU198" s="476"/>
      <c r="BV198" s="476"/>
      <c r="BW198" s="476"/>
      <c r="BX198" s="476"/>
      <c r="BY198" s="476"/>
      <c r="BZ198" s="476"/>
      <c r="CA198" s="476"/>
      <c r="CB198" s="476"/>
      <c r="CC198" s="476"/>
      <c r="CD198" s="476"/>
      <c r="CE198" s="476"/>
      <c r="CF198" s="476"/>
      <c r="CG198" s="476"/>
      <c r="CH198" s="476"/>
      <c r="CI198" s="476"/>
      <c r="CJ198" s="476"/>
      <c r="CK198" s="476"/>
      <c r="CL198" s="476"/>
      <c r="CM198" s="476"/>
    </row>
    <row r="199" spans="1:91" x14ac:dyDescent="0.15">
      <c r="A199" s="476"/>
      <c r="B199" s="476"/>
      <c r="C199" s="476"/>
      <c r="D199" s="476"/>
      <c r="E199" s="476"/>
      <c r="F199" s="476"/>
      <c r="G199" s="476"/>
      <c r="H199" s="476"/>
      <c r="I199" s="476"/>
      <c r="J199" s="476"/>
      <c r="K199" s="476"/>
      <c r="L199" s="476"/>
      <c r="M199" s="476"/>
      <c r="N199" s="476"/>
      <c r="O199" s="476"/>
      <c r="P199" s="476"/>
      <c r="Q199" s="476"/>
      <c r="R199" s="476"/>
      <c r="S199" s="476"/>
      <c r="T199" s="476"/>
      <c r="U199" s="476"/>
      <c r="V199" s="476"/>
      <c r="W199" s="476"/>
      <c r="X199" s="476"/>
      <c r="Y199" s="476"/>
      <c r="Z199" s="476"/>
      <c r="AA199" s="476"/>
      <c r="AB199" s="476"/>
      <c r="AC199" s="476"/>
      <c r="AD199" s="476"/>
      <c r="AE199" s="476"/>
      <c r="AF199" s="476"/>
      <c r="AG199" s="476"/>
      <c r="AH199" s="476"/>
      <c r="AI199" s="476"/>
      <c r="AJ199" s="476"/>
      <c r="AK199" s="476"/>
      <c r="AL199" s="476"/>
      <c r="AM199" s="476"/>
      <c r="AN199" s="476"/>
      <c r="AO199" s="476"/>
      <c r="AP199" s="476"/>
      <c r="AQ199" s="476"/>
      <c r="AR199" s="476"/>
      <c r="AS199" s="476"/>
      <c r="AT199" s="476"/>
      <c r="AU199" s="476"/>
      <c r="AV199" s="476"/>
      <c r="AW199" s="476"/>
      <c r="AX199" s="476"/>
      <c r="AY199" s="476"/>
      <c r="AZ199" s="476"/>
      <c r="BA199" s="476"/>
      <c r="BB199" s="476"/>
      <c r="BC199" s="476"/>
      <c r="BD199" s="476"/>
      <c r="BE199" s="476"/>
      <c r="BF199" s="476"/>
      <c r="BG199" s="476"/>
      <c r="BH199" s="476"/>
      <c r="BI199" s="476"/>
      <c r="BJ199" s="476"/>
      <c r="BK199" s="476"/>
      <c r="BL199" s="476"/>
      <c r="BM199" s="476"/>
      <c r="BN199" s="476"/>
      <c r="BO199" s="476"/>
      <c r="BP199" s="476"/>
      <c r="BQ199" s="476"/>
      <c r="BR199" s="476"/>
      <c r="BS199" s="476"/>
      <c r="BT199" s="476"/>
      <c r="BU199" s="476"/>
      <c r="BV199" s="476"/>
      <c r="BW199" s="476"/>
      <c r="BX199" s="476"/>
      <c r="BY199" s="476"/>
      <c r="BZ199" s="476"/>
      <c r="CA199" s="476"/>
      <c r="CB199" s="476"/>
      <c r="CC199" s="476"/>
      <c r="CD199" s="476"/>
      <c r="CE199" s="476"/>
      <c r="CF199" s="476"/>
      <c r="CG199" s="476"/>
      <c r="CH199" s="476"/>
      <c r="CI199" s="476"/>
      <c r="CJ199" s="476"/>
      <c r="CK199" s="476"/>
      <c r="CL199" s="476"/>
      <c r="CM199" s="476"/>
    </row>
    <row r="200" spans="1:91" x14ac:dyDescent="0.15">
      <c r="A200" s="476"/>
      <c r="B200" s="476"/>
      <c r="C200" s="476"/>
      <c r="D200" s="476"/>
      <c r="E200" s="476"/>
      <c r="F200" s="476"/>
      <c r="G200" s="476"/>
      <c r="H200" s="476"/>
      <c r="I200" s="476"/>
      <c r="J200" s="476"/>
      <c r="K200" s="476"/>
      <c r="L200" s="476"/>
      <c r="M200" s="476"/>
      <c r="N200" s="476"/>
      <c r="O200" s="476"/>
      <c r="P200" s="476"/>
      <c r="Q200" s="476"/>
      <c r="R200" s="476"/>
      <c r="S200" s="476"/>
      <c r="T200" s="476"/>
      <c r="U200" s="476"/>
      <c r="V200" s="476"/>
      <c r="W200" s="476"/>
      <c r="X200" s="476"/>
      <c r="Y200" s="476"/>
      <c r="Z200" s="476"/>
      <c r="AA200" s="476"/>
      <c r="AB200" s="476"/>
      <c r="AC200" s="476"/>
      <c r="AD200" s="476"/>
      <c r="AE200" s="476"/>
      <c r="AF200" s="476"/>
      <c r="AG200" s="476"/>
      <c r="AH200" s="476"/>
      <c r="AI200" s="476"/>
      <c r="AJ200" s="476"/>
      <c r="AK200" s="476"/>
      <c r="AL200" s="476"/>
      <c r="AM200" s="476"/>
      <c r="AN200" s="476"/>
      <c r="AO200" s="476"/>
      <c r="AP200" s="476"/>
      <c r="AQ200" s="476"/>
      <c r="AR200" s="476"/>
      <c r="AS200" s="476"/>
      <c r="AT200" s="476"/>
      <c r="AU200" s="476"/>
      <c r="AV200" s="476"/>
      <c r="AW200" s="476"/>
      <c r="AX200" s="476"/>
      <c r="AY200" s="476"/>
      <c r="AZ200" s="476"/>
      <c r="BA200" s="476"/>
      <c r="BB200" s="476"/>
      <c r="BC200" s="476"/>
      <c r="BD200" s="476"/>
      <c r="BE200" s="476"/>
      <c r="BF200" s="476"/>
      <c r="BG200" s="476"/>
      <c r="BH200" s="476"/>
      <c r="BI200" s="476"/>
      <c r="BJ200" s="476"/>
      <c r="BK200" s="476"/>
      <c r="BL200" s="476"/>
      <c r="BM200" s="476"/>
      <c r="BN200" s="476"/>
      <c r="BO200" s="476"/>
      <c r="BP200" s="476"/>
      <c r="BQ200" s="476"/>
      <c r="BR200" s="476"/>
      <c r="BS200" s="476"/>
      <c r="BT200" s="476"/>
      <c r="BU200" s="476"/>
      <c r="BV200" s="476"/>
      <c r="BW200" s="476"/>
      <c r="BX200" s="476"/>
      <c r="BY200" s="476"/>
      <c r="BZ200" s="476"/>
      <c r="CA200" s="476"/>
      <c r="CB200" s="476"/>
      <c r="CC200" s="476"/>
      <c r="CD200" s="476"/>
      <c r="CE200" s="476"/>
      <c r="CF200" s="476"/>
      <c r="CG200" s="476"/>
      <c r="CH200" s="476"/>
      <c r="CI200" s="476"/>
      <c r="CJ200" s="476"/>
      <c r="CK200" s="476"/>
      <c r="CL200" s="476"/>
      <c r="CM200" s="476"/>
    </row>
    <row r="201" spans="1:91" x14ac:dyDescent="0.15">
      <c r="A201" s="476"/>
      <c r="B201" s="476"/>
      <c r="C201" s="476"/>
      <c r="D201" s="476"/>
      <c r="E201" s="476"/>
      <c r="F201" s="476"/>
      <c r="G201" s="476"/>
      <c r="H201" s="476"/>
      <c r="I201" s="476"/>
      <c r="J201" s="476"/>
      <c r="K201" s="476"/>
      <c r="L201" s="476"/>
      <c r="M201" s="476"/>
      <c r="N201" s="476"/>
      <c r="O201" s="476"/>
      <c r="P201" s="476"/>
      <c r="Q201" s="476"/>
      <c r="R201" s="476"/>
      <c r="S201" s="476"/>
      <c r="T201" s="476"/>
      <c r="U201" s="476"/>
      <c r="V201" s="476"/>
      <c r="W201" s="476"/>
      <c r="X201" s="476"/>
      <c r="Y201" s="476"/>
      <c r="Z201" s="476"/>
      <c r="AA201" s="476"/>
      <c r="AB201" s="476"/>
      <c r="AC201" s="476"/>
      <c r="AD201" s="476"/>
      <c r="AE201" s="476"/>
      <c r="AF201" s="476"/>
      <c r="AG201" s="476"/>
      <c r="AH201" s="476"/>
      <c r="AI201" s="476"/>
      <c r="AJ201" s="476"/>
      <c r="AK201" s="476"/>
      <c r="AL201" s="476"/>
      <c r="AM201" s="476"/>
      <c r="AN201" s="476"/>
      <c r="AO201" s="476"/>
      <c r="AP201" s="476"/>
      <c r="AQ201" s="476"/>
      <c r="AR201" s="476"/>
      <c r="AS201" s="476"/>
      <c r="AT201" s="476"/>
      <c r="AU201" s="476"/>
      <c r="AV201" s="476"/>
      <c r="AW201" s="476"/>
      <c r="AX201" s="476"/>
      <c r="AY201" s="476"/>
      <c r="AZ201" s="476"/>
      <c r="BA201" s="476"/>
      <c r="BB201" s="476"/>
      <c r="BC201" s="476"/>
      <c r="BD201" s="476"/>
      <c r="BE201" s="476"/>
      <c r="BF201" s="476"/>
      <c r="BG201" s="476"/>
      <c r="BH201" s="476"/>
      <c r="BI201" s="476"/>
      <c r="BJ201" s="476"/>
      <c r="BK201" s="476"/>
      <c r="BL201" s="476"/>
      <c r="BM201" s="476"/>
      <c r="BN201" s="476"/>
      <c r="BO201" s="476"/>
      <c r="BP201" s="476"/>
      <c r="BQ201" s="476"/>
      <c r="BR201" s="476"/>
      <c r="BS201" s="476"/>
      <c r="BT201" s="476"/>
      <c r="BU201" s="476"/>
      <c r="BV201" s="476"/>
      <c r="BW201" s="476"/>
      <c r="BX201" s="476"/>
      <c r="BY201" s="476"/>
      <c r="BZ201" s="476"/>
      <c r="CA201" s="476"/>
      <c r="CB201" s="476"/>
      <c r="CC201" s="476"/>
      <c r="CD201" s="476"/>
      <c r="CE201" s="476"/>
      <c r="CF201" s="476"/>
      <c r="CG201" s="476"/>
      <c r="CH201" s="476"/>
      <c r="CI201" s="476"/>
      <c r="CJ201" s="476"/>
      <c r="CK201" s="476"/>
      <c r="CL201" s="476"/>
      <c r="CM201" s="476"/>
    </row>
    <row r="202" spans="1:91" x14ac:dyDescent="0.15">
      <c r="A202" s="476"/>
      <c r="B202" s="476"/>
      <c r="C202" s="476"/>
      <c r="D202" s="476"/>
      <c r="E202" s="476"/>
      <c r="F202" s="476"/>
      <c r="G202" s="476"/>
      <c r="H202" s="476"/>
      <c r="I202" s="476"/>
      <c r="J202" s="476"/>
      <c r="K202" s="476"/>
      <c r="L202" s="476"/>
      <c r="M202" s="476"/>
      <c r="N202" s="476"/>
      <c r="O202" s="476"/>
      <c r="P202" s="476"/>
      <c r="Q202" s="476"/>
      <c r="R202" s="476"/>
      <c r="S202" s="476"/>
      <c r="T202" s="476"/>
      <c r="U202" s="476"/>
      <c r="V202" s="476"/>
      <c r="W202" s="476"/>
      <c r="X202" s="476"/>
      <c r="Y202" s="476"/>
      <c r="Z202" s="476"/>
      <c r="AA202" s="476"/>
      <c r="AB202" s="476"/>
      <c r="AC202" s="476"/>
      <c r="AD202" s="476"/>
      <c r="AE202" s="476"/>
      <c r="AF202" s="476"/>
      <c r="AG202" s="476"/>
      <c r="AH202" s="476"/>
      <c r="AI202" s="476"/>
      <c r="AJ202" s="476"/>
      <c r="AK202" s="476"/>
      <c r="AL202" s="476"/>
      <c r="AM202" s="476"/>
      <c r="AN202" s="476"/>
      <c r="AO202" s="476"/>
      <c r="AP202" s="476"/>
      <c r="AQ202" s="476"/>
      <c r="AR202" s="476"/>
      <c r="AS202" s="476"/>
      <c r="AT202" s="476"/>
      <c r="AU202" s="476"/>
      <c r="AV202" s="476"/>
      <c r="AW202" s="476"/>
      <c r="AX202" s="476"/>
      <c r="AY202" s="476"/>
      <c r="AZ202" s="476"/>
      <c r="BA202" s="476"/>
      <c r="BB202" s="476"/>
      <c r="BC202" s="476"/>
      <c r="BD202" s="476"/>
      <c r="BE202" s="476"/>
      <c r="BF202" s="476"/>
      <c r="BG202" s="476"/>
      <c r="BH202" s="476"/>
      <c r="BI202" s="476"/>
      <c r="BJ202" s="476"/>
      <c r="BK202" s="476"/>
      <c r="BL202" s="476"/>
      <c r="BM202" s="476"/>
      <c r="BN202" s="476"/>
      <c r="BO202" s="476"/>
      <c r="BP202" s="476"/>
      <c r="BQ202" s="476"/>
      <c r="BR202" s="476"/>
      <c r="BS202" s="476"/>
      <c r="BT202" s="476"/>
      <c r="BU202" s="476"/>
      <c r="BV202" s="476"/>
      <c r="BW202" s="476"/>
      <c r="BX202" s="476"/>
      <c r="BY202" s="476"/>
      <c r="BZ202" s="476"/>
      <c r="CA202" s="476"/>
      <c r="CB202" s="476"/>
      <c r="CC202" s="476"/>
      <c r="CD202" s="476"/>
      <c r="CE202" s="476"/>
      <c r="CF202" s="476"/>
      <c r="CG202" s="476"/>
      <c r="CH202" s="476"/>
      <c r="CI202" s="476"/>
      <c r="CJ202" s="476"/>
      <c r="CK202" s="476"/>
      <c r="CL202" s="476"/>
      <c r="CM202" s="476"/>
    </row>
    <row r="203" spans="1:91" x14ac:dyDescent="0.15">
      <c r="A203" s="476"/>
      <c r="B203" s="476"/>
      <c r="C203" s="476"/>
      <c r="D203" s="476"/>
      <c r="E203" s="476"/>
      <c r="F203" s="476"/>
      <c r="G203" s="476"/>
      <c r="H203" s="476"/>
      <c r="I203" s="476"/>
      <c r="J203" s="476"/>
      <c r="K203" s="476"/>
      <c r="L203" s="476"/>
      <c r="M203" s="476"/>
      <c r="N203" s="476"/>
      <c r="O203" s="476"/>
      <c r="P203" s="476"/>
      <c r="Q203" s="476"/>
      <c r="R203" s="476"/>
      <c r="S203" s="476"/>
      <c r="T203" s="476"/>
      <c r="U203" s="476"/>
      <c r="V203" s="476"/>
      <c r="W203" s="476"/>
      <c r="X203" s="476"/>
      <c r="Y203" s="476"/>
      <c r="Z203" s="476"/>
      <c r="AA203" s="476"/>
      <c r="AB203" s="476"/>
      <c r="AC203" s="476"/>
      <c r="AD203" s="476"/>
      <c r="AE203" s="476"/>
      <c r="AF203" s="476"/>
      <c r="AG203" s="476"/>
      <c r="AH203" s="476"/>
      <c r="AI203" s="476"/>
      <c r="AJ203" s="476"/>
      <c r="AK203" s="476"/>
      <c r="AL203" s="476"/>
      <c r="AM203" s="476"/>
      <c r="AN203" s="476"/>
      <c r="AO203" s="476"/>
      <c r="AP203" s="476"/>
      <c r="AQ203" s="476"/>
      <c r="AR203" s="476"/>
      <c r="AS203" s="476"/>
      <c r="AT203" s="476"/>
      <c r="AU203" s="476"/>
      <c r="AV203" s="476"/>
      <c r="AW203" s="476"/>
      <c r="AX203" s="476"/>
      <c r="AY203" s="476"/>
      <c r="AZ203" s="476"/>
      <c r="BA203" s="476"/>
      <c r="BB203" s="476"/>
      <c r="BC203" s="476"/>
      <c r="BD203" s="476"/>
      <c r="BE203" s="476"/>
      <c r="BF203" s="476"/>
      <c r="BG203" s="476"/>
      <c r="BH203" s="476"/>
      <c r="BI203" s="476"/>
      <c r="BJ203" s="476"/>
      <c r="BK203" s="476"/>
      <c r="BL203" s="476"/>
      <c r="BM203" s="476"/>
      <c r="BN203" s="476"/>
      <c r="BO203" s="476"/>
      <c r="BP203" s="476"/>
      <c r="BQ203" s="476"/>
      <c r="BR203" s="476"/>
      <c r="BS203" s="476"/>
      <c r="BT203" s="476"/>
      <c r="BU203" s="476"/>
      <c r="BV203" s="476"/>
      <c r="BW203" s="476"/>
      <c r="BX203" s="476"/>
      <c r="BY203" s="476"/>
      <c r="BZ203" s="476"/>
      <c r="CA203" s="476"/>
      <c r="CB203" s="476"/>
      <c r="CC203" s="476"/>
      <c r="CD203" s="476"/>
      <c r="CE203" s="476"/>
      <c r="CF203" s="476"/>
      <c r="CG203" s="476"/>
      <c r="CH203" s="476"/>
      <c r="CI203" s="476"/>
      <c r="CJ203" s="476"/>
      <c r="CK203" s="476"/>
      <c r="CL203" s="476"/>
      <c r="CM203" s="476"/>
    </row>
    <row r="204" spans="1:91" x14ac:dyDescent="0.15">
      <c r="A204" s="476"/>
      <c r="B204" s="476"/>
      <c r="C204" s="476"/>
      <c r="D204" s="476"/>
      <c r="E204" s="476"/>
      <c r="F204" s="476"/>
      <c r="G204" s="476"/>
      <c r="H204" s="476"/>
      <c r="I204" s="476"/>
      <c r="J204" s="476"/>
      <c r="K204" s="476"/>
      <c r="L204" s="476"/>
      <c r="M204" s="476"/>
      <c r="N204" s="476"/>
      <c r="O204" s="476"/>
      <c r="P204" s="476"/>
      <c r="Q204" s="476"/>
      <c r="R204" s="476"/>
      <c r="S204" s="476"/>
      <c r="T204" s="476"/>
      <c r="U204" s="476"/>
      <c r="V204" s="476"/>
      <c r="W204" s="476"/>
      <c r="X204" s="476"/>
      <c r="Y204" s="476"/>
      <c r="Z204" s="476"/>
      <c r="AA204" s="476"/>
      <c r="AB204" s="476"/>
      <c r="AC204" s="476"/>
      <c r="AD204" s="476"/>
      <c r="AE204" s="476"/>
      <c r="AF204" s="476"/>
      <c r="AG204" s="476"/>
      <c r="AH204" s="476"/>
      <c r="AI204" s="476"/>
      <c r="AJ204" s="476"/>
      <c r="AK204" s="476"/>
      <c r="AL204" s="476"/>
      <c r="AM204" s="476"/>
      <c r="AN204" s="476"/>
      <c r="AO204" s="476"/>
      <c r="AP204" s="476"/>
      <c r="AQ204" s="476"/>
      <c r="AR204" s="476"/>
      <c r="AS204" s="476"/>
      <c r="AT204" s="476"/>
      <c r="AU204" s="476"/>
      <c r="AV204" s="476"/>
      <c r="AW204" s="476"/>
      <c r="AX204" s="476"/>
      <c r="AY204" s="476"/>
      <c r="AZ204" s="476"/>
      <c r="BA204" s="476"/>
      <c r="BB204" s="476"/>
      <c r="BC204" s="476"/>
      <c r="BD204" s="476"/>
      <c r="BE204" s="476"/>
      <c r="BF204" s="476"/>
      <c r="BG204" s="476"/>
      <c r="BH204" s="476"/>
      <c r="BI204" s="476"/>
      <c r="BJ204" s="476"/>
      <c r="BK204" s="476"/>
      <c r="BL204" s="476"/>
      <c r="BM204" s="476"/>
      <c r="BN204" s="476"/>
      <c r="BO204" s="476"/>
      <c r="BP204" s="476"/>
      <c r="BQ204" s="476"/>
      <c r="BR204" s="476"/>
      <c r="BS204" s="476"/>
      <c r="BT204" s="476"/>
      <c r="BU204" s="476"/>
      <c r="BV204" s="476"/>
      <c r="BW204" s="476"/>
      <c r="BX204" s="476"/>
      <c r="BY204" s="476"/>
      <c r="BZ204" s="476"/>
      <c r="CA204" s="476"/>
      <c r="CB204" s="476"/>
      <c r="CC204" s="476"/>
      <c r="CD204" s="476"/>
      <c r="CE204" s="476"/>
      <c r="CF204" s="476"/>
      <c r="CG204" s="476"/>
      <c r="CH204" s="476"/>
      <c r="CI204" s="476"/>
      <c r="CJ204" s="476"/>
      <c r="CK204" s="476"/>
      <c r="CL204" s="476"/>
      <c r="CM204" s="476"/>
    </row>
    <row r="205" spans="1:91" x14ac:dyDescent="0.15">
      <c r="A205" s="476"/>
      <c r="B205" s="476"/>
      <c r="C205" s="476"/>
      <c r="D205" s="476"/>
      <c r="E205" s="476"/>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6"/>
      <c r="BH205" s="476"/>
      <c r="BI205" s="476"/>
      <c r="BJ205" s="476"/>
      <c r="BK205" s="476"/>
      <c r="BL205" s="476"/>
      <c r="BM205" s="476"/>
      <c r="BN205" s="476"/>
      <c r="BO205" s="476"/>
      <c r="BP205" s="476"/>
      <c r="BQ205" s="476"/>
      <c r="BR205" s="476"/>
      <c r="BS205" s="476"/>
      <c r="BT205" s="476"/>
      <c r="BU205" s="476"/>
      <c r="BV205" s="476"/>
      <c r="BW205" s="476"/>
      <c r="BX205" s="476"/>
      <c r="BY205" s="476"/>
      <c r="BZ205" s="476"/>
      <c r="CA205" s="476"/>
      <c r="CB205" s="476"/>
      <c r="CC205" s="476"/>
      <c r="CD205" s="476"/>
      <c r="CE205" s="476"/>
      <c r="CF205" s="476"/>
      <c r="CG205" s="476"/>
      <c r="CH205" s="476"/>
      <c r="CI205" s="476"/>
      <c r="CJ205" s="476"/>
      <c r="CK205" s="476"/>
      <c r="CL205" s="476"/>
      <c r="CM205" s="476"/>
    </row>
    <row r="206" spans="1:91" x14ac:dyDescent="0.15">
      <c r="A206" s="476"/>
      <c r="B206" s="476"/>
      <c r="C206" s="476"/>
      <c r="D206" s="476"/>
      <c r="E206" s="476"/>
      <c r="F206" s="476"/>
      <c r="G206" s="476"/>
      <c r="H206" s="476"/>
      <c r="I206" s="476"/>
      <c r="J206" s="476"/>
      <c r="K206" s="476"/>
      <c r="L206" s="476"/>
      <c r="M206" s="476"/>
      <c r="N206" s="476"/>
      <c r="O206" s="476"/>
      <c r="P206" s="476"/>
      <c r="Q206" s="476"/>
      <c r="R206" s="476"/>
      <c r="S206" s="476"/>
      <c r="T206" s="476"/>
      <c r="U206" s="476"/>
      <c r="V206" s="476"/>
      <c r="W206" s="476"/>
      <c r="X206" s="476"/>
      <c r="Y206" s="476"/>
      <c r="Z206" s="476"/>
      <c r="AA206" s="476"/>
      <c r="AB206" s="476"/>
      <c r="AC206" s="476"/>
      <c r="AD206" s="476"/>
      <c r="AE206" s="476"/>
      <c r="AF206" s="476"/>
      <c r="AG206" s="476"/>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6"/>
      <c r="BH206" s="476"/>
      <c r="BI206" s="476"/>
      <c r="BJ206" s="476"/>
      <c r="BK206" s="476"/>
      <c r="BL206" s="476"/>
      <c r="BM206" s="476"/>
      <c r="BN206" s="476"/>
      <c r="BO206" s="476"/>
      <c r="BP206" s="476"/>
      <c r="BQ206" s="476"/>
      <c r="BR206" s="476"/>
      <c r="BS206" s="476"/>
      <c r="BT206" s="476"/>
      <c r="BU206" s="476"/>
      <c r="BV206" s="476"/>
      <c r="BW206" s="476"/>
      <c r="BX206" s="476"/>
      <c r="BY206" s="476"/>
      <c r="BZ206" s="476"/>
      <c r="CA206" s="476"/>
      <c r="CB206" s="476"/>
      <c r="CC206" s="476"/>
      <c r="CD206" s="476"/>
      <c r="CE206" s="476"/>
      <c r="CF206" s="476"/>
      <c r="CG206" s="476"/>
      <c r="CH206" s="476"/>
      <c r="CI206" s="476"/>
      <c r="CJ206" s="476"/>
      <c r="CK206" s="476"/>
      <c r="CL206" s="476"/>
      <c r="CM206" s="476"/>
    </row>
    <row r="207" spans="1:91" x14ac:dyDescent="0.15">
      <c r="A207" s="476"/>
      <c r="B207" s="476"/>
      <c r="C207" s="476"/>
      <c r="D207" s="476"/>
      <c r="E207" s="476"/>
      <c r="F207" s="476"/>
      <c r="G207" s="476"/>
      <c r="H207" s="476"/>
      <c r="I207" s="476"/>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6"/>
      <c r="BH207" s="476"/>
      <c r="BI207" s="476"/>
      <c r="BJ207" s="476"/>
      <c r="BK207" s="476"/>
      <c r="BL207" s="476"/>
      <c r="BM207" s="476"/>
      <c r="BN207" s="476"/>
      <c r="BO207" s="476"/>
      <c r="BP207" s="476"/>
      <c r="BQ207" s="476"/>
      <c r="BR207" s="476"/>
      <c r="BS207" s="476"/>
      <c r="BT207" s="476"/>
      <c r="BU207" s="476"/>
      <c r="BV207" s="476"/>
      <c r="BW207" s="476"/>
      <c r="BX207" s="476"/>
      <c r="BY207" s="476"/>
      <c r="BZ207" s="476"/>
      <c r="CA207" s="476"/>
      <c r="CB207" s="476"/>
      <c r="CC207" s="476"/>
      <c r="CD207" s="476"/>
      <c r="CE207" s="476"/>
      <c r="CF207" s="476"/>
      <c r="CG207" s="476"/>
      <c r="CH207" s="476"/>
      <c r="CI207" s="476"/>
      <c r="CJ207" s="476"/>
      <c r="CK207" s="476"/>
      <c r="CL207" s="476"/>
      <c r="CM207" s="476"/>
    </row>
    <row r="208" spans="1:91" x14ac:dyDescent="0.15">
      <c r="A208" s="476"/>
      <c r="B208" s="476"/>
      <c r="C208" s="476"/>
      <c r="D208" s="476"/>
      <c r="E208" s="476"/>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6"/>
      <c r="BH208" s="476"/>
      <c r="BI208" s="476"/>
      <c r="BJ208" s="476"/>
      <c r="BK208" s="476"/>
      <c r="BL208" s="476"/>
      <c r="BM208" s="476"/>
      <c r="BN208" s="476"/>
      <c r="BO208" s="476"/>
      <c r="BP208" s="476"/>
      <c r="BQ208" s="476"/>
      <c r="BR208" s="476"/>
      <c r="BS208" s="476"/>
      <c r="BT208" s="476"/>
      <c r="BU208" s="476"/>
      <c r="BV208" s="476"/>
      <c r="BW208" s="476"/>
      <c r="BX208" s="476"/>
      <c r="BY208" s="476"/>
      <c r="BZ208" s="476"/>
      <c r="CA208" s="476"/>
      <c r="CB208" s="476"/>
      <c r="CC208" s="476"/>
      <c r="CD208" s="476"/>
      <c r="CE208" s="476"/>
      <c r="CF208" s="476"/>
      <c r="CG208" s="476"/>
      <c r="CH208" s="476"/>
      <c r="CI208" s="476"/>
      <c r="CJ208" s="476"/>
      <c r="CK208" s="476"/>
      <c r="CL208" s="476"/>
      <c r="CM208" s="476"/>
    </row>
    <row r="209" spans="1:91" x14ac:dyDescent="0.15">
      <c r="A209" s="476"/>
      <c r="B209" s="476"/>
      <c r="C209" s="476"/>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6"/>
      <c r="BH209" s="476"/>
      <c r="BI209" s="476"/>
      <c r="BJ209" s="476"/>
      <c r="BK209" s="476"/>
      <c r="BL209" s="476"/>
      <c r="BM209" s="476"/>
      <c r="BN209" s="476"/>
      <c r="BO209" s="476"/>
      <c r="BP209" s="476"/>
      <c r="BQ209" s="476"/>
      <c r="BR209" s="476"/>
      <c r="BS209" s="476"/>
      <c r="BT209" s="476"/>
      <c r="BU209" s="476"/>
      <c r="BV209" s="476"/>
      <c r="BW209" s="476"/>
      <c r="BX209" s="476"/>
      <c r="BY209" s="476"/>
      <c r="BZ209" s="476"/>
      <c r="CA209" s="476"/>
      <c r="CB209" s="476"/>
      <c r="CC209" s="476"/>
      <c r="CD209" s="476"/>
      <c r="CE209" s="476"/>
      <c r="CF209" s="476"/>
      <c r="CG209" s="476"/>
      <c r="CH209" s="476"/>
      <c r="CI209" s="476"/>
      <c r="CJ209" s="476"/>
      <c r="CK209" s="476"/>
      <c r="CL209" s="476"/>
      <c r="CM209" s="476"/>
    </row>
    <row r="210" spans="1:91" x14ac:dyDescent="0.15">
      <c r="A210" s="476"/>
      <c r="B210" s="476"/>
      <c r="C210" s="476"/>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6"/>
      <c r="BH210" s="476"/>
      <c r="BI210" s="476"/>
      <c r="BJ210" s="476"/>
      <c r="BK210" s="476"/>
      <c r="BL210" s="476"/>
      <c r="BM210" s="476"/>
      <c r="BN210" s="476"/>
      <c r="BO210" s="476"/>
      <c r="BP210" s="476"/>
      <c r="BQ210" s="476"/>
      <c r="BR210" s="476"/>
      <c r="BS210" s="476"/>
      <c r="BT210" s="476"/>
      <c r="BU210" s="476"/>
      <c r="BV210" s="476"/>
      <c r="BW210" s="476"/>
      <c r="BX210" s="476"/>
      <c r="BY210" s="476"/>
      <c r="BZ210" s="476"/>
      <c r="CA210" s="476"/>
      <c r="CB210" s="476"/>
      <c r="CC210" s="476"/>
      <c r="CD210" s="476"/>
      <c r="CE210" s="476"/>
      <c r="CF210" s="476"/>
      <c r="CG210" s="476"/>
      <c r="CH210" s="476"/>
      <c r="CI210" s="476"/>
      <c r="CJ210" s="476"/>
      <c r="CK210" s="476"/>
      <c r="CL210" s="476"/>
      <c r="CM210" s="476"/>
    </row>
    <row r="211" spans="1:91" x14ac:dyDescent="0.15">
      <c r="A211" s="476"/>
      <c r="B211" s="476"/>
      <c r="C211" s="476"/>
      <c r="D211" s="476"/>
      <c r="E211" s="476"/>
      <c r="F211" s="476"/>
      <c r="G211" s="476"/>
      <c r="H211" s="476"/>
      <c r="I211" s="476"/>
      <c r="J211" s="476"/>
      <c r="K211" s="476"/>
      <c r="L211" s="476"/>
      <c r="M211" s="476"/>
      <c r="N211" s="476"/>
      <c r="O211" s="476"/>
      <c r="P211" s="476"/>
      <c r="Q211" s="476"/>
      <c r="R211" s="476"/>
      <c r="S211" s="476"/>
      <c r="T211" s="476"/>
      <c r="U211" s="476"/>
      <c r="V211" s="476"/>
      <c r="W211" s="476"/>
      <c r="X211" s="476"/>
      <c r="Y211" s="476"/>
      <c r="Z211" s="476"/>
      <c r="AA211" s="476"/>
      <c r="AB211" s="476"/>
      <c r="AC211" s="476"/>
      <c r="AD211" s="476"/>
      <c r="AE211" s="476"/>
      <c r="AF211" s="476"/>
      <c r="AG211" s="476"/>
      <c r="AH211" s="476"/>
      <c r="AI211" s="476"/>
      <c r="AJ211" s="476"/>
      <c r="AK211" s="476"/>
      <c r="AL211" s="476"/>
      <c r="AM211" s="476"/>
      <c r="AN211" s="476"/>
      <c r="AO211" s="476"/>
      <c r="AP211" s="476"/>
      <c r="AQ211" s="476"/>
      <c r="AR211" s="476"/>
      <c r="AS211" s="476"/>
      <c r="AT211" s="476"/>
      <c r="AU211" s="476"/>
      <c r="AV211" s="476"/>
      <c r="AW211" s="476"/>
      <c r="AX211" s="476"/>
      <c r="AY211" s="476"/>
      <c r="AZ211" s="476"/>
      <c r="BA211" s="476"/>
      <c r="BB211" s="476"/>
      <c r="BC211" s="476"/>
      <c r="BD211" s="476"/>
      <c r="BE211" s="476"/>
      <c r="BF211" s="476"/>
      <c r="BG211" s="476"/>
      <c r="BH211" s="476"/>
      <c r="BI211" s="476"/>
      <c r="BJ211" s="476"/>
      <c r="BK211" s="476"/>
      <c r="BL211" s="476"/>
      <c r="BM211" s="476"/>
      <c r="BN211" s="476"/>
      <c r="BO211" s="476"/>
      <c r="BP211" s="476"/>
      <c r="BQ211" s="476"/>
      <c r="BR211" s="476"/>
      <c r="BS211" s="476"/>
      <c r="BT211" s="476"/>
      <c r="BU211" s="476"/>
      <c r="BV211" s="476"/>
      <c r="BW211" s="476"/>
      <c r="BX211" s="476"/>
      <c r="BY211" s="476"/>
      <c r="BZ211" s="476"/>
      <c r="CA211" s="476"/>
      <c r="CB211" s="476"/>
      <c r="CC211" s="476"/>
      <c r="CD211" s="476"/>
      <c r="CE211" s="476"/>
      <c r="CF211" s="476"/>
      <c r="CG211" s="476"/>
      <c r="CH211" s="476"/>
      <c r="CI211" s="476"/>
      <c r="CJ211" s="476"/>
      <c r="CK211" s="476"/>
      <c r="CL211" s="476"/>
      <c r="CM211" s="476"/>
    </row>
    <row r="212" spans="1:91" x14ac:dyDescent="0.15">
      <c r="A212" s="476"/>
      <c r="B212" s="476"/>
      <c r="C212" s="476"/>
      <c r="D212" s="476"/>
      <c r="E212" s="476"/>
      <c r="F212" s="476"/>
      <c r="G212" s="476"/>
      <c r="H212" s="476"/>
      <c r="I212" s="476"/>
      <c r="J212" s="476"/>
      <c r="K212" s="476"/>
      <c r="L212" s="476"/>
      <c r="M212" s="476"/>
      <c r="N212" s="476"/>
      <c r="O212" s="476"/>
      <c r="P212" s="476"/>
      <c r="Q212" s="476"/>
      <c r="R212" s="476"/>
      <c r="S212" s="476"/>
      <c r="T212" s="476"/>
      <c r="U212" s="476"/>
      <c r="V212" s="476"/>
      <c r="W212" s="476"/>
      <c r="X212" s="476"/>
      <c r="Y212" s="476"/>
      <c r="Z212" s="476"/>
      <c r="AA212" s="476"/>
      <c r="AB212" s="476"/>
      <c r="AC212" s="476"/>
      <c r="AD212" s="476"/>
      <c r="AE212" s="476"/>
      <c r="AF212" s="476"/>
      <c r="AG212" s="476"/>
      <c r="AH212" s="476"/>
      <c r="AI212" s="476"/>
      <c r="AJ212" s="476"/>
      <c r="AK212" s="476"/>
      <c r="AL212" s="476"/>
      <c r="AM212" s="476"/>
      <c r="AN212" s="476"/>
      <c r="AO212" s="476"/>
      <c r="AP212" s="476"/>
      <c r="AQ212" s="476"/>
      <c r="AR212" s="476"/>
      <c r="AS212" s="476"/>
      <c r="AT212" s="476"/>
      <c r="AU212" s="476"/>
      <c r="AV212" s="476"/>
      <c r="AW212" s="476"/>
      <c r="AX212" s="476"/>
      <c r="AY212" s="476"/>
      <c r="AZ212" s="476"/>
      <c r="BA212" s="476"/>
      <c r="BB212" s="476"/>
      <c r="BC212" s="476"/>
      <c r="BD212" s="476"/>
      <c r="BE212" s="476"/>
      <c r="BF212" s="476"/>
      <c r="BG212" s="476"/>
      <c r="BH212" s="476"/>
      <c r="BI212" s="476"/>
      <c r="BJ212" s="476"/>
      <c r="BK212" s="476"/>
      <c r="BL212" s="476"/>
      <c r="BM212" s="476"/>
      <c r="BN212" s="476"/>
      <c r="BO212" s="476"/>
      <c r="BP212" s="476"/>
      <c r="BQ212" s="476"/>
      <c r="BR212" s="476"/>
      <c r="BS212" s="476"/>
      <c r="BT212" s="476"/>
      <c r="BU212" s="476"/>
      <c r="BV212" s="476"/>
      <c r="BW212" s="476"/>
      <c r="BX212" s="476"/>
      <c r="BY212" s="476"/>
      <c r="BZ212" s="476"/>
      <c r="CA212" s="476"/>
      <c r="CB212" s="476"/>
      <c r="CC212" s="476"/>
      <c r="CD212" s="476"/>
      <c r="CE212" s="476"/>
      <c r="CF212" s="476"/>
      <c r="CG212" s="476"/>
      <c r="CH212" s="476"/>
      <c r="CI212" s="476"/>
      <c r="CJ212" s="476"/>
      <c r="CK212" s="476"/>
      <c r="CL212" s="476"/>
      <c r="CM212" s="476"/>
    </row>
    <row r="213" spans="1:91" x14ac:dyDescent="0.15">
      <c r="A213" s="476"/>
      <c r="B213" s="476"/>
      <c r="C213" s="476"/>
      <c r="D213" s="476"/>
      <c r="E213" s="476"/>
      <c r="F213" s="476"/>
      <c r="G213" s="476"/>
      <c r="H213" s="476"/>
      <c r="I213" s="476"/>
      <c r="J213" s="476"/>
      <c r="K213" s="476"/>
      <c r="L213" s="476"/>
      <c r="M213" s="476"/>
      <c r="N213" s="476"/>
      <c r="O213" s="476"/>
      <c r="P213" s="476"/>
      <c r="Q213" s="476"/>
      <c r="R213" s="476"/>
      <c r="S213" s="476"/>
      <c r="T213" s="476"/>
      <c r="U213" s="476"/>
      <c r="V213" s="476"/>
      <c r="W213" s="476"/>
      <c r="X213" s="476"/>
      <c r="Y213" s="476"/>
      <c r="Z213" s="476"/>
      <c r="AA213" s="476"/>
      <c r="AB213" s="476"/>
      <c r="AC213" s="476"/>
      <c r="AD213" s="476"/>
      <c r="AE213" s="476"/>
      <c r="AF213" s="476"/>
      <c r="AG213" s="476"/>
      <c r="AH213" s="476"/>
      <c r="AI213" s="476"/>
      <c r="AJ213" s="476"/>
      <c r="AK213" s="476"/>
      <c r="AL213" s="476"/>
      <c r="AM213" s="476"/>
      <c r="AN213" s="476"/>
      <c r="AO213" s="476"/>
      <c r="AP213" s="476"/>
      <c r="AQ213" s="476"/>
      <c r="AR213" s="476"/>
      <c r="AS213" s="476"/>
      <c r="AT213" s="476"/>
      <c r="AU213" s="476"/>
      <c r="AV213" s="476"/>
      <c r="AW213" s="476"/>
      <c r="AX213" s="476"/>
      <c r="AY213" s="476"/>
      <c r="AZ213" s="476"/>
      <c r="BA213" s="476"/>
      <c r="BB213" s="476"/>
      <c r="BC213" s="476"/>
      <c r="BD213" s="476"/>
      <c r="BE213" s="476"/>
      <c r="BF213" s="476"/>
      <c r="BG213" s="476"/>
      <c r="BH213" s="476"/>
      <c r="BI213" s="476"/>
      <c r="BJ213" s="476"/>
      <c r="BK213" s="476"/>
      <c r="BL213" s="476"/>
      <c r="BM213" s="476"/>
      <c r="BN213" s="476"/>
      <c r="BO213" s="476"/>
      <c r="BP213" s="476"/>
      <c r="BQ213" s="476"/>
      <c r="BR213" s="476"/>
      <c r="BS213" s="476"/>
      <c r="BT213" s="476"/>
      <c r="BU213" s="476"/>
      <c r="BV213" s="476"/>
      <c r="BW213" s="476"/>
      <c r="BX213" s="476"/>
      <c r="BY213" s="476"/>
      <c r="BZ213" s="476"/>
      <c r="CA213" s="476"/>
      <c r="CB213" s="476"/>
      <c r="CC213" s="476"/>
      <c r="CD213" s="476"/>
      <c r="CE213" s="476"/>
      <c r="CF213" s="476"/>
      <c r="CG213" s="476"/>
      <c r="CH213" s="476"/>
      <c r="CI213" s="476"/>
      <c r="CJ213" s="476"/>
      <c r="CK213" s="476"/>
      <c r="CL213" s="476"/>
      <c r="CM213" s="476"/>
    </row>
    <row r="214" spans="1:91" x14ac:dyDescent="0.15">
      <c r="A214" s="476"/>
      <c r="B214" s="476"/>
      <c r="C214" s="476"/>
      <c r="D214" s="476"/>
      <c r="E214" s="476"/>
      <c r="F214" s="476"/>
      <c r="G214" s="476"/>
      <c r="H214" s="476"/>
      <c r="I214" s="476"/>
      <c r="J214" s="476"/>
      <c r="K214" s="476"/>
      <c r="L214" s="476"/>
      <c r="M214" s="476"/>
      <c r="N214" s="476"/>
      <c r="O214" s="476"/>
      <c r="P214" s="476"/>
      <c r="Q214" s="476"/>
      <c r="R214" s="476"/>
      <c r="S214" s="476"/>
      <c r="T214" s="476"/>
      <c r="U214" s="476"/>
      <c r="V214" s="476"/>
      <c r="W214" s="476"/>
      <c r="X214" s="476"/>
      <c r="Y214" s="476"/>
      <c r="Z214" s="476"/>
      <c r="AA214" s="476"/>
      <c r="AB214" s="476"/>
      <c r="AC214" s="476"/>
      <c r="AD214" s="476"/>
      <c r="AE214" s="476"/>
      <c r="AF214" s="476"/>
      <c r="AG214" s="476"/>
      <c r="AH214" s="476"/>
      <c r="AI214" s="476"/>
      <c r="AJ214" s="476"/>
      <c r="AK214" s="476"/>
      <c r="AL214" s="476"/>
      <c r="AM214" s="476"/>
      <c r="AN214" s="476"/>
      <c r="AO214" s="476"/>
      <c r="AP214" s="476"/>
      <c r="AQ214" s="476"/>
      <c r="AR214" s="476"/>
      <c r="AS214" s="476"/>
      <c r="AT214" s="476"/>
      <c r="AU214" s="476"/>
      <c r="AV214" s="476"/>
      <c r="AW214" s="476"/>
      <c r="AX214" s="476"/>
      <c r="AY214" s="476"/>
      <c r="AZ214" s="476"/>
      <c r="BA214" s="476"/>
      <c r="BB214" s="476"/>
      <c r="BC214" s="476"/>
      <c r="BD214" s="476"/>
      <c r="BE214" s="476"/>
      <c r="BF214" s="476"/>
      <c r="BG214" s="476"/>
      <c r="BH214" s="476"/>
      <c r="BI214" s="476"/>
      <c r="BJ214" s="476"/>
      <c r="BK214" s="476"/>
      <c r="BL214" s="476"/>
      <c r="BM214" s="476"/>
      <c r="BN214" s="476"/>
      <c r="BO214" s="476"/>
      <c r="BP214" s="476"/>
      <c r="BQ214" s="476"/>
      <c r="BR214" s="476"/>
      <c r="BS214" s="476"/>
      <c r="BT214" s="476"/>
      <c r="BU214" s="476"/>
      <c r="BV214" s="476"/>
      <c r="BW214" s="476"/>
      <c r="BX214" s="476"/>
      <c r="BY214" s="476"/>
      <c r="BZ214" s="476"/>
      <c r="CA214" s="476"/>
      <c r="CB214" s="476"/>
      <c r="CC214" s="476"/>
      <c r="CD214" s="476"/>
      <c r="CE214" s="476"/>
      <c r="CF214" s="476"/>
      <c r="CG214" s="476"/>
      <c r="CH214" s="476"/>
      <c r="CI214" s="476"/>
      <c r="CJ214" s="476"/>
      <c r="CK214" s="476"/>
      <c r="CL214" s="476"/>
      <c r="CM214" s="476"/>
    </row>
    <row r="215" spans="1:91" x14ac:dyDescent="0.15">
      <c r="A215" s="476"/>
      <c r="B215" s="476"/>
      <c r="C215" s="476"/>
      <c r="D215" s="476"/>
      <c r="E215" s="476"/>
      <c r="F215" s="476"/>
      <c r="G215" s="476"/>
      <c r="H215" s="476"/>
      <c r="I215" s="476"/>
      <c r="J215" s="476"/>
      <c r="K215" s="476"/>
      <c r="L215" s="476"/>
      <c r="M215" s="476"/>
      <c r="N215" s="476"/>
      <c r="O215" s="476"/>
      <c r="P215" s="476"/>
      <c r="Q215" s="476"/>
      <c r="R215" s="476"/>
      <c r="S215" s="476"/>
      <c r="T215" s="476"/>
      <c r="U215" s="476"/>
      <c r="V215" s="476"/>
      <c r="W215" s="476"/>
      <c r="X215" s="476"/>
      <c r="Y215" s="476"/>
      <c r="Z215" s="476"/>
      <c r="AA215" s="476"/>
      <c r="AB215" s="476"/>
      <c r="AC215" s="476"/>
      <c r="AD215" s="476"/>
      <c r="AE215" s="476"/>
      <c r="AF215" s="476"/>
      <c r="AG215" s="476"/>
      <c r="AH215" s="476"/>
      <c r="AI215" s="476"/>
      <c r="AJ215" s="476"/>
      <c r="AK215" s="476"/>
      <c r="AL215" s="476"/>
      <c r="AM215" s="476"/>
      <c r="AN215" s="476"/>
      <c r="AO215" s="476"/>
      <c r="AP215" s="476"/>
      <c r="AQ215" s="476"/>
      <c r="AR215" s="476"/>
      <c r="AS215" s="476"/>
      <c r="AT215" s="476"/>
      <c r="AU215" s="476"/>
      <c r="AV215" s="476"/>
      <c r="AW215" s="476"/>
      <c r="AX215" s="476"/>
      <c r="AY215" s="476"/>
      <c r="AZ215" s="476"/>
      <c r="BA215" s="476"/>
      <c r="BB215" s="476"/>
      <c r="BC215" s="476"/>
      <c r="BD215" s="476"/>
      <c r="BE215" s="476"/>
      <c r="BF215" s="476"/>
      <c r="BG215" s="476"/>
      <c r="BH215" s="476"/>
      <c r="BI215" s="476"/>
      <c r="BJ215" s="476"/>
      <c r="BK215" s="476"/>
      <c r="BL215" s="476"/>
      <c r="BM215" s="476"/>
      <c r="BN215" s="476"/>
      <c r="BO215" s="476"/>
      <c r="BP215" s="476"/>
      <c r="BQ215" s="476"/>
      <c r="BR215" s="476"/>
      <c r="BS215" s="476"/>
      <c r="BT215" s="476"/>
      <c r="BU215" s="476"/>
      <c r="BV215" s="476"/>
      <c r="BW215" s="476"/>
      <c r="BX215" s="476"/>
      <c r="BY215" s="476"/>
      <c r="BZ215" s="476"/>
      <c r="CA215" s="476"/>
      <c r="CB215" s="476"/>
      <c r="CC215" s="476"/>
      <c r="CD215" s="476"/>
      <c r="CE215" s="476"/>
      <c r="CF215" s="476"/>
      <c r="CG215" s="476"/>
      <c r="CH215" s="476"/>
      <c r="CI215" s="476"/>
      <c r="CJ215" s="476"/>
      <c r="CK215" s="476"/>
      <c r="CL215" s="476"/>
      <c r="CM215" s="476"/>
    </row>
    <row r="216" spans="1:91" x14ac:dyDescent="0.15">
      <c r="A216" s="476"/>
      <c r="B216" s="476"/>
      <c r="C216" s="476"/>
      <c r="D216" s="476"/>
      <c r="E216" s="476"/>
      <c r="F216" s="476"/>
      <c r="G216" s="476"/>
      <c r="H216" s="476"/>
      <c r="I216" s="476"/>
      <c r="J216" s="476"/>
      <c r="K216" s="476"/>
      <c r="L216" s="476"/>
      <c r="M216" s="476"/>
      <c r="N216" s="476"/>
      <c r="O216" s="476"/>
      <c r="P216" s="476"/>
      <c r="Q216" s="476"/>
      <c r="R216" s="476"/>
      <c r="S216" s="476"/>
      <c r="T216" s="476"/>
      <c r="U216" s="476"/>
      <c r="V216" s="476"/>
      <c r="W216" s="476"/>
      <c r="X216" s="476"/>
      <c r="Y216" s="476"/>
      <c r="Z216" s="476"/>
      <c r="AA216" s="476"/>
      <c r="AB216" s="476"/>
      <c r="AC216" s="476"/>
      <c r="AD216" s="476"/>
      <c r="AE216" s="476"/>
      <c r="AF216" s="476"/>
      <c r="AG216" s="476"/>
      <c r="AH216" s="476"/>
      <c r="AI216" s="476"/>
      <c r="AJ216" s="476"/>
      <c r="AK216" s="476"/>
      <c r="AL216" s="476"/>
      <c r="AM216" s="476"/>
      <c r="AN216" s="476"/>
      <c r="AO216" s="476"/>
      <c r="AP216" s="476"/>
      <c r="AQ216" s="476"/>
      <c r="AR216" s="476"/>
      <c r="AS216" s="476"/>
      <c r="AT216" s="476"/>
      <c r="AU216" s="476"/>
      <c r="AV216" s="476"/>
      <c r="AW216" s="476"/>
      <c r="AX216" s="476"/>
      <c r="AY216" s="476"/>
      <c r="AZ216" s="476"/>
      <c r="BA216" s="476"/>
      <c r="BB216" s="476"/>
      <c r="BC216" s="476"/>
      <c r="BD216" s="476"/>
      <c r="BE216" s="476"/>
      <c r="BF216" s="476"/>
      <c r="BG216" s="476"/>
      <c r="BH216" s="476"/>
      <c r="BI216" s="476"/>
      <c r="BJ216" s="476"/>
      <c r="BK216" s="476"/>
      <c r="BL216" s="476"/>
      <c r="BM216" s="476"/>
      <c r="BN216" s="476"/>
      <c r="BO216" s="476"/>
      <c r="BP216" s="476"/>
      <c r="BQ216" s="476"/>
      <c r="BR216" s="476"/>
      <c r="BS216" s="476"/>
      <c r="BT216" s="476"/>
      <c r="BU216" s="476"/>
      <c r="BV216" s="476"/>
      <c r="BW216" s="476"/>
      <c r="BX216" s="476"/>
      <c r="BY216" s="476"/>
      <c r="BZ216" s="476"/>
      <c r="CA216" s="476"/>
      <c r="CB216" s="476"/>
      <c r="CC216" s="476"/>
      <c r="CD216" s="476"/>
      <c r="CE216" s="476"/>
      <c r="CF216" s="476"/>
      <c r="CG216" s="476"/>
      <c r="CH216" s="476"/>
      <c r="CI216" s="476"/>
      <c r="CJ216" s="476"/>
      <c r="CK216" s="476"/>
      <c r="CL216" s="476"/>
      <c r="CM216" s="476"/>
    </row>
    <row r="217" spans="1:91" x14ac:dyDescent="0.15">
      <c r="A217" s="476"/>
      <c r="B217" s="476"/>
      <c r="C217" s="476"/>
      <c r="D217" s="476"/>
      <c r="E217" s="476"/>
      <c r="F217" s="476"/>
      <c r="G217" s="476"/>
      <c r="H217" s="476"/>
      <c r="I217" s="476"/>
      <c r="J217" s="476"/>
      <c r="K217" s="476"/>
      <c r="L217" s="476"/>
      <c r="M217" s="476"/>
      <c r="N217" s="476"/>
      <c r="O217" s="476"/>
      <c r="P217" s="476"/>
      <c r="Q217" s="476"/>
      <c r="R217" s="476"/>
      <c r="S217" s="476"/>
      <c r="T217" s="476"/>
      <c r="U217" s="476"/>
      <c r="V217" s="476"/>
      <c r="W217" s="476"/>
      <c r="X217" s="476"/>
      <c r="Y217" s="476"/>
      <c r="Z217" s="476"/>
      <c r="AA217" s="476"/>
      <c r="AB217" s="476"/>
      <c r="AC217" s="476"/>
      <c r="AD217" s="476"/>
      <c r="AE217" s="476"/>
      <c r="AF217" s="476"/>
      <c r="AG217" s="476"/>
      <c r="AH217" s="476"/>
      <c r="AI217" s="476"/>
      <c r="AJ217" s="476"/>
      <c r="AK217" s="476"/>
      <c r="AL217" s="476"/>
      <c r="AM217" s="476"/>
      <c r="AN217" s="476"/>
      <c r="AO217" s="476"/>
      <c r="AP217" s="476"/>
      <c r="AQ217" s="476"/>
      <c r="AR217" s="476"/>
      <c r="AS217" s="476"/>
      <c r="AT217" s="476"/>
      <c r="AU217" s="476"/>
      <c r="AV217" s="476"/>
      <c r="AW217" s="476"/>
      <c r="AX217" s="476"/>
      <c r="AY217" s="476"/>
      <c r="AZ217" s="476"/>
      <c r="BA217" s="476"/>
      <c r="BB217" s="476"/>
      <c r="BC217" s="476"/>
      <c r="BD217" s="476"/>
      <c r="BE217" s="476"/>
      <c r="BF217" s="476"/>
      <c r="BG217" s="476"/>
      <c r="BH217" s="476"/>
      <c r="BI217" s="476"/>
      <c r="BJ217" s="476"/>
      <c r="BK217" s="476"/>
      <c r="BL217" s="476"/>
      <c r="BM217" s="476"/>
      <c r="BN217" s="476"/>
      <c r="BO217" s="476"/>
      <c r="BP217" s="476"/>
      <c r="BQ217" s="476"/>
      <c r="BR217" s="476"/>
      <c r="BS217" s="476"/>
      <c r="BT217" s="476"/>
      <c r="BU217" s="476"/>
      <c r="BV217" s="476"/>
      <c r="BW217" s="476"/>
      <c r="BX217" s="476"/>
      <c r="BY217" s="476"/>
      <c r="BZ217" s="476"/>
      <c r="CA217" s="476"/>
      <c r="CB217" s="476"/>
      <c r="CC217" s="476"/>
      <c r="CD217" s="476"/>
      <c r="CE217" s="476"/>
      <c r="CF217" s="476"/>
      <c r="CG217" s="476"/>
      <c r="CH217" s="476"/>
      <c r="CI217" s="476"/>
      <c r="CJ217" s="476"/>
      <c r="CK217" s="476"/>
      <c r="CL217" s="476"/>
      <c r="CM217" s="476"/>
    </row>
    <row r="218" spans="1:91" x14ac:dyDescent="0.15">
      <c r="A218" s="476"/>
      <c r="B218" s="476"/>
      <c r="C218" s="476"/>
      <c r="D218" s="476"/>
      <c r="E218" s="476"/>
      <c r="F218" s="476"/>
      <c r="G218" s="476"/>
      <c r="H218" s="476"/>
      <c r="I218" s="476"/>
      <c r="J218" s="476"/>
      <c r="K218" s="476"/>
      <c r="L218" s="476"/>
      <c r="M218" s="476"/>
      <c r="N218" s="476"/>
      <c r="O218" s="476"/>
      <c r="P218" s="476"/>
      <c r="Q218" s="476"/>
      <c r="R218" s="476"/>
      <c r="S218" s="476"/>
      <c r="T218" s="476"/>
      <c r="U218" s="476"/>
      <c r="V218" s="476"/>
      <c r="W218" s="476"/>
      <c r="X218" s="476"/>
      <c r="Y218" s="476"/>
      <c r="Z218" s="476"/>
      <c r="AA218" s="476"/>
      <c r="AB218" s="476"/>
      <c r="AC218" s="476"/>
      <c r="AD218" s="476"/>
      <c r="AE218" s="476"/>
      <c r="AF218" s="476"/>
      <c r="AG218" s="476"/>
      <c r="AH218" s="476"/>
      <c r="AI218" s="476"/>
      <c r="AJ218" s="476"/>
      <c r="AK218" s="476"/>
      <c r="AL218" s="476"/>
      <c r="AM218" s="476"/>
      <c r="AN218" s="476"/>
      <c r="AO218" s="476"/>
      <c r="AP218" s="476"/>
      <c r="AQ218" s="476"/>
      <c r="AR218" s="476"/>
      <c r="AS218" s="476"/>
      <c r="AT218" s="476"/>
      <c r="AU218" s="476"/>
      <c r="AV218" s="476"/>
      <c r="AW218" s="476"/>
      <c r="AX218" s="476"/>
      <c r="AY218" s="476"/>
      <c r="AZ218" s="476"/>
      <c r="BA218" s="476"/>
      <c r="BB218" s="476"/>
      <c r="BC218" s="476"/>
      <c r="BD218" s="476"/>
      <c r="BE218" s="476"/>
      <c r="BF218" s="476"/>
      <c r="BG218" s="476"/>
      <c r="BH218" s="476"/>
      <c r="BI218" s="476"/>
      <c r="BJ218" s="476"/>
      <c r="BK218" s="476"/>
      <c r="BL218" s="476"/>
      <c r="BM218" s="476"/>
      <c r="BN218" s="476"/>
      <c r="BO218" s="476"/>
      <c r="BP218" s="476"/>
      <c r="BQ218" s="476"/>
      <c r="BR218" s="476"/>
      <c r="BS218" s="476"/>
      <c r="BT218" s="476"/>
      <c r="BU218" s="476"/>
      <c r="BV218" s="476"/>
      <c r="BW218" s="476"/>
      <c r="BX218" s="476"/>
      <c r="BY218" s="476"/>
      <c r="BZ218" s="476"/>
      <c r="CA218" s="476"/>
      <c r="CB218" s="476"/>
      <c r="CC218" s="476"/>
      <c r="CD218" s="476"/>
      <c r="CE218" s="476"/>
      <c r="CF218" s="476"/>
      <c r="CG218" s="476"/>
      <c r="CH218" s="476"/>
      <c r="CI218" s="476"/>
      <c r="CJ218" s="476"/>
      <c r="CK218" s="476"/>
      <c r="CL218" s="476"/>
      <c r="CM218" s="476"/>
    </row>
    <row r="219" spans="1:91" x14ac:dyDescent="0.15">
      <c r="A219" s="476"/>
      <c r="B219" s="476"/>
      <c r="C219" s="476"/>
      <c r="D219" s="476"/>
      <c r="E219" s="476"/>
      <c r="F219" s="476"/>
      <c r="G219" s="476"/>
      <c r="H219" s="476"/>
      <c r="I219" s="476"/>
      <c r="J219" s="476"/>
      <c r="K219" s="476"/>
      <c r="L219" s="476"/>
      <c r="M219" s="476"/>
      <c r="N219" s="476"/>
      <c r="O219" s="476"/>
      <c r="P219" s="476"/>
      <c r="Q219" s="476"/>
      <c r="R219" s="476"/>
      <c r="S219" s="476"/>
      <c r="T219" s="476"/>
      <c r="U219" s="476"/>
      <c r="V219" s="476"/>
      <c r="W219" s="476"/>
      <c r="X219" s="476"/>
      <c r="Y219" s="476"/>
      <c r="Z219" s="476"/>
      <c r="AA219" s="476"/>
      <c r="AB219" s="476"/>
      <c r="AC219" s="476"/>
      <c r="AD219" s="476"/>
      <c r="AE219" s="476"/>
      <c r="AF219" s="476"/>
      <c r="AG219" s="476"/>
      <c r="AH219" s="476"/>
      <c r="AI219" s="476"/>
      <c r="AJ219" s="476"/>
      <c r="AK219" s="476"/>
      <c r="AL219" s="476"/>
      <c r="AM219" s="476"/>
      <c r="AN219" s="476"/>
      <c r="AO219" s="476"/>
      <c r="AP219" s="476"/>
      <c r="AQ219" s="476"/>
      <c r="AR219" s="476"/>
      <c r="AS219" s="476"/>
      <c r="AT219" s="476"/>
      <c r="AU219" s="476"/>
      <c r="AV219" s="476"/>
      <c r="AW219" s="476"/>
      <c r="AX219" s="476"/>
      <c r="AY219" s="476"/>
      <c r="AZ219" s="476"/>
      <c r="BA219" s="476"/>
      <c r="BB219" s="476"/>
      <c r="BC219" s="476"/>
      <c r="BD219" s="476"/>
      <c r="BE219" s="476"/>
      <c r="BF219" s="476"/>
      <c r="BG219" s="476"/>
      <c r="BH219" s="476"/>
      <c r="BI219" s="476"/>
      <c r="BJ219" s="476"/>
      <c r="BK219" s="476"/>
      <c r="BL219" s="476"/>
      <c r="BM219" s="476"/>
      <c r="BN219" s="476"/>
      <c r="BO219" s="476"/>
      <c r="BP219" s="476"/>
      <c r="BQ219" s="476"/>
      <c r="BR219" s="476"/>
      <c r="BS219" s="476"/>
      <c r="BT219" s="476"/>
      <c r="BU219" s="476"/>
      <c r="BV219" s="476"/>
      <c r="BW219" s="476"/>
      <c r="BX219" s="476"/>
      <c r="BY219" s="476"/>
      <c r="BZ219" s="476"/>
      <c r="CA219" s="476"/>
      <c r="CB219" s="476"/>
      <c r="CC219" s="476"/>
      <c r="CD219" s="476"/>
      <c r="CE219" s="476"/>
      <c r="CF219" s="476"/>
      <c r="CG219" s="476"/>
      <c r="CH219" s="476"/>
      <c r="CI219" s="476"/>
      <c r="CJ219" s="476"/>
      <c r="CK219" s="476"/>
      <c r="CL219" s="476"/>
      <c r="CM219" s="476"/>
    </row>
    <row r="220" spans="1:91" x14ac:dyDescent="0.15">
      <c r="A220" s="476"/>
      <c r="B220" s="579"/>
      <c r="C220" s="476"/>
      <c r="E220" s="582"/>
      <c r="H220" s="582"/>
      <c r="K220" s="582"/>
      <c r="N220" s="582"/>
      <c r="Q220" s="582"/>
      <c r="T220" s="582"/>
      <c r="W220" s="582"/>
      <c r="Z220" s="582"/>
      <c r="AC220" s="582"/>
      <c r="AF220" s="582"/>
    </row>
    <row r="221" spans="1:91" x14ac:dyDescent="0.15">
      <c r="A221" s="476"/>
      <c r="B221" s="579"/>
      <c r="C221" s="476"/>
      <c r="E221" s="582"/>
      <c r="H221" s="582"/>
      <c r="K221" s="582"/>
      <c r="N221" s="582"/>
      <c r="Q221" s="582"/>
      <c r="T221" s="582"/>
      <c r="W221" s="582"/>
      <c r="Z221" s="582"/>
      <c r="AC221" s="582"/>
      <c r="AF221" s="582"/>
    </row>
    <row r="222" spans="1:91" x14ac:dyDescent="0.15">
      <c r="A222" s="476"/>
      <c r="B222" s="579"/>
      <c r="C222" s="476"/>
      <c r="E222" s="582"/>
      <c r="H222" s="582"/>
      <c r="K222" s="582"/>
      <c r="N222" s="582"/>
      <c r="Q222" s="582"/>
      <c r="T222" s="582"/>
      <c r="W222" s="582"/>
      <c r="Z222" s="582"/>
      <c r="AC222" s="582"/>
      <c r="AF222" s="582"/>
    </row>
    <row r="223" spans="1:91" x14ac:dyDescent="0.15">
      <c r="A223" s="579"/>
      <c r="B223" s="579"/>
      <c r="C223" s="579"/>
      <c r="D223" s="579"/>
      <c r="E223" s="579"/>
      <c r="G223" s="476"/>
      <c r="H223" s="481"/>
      <c r="J223" s="476"/>
      <c r="K223" s="481"/>
      <c r="M223" s="476"/>
      <c r="N223" s="481"/>
      <c r="P223" s="476"/>
      <c r="Q223" s="481"/>
      <c r="S223" s="476"/>
      <c r="T223" s="481"/>
      <c r="V223" s="476"/>
      <c r="W223" s="481"/>
      <c r="Y223" s="476"/>
      <c r="Z223" s="481"/>
      <c r="AB223" s="476"/>
      <c r="AC223" s="481"/>
      <c r="AE223" s="476"/>
      <c r="AF223" s="481"/>
    </row>
    <row r="224" spans="1:91" x14ac:dyDescent="0.15">
      <c r="A224" s="579"/>
      <c r="B224" s="579"/>
      <c r="C224" s="579"/>
      <c r="D224" s="579"/>
      <c r="E224" s="579"/>
      <c r="G224" s="481"/>
      <c r="H224" s="481"/>
      <c r="J224" s="481"/>
      <c r="K224" s="481"/>
      <c r="M224" s="485"/>
      <c r="N224" s="476"/>
      <c r="P224" s="476"/>
      <c r="Q224" s="476"/>
      <c r="S224" s="476"/>
      <c r="T224" s="476"/>
      <c r="V224" s="476"/>
      <c r="W224" s="476"/>
      <c r="Y224" s="476"/>
      <c r="Z224" s="476"/>
      <c r="AB224" s="476"/>
      <c r="AC224" s="476"/>
    </row>
    <row r="225" spans="1:33" ht="20" x14ac:dyDescent="0.2">
      <c r="A225" s="579"/>
      <c r="B225" s="1689" t="s">
        <v>337</v>
      </c>
      <c r="C225" s="481"/>
      <c r="D225" s="481"/>
      <c r="E225" s="481"/>
      <c r="F225" s="481"/>
      <c r="G225" s="481"/>
      <c r="H225" s="481"/>
      <c r="I225" s="481"/>
      <c r="J225" s="481"/>
      <c r="K225" s="481"/>
      <c r="L225" s="481"/>
      <c r="M225" s="481"/>
      <c r="N225" s="481"/>
      <c r="O225" s="481"/>
      <c r="P225" s="476"/>
      <c r="Q225" s="481"/>
      <c r="R225" s="481"/>
      <c r="S225" s="476"/>
      <c r="T225" s="481"/>
      <c r="U225" s="481"/>
      <c r="V225" s="476"/>
      <c r="W225" s="481"/>
      <c r="X225" s="481"/>
      <c r="Y225" s="476"/>
      <c r="Z225" s="481"/>
      <c r="AA225" s="481"/>
      <c r="AB225" s="476"/>
      <c r="AC225" s="481"/>
      <c r="AD225" s="481"/>
      <c r="AE225" s="476"/>
      <c r="AF225" s="481"/>
      <c r="AG225" s="481"/>
    </row>
    <row r="226" spans="1:33" x14ac:dyDescent="0.15">
      <c r="A226" s="486"/>
      <c r="B226" s="1609" t="str">
        <f>B4</f>
        <v>ACTIVOS</v>
      </c>
      <c r="C226" s="1690" t="str">
        <f>C4</f>
        <v>valor sin iva</v>
      </c>
      <c r="D226" s="1691" t="s">
        <v>270</v>
      </c>
      <c r="E226" s="1692" t="s">
        <v>335</v>
      </c>
      <c r="F226" s="1693" t="s">
        <v>1638</v>
      </c>
      <c r="G226" s="1694" t="s">
        <v>771</v>
      </c>
      <c r="H226" s="481"/>
      <c r="I226" s="482"/>
      <c r="J226" s="476"/>
      <c r="K226" s="481"/>
      <c r="L226" s="482"/>
      <c r="M226" s="476"/>
      <c r="N226" s="481"/>
      <c r="O226" s="482"/>
      <c r="P226" s="476"/>
      <c r="Q226" s="481"/>
      <c r="R226" s="482"/>
      <c r="S226" s="476"/>
      <c r="T226" s="481"/>
      <c r="U226" s="482"/>
      <c r="V226" s="476"/>
      <c r="W226" s="481"/>
      <c r="X226" s="482"/>
      <c r="Y226" s="476"/>
      <c r="Z226" s="481"/>
      <c r="AA226" s="482"/>
      <c r="AB226" s="476"/>
      <c r="AC226" s="481"/>
      <c r="AD226" s="482"/>
      <c r="AE226" s="476"/>
      <c r="AF226" s="481"/>
      <c r="AG226" s="482"/>
    </row>
    <row r="227" spans="1:33" x14ac:dyDescent="0.15">
      <c r="A227" s="486"/>
      <c r="B227" s="1344"/>
      <c r="C227" s="1344"/>
      <c r="D227" s="1691"/>
      <c r="E227" s="1692"/>
      <c r="F227" s="1024">
        <f>SUM(F228:F233)</f>
        <v>0</v>
      </c>
      <c r="G227" s="1695"/>
      <c r="H227" s="1230">
        <v>1</v>
      </c>
      <c r="I227" s="1230">
        <v>2</v>
      </c>
      <c r="J227" s="1230">
        <v>3</v>
      </c>
      <c r="K227" s="1230">
        <v>4</v>
      </c>
      <c r="L227" s="1230">
        <v>5</v>
      </c>
      <c r="M227" s="1230">
        <v>6</v>
      </c>
      <c r="N227" s="1230">
        <v>7</v>
      </c>
      <c r="O227" s="1230">
        <v>8</v>
      </c>
      <c r="P227" s="1230">
        <v>9</v>
      </c>
      <c r="Q227" s="481">
        <v>10</v>
      </c>
      <c r="R227" s="482"/>
      <c r="S227" s="476"/>
      <c r="T227" s="481"/>
      <c r="U227" s="482"/>
      <c r="V227" s="476"/>
      <c r="W227" s="481"/>
      <c r="X227" s="482"/>
      <c r="Y227" s="476"/>
      <c r="Z227" s="481"/>
      <c r="AA227" s="482"/>
      <c r="AB227" s="476"/>
      <c r="AC227" s="481"/>
      <c r="AD227" s="482"/>
      <c r="AE227" s="476"/>
      <c r="AF227" s="481"/>
      <c r="AG227" s="482"/>
    </row>
    <row r="228" spans="1:33" x14ac:dyDescent="0.15">
      <c r="A228" s="486"/>
      <c r="B228" s="579">
        <f t="shared" ref="B228:C233" si="218">B5</f>
        <v>0</v>
      </c>
      <c r="C228" s="476">
        <f t="shared" si="218"/>
        <v>0</v>
      </c>
      <c r="D228" s="78">
        <f>'3a'!K114</f>
        <v>0</v>
      </c>
      <c r="E228" s="668">
        <f>'3a'!L114</f>
        <v>0</v>
      </c>
      <c r="F228" s="78">
        <f t="shared" ref="F228:F233" si="219">IF(C228&gt;0,C228+G228,0)</f>
        <v>0</v>
      </c>
      <c r="G228" s="642">
        <f>IF(H$227&lt;=$D228,H228,0)+IF(I$227&lt;=$D228,I228,0)+IF(J$227&lt;=$D228,J228,0)+IF(K$227&lt;=D228,K228,0)+IF(L$227&lt;=D228,L228,0)+IF(M$227&lt;=D228,M228,0)+IF(N$227&lt;=D228,N228,0)+IF(O$227&lt;=D228,O228,0)+IF(P$227&lt;=D228,P228,0)+IF(Q$227&lt;=D228,Q228,0)</f>
        <v>0</v>
      </c>
      <c r="H228" s="642" t="e">
        <f t="shared" ref="H228:H233" si="220">-IPMT($E228,H$227,$D228,$C228)</f>
        <v>#NUM!</v>
      </c>
      <c r="I228" s="642" t="e">
        <f t="shared" ref="I228:Q233" si="221">-IPMT($E228,I$227,$D228,$C228)</f>
        <v>#NUM!</v>
      </c>
      <c r="J228" s="642" t="e">
        <f t="shared" si="221"/>
        <v>#NUM!</v>
      </c>
      <c r="K228" s="642" t="e">
        <f t="shared" si="221"/>
        <v>#NUM!</v>
      </c>
      <c r="L228" s="642" t="e">
        <f t="shared" si="221"/>
        <v>#NUM!</v>
      </c>
      <c r="M228" s="642" t="e">
        <f t="shared" si="221"/>
        <v>#NUM!</v>
      </c>
      <c r="N228" s="642" t="e">
        <f t="shared" si="221"/>
        <v>#NUM!</v>
      </c>
      <c r="O228" s="642" t="e">
        <f t="shared" si="221"/>
        <v>#NUM!</v>
      </c>
      <c r="P228" s="642" t="e">
        <f t="shared" si="221"/>
        <v>#NUM!</v>
      </c>
      <c r="Q228" s="642" t="e">
        <f t="shared" si="221"/>
        <v>#NUM!</v>
      </c>
      <c r="R228" s="642"/>
    </row>
    <row r="229" spans="1:33" x14ac:dyDescent="0.15">
      <c r="A229" s="486"/>
      <c r="B229" s="579">
        <f t="shared" si="218"/>
        <v>0</v>
      </c>
      <c r="C229" s="476">
        <f t="shared" si="218"/>
        <v>0</v>
      </c>
      <c r="D229" s="78">
        <f>'3a'!K115</f>
        <v>0</v>
      </c>
      <c r="E229" s="668">
        <f>'3a'!L115</f>
        <v>0</v>
      </c>
      <c r="F229" s="78">
        <f t="shared" si="219"/>
        <v>0</v>
      </c>
      <c r="G229" s="642">
        <f t="shared" ref="G229:G275" si="222">IF(H$227&lt;=$D229,H229,0)+IF(I$227&lt;=$D229,I229,0)+IF(J$227&lt;=$D229,J229,0)+IF(K$227&lt;=D229,K229,0)+IF(L$227&lt;=D229,L229,0)+IF(M$227&lt;=D229,M229,0)+IF(N$227&lt;=D229,N229,0)+IF(O$227&lt;=D229,O229,0)+IF(P$227&lt;=D229,P229,0)+IF(Q$227&lt;=D229,Q229,0)</f>
        <v>0</v>
      </c>
      <c r="H229" s="642" t="e">
        <f t="shared" si="220"/>
        <v>#NUM!</v>
      </c>
      <c r="I229" s="642" t="e">
        <f t="shared" si="221"/>
        <v>#NUM!</v>
      </c>
      <c r="J229" s="642" t="e">
        <f t="shared" si="221"/>
        <v>#NUM!</v>
      </c>
      <c r="K229" s="642" t="e">
        <f t="shared" si="221"/>
        <v>#NUM!</v>
      </c>
      <c r="L229" s="642" t="e">
        <f t="shared" si="221"/>
        <v>#NUM!</v>
      </c>
      <c r="M229" s="642" t="e">
        <f t="shared" si="221"/>
        <v>#NUM!</v>
      </c>
      <c r="N229" s="642" t="e">
        <f t="shared" si="221"/>
        <v>#NUM!</v>
      </c>
      <c r="O229" s="642" t="e">
        <f t="shared" si="221"/>
        <v>#NUM!</v>
      </c>
      <c r="P229" s="642" t="e">
        <f t="shared" si="221"/>
        <v>#NUM!</v>
      </c>
      <c r="Q229" s="642" t="e">
        <f t="shared" si="221"/>
        <v>#NUM!</v>
      </c>
    </row>
    <row r="230" spans="1:33" x14ac:dyDescent="0.15">
      <c r="A230" s="486"/>
      <c r="B230" s="579">
        <f t="shared" si="218"/>
        <v>0</v>
      </c>
      <c r="C230" s="476">
        <f t="shared" si="218"/>
        <v>0</v>
      </c>
      <c r="D230" s="78">
        <f>'3a'!K116</f>
        <v>0</v>
      </c>
      <c r="E230" s="668">
        <f>'3a'!L116</f>
        <v>0</v>
      </c>
      <c r="F230" s="78">
        <f t="shared" si="219"/>
        <v>0</v>
      </c>
      <c r="G230" s="642">
        <f t="shared" si="222"/>
        <v>0</v>
      </c>
      <c r="H230" s="642" t="e">
        <f t="shared" si="220"/>
        <v>#NUM!</v>
      </c>
      <c r="I230" s="642" t="e">
        <f t="shared" si="221"/>
        <v>#NUM!</v>
      </c>
      <c r="J230" s="642" t="e">
        <f t="shared" si="221"/>
        <v>#NUM!</v>
      </c>
      <c r="K230" s="642" t="e">
        <f t="shared" si="221"/>
        <v>#NUM!</v>
      </c>
      <c r="L230" s="642" t="e">
        <f t="shared" si="221"/>
        <v>#NUM!</v>
      </c>
      <c r="M230" s="642" t="e">
        <f t="shared" si="221"/>
        <v>#NUM!</v>
      </c>
      <c r="N230" s="642" t="e">
        <f t="shared" si="221"/>
        <v>#NUM!</v>
      </c>
      <c r="O230" s="642" t="e">
        <f t="shared" si="221"/>
        <v>#NUM!</v>
      </c>
      <c r="P230" s="642" t="e">
        <f t="shared" si="221"/>
        <v>#NUM!</v>
      </c>
      <c r="Q230" s="642" t="e">
        <f t="shared" si="221"/>
        <v>#NUM!</v>
      </c>
    </row>
    <row r="231" spans="1:33" x14ac:dyDescent="0.15">
      <c r="A231" s="486"/>
      <c r="B231" s="579">
        <f t="shared" si="218"/>
        <v>0</v>
      </c>
      <c r="C231" s="476">
        <f t="shared" si="218"/>
        <v>0</v>
      </c>
      <c r="D231" s="78">
        <f>'3a'!K117</f>
        <v>0</v>
      </c>
      <c r="E231" s="668">
        <f>'3a'!L117</f>
        <v>0</v>
      </c>
      <c r="F231" s="78">
        <f t="shared" si="219"/>
        <v>0</v>
      </c>
      <c r="G231" s="642">
        <f t="shared" si="222"/>
        <v>0</v>
      </c>
      <c r="H231" s="642" t="e">
        <f t="shared" si="220"/>
        <v>#NUM!</v>
      </c>
      <c r="I231" s="642" t="e">
        <f t="shared" si="221"/>
        <v>#NUM!</v>
      </c>
      <c r="J231" s="642" t="e">
        <f t="shared" si="221"/>
        <v>#NUM!</v>
      </c>
      <c r="K231" s="642" t="e">
        <f t="shared" si="221"/>
        <v>#NUM!</v>
      </c>
      <c r="L231" s="642" t="e">
        <f t="shared" si="221"/>
        <v>#NUM!</v>
      </c>
      <c r="M231" s="642" t="e">
        <f t="shared" si="221"/>
        <v>#NUM!</v>
      </c>
      <c r="N231" s="642" t="e">
        <f t="shared" si="221"/>
        <v>#NUM!</v>
      </c>
      <c r="O231" s="642" t="e">
        <f t="shared" si="221"/>
        <v>#NUM!</v>
      </c>
      <c r="P231" s="642" t="e">
        <f t="shared" si="221"/>
        <v>#NUM!</v>
      </c>
      <c r="Q231" s="642" t="e">
        <f t="shared" si="221"/>
        <v>#NUM!</v>
      </c>
    </row>
    <row r="232" spans="1:33" x14ac:dyDescent="0.15">
      <c r="A232" s="486"/>
      <c r="B232" s="579">
        <f t="shared" si="218"/>
        <v>0</v>
      </c>
      <c r="C232" s="476">
        <f t="shared" si="218"/>
        <v>0</v>
      </c>
      <c r="D232" s="78">
        <f>'3a'!K118</f>
        <v>0</v>
      </c>
      <c r="E232" s="668">
        <f>'3a'!L118</f>
        <v>0</v>
      </c>
      <c r="F232" s="78">
        <f t="shared" si="219"/>
        <v>0</v>
      </c>
      <c r="G232" s="642">
        <f t="shared" si="222"/>
        <v>0</v>
      </c>
      <c r="H232" s="642" t="e">
        <f t="shared" si="220"/>
        <v>#NUM!</v>
      </c>
      <c r="I232" s="642" t="e">
        <f t="shared" si="221"/>
        <v>#NUM!</v>
      </c>
      <c r="J232" s="642" t="e">
        <f t="shared" si="221"/>
        <v>#NUM!</v>
      </c>
      <c r="K232" s="642" t="e">
        <f t="shared" si="221"/>
        <v>#NUM!</v>
      </c>
      <c r="L232" s="642" t="e">
        <f t="shared" si="221"/>
        <v>#NUM!</v>
      </c>
      <c r="M232" s="642" t="e">
        <f t="shared" si="221"/>
        <v>#NUM!</v>
      </c>
      <c r="N232" s="642" t="e">
        <f t="shared" si="221"/>
        <v>#NUM!</v>
      </c>
      <c r="O232" s="642" t="e">
        <f t="shared" si="221"/>
        <v>#NUM!</v>
      </c>
      <c r="P232" s="642" t="e">
        <f t="shared" si="221"/>
        <v>#NUM!</v>
      </c>
      <c r="Q232" s="642" t="e">
        <f t="shared" si="221"/>
        <v>#NUM!</v>
      </c>
    </row>
    <row r="233" spans="1:33" x14ac:dyDescent="0.15">
      <c r="A233" s="486"/>
      <c r="B233" s="579">
        <f t="shared" si="218"/>
        <v>0</v>
      </c>
      <c r="C233" s="476">
        <f t="shared" si="218"/>
        <v>0</v>
      </c>
      <c r="D233" s="78">
        <f>'3a'!K119</f>
        <v>0</v>
      </c>
      <c r="E233" s="668">
        <f>'3a'!L119</f>
        <v>0</v>
      </c>
      <c r="F233" s="78">
        <f t="shared" si="219"/>
        <v>0</v>
      </c>
      <c r="G233" s="642">
        <f t="shared" si="222"/>
        <v>0</v>
      </c>
      <c r="H233" s="642" t="e">
        <f t="shared" si="220"/>
        <v>#NUM!</v>
      </c>
      <c r="I233" s="642" t="e">
        <f t="shared" si="221"/>
        <v>#NUM!</v>
      </c>
      <c r="J233" s="642" t="e">
        <f t="shared" si="221"/>
        <v>#NUM!</v>
      </c>
      <c r="K233" s="642" t="e">
        <f t="shared" si="221"/>
        <v>#NUM!</v>
      </c>
      <c r="L233" s="642" t="e">
        <f t="shared" si="221"/>
        <v>#NUM!</v>
      </c>
      <c r="M233" s="642" t="e">
        <f t="shared" si="221"/>
        <v>#NUM!</v>
      </c>
      <c r="N233" s="642" t="e">
        <f t="shared" si="221"/>
        <v>#NUM!</v>
      </c>
      <c r="O233" s="642" t="e">
        <f t="shared" si="221"/>
        <v>#NUM!</v>
      </c>
      <c r="P233" s="642" t="e">
        <f t="shared" si="221"/>
        <v>#NUM!</v>
      </c>
      <c r="Q233" s="642" t="e">
        <f t="shared" si="221"/>
        <v>#NUM!</v>
      </c>
    </row>
    <row r="234" spans="1:33" x14ac:dyDescent="0.15">
      <c r="A234" s="486"/>
      <c r="B234" s="579" t="str">
        <f t="shared" ref="B234:B246" si="223">B11</f>
        <v>TOT</v>
      </c>
      <c r="C234" s="476"/>
      <c r="D234" s="78"/>
      <c r="E234" s="668"/>
      <c r="F234" s="669">
        <f>SUM(F235:F240)</f>
        <v>0</v>
      </c>
      <c r="G234" s="642"/>
      <c r="H234" s="642"/>
      <c r="I234" s="642"/>
      <c r="J234" s="642"/>
      <c r="K234" s="642"/>
      <c r="L234" s="642"/>
      <c r="M234" s="642"/>
      <c r="N234" s="642"/>
      <c r="O234" s="642"/>
      <c r="P234" s="642"/>
      <c r="Q234" s="642"/>
    </row>
    <row r="235" spans="1:33" x14ac:dyDescent="0.15">
      <c r="A235" s="486"/>
      <c r="B235" s="579">
        <f t="shared" si="223"/>
        <v>0</v>
      </c>
      <c r="C235" s="476">
        <f t="shared" ref="C235:C240" si="224">C12</f>
        <v>0</v>
      </c>
      <c r="D235" s="78">
        <f>'3a'!K121</f>
        <v>0</v>
      </c>
      <c r="E235" s="668">
        <f>'3a'!L121</f>
        <v>0</v>
      </c>
      <c r="F235" s="78">
        <f t="shared" ref="F235:F240" si="225">IF(C235&gt;0,C235+G235,0)</f>
        <v>0</v>
      </c>
      <c r="G235" s="642">
        <f t="shared" si="222"/>
        <v>0</v>
      </c>
      <c r="H235" s="642" t="e">
        <f t="shared" ref="H235:Q250" si="226">-IPMT($E235,H$227,$D235,$C235)</f>
        <v>#NUM!</v>
      </c>
      <c r="I235" s="642" t="e">
        <f t="shared" si="226"/>
        <v>#NUM!</v>
      </c>
      <c r="J235" s="642" t="e">
        <f t="shared" si="226"/>
        <v>#NUM!</v>
      </c>
      <c r="K235" s="642" t="e">
        <f t="shared" si="226"/>
        <v>#NUM!</v>
      </c>
      <c r="L235" s="642" t="e">
        <f t="shared" si="226"/>
        <v>#NUM!</v>
      </c>
      <c r="M235" s="642" t="e">
        <f t="shared" si="226"/>
        <v>#NUM!</v>
      </c>
      <c r="N235" s="642" t="e">
        <f t="shared" si="226"/>
        <v>#NUM!</v>
      </c>
      <c r="O235" s="642" t="e">
        <f t="shared" si="226"/>
        <v>#NUM!</v>
      </c>
      <c r="P235" s="642" t="e">
        <f t="shared" si="226"/>
        <v>#NUM!</v>
      </c>
      <c r="Q235" s="642" t="e">
        <f t="shared" si="226"/>
        <v>#NUM!</v>
      </c>
    </row>
    <row r="236" spans="1:33" x14ac:dyDescent="0.15">
      <c r="A236" s="486"/>
      <c r="B236" s="579">
        <f t="shared" si="223"/>
        <v>0</v>
      </c>
      <c r="C236" s="476">
        <f t="shared" si="224"/>
        <v>0</v>
      </c>
      <c r="D236" s="78">
        <f>'3a'!K122</f>
        <v>0</v>
      </c>
      <c r="E236" s="668">
        <f>'3a'!L122</f>
        <v>0</v>
      </c>
      <c r="F236" s="78">
        <f t="shared" si="225"/>
        <v>0</v>
      </c>
      <c r="G236" s="642">
        <f t="shared" si="222"/>
        <v>0</v>
      </c>
      <c r="H236" s="642" t="e">
        <f t="shared" si="226"/>
        <v>#NUM!</v>
      </c>
      <c r="I236" s="642" t="e">
        <f t="shared" si="226"/>
        <v>#NUM!</v>
      </c>
      <c r="J236" s="642" t="e">
        <f t="shared" si="226"/>
        <v>#NUM!</v>
      </c>
      <c r="K236" s="642" t="e">
        <f t="shared" si="226"/>
        <v>#NUM!</v>
      </c>
      <c r="L236" s="642" t="e">
        <f t="shared" si="226"/>
        <v>#NUM!</v>
      </c>
      <c r="M236" s="642" t="e">
        <f t="shared" si="226"/>
        <v>#NUM!</v>
      </c>
      <c r="N236" s="642" t="e">
        <f t="shared" si="226"/>
        <v>#NUM!</v>
      </c>
      <c r="O236" s="642" t="e">
        <f t="shared" si="226"/>
        <v>#NUM!</v>
      </c>
      <c r="P236" s="642" t="e">
        <f t="shared" si="226"/>
        <v>#NUM!</v>
      </c>
      <c r="Q236" s="642" t="e">
        <f t="shared" si="226"/>
        <v>#NUM!</v>
      </c>
    </row>
    <row r="237" spans="1:33" x14ac:dyDescent="0.15">
      <c r="A237" s="486"/>
      <c r="B237" s="579">
        <f t="shared" si="223"/>
        <v>0</v>
      </c>
      <c r="C237" s="476">
        <f t="shared" si="224"/>
        <v>0</v>
      </c>
      <c r="D237" s="78">
        <f>'3a'!K123</f>
        <v>0</v>
      </c>
      <c r="E237" s="668">
        <f>'3a'!L123</f>
        <v>0</v>
      </c>
      <c r="F237" s="78">
        <f t="shared" si="225"/>
        <v>0</v>
      </c>
      <c r="G237" s="642">
        <f t="shared" si="222"/>
        <v>0</v>
      </c>
      <c r="H237" s="642" t="e">
        <f t="shared" si="226"/>
        <v>#NUM!</v>
      </c>
      <c r="I237" s="642" t="e">
        <f t="shared" si="226"/>
        <v>#NUM!</v>
      </c>
      <c r="J237" s="642" t="e">
        <f t="shared" si="226"/>
        <v>#NUM!</v>
      </c>
      <c r="K237" s="642" t="e">
        <f t="shared" si="226"/>
        <v>#NUM!</v>
      </c>
      <c r="L237" s="642" t="e">
        <f t="shared" si="226"/>
        <v>#NUM!</v>
      </c>
      <c r="M237" s="642" t="e">
        <f t="shared" si="226"/>
        <v>#NUM!</v>
      </c>
      <c r="N237" s="642" t="e">
        <f t="shared" si="226"/>
        <v>#NUM!</v>
      </c>
      <c r="O237" s="642" t="e">
        <f t="shared" si="226"/>
        <v>#NUM!</v>
      </c>
      <c r="P237" s="642" t="e">
        <f t="shared" si="226"/>
        <v>#NUM!</v>
      </c>
      <c r="Q237" s="642" t="e">
        <f t="shared" si="226"/>
        <v>#NUM!</v>
      </c>
    </row>
    <row r="238" spans="1:33" x14ac:dyDescent="0.15">
      <c r="A238" s="486"/>
      <c r="B238" s="579">
        <f t="shared" si="223"/>
        <v>0</v>
      </c>
      <c r="C238" s="476">
        <f t="shared" si="224"/>
        <v>0</v>
      </c>
      <c r="D238" s="78">
        <f>'3a'!K124</f>
        <v>0</v>
      </c>
      <c r="E238" s="668">
        <f>'3a'!L124</f>
        <v>0</v>
      </c>
      <c r="F238" s="78">
        <f t="shared" si="225"/>
        <v>0</v>
      </c>
      <c r="G238" s="642">
        <f t="shared" si="222"/>
        <v>0</v>
      </c>
      <c r="H238" s="642" t="e">
        <f t="shared" si="226"/>
        <v>#NUM!</v>
      </c>
      <c r="I238" s="642" t="e">
        <f t="shared" si="226"/>
        <v>#NUM!</v>
      </c>
      <c r="J238" s="642" t="e">
        <f t="shared" si="226"/>
        <v>#NUM!</v>
      </c>
      <c r="K238" s="642" t="e">
        <f t="shared" si="226"/>
        <v>#NUM!</v>
      </c>
      <c r="L238" s="642" t="e">
        <f t="shared" si="226"/>
        <v>#NUM!</v>
      </c>
      <c r="M238" s="642" t="e">
        <f t="shared" si="226"/>
        <v>#NUM!</v>
      </c>
      <c r="N238" s="642" t="e">
        <f t="shared" si="226"/>
        <v>#NUM!</v>
      </c>
      <c r="O238" s="642" t="e">
        <f t="shared" si="226"/>
        <v>#NUM!</v>
      </c>
      <c r="P238" s="642" t="e">
        <f t="shared" si="226"/>
        <v>#NUM!</v>
      </c>
      <c r="Q238" s="642" t="e">
        <f t="shared" si="226"/>
        <v>#NUM!</v>
      </c>
    </row>
    <row r="239" spans="1:33" x14ac:dyDescent="0.15">
      <c r="A239" s="486"/>
      <c r="B239" s="579">
        <f t="shared" si="223"/>
        <v>0</v>
      </c>
      <c r="C239" s="476">
        <f t="shared" si="224"/>
        <v>0</v>
      </c>
      <c r="D239" s="78">
        <f>'3a'!K125</f>
        <v>0</v>
      </c>
      <c r="E239" s="668">
        <f>'3a'!L125</f>
        <v>0</v>
      </c>
      <c r="F239" s="78">
        <f t="shared" si="225"/>
        <v>0</v>
      </c>
      <c r="G239" s="642">
        <f t="shared" si="222"/>
        <v>0</v>
      </c>
      <c r="H239" s="642" t="e">
        <f t="shared" si="226"/>
        <v>#NUM!</v>
      </c>
      <c r="I239" s="642" t="e">
        <f t="shared" si="226"/>
        <v>#NUM!</v>
      </c>
      <c r="J239" s="642" t="e">
        <f t="shared" si="226"/>
        <v>#NUM!</v>
      </c>
      <c r="K239" s="642" t="e">
        <f t="shared" si="226"/>
        <v>#NUM!</v>
      </c>
      <c r="L239" s="642" t="e">
        <f t="shared" si="226"/>
        <v>#NUM!</v>
      </c>
      <c r="M239" s="642" t="e">
        <f t="shared" si="226"/>
        <v>#NUM!</v>
      </c>
      <c r="N239" s="642" t="e">
        <f t="shared" si="226"/>
        <v>#NUM!</v>
      </c>
      <c r="O239" s="642" t="e">
        <f t="shared" si="226"/>
        <v>#NUM!</v>
      </c>
      <c r="P239" s="642" t="e">
        <f t="shared" si="226"/>
        <v>#NUM!</v>
      </c>
      <c r="Q239" s="642" t="e">
        <f t="shared" si="226"/>
        <v>#NUM!</v>
      </c>
    </row>
    <row r="240" spans="1:33" x14ac:dyDescent="0.15">
      <c r="A240" s="486"/>
      <c r="B240" s="579">
        <f t="shared" si="223"/>
        <v>0</v>
      </c>
      <c r="C240" s="476">
        <f t="shared" si="224"/>
        <v>0</v>
      </c>
      <c r="D240" s="78">
        <f>'3a'!K126</f>
        <v>0</v>
      </c>
      <c r="E240" s="668">
        <f>'3a'!L126</f>
        <v>0</v>
      </c>
      <c r="F240" s="78">
        <f t="shared" si="225"/>
        <v>0</v>
      </c>
      <c r="G240" s="642">
        <f t="shared" si="222"/>
        <v>0</v>
      </c>
      <c r="H240" s="642" t="e">
        <f t="shared" si="226"/>
        <v>#NUM!</v>
      </c>
      <c r="I240" s="642" t="e">
        <f t="shared" si="226"/>
        <v>#NUM!</v>
      </c>
      <c r="J240" s="642" t="e">
        <f t="shared" si="226"/>
        <v>#NUM!</v>
      </c>
      <c r="K240" s="642" t="e">
        <f t="shared" si="226"/>
        <v>#NUM!</v>
      </c>
      <c r="L240" s="642" t="e">
        <f t="shared" si="226"/>
        <v>#NUM!</v>
      </c>
      <c r="M240" s="642" t="e">
        <f t="shared" si="226"/>
        <v>#NUM!</v>
      </c>
      <c r="N240" s="642" t="e">
        <f t="shared" si="226"/>
        <v>#NUM!</v>
      </c>
      <c r="O240" s="642" t="e">
        <f t="shared" si="226"/>
        <v>#NUM!</v>
      </c>
      <c r="P240" s="642" t="e">
        <f t="shared" si="226"/>
        <v>#NUM!</v>
      </c>
      <c r="Q240" s="642" t="e">
        <f t="shared" si="226"/>
        <v>#NUM!</v>
      </c>
    </row>
    <row r="241" spans="1:17" x14ac:dyDescent="0.15">
      <c r="A241" s="486"/>
      <c r="B241" s="579" t="str">
        <f t="shared" si="223"/>
        <v>TOT</v>
      </c>
      <c r="C241" s="476"/>
      <c r="D241" s="78"/>
      <c r="E241" s="668"/>
      <c r="F241" s="669">
        <f>SUM(F242:F247)</f>
        <v>0</v>
      </c>
      <c r="G241" s="642"/>
      <c r="H241" s="642"/>
      <c r="I241" s="642"/>
      <c r="J241" s="642"/>
      <c r="K241" s="642"/>
      <c r="L241" s="642"/>
      <c r="M241" s="642"/>
      <c r="N241" s="642"/>
      <c r="O241" s="642"/>
      <c r="P241" s="642"/>
      <c r="Q241" s="642"/>
    </row>
    <row r="242" spans="1:17" x14ac:dyDescent="0.15">
      <c r="A242" s="486"/>
      <c r="B242" s="579">
        <f t="shared" si="223"/>
        <v>0</v>
      </c>
      <c r="C242" s="476">
        <f>C19</f>
        <v>0</v>
      </c>
      <c r="D242" s="78">
        <f>'3a'!K128</f>
        <v>0</v>
      </c>
      <c r="E242" s="668">
        <f>'3a'!L128</f>
        <v>0</v>
      </c>
      <c r="F242" s="78">
        <f t="shared" ref="F242:F247" si="227">IF(C242&gt;0,C242+G242,0)</f>
        <v>0</v>
      </c>
      <c r="G242" s="642">
        <f t="shared" si="222"/>
        <v>0</v>
      </c>
      <c r="H242" s="642" t="e">
        <f t="shared" si="226"/>
        <v>#NUM!</v>
      </c>
      <c r="I242" s="642" t="e">
        <f t="shared" si="226"/>
        <v>#NUM!</v>
      </c>
      <c r="J242" s="642" t="e">
        <f t="shared" si="226"/>
        <v>#NUM!</v>
      </c>
      <c r="K242" s="642" t="e">
        <f t="shared" si="226"/>
        <v>#NUM!</v>
      </c>
      <c r="L242" s="642" t="e">
        <f t="shared" si="226"/>
        <v>#NUM!</v>
      </c>
      <c r="M242" s="642" t="e">
        <f t="shared" si="226"/>
        <v>#NUM!</v>
      </c>
      <c r="N242" s="642" t="e">
        <f t="shared" si="226"/>
        <v>#NUM!</v>
      </c>
      <c r="O242" s="642" t="e">
        <f t="shared" si="226"/>
        <v>#NUM!</v>
      </c>
      <c r="P242" s="642" t="e">
        <f t="shared" si="226"/>
        <v>#NUM!</v>
      </c>
      <c r="Q242" s="642" t="e">
        <f t="shared" si="226"/>
        <v>#NUM!</v>
      </c>
    </row>
    <row r="243" spans="1:17" x14ac:dyDescent="0.15">
      <c r="A243" s="486"/>
      <c r="B243" s="579">
        <f t="shared" si="223"/>
        <v>0</v>
      </c>
      <c r="C243" s="476">
        <f>C20</f>
        <v>0</v>
      </c>
      <c r="D243" s="78">
        <f>'3a'!K129</f>
        <v>0</v>
      </c>
      <c r="E243" s="668">
        <f>'3a'!L129</f>
        <v>0</v>
      </c>
      <c r="F243" s="78">
        <f t="shared" si="227"/>
        <v>0</v>
      </c>
      <c r="G243" s="642">
        <f t="shared" si="222"/>
        <v>0</v>
      </c>
      <c r="H243" s="642" t="e">
        <f t="shared" si="226"/>
        <v>#NUM!</v>
      </c>
      <c r="I243" s="642" t="e">
        <f t="shared" si="226"/>
        <v>#NUM!</v>
      </c>
      <c r="J243" s="642" t="e">
        <f t="shared" si="226"/>
        <v>#NUM!</v>
      </c>
      <c r="K243" s="642" t="e">
        <f t="shared" si="226"/>
        <v>#NUM!</v>
      </c>
      <c r="L243" s="642" t="e">
        <f t="shared" si="226"/>
        <v>#NUM!</v>
      </c>
      <c r="M243" s="642" t="e">
        <f t="shared" si="226"/>
        <v>#NUM!</v>
      </c>
      <c r="N243" s="642" t="e">
        <f t="shared" si="226"/>
        <v>#NUM!</v>
      </c>
      <c r="O243" s="642" t="e">
        <f t="shared" si="226"/>
        <v>#NUM!</v>
      </c>
      <c r="P243" s="642" t="e">
        <f t="shared" si="226"/>
        <v>#NUM!</v>
      </c>
      <c r="Q243" s="642" t="e">
        <f t="shared" si="226"/>
        <v>#NUM!</v>
      </c>
    </row>
    <row r="244" spans="1:17" x14ac:dyDescent="0.15">
      <c r="A244" s="486"/>
      <c r="B244" s="579">
        <f t="shared" si="223"/>
        <v>0</v>
      </c>
      <c r="C244" s="476">
        <f>C21</f>
        <v>0</v>
      </c>
      <c r="D244" s="78">
        <f>'3a'!K130</f>
        <v>0</v>
      </c>
      <c r="E244" s="668">
        <f>'3a'!L130</f>
        <v>0</v>
      </c>
      <c r="F244" s="78">
        <f t="shared" si="227"/>
        <v>0</v>
      </c>
      <c r="G244" s="642">
        <f t="shared" si="222"/>
        <v>0</v>
      </c>
      <c r="H244" s="642" t="e">
        <f t="shared" si="226"/>
        <v>#NUM!</v>
      </c>
      <c r="I244" s="642" t="e">
        <f t="shared" si="226"/>
        <v>#NUM!</v>
      </c>
      <c r="J244" s="642" t="e">
        <f t="shared" si="226"/>
        <v>#NUM!</v>
      </c>
      <c r="K244" s="642" t="e">
        <f t="shared" si="226"/>
        <v>#NUM!</v>
      </c>
      <c r="L244" s="642" t="e">
        <f t="shared" si="226"/>
        <v>#NUM!</v>
      </c>
      <c r="M244" s="642" t="e">
        <f t="shared" si="226"/>
        <v>#NUM!</v>
      </c>
      <c r="N244" s="642" t="e">
        <f t="shared" si="226"/>
        <v>#NUM!</v>
      </c>
      <c r="O244" s="642" t="e">
        <f t="shared" si="226"/>
        <v>#NUM!</v>
      </c>
      <c r="P244" s="642" t="e">
        <f t="shared" si="226"/>
        <v>#NUM!</v>
      </c>
      <c r="Q244" s="642" t="e">
        <f t="shared" si="226"/>
        <v>#NUM!</v>
      </c>
    </row>
    <row r="245" spans="1:17" x14ac:dyDescent="0.15">
      <c r="A245" s="486"/>
      <c r="B245" s="579">
        <f t="shared" si="223"/>
        <v>0</v>
      </c>
      <c r="C245" s="476">
        <f>C22</f>
        <v>0</v>
      </c>
      <c r="D245" s="78">
        <f>'3a'!K131</f>
        <v>0</v>
      </c>
      <c r="E245" s="668">
        <f>'3a'!L131</f>
        <v>0</v>
      </c>
      <c r="F245" s="78">
        <f t="shared" si="227"/>
        <v>0</v>
      </c>
      <c r="G245" s="642">
        <f t="shared" si="222"/>
        <v>0</v>
      </c>
      <c r="H245" s="642" t="e">
        <f t="shared" si="226"/>
        <v>#NUM!</v>
      </c>
      <c r="I245" s="642" t="e">
        <f t="shared" si="226"/>
        <v>#NUM!</v>
      </c>
      <c r="J245" s="642" t="e">
        <f t="shared" si="226"/>
        <v>#NUM!</v>
      </c>
      <c r="K245" s="642" t="e">
        <f t="shared" si="226"/>
        <v>#NUM!</v>
      </c>
      <c r="L245" s="642" t="e">
        <f t="shared" si="226"/>
        <v>#NUM!</v>
      </c>
      <c r="M245" s="642" t="e">
        <f t="shared" si="226"/>
        <v>#NUM!</v>
      </c>
      <c r="N245" s="642" t="e">
        <f t="shared" si="226"/>
        <v>#NUM!</v>
      </c>
      <c r="O245" s="642" t="e">
        <f t="shared" si="226"/>
        <v>#NUM!</v>
      </c>
      <c r="P245" s="642" t="e">
        <f t="shared" si="226"/>
        <v>#NUM!</v>
      </c>
      <c r="Q245" s="642" t="e">
        <f t="shared" si="226"/>
        <v>#NUM!</v>
      </c>
    </row>
    <row r="246" spans="1:17" x14ac:dyDescent="0.15">
      <c r="A246" s="486"/>
      <c r="B246" s="579">
        <f t="shared" si="223"/>
        <v>0</v>
      </c>
      <c r="C246" s="476">
        <f>C23</f>
        <v>0</v>
      </c>
      <c r="D246" s="78">
        <f>'3a'!K132</f>
        <v>0</v>
      </c>
      <c r="E246" s="668">
        <f>'3a'!L132</f>
        <v>0</v>
      </c>
      <c r="F246" s="78">
        <f t="shared" si="227"/>
        <v>0</v>
      </c>
      <c r="G246" s="642">
        <f t="shared" si="222"/>
        <v>0</v>
      </c>
      <c r="H246" s="642" t="e">
        <f t="shared" si="226"/>
        <v>#NUM!</v>
      </c>
      <c r="I246" s="642" t="e">
        <f t="shared" si="226"/>
        <v>#NUM!</v>
      </c>
      <c r="J246" s="642" t="e">
        <f t="shared" si="226"/>
        <v>#NUM!</v>
      </c>
      <c r="K246" s="642" t="e">
        <f t="shared" si="226"/>
        <v>#NUM!</v>
      </c>
      <c r="L246" s="642" t="e">
        <f t="shared" si="226"/>
        <v>#NUM!</v>
      </c>
      <c r="M246" s="642" t="e">
        <f t="shared" si="226"/>
        <v>#NUM!</v>
      </c>
      <c r="N246" s="642" t="e">
        <f t="shared" si="226"/>
        <v>#NUM!</v>
      </c>
      <c r="O246" s="642" t="e">
        <f t="shared" si="226"/>
        <v>#NUM!</v>
      </c>
      <c r="P246" s="642" t="e">
        <f t="shared" si="226"/>
        <v>#NUM!</v>
      </c>
      <c r="Q246" s="642" t="e">
        <f t="shared" si="226"/>
        <v>#NUM!</v>
      </c>
    </row>
    <row r="247" spans="1:17" x14ac:dyDescent="0.15">
      <c r="A247" s="486"/>
      <c r="B247" s="579">
        <f t="shared" ref="B247:C266" si="228">B24</f>
        <v>0</v>
      </c>
      <c r="C247" s="476">
        <f t="shared" si="228"/>
        <v>0</v>
      </c>
      <c r="D247" s="78">
        <f>'3a'!K133</f>
        <v>0</v>
      </c>
      <c r="E247" s="668">
        <f>'3a'!L133</f>
        <v>0</v>
      </c>
      <c r="F247" s="78">
        <f t="shared" si="227"/>
        <v>0</v>
      </c>
      <c r="G247" s="642">
        <f t="shared" si="222"/>
        <v>0</v>
      </c>
      <c r="H247" s="642" t="e">
        <f t="shared" si="226"/>
        <v>#NUM!</v>
      </c>
      <c r="I247" s="642" t="e">
        <f t="shared" si="226"/>
        <v>#NUM!</v>
      </c>
      <c r="J247" s="642" t="e">
        <f t="shared" si="226"/>
        <v>#NUM!</v>
      </c>
      <c r="K247" s="642" t="e">
        <f t="shared" si="226"/>
        <v>#NUM!</v>
      </c>
      <c r="L247" s="642" t="e">
        <f t="shared" si="226"/>
        <v>#NUM!</v>
      </c>
      <c r="M247" s="642" t="e">
        <f t="shared" si="226"/>
        <v>#NUM!</v>
      </c>
      <c r="N247" s="642" t="e">
        <f t="shared" si="226"/>
        <v>#NUM!</v>
      </c>
      <c r="O247" s="642" t="e">
        <f t="shared" si="226"/>
        <v>#NUM!</v>
      </c>
      <c r="P247" s="642" t="e">
        <f t="shared" si="226"/>
        <v>#NUM!</v>
      </c>
      <c r="Q247" s="642" t="e">
        <f t="shared" si="226"/>
        <v>#NUM!</v>
      </c>
    </row>
    <row r="248" spans="1:17" x14ac:dyDescent="0.15">
      <c r="A248" s="486"/>
      <c r="B248" s="579" t="str">
        <f t="shared" si="228"/>
        <v>TOT</v>
      </c>
      <c r="C248" s="476"/>
      <c r="D248" s="78"/>
      <c r="E248" s="668"/>
      <c r="F248" s="669">
        <f>SUM(F249:F254)</f>
        <v>0</v>
      </c>
      <c r="G248" s="642"/>
      <c r="H248" s="642"/>
      <c r="I248" s="642"/>
      <c r="J248" s="642"/>
      <c r="K248" s="642"/>
      <c r="L248" s="642"/>
      <c r="M248" s="642"/>
      <c r="N248" s="642"/>
      <c r="O248" s="642"/>
      <c r="P248" s="642"/>
      <c r="Q248" s="642"/>
    </row>
    <row r="249" spans="1:17" x14ac:dyDescent="0.15">
      <c r="A249" s="486"/>
      <c r="B249" s="579">
        <f t="shared" si="228"/>
        <v>0</v>
      </c>
      <c r="C249" s="476">
        <f t="shared" si="228"/>
        <v>0</v>
      </c>
      <c r="D249" s="78">
        <f>'3a'!K135</f>
        <v>0</v>
      </c>
      <c r="E249" s="668">
        <f>'3a'!L135</f>
        <v>0</v>
      </c>
      <c r="F249" s="78">
        <f t="shared" ref="F249:F254" si="229">IF(C249&gt;0,C249+G249,0)</f>
        <v>0</v>
      </c>
      <c r="G249" s="642">
        <f t="shared" si="222"/>
        <v>0</v>
      </c>
      <c r="H249" s="642" t="e">
        <f t="shared" si="226"/>
        <v>#NUM!</v>
      </c>
      <c r="I249" s="642" t="e">
        <f t="shared" si="226"/>
        <v>#NUM!</v>
      </c>
      <c r="J249" s="642" t="e">
        <f t="shared" si="226"/>
        <v>#NUM!</v>
      </c>
      <c r="K249" s="642" t="e">
        <f t="shared" si="226"/>
        <v>#NUM!</v>
      </c>
      <c r="L249" s="642" t="e">
        <f t="shared" si="226"/>
        <v>#NUM!</v>
      </c>
      <c r="M249" s="642" t="e">
        <f t="shared" si="226"/>
        <v>#NUM!</v>
      </c>
      <c r="N249" s="642" t="e">
        <f t="shared" si="226"/>
        <v>#NUM!</v>
      </c>
      <c r="O249" s="642" t="e">
        <f t="shared" si="226"/>
        <v>#NUM!</v>
      </c>
      <c r="P249" s="642" t="e">
        <f t="shared" si="226"/>
        <v>#NUM!</v>
      </c>
      <c r="Q249" s="642" t="e">
        <f t="shared" si="226"/>
        <v>#NUM!</v>
      </c>
    </row>
    <row r="250" spans="1:17" x14ac:dyDescent="0.15">
      <c r="A250" s="486"/>
      <c r="B250" s="579">
        <f t="shared" si="228"/>
        <v>0</v>
      </c>
      <c r="C250" s="476">
        <f t="shared" si="228"/>
        <v>0</v>
      </c>
      <c r="D250" s="78">
        <f>'3a'!K136</f>
        <v>0</v>
      </c>
      <c r="E250" s="668">
        <f>'3a'!L136</f>
        <v>0</v>
      </c>
      <c r="F250" s="78">
        <f t="shared" si="229"/>
        <v>0</v>
      </c>
      <c r="G250" s="642">
        <f t="shared" si="222"/>
        <v>0</v>
      </c>
      <c r="H250" s="642" t="e">
        <f t="shared" si="226"/>
        <v>#NUM!</v>
      </c>
      <c r="I250" s="642" t="e">
        <f t="shared" si="226"/>
        <v>#NUM!</v>
      </c>
      <c r="J250" s="642" t="e">
        <f t="shared" si="226"/>
        <v>#NUM!</v>
      </c>
      <c r="K250" s="642" t="e">
        <f t="shared" si="226"/>
        <v>#NUM!</v>
      </c>
      <c r="L250" s="642" t="e">
        <f t="shared" si="226"/>
        <v>#NUM!</v>
      </c>
      <c r="M250" s="642" t="e">
        <f t="shared" si="226"/>
        <v>#NUM!</v>
      </c>
      <c r="N250" s="642" t="e">
        <f t="shared" si="226"/>
        <v>#NUM!</v>
      </c>
      <c r="O250" s="642" t="e">
        <f t="shared" si="226"/>
        <v>#NUM!</v>
      </c>
      <c r="P250" s="642" t="e">
        <f t="shared" si="226"/>
        <v>#NUM!</v>
      </c>
      <c r="Q250" s="642" t="e">
        <f t="shared" si="226"/>
        <v>#NUM!</v>
      </c>
    </row>
    <row r="251" spans="1:17" x14ac:dyDescent="0.15">
      <c r="A251" s="486"/>
      <c r="B251" s="579">
        <f t="shared" si="228"/>
        <v>0</v>
      </c>
      <c r="C251" s="476">
        <f t="shared" si="228"/>
        <v>0</v>
      </c>
      <c r="D251" s="78">
        <f>'3a'!K137</f>
        <v>0</v>
      </c>
      <c r="E251" s="668">
        <f>'3a'!L137</f>
        <v>0</v>
      </c>
      <c r="F251" s="78">
        <f t="shared" si="229"/>
        <v>0</v>
      </c>
      <c r="G251" s="642">
        <f t="shared" si="222"/>
        <v>0</v>
      </c>
      <c r="H251" s="642" t="e">
        <f t="shared" ref="H251:Q275" si="230">-IPMT($E251,H$227,$D251,$C251)</f>
        <v>#NUM!</v>
      </c>
      <c r="I251" s="642" t="e">
        <f t="shared" si="230"/>
        <v>#NUM!</v>
      </c>
      <c r="J251" s="642" t="e">
        <f t="shared" si="230"/>
        <v>#NUM!</v>
      </c>
      <c r="K251" s="642" t="e">
        <f t="shared" si="230"/>
        <v>#NUM!</v>
      </c>
      <c r="L251" s="642" t="e">
        <f t="shared" si="230"/>
        <v>#NUM!</v>
      </c>
      <c r="M251" s="642" t="e">
        <f t="shared" si="230"/>
        <v>#NUM!</v>
      </c>
      <c r="N251" s="642" t="e">
        <f t="shared" si="230"/>
        <v>#NUM!</v>
      </c>
      <c r="O251" s="642" t="e">
        <f t="shared" si="230"/>
        <v>#NUM!</v>
      </c>
      <c r="P251" s="642" t="e">
        <f t="shared" si="230"/>
        <v>#NUM!</v>
      </c>
      <c r="Q251" s="642" t="e">
        <f t="shared" si="230"/>
        <v>#NUM!</v>
      </c>
    </row>
    <row r="252" spans="1:17" x14ac:dyDescent="0.15">
      <c r="A252" s="486"/>
      <c r="B252" s="579">
        <f t="shared" si="228"/>
        <v>0</v>
      </c>
      <c r="C252" s="476">
        <f t="shared" si="228"/>
        <v>0</v>
      </c>
      <c r="D252" s="78">
        <f>'3a'!K138</f>
        <v>0</v>
      </c>
      <c r="E252" s="668">
        <f>'3a'!L138</f>
        <v>0</v>
      </c>
      <c r="F252" s="78">
        <f t="shared" si="229"/>
        <v>0</v>
      </c>
      <c r="G252" s="642">
        <f t="shared" si="222"/>
        <v>0</v>
      </c>
      <c r="H252" s="642" t="e">
        <f t="shared" si="230"/>
        <v>#NUM!</v>
      </c>
      <c r="I252" s="642" t="e">
        <f t="shared" si="230"/>
        <v>#NUM!</v>
      </c>
      <c r="J252" s="642" t="e">
        <f t="shared" si="230"/>
        <v>#NUM!</v>
      </c>
      <c r="K252" s="642" t="e">
        <f t="shared" si="230"/>
        <v>#NUM!</v>
      </c>
      <c r="L252" s="642" t="e">
        <f t="shared" si="230"/>
        <v>#NUM!</v>
      </c>
      <c r="M252" s="642" t="e">
        <f t="shared" si="230"/>
        <v>#NUM!</v>
      </c>
      <c r="N252" s="642" t="e">
        <f t="shared" si="230"/>
        <v>#NUM!</v>
      </c>
      <c r="O252" s="642" t="e">
        <f t="shared" si="230"/>
        <v>#NUM!</v>
      </c>
      <c r="P252" s="642" t="e">
        <f t="shared" si="230"/>
        <v>#NUM!</v>
      </c>
      <c r="Q252" s="642" t="e">
        <f t="shared" si="230"/>
        <v>#NUM!</v>
      </c>
    </row>
    <row r="253" spans="1:17" x14ac:dyDescent="0.15">
      <c r="A253" s="486"/>
      <c r="B253" s="579">
        <f t="shared" si="228"/>
        <v>0</v>
      </c>
      <c r="C253" s="476">
        <f t="shared" si="228"/>
        <v>0</v>
      </c>
      <c r="D253" s="78">
        <f>'3a'!K139</f>
        <v>0</v>
      </c>
      <c r="E253" s="668">
        <f>'3a'!L139</f>
        <v>0</v>
      </c>
      <c r="F253" s="78">
        <f t="shared" si="229"/>
        <v>0</v>
      </c>
      <c r="G253" s="642">
        <f t="shared" si="222"/>
        <v>0</v>
      </c>
      <c r="H253" s="642" t="e">
        <f t="shared" si="230"/>
        <v>#NUM!</v>
      </c>
      <c r="I253" s="642" t="e">
        <f t="shared" si="230"/>
        <v>#NUM!</v>
      </c>
      <c r="J253" s="642" t="e">
        <f t="shared" si="230"/>
        <v>#NUM!</v>
      </c>
      <c r="K253" s="642" t="e">
        <f t="shared" si="230"/>
        <v>#NUM!</v>
      </c>
      <c r="L253" s="642" t="e">
        <f t="shared" si="230"/>
        <v>#NUM!</v>
      </c>
      <c r="M253" s="642" t="e">
        <f t="shared" si="230"/>
        <v>#NUM!</v>
      </c>
      <c r="N253" s="642" t="e">
        <f t="shared" si="230"/>
        <v>#NUM!</v>
      </c>
      <c r="O253" s="642" t="e">
        <f t="shared" si="230"/>
        <v>#NUM!</v>
      </c>
      <c r="P253" s="642" t="e">
        <f t="shared" si="230"/>
        <v>#NUM!</v>
      </c>
      <c r="Q253" s="642" t="e">
        <f t="shared" si="230"/>
        <v>#NUM!</v>
      </c>
    </row>
    <row r="254" spans="1:17" x14ac:dyDescent="0.15">
      <c r="A254" s="486"/>
      <c r="B254" s="579">
        <f t="shared" si="228"/>
        <v>0</v>
      </c>
      <c r="C254" s="476">
        <f t="shared" si="228"/>
        <v>0</v>
      </c>
      <c r="D254" s="78">
        <f>'3a'!K140</f>
        <v>0</v>
      </c>
      <c r="E254" s="668">
        <f>'3a'!L140</f>
        <v>0</v>
      </c>
      <c r="F254" s="78">
        <f t="shared" si="229"/>
        <v>0</v>
      </c>
      <c r="G254" s="642">
        <f t="shared" si="222"/>
        <v>0</v>
      </c>
      <c r="H254" s="642" t="e">
        <f t="shared" si="230"/>
        <v>#NUM!</v>
      </c>
      <c r="I254" s="642" t="e">
        <f t="shared" si="230"/>
        <v>#NUM!</v>
      </c>
      <c r="J254" s="642" t="e">
        <f t="shared" si="230"/>
        <v>#NUM!</v>
      </c>
      <c r="K254" s="642" t="e">
        <f t="shared" si="230"/>
        <v>#NUM!</v>
      </c>
      <c r="L254" s="642" t="e">
        <f t="shared" si="230"/>
        <v>#NUM!</v>
      </c>
      <c r="M254" s="642" t="e">
        <f t="shared" si="230"/>
        <v>#NUM!</v>
      </c>
      <c r="N254" s="642" t="e">
        <f t="shared" si="230"/>
        <v>#NUM!</v>
      </c>
      <c r="O254" s="642" t="e">
        <f t="shared" si="230"/>
        <v>#NUM!</v>
      </c>
      <c r="P254" s="642" t="e">
        <f t="shared" si="230"/>
        <v>#NUM!</v>
      </c>
      <c r="Q254" s="642" t="e">
        <f t="shared" si="230"/>
        <v>#NUM!</v>
      </c>
    </row>
    <row r="255" spans="1:17" x14ac:dyDescent="0.15">
      <c r="A255" s="486"/>
      <c r="B255" s="579" t="str">
        <f t="shared" si="228"/>
        <v>TOT</v>
      </c>
      <c r="C255" s="476"/>
      <c r="D255" s="78"/>
      <c r="E255" s="668"/>
      <c r="F255" s="669">
        <f>SUM(F256:F261)</f>
        <v>0</v>
      </c>
      <c r="G255" s="642"/>
      <c r="H255" s="642"/>
      <c r="I255" s="642"/>
      <c r="J255" s="642"/>
      <c r="K255" s="642"/>
      <c r="L255" s="642"/>
      <c r="M255" s="642"/>
      <c r="N255" s="642"/>
      <c r="O255" s="642"/>
      <c r="P255" s="642"/>
      <c r="Q255" s="642"/>
    </row>
    <row r="256" spans="1:17" x14ac:dyDescent="0.15">
      <c r="A256" s="486"/>
      <c r="B256" s="579">
        <f t="shared" si="228"/>
        <v>0</v>
      </c>
      <c r="C256" s="476">
        <f t="shared" si="228"/>
        <v>0</v>
      </c>
      <c r="D256" s="78">
        <f>'3a'!K142</f>
        <v>0</v>
      </c>
      <c r="E256" s="668">
        <f>'3a'!L142</f>
        <v>0</v>
      </c>
      <c r="F256" s="78">
        <f t="shared" ref="F256:F261" si="231">IF(C256&gt;0,C256+G256,0)</f>
        <v>0</v>
      </c>
      <c r="G256" s="642">
        <f t="shared" si="222"/>
        <v>0</v>
      </c>
      <c r="H256" s="642" t="e">
        <f t="shared" si="230"/>
        <v>#NUM!</v>
      </c>
      <c r="I256" s="642" t="e">
        <f t="shared" si="230"/>
        <v>#NUM!</v>
      </c>
      <c r="J256" s="642" t="e">
        <f t="shared" si="230"/>
        <v>#NUM!</v>
      </c>
      <c r="K256" s="642" t="e">
        <f t="shared" si="230"/>
        <v>#NUM!</v>
      </c>
      <c r="L256" s="642" t="e">
        <f t="shared" si="230"/>
        <v>#NUM!</v>
      </c>
      <c r="M256" s="642" t="e">
        <f t="shared" si="230"/>
        <v>#NUM!</v>
      </c>
      <c r="N256" s="642" t="e">
        <f t="shared" si="230"/>
        <v>#NUM!</v>
      </c>
      <c r="O256" s="642" t="e">
        <f t="shared" si="230"/>
        <v>#NUM!</v>
      </c>
      <c r="P256" s="642" t="e">
        <f t="shared" si="230"/>
        <v>#NUM!</v>
      </c>
      <c r="Q256" s="642" t="e">
        <f t="shared" si="230"/>
        <v>#NUM!</v>
      </c>
    </row>
    <row r="257" spans="1:17" x14ac:dyDescent="0.15">
      <c r="A257" s="486"/>
      <c r="B257" s="579">
        <f t="shared" si="228"/>
        <v>0</v>
      </c>
      <c r="C257" s="476">
        <f t="shared" si="228"/>
        <v>0</v>
      </c>
      <c r="D257" s="78">
        <f>'3a'!K143</f>
        <v>0</v>
      </c>
      <c r="E257" s="668">
        <f>'3a'!L143</f>
        <v>0</v>
      </c>
      <c r="F257" s="78">
        <f t="shared" si="231"/>
        <v>0</v>
      </c>
      <c r="G257" s="642">
        <f t="shared" si="222"/>
        <v>0</v>
      </c>
      <c r="H257" s="642" t="e">
        <f t="shared" si="230"/>
        <v>#NUM!</v>
      </c>
      <c r="I257" s="642" t="e">
        <f t="shared" si="230"/>
        <v>#NUM!</v>
      </c>
      <c r="J257" s="642" t="e">
        <f t="shared" si="230"/>
        <v>#NUM!</v>
      </c>
      <c r="K257" s="642" t="e">
        <f t="shared" si="230"/>
        <v>#NUM!</v>
      </c>
      <c r="L257" s="642" t="e">
        <f t="shared" si="230"/>
        <v>#NUM!</v>
      </c>
      <c r="M257" s="642" t="e">
        <f t="shared" si="230"/>
        <v>#NUM!</v>
      </c>
      <c r="N257" s="642" t="e">
        <f t="shared" si="230"/>
        <v>#NUM!</v>
      </c>
      <c r="O257" s="642" t="e">
        <f t="shared" si="230"/>
        <v>#NUM!</v>
      </c>
      <c r="P257" s="642" t="e">
        <f t="shared" si="230"/>
        <v>#NUM!</v>
      </c>
      <c r="Q257" s="642" t="e">
        <f t="shared" si="230"/>
        <v>#NUM!</v>
      </c>
    </row>
    <row r="258" spans="1:17" x14ac:dyDescent="0.15">
      <c r="A258" s="486"/>
      <c r="B258" s="579">
        <f t="shared" si="228"/>
        <v>0</v>
      </c>
      <c r="C258" s="476">
        <f t="shared" si="228"/>
        <v>0</v>
      </c>
      <c r="D258" s="78">
        <f>'3a'!K144</f>
        <v>0</v>
      </c>
      <c r="E258" s="668">
        <f>'3a'!L144</f>
        <v>0</v>
      </c>
      <c r="F258" s="78">
        <f t="shared" si="231"/>
        <v>0</v>
      </c>
      <c r="G258" s="642">
        <f t="shared" si="222"/>
        <v>0</v>
      </c>
      <c r="H258" s="642" t="e">
        <f t="shared" si="230"/>
        <v>#NUM!</v>
      </c>
      <c r="I258" s="642" t="e">
        <f t="shared" si="230"/>
        <v>#NUM!</v>
      </c>
      <c r="J258" s="642" t="e">
        <f t="shared" si="230"/>
        <v>#NUM!</v>
      </c>
      <c r="K258" s="642" t="e">
        <f t="shared" si="230"/>
        <v>#NUM!</v>
      </c>
      <c r="L258" s="642" t="e">
        <f t="shared" si="230"/>
        <v>#NUM!</v>
      </c>
      <c r="M258" s="642" t="e">
        <f t="shared" si="230"/>
        <v>#NUM!</v>
      </c>
      <c r="N258" s="642" t="e">
        <f t="shared" si="230"/>
        <v>#NUM!</v>
      </c>
      <c r="O258" s="642" t="e">
        <f t="shared" si="230"/>
        <v>#NUM!</v>
      </c>
      <c r="P258" s="642" t="e">
        <f t="shared" si="230"/>
        <v>#NUM!</v>
      </c>
      <c r="Q258" s="642" t="e">
        <f t="shared" si="230"/>
        <v>#NUM!</v>
      </c>
    </row>
    <row r="259" spans="1:17" x14ac:dyDescent="0.15">
      <c r="A259" s="486"/>
      <c r="B259" s="579">
        <f t="shared" si="228"/>
        <v>0</v>
      </c>
      <c r="C259" s="476">
        <f t="shared" si="228"/>
        <v>0</v>
      </c>
      <c r="D259" s="78">
        <f>'3a'!K145</f>
        <v>0</v>
      </c>
      <c r="E259" s="668">
        <f>'3a'!L145</f>
        <v>0</v>
      </c>
      <c r="F259" s="78">
        <f t="shared" si="231"/>
        <v>0</v>
      </c>
      <c r="G259" s="642">
        <f t="shared" si="222"/>
        <v>0</v>
      </c>
      <c r="H259" s="642" t="e">
        <f t="shared" si="230"/>
        <v>#NUM!</v>
      </c>
      <c r="I259" s="642" t="e">
        <f t="shared" si="230"/>
        <v>#NUM!</v>
      </c>
      <c r="J259" s="642" t="e">
        <f t="shared" si="230"/>
        <v>#NUM!</v>
      </c>
      <c r="K259" s="642" t="e">
        <f t="shared" si="230"/>
        <v>#NUM!</v>
      </c>
      <c r="L259" s="642" t="e">
        <f t="shared" si="230"/>
        <v>#NUM!</v>
      </c>
      <c r="M259" s="642" t="e">
        <f t="shared" si="230"/>
        <v>#NUM!</v>
      </c>
      <c r="N259" s="642" t="e">
        <f t="shared" si="230"/>
        <v>#NUM!</v>
      </c>
      <c r="O259" s="642" t="e">
        <f t="shared" si="230"/>
        <v>#NUM!</v>
      </c>
      <c r="P259" s="642" t="e">
        <f t="shared" si="230"/>
        <v>#NUM!</v>
      </c>
      <c r="Q259" s="642" t="e">
        <f t="shared" si="230"/>
        <v>#NUM!</v>
      </c>
    </row>
    <row r="260" spans="1:17" x14ac:dyDescent="0.15">
      <c r="A260" s="486"/>
      <c r="B260" s="579">
        <f t="shared" si="228"/>
        <v>0</v>
      </c>
      <c r="C260" s="476">
        <f t="shared" si="228"/>
        <v>0</v>
      </c>
      <c r="D260" s="78">
        <f>'3a'!K146</f>
        <v>0</v>
      </c>
      <c r="E260" s="668">
        <f>'3a'!L146</f>
        <v>0</v>
      </c>
      <c r="F260" s="78">
        <f t="shared" si="231"/>
        <v>0</v>
      </c>
      <c r="G260" s="642">
        <f t="shared" si="222"/>
        <v>0</v>
      </c>
      <c r="H260" s="642" t="e">
        <f t="shared" si="230"/>
        <v>#NUM!</v>
      </c>
      <c r="I260" s="642" t="e">
        <f t="shared" si="230"/>
        <v>#NUM!</v>
      </c>
      <c r="J260" s="642" t="e">
        <f t="shared" si="230"/>
        <v>#NUM!</v>
      </c>
      <c r="K260" s="642" t="e">
        <f t="shared" si="230"/>
        <v>#NUM!</v>
      </c>
      <c r="L260" s="642" t="e">
        <f t="shared" si="230"/>
        <v>#NUM!</v>
      </c>
      <c r="M260" s="642" t="e">
        <f t="shared" si="230"/>
        <v>#NUM!</v>
      </c>
      <c r="N260" s="642" t="e">
        <f t="shared" si="230"/>
        <v>#NUM!</v>
      </c>
      <c r="O260" s="642" t="e">
        <f t="shared" si="230"/>
        <v>#NUM!</v>
      </c>
      <c r="P260" s="642" t="e">
        <f t="shared" si="230"/>
        <v>#NUM!</v>
      </c>
      <c r="Q260" s="642" t="e">
        <f t="shared" si="230"/>
        <v>#NUM!</v>
      </c>
    </row>
    <row r="261" spans="1:17" x14ac:dyDescent="0.15">
      <c r="A261" s="486"/>
      <c r="B261" s="579">
        <f t="shared" si="228"/>
        <v>0</v>
      </c>
      <c r="C261" s="476">
        <f t="shared" si="228"/>
        <v>0</v>
      </c>
      <c r="D261" s="78">
        <f>'3a'!K147</f>
        <v>0</v>
      </c>
      <c r="E261" s="668">
        <f>'3a'!L147</f>
        <v>0</v>
      </c>
      <c r="F261" s="78">
        <f t="shared" si="231"/>
        <v>0</v>
      </c>
      <c r="G261" s="642">
        <f t="shared" si="222"/>
        <v>0</v>
      </c>
      <c r="H261" s="642" t="e">
        <f t="shared" si="230"/>
        <v>#NUM!</v>
      </c>
      <c r="I261" s="642" t="e">
        <f t="shared" si="230"/>
        <v>#NUM!</v>
      </c>
      <c r="J261" s="642" t="e">
        <f t="shared" si="230"/>
        <v>#NUM!</v>
      </c>
      <c r="K261" s="642" t="e">
        <f t="shared" si="230"/>
        <v>#NUM!</v>
      </c>
      <c r="L261" s="642" t="e">
        <f t="shared" si="230"/>
        <v>#NUM!</v>
      </c>
      <c r="M261" s="642" t="e">
        <f t="shared" si="230"/>
        <v>#NUM!</v>
      </c>
      <c r="N261" s="642" t="e">
        <f t="shared" si="230"/>
        <v>#NUM!</v>
      </c>
      <c r="O261" s="642" t="e">
        <f t="shared" si="230"/>
        <v>#NUM!</v>
      </c>
      <c r="P261" s="642" t="e">
        <f t="shared" si="230"/>
        <v>#NUM!</v>
      </c>
      <c r="Q261" s="642" t="e">
        <f t="shared" si="230"/>
        <v>#NUM!</v>
      </c>
    </row>
    <row r="262" spans="1:17" x14ac:dyDescent="0.15">
      <c r="A262" s="486"/>
      <c r="B262" s="579" t="str">
        <f t="shared" si="228"/>
        <v>TOT</v>
      </c>
      <c r="C262" s="476">
        <f t="shared" si="228"/>
        <v>0</v>
      </c>
      <c r="D262" s="78">
        <f>'3a'!K148</f>
        <v>0</v>
      </c>
      <c r="E262" s="668">
        <f>'3a'!L148</f>
        <v>0</v>
      </c>
      <c r="F262" s="669">
        <f>SUM(F263:F268)</f>
        <v>0</v>
      </c>
      <c r="G262" s="642"/>
      <c r="H262" s="642"/>
      <c r="I262" s="642"/>
      <c r="J262" s="642"/>
      <c r="K262" s="642"/>
      <c r="L262" s="642"/>
      <c r="M262" s="642"/>
      <c r="N262" s="642"/>
      <c r="O262" s="642"/>
      <c r="P262" s="642"/>
      <c r="Q262" s="642"/>
    </row>
    <row r="263" spans="1:17" x14ac:dyDescent="0.15">
      <c r="A263" s="486"/>
      <c r="B263" s="579">
        <f t="shared" si="228"/>
        <v>0</v>
      </c>
      <c r="C263" s="476">
        <f t="shared" si="228"/>
        <v>0</v>
      </c>
      <c r="D263" s="78">
        <f>'3a'!K149</f>
        <v>0</v>
      </c>
      <c r="E263" s="668">
        <f>'3a'!L149</f>
        <v>0</v>
      </c>
      <c r="F263" s="78">
        <f t="shared" ref="F263:F268" si="232">IF(C263&gt;0,C263+G263,0)</f>
        <v>0</v>
      </c>
      <c r="G263" s="642">
        <f t="shared" si="222"/>
        <v>0</v>
      </c>
      <c r="H263" s="642" t="e">
        <f t="shared" si="230"/>
        <v>#NUM!</v>
      </c>
      <c r="I263" s="642" t="e">
        <f t="shared" si="230"/>
        <v>#NUM!</v>
      </c>
      <c r="J263" s="642" t="e">
        <f t="shared" si="230"/>
        <v>#NUM!</v>
      </c>
      <c r="K263" s="642" t="e">
        <f t="shared" si="230"/>
        <v>#NUM!</v>
      </c>
      <c r="L263" s="642" t="e">
        <f t="shared" si="230"/>
        <v>#NUM!</v>
      </c>
      <c r="M263" s="642" t="e">
        <f t="shared" si="230"/>
        <v>#NUM!</v>
      </c>
      <c r="N263" s="642" t="e">
        <f t="shared" si="230"/>
        <v>#NUM!</v>
      </c>
      <c r="O263" s="642" t="e">
        <f t="shared" si="230"/>
        <v>#NUM!</v>
      </c>
      <c r="P263" s="642" t="e">
        <f t="shared" si="230"/>
        <v>#NUM!</v>
      </c>
      <c r="Q263" s="642" t="e">
        <f t="shared" si="230"/>
        <v>#NUM!</v>
      </c>
    </row>
    <row r="264" spans="1:17" x14ac:dyDescent="0.15">
      <c r="A264" s="486"/>
      <c r="B264" s="579">
        <f t="shared" si="228"/>
        <v>0</v>
      </c>
      <c r="C264" s="476">
        <f t="shared" si="228"/>
        <v>0</v>
      </c>
      <c r="D264" s="78">
        <f>'3a'!K150</f>
        <v>0</v>
      </c>
      <c r="E264" s="668">
        <f>'3a'!L150</f>
        <v>0</v>
      </c>
      <c r="F264" s="78">
        <f t="shared" si="232"/>
        <v>0</v>
      </c>
      <c r="G264" s="642">
        <f t="shared" si="222"/>
        <v>0</v>
      </c>
      <c r="H264" s="642" t="e">
        <f t="shared" si="230"/>
        <v>#NUM!</v>
      </c>
      <c r="I264" s="642" t="e">
        <f t="shared" si="230"/>
        <v>#NUM!</v>
      </c>
      <c r="J264" s="642" t="e">
        <f t="shared" si="230"/>
        <v>#NUM!</v>
      </c>
      <c r="K264" s="642" t="e">
        <f t="shared" si="230"/>
        <v>#NUM!</v>
      </c>
      <c r="L264" s="642" t="e">
        <f t="shared" si="230"/>
        <v>#NUM!</v>
      </c>
      <c r="M264" s="642" t="e">
        <f t="shared" si="230"/>
        <v>#NUM!</v>
      </c>
      <c r="N264" s="642" t="e">
        <f t="shared" si="230"/>
        <v>#NUM!</v>
      </c>
      <c r="O264" s="642" t="e">
        <f t="shared" si="230"/>
        <v>#NUM!</v>
      </c>
      <c r="P264" s="642" t="e">
        <f t="shared" si="230"/>
        <v>#NUM!</v>
      </c>
      <c r="Q264" s="642" t="e">
        <f t="shared" si="230"/>
        <v>#NUM!</v>
      </c>
    </row>
    <row r="265" spans="1:17" x14ac:dyDescent="0.15">
      <c r="A265" s="486"/>
      <c r="B265" s="579">
        <f t="shared" si="228"/>
        <v>0</v>
      </c>
      <c r="C265" s="476">
        <f t="shared" si="228"/>
        <v>0</v>
      </c>
      <c r="D265" s="78">
        <f>'3a'!K151</f>
        <v>0</v>
      </c>
      <c r="E265" s="668">
        <f>'3a'!L151</f>
        <v>0</v>
      </c>
      <c r="F265" s="78">
        <f t="shared" si="232"/>
        <v>0</v>
      </c>
      <c r="G265" s="642">
        <f t="shared" si="222"/>
        <v>0</v>
      </c>
      <c r="H265" s="642" t="e">
        <f t="shared" si="230"/>
        <v>#NUM!</v>
      </c>
      <c r="I265" s="642" t="e">
        <f t="shared" si="230"/>
        <v>#NUM!</v>
      </c>
      <c r="J265" s="642" t="e">
        <f t="shared" si="230"/>
        <v>#NUM!</v>
      </c>
      <c r="K265" s="642" t="e">
        <f t="shared" si="230"/>
        <v>#NUM!</v>
      </c>
      <c r="L265" s="642" t="e">
        <f t="shared" si="230"/>
        <v>#NUM!</v>
      </c>
      <c r="M265" s="642" t="e">
        <f t="shared" si="230"/>
        <v>#NUM!</v>
      </c>
      <c r="N265" s="642" t="e">
        <f t="shared" si="230"/>
        <v>#NUM!</v>
      </c>
      <c r="O265" s="642" t="e">
        <f t="shared" si="230"/>
        <v>#NUM!</v>
      </c>
      <c r="P265" s="642" t="e">
        <f t="shared" si="230"/>
        <v>#NUM!</v>
      </c>
      <c r="Q265" s="642" t="e">
        <f t="shared" si="230"/>
        <v>#NUM!</v>
      </c>
    </row>
    <row r="266" spans="1:17" x14ac:dyDescent="0.15">
      <c r="A266" s="486"/>
      <c r="B266" s="579">
        <f t="shared" si="228"/>
        <v>0</v>
      </c>
      <c r="C266" s="476">
        <f t="shared" si="228"/>
        <v>0</v>
      </c>
      <c r="D266" s="78">
        <f>'3a'!K152</f>
        <v>0</v>
      </c>
      <c r="E266" s="668">
        <f>'3a'!L152</f>
        <v>0</v>
      </c>
      <c r="F266" s="78">
        <f t="shared" si="232"/>
        <v>0</v>
      </c>
      <c r="G266" s="642">
        <f t="shared" si="222"/>
        <v>0</v>
      </c>
      <c r="H266" s="642" t="e">
        <f t="shared" si="230"/>
        <v>#NUM!</v>
      </c>
      <c r="I266" s="642" t="e">
        <f t="shared" si="230"/>
        <v>#NUM!</v>
      </c>
      <c r="J266" s="642" t="e">
        <f t="shared" si="230"/>
        <v>#NUM!</v>
      </c>
      <c r="K266" s="642" t="e">
        <f t="shared" si="230"/>
        <v>#NUM!</v>
      </c>
      <c r="L266" s="642" t="e">
        <f t="shared" si="230"/>
        <v>#NUM!</v>
      </c>
      <c r="M266" s="642" t="e">
        <f t="shared" si="230"/>
        <v>#NUM!</v>
      </c>
      <c r="N266" s="642" t="e">
        <f t="shared" si="230"/>
        <v>#NUM!</v>
      </c>
      <c r="O266" s="642" t="e">
        <f t="shared" si="230"/>
        <v>#NUM!</v>
      </c>
      <c r="P266" s="642" t="e">
        <f t="shared" si="230"/>
        <v>#NUM!</v>
      </c>
      <c r="Q266" s="642" t="e">
        <f t="shared" si="230"/>
        <v>#NUM!</v>
      </c>
    </row>
    <row r="267" spans="1:17" x14ac:dyDescent="0.15">
      <c r="A267" s="486"/>
      <c r="B267" s="579">
        <f t="shared" ref="B267:C275" si="233">B44</f>
        <v>0</v>
      </c>
      <c r="C267" s="476">
        <f t="shared" si="233"/>
        <v>0</v>
      </c>
      <c r="D267" s="78">
        <f>'3a'!K153</f>
        <v>0</v>
      </c>
      <c r="E267" s="668">
        <f>'3a'!L153</f>
        <v>0</v>
      </c>
      <c r="F267" s="78">
        <f t="shared" si="232"/>
        <v>0</v>
      </c>
      <c r="G267" s="642">
        <f t="shared" si="222"/>
        <v>0</v>
      </c>
      <c r="H267" s="642" t="e">
        <f t="shared" si="230"/>
        <v>#NUM!</v>
      </c>
      <c r="I267" s="642" t="e">
        <f t="shared" si="230"/>
        <v>#NUM!</v>
      </c>
      <c r="J267" s="642" t="e">
        <f t="shared" si="230"/>
        <v>#NUM!</v>
      </c>
      <c r="K267" s="642" t="e">
        <f t="shared" si="230"/>
        <v>#NUM!</v>
      </c>
      <c r="L267" s="642" t="e">
        <f t="shared" si="230"/>
        <v>#NUM!</v>
      </c>
      <c r="M267" s="642" t="e">
        <f t="shared" si="230"/>
        <v>#NUM!</v>
      </c>
      <c r="N267" s="642" t="e">
        <f t="shared" si="230"/>
        <v>#NUM!</v>
      </c>
      <c r="O267" s="642" t="e">
        <f t="shared" si="230"/>
        <v>#NUM!</v>
      </c>
      <c r="P267" s="642" t="e">
        <f t="shared" si="230"/>
        <v>#NUM!</v>
      </c>
      <c r="Q267" s="642" t="e">
        <f t="shared" si="230"/>
        <v>#NUM!</v>
      </c>
    </row>
    <row r="268" spans="1:17" x14ac:dyDescent="0.15">
      <c r="A268" s="486"/>
      <c r="B268" s="579">
        <f t="shared" si="233"/>
        <v>0</v>
      </c>
      <c r="C268" s="476">
        <f t="shared" si="233"/>
        <v>0</v>
      </c>
      <c r="D268" s="78">
        <f>'3a'!K154</f>
        <v>0</v>
      </c>
      <c r="E268" s="668">
        <f>'3a'!L154</f>
        <v>0</v>
      </c>
      <c r="F268" s="78">
        <f t="shared" si="232"/>
        <v>0</v>
      </c>
      <c r="G268" s="642">
        <f t="shared" si="222"/>
        <v>0</v>
      </c>
      <c r="H268" s="642" t="e">
        <f t="shared" si="230"/>
        <v>#NUM!</v>
      </c>
      <c r="I268" s="642" t="e">
        <f t="shared" si="230"/>
        <v>#NUM!</v>
      </c>
      <c r="J268" s="642" t="e">
        <f t="shared" si="230"/>
        <v>#NUM!</v>
      </c>
      <c r="K268" s="642" t="e">
        <f t="shared" si="230"/>
        <v>#NUM!</v>
      </c>
      <c r="L268" s="642" t="e">
        <f t="shared" si="230"/>
        <v>#NUM!</v>
      </c>
      <c r="M268" s="642" t="e">
        <f t="shared" si="230"/>
        <v>#NUM!</v>
      </c>
      <c r="N268" s="642" t="e">
        <f t="shared" si="230"/>
        <v>#NUM!</v>
      </c>
      <c r="O268" s="642" t="e">
        <f t="shared" si="230"/>
        <v>#NUM!</v>
      </c>
      <c r="P268" s="642" t="e">
        <f t="shared" si="230"/>
        <v>#NUM!</v>
      </c>
      <c r="Q268" s="642" t="e">
        <f t="shared" si="230"/>
        <v>#NUM!</v>
      </c>
    </row>
    <row r="269" spans="1:17" x14ac:dyDescent="0.15">
      <c r="A269" s="486"/>
      <c r="B269" s="579" t="str">
        <f t="shared" si="233"/>
        <v>TOT</v>
      </c>
      <c r="C269" s="476">
        <f t="shared" si="233"/>
        <v>0</v>
      </c>
      <c r="D269" s="78">
        <f>'3a'!K155</f>
        <v>0</v>
      </c>
      <c r="E269" s="668">
        <f>'3a'!L155</f>
        <v>0</v>
      </c>
      <c r="F269" s="669">
        <f>SUM(F270:F275)</f>
        <v>0</v>
      </c>
      <c r="G269" s="642"/>
      <c r="H269" s="642"/>
      <c r="I269" s="642"/>
      <c r="J269" s="642"/>
      <c r="K269" s="642"/>
      <c r="L269" s="642"/>
      <c r="M269" s="642"/>
      <c r="N269" s="642"/>
      <c r="O269" s="642"/>
      <c r="P269" s="642"/>
      <c r="Q269" s="642"/>
    </row>
    <row r="270" spans="1:17" x14ac:dyDescent="0.15">
      <c r="A270" s="486"/>
      <c r="B270" s="579">
        <f t="shared" si="233"/>
        <v>0</v>
      </c>
      <c r="C270" s="476">
        <f t="shared" si="233"/>
        <v>0</v>
      </c>
      <c r="D270" s="78">
        <f>'3a'!K156</f>
        <v>0</v>
      </c>
      <c r="E270" s="668">
        <f>'3a'!L156</f>
        <v>0</v>
      </c>
      <c r="F270" s="78">
        <f t="shared" ref="F270:F275" si="234">IF(C270&gt;0,C270+G270,0)</f>
        <v>0</v>
      </c>
      <c r="G270" s="642">
        <f t="shared" si="222"/>
        <v>0</v>
      </c>
      <c r="H270" s="642" t="e">
        <f t="shared" si="230"/>
        <v>#NUM!</v>
      </c>
      <c r="I270" s="642" t="e">
        <f t="shared" si="230"/>
        <v>#NUM!</v>
      </c>
      <c r="J270" s="642" t="e">
        <f t="shared" si="230"/>
        <v>#NUM!</v>
      </c>
      <c r="K270" s="642" t="e">
        <f t="shared" si="230"/>
        <v>#NUM!</v>
      </c>
      <c r="L270" s="642" t="e">
        <f t="shared" si="230"/>
        <v>#NUM!</v>
      </c>
      <c r="M270" s="642" t="e">
        <f t="shared" si="230"/>
        <v>#NUM!</v>
      </c>
      <c r="N270" s="642" t="e">
        <f t="shared" si="230"/>
        <v>#NUM!</v>
      </c>
      <c r="O270" s="642" t="e">
        <f t="shared" si="230"/>
        <v>#NUM!</v>
      </c>
      <c r="P270" s="642" t="e">
        <f t="shared" si="230"/>
        <v>#NUM!</v>
      </c>
      <c r="Q270" s="642" t="e">
        <f t="shared" si="230"/>
        <v>#NUM!</v>
      </c>
    </row>
    <row r="271" spans="1:17" x14ac:dyDescent="0.15">
      <c r="A271" s="486"/>
      <c r="B271" s="579">
        <f t="shared" si="233"/>
        <v>0</v>
      </c>
      <c r="C271" s="476">
        <f t="shared" si="233"/>
        <v>0</v>
      </c>
      <c r="D271" s="78">
        <f>'3a'!K157</f>
        <v>0</v>
      </c>
      <c r="E271" s="668">
        <f>'3a'!L157</f>
        <v>0</v>
      </c>
      <c r="F271" s="78">
        <f t="shared" si="234"/>
        <v>0</v>
      </c>
      <c r="G271" s="642">
        <f t="shared" si="222"/>
        <v>0</v>
      </c>
      <c r="H271" s="642" t="e">
        <f t="shared" si="230"/>
        <v>#NUM!</v>
      </c>
      <c r="I271" s="642" t="e">
        <f t="shared" si="230"/>
        <v>#NUM!</v>
      </c>
      <c r="J271" s="642" t="e">
        <f t="shared" si="230"/>
        <v>#NUM!</v>
      </c>
      <c r="K271" s="642" t="e">
        <f t="shared" si="230"/>
        <v>#NUM!</v>
      </c>
      <c r="L271" s="642" t="e">
        <f t="shared" si="230"/>
        <v>#NUM!</v>
      </c>
      <c r="M271" s="642" t="e">
        <f t="shared" si="230"/>
        <v>#NUM!</v>
      </c>
      <c r="N271" s="642" t="e">
        <f t="shared" si="230"/>
        <v>#NUM!</v>
      </c>
      <c r="O271" s="642" t="e">
        <f t="shared" si="230"/>
        <v>#NUM!</v>
      </c>
      <c r="P271" s="642" t="e">
        <f t="shared" si="230"/>
        <v>#NUM!</v>
      </c>
      <c r="Q271" s="642" t="e">
        <f t="shared" si="230"/>
        <v>#NUM!</v>
      </c>
    </row>
    <row r="272" spans="1:17" x14ac:dyDescent="0.15">
      <c r="A272" s="486"/>
      <c r="B272" s="579">
        <f t="shared" si="233"/>
        <v>0</v>
      </c>
      <c r="C272" s="476">
        <f t="shared" si="233"/>
        <v>0</v>
      </c>
      <c r="D272" s="78">
        <f>'3a'!K158</f>
        <v>0</v>
      </c>
      <c r="E272" s="668">
        <f>'3a'!L158</f>
        <v>0</v>
      </c>
      <c r="F272" s="78">
        <f t="shared" si="234"/>
        <v>0</v>
      </c>
      <c r="G272" s="642">
        <f t="shared" si="222"/>
        <v>0</v>
      </c>
      <c r="H272" s="642" t="e">
        <f t="shared" si="230"/>
        <v>#NUM!</v>
      </c>
      <c r="I272" s="642" t="e">
        <f t="shared" si="230"/>
        <v>#NUM!</v>
      </c>
      <c r="J272" s="642" t="e">
        <f t="shared" si="230"/>
        <v>#NUM!</v>
      </c>
      <c r="K272" s="642" t="e">
        <f t="shared" si="230"/>
        <v>#NUM!</v>
      </c>
      <c r="L272" s="642" t="e">
        <f t="shared" si="230"/>
        <v>#NUM!</v>
      </c>
      <c r="M272" s="642" t="e">
        <f t="shared" si="230"/>
        <v>#NUM!</v>
      </c>
      <c r="N272" s="642" t="e">
        <f t="shared" si="230"/>
        <v>#NUM!</v>
      </c>
      <c r="O272" s="642" t="e">
        <f t="shared" si="230"/>
        <v>#NUM!</v>
      </c>
      <c r="P272" s="642" t="e">
        <f t="shared" si="230"/>
        <v>#NUM!</v>
      </c>
      <c r="Q272" s="642" t="e">
        <f t="shared" si="230"/>
        <v>#NUM!</v>
      </c>
    </row>
    <row r="273" spans="1:17" x14ac:dyDescent="0.15">
      <c r="A273" s="486"/>
      <c r="B273" s="579">
        <f t="shared" si="233"/>
        <v>0</v>
      </c>
      <c r="C273" s="476">
        <f t="shared" si="233"/>
        <v>0</v>
      </c>
      <c r="D273" s="78">
        <f>'3a'!K159</f>
        <v>0</v>
      </c>
      <c r="E273" s="668">
        <f>'3a'!L159</f>
        <v>0</v>
      </c>
      <c r="F273" s="78">
        <f t="shared" si="234"/>
        <v>0</v>
      </c>
      <c r="G273" s="642">
        <f t="shared" si="222"/>
        <v>0</v>
      </c>
      <c r="H273" s="642" t="e">
        <f t="shared" si="230"/>
        <v>#NUM!</v>
      </c>
      <c r="I273" s="642" t="e">
        <f t="shared" si="230"/>
        <v>#NUM!</v>
      </c>
      <c r="J273" s="642" t="e">
        <f t="shared" si="230"/>
        <v>#NUM!</v>
      </c>
      <c r="K273" s="642" t="e">
        <f t="shared" si="230"/>
        <v>#NUM!</v>
      </c>
      <c r="L273" s="642" t="e">
        <f t="shared" si="230"/>
        <v>#NUM!</v>
      </c>
      <c r="M273" s="642" t="e">
        <f t="shared" si="230"/>
        <v>#NUM!</v>
      </c>
      <c r="N273" s="642" t="e">
        <f t="shared" si="230"/>
        <v>#NUM!</v>
      </c>
      <c r="O273" s="642" t="e">
        <f t="shared" si="230"/>
        <v>#NUM!</v>
      </c>
      <c r="P273" s="642" t="e">
        <f t="shared" si="230"/>
        <v>#NUM!</v>
      </c>
      <c r="Q273" s="642" t="e">
        <f t="shared" si="230"/>
        <v>#NUM!</v>
      </c>
    </row>
    <row r="274" spans="1:17" x14ac:dyDescent="0.15">
      <c r="A274" s="486"/>
      <c r="B274" s="579">
        <f t="shared" si="233"/>
        <v>0</v>
      </c>
      <c r="C274" s="476">
        <f t="shared" si="233"/>
        <v>0</v>
      </c>
      <c r="D274" s="78">
        <f>'3a'!K160</f>
        <v>0</v>
      </c>
      <c r="E274" s="668">
        <f>'3a'!L160</f>
        <v>0</v>
      </c>
      <c r="F274" s="78">
        <f t="shared" si="234"/>
        <v>0</v>
      </c>
      <c r="G274" s="642">
        <f t="shared" si="222"/>
        <v>0</v>
      </c>
      <c r="H274" s="642" t="e">
        <f t="shared" si="230"/>
        <v>#NUM!</v>
      </c>
      <c r="I274" s="642" t="e">
        <f t="shared" si="230"/>
        <v>#NUM!</v>
      </c>
      <c r="J274" s="642" t="e">
        <f t="shared" si="230"/>
        <v>#NUM!</v>
      </c>
      <c r="K274" s="642" t="e">
        <f t="shared" si="230"/>
        <v>#NUM!</v>
      </c>
      <c r="L274" s="642" t="e">
        <f t="shared" si="230"/>
        <v>#NUM!</v>
      </c>
      <c r="M274" s="642" t="e">
        <f t="shared" si="230"/>
        <v>#NUM!</v>
      </c>
      <c r="N274" s="642" t="e">
        <f t="shared" si="230"/>
        <v>#NUM!</v>
      </c>
      <c r="O274" s="642" t="e">
        <f t="shared" si="230"/>
        <v>#NUM!</v>
      </c>
      <c r="P274" s="642" t="e">
        <f t="shared" si="230"/>
        <v>#NUM!</v>
      </c>
      <c r="Q274" s="642" t="e">
        <f t="shared" si="230"/>
        <v>#NUM!</v>
      </c>
    </row>
    <row r="275" spans="1:17" x14ac:dyDescent="0.15">
      <c r="A275" s="486"/>
      <c r="B275" s="579">
        <f t="shared" si="233"/>
        <v>0</v>
      </c>
      <c r="C275" s="476">
        <f t="shared" si="233"/>
        <v>0</v>
      </c>
      <c r="D275" s="78">
        <f>'3a'!K161</f>
        <v>0</v>
      </c>
      <c r="E275" s="668">
        <f>'3a'!L161</f>
        <v>0</v>
      </c>
      <c r="F275" s="78">
        <f t="shared" si="234"/>
        <v>0</v>
      </c>
      <c r="G275" s="642">
        <f t="shared" si="222"/>
        <v>0</v>
      </c>
      <c r="H275" s="642" t="e">
        <f t="shared" si="230"/>
        <v>#NUM!</v>
      </c>
      <c r="I275" s="642" t="e">
        <f t="shared" si="230"/>
        <v>#NUM!</v>
      </c>
      <c r="J275" s="642" t="e">
        <f t="shared" si="230"/>
        <v>#NUM!</v>
      </c>
      <c r="K275" s="642" t="e">
        <f t="shared" si="230"/>
        <v>#NUM!</v>
      </c>
      <c r="L275" s="642" t="e">
        <f t="shared" si="230"/>
        <v>#NUM!</v>
      </c>
      <c r="M275" s="642" t="e">
        <f t="shared" si="230"/>
        <v>#NUM!</v>
      </c>
      <c r="N275" s="642" t="e">
        <f t="shared" si="230"/>
        <v>#NUM!</v>
      </c>
      <c r="O275" s="642" t="e">
        <f t="shared" si="230"/>
        <v>#NUM!</v>
      </c>
      <c r="P275" s="642" t="e">
        <f t="shared" si="230"/>
        <v>#NUM!</v>
      </c>
      <c r="Q275" s="642" t="e">
        <f t="shared" si="230"/>
        <v>#NUM!</v>
      </c>
    </row>
    <row r="276" spans="1:17" x14ac:dyDescent="0.15">
      <c r="A276" s="486"/>
      <c r="B276" s="579"/>
      <c r="C276" s="476"/>
      <c r="F276" s="589" t="s">
        <v>1638</v>
      </c>
    </row>
    <row r="277" spans="1:17" ht="14" x14ac:dyDescent="0.15">
      <c r="A277" s="486"/>
      <c r="B277" s="579"/>
      <c r="C277" s="476"/>
      <c r="F277" s="670">
        <f>+F269+F262+F255+F248+F241+F234+F227</f>
        <v>0</v>
      </c>
    </row>
    <row r="278" spans="1:17" x14ac:dyDescent="0.15">
      <c r="A278" s="486"/>
      <c r="B278" s="579"/>
      <c r="C278" s="476"/>
      <c r="F278" s="671" t="str">
        <f>IF(F277=F86,"OK","error")</f>
        <v>OK</v>
      </c>
    </row>
    <row r="279" spans="1:17" x14ac:dyDescent="0.15">
      <c r="A279" s="486"/>
      <c r="B279" s="585" t="str">
        <f>B56</f>
        <v>Comprobación</v>
      </c>
      <c r="C279" s="586">
        <f>C56</f>
        <v>0</v>
      </c>
      <c r="F279" s="642"/>
    </row>
    <row r="280" spans="1:17" x14ac:dyDescent="0.15">
      <c r="A280" s="486"/>
      <c r="B280" s="587"/>
      <c r="C280" s="584" t="str">
        <f>IF(C279=Amortizaciones!$G$48,"OK","error")</f>
        <v>OK</v>
      </c>
    </row>
    <row r="281" spans="1:17" x14ac:dyDescent="0.15">
      <c r="A281" s="486"/>
      <c r="B281" s="579"/>
      <c r="C281" s="476"/>
    </row>
    <row r="282" spans="1:17" x14ac:dyDescent="0.15">
      <c r="A282" s="486"/>
      <c r="B282" s="476"/>
      <c r="C282" s="476"/>
    </row>
  </sheetData>
  <mergeCells count="14">
    <mergeCell ref="B169:D169"/>
    <mergeCell ref="G164:H164"/>
    <mergeCell ref="E166:H166"/>
    <mergeCell ref="G143:H143"/>
    <mergeCell ref="G150:H150"/>
    <mergeCell ref="G157:H157"/>
    <mergeCell ref="B3:F3"/>
    <mergeCell ref="A63:D63"/>
    <mergeCell ref="H65:I65"/>
    <mergeCell ref="G136:H136"/>
    <mergeCell ref="A114:H114"/>
    <mergeCell ref="I114:U114"/>
    <mergeCell ref="G122:H122"/>
    <mergeCell ref="G129:H129"/>
  </mergeCells>
  <phoneticPr fontId="2" type="noConversion"/>
  <pageMargins left="0.75" right="0.75" top="1" bottom="1" header="0" footer="0"/>
  <legacyDrawing r:id="rId1"/>
  <extLst>
    <ext xmlns:mx="http://schemas.microsoft.com/office/mac/excel/2008/main" uri="http://schemas.microsoft.com/office/mac/excel/2008/main">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indexed="8"/>
  </sheetPr>
  <dimension ref="A1:AN239"/>
  <sheetViews>
    <sheetView zoomScale="75" workbookViewId="0">
      <selection activeCell="E117" sqref="E117"/>
    </sheetView>
  </sheetViews>
  <sheetFormatPr baseColWidth="10" defaultRowHeight="13" x14ac:dyDescent="0.15"/>
  <cols>
    <col min="1" max="1" width="7.33203125" customWidth="1"/>
    <col min="2" max="2" width="15.5" customWidth="1"/>
    <col min="3" max="3" width="13.83203125" customWidth="1"/>
    <col min="4" max="4" width="9.6640625" customWidth="1"/>
    <col min="5" max="5" width="11.83203125" customWidth="1"/>
    <col min="6" max="7" width="9.6640625" customWidth="1"/>
    <col min="8" max="8" width="12.5" customWidth="1"/>
    <col min="9" max="11" width="9.6640625" customWidth="1"/>
    <col min="12" max="12" width="12.5" customWidth="1"/>
    <col min="13" max="15" width="9.6640625" customWidth="1"/>
  </cols>
  <sheetData>
    <row r="1" spans="1:34" x14ac:dyDescent="0.15">
      <c r="A1" s="485"/>
      <c r="B1" s="485"/>
      <c r="C1" s="485"/>
      <c r="D1" s="485"/>
      <c r="E1" s="485"/>
      <c r="F1" s="485"/>
      <c r="G1" s="485"/>
      <c r="H1" s="485"/>
      <c r="I1" s="485"/>
      <c r="J1" s="485"/>
      <c r="K1" s="485"/>
      <c r="L1" s="485"/>
      <c r="M1" s="485"/>
      <c r="N1" s="485"/>
      <c r="O1" s="485"/>
      <c r="P1" s="485"/>
      <c r="Q1" s="485"/>
      <c r="R1" s="485"/>
      <c r="S1" s="485"/>
      <c r="T1" s="485"/>
      <c r="U1" s="485"/>
      <c r="V1" s="485"/>
      <c r="W1" s="485"/>
      <c r="X1" s="485"/>
      <c r="Y1" s="485"/>
      <c r="Z1" s="485"/>
      <c r="AA1" s="485"/>
      <c r="AB1" s="485"/>
      <c r="AC1" s="485"/>
      <c r="AD1" s="485"/>
      <c r="AE1" s="485"/>
      <c r="AF1" s="965"/>
      <c r="AG1" s="965"/>
      <c r="AH1" s="485"/>
    </row>
    <row r="2" spans="1:34" ht="18.75" customHeight="1" x14ac:dyDescent="0.15">
      <c r="A2" s="485"/>
      <c r="B2" s="485" t="s">
        <v>525</v>
      </c>
      <c r="C2" s="485"/>
      <c r="D2" s="485"/>
      <c r="E2" s="485"/>
      <c r="F2" s="485"/>
      <c r="G2" s="485"/>
      <c r="H2" s="485"/>
      <c r="I2" s="485"/>
      <c r="J2" s="485"/>
      <c r="K2" s="485"/>
      <c r="L2" s="485"/>
      <c r="M2" s="485"/>
      <c r="N2" s="485"/>
      <c r="O2" s="485"/>
      <c r="P2" s="485"/>
      <c r="Q2" s="485"/>
      <c r="R2" s="485"/>
      <c r="S2" s="485"/>
      <c r="T2" s="485"/>
      <c r="U2" s="485"/>
      <c r="V2" s="485"/>
      <c r="W2" s="485"/>
      <c r="X2" s="485"/>
      <c r="Y2" s="485"/>
      <c r="Z2" s="485"/>
      <c r="AA2" s="485"/>
      <c r="AB2" s="485"/>
      <c r="AC2" s="485"/>
      <c r="AD2" s="485"/>
      <c r="AE2" s="485"/>
      <c r="AF2" s="485"/>
      <c r="AG2" s="485"/>
      <c r="AH2" s="485"/>
    </row>
    <row r="3" spans="1:34" ht="12" customHeight="1" x14ac:dyDescent="0.15">
      <c r="A3" s="485"/>
      <c r="B3" s="485"/>
      <c r="C3" s="485"/>
      <c r="D3" s="485"/>
      <c r="E3" s="485"/>
      <c r="F3" s="485"/>
      <c r="G3" s="485"/>
      <c r="H3" s="485"/>
      <c r="I3" s="485"/>
      <c r="J3" s="485"/>
      <c r="K3" s="485"/>
      <c r="L3" s="485"/>
      <c r="M3" s="485"/>
      <c r="N3" s="485"/>
      <c r="O3" s="485"/>
      <c r="P3" s="485"/>
      <c r="Q3" s="485"/>
      <c r="R3" s="485"/>
      <c r="S3" s="485"/>
      <c r="T3" s="485"/>
      <c r="U3" s="485"/>
      <c r="V3" s="485"/>
      <c r="W3" s="485"/>
      <c r="X3" s="485"/>
      <c r="Y3" s="485"/>
      <c r="Z3" s="485"/>
      <c r="AA3" s="485"/>
      <c r="AB3" s="485"/>
      <c r="AC3" s="485"/>
      <c r="AD3" s="485"/>
      <c r="AE3" s="485"/>
      <c r="AF3" s="485"/>
      <c r="AG3" s="485"/>
      <c r="AH3" s="485"/>
    </row>
    <row r="4" spans="1:34" ht="15" customHeight="1" x14ac:dyDescent="0.15">
      <c r="A4" s="485"/>
      <c r="B4" s="485"/>
      <c r="C4" s="485"/>
      <c r="D4" s="966">
        <f t="shared" ref="D4:O4" si="0">D213</f>
        <v>0</v>
      </c>
      <c r="E4" s="965">
        <f t="shared" si="0"/>
        <v>0</v>
      </c>
      <c r="F4" s="965">
        <f t="shared" si="0"/>
        <v>0</v>
      </c>
      <c r="G4" s="965">
        <f t="shared" si="0"/>
        <v>0</v>
      </c>
      <c r="H4" s="965">
        <f t="shared" si="0"/>
        <v>0</v>
      </c>
      <c r="I4" s="965">
        <f t="shared" si="0"/>
        <v>0</v>
      </c>
      <c r="J4" s="965">
        <f t="shared" si="0"/>
        <v>0</v>
      </c>
      <c r="K4" s="965">
        <f t="shared" si="0"/>
        <v>0</v>
      </c>
      <c r="L4" s="965">
        <f t="shared" si="0"/>
        <v>0</v>
      </c>
      <c r="M4" s="965">
        <f t="shared" si="0"/>
        <v>0</v>
      </c>
      <c r="N4" s="965">
        <f t="shared" si="0"/>
        <v>0</v>
      </c>
      <c r="O4" s="967">
        <f t="shared" si="0"/>
        <v>0</v>
      </c>
      <c r="P4" s="485"/>
      <c r="Q4" s="485"/>
      <c r="R4" s="485"/>
      <c r="S4" s="485"/>
      <c r="T4" s="485"/>
      <c r="U4" s="485"/>
      <c r="V4" s="485"/>
      <c r="W4" s="485"/>
      <c r="X4" s="485"/>
      <c r="Y4" s="485"/>
      <c r="Z4" s="485"/>
      <c r="AA4" s="485"/>
      <c r="AB4" s="485"/>
      <c r="AC4" s="485"/>
      <c r="AD4" s="485"/>
      <c r="AE4" s="485"/>
      <c r="AF4" s="485"/>
      <c r="AG4" s="485"/>
      <c r="AH4" s="485"/>
    </row>
    <row r="5" spans="1:34" ht="15" customHeight="1" x14ac:dyDescent="0.15">
      <c r="A5" s="485"/>
      <c r="B5" s="485"/>
      <c r="C5" s="485"/>
      <c r="D5" s="968"/>
      <c r="E5" s="485"/>
      <c r="F5" s="485"/>
      <c r="G5" s="485"/>
      <c r="H5" s="485"/>
      <c r="I5" s="485"/>
      <c r="J5" s="485"/>
      <c r="K5" s="485"/>
      <c r="L5" s="485"/>
      <c r="M5" s="485"/>
      <c r="N5" s="485"/>
      <c r="O5" s="969"/>
      <c r="P5" s="485"/>
      <c r="Q5" s="485"/>
      <c r="R5" s="485"/>
      <c r="S5" s="485"/>
      <c r="T5" s="485"/>
      <c r="U5" s="485"/>
      <c r="V5" s="485"/>
      <c r="W5" s="485"/>
      <c r="X5" s="485"/>
      <c r="Y5" s="485"/>
      <c r="Z5" s="485"/>
      <c r="AA5" s="485"/>
      <c r="AB5" s="485"/>
      <c r="AC5" s="485"/>
      <c r="AD5" s="485"/>
      <c r="AE5" s="485"/>
      <c r="AF5" s="485"/>
      <c r="AG5" s="485"/>
      <c r="AH5" s="485"/>
    </row>
    <row r="6" spans="1:34" ht="15" customHeight="1" x14ac:dyDescent="0.15">
      <c r="A6" s="485"/>
      <c r="B6" s="485" t="s">
        <v>526</v>
      </c>
      <c r="C6" s="485" t="s">
        <v>527</v>
      </c>
      <c r="D6" s="968">
        <f>$H$25</f>
        <v>0</v>
      </c>
      <c r="E6" s="485"/>
      <c r="F6" s="485"/>
      <c r="G6" s="485"/>
      <c r="H6" s="485"/>
      <c r="I6" s="485"/>
      <c r="J6" s="485"/>
      <c r="K6" s="485"/>
      <c r="L6" s="485"/>
      <c r="M6" s="485"/>
      <c r="N6" s="485"/>
      <c r="O6" s="969"/>
      <c r="P6" s="485"/>
      <c r="Q6" s="485"/>
      <c r="R6" s="485"/>
      <c r="S6" s="485"/>
      <c r="T6" s="485"/>
      <c r="U6" s="485"/>
      <c r="V6" s="485"/>
      <c r="W6" s="485"/>
      <c r="X6" s="485"/>
      <c r="Y6" s="485"/>
      <c r="Z6" s="485"/>
      <c r="AA6" s="485"/>
      <c r="AB6" s="485"/>
      <c r="AC6" s="485"/>
      <c r="AD6" s="485"/>
      <c r="AE6" s="485"/>
      <c r="AF6" s="485"/>
      <c r="AG6" s="485"/>
      <c r="AH6" s="485"/>
    </row>
    <row r="7" spans="1:34" ht="15" customHeight="1" x14ac:dyDescent="0.15">
      <c r="A7" s="485"/>
      <c r="B7" s="485"/>
      <c r="C7" s="485" t="s">
        <v>528</v>
      </c>
      <c r="D7" s="970">
        <f>$H$41</f>
        <v>0</v>
      </c>
      <c r="E7" s="485"/>
      <c r="F7" s="485"/>
      <c r="G7" s="485"/>
      <c r="H7" s="485"/>
      <c r="I7" s="485"/>
      <c r="J7" s="485"/>
      <c r="K7" s="485"/>
      <c r="L7" s="485"/>
      <c r="M7" s="485"/>
      <c r="N7" s="485"/>
      <c r="O7" s="969"/>
      <c r="P7" s="485"/>
      <c r="Q7" s="485"/>
      <c r="R7" s="485"/>
      <c r="S7" s="485"/>
      <c r="T7" s="485"/>
      <c r="U7" s="485"/>
      <c r="V7" s="485"/>
      <c r="W7" s="485"/>
      <c r="X7" s="485"/>
      <c r="Y7" s="485"/>
      <c r="Z7" s="485"/>
      <c r="AA7" s="485"/>
      <c r="AB7" s="485"/>
      <c r="AC7" s="485"/>
      <c r="AD7" s="485"/>
      <c r="AE7" s="485"/>
      <c r="AF7" s="485"/>
      <c r="AG7" s="485"/>
      <c r="AH7" s="485"/>
    </row>
    <row r="8" spans="1:34" ht="15" customHeight="1" x14ac:dyDescent="0.15">
      <c r="A8" s="485"/>
      <c r="B8" s="485" t="s">
        <v>529</v>
      </c>
      <c r="C8" s="485"/>
      <c r="D8" s="968"/>
      <c r="E8" s="485"/>
      <c r="F8" s="485"/>
      <c r="G8" s="485"/>
      <c r="H8" s="485"/>
      <c r="I8" s="485"/>
      <c r="J8" s="485"/>
      <c r="K8" s="485"/>
      <c r="L8" s="485"/>
      <c r="M8" s="485"/>
      <c r="N8" s="485"/>
      <c r="O8" s="969">
        <f>$E$203</f>
        <v>0</v>
      </c>
      <c r="P8" s="485"/>
      <c r="Q8" s="485"/>
      <c r="R8" s="485"/>
      <c r="S8" s="485"/>
      <c r="T8" s="485"/>
      <c r="U8" s="485"/>
      <c r="V8" s="485"/>
      <c r="W8" s="485"/>
      <c r="X8" s="485"/>
      <c r="Y8" s="485"/>
      <c r="Z8" s="485"/>
      <c r="AA8" s="485"/>
      <c r="AB8" s="485"/>
      <c r="AC8" s="485"/>
      <c r="AD8" s="485"/>
      <c r="AE8" s="485"/>
      <c r="AF8" s="485"/>
      <c r="AG8" s="485"/>
      <c r="AH8" s="485"/>
    </row>
    <row r="9" spans="1:34" ht="15" customHeight="1" x14ac:dyDescent="0.15">
      <c r="A9" s="485"/>
      <c r="B9" s="485" t="s">
        <v>747</v>
      </c>
      <c r="C9" s="485" t="s">
        <v>527</v>
      </c>
      <c r="D9" s="968">
        <f t="shared" ref="D9:O9" si="1">D96</f>
        <v>0</v>
      </c>
      <c r="E9" s="485">
        <f t="shared" si="1"/>
        <v>0</v>
      </c>
      <c r="F9" s="485">
        <f t="shared" si="1"/>
        <v>0</v>
      </c>
      <c r="G9" s="485">
        <f t="shared" si="1"/>
        <v>0</v>
      </c>
      <c r="H9" s="485">
        <f t="shared" si="1"/>
        <v>0</v>
      </c>
      <c r="I9" s="485">
        <f t="shared" si="1"/>
        <v>0</v>
      </c>
      <c r="J9" s="485">
        <f t="shared" si="1"/>
        <v>0</v>
      </c>
      <c r="K9" s="485">
        <f t="shared" si="1"/>
        <v>0</v>
      </c>
      <c r="L9" s="485">
        <f t="shared" si="1"/>
        <v>0</v>
      </c>
      <c r="M9" s="485">
        <f t="shared" si="1"/>
        <v>0</v>
      </c>
      <c r="N9" s="485">
        <f t="shared" si="1"/>
        <v>0</v>
      </c>
      <c r="O9" s="969">
        <f t="shared" si="1"/>
        <v>0</v>
      </c>
      <c r="P9" s="485"/>
      <c r="Q9" s="485"/>
      <c r="R9" s="485"/>
      <c r="S9" s="485"/>
      <c r="T9" s="485"/>
      <c r="U9" s="485"/>
      <c r="V9" s="485"/>
      <c r="W9" s="485"/>
      <c r="X9" s="485"/>
      <c r="Y9" s="485"/>
      <c r="Z9" s="485"/>
      <c r="AA9" s="485"/>
      <c r="AB9" s="485"/>
      <c r="AC9" s="485"/>
      <c r="AD9" s="485"/>
      <c r="AE9" s="485"/>
      <c r="AF9" s="485"/>
      <c r="AG9" s="485"/>
      <c r="AH9" s="485"/>
    </row>
    <row r="10" spans="1:34" ht="15" customHeight="1" x14ac:dyDescent="0.15">
      <c r="A10" s="485"/>
      <c r="B10" s="485"/>
      <c r="C10" s="975" t="s">
        <v>528</v>
      </c>
      <c r="D10" s="2215">
        <f t="shared" ref="D10:O10" si="2">D148</f>
        <v>0</v>
      </c>
      <c r="E10" s="975">
        <f t="shared" si="2"/>
        <v>0</v>
      </c>
      <c r="F10" s="975">
        <f t="shared" si="2"/>
        <v>0</v>
      </c>
      <c r="G10" s="975">
        <f t="shared" si="2"/>
        <v>0</v>
      </c>
      <c r="H10" s="975">
        <f t="shared" si="2"/>
        <v>0</v>
      </c>
      <c r="I10" s="975">
        <f t="shared" si="2"/>
        <v>0</v>
      </c>
      <c r="J10" s="975">
        <f t="shared" si="2"/>
        <v>0</v>
      </c>
      <c r="K10" s="975">
        <f t="shared" si="2"/>
        <v>0</v>
      </c>
      <c r="L10" s="975">
        <f t="shared" si="2"/>
        <v>0</v>
      </c>
      <c r="M10" s="975">
        <f t="shared" si="2"/>
        <v>0</v>
      </c>
      <c r="N10" s="975">
        <f t="shared" si="2"/>
        <v>0</v>
      </c>
      <c r="O10" s="2216">
        <f t="shared" si="2"/>
        <v>0</v>
      </c>
      <c r="P10" s="485"/>
      <c r="Q10" s="485"/>
      <c r="R10" s="485"/>
      <c r="S10" s="485"/>
      <c r="T10" s="485"/>
      <c r="U10" s="485"/>
      <c r="V10" s="485"/>
      <c r="W10" s="485"/>
      <c r="X10" s="485"/>
      <c r="Y10" s="485"/>
      <c r="Z10" s="485"/>
      <c r="AA10" s="485"/>
      <c r="AB10" s="485"/>
      <c r="AC10" s="485"/>
      <c r="AD10" s="485"/>
      <c r="AE10" s="485"/>
      <c r="AF10" s="485"/>
      <c r="AG10" s="485"/>
      <c r="AH10" s="485"/>
    </row>
    <row r="11" spans="1:34" ht="15" customHeight="1" x14ac:dyDescent="0.15">
      <c r="A11" s="485"/>
      <c r="B11" s="485"/>
      <c r="C11" s="485" t="s">
        <v>306</v>
      </c>
      <c r="D11" s="971">
        <f t="shared" ref="D11:O11" si="3">D211</f>
        <v>0</v>
      </c>
      <c r="E11" s="972">
        <f t="shared" si="3"/>
        <v>0</v>
      </c>
      <c r="F11" s="972">
        <f t="shared" si="3"/>
        <v>0</v>
      </c>
      <c r="G11" s="972">
        <f t="shared" si="3"/>
        <v>0</v>
      </c>
      <c r="H11" s="972">
        <f t="shared" si="3"/>
        <v>0</v>
      </c>
      <c r="I11" s="972">
        <f t="shared" si="3"/>
        <v>0</v>
      </c>
      <c r="J11" s="972">
        <f t="shared" si="3"/>
        <v>0</v>
      </c>
      <c r="K11" s="972">
        <f t="shared" si="3"/>
        <v>0</v>
      </c>
      <c r="L11" s="972">
        <f t="shared" si="3"/>
        <v>0</v>
      </c>
      <c r="M11" s="972">
        <f t="shared" si="3"/>
        <v>0</v>
      </c>
      <c r="N11" s="972">
        <f t="shared" si="3"/>
        <v>0</v>
      </c>
      <c r="O11" s="973">
        <f t="shared" si="3"/>
        <v>0</v>
      </c>
      <c r="P11" s="485"/>
      <c r="Q11" s="485"/>
      <c r="R11" s="485"/>
      <c r="S11" s="485"/>
      <c r="T11" s="485"/>
      <c r="U11" s="485"/>
      <c r="V11" s="485"/>
      <c r="W11" s="485"/>
      <c r="X11" s="485"/>
      <c r="Y11" s="485"/>
      <c r="Z11" s="485"/>
      <c r="AA11" s="485"/>
      <c r="AB11" s="485"/>
      <c r="AC11" s="485"/>
      <c r="AD11" s="485"/>
      <c r="AE11" s="485"/>
      <c r="AF11" s="485"/>
      <c r="AG11" s="485"/>
      <c r="AH11" s="485"/>
    </row>
    <row r="12" spans="1:34" ht="15" customHeight="1" x14ac:dyDescent="0.15">
      <c r="A12" s="974" t="s">
        <v>301</v>
      </c>
      <c r="B12" s="2803" t="s">
        <v>530</v>
      </c>
      <c r="C12" s="2803"/>
      <c r="D12" s="485">
        <f t="shared" ref="D12:O12" si="4">SUM(D6:D11)</f>
        <v>0</v>
      </c>
      <c r="E12" s="485">
        <f t="shared" si="4"/>
        <v>0</v>
      </c>
      <c r="F12" s="485">
        <f t="shared" si="4"/>
        <v>0</v>
      </c>
      <c r="G12" s="485">
        <f t="shared" si="4"/>
        <v>0</v>
      </c>
      <c r="H12" s="485">
        <f t="shared" si="4"/>
        <v>0</v>
      </c>
      <c r="I12" s="485">
        <f t="shared" si="4"/>
        <v>0</v>
      </c>
      <c r="J12" s="485">
        <f t="shared" si="4"/>
        <v>0</v>
      </c>
      <c r="K12" s="485">
        <f t="shared" si="4"/>
        <v>0</v>
      </c>
      <c r="L12" s="485">
        <f t="shared" si="4"/>
        <v>0</v>
      </c>
      <c r="M12" s="485">
        <f t="shared" si="4"/>
        <v>0</v>
      </c>
      <c r="N12" s="485">
        <f t="shared" si="4"/>
        <v>0</v>
      </c>
      <c r="O12" s="485">
        <f t="shared" si="4"/>
        <v>0</v>
      </c>
      <c r="P12" s="485"/>
      <c r="Q12" s="485"/>
      <c r="R12" s="485"/>
      <c r="S12" s="485"/>
      <c r="T12" s="485"/>
      <c r="U12" s="485"/>
      <c r="V12" s="485"/>
      <c r="W12" s="485"/>
      <c r="X12" s="485"/>
      <c r="Y12" s="485"/>
      <c r="Z12" s="485"/>
      <c r="AA12" s="485"/>
      <c r="AB12" s="485"/>
      <c r="AC12" s="485"/>
      <c r="AD12" s="485"/>
      <c r="AE12" s="485"/>
      <c r="AF12" s="485"/>
      <c r="AG12" s="485"/>
      <c r="AH12" s="485"/>
    </row>
    <row r="13" spans="1:34" ht="15" customHeight="1" x14ac:dyDescent="0.15">
      <c r="A13" s="1177"/>
      <c r="B13" s="1177" t="s">
        <v>1180</v>
      </c>
      <c r="C13" s="1177"/>
      <c r="D13" s="485">
        <f>+'5b'!E208+'5b'!E146</f>
        <v>0</v>
      </c>
      <c r="E13" s="485">
        <f>+'5b'!F208+'5b'!F146</f>
        <v>0</v>
      </c>
      <c r="F13" s="485">
        <f>+'5b'!G208+'5b'!G146</f>
        <v>0</v>
      </c>
      <c r="G13" s="485">
        <f>+'5b'!H208+'5b'!H146</f>
        <v>0</v>
      </c>
      <c r="H13" s="485">
        <f>+'5b'!I208+'5b'!I146</f>
        <v>0</v>
      </c>
      <c r="I13" s="485">
        <f>+'5b'!J208+'5b'!J146</f>
        <v>0</v>
      </c>
      <c r="J13" s="485">
        <f>+'5b'!K208+'5b'!K146</f>
        <v>0</v>
      </c>
      <c r="K13" s="485">
        <f>+'5b'!L208+'5b'!L146</f>
        <v>0</v>
      </c>
      <c r="L13" s="485">
        <f>+'5b'!M208+'5b'!M146</f>
        <v>0</v>
      </c>
      <c r="M13" s="485">
        <f>+'5b'!N208+'5b'!N146</f>
        <v>0</v>
      </c>
      <c r="N13" s="485">
        <f>+'5b'!O208+'5b'!O146</f>
        <v>0</v>
      </c>
      <c r="O13" s="485">
        <f>+'5b'!P208+'5b'!P146</f>
        <v>0</v>
      </c>
      <c r="P13" s="485">
        <f>SUM(D13:O13)</f>
        <v>0</v>
      </c>
      <c r="Q13" s="485"/>
      <c r="R13" s="485"/>
      <c r="S13" s="485"/>
      <c r="T13" s="485"/>
      <c r="U13" s="485"/>
      <c r="V13" s="485"/>
      <c r="W13" s="485"/>
      <c r="X13" s="485"/>
      <c r="Y13" s="485"/>
      <c r="Z13" s="485"/>
      <c r="AA13" s="485"/>
      <c r="AB13" s="485"/>
      <c r="AC13" s="485"/>
      <c r="AD13" s="485"/>
      <c r="AE13" s="485"/>
      <c r="AF13" s="485"/>
      <c r="AG13" s="485"/>
      <c r="AH13" s="485"/>
    </row>
    <row r="14" spans="1:34" ht="15" customHeight="1" x14ac:dyDescent="0.15">
      <c r="A14" s="485"/>
      <c r="B14" s="2805" t="s">
        <v>1179</v>
      </c>
      <c r="C14" s="2805"/>
      <c r="D14" s="485">
        <f>'2b'!F370</f>
        <v>0</v>
      </c>
      <c r="E14" s="485">
        <f>'2b'!G370</f>
        <v>0</v>
      </c>
      <c r="F14" s="485">
        <f>'2b'!H370</f>
        <v>0</v>
      </c>
      <c r="G14" s="485">
        <f>'2b'!I370</f>
        <v>0</v>
      </c>
      <c r="H14" s="485">
        <f>'2b'!J370</f>
        <v>0</v>
      </c>
      <c r="I14" s="485">
        <f>'2b'!K370</f>
        <v>0</v>
      </c>
      <c r="J14" s="485">
        <f>'2b'!L370</f>
        <v>0</v>
      </c>
      <c r="K14" s="485">
        <f>'2b'!M370</f>
        <v>0</v>
      </c>
      <c r="L14" s="485">
        <f>'2b'!N370</f>
        <v>0</v>
      </c>
      <c r="M14" s="485">
        <f>'2b'!O370</f>
        <v>0</v>
      </c>
      <c r="N14" s="485">
        <f>'2b'!P370</f>
        <v>0</v>
      </c>
      <c r="O14" s="485">
        <f>'2b'!Q370</f>
        <v>0</v>
      </c>
      <c r="P14" s="485"/>
      <c r="Q14" s="485"/>
      <c r="R14" s="485"/>
      <c r="S14" s="485"/>
      <c r="T14" s="485"/>
      <c r="U14" s="485"/>
      <c r="V14" s="485"/>
      <c r="W14" s="485"/>
      <c r="X14" s="485"/>
      <c r="Y14" s="485"/>
      <c r="Z14" s="485"/>
      <c r="AA14" s="485"/>
      <c r="AB14" s="485"/>
      <c r="AC14" s="485"/>
      <c r="AD14" s="485"/>
      <c r="AE14" s="485"/>
      <c r="AF14" s="485"/>
      <c r="AG14" s="485"/>
      <c r="AH14" s="485"/>
    </row>
    <row r="15" spans="1:34" ht="15" customHeight="1" x14ac:dyDescent="0.15">
      <c r="A15" s="485"/>
      <c r="B15" s="485"/>
      <c r="C15" s="485" t="s">
        <v>892</v>
      </c>
      <c r="D15" s="485">
        <f>SUM(D12:O14)</f>
        <v>0</v>
      </c>
      <c r="E15" s="975" t="s">
        <v>307</v>
      </c>
      <c r="F15" s="975">
        <f>pr!$D$63</f>
        <v>0</v>
      </c>
      <c r="G15" s="485" t="s">
        <v>893</v>
      </c>
      <c r="H15" s="485"/>
      <c r="I15" s="485"/>
      <c r="J15" s="485"/>
      <c r="K15" s="485"/>
      <c r="L15" s="485"/>
      <c r="M15" s="485"/>
      <c r="N15" s="485"/>
      <c r="O15" s="485"/>
      <c r="P15" s="485"/>
      <c r="Q15" s="485"/>
      <c r="R15" s="485"/>
      <c r="S15" s="485"/>
      <c r="T15" s="485"/>
      <c r="U15" s="485"/>
      <c r="V15" s="485"/>
      <c r="W15" s="485"/>
      <c r="X15" s="485"/>
      <c r="Y15" s="485"/>
      <c r="Z15" s="485"/>
      <c r="AA15" s="485"/>
      <c r="AB15" s="485"/>
      <c r="AC15" s="485"/>
      <c r="AD15" s="485"/>
      <c r="AE15" s="485"/>
      <c r="AF15" s="485"/>
      <c r="AG15" s="485"/>
      <c r="AH15" s="485"/>
    </row>
    <row r="16" spans="1:34" ht="15" customHeight="1" x14ac:dyDescent="0.15">
      <c r="A16" s="974" t="s">
        <v>301</v>
      </c>
      <c r="B16" s="2803" t="s">
        <v>897</v>
      </c>
      <c r="C16" s="2803"/>
      <c r="D16" s="485">
        <f t="shared" ref="D16:O16" si="5">+D90+D142</f>
        <v>0</v>
      </c>
      <c r="E16" s="485">
        <f t="shared" si="5"/>
        <v>0</v>
      </c>
      <c r="F16" s="485">
        <f t="shared" si="5"/>
        <v>0</v>
      </c>
      <c r="G16" s="485">
        <f t="shared" si="5"/>
        <v>0</v>
      </c>
      <c r="H16" s="485">
        <f t="shared" si="5"/>
        <v>0</v>
      </c>
      <c r="I16" s="485">
        <f t="shared" si="5"/>
        <v>0</v>
      </c>
      <c r="J16" s="485">
        <f t="shared" si="5"/>
        <v>0</v>
      </c>
      <c r="K16" s="485">
        <f t="shared" si="5"/>
        <v>0</v>
      </c>
      <c r="L16" s="485">
        <f t="shared" si="5"/>
        <v>0</v>
      </c>
      <c r="M16" s="485">
        <f t="shared" si="5"/>
        <v>0</v>
      </c>
      <c r="N16" s="485">
        <f t="shared" si="5"/>
        <v>0</v>
      </c>
      <c r="O16" s="485">
        <f t="shared" si="5"/>
        <v>0</v>
      </c>
      <c r="P16" s="485"/>
      <c r="Q16" s="485"/>
      <c r="R16" s="485"/>
      <c r="S16" s="485"/>
      <c r="T16" s="485"/>
      <c r="U16" s="485"/>
      <c r="V16" s="485"/>
      <c r="W16" s="485"/>
      <c r="X16" s="485"/>
      <c r="Y16" s="485"/>
      <c r="Z16" s="485"/>
      <c r="AA16" s="485"/>
      <c r="AB16" s="485"/>
      <c r="AC16" s="485"/>
      <c r="AD16" s="485"/>
      <c r="AE16" s="485"/>
      <c r="AF16" s="485"/>
      <c r="AG16" s="485"/>
      <c r="AH16" s="485"/>
    </row>
    <row r="17" spans="1:34" x14ac:dyDescent="0.15">
      <c r="A17" s="976"/>
      <c r="B17" s="976"/>
      <c r="C17" s="976"/>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row>
    <row r="18" spans="1:34" x14ac:dyDescent="0.15">
      <c r="A18" s="583"/>
      <c r="B18" s="633" t="str">
        <f>'3b'!D46</f>
        <v>Préstamos a corto plazo</v>
      </c>
      <c r="C18" s="634"/>
      <c r="D18" s="634"/>
      <c r="E18" s="634"/>
      <c r="F18" s="634"/>
      <c r="G18" s="634"/>
      <c r="H18" s="635"/>
      <c r="I18" s="478"/>
      <c r="J18" s="641" t="s">
        <v>997</v>
      </c>
      <c r="K18" s="641"/>
      <c r="L18" s="476"/>
      <c r="M18" s="478"/>
      <c r="N18" s="478"/>
      <c r="O18" s="476"/>
      <c r="P18" s="476"/>
      <c r="Q18" s="476"/>
      <c r="R18" s="476"/>
      <c r="S18" s="478"/>
      <c r="T18" s="476"/>
      <c r="U18" s="476"/>
      <c r="X18" s="479"/>
      <c r="Y18" s="479"/>
      <c r="AE18" s="479"/>
      <c r="AF18" s="480"/>
      <c r="AG18" s="480"/>
    </row>
    <row r="19" spans="1:34" x14ac:dyDescent="0.15">
      <c r="A19" s="486"/>
      <c r="B19" s="26" t="str">
        <f>'3b'!D47</f>
        <v>Denominación</v>
      </c>
      <c r="D19" s="26" t="str">
        <f>'3b'!F47</f>
        <v>Importe</v>
      </c>
      <c r="E19" s="26" t="str">
        <f>'3b'!G47</f>
        <v>Años</v>
      </c>
      <c r="F19" s="621" t="str">
        <f>'3b'!H47</f>
        <v>Interés</v>
      </c>
      <c r="G19" s="26" t="str">
        <f>'3b'!I47</f>
        <v>Pago cuota</v>
      </c>
      <c r="H19" s="636" t="str">
        <f>'3b'!J47</f>
        <v>Gastos In.</v>
      </c>
      <c r="I19" s="478"/>
      <c r="J19" s="478"/>
      <c r="K19" s="481"/>
      <c r="L19" s="478"/>
      <c r="M19" s="481"/>
      <c r="N19" s="481"/>
      <c r="O19" s="478"/>
      <c r="P19" s="481"/>
      <c r="Q19" s="481"/>
      <c r="R19" s="478"/>
      <c r="S19" s="478"/>
      <c r="T19" s="476"/>
      <c r="U19" s="476"/>
      <c r="X19" s="479"/>
      <c r="Y19" s="479"/>
      <c r="AE19" s="479"/>
      <c r="AF19" s="480"/>
      <c r="AG19" s="480"/>
    </row>
    <row r="20" spans="1:34" x14ac:dyDescent="0.15">
      <c r="A20" s="486">
        <v>1</v>
      </c>
      <c r="B20" s="26">
        <f>'3b'!D48</f>
        <v>0</v>
      </c>
      <c r="D20" s="574">
        <f>'3b'!F48</f>
        <v>0</v>
      </c>
      <c r="E20" s="574">
        <f>'3b'!G48</f>
        <v>0</v>
      </c>
      <c r="F20" s="482">
        <f>'3b'!H48</f>
        <v>0</v>
      </c>
      <c r="G20" s="574">
        <f>'3b'!I48</f>
        <v>0</v>
      </c>
      <c r="H20" s="575">
        <f>'3b'!J48</f>
        <v>0</v>
      </c>
      <c r="I20" s="478"/>
      <c r="J20" s="622" t="s">
        <v>985</v>
      </c>
      <c r="K20" s="481"/>
      <c r="L20" s="622" t="s">
        <v>988</v>
      </c>
      <c r="M20" s="625"/>
      <c r="N20" s="625" t="s">
        <v>989</v>
      </c>
      <c r="O20" s="626"/>
      <c r="P20" s="481"/>
      <c r="Q20" s="481"/>
      <c r="R20" s="478"/>
      <c r="S20" s="478"/>
      <c r="T20" s="476"/>
      <c r="U20" s="476"/>
      <c r="X20" s="479"/>
      <c r="Y20" s="479"/>
      <c r="AE20" s="479"/>
      <c r="AF20" s="480"/>
      <c r="AG20" s="480"/>
    </row>
    <row r="21" spans="1:34" x14ac:dyDescent="0.15">
      <c r="A21" s="486">
        <v>2</v>
      </c>
      <c r="B21" s="26">
        <f>'3b'!D49</f>
        <v>0</v>
      </c>
      <c r="D21" s="574">
        <f>'3b'!F49</f>
        <v>0</v>
      </c>
      <c r="E21" s="574">
        <f>'3b'!G49</f>
        <v>0</v>
      </c>
      <c r="F21" s="482">
        <f>'3b'!H49</f>
        <v>0</v>
      </c>
      <c r="G21" s="574">
        <f>'3b'!I49</f>
        <v>0</v>
      </c>
      <c r="H21" s="575">
        <f>'3b'!J49</f>
        <v>0</v>
      </c>
      <c r="I21" s="478"/>
      <c r="J21" s="592" t="s">
        <v>986</v>
      </c>
      <c r="K21" s="481"/>
      <c r="L21" s="622"/>
      <c r="M21" s="625"/>
      <c r="N21" s="625"/>
      <c r="O21" s="626"/>
      <c r="P21" s="481"/>
      <c r="Q21" s="481"/>
      <c r="R21" s="478"/>
      <c r="S21" s="478"/>
      <c r="T21" s="476"/>
      <c r="U21" s="476"/>
      <c r="X21" s="479"/>
      <c r="Y21" s="479"/>
      <c r="AE21" s="479"/>
      <c r="AF21" s="480"/>
      <c r="AG21" s="480"/>
    </row>
    <row r="22" spans="1:34" x14ac:dyDescent="0.15">
      <c r="A22" s="486">
        <v>3</v>
      </c>
      <c r="B22" s="26">
        <f>'3b'!D50</f>
        <v>0</v>
      </c>
      <c r="D22" s="574">
        <f>'3b'!F50</f>
        <v>0</v>
      </c>
      <c r="E22" s="574">
        <f>'3b'!G50</f>
        <v>0</v>
      </c>
      <c r="F22" s="482">
        <f>'3b'!H50</f>
        <v>0</v>
      </c>
      <c r="G22" s="574">
        <f>'3b'!I50</f>
        <v>0</v>
      </c>
      <c r="H22" s="575">
        <f>'3b'!J50</f>
        <v>0</v>
      </c>
      <c r="I22" s="478"/>
      <c r="J22" s="592" t="s">
        <v>987</v>
      </c>
      <c r="K22" s="481"/>
      <c r="L22" s="592" t="s">
        <v>991</v>
      </c>
      <c r="M22" s="627"/>
      <c r="N22" s="628">
        <v>12</v>
      </c>
      <c r="O22" s="626" t="s">
        <v>745</v>
      </c>
      <c r="P22" s="481"/>
      <c r="Q22" s="481"/>
      <c r="R22" s="478"/>
      <c r="S22" s="478"/>
      <c r="T22" s="476"/>
      <c r="U22" s="476"/>
      <c r="X22" s="479"/>
      <c r="Y22" s="479"/>
      <c r="AE22" s="479"/>
      <c r="AF22" s="480"/>
      <c r="AG22" s="480"/>
    </row>
    <row r="23" spans="1:34" x14ac:dyDescent="0.15">
      <c r="A23" s="486">
        <v>4</v>
      </c>
      <c r="B23" s="26">
        <f>'3b'!D51</f>
        <v>0</v>
      </c>
      <c r="D23" s="574">
        <f>'3b'!F51</f>
        <v>0</v>
      </c>
      <c r="E23" s="574">
        <f>'3b'!G51</f>
        <v>0</v>
      </c>
      <c r="F23" s="482">
        <f>'3b'!H51</f>
        <v>0</v>
      </c>
      <c r="G23" s="574">
        <f>'3b'!I51</f>
        <v>0</v>
      </c>
      <c r="H23" s="575">
        <f>'3b'!J51</f>
        <v>0</v>
      </c>
      <c r="I23" s="478"/>
      <c r="K23" s="481"/>
      <c r="L23" s="592" t="s">
        <v>992</v>
      </c>
      <c r="M23" s="629"/>
      <c r="N23" s="630">
        <v>6</v>
      </c>
      <c r="O23" s="626" t="s">
        <v>745</v>
      </c>
      <c r="P23" s="481"/>
      <c r="Q23" s="481"/>
      <c r="R23" s="478"/>
      <c r="S23" s="478"/>
      <c r="T23" s="476"/>
      <c r="U23" s="476"/>
      <c r="X23" s="479"/>
      <c r="Y23" s="479"/>
      <c r="AE23" s="479"/>
      <c r="AF23" s="480"/>
      <c r="AG23" s="480"/>
    </row>
    <row r="24" spans="1:34" x14ac:dyDescent="0.15">
      <c r="A24" s="487">
        <v>5</v>
      </c>
      <c r="B24" s="637">
        <f>'3b'!D52</f>
        <v>0</v>
      </c>
      <c r="C24" s="174"/>
      <c r="D24" s="576">
        <f>'3b'!F52</f>
        <v>0</v>
      </c>
      <c r="E24" s="576">
        <f>'3b'!G52</f>
        <v>0</v>
      </c>
      <c r="F24" s="488">
        <f>'3b'!H52</f>
        <v>0</v>
      </c>
      <c r="G24" s="576">
        <f>'3b'!I52</f>
        <v>0</v>
      </c>
      <c r="H24" s="577">
        <f>'3b'!J52</f>
        <v>0</v>
      </c>
      <c r="I24" s="478"/>
      <c r="L24" s="592" t="s">
        <v>1269</v>
      </c>
      <c r="M24" s="629"/>
      <c r="N24" s="630">
        <v>4</v>
      </c>
      <c r="O24" s="626" t="s">
        <v>745</v>
      </c>
      <c r="P24" s="481"/>
      <c r="Q24" s="481"/>
      <c r="R24" s="478"/>
      <c r="S24" s="478"/>
      <c r="T24" s="476"/>
      <c r="U24" s="476"/>
      <c r="X24" s="479"/>
      <c r="Y24" s="479"/>
      <c r="AE24" s="479"/>
      <c r="AF24" s="480"/>
      <c r="AG24" s="480"/>
    </row>
    <row r="25" spans="1:34" x14ac:dyDescent="0.15">
      <c r="A25" s="476"/>
      <c r="B25" s="476"/>
      <c r="C25" s="482"/>
      <c r="D25" s="476"/>
      <c r="E25" s="476"/>
      <c r="F25" s="2812" t="s">
        <v>996</v>
      </c>
      <c r="G25" s="2813"/>
      <c r="H25" s="594">
        <f>SUM(H20:H24)</f>
        <v>0</v>
      </c>
      <c r="I25" s="478"/>
      <c r="L25" s="592" t="s">
        <v>993</v>
      </c>
      <c r="M25" s="629"/>
      <c r="N25" s="630">
        <v>1</v>
      </c>
      <c r="O25" s="626" t="s">
        <v>745</v>
      </c>
      <c r="P25" s="481"/>
      <c r="Q25" s="481"/>
      <c r="R25" s="478"/>
      <c r="S25" s="478"/>
      <c r="T25" s="476"/>
      <c r="U25" s="476"/>
      <c r="X25" s="479"/>
      <c r="Y25" s="479"/>
      <c r="AE25" s="479"/>
      <c r="AF25" s="480"/>
      <c r="AG25" s="480"/>
    </row>
    <row r="26" spans="1:34" hidden="1" x14ac:dyDescent="0.15">
      <c r="A26" s="476"/>
      <c r="B26" s="476"/>
      <c r="C26" s="482"/>
      <c r="D26" s="476"/>
      <c r="E26" s="476"/>
      <c r="F26" s="476"/>
      <c r="G26" s="476"/>
      <c r="H26" s="476"/>
      <c r="I26" s="478"/>
      <c r="M26" s="481"/>
      <c r="N26" s="481"/>
      <c r="O26" s="478"/>
      <c r="P26" s="481"/>
      <c r="Q26" s="481"/>
      <c r="R26" s="478"/>
      <c r="S26" s="478"/>
      <c r="T26" s="476"/>
      <c r="U26" s="476"/>
      <c r="X26" s="479"/>
      <c r="Y26" s="479"/>
      <c r="AE26" s="479"/>
      <c r="AF26" s="480"/>
      <c r="AG26" s="480"/>
    </row>
    <row r="27" spans="1:34" hidden="1" x14ac:dyDescent="0.15">
      <c r="A27" s="476"/>
      <c r="B27" s="476" t="s">
        <v>994</v>
      </c>
      <c r="C27" s="484">
        <f>+N22</f>
        <v>12</v>
      </c>
      <c r="D27" s="484">
        <f>+N23</f>
        <v>6</v>
      </c>
      <c r="E27" s="484">
        <f>+N24</f>
        <v>4</v>
      </c>
      <c r="F27" s="484">
        <f>+N25</f>
        <v>1</v>
      </c>
      <c r="G27" s="632" t="s">
        <v>990</v>
      </c>
      <c r="H27" s="632" t="s">
        <v>977</v>
      </c>
      <c r="I27" s="478"/>
      <c r="N27" s="478"/>
      <c r="O27" s="481"/>
      <c r="P27" s="481"/>
      <c r="Q27" s="481"/>
      <c r="R27" s="478"/>
      <c r="S27" s="478"/>
      <c r="T27" s="476"/>
      <c r="U27" s="476"/>
      <c r="X27" s="479"/>
      <c r="Y27" s="479"/>
      <c r="AE27" s="479"/>
      <c r="AF27" s="480"/>
      <c r="AG27" s="480"/>
    </row>
    <row r="28" spans="1:34" hidden="1" x14ac:dyDescent="0.15">
      <c r="A28" s="476"/>
      <c r="B28" s="476">
        <v>1</v>
      </c>
      <c r="C28" s="484">
        <f>IF($G20=$L$22,$N$22,0)</f>
        <v>0</v>
      </c>
      <c r="D28" s="484">
        <f>IF($G20=$L$23,$N$23,0)</f>
        <v>0</v>
      </c>
      <c r="E28" s="484">
        <f>IF($G20=$L$24,$N$24,0)</f>
        <v>0</v>
      </c>
      <c r="F28" s="484">
        <f>IF($G20=$L$25,$N$25,0)</f>
        <v>0</v>
      </c>
      <c r="G28" s="596">
        <f>SUM(C28:F28)</f>
        <v>0</v>
      </c>
      <c r="H28" s="596">
        <f>IF(E20=$J$21,1,2)</f>
        <v>2</v>
      </c>
      <c r="I28" s="478"/>
      <c r="N28" s="478"/>
      <c r="O28" s="481"/>
      <c r="P28" s="481"/>
      <c r="Q28" s="481"/>
      <c r="R28" s="478"/>
      <c r="S28" s="478"/>
      <c r="T28" s="476"/>
      <c r="U28" s="476"/>
      <c r="X28" s="479"/>
      <c r="Y28" s="479"/>
      <c r="AE28" s="479"/>
      <c r="AF28" s="480"/>
      <c r="AG28" s="480"/>
    </row>
    <row r="29" spans="1:34" hidden="1" x14ac:dyDescent="0.15">
      <c r="A29" s="476"/>
      <c r="B29" s="476">
        <v>2</v>
      </c>
      <c r="C29" s="484">
        <f>IF($G21=$L$22,$N$22,0)</f>
        <v>0</v>
      </c>
      <c r="D29" s="484">
        <f>IF($G21=$L$23,$N$23,0)</f>
        <v>0</v>
      </c>
      <c r="E29" s="484">
        <f>IF($G21=$L$24,$N$24,0)</f>
        <v>0</v>
      </c>
      <c r="F29" s="484">
        <f>IF($G21=$L$25,$N$25,0)</f>
        <v>0</v>
      </c>
      <c r="G29" s="596">
        <f>SUM(C29:F29)</f>
        <v>0</v>
      </c>
      <c r="H29" s="596">
        <f>IF(E21=$J$21,1,2)</f>
        <v>2</v>
      </c>
      <c r="I29" s="478"/>
      <c r="N29" s="478"/>
      <c r="O29" s="481"/>
      <c r="P29" s="481"/>
      <c r="Q29" s="481"/>
      <c r="R29" s="478"/>
      <c r="S29" s="478"/>
      <c r="T29" s="476"/>
      <c r="U29" s="476"/>
      <c r="X29" s="479"/>
      <c r="Y29" s="479"/>
      <c r="AE29" s="479"/>
      <c r="AF29" s="480"/>
      <c r="AG29" s="480"/>
    </row>
    <row r="30" spans="1:34" hidden="1" x14ac:dyDescent="0.15">
      <c r="A30" s="476"/>
      <c r="B30" s="476">
        <v>3</v>
      </c>
      <c r="C30" s="484">
        <f>IF($G22=$L$22,$N$22,0)</f>
        <v>0</v>
      </c>
      <c r="D30" s="484">
        <f>IF($G22=$L$23,$N$23,0)</f>
        <v>0</v>
      </c>
      <c r="E30" s="484">
        <f>IF($G22=$L$24,$N$24,0)</f>
        <v>0</v>
      </c>
      <c r="F30" s="484">
        <f>IF($G22=$L$25,$N$25,0)</f>
        <v>0</v>
      </c>
      <c r="G30" s="596">
        <f>SUM(C30:F30)</f>
        <v>0</v>
      </c>
      <c r="H30" s="596">
        <f>IF(E22=$J$21,1,2)</f>
        <v>2</v>
      </c>
      <c r="I30" s="478"/>
      <c r="N30" s="478"/>
      <c r="O30" s="481"/>
      <c r="P30" s="481"/>
      <c r="Q30" s="481"/>
      <c r="R30" s="478"/>
      <c r="S30" s="478"/>
      <c r="T30" s="476"/>
      <c r="U30" s="476"/>
      <c r="X30" s="479"/>
      <c r="Y30" s="479"/>
      <c r="AF30" s="480"/>
    </row>
    <row r="31" spans="1:34" hidden="1" x14ac:dyDescent="0.15">
      <c r="A31" s="476"/>
      <c r="B31" s="476">
        <v>4</v>
      </c>
      <c r="C31" s="484">
        <f>IF($G23=$L$22,$N$22,0)</f>
        <v>0</v>
      </c>
      <c r="D31" s="484">
        <f>IF($G23=$L$23,$N$23,0)</f>
        <v>0</v>
      </c>
      <c r="E31" s="484">
        <f>IF($G23=$L$24,$N$24,0)</f>
        <v>0</v>
      </c>
      <c r="F31" s="484">
        <f>IF($G23=$L$25,$N$25,0)</f>
        <v>0</v>
      </c>
      <c r="G31" s="596">
        <f>SUM(C31:F31)</f>
        <v>0</v>
      </c>
      <c r="H31" s="596">
        <f>IF(E23=$J$21,1,2)</f>
        <v>2</v>
      </c>
      <c r="I31" s="478"/>
      <c r="N31" s="478"/>
      <c r="O31" s="481"/>
      <c r="P31" s="481"/>
      <c r="Q31" s="481"/>
      <c r="R31" s="478"/>
      <c r="S31" s="478"/>
      <c r="T31" s="481"/>
      <c r="U31" s="481"/>
      <c r="V31" s="480"/>
      <c r="W31" s="483"/>
      <c r="X31" s="479"/>
      <c r="Y31" s="479"/>
      <c r="Z31" s="480"/>
      <c r="AA31" s="480"/>
      <c r="AB31" s="480"/>
      <c r="AC31" s="480"/>
      <c r="AD31" s="480"/>
    </row>
    <row r="32" spans="1:34" hidden="1" x14ac:dyDescent="0.15">
      <c r="A32" s="476"/>
      <c r="B32" s="476">
        <v>5</v>
      </c>
      <c r="C32" s="484">
        <f>IF($G24=$L$22,$N$22,0)</f>
        <v>0</v>
      </c>
      <c r="D32" s="484">
        <f>IF($G24=$L$23,$N$23,0)</f>
        <v>0</v>
      </c>
      <c r="E32" s="484">
        <f>IF($G24=$L$24,$N$24,0)</f>
        <v>0</v>
      </c>
      <c r="F32" s="484">
        <f>IF($G24=$L$25,$N$25,0)</f>
        <v>0</v>
      </c>
      <c r="G32" s="597">
        <f>SUM(C32:F32)</f>
        <v>0</v>
      </c>
      <c r="H32" s="597">
        <f>IF(E24=$J$21,1,2)</f>
        <v>2</v>
      </c>
      <c r="I32" s="476"/>
      <c r="J32" s="476"/>
      <c r="K32" s="476"/>
      <c r="L32" s="476"/>
      <c r="M32" s="476"/>
      <c r="N32" s="476"/>
      <c r="O32" s="476"/>
      <c r="P32" s="476"/>
      <c r="Q32" s="476"/>
      <c r="R32" s="476"/>
      <c r="S32" s="476"/>
      <c r="T32" s="476"/>
      <c r="U32" s="476"/>
      <c r="AF32" s="174"/>
      <c r="AG32" s="174"/>
    </row>
    <row r="33" spans="1:33" x14ac:dyDescent="0.15">
      <c r="A33" s="476"/>
      <c r="B33" s="476"/>
      <c r="C33" s="476"/>
      <c r="D33" s="476"/>
      <c r="E33" s="476"/>
      <c r="F33" s="476"/>
      <c r="G33" s="476"/>
      <c r="H33" s="476"/>
      <c r="I33" s="476"/>
      <c r="J33" s="481"/>
      <c r="K33" s="476"/>
      <c r="L33" s="476"/>
      <c r="M33" s="476"/>
      <c r="N33" s="476"/>
      <c r="O33" s="476"/>
      <c r="P33" s="476"/>
      <c r="Q33" s="476"/>
      <c r="R33" s="476"/>
      <c r="S33" s="476"/>
      <c r="T33" s="476"/>
      <c r="U33" s="476"/>
    </row>
    <row r="34" spans="1:33" x14ac:dyDescent="0.15">
      <c r="A34" s="583"/>
      <c r="B34" s="633" t="str">
        <f>'3b'!D64</f>
        <v>Préstamos SIN CARENCIA</v>
      </c>
      <c r="C34" s="634"/>
      <c r="D34" s="634"/>
      <c r="E34" s="634"/>
      <c r="F34" s="634"/>
      <c r="G34" s="634"/>
      <c r="H34" s="635"/>
      <c r="I34" s="481"/>
      <c r="J34" s="624" t="s">
        <v>998</v>
      </c>
      <c r="K34" s="481"/>
      <c r="M34" s="481"/>
      <c r="N34" s="481"/>
      <c r="O34" s="481"/>
      <c r="P34" s="481"/>
      <c r="Q34" s="476"/>
      <c r="R34" s="476"/>
      <c r="S34" s="476"/>
      <c r="T34" s="476"/>
      <c r="U34" s="476"/>
    </row>
    <row r="35" spans="1:33" x14ac:dyDescent="0.15">
      <c r="A35" s="486"/>
      <c r="B35" s="26" t="str">
        <f>'3b'!D65</f>
        <v>Denominación</v>
      </c>
      <c r="C35" s="639"/>
      <c r="D35" s="26" t="str">
        <f>'3b'!F65</f>
        <v>Importe</v>
      </c>
      <c r="E35" s="26" t="str">
        <f>'3b'!G65</f>
        <v>Años</v>
      </c>
      <c r="F35" s="621" t="str">
        <f>'3b'!H65</f>
        <v>Interés</v>
      </c>
      <c r="G35" s="26" t="str">
        <f>'3b'!I65</f>
        <v>Pago cuota</v>
      </c>
      <c r="H35" s="636" t="str">
        <f>'3b'!J65</f>
        <v>Gastos In.</v>
      </c>
      <c r="I35" s="481"/>
      <c r="J35" s="631">
        <v>3</v>
      </c>
      <c r="K35" s="481"/>
      <c r="M35" s="481"/>
      <c r="N35" s="481"/>
      <c r="O35" s="481"/>
      <c r="P35" s="481"/>
      <c r="Q35" s="476"/>
      <c r="R35" s="476"/>
      <c r="S35" s="476"/>
      <c r="T35" s="476"/>
      <c r="U35" s="476"/>
    </row>
    <row r="36" spans="1:33" x14ac:dyDescent="0.15">
      <c r="A36" s="486">
        <v>6</v>
      </c>
      <c r="B36" s="26" t="str">
        <f>'3b'!D66</f>
        <v>PLAN MELKART</v>
      </c>
      <c r="C36" s="639"/>
      <c r="D36" s="574">
        <f>'3b'!F66</f>
        <v>0</v>
      </c>
      <c r="E36" s="574">
        <f>'3b'!G66</f>
        <v>0</v>
      </c>
      <c r="F36" s="482">
        <f>'3b'!H66</f>
        <v>0</v>
      </c>
      <c r="G36" s="574">
        <f>'3b'!I66</f>
        <v>0</v>
      </c>
      <c r="H36" s="575">
        <f>'3b'!J66</f>
        <v>0</v>
      </c>
      <c r="I36" s="481"/>
      <c r="J36" s="631">
        <v>4</v>
      </c>
      <c r="K36" s="481"/>
      <c r="M36" s="481"/>
      <c r="N36" s="481"/>
      <c r="O36" s="481"/>
      <c r="P36" s="481"/>
      <c r="Q36" s="476"/>
      <c r="R36" s="476"/>
      <c r="S36" s="476"/>
      <c r="T36" s="476"/>
      <c r="U36" s="476"/>
    </row>
    <row r="37" spans="1:33" x14ac:dyDescent="0.15">
      <c r="A37" s="486">
        <v>7</v>
      </c>
      <c r="B37" s="26">
        <f>'3b'!D67</f>
        <v>0</v>
      </c>
      <c r="C37" s="639"/>
      <c r="D37" s="574">
        <f>'3b'!F67</f>
        <v>0</v>
      </c>
      <c r="E37" s="574">
        <f>'3b'!G67</f>
        <v>0</v>
      </c>
      <c r="F37" s="482">
        <f>'3b'!H67</f>
        <v>0</v>
      </c>
      <c r="G37" s="574">
        <f>'3b'!I67</f>
        <v>0</v>
      </c>
      <c r="H37" s="575">
        <f>'3b'!J67</f>
        <v>0</v>
      </c>
      <c r="I37" s="481"/>
      <c r="J37" s="631">
        <v>5</v>
      </c>
      <c r="K37" s="481"/>
      <c r="M37" s="481"/>
      <c r="N37" s="481"/>
      <c r="O37" s="481"/>
      <c r="P37" s="481"/>
      <c r="Q37" s="476"/>
      <c r="R37" s="476"/>
      <c r="S37" s="476"/>
      <c r="T37" s="476"/>
      <c r="U37" s="476"/>
    </row>
    <row r="38" spans="1:33" x14ac:dyDescent="0.15">
      <c r="A38" s="486">
        <v>8</v>
      </c>
      <c r="B38" s="26">
        <f>'3b'!D68</f>
        <v>0</v>
      </c>
      <c r="C38" s="639"/>
      <c r="D38" s="574">
        <f>'3b'!F68</f>
        <v>0</v>
      </c>
      <c r="E38" s="574">
        <f>'3b'!G68</f>
        <v>0</v>
      </c>
      <c r="F38" s="482">
        <f>'3b'!H68</f>
        <v>0</v>
      </c>
      <c r="G38" s="574">
        <f>'3b'!I68</f>
        <v>0</v>
      </c>
      <c r="H38" s="575">
        <f>'3b'!J68</f>
        <v>0</v>
      </c>
      <c r="I38" s="481"/>
      <c r="J38" s="631">
        <v>6</v>
      </c>
      <c r="K38" s="481"/>
      <c r="M38" s="481"/>
      <c r="N38" s="481"/>
      <c r="O38" s="481"/>
      <c r="P38" s="481"/>
      <c r="Q38" s="476"/>
      <c r="R38" s="476"/>
      <c r="S38" s="476"/>
      <c r="T38" s="476"/>
      <c r="U38" s="476"/>
    </row>
    <row r="39" spans="1:33" x14ac:dyDescent="0.15">
      <c r="A39" s="486">
        <v>9</v>
      </c>
      <c r="B39" s="26">
        <f>'3b'!D69</f>
        <v>0</v>
      </c>
      <c r="C39" s="639"/>
      <c r="D39" s="574">
        <f>'3b'!F69</f>
        <v>0</v>
      </c>
      <c r="E39" s="574">
        <f>'3b'!G69</f>
        <v>0</v>
      </c>
      <c r="F39" s="482">
        <f>'3b'!H69</f>
        <v>0</v>
      </c>
      <c r="G39" s="574">
        <f>'3b'!I69</f>
        <v>0</v>
      </c>
      <c r="H39" s="575">
        <f>'3b'!J69</f>
        <v>0</v>
      </c>
      <c r="I39" s="481"/>
      <c r="J39" s="631">
        <v>7</v>
      </c>
      <c r="K39" s="481"/>
      <c r="M39" s="481"/>
      <c r="N39" s="481"/>
      <c r="O39" s="481"/>
      <c r="P39" s="481"/>
      <c r="Q39" s="476"/>
      <c r="R39" s="476"/>
      <c r="S39" s="476"/>
      <c r="T39" s="476"/>
      <c r="U39" s="476"/>
    </row>
    <row r="40" spans="1:33" x14ac:dyDescent="0.15">
      <c r="A40" s="487">
        <v>10</v>
      </c>
      <c r="B40" s="637">
        <f>'3b'!D70</f>
        <v>0</v>
      </c>
      <c r="C40" s="640"/>
      <c r="D40" s="576">
        <f>'3b'!F70</f>
        <v>0</v>
      </c>
      <c r="E40" s="576">
        <f>'3b'!G70</f>
        <v>0</v>
      </c>
      <c r="F40" s="488">
        <f>'3b'!H70</f>
        <v>0</v>
      </c>
      <c r="G40" s="576">
        <f>'3b'!I70</f>
        <v>0</v>
      </c>
      <c r="H40" s="577">
        <f>'3b'!J70</f>
        <v>0</v>
      </c>
      <c r="I40" s="484"/>
      <c r="J40" s="631">
        <v>8</v>
      </c>
      <c r="K40" s="476"/>
      <c r="M40" s="476"/>
      <c r="N40" s="476"/>
      <c r="O40" s="476"/>
      <c r="P40" s="476"/>
      <c r="Q40" s="476"/>
      <c r="R40" s="476"/>
      <c r="S40" s="476"/>
      <c r="T40" s="476"/>
      <c r="U40" s="476"/>
    </row>
    <row r="41" spans="1:33" x14ac:dyDescent="0.15">
      <c r="A41" s="476"/>
      <c r="B41" s="476"/>
      <c r="C41" s="482"/>
      <c r="D41" s="476"/>
      <c r="E41" s="476"/>
      <c r="F41" s="2814" t="s">
        <v>996</v>
      </c>
      <c r="G41" s="2815"/>
      <c r="H41" s="638">
        <f>SUM(H36:H40)</f>
        <v>0</v>
      </c>
      <c r="I41" s="484"/>
      <c r="J41" s="631">
        <v>9</v>
      </c>
      <c r="K41" s="476"/>
      <c r="M41" s="476"/>
      <c r="N41" s="476"/>
      <c r="O41" s="476"/>
      <c r="P41" s="476"/>
      <c r="Q41" s="476"/>
      <c r="R41" s="476"/>
      <c r="S41" s="476"/>
      <c r="T41" s="476"/>
      <c r="U41" s="476"/>
    </row>
    <row r="42" spans="1:33" x14ac:dyDescent="0.15">
      <c r="A42" s="476"/>
      <c r="B42" s="476"/>
      <c r="C42" s="476"/>
      <c r="D42" s="476"/>
      <c r="E42" s="481"/>
      <c r="F42" s="481"/>
      <c r="G42" s="481"/>
      <c r="H42" s="481"/>
      <c r="I42" s="481"/>
      <c r="J42" s="631">
        <v>10</v>
      </c>
      <c r="K42" s="476"/>
      <c r="M42" s="476"/>
      <c r="N42" s="476"/>
      <c r="O42" s="476"/>
      <c r="P42" s="476"/>
      <c r="Q42" s="476"/>
      <c r="R42" s="476"/>
      <c r="S42" s="476"/>
      <c r="T42" s="476"/>
      <c r="U42" s="476"/>
    </row>
    <row r="43" spans="1:33" x14ac:dyDescent="0.15">
      <c r="A43" s="476"/>
      <c r="I43" s="481"/>
      <c r="J43" s="631">
        <v>11</v>
      </c>
      <c r="K43" s="476"/>
      <c r="M43" s="476"/>
      <c r="N43" s="476"/>
      <c r="O43" s="476"/>
      <c r="P43" s="476"/>
      <c r="Q43" s="476"/>
      <c r="R43" s="476"/>
      <c r="S43" s="476"/>
      <c r="T43" s="476"/>
      <c r="U43" s="476"/>
    </row>
    <row r="44" spans="1:33" x14ac:dyDescent="0.15">
      <c r="A44" s="476"/>
      <c r="I44" s="481"/>
      <c r="J44" s="631">
        <v>12</v>
      </c>
      <c r="K44" s="476"/>
      <c r="M44" s="476"/>
      <c r="N44" s="476"/>
      <c r="O44" s="476"/>
      <c r="P44" s="476"/>
      <c r="Q44" s="476"/>
      <c r="R44" s="476"/>
      <c r="S44" s="476"/>
      <c r="T44" s="476"/>
      <c r="U44" s="476"/>
    </row>
    <row r="45" spans="1:33" x14ac:dyDescent="0.15">
      <c r="A45" s="476"/>
      <c r="B45" s="476" t="s">
        <v>994</v>
      </c>
      <c r="C45" s="484">
        <f>+N38</f>
        <v>0</v>
      </c>
      <c r="D45" s="484">
        <f>+N39</f>
        <v>0</v>
      </c>
      <c r="E45" s="484">
        <f>+N40</f>
        <v>0</v>
      </c>
      <c r="F45" s="484">
        <f>+N41</f>
        <v>0</v>
      </c>
      <c r="G45" s="632" t="s">
        <v>990</v>
      </c>
      <c r="H45" s="631"/>
      <c r="I45" s="481"/>
      <c r="J45" s="631">
        <v>13</v>
      </c>
      <c r="K45" s="476"/>
      <c r="M45" s="476"/>
      <c r="N45" s="476"/>
      <c r="O45" s="476"/>
      <c r="P45" s="476"/>
      <c r="Q45" s="476"/>
      <c r="R45" s="476"/>
      <c r="S45" s="476"/>
      <c r="T45" s="476"/>
      <c r="U45" s="476"/>
    </row>
    <row r="46" spans="1:33" x14ac:dyDescent="0.15">
      <c r="A46" s="476"/>
      <c r="B46" s="476">
        <v>1</v>
      </c>
      <c r="C46" s="484">
        <f>IF($G36=$L$22,$N$22,0)</f>
        <v>0</v>
      </c>
      <c r="D46" s="484">
        <f>IF($G36=$L$23,$N$23,0)</f>
        <v>0</v>
      </c>
      <c r="E46" s="484">
        <f>IF($G36=$L$24,$N$24,0)</f>
        <v>0</v>
      </c>
      <c r="F46" s="484">
        <f>IF($G36=$L$25,$N$25,0)</f>
        <v>0</v>
      </c>
      <c r="G46" s="596">
        <f>SUM(C46:F46)</f>
        <v>0</v>
      </c>
      <c r="H46" s="484"/>
      <c r="I46" s="481"/>
      <c r="J46" s="631">
        <v>14</v>
      </c>
      <c r="K46" s="476"/>
      <c r="M46" s="476"/>
      <c r="N46" s="476"/>
      <c r="O46" s="476"/>
      <c r="P46" s="476"/>
      <c r="Q46" s="476"/>
      <c r="R46" s="476"/>
      <c r="S46" s="476"/>
      <c r="T46" s="476"/>
      <c r="U46" s="476"/>
    </row>
    <row r="47" spans="1:33" x14ac:dyDescent="0.15">
      <c r="A47" s="476"/>
      <c r="B47" s="476">
        <v>2</v>
      </c>
      <c r="C47" s="484">
        <f>IF($G37=$L$22,$N$22,0)</f>
        <v>0</v>
      </c>
      <c r="D47" s="484">
        <f>IF($G37=$L$23,$N$23,0)</f>
        <v>0</v>
      </c>
      <c r="E47" s="484">
        <f>IF($G37=$L$24,$N$24,0)</f>
        <v>0</v>
      </c>
      <c r="F47" s="484">
        <f>IF($G37=$L$25,$N$25,0)</f>
        <v>0</v>
      </c>
      <c r="G47" s="596">
        <f>SUM(C47:F47)</f>
        <v>0</v>
      </c>
      <c r="H47" s="484"/>
      <c r="I47" s="481"/>
      <c r="J47" s="631">
        <v>15</v>
      </c>
      <c r="K47" s="476"/>
      <c r="L47" s="476"/>
      <c r="M47" s="476"/>
      <c r="N47" s="476"/>
      <c r="O47" s="476"/>
      <c r="P47" s="476"/>
      <c r="Q47" s="476"/>
      <c r="R47" s="476"/>
      <c r="S47" s="476"/>
      <c r="T47" s="476"/>
      <c r="U47" s="476"/>
      <c r="AF47" s="1"/>
      <c r="AG47" s="1"/>
    </row>
    <row r="48" spans="1:33" x14ac:dyDescent="0.15">
      <c r="A48" s="476"/>
      <c r="B48" s="476">
        <v>3</v>
      </c>
      <c r="C48" s="484">
        <f>IF($G38=$L$22,$N$22,0)</f>
        <v>0</v>
      </c>
      <c r="D48" s="484">
        <f>IF($G38=$L$23,$N$23,0)</f>
        <v>0</v>
      </c>
      <c r="E48" s="484">
        <f>IF($G38=$L$24,$N$24,0)</f>
        <v>0</v>
      </c>
      <c r="F48" s="484">
        <f>IF($G38=$L$25,$N$25,0)</f>
        <v>0</v>
      </c>
      <c r="G48" s="596">
        <f>SUM(C48:F48)</f>
        <v>0</v>
      </c>
      <c r="H48" s="484"/>
      <c r="I48" s="476"/>
      <c r="J48" s="631">
        <v>16</v>
      </c>
      <c r="K48" s="476"/>
      <c r="L48" s="476"/>
      <c r="M48" s="476"/>
      <c r="N48" s="476"/>
      <c r="O48" s="476"/>
      <c r="P48" s="476"/>
      <c r="Q48" s="476"/>
      <c r="R48" s="476"/>
      <c r="S48" s="476"/>
      <c r="T48" s="476"/>
      <c r="U48" s="476"/>
      <c r="AF48" s="1"/>
      <c r="AG48" s="1"/>
    </row>
    <row r="49" spans="1:40" x14ac:dyDescent="0.15">
      <c r="A49" s="476"/>
      <c r="B49" s="476">
        <v>4</v>
      </c>
      <c r="C49" s="484">
        <f>IF($G39=$L$22,$N$22,0)</f>
        <v>0</v>
      </c>
      <c r="D49" s="484">
        <f>IF($G39=$L$23,$N$23,0)</f>
        <v>0</v>
      </c>
      <c r="E49" s="484">
        <f>IF($G39=$L$24,$N$24,0)</f>
        <v>0</v>
      </c>
      <c r="F49" s="484">
        <f>IF($G39=$L$25,$N$25,0)</f>
        <v>0</v>
      </c>
      <c r="G49" s="596">
        <f>SUM(C49:F49)</f>
        <v>0</v>
      </c>
      <c r="H49" s="484"/>
      <c r="I49" s="476"/>
      <c r="J49" s="631">
        <v>17</v>
      </c>
      <c r="K49" s="476"/>
      <c r="L49" s="476"/>
      <c r="M49" s="476"/>
      <c r="N49" s="476"/>
      <c r="O49" s="476"/>
      <c r="P49" s="476"/>
      <c r="Q49" s="476"/>
      <c r="R49" s="476"/>
      <c r="S49" s="476"/>
      <c r="T49" s="476"/>
      <c r="U49" s="476"/>
      <c r="V49" s="476"/>
      <c r="W49" s="476"/>
      <c r="X49" s="476"/>
      <c r="Y49" s="476"/>
      <c r="Z49" s="476"/>
      <c r="AA49" s="476"/>
      <c r="AB49" s="476"/>
      <c r="AC49" s="476"/>
      <c r="AD49" s="476"/>
      <c r="AE49" s="476"/>
      <c r="AF49" s="476"/>
      <c r="AG49" s="476"/>
    </row>
    <row r="50" spans="1:40" x14ac:dyDescent="0.15">
      <c r="A50" s="476"/>
      <c r="B50" s="476">
        <v>5</v>
      </c>
      <c r="C50" s="484">
        <f>IF($G40=$L$22,$N$22,0)</f>
        <v>0</v>
      </c>
      <c r="D50" s="484">
        <f>IF($G40=$L$23,$N$23,0)</f>
        <v>0</v>
      </c>
      <c r="E50" s="484">
        <f>IF($G40=$L$24,$N$24,0)</f>
        <v>0</v>
      </c>
      <c r="F50" s="484">
        <f>IF($G40=$L$25,$N$25,0)</f>
        <v>0</v>
      </c>
      <c r="G50" s="597">
        <f>SUM(C50:F50)</f>
        <v>0</v>
      </c>
      <c r="H50" s="484"/>
      <c r="I50" s="476"/>
      <c r="J50" s="631">
        <v>18</v>
      </c>
      <c r="K50" s="476"/>
      <c r="L50" s="476"/>
      <c r="M50" s="476"/>
      <c r="N50" s="476"/>
      <c r="O50" s="476"/>
      <c r="P50" s="476"/>
      <c r="Q50" s="476"/>
      <c r="R50" s="476"/>
      <c r="S50" s="476"/>
      <c r="T50" s="476"/>
      <c r="U50" s="476"/>
      <c r="V50" s="476"/>
      <c r="W50" s="476"/>
      <c r="X50" s="476"/>
      <c r="Y50" s="476"/>
      <c r="Z50" s="476"/>
      <c r="AA50" s="476"/>
      <c r="AB50" s="476"/>
      <c r="AC50" s="476"/>
      <c r="AD50" s="476"/>
      <c r="AE50" s="476"/>
      <c r="AF50" s="476"/>
      <c r="AG50" s="476"/>
    </row>
    <row r="51" spans="1:40" x14ac:dyDescent="0.15">
      <c r="A51" s="476"/>
      <c r="B51" s="476"/>
      <c r="C51" s="476"/>
      <c r="D51" s="476"/>
      <c r="E51" s="476"/>
      <c r="F51" s="476"/>
      <c r="G51" s="476"/>
      <c r="H51" s="476"/>
      <c r="I51" s="476"/>
      <c r="J51" s="631">
        <v>19</v>
      </c>
      <c r="K51" s="476"/>
      <c r="L51" s="476"/>
      <c r="M51" s="476"/>
      <c r="N51" s="476"/>
      <c r="O51" s="476"/>
      <c r="P51" s="476"/>
      <c r="Q51" s="476"/>
      <c r="R51" s="476"/>
      <c r="S51" s="476"/>
      <c r="T51" s="476"/>
      <c r="U51" s="476"/>
      <c r="V51" s="476"/>
      <c r="W51" s="476"/>
      <c r="X51" s="476"/>
      <c r="Y51" s="476"/>
      <c r="Z51" s="476"/>
      <c r="AA51" s="476"/>
      <c r="AB51" s="476"/>
      <c r="AC51" s="476"/>
      <c r="AD51" s="476"/>
      <c r="AE51" s="476"/>
      <c r="AF51" s="476"/>
      <c r="AG51" s="476"/>
    </row>
    <row r="52" spans="1:40" x14ac:dyDescent="0.15">
      <c r="A52" s="476"/>
      <c r="B52" s="476"/>
      <c r="C52" s="476"/>
      <c r="D52" s="476"/>
      <c r="E52" s="476"/>
      <c r="F52" s="476"/>
      <c r="G52" s="476"/>
      <c r="H52" s="476"/>
      <c r="I52" s="476"/>
      <c r="J52" s="631">
        <v>20</v>
      </c>
      <c r="K52" s="476"/>
      <c r="L52" s="476"/>
      <c r="M52" s="476"/>
      <c r="N52" s="476"/>
      <c r="O52" s="476"/>
      <c r="P52" s="476"/>
      <c r="Q52" s="476"/>
      <c r="R52" s="476"/>
      <c r="S52" s="476"/>
      <c r="T52" s="476"/>
      <c r="U52" s="476"/>
      <c r="V52" s="476"/>
      <c r="W52" s="476"/>
      <c r="X52" s="476"/>
      <c r="Y52" s="476"/>
      <c r="Z52" s="476"/>
      <c r="AA52" s="476"/>
      <c r="AB52" s="476"/>
      <c r="AC52" s="476"/>
      <c r="AD52" s="476"/>
      <c r="AE52" s="476"/>
      <c r="AF52" s="476"/>
      <c r="AG52" s="476"/>
    </row>
    <row r="53" spans="1:40" x14ac:dyDescent="0.15">
      <c r="A53" s="476"/>
      <c r="B53" s="476"/>
      <c r="C53" s="476"/>
      <c r="D53" s="476"/>
      <c r="E53" s="476"/>
      <c r="F53" s="476"/>
      <c r="G53" s="476"/>
      <c r="H53" s="476"/>
      <c r="I53" s="476"/>
      <c r="K53" s="476"/>
      <c r="L53" s="476"/>
      <c r="M53" s="476"/>
      <c r="N53" s="476"/>
      <c r="O53" s="476"/>
      <c r="P53" s="476"/>
      <c r="Q53" s="476"/>
      <c r="R53" s="476"/>
      <c r="S53" s="476"/>
      <c r="T53" s="476"/>
      <c r="U53" s="476"/>
      <c r="V53" s="476"/>
      <c r="W53" s="476"/>
      <c r="X53" s="476"/>
      <c r="Y53" s="476"/>
      <c r="Z53" s="476"/>
      <c r="AA53" s="476"/>
      <c r="AB53" s="476"/>
      <c r="AC53" s="476"/>
      <c r="AD53" s="476"/>
      <c r="AE53" s="476"/>
      <c r="AF53" s="476"/>
      <c r="AG53" s="476"/>
    </row>
    <row r="54" spans="1:40" x14ac:dyDescent="0.15">
      <c r="G54" s="476"/>
      <c r="H54" s="477" t="s">
        <v>407</v>
      </c>
      <c r="I54" s="476"/>
      <c r="J54" s="476"/>
      <c r="K54" s="476"/>
      <c r="L54" s="477" t="s">
        <v>511</v>
      </c>
      <c r="M54" s="476"/>
      <c r="N54" s="476"/>
      <c r="O54" s="476"/>
      <c r="P54" s="477" t="s">
        <v>512</v>
      </c>
      <c r="Q54" s="476"/>
      <c r="R54" s="476"/>
      <c r="S54" s="476"/>
      <c r="T54" s="477" t="s">
        <v>513</v>
      </c>
      <c r="U54" s="476"/>
      <c r="V54" s="476"/>
      <c r="W54" s="476"/>
      <c r="X54" s="477" t="s">
        <v>514</v>
      </c>
      <c r="Y54" s="476"/>
      <c r="Z54" s="476"/>
      <c r="AA54" s="476"/>
      <c r="AB54" s="477" t="s">
        <v>515</v>
      </c>
      <c r="AC54" s="476"/>
      <c r="AD54" s="476"/>
      <c r="AE54" s="476"/>
      <c r="AF54" s="578"/>
      <c r="AG54" s="476"/>
    </row>
    <row r="55" spans="1:40" x14ac:dyDescent="0.15">
      <c r="A55" s="2805" t="s">
        <v>984</v>
      </c>
      <c r="B55" s="2805"/>
      <c r="C55" s="2805"/>
      <c r="D55" s="2805"/>
      <c r="E55" s="485"/>
      <c r="F55" s="485"/>
      <c r="G55" s="485" t="s">
        <v>406</v>
      </c>
      <c r="H55" s="485">
        <v>1</v>
      </c>
      <c r="I55" s="485"/>
      <c r="J55" s="485" t="s">
        <v>739</v>
      </c>
      <c r="K55" s="485"/>
      <c r="L55" s="485">
        <v>2</v>
      </c>
      <c r="M55" s="485"/>
      <c r="N55" s="485" t="s">
        <v>739</v>
      </c>
      <c r="O55" s="485"/>
      <c r="P55" s="485">
        <v>3</v>
      </c>
      <c r="Q55" s="485"/>
      <c r="R55" s="485" t="s">
        <v>739</v>
      </c>
      <c r="S55" s="485"/>
      <c r="T55" s="485">
        <v>4</v>
      </c>
      <c r="U55" s="485"/>
      <c r="V55" s="485" t="s">
        <v>739</v>
      </c>
      <c r="W55" s="485"/>
      <c r="X55" s="485">
        <v>5</v>
      </c>
      <c r="Y55" s="485"/>
      <c r="Z55" s="485" t="s">
        <v>739</v>
      </c>
      <c r="AA55" s="485"/>
      <c r="AB55" s="485">
        <v>6</v>
      </c>
      <c r="AC55" s="485"/>
      <c r="AD55" s="485" t="s">
        <v>739</v>
      </c>
      <c r="AE55" s="485"/>
      <c r="AF55" s="485"/>
      <c r="AG55" s="485"/>
      <c r="AH55" s="485"/>
      <c r="AI55" s="485"/>
      <c r="AJ55" s="485"/>
      <c r="AK55" s="485"/>
      <c r="AL55" s="485"/>
      <c r="AM55" s="485"/>
      <c r="AN55" s="485"/>
    </row>
    <row r="56" spans="1:40" x14ac:dyDescent="0.15">
      <c r="A56" s="485"/>
      <c r="B56" s="485"/>
      <c r="C56" s="485"/>
      <c r="D56" s="485"/>
      <c r="E56" s="485"/>
      <c r="F56" s="485"/>
      <c r="G56" s="485"/>
      <c r="H56" s="485" t="s">
        <v>740</v>
      </c>
      <c r="I56" s="485" t="s">
        <v>741</v>
      </c>
      <c r="J56" s="485" t="s">
        <v>740</v>
      </c>
      <c r="K56" s="485" t="s">
        <v>741</v>
      </c>
      <c r="L56" s="485" t="s">
        <v>740</v>
      </c>
      <c r="M56" s="485" t="s">
        <v>741</v>
      </c>
      <c r="N56" s="485" t="s">
        <v>740</v>
      </c>
      <c r="O56" s="485" t="s">
        <v>741</v>
      </c>
      <c r="P56" s="485" t="s">
        <v>740</v>
      </c>
      <c r="Q56" s="485" t="s">
        <v>741</v>
      </c>
      <c r="R56" s="485" t="s">
        <v>740</v>
      </c>
      <c r="S56" s="485" t="s">
        <v>741</v>
      </c>
      <c r="T56" s="485" t="s">
        <v>740</v>
      </c>
      <c r="U56" s="485" t="s">
        <v>741</v>
      </c>
      <c r="V56" s="485" t="s">
        <v>740</v>
      </c>
      <c r="W56" s="485" t="s">
        <v>741</v>
      </c>
      <c r="X56" s="485" t="s">
        <v>740</v>
      </c>
      <c r="Y56" s="485" t="s">
        <v>741</v>
      </c>
      <c r="Z56" s="485" t="s">
        <v>740</v>
      </c>
      <c r="AA56" s="485" t="s">
        <v>741</v>
      </c>
      <c r="AB56" s="485" t="s">
        <v>740</v>
      </c>
      <c r="AC56" s="485" t="s">
        <v>741</v>
      </c>
      <c r="AD56" s="485" t="s">
        <v>740</v>
      </c>
      <c r="AE56" s="485" t="s">
        <v>741</v>
      </c>
      <c r="AF56" s="485"/>
      <c r="AG56" s="485"/>
      <c r="AH56" s="485"/>
      <c r="AI56" s="485"/>
      <c r="AJ56" s="485"/>
      <c r="AK56" s="485"/>
      <c r="AL56" s="485"/>
      <c r="AM56" s="485"/>
      <c r="AN56" s="485"/>
    </row>
    <row r="57" spans="1:40" x14ac:dyDescent="0.15">
      <c r="A57" s="485"/>
      <c r="B57" s="485" t="s">
        <v>412</v>
      </c>
      <c r="C57" s="485" t="s">
        <v>742</v>
      </c>
      <c r="D57" s="485"/>
      <c r="E57" s="485"/>
      <c r="F57" s="485"/>
      <c r="G57" s="485"/>
      <c r="H57" s="2805"/>
      <c r="I57" s="2805"/>
      <c r="J57" s="485"/>
      <c r="K57" s="485"/>
      <c r="L57" s="485"/>
      <c r="M57" s="485"/>
      <c r="N57" s="485"/>
      <c r="O57" s="485"/>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5"/>
      <c r="AM57" s="485"/>
      <c r="AN57" s="485"/>
    </row>
    <row r="58" spans="1:40" x14ac:dyDescent="0.15">
      <c r="A58" s="485"/>
      <c r="B58" s="485" t="s">
        <v>413</v>
      </c>
      <c r="C58" s="485" t="s">
        <v>743</v>
      </c>
      <c r="D58" s="485" t="s">
        <v>744</v>
      </c>
      <c r="E58" s="485" t="s">
        <v>745</v>
      </c>
      <c r="F58" s="485"/>
      <c r="G58" s="485"/>
      <c r="H58" s="485"/>
      <c r="I58" s="485"/>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row>
    <row r="59" spans="1:40" x14ac:dyDescent="0.15">
      <c r="A59" s="485">
        <v>1</v>
      </c>
      <c r="B59" s="485">
        <f>'3b'!F48</f>
        <v>0</v>
      </c>
      <c r="C59" s="485">
        <f>'3b'!H48</f>
        <v>0</v>
      </c>
      <c r="D59" s="485">
        <f>H28</f>
        <v>2</v>
      </c>
      <c r="E59" s="485">
        <f>G28</f>
        <v>0</v>
      </c>
      <c r="F59" s="485"/>
      <c r="G59" s="485">
        <v>1</v>
      </c>
      <c r="H59" s="485">
        <f>-PPMT($C59,H$55,$D59,$B59)</f>
        <v>0</v>
      </c>
      <c r="I59" s="485">
        <f>-IPMT($C59,H$55,$D59,$B59)</f>
        <v>0</v>
      </c>
      <c r="J59" s="485">
        <f>IF(D59&lt;1,0,H59)</f>
        <v>0</v>
      </c>
      <c r="K59" s="485">
        <f>IF(D59&lt;1,0,I59)</f>
        <v>0</v>
      </c>
      <c r="L59" s="485">
        <f>-PPMT($C59,L$55,$D59,$B59)</f>
        <v>0</v>
      </c>
      <c r="M59" s="485">
        <f>-IPMT($C59,L$55,$D59,$B59)</f>
        <v>0</v>
      </c>
      <c r="N59" s="485">
        <f>IF(D59&lt;=1,0,L59)</f>
        <v>0</v>
      </c>
      <c r="O59" s="485">
        <f>IF(D59&lt;=1,0,M59)</f>
        <v>0</v>
      </c>
      <c r="P59" s="485"/>
      <c r="Q59" s="485"/>
      <c r="R59" s="485"/>
      <c r="S59" s="485"/>
      <c r="T59" s="485"/>
      <c r="U59" s="485"/>
      <c r="V59" s="485"/>
      <c r="W59" s="485"/>
      <c r="X59" s="485"/>
      <c r="Y59" s="485"/>
      <c r="Z59" s="485"/>
      <c r="AA59" s="485"/>
      <c r="AB59" s="485"/>
      <c r="AC59" s="485"/>
      <c r="AD59" s="485"/>
      <c r="AE59" s="485"/>
      <c r="AF59" s="485"/>
      <c r="AG59" s="485"/>
      <c r="AH59" s="485"/>
      <c r="AI59" s="485"/>
      <c r="AJ59" s="485"/>
      <c r="AK59" s="485"/>
      <c r="AL59" s="485"/>
      <c r="AM59" s="485"/>
      <c r="AN59" s="485"/>
    </row>
    <row r="60" spans="1:40" x14ac:dyDescent="0.15">
      <c r="A60" s="485">
        <v>2</v>
      </c>
      <c r="B60" s="485">
        <f>'3b'!F49</f>
        <v>0</v>
      </c>
      <c r="C60" s="485">
        <f>'3b'!H49</f>
        <v>0</v>
      </c>
      <c r="D60" s="485">
        <f>H29</f>
        <v>2</v>
      </c>
      <c r="E60" s="485">
        <f>G29</f>
        <v>0</v>
      </c>
      <c r="F60" s="485"/>
      <c r="G60" s="485">
        <v>2</v>
      </c>
      <c r="H60" s="485">
        <f>-PPMT(C60,H55,D60,B60)</f>
        <v>0</v>
      </c>
      <c r="I60" s="485">
        <f>-IPMT(C60,H55,D60,B60)</f>
        <v>0</v>
      </c>
      <c r="J60" s="485">
        <f>IF(D60&lt;1,0,H60)</f>
        <v>0</v>
      </c>
      <c r="K60" s="485">
        <f>IF(D60&lt;1,0,I60)</f>
        <v>0</v>
      </c>
      <c r="L60" s="485">
        <f>-PPMT($C60,L$55,$D60,$B60)</f>
        <v>0</v>
      </c>
      <c r="M60" s="485">
        <f>-IPMT($C60,L$55,$D60,$B60)</f>
        <v>0</v>
      </c>
      <c r="N60" s="485">
        <f>IF(D60&lt;=1,0,L60)</f>
        <v>0</v>
      </c>
      <c r="O60" s="485">
        <f>IF(D60&lt;=1,0,M60)</f>
        <v>0</v>
      </c>
      <c r="P60" s="485"/>
      <c r="Q60" s="485"/>
      <c r="R60" s="485"/>
      <c r="S60" s="485"/>
      <c r="T60" s="485"/>
      <c r="U60" s="485"/>
      <c r="V60" s="485"/>
      <c r="W60" s="485"/>
      <c r="X60" s="485"/>
      <c r="Y60" s="485"/>
      <c r="Z60" s="485"/>
      <c r="AA60" s="485"/>
      <c r="AB60" s="485"/>
      <c r="AC60" s="485"/>
      <c r="AD60" s="485"/>
      <c r="AE60" s="485"/>
      <c r="AF60" s="485"/>
      <c r="AG60" s="485"/>
      <c r="AH60" s="485"/>
      <c r="AI60" s="485"/>
      <c r="AJ60" s="485"/>
      <c r="AK60" s="485"/>
      <c r="AL60" s="485"/>
      <c r="AM60" s="485"/>
      <c r="AN60" s="485"/>
    </row>
    <row r="61" spans="1:40" x14ac:dyDescent="0.15">
      <c r="A61" s="485">
        <v>3</v>
      </c>
      <c r="B61" s="485">
        <f>'3b'!F50</f>
        <v>0</v>
      </c>
      <c r="C61" s="485">
        <f>'3b'!H50</f>
        <v>0</v>
      </c>
      <c r="D61" s="485">
        <f>H30</f>
        <v>2</v>
      </c>
      <c r="E61" s="485">
        <f>G30</f>
        <v>0</v>
      </c>
      <c r="F61" s="485"/>
      <c r="G61" s="485">
        <v>3</v>
      </c>
      <c r="H61" s="485">
        <f>-PPMT(C61,H55,D61,B61)</f>
        <v>0</v>
      </c>
      <c r="I61" s="485">
        <f>-IPMT(C61,H55,D61,B61)</f>
        <v>0</v>
      </c>
      <c r="J61" s="485">
        <f>IF(D61&lt;1,0,H61)</f>
        <v>0</v>
      </c>
      <c r="K61" s="485">
        <f>IF(D61&lt;1,0,I61)</f>
        <v>0</v>
      </c>
      <c r="L61" s="485">
        <f>-PPMT($C61,L$55,$D61,$B61)</f>
        <v>0</v>
      </c>
      <c r="M61" s="485">
        <f>-IPMT($C61,L$55,$D61,$B61)</f>
        <v>0</v>
      </c>
      <c r="N61" s="485">
        <f>IF(D61&lt;=1,0,L61)</f>
        <v>0</v>
      </c>
      <c r="O61" s="485">
        <f>IF(D61&lt;=1,0,M61)</f>
        <v>0</v>
      </c>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485"/>
      <c r="AM61" s="485"/>
      <c r="AN61" s="485"/>
    </row>
    <row r="62" spans="1:40" x14ac:dyDescent="0.15">
      <c r="A62" s="485">
        <v>4</v>
      </c>
      <c r="B62" s="485">
        <f>'3b'!F51</f>
        <v>0</v>
      </c>
      <c r="C62" s="485">
        <f>'3b'!H51</f>
        <v>0</v>
      </c>
      <c r="D62" s="485">
        <f>H31</f>
        <v>2</v>
      </c>
      <c r="E62" s="485">
        <f>G31</f>
        <v>0</v>
      </c>
      <c r="F62" s="485"/>
      <c r="G62" s="485">
        <v>4</v>
      </c>
      <c r="H62" s="485">
        <f>-PPMT(C62,H55,D62,B62)</f>
        <v>0</v>
      </c>
      <c r="I62" s="485">
        <f>-IPMT(C62,H55,D62,B62)</f>
        <v>0</v>
      </c>
      <c r="J62" s="485">
        <f>IF(D62&lt;1,0,H62)</f>
        <v>0</v>
      </c>
      <c r="K62" s="485">
        <f>IF(D62&lt;1,0,I62)</f>
        <v>0</v>
      </c>
      <c r="L62" s="485">
        <f>-PPMT($C62,L$55,$D62,$B62)</f>
        <v>0</v>
      </c>
      <c r="M62" s="485">
        <f>-IPMT($C62,L$55,$D62,$B62)</f>
        <v>0</v>
      </c>
      <c r="N62" s="485">
        <f>IF(D62&lt;=1,0,L62)</f>
        <v>0</v>
      </c>
      <c r="O62" s="485">
        <f>IF(D62&lt;=1,0,M62)</f>
        <v>0</v>
      </c>
      <c r="P62" s="485"/>
      <c r="Q62" s="485"/>
      <c r="R62" s="485"/>
      <c r="S62" s="485"/>
      <c r="T62" s="485"/>
      <c r="U62" s="485"/>
      <c r="V62" s="485"/>
      <c r="W62" s="485"/>
      <c r="X62" s="485"/>
      <c r="Y62" s="485"/>
      <c r="Z62" s="485"/>
      <c r="AA62" s="485"/>
      <c r="AB62" s="485"/>
      <c r="AC62" s="485"/>
      <c r="AD62" s="485"/>
      <c r="AE62" s="485"/>
      <c r="AF62" s="485"/>
      <c r="AG62" s="485"/>
      <c r="AH62" s="485"/>
      <c r="AI62" s="485"/>
      <c r="AJ62" s="485"/>
      <c r="AK62" s="485"/>
      <c r="AL62" s="485"/>
      <c r="AM62" s="485"/>
      <c r="AN62" s="485"/>
    </row>
    <row r="63" spans="1:40" x14ac:dyDescent="0.15">
      <c r="A63" s="485">
        <v>5</v>
      </c>
      <c r="B63" s="485">
        <f>'3b'!F52</f>
        <v>0</v>
      </c>
      <c r="C63" s="485">
        <f>'3b'!H52</f>
        <v>0</v>
      </c>
      <c r="D63" s="485">
        <f>H32</f>
        <v>2</v>
      </c>
      <c r="E63" s="485">
        <f>G32</f>
        <v>0</v>
      </c>
      <c r="F63" s="485"/>
      <c r="G63" s="485">
        <v>5</v>
      </c>
      <c r="H63" s="485">
        <f>-PPMT(C63,H55,D63,B63)</f>
        <v>0</v>
      </c>
      <c r="I63" s="485">
        <f>-IPMT(C63,H55,D63,B63)</f>
        <v>0</v>
      </c>
      <c r="J63" s="485">
        <f>IF(D63&lt;1,0,H63)</f>
        <v>0</v>
      </c>
      <c r="K63" s="485">
        <f>IF(D63&lt;1,0,I63)</f>
        <v>0</v>
      </c>
      <c r="L63" s="485">
        <f>-PPMT($C63,L$55,$D63,$B63)</f>
        <v>0</v>
      </c>
      <c r="M63" s="485">
        <f>-IPMT($C63,L$55,$D63,$B63)</f>
        <v>0</v>
      </c>
      <c r="N63" s="485">
        <f>IF(D63&lt;=1,0,L63)</f>
        <v>0</v>
      </c>
      <c r="O63" s="485">
        <f>IF(D63&lt;=1,0,M63)</f>
        <v>0</v>
      </c>
      <c r="P63" s="485"/>
      <c r="Q63" s="485"/>
      <c r="R63" s="485"/>
      <c r="S63" s="485"/>
      <c r="T63" s="485"/>
      <c r="U63" s="485"/>
      <c r="V63" s="485"/>
      <c r="W63" s="485"/>
      <c r="X63" s="485"/>
      <c r="Y63" s="485"/>
      <c r="Z63" s="485"/>
      <c r="AA63" s="485"/>
      <c r="AB63" s="485"/>
      <c r="AC63" s="485"/>
      <c r="AD63" s="485"/>
      <c r="AE63" s="485"/>
      <c r="AF63" s="485"/>
      <c r="AG63" s="485"/>
      <c r="AH63" s="485"/>
      <c r="AI63" s="485"/>
      <c r="AJ63" s="485"/>
      <c r="AK63" s="485"/>
      <c r="AL63" s="485"/>
      <c r="AM63" s="485"/>
      <c r="AN63" s="485"/>
    </row>
    <row r="64" spans="1:40" x14ac:dyDescent="0.15">
      <c r="A64" s="485"/>
      <c r="B64" s="485"/>
      <c r="C64" s="485"/>
      <c r="D64" s="485"/>
      <c r="E64" s="485"/>
      <c r="F64" s="485"/>
      <c r="G64" s="485"/>
      <c r="H64" s="485"/>
      <c r="I64" s="485"/>
      <c r="J64" s="485"/>
      <c r="K64" s="485"/>
      <c r="L64" s="485"/>
      <c r="M64" s="485"/>
      <c r="N64" s="485"/>
      <c r="O64" s="485"/>
      <c r="P64" s="485"/>
      <c r="Q64" s="485"/>
      <c r="R64" s="485"/>
      <c r="S64" s="485"/>
      <c r="T64" s="485"/>
      <c r="U64" s="485"/>
      <c r="V64" s="485"/>
      <c r="W64" s="485"/>
      <c r="X64" s="485"/>
      <c r="Y64" s="485"/>
      <c r="Z64" s="485"/>
      <c r="AA64" s="485"/>
      <c r="AB64" s="485"/>
      <c r="AC64" s="485"/>
      <c r="AD64" s="485"/>
      <c r="AE64" s="485"/>
      <c r="AF64" s="485"/>
      <c r="AG64" s="485"/>
      <c r="AH64" s="485"/>
      <c r="AI64" s="485"/>
      <c r="AJ64" s="485"/>
      <c r="AK64" s="485"/>
      <c r="AL64" s="485"/>
      <c r="AM64" s="485"/>
      <c r="AN64" s="485"/>
    </row>
    <row r="65" spans="1:40" x14ac:dyDescent="0.15">
      <c r="A65" s="485"/>
      <c r="B65" s="485"/>
      <c r="C65" s="485"/>
      <c r="D65" s="485"/>
      <c r="E65" s="485"/>
      <c r="F65" s="485"/>
      <c r="G65" s="485"/>
      <c r="H65" s="485"/>
      <c r="I65" s="485"/>
      <c r="J65" s="485"/>
      <c r="K65" s="485"/>
      <c r="L65" s="485"/>
      <c r="M65" s="485"/>
      <c r="N65" s="485"/>
      <c r="O65" s="485"/>
      <c r="P65" s="485"/>
      <c r="Q65" s="485"/>
      <c r="R65" s="485"/>
      <c r="S65" s="485"/>
      <c r="T65" s="485"/>
      <c r="U65" s="485"/>
      <c r="V65" s="485"/>
      <c r="W65" s="485"/>
      <c r="X65" s="485"/>
      <c r="Y65" s="485"/>
      <c r="Z65" s="485"/>
      <c r="AA65" s="485"/>
      <c r="AB65" s="485"/>
      <c r="AC65" s="485"/>
      <c r="AD65" s="485"/>
      <c r="AE65" s="485"/>
      <c r="AF65" s="485"/>
      <c r="AG65" s="485"/>
      <c r="AH65" s="485"/>
      <c r="AI65" s="485"/>
      <c r="AJ65" s="485"/>
      <c r="AK65" s="485"/>
      <c r="AL65" s="485"/>
      <c r="AM65" s="485"/>
      <c r="AN65" s="485"/>
    </row>
    <row r="66" spans="1:40" x14ac:dyDescent="0.15">
      <c r="A66" s="485"/>
      <c r="B66" s="485"/>
      <c r="C66" s="485"/>
      <c r="D66" s="485"/>
      <c r="E66" s="485"/>
      <c r="F66" s="485"/>
      <c r="G66" s="485"/>
      <c r="H66" s="485"/>
      <c r="I66" s="485"/>
      <c r="J66" s="485"/>
      <c r="K66" s="485"/>
      <c r="L66" s="485"/>
      <c r="M66" s="485"/>
      <c r="N66" s="485"/>
      <c r="O66" s="485"/>
      <c r="P66" s="485"/>
      <c r="Q66" s="485"/>
      <c r="R66" s="485"/>
      <c r="S66" s="485"/>
      <c r="T66" s="485"/>
      <c r="U66" s="485"/>
      <c r="V66" s="485"/>
      <c r="W66" s="485"/>
      <c r="X66" s="485"/>
      <c r="Y66" s="485"/>
      <c r="Z66" s="485"/>
      <c r="AA66" s="485"/>
      <c r="AB66" s="485"/>
      <c r="AC66" s="485"/>
      <c r="AD66" s="485"/>
      <c r="AE66" s="485"/>
      <c r="AF66" s="485"/>
      <c r="AG66" s="485"/>
      <c r="AH66" s="485"/>
      <c r="AI66" s="485"/>
      <c r="AJ66" s="485"/>
      <c r="AK66" s="485"/>
      <c r="AL66" s="485"/>
      <c r="AM66" s="485"/>
      <c r="AN66" s="485"/>
    </row>
    <row r="67" spans="1:40" x14ac:dyDescent="0.15">
      <c r="A67" s="485"/>
      <c r="B67" s="485"/>
      <c r="C67" s="485"/>
      <c r="D67" s="485"/>
      <c r="E67" s="485"/>
      <c r="F67" s="485"/>
      <c r="G67" s="485"/>
      <c r="H67" s="485"/>
      <c r="I67" s="485"/>
      <c r="J67" s="485"/>
      <c r="K67" s="485"/>
      <c r="L67" s="485"/>
      <c r="M67" s="485"/>
      <c r="N67" s="485"/>
      <c r="O67" s="485"/>
      <c r="P67" s="485"/>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row>
    <row r="68" spans="1:40" x14ac:dyDescent="0.15">
      <c r="A68" s="485"/>
      <c r="B68" s="485"/>
      <c r="C68" s="485"/>
      <c r="D68" s="485"/>
      <c r="E68" s="485"/>
      <c r="F68" s="485"/>
      <c r="G68" s="485"/>
      <c r="H68" s="485"/>
      <c r="I68" s="485"/>
      <c r="J68" s="485"/>
      <c r="K68" s="485"/>
      <c r="L68" s="485"/>
      <c r="M68" s="485"/>
      <c r="N68" s="485"/>
      <c r="O68" s="485"/>
      <c r="P68" s="485"/>
      <c r="Q68" s="485"/>
      <c r="R68" s="485"/>
      <c r="S68" s="485"/>
      <c r="T68" s="485"/>
      <c r="U68" s="485"/>
      <c r="V68" s="485"/>
      <c r="W68" s="485"/>
      <c r="X68" s="485"/>
      <c r="Y68" s="485"/>
      <c r="Z68" s="485"/>
      <c r="AA68" s="485"/>
      <c r="AB68" s="485"/>
      <c r="AC68" s="485"/>
      <c r="AD68" s="485"/>
      <c r="AE68" s="485"/>
      <c r="AF68" s="485"/>
      <c r="AG68" s="485"/>
      <c r="AH68" s="485"/>
      <c r="AI68" s="485"/>
      <c r="AJ68" s="485"/>
      <c r="AK68" s="485"/>
      <c r="AL68" s="485"/>
      <c r="AM68" s="485"/>
      <c r="AN68" s="485"/>
    </row>
    <row r="69" spans="1:40" x14ac:dyDescent="0.15">
      <c r="A69" s="485"/>
      <c r="B69" s="485"/>
      <c r="C69" s="485"/>
      <c r="D69" s="485"/>
      <c r="E69" s="485"/>
      <c r="F69" s="485"/>
      <c r="G69" s="485"/>
      <c r="H69" s="485"/>
      <c r="I69" s="485"/>
      <c r="J69" s="485"/>
      <c r="K69" s="485"/>
      <c r="L69" s="485"/>
      <c r="M69" s="485"/>
      <c r="N69" s="485"/>
      <c r="O69" s="485"/>
      <c r="P69" s="485"/>
      <c r="Q69" s="485"/>
      <c r="R69" s="485"/>
      <c r="S69" s="485"/>
      <c r="T69" s="485"/>
      <c r="U69" s="485"/>
      <c r="V69" s="485"/>
      <c r="W69" s="485"/>
      <c r="X69" s="485"/>
      <c r="Y69" s="485"/>
      <c r="Z69" s="485"/>
      <c r="AA69" s="485"/>
      <c r="AB69" s="485"/>
      <c r="AC69" s="485"/>
      <c r="AD69" s="485"/>
      <c r="AE69" s="485"/>
      <c r="AF69" s="485"/>
      <c r="AG69" s="485"/>
      <c r="AH69" s="485"/>
      <c r="AI69" s="485"/>
      <c r="AJ69" s="485"/>
      <c r="AK69" s="485"/>
      <c r="AL69" s="485"/>
      <c r="AM69" s="485"/>
      <c r="AN69" s="485"/>
    </row>
    <row r="70" spans="1:40" x14ac:dyDescent="0.15">
      <c r="A70" s="485"/>
      <c r="B70" s="485"/>
      <c r="C70" s="485"/>
      <c r="D70" s="485"/>
      <c r="E70" s="485"/>
      <c r="F70" s="485"/>
      <c r="G70" s="485"/>
      <c r="H70" s="485"/>
      <c r="I70" s="485"/>
      <c r="J70" s="485" t="s">
        <v>746</v>
      </c>
      <c r="K70" s="485" t="s">
        <v>747</v>
      </c>
      <c r="L70" s="485"/>
      <c r="M70" s="485"/>
      <c r="N70" s="485" t="s">
        <v>746</v>
      </c>
      <c r="O70" s="485" t="s">
        <v>747</v>
      </c>
      <c r="P70" s="485"/>
      <c r="Q70" s="485"/>
      <c r="R70" s="485" t="s">
        <v>746</v>
      </c>
      <c r="S70" s="485" t="s">
        <v>747</v>
      </c>
      <c r="T70" s="485"/>
      <c r="U70" s="485"/>
      <c r="V70" s="485" t="s">
        <v>746</v>
      </c>
      <c r="W70" s="485" t="s">
        <v>747</v>
      </c>
      <c r="X70" s="485"/>
      <c r="Y70" s="485"/>
      <c r="Z70" s="485" t="s">
        <v>746</v>
      </c>
      <c r="AA70" s="485" t="s">
        <v>747</v>
      </c>
      <c r="AB70" s="485"/>
      <c r="AC70" s="485"/>
      <c r="AD70" s="485" t="s">
        <v>746</v>
      </c>
      <c r="AE70" s="485" t="s">
        <v>747</v>
      </c>
      <c r="AF70" s="972"/>
      <c r="AG70" s="485"/>
      <c r="AH70" s="485"/>
      <c r="AI70" s="485"/>
      <c r="AJ70" s="485"/>
      <c r="AK70" s="485"/>
      <c r="AL70" s="485"/>
      <c r="AM70" s="485"/>
      <c r="AN70" s="485"/>
    </row>
    <row r="71" spans="1:40" x14ac:dyDescent="0.15">
      <c r="A71" s="485"/>
      <c r="B71" s="485"/>
      <c r="C71" s="485"/>
      <c r="D71" s="485"/>
      <c r="E71" s="485"/>
      <c r="F71" s="485"/>
      <c r="G71" s="485"/>
      <c r="H71" s="485"/>
      <c r="I71" s="485"/>
      <c r="J71" s="485">
        <f>SUM(J59:J69)</f>
        <v>0</v>
      </c>
      <c r="K71" s="485">
        <f>SUM(K59:K69)</f>
        <v>0</v>
      </c>
      <c r="L71" s="485"/>
      <c r="M71" s="485"/>
      <c r="N71" s="485">
        <f>SUM(N59:N69)</f>
        <v>0</v>
      </c>
      <c r="O71" s="485">
        <f>SUM(O59:O69)</f>
        <v>0</v>
      </c>
      <c r="P71" s="485"/>
      <c r="Q71" s="485"/>
      <c r="R71" s="485">
        <f>SUM(R59:R69)</f>
        <v>0</v>
      </c>
      <c r="S71" s="485">
        <f>SUM(S59:S69)</f>
        <v>0</v>
      </c>
      <c r="T71" s="485"/>
      <c r="U71" s="485"/>
      <c r="V71" s="485">
        <f>SUM(V59:V69)</f>
        <v>0</v>
      </c>
      <c r="W71" s="485">
        <f>SUM(W59:W69)</f>
        <v>0</v>
      </c>
      <c r="X71" s="485"/>
      <c r="Y71" s="485"/>
      <c r="Z71" s="485">
        <f>SUM(Z59:Z69)</f>
        <v>0</v>
      </c>
      <c r="AA71" s="485">
        <f>SUM(AA59:AA69)</f>
        <v>0</v>
      </c>
      <c r="AB71" s="485"/>
      <c r="AC71" s="485"/>
      <c r="AD71" s="485">
        <f>SUM(AD59:AD69)</f>
        <v>0</v>
      </c>
      <c r="AE71" s="485">
        <f>SUM(AE59:AE69)</f>
        <v>0</v>
      </c>
      <c r="AF71" s="485"/>
      <c r="AG71" s="485"/>
      <c r="AH71" s="485"/>
      <c r="AI71" s="485"/>
      <c r="AJ71" s="485"/>
      <c r="AK71" s="485"/>
      <c r="AL71" s="485"/>
      <c r="AM71" s="485"/>
      <c r="AN71" s="485"/>
    </row>
    <row r="72" spans="1:40" x14ac:dyDescent="0.15">
      <c r="A72" s="485"/>
      <c r="B72" s="485"/>
      <c r="C72" s="485"/>
      <c r="D72" s="485"/>
      <c r="E72" s="485"/>
      <c r="F72" s="485"/>
      <c r="G72" s="485"/>
      <c r="H72" s="485"/>
      <c r="I72" s="485"/>
      <c r="J72" s="485"/>
      <c r="K72" s="485"/>
      <c r="L72" s="485"/>
      <c r="M72" s="485"/>
      <c r="N72" s="485"/>
      <c r="O72" s="485"/>
      <c r="P72" s="485"/>
      <c r="Q72" s="485"/>
      <c r="R72" s="485"/>
      <c r="S72" s="485"/>
      <c r="T72" s="485"/>
      <c r="U72" s="485"/>
      <c r="V72" s="485"/>
      <c r="W72" s="485"/>
      <c r="X72" s="485"/>
      <c r="Y72" s="485"/>
      <c r="Z72" s="485"/>
      <c r="AA72" s="485"/>
      <c r="AB72" s="485"/>
      <c r="AC72" s="485"/>
      <c r="AD72" s="485"/>
      <c r="AE72" s="485"/>
      <c r="AF72" s="485"/>
      <c r="AG72" s="485"/>
      <c r="AH72" s="485"/>
      <c r="AI72" s="485"/>
      <c r="AJ72" s="485"/>
      <c r="AK72" s="485"/>
      <c r="AL72" s="485"/>
      <c r="AM72" s="485"/>
      <c r="AN72" s="485"/>
    </row>
    <row r="73" spans="1:40" x14ac:dyDescent="0.15">
      <c r="A73" s="485"/>
      <c r="B73" s="485"/>
      <c r="C73" s="485"/>
      <c r="D73" s="485"/>
      <c r="E73" s="485"/>
      <c r="F73" s="485"/>
      <c r="G73" s="485"/>
      <c r="H73" s="485"/>
      <c r="I73" s="485"/>
      <c r="J73" s="485"/>
      <c r="K73" s="485"/>
      <c r="L73" s="485"/>
      <c r="M73" s="485"/>
      <c r="N73" s="485"/>
      <c r="O73" s="485"/>
      <c r="P73" s="485"/>
      <c r="Q73" s="485"/>
      <c r="R73" s="485"/>
      <c r="S73" s="485"/>
      <c r="T73" s="485"/>
      <c r="U73" s="485"/>
      <c r="V73" s="485"/>
      <c r="W73" s="485"/>
      <c r="X73" s="485"/>
      <c r="Y73" s="485"/>
      <c r="Z73" s="485"/>
      <c r="AA73" s="485"/>
      <c r="AB73" s="485"/>
      <c r="AC73" s="485"/>
      <c r="AD73" s="485"/>
      <c r="AE73" s="485"/>
      <c r="AF73" s="485"/>
      <c r="AG73" s="485"/>
      <c r="AH73" s="485"/>
      <c r="AI73" s="485"/>
      <c r="AJ73" s="485"/>
      <c r="AK73" s="485"/>
      <c r="AL73" s="485"/>
      <c r="AM73" s="485"/>
      <c r="AN73" s="485"/>
    </row>
    <row r="74" spans="1:40" x14ac:dyDescent="0.15">
      <c r="A74" s="485"/>
      <c r="B74" s="977" t="s">
        <v>412</v>
      </c>
      <c r="C74" s="966" t="s">
        <v>748</v>
      </c>
      <c r="D74" s="965" t="s">
        <v>749</v>
      </c>
      <c r="E74" s="965"/>
      <c r="F74" s="965"/>
      <c r="G74" s="965"/>
      <c r="H74" s="965"/>
      <c r="I74" s="965"/>
      <c r="J74" s="965"/>
      <c r="K74" s="965"/>
      <c r="L74" s="965"/>
      <c r="M74" s="965"/>
      <c r="N74" s="967"/>
      <c r="O74" s="485"/>
      <c r="P74" s="485"/>
      <c r="Q74" s="485"/>
      <c r="R74" s="485"/>
      <c r="S74" s="485"/>
      <c r="T74" s="485"/>
      <c r="U74" s="485"/>
      <c r="V74" s="485"/>
      <c r="W74" s="485"/>
      <c r="X74" s="485"/>
      <c r="Y74" s="485"/>
      <c r="Z74" s="485"/>
      <c r="AA74" s="485"/>
      <c r="AB74" s="485"/>
      <c r="AC74" s="485"/>
      <c r="AD74" s="485"/>
      <c r="AE74" s="485"/>
      <c r="AF74" s="485"/>
      <c r="AG74" s="485"/>
      <c r="AH74" s="485"/>
      <c r="AI74" s="485"/>
      <c r="AJ74" s="485"/>
      <c r="AK74" s="485"/>
      <c r="AL74" s="485"/>
      <c r="AM74" s="485"/>
      <c r="AN74" s="485"/>
    </row>
    <row r="75" spans="1:40" x14ac:dyDescent="0.15">
      <c r="A75" s="485"/>
      <c r="B75" s="978"/>
      <c r="C75" s="968"/>
      <c r="D75" s="485"/>
      <c r="E75" s="485"/>
      <c r="F75" s="485" t="s">
        <v>750</v>
      </c>
      <c r="G75" s="966">
        <v>1</v>
      </c>
      <c r="H75" s="967">
        <f>+G75+1</f>
        <v>2</v>
      </c>
      <c r="I75" s="485"/>
      <c r="J75" s="485"/>
      <c r="K75" s="485"/>
      <c r="L75" s="485" t="s">
        <v>751</v>
      </c>
      <c r="M75" s="485" t="s">
        <v>752</v>
      </c>
      <c r="N75" s="969" t="s">
        <v>753</v>
      </c>
      <c r="O75" s="485" t="s">
        <v>509</v>
      </c>
      <c r="P75" s="485"/>
      <c r="Q75" s="485"/>
      <c r="R75" s="485"/>
      <c r="S75" s="485"/>
      <c r="T75" s="485"/>
      <c r="U75" s="485"/>
      <c r="V75" s="485"/>
      <c r="W75" s="485"/>
      <c r="X75" s="485"/>
      <c r="Y75" s="485"/>
      <c r="Z75" s="485"/>
      <c r="AA75" s="485"/>
      <c r="AB75" s="485"/>
      <c r="AC75" s="485"/>
      <c r="AD75" s="485"/>
      <c r="AE75" s="485"/>
      <c r="AF75" s="485"/>
      <c r="AG75" s="485"/>
      <c r="AH75" s="485"/>
      <c r="AI75" s="485"/>
      <c r="AJ75" s="485"/>
      <c r="AK75" s="485"/>
      <c r="AL75" s="485"/>
      <c r="AM75" s="485"/>
      <c r="AN75" s="485"/>
    </row>
    <row r="76" spans="1:40" x14ac:dyDescent="0.15">
      <c r="A76" s="485"/>
      <c r="B76" s="978"/>
      <c r="C76" s="968" t="s">
        <v>341</v>
      </c>
      <c r="D76" s="485" t="s">
        <v>754</v>
      </c>
      <c r="E76" s="485"/>
      <c r="F76" s="485"/>
      <c r="G76" s="968">
        <f>+J71</f>
        <v>0</v>
      </c>
      <c r="H76" s="969">
        <f>+N71</f>
        <v>0</v>
      </c>
      <c r="I76" s="485"/>
      <c r="J76" s="485"/>
      <c r="K76" s="485"/>
      <c r="L76" s="485">
        <f>SUM(B59:B69)</f>
        <v>0</v>
      </c>
      <c r="M76" s="485">
        <f>SUM(G76:K76)</f>
        <v>0</v>
      </c>
      <c r="N76" s="969">
        <f>+L76-M76</f>
        <v>0</v>
      </c>
      <c r="O76" s="485" t="str">
        <f>IF(M76='3b'!F46,"OK","ERROR")</f>
        <v>OK</v>
      </c>
      <c r="P76" s="485"/>
      <c r="Q76" s="485"/>
      <c r="R76" s="485"/>
      <c r="S76" s="485"/>
      <c r="T76" s="485"/>
      <c r="U76" s="485"/>
      <c r="V76" s="485"/>
      <c r="W76" s="485"/>
      <c r="X76" s="485"/>
      <c r="Y76" s="485"/>
      <c r="Z76" s="485"/>
      <c r="AA76" s="485"/>
      <c r="AB76" s="485"/>
      <c r="AC76" s="485"/>
      <c r="AD76" s="485"/>
      <c r="AE76" s="485"/>
      <c r="AF76" s="485"/>
      <c r="AG76" s="485"/>
      <c r="AH76" s="485"/>
      <c r="AI76" s="485"/>
      <c r="AJ76" s="485"/>
      <c r="AK76" s="485"/>
      <c r="AL76" s="485"/>
      <c r="AM76" s="485"/>
      <c r="AN76" s="485"/>
    </row>
    <row r="77" spans="1:40" x14ac:dyDescent="0.15">
      <c r="A77" s="485"/>
      <c r="B77" s="978"/>
      <c r="C77" s="968"/>
      <c r="D77" s="485" t="s">
        <v>755</v>
      </c>
      <c r="E77" s="485"/>
      <c r="F77" s="485"/>
      <c r="G77" s="968">
        <f>+K71</f>
        <v>0</v>
      </c>
      <c r="H77" s="969">
        <f>+O71</f>
        <v>0</v>
      </c>
      <c r="I77" s="485"/>
      <c r="J77" s="485"/>
      <c r="K77" s="485"/>
      <c r="L77" s="485"/>
      <c r="M77" s="485">
        <f>SUM(G77:K77)</f>
        <v>0</v>
      </c>
      <c r="N77" s="969"/>
      <c r="O77" s="485"/>
      <c r="P77" s="485"/>
      <c r="Q77" s="485"/>
      <c r="R77" s="485"/>
      <c r="S77" s="485"/>
      <c r="T77" s="485"/>
      <c r="U77" s="485"/>
      <c r="V77" s="485"/>
      <c r="W77" s="485"/>
      <c r="X77" s="485"/>
      <c r="Y77" s="485"/>
      <c r="Z77" s="485"/>
      <c r="AA77" s="485"/>
      <c r="AB77" s="485"/>
      <c r="AC77" s="485"/>
      <c r="AD77" s="485"/>
      <c r="AE77" s="485"/>
      <c r="AF77" s="485"/>
      <c r="AG77" s="485"/>
      <c r="AH77" s="485"/>
      <c r="AI77" s="485"/>
      <c r="AJ77" s="485"/>
      <c r="AK77" s="485"/>
      <c r="AL77" s="485"/>
      <c r="AM77" s="485"/>
      <c r="AN77" s="485"/>
    </row>
    <row r="78" spans="1:40" x14ac:dyDescent="0.15">
      <c r="A78" s="485"/>
      <c r="B78" s="978"/>
      <c r="C78" s="968"/>
      <c r="D78" s="485" t="s">
        <v>1517</v>
      </c>
      <c r="E78" s="485"/>
      <c r="F78" s="485"/>
      <c r="G78" s="971">
        <f>SUM(G76:G77)</f>
        <v>0</v>
      </c>
      <c r="H78" s="973">
        <f>SUM(H76:H77)</f>
        <v>0</v>
      </c>
      <c r="I78" s="485"/>
      <c r="J78" s="485"/>
      <c r="K78" s="485"/>
      <c r="L78" s="485"/>
      <c r="M78" s="485"/>
      <c r="N78" s="969"/>
      <c r="O78" s="485"/>
      <c r="P78" s="485"/>
      <c r="Q78" s="485"/>
      <c r="R78" s="485"/>
      <c r="S78" s="485"/>
      <c r="T78" s="485"/>
      <c r="U78" s="485"/>
      <c r="V78" s="485"/>
      <c r="W78" s="485"/>
      <c r="X78" s="485"/>
      <c r="Y78" s="485"/>
      <c r="Z78" s="485"/>
      <c r="AA78" s="485"/>
      <c r="AB78" s="485"/>
      <c r="AC78" s="485"/>
      <c r="AD78" s="485"/>
      <c r="AE78" s="485"/>
      <c r="AF78" s="485"/>
      <c r="AG78" s="485"/>
      <c r="AH78" s="485"/>
      <c r="AI78" s="485"/>
      <c r="AJ78" s="485"/>
      <c r="AK78" s="485"/>
      <c r="AL78" s="485"/>
      <c r="AM78" s="485"/>
      <c r="AN78" s="485"/>
    </row>
    <row r="79" spans="1:40" x14ac:dyDescent="0.15">
      <c r="A79" s="485"/>
      <c r="B79" s="978"/>
      <c r="C79" s="968"/>
      <c r="D79" s="485"/>
      <c r="E79" s="485"/>
      <c r="F79" s="485"/>
      <c r="G79" s="485"/>
      <c r="H79" s="485"/>
      <c r="I79" s="485"/>
      <c r="J79" s="485"/>
      <c r="K79" s="485"/>
      <c r="L79" s="485"/>
      <c r="M79" s="485"/>
      <c r="N79" s="969"/>
      <c r="O79" s="485"/>
      <c r="P79" s="485"/>
      <c r="Q79" s="485"/>
      <c r="R79" s="485"/>
      <c r="S79" s="485"/>
      <c r="T79" s="485"/>
      <c r="U79" s="485"/>
      <c r="V79" s="485"/>
      <c r="W79" s="485"/>
      <c r="X79" s="485"/>
      <c r="Y79" s="485"/>
      <c r="Z79" s="485"/>
      <c r="AA79" s="485"/>
      <c r="AB79" s="485"/>
      <c r="AC79" s="485"/>
      <c r="AD79" s="485"/>
      <c r="AE79" s="485"/>
      <c r="AF79" s="485"/>
      <c r="AG79" s="485"/>
      <c r="AH79" s="485"/>
      <c r="AI79" s="485"/>
      <c r="AJ79" s="485"/>
      <c r="AK79" s="485"/>
      <c r="AL79" s="485"/>
      <c r="AM79" s="485"/>
      <c r="AN79" s="485"/>
    </row>
    <row r="80" spans="1:40" x14ac:dyDescent="0.15">
      <c r="A80" s="485"/>
      <c r="B80" s="978"/>
      <c r="C80" s="968"/>
      <c r="D80" s="485"/>
      <c r="E80" s="485"/>
      <c r="F80" s="485" t="s">
        <v>756</v>
      </c>
      <c r="G80" s="485">
        <v>1</v>
      </c>
      <c r="H80" s="485">
        <v>2</v>
      </c>
      <c r="I80" s="485">
        <v>3</v>
      </c>
      <c r="J80" s="485">
        <v>4</v>
      </c>
      <c r="K80" s="485">
        <v>5</v>
      </c>
      <c r="L80" s="485"/>
      <c r="M80" s="485"/>
      <c r="N80" s="969"/>
      <c r="O80" s="485"/>
      <c r="P80" s="485"/>
      <c r="Q80" s="485"/>
      <c r="R80" s="485"/>
      <c r="S80" s="485"/>
      <c r="T80" s="485"/>
      <c r="U80" s="485"/>
      <c r="V80" s="485"/>
      <c r="W80" s="485"/>
      <c r="X80" s="485"/>
      <c r="Y80" s="485"/>
      <c r="Z80" s="485"/>
      <c r="AA80" s="485"/>
      <c r="AB80" s="485"/>
      <c r="AC80" s="485"/>
      <c r="AD80" s="485"/>
      <c r="AE80" s="485"/>
      <c r="AF80" s="485"/>
      <c r="AG80" s="485"/>
      <c r="AH80" s="485"/>
      <c r="AI80" s="485"/>
      <c r="AJ80" s="485"/>
      <c r="AK80" s="485"/>
      <c r="AL80" s="485"/>
      <c r="AM80" s="485"/>
      <c r="AN80" s="485"/>
    </row>
    <row r="81" spans="1:40" x14ac:dyDescent="0.15">
      <c r="A81" s="485"/>
      <c r="B81" s="978"/>
      <c r="C81" s="968" t="s">
        <v>757</v>
      </c>
      <c r="D81" s="485" t="s">
        <v>758</v>
      </c>
      <c r="E81" s="485"/>
      <c r="F81" s="485">
        <f>+L76</f>
        <v>0</v>
      </c>
      <c r="G81" s="485">
        <f>+F81-G76</f>
        <v>0</v>
      </c>
      <c r="H81" s="485">
        <f>+G81-H76</f>
        <v>0</v>
      </c>
      <c r="I81" s="485">
        <f>+H81-I76</f>
        <v>0</v>
      </c>
      <c r="J81" s="485">
        <f>+I81-J76</f>
        <v>0</v>
      </c>
      <c r="K81" s="485">
        <f>+J81-K76</f>
        <v>0</v>
      </c>
      <c r="L81" s="485"/>
      <c r="M81" s="485"/>
      <c r="N81" s="969"/>
      <c r="O81" s="485"/>
      <c r="P81" s="485"/>
      <c r="Q81" s="485"/>
      <c r="R81" s="485"/>
      <c r="S81" s="485"/>
      <c r="T81" s="485"/>
      <c r="U81" s="485"/>
      <c r="V81" s="485"/>
      <c r="W81" s="485"/>
      <c r="X81" s="485"/>
      <c r="Y81" s="485"/>
      <c r="Z81" s="485"/>
      <c r="AA81" s="485"/>
      <c r="AB81" s="485"/>
      <c r="AC81" s="485"/>
      <c r="AD81" s="485"/>
      <c r="AE81" s="485"/>
      <c r="AF81" s="485"/>
      <c r="AG81" s="485"/>
      <c r="AH81" s="485"/>
      <c r="AI81" s="485"/>
      <c r="AJ81" s="485"/>
      <c r="AK81" s="485"/>
      <c r="AL81" s="485"/>
      <c r="AM81" s="485"/>
      <c r="AN81" s="485"/>
    </row>
    <row r="82" spans="1:40" x14ac:dyDescent="0.15">
      <c r="A82" s="485"/>
      <c r="B82" s="978"/>
      <c r="C82" s="968" t="s">
        <v>759</v>
      </c>
      <c r="D82" s="485" t="s">
        <v>747</v>
      </c>
      <c r="E82" s="485"/>
      <c r="F82" s="485">
        <f>+G77</f>
        <v>0</v>
      </c>
      <c r="G82" s="485">
        <f>+F82-G77+H77</f>
        <v>0</v>
      </c>
      <c r="H82" s="485">
        <f>+G82-H77+I77</f>
        <v>0</v>
      </c>
      <c r="I82" s="485">
        <f>+H82-I77+J77</f>
        <v>0</v>
      </c>
      <c r="J82" s="485">
        <f>+I82-J77+K77</f>
        <v>0</v>
      </c>
      <c r="K82" s="485">
        <f>+J82-K77+AE71</f>
        <v>0</v>
      </c>
      <c r="L82" s="485"/>
      <c r="M82" s="485"/>
      <c r="N82" s="969"/>
      <c r="O82" s="485"/>
      <c r="P82" s="485"/>
      <c r="Q82" s="485"/>
      <c r="R82" s="485"/>
      <c r="S82" s="485"/>
      <c r="T82" s="485"/>
      <c r="U82" s="485"/>
      <c r="V82" s="485"/>
      <c r="W82" s="485"/>
      <c r="X82" s="485"/>
      <c r="Y82" s="485"/>
      <c r="Z82" s="485"/>
      <c r="AA82" s="485"/>
      <c r="AB82" s="485"/>
      <c r="AC82" s="485"/>
      <c r="AD82" s="485"/>
      <c r="AE82" s="485"/>
      <c r="AF82" s="485"/>
      <c r="AG82" s="485"/>
      <c r="AH82" s="485"/>
      <c r="AI82" s="485"/>
      <c r="AJ82" s="485"/>
      <c r="AK82" s="485"/>
      <c r="AL82" s="485"/>
      <c r="AM82" s="485"/>
      <c r="AN82" s="485"/>
    </row>
    <row r="83" spans="1:40" x14ac:dyDescent="0.15">
      <c r="A83" s="485"/>
      <c r="B83" s="970"/>
      <c r="C83" s="968"/>
      <c r="D83" s="485" t="s">
        <v>1517</v>
      </c>
      <c r="E83" s="485"/>
      <c r="F83" s="485">
        <f t="shared" ref="F83:K83" si="6">SUM(F81:F82)</f>
        <v>0</v>
      </c>
      <c r="G83" s="485">
        <f t="shared" si="6"/>
        <v>0</v>
      </c>
      <c r="H83" s="485">
        <f t="shared" si="6"/>
        <v>0</v>
      </c>
      <c r="I83" s="485">
        <f t="shared" si="6"/>
        <v>0</v>
      </c>
      <c r="J83" s="485">
        <f t="shared" si="6"/>
        <v>0</v>
      </c>
      <c r="K83" s="485">
        <f t="shared" si="6"/>
        <v>0</v>
      </c>
      <c r="L83" s="485"/>
      <c r="M83" s="485"/>
      <c r="N83" s="969"/>
      <c r="O83" s="485"/>
      <c r="P83" s="485"/>
      <c r="Q83" s="485"/>
      <c r="R83" s="485"/>
      <c r="S83" s="485"/>
      <c r="T83" s="485"/>
      <c r="U83" s="485"/>
      <c r="V83" s="485"/>
      <c r="W83" s="485"/>
      <c r="X83" s="485"/>
      <c r="Y83" s="485"/>
      <c r="Z83" s="485"/>
      <c r="AA83" s="485"/>
      <c r="AB83" s="485"/>
      <c r="AC83" s="485"/>
      <c r="AD83" s="485"/>
      <c r="AE83" s="485"/>
      <c r="AF83" s="485"/>
      <c r="AG83" s="485"/>
      <c r="AH83" s="485"/>
      <c r="AI83" s="485"/>
      <c r="AJ83" s="485"/>
      <c r="AK83" s="485"/>
      <c r="AL83" s="485"/>
      <c r="AM83" s="485"/>
      <c r="AN83" s="485"/>
    </row>
    <row r="84" spans="1:40" x14ac:dyDescent="0.15">
      <c r="A84" s="485"/>
      <c r="B84" s="977" t="s">
        <v>412</v>
      </c>
      <c r="C84" s="966" t="s">
        <v>748</v>
      </c>
      <c r="D84" s="965" t="s">
        <v>414</v>
      </c>
      <c r="E84" s="965"/>
      <c r="F84" s="965"/>
      <c r="G84" s="965"/>
      <c r="H84" s="965"/>
      <c r="I84" s="965"/>
      <c r="J84" s="965"/>
      <c r="K84" s="965"/>
      <c r="L84" s="965"/>
      <c r="M84" s="965"/>
      <c r="N84" s="965"/>
      <c r="O84" s="965"/>
      <c r="P84" s="967"/>
      <c r="Q84" s="485" t="s">
        <v>758</v>
      </c>
      <c r="R84" s="485"/>
      <c r="S84" s="485"/>
      <c r="T84" s="485"/>
      <c r="U84" s="485"/>
      <c r="V84" s="485"/>
      <c r="W84" s="485" t="s">
        <v>747</v>
      </c>
      <c r="X84" s="485"/>
      <c r="Y84" s="485"/>
      <c r="Z84" s="485"/>
      <c r="AA84" s="485"/>
      <c r="AB84" s="485"/>
      <c r="AC84" s="485"/>
      <c r="AD84" s="485"/>
      <c r="AE84" s="485"/>
      <c r="AF84" s="485"/>
      <c r="AG84" s="485"/>
      <c r="AH84" s="485"/>
      <c r="AI84" s="485"/>
      <c r="AJ84" s="485"/>
      <c r="AK84" s="485"/>
      <c r="AL84" s="485"/>
      <c r="AM84" s="485"/>
      <c r="AN84" s="485"/>
    </row>
    <row r="85" spans="1:40" x14ac:dyDescent="0.15">
      <c r="A85" s="485"/>
      <c r="B85" s="978" t="s">
        <v>745</v>
      </c>
      <c r="C85" s="968" t="s">
        <v>760</v>
      </c>
      <c r="D85" s="485">
        <v>1</v>
      </c>
      <c r="E85" s="485">
        <v>2</v>
      </c>
      <c r="F85" s="485">
        <v>3</v>
      </c>
      <c r="G85" s="485">
        <v>4</v>
      </c>
      <c r="H85" s="485">
        <v>5</v>
      </c>
      <c r="I85" s="485">
        <v>6</v>
      </c>
      <c r="J85" s="485">
        <v>7</v>
      </c>
      <c r="K85" s="485">
        <v>8</v>
      </c>
      <c r="L85" s="485">
        <v>9</v>
      </c>
      <c r="M85" s="485">
        <v>10</v>
      </c>
      <c r="N85" s="485">
        <v>11</v>
      </c>
      <c r="O85" s="485">
        <v>12</v>
      </c>
      <c r="P85" s="969"/>
      <c r="Q85" s="485" t="s">
        <v>761</v>
      </c>
      <c r="R85" s="485" t="s">
        <v>1517</v>
      </c>
      <c r="S85" s="485" t="s">
        <v>762</v>
      </c>
      <c r="T85" s="485" t="s">
        <v>763</v>
      </c>
      <c r="U85" s="485" t="s">
        <v>764</v>
      </c>
      <c r="V85" s="485" t="s">
        <v>765</v>
      </c>
      <c r="W85" s="485" t="s">
        <v>761</v>
      </c>
      <c r="X85" s="485" t="s">
        <v>1517</v>
      </c>
      <c r="Y85" s="485" t="s">
        <v>762</v>
      </c>
      <c r="Z85" s="485" t="s">
        <v>763</v>
      </c>
      <c r="AA85" s="485" t="s">
        <v>764</v>
      </c>
      <c r="AB85" s="485" t="s">
        <v>765</v>
      </c>
      <c r="AC85" s="485"/>
      <c r="AD85" s="485"/>
      <c r="AE85" s="485"/>
      <c r="AF85" s="485"/>
      <c r="AG85" s="485"/>
      <c r="AH85" s="485"/>
      <c r="AI85" s="485"/>
      <c r="AJ85" s="485"/>
      <c r="AK85" s="485"/>
      <c r="AL85" s="485"/>
      <c r="AM85" s="485"/>
      <c r="AN85" s="485"/>
    </row>
    <row r="86" spans="1:40" x14ac:dyDescent="0.15">
      <c r="A86" s="485"/>
      <c r="B86" s="978" t="s">
        <v>766</v>
      </c>
      <c r="C86" s="968" t="s">
        <v>767</v>
      </c>
      <c r="D86" s="485"/>
      <c r="E86" s="485"/>
      <c r="F86" s="485"/>
      <c r="G86" s="485"/>
      <c r="H86" s="485"/>
      <c r="I86" s="485"/>
      <c r="J86" s="485"/>
      <c r="K86" s="485"/>
      <c r="L86" s="485"/>
      <c r="M86" s="485"/>
      <c r="N86" s="485"/>
      <c r="O86" s="485">
        <f>$S$97</f>
        <v>0</v>
      </c>
      <c r="P86" s="969"/>
      <c r="Q86" s="485">
        <v>1</v>
      </c>
      <c r="R86" s="485">
        <f t="shared" ref="R86:R96" si="7">+J59</f>
        <v>0</v>
      </c>
      <c r="S86" s="485">
        <f t="shared" ref="S86:S96" si="8">IF(E59=1,R86,0)</f>
        <v>0</v>
      </c>
      <c r="T86" s="485">
        <f t="shared" ref="T86:T96" si="9">IF(E59=12,R86/12,0)</f>
        <v>0</v>
      </c>
      <c r="U86" s="485">
        <f t="shared" ref="U86:U96" si="10">IF(E59=6,R86/6,0)</f>
        <v>0</v>
      </c>
      <c r="V86" s="485">
        <f t="shared" ref="V86:V96" si="11">IF(E59=4,R86/4,0)</f>
        <v>0</v>
      </c>
      <c r="W86" s="485">
        <v>1</v>
      </c>
      <c r="X86" s="485">
        <f t="shared" ref="X86:X96" si="12">+K59</f>
        <v>0</v>
      </c>
      <c r="Y86" s="485">
        <f t="shared" ref="Y86:Y96" si="13">IF(E59=1,X86,0)</f>
        <v>0</v>
      </c>
      <c r="Z86" s="485">
        <f t="shared" ref="Z86:Z96" si="14">IF(E59=12,X86/12,0)</f>
        <v>0</v>
      </c>
      <c r="AA86" s="485">
        <f t="shared" ref="AA86:AA96" si="15">IF(E59=6,X86/6,0)</f>
        <v>0</v>
      </c>
      <c r="AB86" s="485">
        <f t="shared" ref="AB86:AB96" si="16">IF(E59=4,X86/4,0)</f>
        <v>0</v>
      </c>
      <c r="AC86" s="485"/>
      <c r="AD86" s="485"/>
      <c r="AE86" s="485"/>
      <c r="AF86" s="485"/>
      <c r="AG86" s="485"/>
      <c r="AH86" s="485"/>
      <c r="AI86" s="485"/>
      <c r="AJ86" s="485"/>
      <c r="AK86" s="485"/>
      <c r="AL86" s="485"/>
      <c r="AM86" s="485"/>
      <c r="AN86" s="485"/>
    </row>
    <row r="87" spans="1:40" x14ac:dyDescent="0.15">
      <c r="A87" s="485"/>
      <c r="B87" s="978"/>
      <c r="C87" s="968" t="s">
        <v>768</v>
      </c>
      <c r="D87" s="485">
        <f t="shared" ref="D87:O87" si="17">$T$97</f>
        <v>0</v>
      </c>
      <c r="E87" s="485">
        <f t="shared" si="17"/>
        <v>0</v>
      </c>
      <c r="F87" s="485">
        <f t="shared" si="17"/>
        <v>0</v>
      </c>
      <c r="G87" s="485">
        <f t="shared" si="17"/>
        <v>0</v>
      </c>
      <c r="H87" s="485">
        <f t="shared" si="17"/>
        <v>0</v>
      </c>
      <c r="I87" s="485">
        <f t="shared" si="17"/>
        <v>0</v>
      </c>
      <c r="J87" s="485">
        <f t="shared" si="17"/>
        <v>0</v>
      </c>
      <c r="K87" s="485">
        <f t="shared" si="17"/>
        <v>0</v>
      </c>
      <c r="L87" s="485">
        <f t="shared" si="17"/>
        <v>0</v>
      </c>
      <c r="M87" s="485">
        <f t="shared" si="17"/>
        <v>0</v>
      </c>
      <c r="N87" s="485">
        <f t="shared" si="17"/>
        <v>0</v>
      </c>
      <c r="O87" s="485">
        <f t="shared" si="17"/>
        <v>0</v>
      </c>
      <c r="P87" s="969"/>
      <c r="Q87" s="485">
        <v>2</v>
      </c>
      <c r="R87" s="485">
        <f t="shared" si="7"/>
        <v>0</v>
      </c>
      <c r="S87" s="485">
        <f t="shared" si="8"/>
        <v>0</v>
      </c>
      <c r="T87" s="485">
        <f t="shared" si="9"/>
        <v>0</v>
      </c>
      <c r="U87" s="485">
        <f t="shared" si="10"/>
        <v>0</v>
      </c>
      <c r="V87" s="485">
        <f t="shared" si="11"/>
        <v>0</v>
      </c>
      <c r="W87" s="485">
        <v>2</v>
      </c>
      <c r="X87" s="485">
        <f t="shared" si="12"/>
        <v>0</v>
      </c>
      <c r="Y87" s="485">
        <f t="shared" si="13"/>
        <v>0</v>
      </c>
      <c r="Z87" s="485">
        <f t="shared" si="14"/>
        <v>0</v>
      </c>
      <c r="AA87" s="485">
        <f t="shared" si="15"/>
        <v>0</v>
      </c>
      <c r="AB87" s="485">
        <f t="shared" si="16"/>
        <v>0</v>
      </c>
      <c r="AC87" s="485"/>
      <c r="AD87" s="485"/>
      <c r="AE87" s="485"/>
      <c r="AF87" s="485"/>
      <c r="AG87" s="485"/>
      <c r="AH87" s="485"/>
      <c r="AI87" s="485"/>
      <c r="AJ87" s="485"/>
      <c r="AK87" s="485"/>
      <c r="AL87" s="485"/>
      <c r="AM87" s="485"/>
      <c r="AN87" s="485"/>
    </row>
    <row r="88" spans="1:40" x14ac:dyDescent="0.15">
      <c r="A88" s="485"/>
      <c r="B88" s="978"/>
      <c r="C88" s="968" t="s">
        <v>769</v>
      </c>
      <c r="D88" s="485"/>
      <c r="E88" s="485">
        <f>$U$97</f>
        <v>0</v>
      </c>
      <c r="F88" s="485"/>
      <c r="G88" s="485">
        <f>$U$97</f>
        <v>0</v>
      </c>
      <c r="H88" s="485"/>
      <c r="I88" s="485">
        <f>$U$97</f>
        <v>0</v>
      </c>
      <c r="J88" s="485"/>
      <c r="K88" s="485">
        <f>$U$97</f>
        <v>0</v>
      </c>
      <c r="L88" s="485"/>
      <c r="M88" s="485">
        <f>$U$97</f>
        <v>0</v>
      </c>
      <c r="N88" s="485"/>
      <c r="O88" s="485">
        <f>$U$97</f>
        <v>0</v>
      </c>
      <c r="P88" s="969"/>
      <c r="Q88" s="485">
        <v>3</v>
      </c>
      <c r="R88" s="485">
        <f t="shared" si="7"/>
        <v>0</v>
      </c>
      <c r="S88" s="485">
        <f t="shared" si="8"/>
        <v>0</v>
      </c>
      <c r="T88" s="485">
        <f t="shared" si="9"/>
        <v>0</v>
      </c>
      <c r="U88" s="485">
        <f t="shared" si="10"/>
        <v>0</v>
      </c>
      <c r="V88" s="485">
        <f t="shared" si="11"/>
        <v>0</v>
      </c>
      <c r="W88" s="485">
        <v>3</v>
      </c>
      <c r="X88" s="485">
        <f t="shared" si="12"/>
        <v>0</v>
      </c>
      <c r="Y88" s="485">
        <f t="shared" si="13"/>
        <v>0</v>
      </c>
      <c r="Z88" s="485">
        <f t="shared" si="14"/>
        <v>0</v>
      </c>
      <c r="AA88" s="485">
        <f t="shared" si="15"/>
        <v>0</v>
      </c>
      <c r="AB88" s="485">
        <f t="shared" si="16"/>
        <v>0</v>
      </c>
      <c r="AC88" s="485"/>
      <c r="AD88" s="485"/>
      <c r="AE88" s="485"/>
      <c r="AF88" s="485"/>
      <c r="AG88" s="485"/>
      <c r="AH88" s="485"/>
      <c r="AI88" s="485"/>
      <c r="AJ88" s="485"/>
      <c r="AK88" s="485"/>
      <c r="AL88" s="485"/>
      <c r="AM88" s="485"/>
      <c r="AN88" s="485"/>
    </row>
    <row r="89" spans="1:40" x14ac:dyDescent="0.15">
      <c r="A89" s="485"/>
      <c r="B89" s="978"/>
      <c r="C89" s="968" t="s">
        <v>770</v>
      </c>
      <c r="D89" s="485"/>
      <c r="E89" s="485"/>
      <c r="F89" s="485">
        <f>$V$97</f>
        <v>0</v>
      </c>
      <c r="G89" s="485"/>
      <c r="H89" s="485"/>
      <c r="I89" s="485">
        <f>$V$97</f>
        <v>0</v>
      </c>
      <c r="J89" s="485"/>
      <c r="K89" s="485"/>
      <c r="L89" s="485">
        <f>$V$97</f>
        <v>0</v>
      </c>
      <c r="M89" s="485"/>
      <c r="N89" s="485"/>
      <c r="O89" s="485">
        <f>$V$97</f>
        <v>0</v>
      </c>
      <c r="P89" s="969"/>
      <c r="Q89" s="485">
        <v>4</v>
      </c>
      <c r="R89" s="485">
        <f t="shared" si="7"/>
        <v>0</v>
      </c>
      <c r="S89" s="485">
        <f t="shared" si="8"/>
        <v>0</v>
      </c>
      <c r="T89" s="485">
        <f t="shared" si="9"/>
        <v>0</v>
      </c>
      <c r="U89" s="485">
        <f t="shared" si="10"/>
        <v>0</v>
      </c>
      <c r="V89" s="485">
        <f t="shared" si="11"/>
        <v>0</v>
      </c>
      <c r="W89" s="485">
        <v>4</v>
      </c>
      <c r="X89" s="485">
        <f t="shared" si="12"/>
        <v>0</v>
      </c>
      <c r="Y89" s="485">
        <f t="shared" si="13"/>
        <v>0</v>
      </c>
      <c r="Z89" s="485">
        <f t="shared" si="14"/>
        <v>0</v>
      </c>
      <c r="AA89" s="485">
        <f t="shared" si="15"/>
        <v>0</v>
      </c>
      <c r="AB89" s="485">
        <f t="shared" si="16"/>
        <v>0</v>
      </c>
      <c r="AC89" s="485"/>
      <c r="AD89" s="485"/>
      <c r="AE89" s="485"/>
      <c r="AF89" s="485"/>
      <c r="AG89" s="485"/>
      <c r="AH89" s="485"/>
      <c r="AI89" s="485"/>
      <c r="AJ89" s="485"/>
      <c r="AK89" s="485"/>
      <c r="AL89" s="485"/>
      <c r="AM89" s="485"/>
      <c r="AN89" s="485"/>
    </row>
    <row r="90" spans="1:40" x14ac:dyDescent="0.15">
      <c r="A90" s="485"/>
      <c r="B90" s="978"/>
      <c r="C90" s="968" t="s">
        <v>341</v>
      </c>
      <c r="D90" s="485">
        <f t="shared" ref="D90:O90" si="18">SUM(D86:D89)</f>
        <v>0</v>
      </c>
      <c r="E90" s="485">
        <f t="shared" si="18"/>
        <v>0</v>
      </c>
      <c r="F90" s="485">
        <f t="shared" si="18"/>
        <v>0</v>
      </c>
      <c r="G90" s="485">
        <f t="shared" si="18"/>
        <v>0</v>
      </c>
      <c r="H90" s="485">
        <f t="shared" si="18"/>
        <v>0</v>
      </c>
      <c r="I90" s="485">
        <f t="shared" si="18"/>
        <v>0</v>
      </c>
      <c r="J90" s="485">
        <f t="shared" si="18"/>
        <v>0</v>
      </c>
      <c r="K90" s="485">
        <f t="shared" si="18"/>
        <v>0</v>
      </c>
      <c r="L90" s="485">
        <f t="shared" si="18"/>
        <v>0</v>
      </c>
      <c r="M90" s="485">
        <f t="shared" si="18"/>
        <v>0</v>
      </c>
      <c r="N90" s="485">
        <f t="shared" si="18"/>
        <v>0</v>
      </c>
      <c r="O90" s="485">
        <f t="shared" si="18"/>
        <v>0</v>
      </c>
      <c r="P90" s="969">
        <f>SUM(D90:O90)</f>
        <v>0</v>
      </c>
      <c r="Q90" s="485">
        <v>5</v>
      </c>
      <c r="R90" s="485">
        <f t="shared" si="7"/>
        <v>0</v>
      </c>
      <c r="S90" s="485">
        <f t="shared" si="8"/>
        <v>0</v>
      </c>
      <c r="T90" s="485">
        <f t="shared" si="9"/>
        <v>0</v>
      </c>
      <c r="U90" s="485">
        <f t="shared" si="10"/>
        <v>0</v>
      </c>
      <c r="V90" s="485">
        <f t="shared" si="11"/>
        <v>0</v>
      </c>
      <c r="W90" s="485">
        <v>5</v>
      </c>
      <c r="X90" s="485">
        <f t="shared" si="12"/>
        <v>0</v>
      </c>
      <c r="Y90" s="485">
        <f t="shared" si="13"/>
        <v>0</v>
      </c>
      <c r="Z90" s="485">
        <f t="shared" si="14"/>
        <v>0</v>
      </c>
      <c r="AA90" s="485">
        <f t="shared" si="15"/>
        <v>0</v>
      </c>
      <c r="AB90" s="485">
        <f t="shared" si="16"/>
        <v>0</v>
      </c>
      <c r="AC90" s="485"/>
      <c r="AD90" s="485"/>
      <c r="AE90" s="485"/>
      <c r="AF90" s="485"/>
      <c r="AG90" s="485"/>
      <c r="AH90" s="485"/>
      <c r="AI90" s="485"/>
      <c r="AJ90" s="485"/>
      <c r="AK90" s="485"/>
      <c r="AL90" s="485"/>
      <c r="AM90" s="485"/>
      <c r="AN90" s="485"/>
    </row>
    <row r="91" spans="1:40" x14ac:dyDescent="0.15">
      <c r="A91" s="485"/>
      <c r="B91" s="978" t="s">
        <v>745</v>
      </c>
      <c r="C91" s="968" t="s">
        <v>760</v>
      </c>
      <c r="D91" s="485">
        <v>1</v>
      </c>
      <c r="E91" s="485">
        <v>2</v>
      </c>
      <c r="F91" s="485">
        <v>3</v>
      </c>
      <c r="G91" s="485">
        <v>4</v>
      </c>
      <c r="H91" s="485">
        <v>5</v>
      </c>
      <c r="I91" s="485">
        <v>6</v>
      </c>
      <c r="J91" s="485">
        <v>7</v>
      </c>
      <c r="K91" s="485">
        <v>8</v>
      </c>
      <c r="L91" s="485">
        <v>9</v>
      </c>
      <c r="M91" s="485">
        <v>10</v>
      </c>
      <c r="N91" s="485">
        <v>11</v>
      </c>
      <c r="O91" s="485">
        <v>12</v>
      </c>
      <c r="P91" s="969"/>
      <c r="Q91" s="485">
        <v>6</v>
      </c>
      <c r="R91" s="485">
        <f t="shared" si="7"/>
        <v>0</v>
      </c>
      <c r="S91" s="485">
        <f t="shared" si="8"/>
        <v>0</v>
      </c>
      <c r="T91" s="485">
        <f t="shared" si="9"/>
        <v>0</v>
      </c>
      <c r="U91" s="485">
        <f t="shared" si="10"/>
        <v>0</v>
      </c>
      <c r="V91" s="485">
        <f t="shared" si="11"/>
        <v>0</v>
      </c>
      <c r="W91" s="485">
        <v>6</v>
      </c>
      <c r="X91" s="485">
        <f t="shared" si="12"/>
        <v>0</v>
      </c>
      <c r="Y91" s="485">
        <f t="shared" si="13"/>
        <v>0</v>
      </c>
      <c r="Z91" s="485">
        <f t="shared" si="14"/>
        <v>0</v>
      </c>
      <c r="AA91" s="485">
        <f t="shared" si="15"/>
        <v>0</v>
      </c>
      <c r="AB91" s="485">
        <f t="shared" si="16"/>
        <v>0</v>
      </c>
      <c r="AC91" s="485"/>
      <c r="AD91" s="485"/>
      <c r="AE91" s="485"/>
      <c r="AF91" s="485"/>
      <c r="AG91" s="485"/>
      <c r="AH91" s="485"/>
      <c r="AI91" s="485"/>
      <c r="AJ91" s="485"/>
      <c r="AK91" s="485"/>
      <c r="AL91" s="485"/>
      <c r="AM91" s="485"/>
      <c r="AN91" s="485"/>
    </row>
    <row r="92" spans="1:40" x14ac:dyDescent="0.15">
      <c r="A92" s="485"/>
      <c r="B92" s="978" t="s">
        <v>771</v>
      </c>
      <c r="C92" s="968" t="s">
        <v>767</v>
      </c>
      <c r="D92" s="485"/>
      <c r="E92" s="485"/>
      <c r="F92" s="485"/>
      <c r="G92" s="485"/>
      <c r="H92" s="485"/>
      <c r="I92" s="485"/>
      <c r="J92" s="485"/>
      <c r="K92" s="485"/>
      <c r="L92" s="485"/>
      <c r="M92" s="485"/>
      <c r="N92" s="485"/>
      <c r="O92" s="485">
        <f>$Y$97</f>
        <v>0</v>
      </c>
      <c r="P92" s="969"/>
      <c r="Q92" s="485">
        <v>7</v>
      </c>
      <c r="R92" s="485">
        <f t="shared" si="7"/>
        <v>0</v>
      </c>
      <c r="S92" s="485">
        <f t="shared" si="8"/>
        <v>0</v>
      </c>
      <c r="T92" s="485">
        <f t="shared" si="9"/>
        <v>0</v>
      </c>
      <c r="U92" s="485">
        <f t="shared" si="10"/>
        <v>0</v>
      </c>
      <c r="V92" s="485">
        <f t="shared" si="11"/>
        <v>0</v>
      </c>
      <c r="W92" s="485">
        <v>7</v>
      </c>
      <c r="X92" s="485">
        <f t="shared" si="12"/>
        <v>0</v>
      </c>
      <c r="Y92" s="485">
        <f t="shared" si="13"/>
        <v>0</v>
      </c>
      <c r="Z92" s="485">
        <f t="shared" si="14"/>
        <v>0</v>
      </c>
      <c r="AA92" s="485">
        <f t="shared" si="15"/>
        <v>0</v>
      </c>
      <c r="AB92" s="485">
        <f t="shared" si="16"/>
        <v>0</v>
      </c>
      <c r="AC92" s="485"/>
      <c r="AD92" s="485"/>
      <c r="AE92" s="485"/>
      <c r="AF92" s="485"/>
      <c r="AG92" s="485"/>
      <c r="AH92" s="485"/>
      <c r="AI92" s="485"/>
      <c r="AJ92" s="485"/>
      <c r="AK92" s="485"/>
      <c r="AL92" s="485"/>
      <c r="AM92" s="485"/>
      <c r="AN92" s="485"/>
    </row>
    <row r="93" spans="1:40" x14ac:dyDescent="0.15">
      <c r="A93" s="485"/>
      <c r="B93" s="978"/>
      <c r="C93" s="968" t="s">
        <v>768</v>
      </c>
      <c r="D93" s="485">
        <f>$Z$97</f>
        <v>0</v>
      </c>
      <c r="E93" s="485">
        <f t="shared" ref="E93:O93" si="19">$D$93</f>
        <v>0</v>
      </c>
      <c r="F93" s="485">
        <f t="shared" si="19"/>
        <v>0</v>
      </c>
      <c r="G93" s="485">
        <f t="shared" si="19"/>
        <v>0</v>
      </c>
      <c r="H93" s="485">
        <f t="shared" si="19"/>
        <v>0</v>
      </c>
      <c r="I93" s="485">
        <f t="shared" si="19"/>
        <v>0</v>
      </c>
      <c r="J93" s="485">
        <f t="shared" si="19"/>
        <v>0</v>
      </c>
      <c r="K93" s="485">
        <f t="shared" si="19"/>
        <v>0</v>
      </c>
      <c r="L93" s="485">
        <f t="shared" si="19"/>
        <v>0</v>
      </c>
      <c r="M93" s="485">
        <f t="shared" si="19"/>
        <v>0</v>
      </c>
      <c r="N93" s="485">
        <f t="shared" si="19"/>
        <v>0</v>
      </c>
      <c r="O93" s="485">
        <f t="shared" si="19"/>
        <v>0</v>
      </c>
      <c r="P93" s="969"/>
      <c r="Q93" s="485">
        <v>8</v>
      </c>
      <c r="R93" s="485">
        <f t="shared" si="7"/>
        <v>0</v>
      </c>
      <c r="S93" s="485">
        <f t="shared" si="8"/>
        <v>0</v>
      </c>
      <c r="T93" s="485">
        <f t="shared" si="9"/>
        <v>0</v>
      </c>
      <c r="U93" s="485">
        <f t="shared" si="10"/>
        <v>0</v>
      </c>
      <c r="V93" s="485">
        <f t="shared" si="11"/>
        <v>0</v>
      </c>
      <c r="W93" s="485">
        <v>8</v>
      </c>
      <c r="X93" s="485">
        <f t="shared" si="12"/>
        <v>0</v>
      </c>
      <c r="Y93" s="485">
        <f t="shared" si="13"/>
        <v>0</v>
      </c>
      <c r="Z93" s="485">
        <f t="shared" si="14"/>
        <v>0</v>
      </c>
      <c r="AA93" s="485">
        <f t="shared" si="15"/>
        <v>0</v>
      </c>
      <c r="AB93" s="485">
        <f t="shared" si="16"/>
        <v>0</v>
      </c>
      <c r="AC93" s="485"/>
      <c r="AD93" s="485"/>
      <c r="AE93" s="485"/>
      <c r="AF93" s="485"/>
      <c r="AG93" s="485"/>
      <c r="AH93" s="485"/>
      <c r="AI93" s="485"/>
      <c r="AJ93" s="485"/>
      <c r="AK93" s="485"/>
      <c r="AL93" s="485"/>
      <c r="AM93" s="485"/>
      <c r="AN93" s="485"/>
    </row>
    <row r="94" spans="1:40" x14ac:dyDescent="0.15">
      <c r="A94" s="485"/>
      <c r="B94" s="978"/>
      <c r="C94" s="968" t="s">
        <v>769</v>
      </c>
      <c r="D94" s="485"/>
      <c r="E94" s="485">
        <f>$AA$97</f>
        <v>0</v>
      </c>
      <c r="F94" s="485"/>
      <c r="G94" s="485">
        <f>$AA$97</f>
        <v>0</v>
      </c>
      <c r="H94" s="485"/>
      <c r="I94" s="485">
        <f>$AA$97</f>
        <v>0</v>
      </c>
      <c r="J94" s="485"/>
      <c r="K94" s="485">
        <f>$AA$97</f>
        <v>0</v>
      </c>
      <c r="L94" s="485"/>
      <c r="M94" s="485">
        <f>$AA$97</f>
        <v>0</v>
      </c>
      <c r="N94" s="485"/>
      <c r="O94" s="485">
        <f>$AA$97</f>
        <v>0</v>
      </c>
      <c r="P94" s="969"/>
      <c r="Q94" s="485">
        <v>9</v>
      </c>
      <c r="R94" s="485">
        <f t="shared" si="7"/>
        <v>0</v>
      </c>
      <c r="S94" s="485">
        <f t="shared" si="8"/>
        <v>0</v>
      </c>
      <c r="T94" s="485">
        <f t="shared" si="9"/>
        <v>0</v>
      </c>
      <c r="U94" s="485">
        <f t="shared" si="10"/>
        <v>0</v>
      </c>
      <c r="V94" s="485">
        <f t="shared" si="11"/>
        <v>0</v>
      </c>
      <c r="W94" s="485">
        <v>9</v>
      </c>
      <c r="X94" s="485">
        <f t="shared" si="12"/>
        <v>0</v>
      </c>
      <c r="Y94" s="485">
        <f t="shared" si="13"/>
        <v>0</v>
      </c>
      <c r="Z94" s="485">
        <f t="shared" si="14"/>
        <v>0</v>
      </c>
      <c r="AA94" s="485">
        <f t="shared" si="15"/>
        <v>0</v>
      </c>
      <c r="AB94" s="485">
        <f t="shared" si="16"/>
        <v>0</v>
      </c>
      <c r="AC94" s="485"/>
      <c r="AD94" s="485"/>
      <c r="AE94" s="485"/>
      <c r="AF94" s="485"/>
      <c r="AG94" s="485"/>
      <c r="AH94" s="485"/>
      <c r="AI94" s="485"/>
      <c r="AJ94" s="485"/>
      <c r="AK94" s="485"/>
      <c r="AL94" s="485"/>
      <c r="AM94" s="485"/>
      <c r="AN94" s="485"/>
    </row>
    <row r="95" spans="1:40" x14ac:dyDescent="0.15">
      <c r="A95" s="485"/>
      <c r="B95" s="978"/>
      <c r="C95" s="968" t="s">
        <v>770</v>
      </c>
      <c r="D95" s="485"/>
      <c r="E95" s="485"/>
      <c r="F95" s="485">
        <f>$AB$97</f>
        <v>0</v>
      </c>
      <c r="G95" s="485"/>
      <c r="H95" s="485"/>
      <c r="I95" s="485">
        <f>$AB$97</f>
        <v>0</v>
      </c>
      <c r="J95" s="485"/>
      <c r="K95" s="485"/>
      <c r="L95" s="485">
        <f>$AB$97</f>
        <v>0</v>
      </c>
      <c r="M95" s="485"/>
      <c r="N95" s="485"/>
      <c r="O95" s="485">
        <f>$AB$97</f>
        <v>0</v>
      </c>
      <c r="P95" s="969"/>
      <c r="Q95" s="485">
        <v>10</v>
      </c>
      <c r="R95" s="485">
        <f t="shared" si="7"/>
        <v>0</v>
      </c>
      <c r="S95" s="485">
        <f t="shared" si="8"/>
        <v>0</v>
      </c>
      <c r="T95" s="485">
        <f t="shared" si="9"/>
        <v>0</v>
      </c>
      <c r="U95" s="485">
        <f t="shared" si="10"/>
        <v>0</v>
      </c>
      <c r="V95" s="485">
        <f t="shared" si="11"/>
        <v>0</v>
      </c>
      <c r="W95" s="485">
        <v>10</v>
      </c>
      <c r="X95" s="485">
        <f t="shared" si="12"/>
        <v>0</v>
      </c>
      <c r="Y95" s="485">
        <f t="shared" si="13"/>
        <v>0</v>
      </c>
      <c r="Z95" s="485">
        <f t="shared" si="14"/>
        <v>0</v>
      </c>
      <c r="AA95" s="485">
        <f t="shared" si="15"/>
        <v>0</v>
      </c>
      <c r="AB95" s="485">
        <f t="shared" si="16"/>
        <v>0</v>
      </c>
      <c r="AC95" s="485"/>
      <c r="AD95" s="485"/>
      <c r="AE95" s="485"/>
      <c r="AF95" s="485"/>
      <c r="AG95" s="485"/>
      <c r="AH95" s="485"/>
      <c r="AI95" s="485"/>
      <c r="AJ95" s="485"/>
      <c r="AK95" s="485"/>
      <c r="AL95" s="485"/>
      <c r="AM95" s="485"/>
      <c r="AN95" s="485"/>
    </row>
    <row r="96" spans="1:40" x14ac:dyDescent="0.15">
      <c r="A96" s="485"/>
      <c r="B96" s="978" t="s">
        <v>772</v>
      </c>
      <c r="C96" s="968" t="s">
        <v>341</v>
      </c>
      <c r="D96" s="485">
        <f>SUM(D92:D95)</f>
        <v>0</v>
      </c>
      <c r="E96" s="485">
        <f>SUM(E92:E95)</f>
        <v>0</v>
      </c>
      <c r="F96" s="485">
        <f t="shared" ref="F96:O96" si="20">SUM(F92:F95)</f>
        <v>0</v>
      </c>
      <c r="G96" s="485">
        <f t="shared" si="20"/>
        <v>0</v>
      </c>
      <c r="H96" s="485">
        <f t="shared" si="20"/>
        <v>0</v>
      </c>
      <c r="I96" s="485">
        <f t="shared" si="20"/>
        <v>0</v>
      </c>
      <c r="J96" s="485">
        <f t="shared" si="20"/>
        <v>0</v>
      </c>
      <c r="K96" s="485">
        <f t="shared" si="20"/>
        <v>0</v>
      </c>
      <c r="L96" s="485">
        <f t="shared" si="20"/>
        <v>0</v>
      </c>
      <c r="M96" s="485">
        <f t="shared" si="20"/>
        <v>0</v>
      </c>
      <c r="N96" s="485">
        <f t="shared" si="20"/>
        <v>0</v>
      </c>
      <c r="O96" s="485">
        <f t="shared" si="20"/>
        <v>0</v>
      </c>
      <c r="P96" s="969"/>
      <c r="Q96" s="485">
        <v>11</v>
      </c>
      <c r="R96" s="485">
        <f t="shared" si="7"/>
        <v>0</v>
      </c>
      <c r="S96" s="485">
        <f t="shared" si="8"/>
        <v>0</v>
      </c>
      <c r="T96" s="485">
        <f t="shared" si="9"/>
        <v>0</v>
      </c>
      <c r="U96" s="485">
        <f t="shared" si="10"/>
        <v>0</v>
      </c>
      <c r="V96" s="485">
        <f t="shared" si="11"/>
        <v>0</v>
      </c>
      <c r="W96" s="485">
        <v>11</v>
      </c>
      <c r="X96" s="485">
        <f t="shared" si="12"/>
        <v>0</v>
      </c>
      <c r="Y96" s="485">
        <f t="shared" si="13"/>
        <v>0</v>
      </c>
      <c r="Z96" s="485">
        <f t="shared" si="14"/>
        <v>0</v>
      </c>
      <c r="AA96" s="485">
        <f t="shared" si="15"/>
        <v>0</v>
      </c>
      <c r="AB96" s="485">
        <f t="shared" si="16"/>
        <v>0</v>
      </c>
      <c r="AC96" s="485"/>
      <c r="AD96" s="485"/>
      <c r="AE96" s="485"/>
      <c r="AF96" s="485"/>
      <c r="AG96" s="485"/>
      <c r="AH96" s="485"/>
      <c r="AI96" s="485"/>
      <c r="AJ96" s="485"/>
      <c r="AK96" s="485"/>
      <c r="AL96" s="485"/>
      <c r="AM96" s="485"/>
      <c r="AN96" s="485"/>
    </row>
    <row r="97" spans="1:40" x14ac:dyDescent="0.15">
      <c r="A97" s="485"/>
      <c r="B97" s="970"/>
      <c r="C97" s="971"/>
      <c r="D97" s="972">
        <f>+D96+D90</f>
        <v>0</v>
      </c>
      <c r="E97" s="972">
        <f>+E96+E90</f>
        <v>0</v>
      </c>
      <c r="F97" s="972">
        <f t="shared" ref="F97:O97" si="21">+F96+F90</f>
        <v>0</v>
      </c>
      <c r="G97" s="972">
        <f t="shared" si="21"/>
        <v>0</v>
      </c>
      <c r="H97" s="972">
        <f t="shared" si="21"/>
        <v>0</v>
      </c>
      <c r="I97" s="972">
        <f t="shared" si="21"/>
        <v>0</v>
      </c>
      <c r="J97" s="972">
        <f t="shared" si="21"/>
        <v>0</v>
      </c>
      <c r="K97" s="972">
        <f t="shared" si="21"/>
        <v>0</v>
      </c>
      <c r="L97" s="972">
        <f t="shared" si="21"/>
        <v>0</v>
      </c>
      <c r="M97" s="972">
        <f t="shared" si="21"/>
        <v>0</v>
      </c>
      <c r="N97" s="972">
        <f t="shared" si="21"/>
        <v>0</v>
      </c>
      <c r="O97" s="972">
        <f t="shared" si="21"/>
        <v>0</v>
      </c>
      <c r="P97" s="973">
        <f>SUM(D97:O97)</f>
        <v>0</v>
      </c>
      <c r="Q97" s="485"/>
      <c r="R97" s="485">
        <f>SUM(R86:R96)</f>
        <v>0</v>
      </c>
      <c r="S97" s="485">
        <f>SUM(S86:S96)</f>
        <v>0</v>
      </c>
      <c r="T97" s="485">
        <f>SUM(T86:T96)</f>
        <v>0</v>
      </c>
      <c r="U97" s="485">
        <f>SUM(U86:U96)</f>
        <v>0</v>
      </c>
      <c r="V97" s="485">
        <f>SUM(V86:V96)</f>
        <v>0</v>
      </c>
      <c r="W97" s="485"/>
      <c r="X97" s="485">
        <f>SUM(X86:X96)</f>
        <v>0</v>
      </c>
      <c r="Y97" s="485">
        <f>SUM(Y86:Y96)</f>
        <v>0</v>
      </c>
      <c r="Z97" s="485">
        <f>SUM(Z86:Z96)</f>
        <v>0</v>
      </c>
      <c r="AA97" s="485">
        <f>SUM(AA86:AA96)</f>
        <v>0</v>
      </c>
      <c r="AB97" s="485">
        <f>SUM(AB86:AB96)</f>
        <v>0</v>
      </c>
      <c r="AC97" s="485"/>
      <c r="AD97" s="485"/>
      <c r="AE97" s="485"/>
      <c r="AF97" s="485"/>
      <c r="AG97" s="485"/>
      <c r="AH97" s="485"/>
      <c r="AI97" s="485"/>
      <c r="AJ97" s="485"/>
      <c r="AK97" s="485"/>
      <c r="AL97" s="485"/>
      <c r="AM97" s="485"/>
      <c r="AN97" s="485"/>
    </row>
    <row r="98" spans="1:40" hidden="1" x14ac:dyDescent="0.15">
      <c r="A98" s="485"/>
      <c r="B98" s="485"/>
      <c r="C98" s="485"/>
      <c r="D98" s="485"/>
      <c r="E98" s="485"/>
      <c r="F98" s="485"/>
      <c r="G98" s="485"/>
      <c r="H98" s="485"/>
      <c r="I98" s="485"/>
      <c r="J98" s="485"/>
      <c r="K98" s="485"/>
      <c r="L98" s="485"/>
      <c r="M98" s="485"/>
      <c r="N98" s="485"/>
      <c r="O98" s="485" t="s">
        <v>773</v>
      </c>
      <c r="P98" s="979">
        <f>+P97-G78</f>
        <v>0</v>
      </c>
      <c r="Q98" s="485"/>
      <c r="R98" s="485"/>
      <c r="S98" s="485"/>
      <c r="T98" s="485"/>
      <c r="U98" s="485"/>
      <c r="V98" s="485"/>
      <c r="W98" s="485"/>
      <c r="X98" s="485"/>
      <c r="Y98" s="485"/>
      <c r="Z98" s="485"/>
      <c r="AA98" s="485"/>
      <c r="AB98" s="485"/>
      <c r="AC98" s="485"/>
      <c r="AD98" s="485"/>
      <c r="AE98" s="485"/>
      <c r="AF98" s="485"/>
      <c r="AG98" s="485"/>
      <c r="AH98" s="485"/>
      <c r="AI98" s="485"/>
      <c r="AJ98" s="485"/>
      <c r="AK98" s="485"/>
      <c r="AL98" s="485"/>
      <c r="AM98" s="485"/>
      <c r="AN98" s="485"/>
    </row>
    <row r="99" spans="1:40" hidden="1" x14ac:dyDescent="0.15">
      <c r="A99" s="485"/>
      <c r="B99" s="485"/>
      <c r="C99" s="485"/>
      <c r="D99" s="485"/>
      <c r="E99" s="485"/>
      <c r="F99" s="485"/>
      <c r="G99" s="485"/>
      <c r="H99" s="485"/>
      <c r="I99" s="485"/>
      <c r="J99" s="485"/>
      <c r="K99" s="485"/>
      <c r="L99" s="485"/>
      <c r="M99" s="485"/>
      <c r="N99" s="485"/>
      <c r="O99" s="485"/>
      <c r="P99" s="485"/>
      <c r="Q99" s="485"/>
      <c r="R99" s="485"/>
      <c r="S99" s="485"/>
      <c r="T99" s="485"/>
      <c r="U99" s="485"/>
      <c r="V99" s="485"/>
      <c r="W99" s="485"/>
      <c r="X99" s="485"/>
      <c r="Y99" s="485"/>
      <c r="Z99" s="485"/>
      <c r="AA99" s="485"/>
      <c r="AB99" s="485"/>
      <c r="AC99" s="485"/>
      <c r="AD99" s="485"/>
      <c r="AE99" s="485"/>
      <c r="AF99" s="485"/>
      <c r="AG99" s="485"/>
      <c r="AH99" s="485"/>
      <c r="AI99" s="485"/>
      <c r="AJ99" s="485"/>
      <c r="AK99" s="485"/>
      <c r="AL99" s="485"/>
      <c r="AM99" s="485"/>
      <c r="AN99" s="485"/>
    </row>
    <row r="100" spans="1:40" x14ac:dyDescent="0.15">
      <c r="A100" s="485"/>
      <c r="B100" s="966" t="s">
        <v>774</v>
      </c>
      <c r="C100" s="966" t="s">
        <v>748</v>
      </c>
      <c r="D100" s="965">
        <v>1</v>
      </c>
      <c r="E100" s="965">
        <v>2</v>
      </c>
      <c r="F100" s="965">
        <v>3</v>
      </c>
      <c r="G100" s="965">
        <v>4</v>
      </c>
      <c r="H100" s="965">
        <v>5</v>
      </c>
      <c r="I100" s="965">
        <v>6</v>
      </c>
      <c r="J100" s="965">
        <v>7</v>
      </c>
      <c r="K100" s="965">
        <v>8</v>
      </c>
      <c r="L100" s="965">
        <v>9</v>
      </c>
      <c r="M100" s="965">
        <v>10</v>
      </c>
      <c r="N100" s="965">
        <v>11</v>
      </c>
      <c r="O100" s="965">
        <v>12</v>
      </c>
      <c r="P100" s="967"/>
      <c r="Q100" s="485"/>
      <c r="R100" s="485"/>
      <c r="S100" s="485"/>
      <c r="T100" s="485"/>
      <c r="U100" s="485"/>
      <c r="V100" s="485"/>
      <c r="W100" s="485"/>
      <c r="X100" s="485"/>
      <c r="Y100" s="485"/>
      <c r="Z100" s="485"/>
      <c r="AA100" s="485"/>
      <c r="AB100" s="485"/>
      <c r="AC100" s="485"/>
      <c r="AD100" s="485"/>
      <c r="AE100" s="485"/>
      <c r="AF100" s="485"/>
      <c r="AG100" s="485"/>
      <c r="AH100" s="485"/>
      <c r="AI100" s="485"/>
      <c r="AJ100" s="485"/>
      <c r="AK100" s="485"/>
      <c r="AL100" s="485"/>
      <c r="AM100" s="485"/>
      <c r="AN100" s="485"/>
    </row>
    <row r="101" spans="1:40" x14ac:dyDescent="0.15">
      <c r="A101" s="485"/>
      <c r="B101" s="968" t="s">
        <v>775</v>
      </c>
      <c r="C101" s="485" t="s">
        <v>756</v>
      </c>
      <c r="D101" s="485"/>
      <c r="E101" s="485"/>
      <c r="F101" s="485"/>
      <c r="G101" s="485"/>
      <c r="H101" s="485"/>
      <c r="I101" s="485"/>
      <c r="J101" s="485"/>
      <c r="K101" s="485"/>
      <c r="L101" s="485"/>
      <c r="M101" s="485"/>
      <c r="N101" s="485"/>
      <c r="O101" s="485"/>
      <c r="P101" s="969"/>
      <c r="Q101" s="485"/>
      <c r="R101" s="485"/>
      <c r="S101" s="485"/>
      <c r="T101" s="485"/>
      <c r="U101" s="485"/>
      <c r="V101" s="485"/>
      <c r="W101" s="485"/>
      <c r="X101" s="485"/>
      <c r="Y101" s="485"/>
      <c r="Z101" s="485"/>
      <c r="AA101" s="485"/>
      <c r="AB101" s="485"/>
      <c r="AC101" s="485"/>
      <c r="AD101" s="485"/>
      <c r="AE101" s="485"/>
      <c r="AF101" s="485"/>
      <c r="AG101" s="485"/>
      <c r="AH101" s="485"/>
      <c r="AI101" s="485"/>
      <c r="AJ101" s="485"/>
      <c r="AK101" s="485"/>
      <c r="AL101" s="485"/>
      <c r="AM101" s="485"/>
      <c r="AN101" s="485"/>
    </row>
    <row r="102" spans="1:40" x14ac:dyDescent="0.15">
      <c r="A102" s="485" t="s">
        <v>177</v>
      </c>
      <c r="B102" s="968" t="s">
        <v>758</v>
      </c>
      <c r="C102" s="485">
        <f>+F81</f>
        <v>0</v>
      </c>
      <c r="D102" s="980">
        <f t="shared" ref="D102:O102" si="22">+C102-D90</f>
        <v>0</v>
      </c>
      <c r="E102" s="981">
        <f t="shared" si="22"/>
        <v>0</v>
      </c>
      <c r="F102" s="981">
        <f t="shared" si="22"/>
        <v>0</v>
      </c>
      <c r="G102" s="981">
        <f t="shared" si="22"/>
        <v>0</v>
      </c>
      <c r="H102" s="981">
        <f t="shared" si="22"/>
        <v>0</v>
      </c>
      <c r="I102" s="981">
        <f t="shared" si="22"/>
        <v>0</v>
      </c>
      <c r="J102" s="981">
        <f t="shared" si="22"/>
        <v>0</v>
      </c>
      <c r="K102" s="981">
        <f t="shared" si="22"/>
        <v>0</v>
      </c>
      <c r="L102" s="981">
        <f t="shared" si="22"/>
        <v>0</v>
      </c>
      <c r="M102" s="981">
        <f t="shared" si="22"/>
        <v>0</v>
      </c>
      <c r="N102" s="981">
        <f t="shared" si="22"/>
        <v>0</v>
      </c>
      <c r="O102" s="982">
        <f t="shared" si="22"/>
        <v>0</v>
      </c>
      <c r="P102" s="969"/>
      <c r="Q102" s="485"/>
      <c r="R102" s="485"/>
      <c r="S102" s="485"/>
      <c r="T102" s="485"/>
      <c r="U102" s="485"/>
      <c r="V102" s="485"/>
      <c r="W102" s="485"/>
      <c r="X102" s="485"/>
      <c r="Y102" s="485"/>
      <c r="Z102" s="485"/>
      <c r="AA102" s="485"/>
      <c r="AB102" s="485"/>
      <c r="AC102" s="485"/>
      <c r="AD102" s="485"/>
      <c r="AE102" s="485"/>
      <c r="AF102" s="485"/>
      <c r="AG102" s="485"/>
      <c r="AH102" s="485"/>
      <c r="AI102" s="485"/>
      <c r="AJ102" s="485"/>
      <c r="AK102" s="485"/>
      <c r="AL102" s="485"/>
      <c r="AM102" s="485"/>
      <c r="AN102" s="485"/>
    </row>
    <row r="103" spans="1:40" x14ac:dyDescent="0.15">
      <c r="A103" s="485"/>
      <c r="B103" s="968" t="s">
        <v>747</v>
      </c>
      <c r="C103" s="485">
        <f>+F82</f>
        <v>0</v>
      </c>
      <c r="D103" s="485">
        <f t="shared" ref="D103:O103" si="23">+C103-D96</f>
        <v>0</v>
      </c>
      <c r="E103" s="485">
        <f t="shared" si="23"/>
        <v>0</v>
      </c>
      <c r="F103" s="485">
        <f t="shared" si="23"/>
        <v>0</v>
      </c>
      <c r="G103" s="485">
        <f t="shared" si="23"/>
        <v>0</v>
      </c>
      <c r="H103" s="485">
        <f t="shared" si="23"/>
        <v>0</v>
      </c>
      <c r="I103" s="485">
        <f t="shared" si="23"/>
        <v>0</v>
      </c>
      <c r="J103" s="485">
        <f t="shared" si="23"/>
        <v>0</v>
      </c>
      <c r="K103" s="485">
        <f t="shared" si="23"/>
        <v>0</v>
      </c>
      <c r="L103" s="485">
        <f t="shared" si="23"/>
        <v>0</v>
      </c>
      <c r="M103" s="485">
        <f t="shared" si="23"/>
        <v>0</v>
      </c>
      <c r="N103" s="485">
        <f t="shared" si="23"/>
        <v>0</v>
      </c>
      <c r="O103" s="485">
        <f t="shared" si="23"/>
        <v>0</v>
      </c>
      <c r="P103" s="969"/>
      <c r="Q103" s="485"/>
      <c r="R103" s="485"/>
      <c r="S103" s="485"/>
      <c r="T103" s="485"/>
      <c r="U103" s="485"/>
      <c r="V103" s="485"/>
      <c r="W103" s="485"/>
      <c r="X103" s="485"/>
      <c r="Y103" s="485"/>
      <c r="Z103" s="485"/>
      <c r="AA103" s="485"/>
      <c r="AB103" s="485"/>
      <c r="AC103" s="485"/>
      <c r="AD103" s="485"/>
      <c r="AE103" s="485"/>
      <c r="AF103" s="485"/>
      <c r="AG103" s="485"/>
      <c r="AH103" s="485"/>
      <c r="AI103" s="485"/>
      <c r="AJ103" s="485"/>
      <c r="AK103" s="485"/>
      <c r="AL103" s="485"/>
      <c r="AM103" s="485"/>
      <c r="AN103" s="485"/>
    </row>
    <row r="104" spans="1:40" x14ac:dyDescent="0.15">
      <c r="A104" s="485"/>
      <c r="B104" s="971" t="s">
        <v>1517</v>
      </c>
      <c r="C104" s="972">
        <f>+F83</f>
        <v>0</v>
      </c>
      <c r="D104" s="972">
        <f t="shared" ref="D104:O104" si="24">SUM(D102:D103)</f>
        <v>0</v>
      </c>
      <c r="E104" s="972">
        <f t="shared" si="24"/>
        <v>0</v>
      </c>
      <c r="F104" s="972">
        <f t="shared" si="24"/>
        <v>0</v>
      </c>
      <c r="G104" s="972">
        <f t="shared" si="24"/>
        <v>0</v>
      </c>
      <c r="H104" s="972">
        <f t="shared" si="24"/>
        <v>0</v>
      </c>
      <c r="I104" s="972">
        <f t="shared" si="24"/>
        <v>0</v>
      </c>
      <c r="J104" s="972">
        <f t="shared" si="24"/>
        <v>0</v>
      </c>
      <c r="K104" s="972">
        <f t="shared" si="24"/>
        <v>0</v>
      </c>
      <c r="L104" s="972">
        <f t="shared" si="24"/>
        <v>0</v>
      </c>
      <c r="M104" s="972">
        <f t="shared" si="24"/>
        <v>0</v>
      </c>
      <c r="N104" s="972">
        <f t="shared" si="24"/>
        <v>0</v>
      </c>
      <c r="O104" s="972">
        <f t="shared" si="24"/>
        <v>0</v>
      </c>
      <c r="P104" s="973"/>
      <c r="Q104" s="485"/>
      <c r="R104" s="485"/>
      <c r="S104" s="485"/>
      <c r="T104" s="485"/>
      <c r="U104" s="485"/>
      <c r="V104" s="485"/>
      <c r="W104" s="485"/>
      <c r="X104" s="485"/>
      <c r="Y104" s="485"/>
      <c r="Z104" s="485"/>
      <c r="AA104" s="485"/>
      <c r="AB104" s="485"/>
      <c r="AC104" s="485"/>
      <c r="AD104" s="485"/>
      <c r="AE104" s="485"/>
      <c r="AF104" s="485"/>
      <c r="AG104" s="485"/>
      <c r="AH104" s="485"/>
      <c r="AI104" s="485"/>
      <c r="AJ104" s="485"/>
      <c r="AK104" s="485"/>
      <c r="AL104" s="485"/>
      <c r="AM104" s="485"/>
      <c r="AN104" s="485"/>
    </row>
    <row r="105" spans="1:40" x14ac:dyDescent="0.15">
      <c r="A105" s="485"/>
      <c r="B105" s="485"/>
      <c r="C105" s="485"/>
      <c r="D105" s="485"/>
      <c r="E105" s="485"/>
      <c r="F105" s="485"/>
      <c r="G105" s="485"/>
      <c r="H105" s="485"/>
      <c r="I105" s="485"/>
      <c r="J105" s="485"/>
      <c r="K105" s="485"/>
      <c r="L105" s="485"/>
      <c r="M105" s="485"/>
      <c r="N105" s="485"/>
      <c r="O105" s="485"/>
      <c r="P105" s="485"/>
      <c r="Q105" s="485"/>
      <c r="R105" s="485"/>
      <c r="S105" s="485"/>
      <c r="T105" s="485"/>
      <c r="U105" s="485"/>
      <c r="V105" s="485"/>
      <c r="W105" s="485"/>
      <c r="X105" s="485"/>
      <c r="Y105" s="485"/>
      <c r="Z105" s="485"/>
      <c r="AA105" s="485"/>
      <c r="AB105" s="485"/>
      <c r="AC105" s="485"/>
      <c r="AD105" s="485"/>
      <c r="AE105" s="485"/>
      <c r="AF105" s="485"/>
      <c r="AG105" s="485"/>
      <c r="AK105" s="485"/>
      <c r="AL105" s="485"/>
      <c r="AM105" s="485"/>
      <c r="AN105" s="485"/>
    </row>
    <row r="106" spans="1:40" x14ac:dyDescent="0.15">
      <c r="A106" s="974"/>
      <c r="B106" s="974"/>
      <c r="C106" s="974"/>
      <c r="D106" s="974"/>
      <c r="E106" s="974"/>
      <c r="F106" s="974"/>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1177"/>
      <c r="AK106" s="485"/>
      <c r="AL106" s="485"/>
      <c r="AM106" s="485"/>
      <c r="AN106" s="485"/>
    </row>
    <row r="107" spans="1:40" x14ac:dyDescent="0.15">
      <c r="A107" s="2803" t="s">
        <v>1612</v>
      </c>
      <c r="B107" s="2803"/>
      <c r="C107" s="2803"/>
      <c r="D107" s="2803"/>
      <c r="E107" s="485"/>
      <c r="F107" s="485"/>
      <c r="G107" s="485" t="s">
        <v>406</v>
      </c>
      <c r="H107" s="966">
        <v>1</v>
      </c>
      <c r="I107" s="965"/>
      <c r="J107" s="2222" t="s">
        <v>739</v>
      </c>
      <c r="K107" s="967"/>
      <c r="L107" s="966">
        <v>2</v>
      </c>
      <c r="M107" s="965"/>
      <c r="N107" s="965" t="s">
        <v>739</v>
      </c>
      <c r="O107" s="967"/>
      <c r="P107" s="966">
        <v>3</v>
      </c>
      <c r="Q107" s="965"/>
      <c r="R107" s="2222" t="s">
        <v>739</v>
      </c>
      <c r="S107" s="967"/>
      <c r="T107" s="966">
        <v>4</v>
      </c>
      <c r="U107" s="965"/>
      <c r="V107" s="2222" t="s">
        <v>739</v>
      </c>
      <c r="W107" s="967"/>
      <c r="X107" s="966">
        <v>5</v>
      </c>
      <c r="Y107" s="965"/>
      <c r="Z107" s="2222" t="s">
        <v>739</v>
      </c>
      <c r="AA107" s="967"/>
      <c r="AB107" s="966">
        <v>6</v>
      </c>
      <c r="AC107" s="965"/>
      <c r="AD107" s="2222" t="s">
        <v>739</v>
      </c>
      <c r="AE107" s="965"/>
      <c r="AF107" s="967"/>
      <c r="AG107" s="485"/>
      <c r="AH107" s="2806" t="s">
        <v>1611</v>
      </c>
      <c r="AI107" s="2807"/>
      <c r="AJ107" s="2808"/>
      <c r="AK107" s="485"/>
      <c r="AL107" s="485"/>
      <c r="AM107" s="485"/>
      <c r="AN107" s="485"/>
    </row>
    <row r="108" spans="1:40" x14ac:dyDescent="0.15">
      <c r="A108" s="485"/>
      <c r="B108" s="485"/>
      <c r="C108" s="485"/>
      <c r="D108" s="485"/>
      <c r="E108" s="485"/>
      <c r="F108" s="485"/>
      <c r="G108" s="485"/>
      <c r="H108" s="2221" t="s">
        <v>740</v>
      </c>
      <c r="I108" s="485" t="s">
        <v>741</v>
      </c>
      <c r="J108" s="975" t="s">
        <v>740</v>
      </c>
      <c r="K108" s="969" t="s">
        <v>741</v>
      </c>
      <c r="L108" s="968" t="s">
        <v>740</v>
      </c>
      <c r="M108" s="485" t="s">
        <v>741</v>
      </c>
      <c r="N108" s="485" t="s">
        <v>740</v>
      </c>
      <c r="O108" s="969" t="s">
        <v>741</v>
      </c>
      <c r="P108" s="968" t="s">
        <v>740</v>
      </c>
      <c r="Q108" s="485" t="s">
        <v>741</v>
      </c>
      <c r="R108" s="975" t="s">
        <v>740</v>
      </c>
      <c r="S108" s="969" t="s">
        <v>741</v>
      </c>
      <c r="T108" s="968" t="s">
        <v>740</v>
      </c>
      <c r="U108" s="485" t="s">
        <v>741</v>
      </c>
      <c r="W108" s="969" t="s">
        <v>741</v>
      </c>
      <c r="X108" s="968" t="s">
        <v>740</v>
      </c>
      <c r="Y108" s="485" t="s">
        <v>741</v>
      </c>
      <c r="AA108" s="969" t="s">
        <v>741</v>
      </c>
      <c r="AB108" s="968" t="s">
        <v>740</v>
      </c>
      <c r="AC108" s="485" t="s">
        <v>741</v>
      </c>
      <c r="AE108" s="485" t="s">
        <v>741</v>
      </c>
      <c r="AF108" s="969"/>
      <c r="AG108" s="485"/>
      <c r="AH108" s="968" t="s">
        <v>1335</v>
      </c>
      <c r="AI108" s="485" t="s">
        <v>1609</v>
      </c>
      <c r="AJ108" s="969" t="s">
        <v>1610</v>
      </c>
      <c r="AK108" s="485"/>
      <c r="AL108" s="485"/>
      <c r="AM108" s="485"/>
      <c r="AN108" s="485"/>
    </row>
    <row r="109" spans="1:40" x14ac:dyDescent="0.15">
      <c r="A109" s="485"/>
      <c r="B109" s="485" t="s">
        <v>412</v>
      </c>
      <c r="C109" s="485" t="s">
        <v>742</v>
      </c>
      <c r="D109" s="485"/>
      <c r="E109" s="485"/>
      <c r="F109" s="2806" t="s">
        <v>5</v>
      </c>
      <c r="G109" s="2808"/>
      <c r="H109" s="2804"/>
      <c r="I109" s="2805"/>
      <c r="J109" s="975"/>
      <c r="K109" s="969"/>
      <c r="L109" s="968"/>
      <c r="M109" s="485"/>
      <c r="N109" s="485"/>
      <c r="O109" s="969"/>
      <c r="P109" s="968"/>
      <c r="Q109" s="485"/>
      <c r="R109" s="975"/>
      <c r="S109" s="969"/>
      <c r="T109" s="968"/>
      <c r="U109" s="485"/>
      <c r="W109" s="969"/>
      <c r="X109" s="968"/>
      <c r="Y109" s="485"/>
      <c r="AA109" s="969"/>
      <c r="AB109" s="968"/>
      <c r="AC109" s="485"/>
      <c r="AE109" s="485"/>
      <c r="AF109" s="969"/>
      <c r="AG109" s="485"/>
      <c r="AH109" s="968"/>
      <c r="AI109" s="485"/>
      <c r="AJ109" s="969"/>
      <c r="AK109" s="485"/>
      <c r="AL109" s="485"/>
      <c r="AM109" s="485"/>
      <c r="AN109" s="485"/>
    </row>
    <row r="110" spans="1:40" x14ac:dyDescent="0.15">
      <c r="A110" s="485"/>
      <c r="B110" s="485" t="s">
        <v>413</v>
      </c>
      <c r="C110" s="485" t="s">
        <v>743</v>
      </c>
      <c r="D110" s="485" t="s">
        <v>1604</v>
      </c>
      <c r="E110" s="485" t="s">
        <v>745</v>
      </c>
      <c r="F110" s="968" t="s">
        <v>1605</v>
      </c>
      <c r="G110" s="2226" t="s">
        <v>1606</v>
      </c>
      <c r="H110" s="968"/>
      <c r="I110" s="485"/>
      <c r="J110" s="975"/>
      <c r="K110" s="969"/>
      <c r="L110" s="968"/>
      <c r="M110" s="485"/>
      <c r="N110" s="485"/>
      <c r="O110" s="969"/>
      <c r="P110" s="968"/>
      <c r="Q110" s="485"/>
      <c r="R110" s="975"/>
      <c r="S110" s="969"/>
      <c r="T110" s="968"/>
      <c r="U110" s="485"/>
      <c r="W110" s="969"/>
      <c r="X110" s="968"/>
      <c r="Y110" s="485"/>
      <c r="AA110" s="969"/>
      <c r="AB110" s="968"/>
      <c r="AC110" s="485"/>
      <c r="AE110" s="485"/>
      <c r="AF110" s="969"/>
      <c r="AG110" s="485"/>
      <c r="AH110" s="2215" t="s">
        <v>740</v>
      </c>
      <c r="AI110" s="975" t="s">
        <v>740</v>
      </c>
      <c r="AJ110" s="2216" t="s">
        <v>740</v>
      </c>
      <c r="AK110" s="485"/>
      <c r="AL110" s="485"/>
      <c r="AM110" s="485"/>
      <c r="AN110" s="485"/>
    </row>
    <row r="111" spans="1:40" x14ac:dyDescent="0.15">
      <c r="A111" s="485">
        <v>6</v>
      </c>
      <c r="B111" s="485">
        <f>'3b'!F66</f>
        <v>0</v>
      </c>
      <c r="C111" s="485">
        <f>'3b'!H66</f>
        <v>0</v>
      </c>
      <c r="D111" s="485">
        <f>'3b'!G66</f>
        <v>0</v>
      </c>
      <c r="E111" s="485">
        <f>G46</f>
        <v>0</v>
      </c>
      <c r="F111" s="968">
        <f>IF(D111=0,0,D111-C160)</f>
        <v>0</v>
      </c>
      <c r="G111" s="2227">
        <f>E160</f>
        <v>0</v>
      </c>
      <c r="H111" s="968" t="e">
        <f>-PPMT($C111,H$107,$F111,$B111)</f>
        <v>#NUM!</v>
      </c>
      <c r="I111" s="485" t="e">
        <f>-IPMT($C111,H$107,$D111,$B111)</f>
        <v>#NUM!</v>
      </c>
      <c r="J111" s="975">
        <f>IF($G111=1,$H111,0)</f>
        <v>0</v>
      </c>
      <c r="K111" s="969">
        <f>IF(D111&lt;1,0,I111)</f>
        <v>0</v>
      </c>
      <c r="L111" s="968" t="e">
        <f>-PPMT($C111,L$107,$F111,$B111)</f>
        <v>#NUM!</v>
      </c>
      <c r="M111" s="485" t="e">
        <f>-IPMT($C111,L$107,$D111,$B111)</f>
        <v>#NUM!</v>
      </c>
      <c r="N111" s="975">
        <f>IF($G111=1,$L111,0)+IF($G111=2,$H111,0)</f>
        <v>0</v>
      </c>
      <c r="O111" s="969">
        <f>IF(D111&lt;=1,0,M111)</f>
        <v>0</v>
      </c>
      <c r="P111" s="968" t="e">
        <f>-PPMT($C111,P$107,$F111,$B111)</f>
        <v>#NUM!</v>
      </c>
      <c r="Q111" s="485" t="e">
        <f>-IPMT($C111,P$107,$D111,$B111)</f>
        <v>#NUM!</v>
      </c>
      <c r="R111" s="975">
        <f>IF($G111=1,P111,0)+IF($G111=2,L111,0)+IF($G111=3,H111,0)</f>
        <v>0</v>
      </c>
      <c r="S111" s="969">
        <f>IF($D111&lt;=2,0,Q111)</f>
        <v>0</v>
      </c>
      <c r="T111" s="968" t="e">
        <f>-PPMT($C111,T$107,$F111,$B111)</f>
        <v>#NUM!</v>
      </c>
      <c r="U111" s="485" t="e">
        <f>-IPMT($C111,T$107,$D111,$B111)</f>
        <v>#NUM!</v>
      </c>
      <c r="V111" s="18">
        <f>IF($F111&lt;=1,0,AH113)</f>
        <v>0</v>
      </c>
      <c r="W111" s="969">
        <f>IF($D111&lt;=3,0,U111)</f>
        <v>0</v>
      </c>
      <c r="X111" s="968" t="e">
        <f>-PPMT($C111,X$107,$F111,$B111)</f>
        <v>#NUM!</v>
      </c>
      <c r="Y111" s="485" t="e">
        <f>-IPMT($C111,X$107,$D111,$B111)</f>
        <v>#NUM!</v>
      </c>
      <c r="Z111" s="18">
        <f>IF($F111&lt;=2,0,AI113)</f>
        <v>0</v>
      </c>
      <c r="AA111" s="969">
        <f>IF($D111&lt;=4,0,Y111)</f>
        <v>0</v>
      </c>
      <c r="AB111" s="968" t="e">
        <f>-PPMT($C111,AB$107,$F111,$B111)</f>
        <v>#NUM!</v>
      </c>
      <c r="AC111" s="485" t="e">
        <f>-IPMT($C111,AB$107,$D111,$B111)</f>
        <v>#NUM!</v>
      </c>
      <c r="AD111" s="18">
        <f>IF($F111&lt;=3,0,AJ113)</f>
        <v>0</v>
      </c>
      <c r="AE111" s="485">
        <f>IF($D111&lt;=5,0,AC111)</f>
        <v>0</v>
      </c>
      <c r="AF111" s="969"/>
      <c r="AG111" s="485"/>
      <c r="AH111" s="2215"/>
      <c r="AI111" s="975"/>
      <c r="AJ111" s="2216"/>
      <c r="AK111" s="485"/>
      <c r="AL111" s="485"/>
      <c r="AM111" s="485"/>
      <c r="AN111" s="485"/>
    </row>
    <row r="112" spans="1:40" x14ac:dyDescent="0.15">
      <c r="A112" s="485">
        <v>7</v>
      </c>
      <c r="B112" s="485">
        <f>'3b'!F67</f>
        <v>0</v>
      </c>
      <c r="C112" s="485">
        <f>'3b'!H67</f>
        <v>0</v>
      </c>
      <c r="D112" s="485">
        <f>'3b'!G67</f>
        <v>0</v>
      </c>
      <c r="E112" s="485">
        <f>G47</f>
        <v>0</v>
      </c>
      <c r="F112" s="968">
        <f>IF(D112=0,0,D112-C161)</f>
        <v>0</v>
      </c>
      <c r="G112" s="2227">
        <f>E161</f>
        <v>0</v>
      </c>
      <c r="H112" s="968" t="e">
        <f>-PPMT($C112,H$107,$F112,$B112)</f>
        <v>#NUM!</v>
      </c>
      <c r="I112" s="485" t="e">
        <f>-IPMT($C112,H$107,$D112,$B112)</f>
        <v>#NUM!</v>
      </c>
      <c r="J112" s="975">
        <f>IF($G112=1,H112,0)</f>
        <v>0</v>
      </c>
      <c r="K112" s="969">
        <f>IF(D112&lt;1,0,I112)</f>
        <v>0</v>
      </c>
      <c r="L112" s="968" t="e">
        <f>-PPMT($C112,L$107,$F112,$B112)</f>
        <v>#NUM!</v>
      </c>
      <c r="M112" s="485" t="e">
        <f>-IPMT($C112,L$107,$D112,$B112)</f>
        <v>#NUM!</v>
      </c>
      <c r="N112" s="975">
        <f>IF($G112=1,$L112,0)+IF($G112=2,$H112,0)</f>
        <v>0</v>
      </c>
      <c r="O112" s="969">
        <f>IF(D112&lt;=1,0,M112)</f>
        <v>0</v>
      </c>
      <c r="P112" s="968" t="e">
        <f>-PPMT($C112,P$107,$F112,$B112)</f>
        <v>#NUM!</v>
      </c>
      <c r="Q112" s="485" t="e">
        <f>-IPMT($C112,P$107,$D112,$B112)</f>
        <v>#NUM!</v>
      </c>
      <c r="R112" s="975">
        <f>IF($G112=1,P112,0)+IF($G112=2,L112,0)+IF($G112=3,H112,0)</f>
        <v>0</v>
      </c>
      <c r="S112" s="969">
        <f>IF($D112&lt;=2,0,Q112)</f>
        <v>0</v>
      </c>
      <c r="T112" s="968" t="e">
        <f>-PPMT($C112,T$107,$F112,$B112)</f>
        <v>#NUM!</v>
      </c>
      <c r="U112" s="485" t="e">
        <f>-IPMT($C112,T$107,$D112,$B112)</f>
        <v>#NUM!</v>
      </c>
      <c r="V112" s="18">
        <f>IF($F112&lt;=1,0,AH114)</f>
        <v>0</v>
      </c>
      <c r="W112" s="969">
        <f>IF($D112&lt;=3,0,U112)</f>
        <v>0</v>
      </c>
      <c r="X112" s="968" t="e">
        <f>-PPMT($C112,X$107,$F112,$B112)</f>
        <v>#NUM!</v>
      </c>
      <c r="Y112" s="485" t="e">
        <f>-IPMT($C112,X$107,$D112,$B112)</f>
        <v>#NUM!</v>
      </c>
      <c r="Z112" s="18">
        <f>IF($F112&lt;=2,0,AI114)</f>
        <v>0</v>
      </c>
      <c r="AA112" s="969">
        <f>IF($D112&lt;=4,0,Y112)</f>
        <v>0</v>
      </c>
      <c r="AB112" s="968" t="e">
        <f>-PPMT($C112,AB$107,$F112,$B112)</f>
        <v>#NUM!</v>
      </c>
      <c r="AC112" s="485" t="e">
        <f>-IPMT($C112,AB$107,$D112,$B112)</f>
        <v>#NUM!</v>
      </c>
      <c r="AD112" s="18">
        <f>IF($F112&lt;=3,0,AJ114)</f>
        <v>0</v>
      </c>
      <c r="AE112" s="485">
        <f>IF($D112&lt;=5,0,AC112)</f>
        <v>0</v>
      </c>
      <c r="AF112" s="969"/>
      <c r="AG112" s="485"/>
      <c r="AH112" s="2215"/>
      <c r="AI112" s="975"/>
      <c r="AJ112" s="2216"/>
      <c r="AK112" s="485"/>
      <c r="AL112" s="485"/>
      <c r="AM112" s="485"/>
      <c r="AN112" s="485"/>
    </row>
    <row r="113" spans="1:40" x14ac:dyDescent="0.15">
      <c r="A113" s="485">
        <v>8</v>
      </c>
      <c r="B113" s="485">
        <f>'3b'!F68</f>
        <v>0</v>
      </c>
      <c r="C113" s="485">
        <f>'3b'!H68</f>
        <v>0</v>
      </c>
      <c r="D113" s="485">
        <f>'3b'!G68</f>
        <v>0</v>
      </c>
      <c r="E113" s="485">
        <f>G48</f>
        <v>0</v>
      </c>
      <c r="F113" s="968">
        <f>IF(D113=0,0,D113-C162)</f>
        <v>0</v>
      </c>
      <c r="G113" s="2227">
        <f>E162</f>
        <v>0</v>
      </c>
      <c r="H113" s="968" t="e">
        <f>-PPMT($C113,H$107,$F113,$B113)</f>
        <v>#NUM!</v>
      </c>
      <c r="I113" s="485" t="e">
        <f>-IPMT($C113,H$107,$D113,$B113)</f>
        <v>#NUM!</v>
      </c>
      <c r="J113" s="975">
        <f>IF($G113=1,H113,0)</f>
        <v>0</v>
      </c>
      <c r="K113" s="969">
        <f>IF(D113&lt;1,0,I113)</f>
        <v>0</v>
      </c>
      <c r="L113" s="968" t="e">
        <f>-PPMT($C113,L$107,$F113,$B113)</f>
        <v>#NUM!</v>
      </c>
      <c r="M113" s="485" t="e">
        <f>-IPMT($C113,L$107,$D113,$B113)</f>
        <v>#NUM!</v>
      </c>
      <c r="N113" s="975">
        <f>IF($G113=1,$L113,0)+IF($G113=2,$H113,0)</f>
        <v>0</v>
      </c>
      <c r="O113" s="969">
        <f>IF(D113&lt;=1,0,M113)</f>
        <v>0</v>
      </c>
      <c r="P113" s="968" t="e">
        <f>-PPMT($C113,P$107,$F113,$B113)</f>
        <v>#NUM!</v>
      </c>
      <c r="Q113" s="485" t="e">
        <f>-IPMT($C113,P$107,$D113,$B113)</f>
        <v>#NUM!</v>
      </c>
      <c r="R113" s="975">
        <f>IF($G113=1,P113,0)+IF($G113=2,L113,0)+IF($G113=3,H113,0)</f>
        <v>0</v>
      </c>
      <c r="S113" s="969">
        <f>IF($D113&lt;=2,0,Q113)</f>
        <v>0</v>
      </c>
      <c r="T113" s="968" t="e">
        <f>-PPMT($C113,T$107,$F113,$B113)</f>
        <v>#NUM!</v>
      </c>
      <c r="U113" s="485" t="e">
        <f>-IPMT($C113,T$107,$D113,$B113)</f>
        <v>#NUM!</v>
      </c>
      <c r="V113" s="18">
        <f>IF($F113&lt;=1,0,AH115)</f>
        <v>0</v>
      </c>
      <c r="W113" s="969">
        <f>IF($D113&lt;=3,0,U113)</f>
        <v>0</v>
      </c>
      <c r="X113" s="968" t="e">
        <f>-PPMT($C113,X$107,$F113,$B113)</f>
        <v>#NUM!</v>
      </c>
      <c r="Y113" s="485" t="e">
        <f>-IPMT($C113,X$107,$D113,$B113)</f>
        <v>#NUM!</v>
      </c>
      <c r="Z113" s="18">
        <f>IF($F113&lt;=2,0,AI115)</f>
        <v>0</v>
      </c>
      <c r="AA113" s="969">
        <f>IF($D113&lt;=4,0,Y113)</f>
        <v>0</v>
      </c>
      <c r="AB113" s="968" t="e">
        <f>-PPMT($C113,AB$107,$F113,$B113)</f>
        <v>#NUM!</v>
      </c>
      <c r="AC113" s="485" t="e">
        <f>-IPMT($C113,AB$107,$D113,$B113)</f>
        <v>#NUM!</v>
      </c>
      <c r="AD113" s="18">
        <f>IF($F113&lt;=3,0,AJ115)</f>
        <v>0</v>
      </c>
      <c r="AE113" s="485">
        <f>IF($D113&lt;=5,0,AC113)</f>
        <v>0</v>
      </c>
      <c r="AF113" s="969"/>
      <c r="AG113" s="485"/>
      <c r="AH113" s="2215">
        <f>IF($G111=1,T111,0)+IF($G111=2,P111,0)+IF($G111=3,L111,0)</f>
        <v>0</v>
      </c>
      <c r="AI113" s="975">
        <f>IF($G111=1,X111,0)+IF($G111=2,T111,0)+IF($G111=3,P111,0)</f>
        <v>0</v>
      </c>
      <c r="AJ113" s="2216">
        <f>IF($G111=1,AB111,0)+IF($G111=2,X111,0)+IF($G111=3,T111,0)</f>
        <v>0</v>
      </c>
      <c r="AK113" s="485"/>
      <c r="AL113" s="485"/>
      <c r="AM113" s="485"/>
      <c r="AN113" s="485"/>
    </row>
    <row r="114" spans="1:40" x14ac:dyDescent="0.15">
      <c r="A114" s="485">
        <v>9</v>
      </c>
      <c r="B114" s="485">
        <f>'3b'!F69</f>
        <v>0</v>
      </c>
      <c r="C114" s="485">
        <f>'3b'!H69</f>
        <v>0</v>
      </c>
      <c r="D114" s="485">
        <f>'3b'!G69</f>
        <v>0</v>
      </c>
      <c r="E114" s="485">
        <f>G49</f>
        <v>0</v>
      </c>
      <c r="F114" s="968">
        <f>IF(D114=0,0,D114-C163)</f>
        <v>0</v>
      </c>
      <c r="G114" s="2227">
        <f>E163</f>
        <v>0</v>
      </c>
      <c r="H114" s="968" t="e">
        <f>-PPMT($C114,H$107,$F114,$B114)</f>
        <v>#NUM!</v>
      </c>
      <c r="I114" s="485" t="e">
        <f>-IPMT($C114,H$107,$D114,$B114)</f>
        <v>#NUM!</v>
      </c>
      <c r="J114" s="975">
        <f>IF($G114=1,H114,0)</f>
        <v>0</v>
      </c>
      <c r="K114" s="969">
        <f>IF(D114&lt;1,0,I114)</f>
        <v>0</v>
      </c>
      <c r="L114" s="968" t="e">
        <f>-PPMT($C114,L$107,$F114,$B114)</f>
        <v>#NUM!</v>
      </c>
      <c r="M114" s="485" t="e">
        <f>-IPMT($C114,L$107,$D114,$B114)</f>
        <v>#NUM!</v>
      </c>
      <c r="N114" s="975">
        <f>IF($G114=1,$L114,0)+IF($G114=2,$H114,0)</f>
        <v>0</v>
      </c>
      <c r="O114" s="969">
        <f>IF(D114&lt;=1,0,M114)</f>
        <v>0</v>
      </c>
      <c r="P114" s="968" t="e">
        <f>-PPMT($C114,P$107,$F114,$B114)</f>
        <v>#NUM!</v>
      </c>
      <c r="Q114" s="485" t="e">
        <f>-IPMT($C114,P$107,$D114,$B114)</f>
        <v>#NUM!</v>
      </c>
      <c r="R114" s="975">
        <f>IF($G114=1,P114,0)+IF($G114=2,L114,0)+IF($G114=3,H114,0)</f>
        <v>0</v>
      </c>
      <c r="S114" s="969">
        <f>IF($D114&lt;=2,0,Q114)</f>
        <v>0</v>
      </c>
      <c r="T114" s="968" t="e">
        <f>-PPMT($C114,T$107,$F114,$B114)</f>
        <v>#NUM!</v>
      </c>
      <c r="U114" s="485" t="e">
        <f>-IPMT($C114,T$107,$D114,$B114)</f>
        <v>#NUM!</v>
      </c>
      <c r="V114" s="18">
        <f>IF($F114&lt;=1,0,AH116)</f>
        <v>0</v>
      </c>
      <c r="W114" s="969">
        <f>IF($D114&lt;=3,0,U114)</f>
        <v>0</v>
      </c>
      <c r="X114" s="968" t="e">
        <f>-PPMT($C114,X$107,$F114,$B114)</f>
        <v>#NUM!</v>
      </c>
      <c r="Y114" s="485" t="e">
        <f>-IPMT($C114,X$107,$D114,$B114)</f>
        <v>#NUM!</v>
      </c>
      <c r="Z114" s="18">
        <f>IF($F114&lt;=2,0,AI116)</f>
        <v>0</v>
      </c>
      <c r="AA114" s="969">
        <f>IF($D114&lt;=4,0,Y114)</f>
        <v>0</v>
      </c>
      <c r="AB114" s="968" t="e">
        <f>-PPMT($C114,AB$107,$F114,$B114)</f>
        <v>#NUM!</v>
      </c>
      <c r="AC114" s="485" t="e">
        <f>-IPMT($C114,AB$107,$D114,$B114)</f>
        <v>#NUM!</v>
      </c>
      <c r="AD114" s="18">
        <f>IF($F114&lt;=3,0,AJ116)</f>
        <v>0</v>
      </c>
      <c r="AE114" s="485">
        <f>IF($D114&lt;=5,0,AC114)</f>
        <v>0</v>
      </c>
      <c r="AF114" s="969"/>
      <c r="AG114" s="485"/>
      <c r="AH114" s="2215">
        <f>IF($G112=1,T112,0)+IF($G112=2,P112,0)+IF($G112=3,L112,0)</f>
        <v>0</v>
      </c>
      <c r="AI114" s="975">
        <f>IF($G112=1,X112,0)+IF($G112=2,T112,0)+IF($G112=3,P112,0)</f>
        <v>0</v>
      </c>
      <c r="AJ114" s="2216">
        <f>IF($G112=1,AB112,0)+IF($G112=2,X112,0)+IF($G112=3,T112,0)</f>
        <v>0</v>
      </c>
      <c r="AK114" s="485"/>
      <c r="AL114" s="485"/>
      <c r="AM114" s="485"/>
      <c r="AN114" s="485"/>
    </row>
    <row r="115" spans="1:40" x14ac:dyDescent="0.15">
      <c r="A115" s="485">
        <v>10</v>
      </c>
      <c r="B115" s="485">
        <f>'3b'!F70</f>
        <v>0</v>
      </c>
      <c r="C115" s="485">
        <f>'3b'!H70</f>
        <v>0</v>
      </c>
      <c r="D115" s="485">
        <f>'3b'!G70</f>
        <v>0</v>
      </c>
      <c r="E115" s="485">
        <f>G50</f>
        <v>0</v>
      </c>
      <c r="F115" s="971">
        <f>IF(D115=0,0,D115-C164)</f>
        <v>0</v>
      </c>
      <c r="G115" s="2228">
        <f>E164</f>
        <v>0</v>
      </c>
      <c r="H115" s="968" t="e">
        <f>-PPMT($C115,H$107,$F115,$B115)</f>
        <v>#NUM!</v>
      </c>
      <c r="I115" s="485" t="e">
        <f>-IPMT($C115,H$107,$D115,$B115)</f>
        <v>#NUM!</v>
      </c>
      <c r="J115" s="975">
        <f>IF($G115=1,H115,0)</f>
        <v>0</v>
      </c>
      <c r="K115" s="969">
        <f>IF(D115&lt;1,0,I115)</f>
        <v>0</v>
      </c>
      <c r="L115" s="968" t="e">
        <f>-PPMT($C115,L$107,$F115,$B115)</f>
        <v>#NUM!</v>
      </c>
      <c r="M115" s="485" t="e">
        <f>-IPMT($C115,L$107,$D115,$B115)</f>
        <v>#NUM!</v>
      </c>
      <c r="N115" s="975">
        <f>IF($G115=1,$L115,0)+IF($G115=2,$H115,0)</f>
        <v>0</v>
      </c>
      <c r="O115" s="969">
        <f>IF(D115&lt;=1,0,M115)</f>
        <v>0</v>
      </c>
      <c r="P115" s="968" t="e">
        <f>-PPMT($C115,P$107,$F115,$B115)</f>
        <v>#NUM!</v>
      </c>
      <c r="Q115" s="485" t="e">
        <f>-IPMT($C115,P$107,$D115,$B115)</f>
        <v>#NUM!</v>
      </c>
      <c r="R115" s="975">
        <f>IF($G115=1,P115,0)+IF($G115=2,L115,0)+IF($G115=3,H115,0)</f>
        <v>0</v>
      </c>
      <c r="S115" s="969">
        <f>IF($D115&lt;=2,0,Q115)</f>
        <v>0</v>
      </c>
      <c r="T115" s="968" t="e">
        <f>-PPMT($C115,T$107,$F115,$B115)</f>
        <v>#NUM!</v>
      </c>
      <c r="U115" s="485" t="e">
        <f>-IPMT($C115,T$107,$D115,$B115)</f>
        <v>#NUM!</v>
      </c>
      <c r="V115" s="18">
        <f>IF($F115&lt;=1,0,AH117)</f>
        <v>0</v>
      </c>
      <c r="W115" s="969">
        <f>IF($D115&lt;=3,0,U115)</f>
        <v>0</v>
      </c>
      <c r="X115" s="968" t="e">
        <f>-PPMT($C115,X$107,$F115,$B115)</f>
        <v>#NUM!</v>
      </c>
      <c r="Y115" s="485" t="e">
        <f>-IPMT($C115,X$107,$D115,$B115)</f>
        <v>#NUM!</v>
      </c>
      <c r="Z115" s="18">
        <f>IF($F115&lt;=2,0,AI117)</f>
        <v>0</v>
      </c>
      <c r="AA115" s="969">
        <f>IF($D115&lt;=4,0,Y115)</f>
        <v>0</v>
      </c>
      <c r="AB115" s="968" t="e">
        <f>-PPMT($C115,AB$107,$F115,$B115)</f>
        <v>#NUM!</v>
      </c>
      <c r="AC115" s="485" t="e">
        <f>-IPMT($C115,AB$107,$D115,$B115)</f>
        <v>#NUM!</v>
      </c>
      <c r="AD115" s="18">
        <f>IF($F115&lt;=3,0,AJ117)</f>
        <v>0</v>
      </c>
      <c r="AE115" s="485">
        <f>IF($D115&lt;=5,0,AC115)</f>
        <v>0</v>
      </c>
      <c r="AF115" s="969"/>
      <c r="AG115" s="485"/>
      <c r="AH115" s="2215">
        <f>IF($G113=1,T113,0)+IF($G113=2,P113,0)+IF($G113=3,L113,0)</f>
        <v>0</v>
      </c>
      <c r="AI115" s="975">
        <f>IF($G113=1,X113,0)+IF($G113=2,T113,0)+IF($G113=3,P113,0)</f>
        <v>0</v>
      </c>
      <c r="AJ115" s="2216">
        <f>IF($G113=1,AB113,0)+IF($G113=2,X113,0)+IF($G113=3,T113,0)</f>
        <v>0</v>
      </c>
      <c r="AK115" s="485"/>
      <c r="AL115" s="485"/>
      <c r="AM115" s="485"/>
      <c r="AN115" s="485"/>
    </row>
    <row r="116" spans="1:40" x14ac:dyDescent="0.15">
      <c r="A116" s="2122"/>
      <c r="B116" s="485"/>
      <c r="C116" s="485"/>
      <c r="D116" s="485"/>
      <c r="E116" s="485"/>
      <c r="F116" s="485"/>
      <c r="G116" s="485"/>
      <c r="H116" s="968"/>
      <c r="I116" s="485"/>
      <c r="J116" s="975"/>
      <c r="K116" s="969"/>
      <c r="L116" s="968"/>
      <c r="M116" s="485"/>
      <c r="N116" s="485"/>
      <c r="O116" s="969"/>
      <c r="P116" s="968"/>
      <c r="Q116" s="485"/>
      <c r="R116" s="975"/>
      <c r="S116" s="969"/>
      <c r="T116" s="968"/>
      <c r="U116" s="485"/>
      <c r="V116" s="975"/>
      <c r="W116" s="969"/>
      <c r="X116" s="968"/>
      <c r="Y116" s="485"/>
      <c r="Z116" s="975"/>
      <c r="AA116" s="969"/>
      <c r="AB116" s="968"/>
      <c r="AC116" s="485"/>
      <c r="AD116" s="975"/>
      <c r="AE116" s="485"/>
      <c r="AF116" s="969"/>
      <c r="AG116" s="485"/>
      <c r="AH116" s="2215">
        <f>IF($G114=1,T114,0)+IF($G114=2,P114,0)+IF($G114=3,L114,0)</f>
        <v>0</v>
      </c>
      <c r="AI116" s="975">
        <f>IF($G114=1,X114,0)+IF($G114=2,T114,0)+IF($G114=3,P114,0)</f>
        <v>0</v>
      </c>
      <c r="AJ116" s="2216">
        <f>IF($G114=1,AB114,0)+IF($G114=2,X114,0)+IF($G114=3,T114,0)</f>
        <v>0</v>
      </c>
      <c r="AK116" s="485"/>
      <c r="AL116" s="485"/>
      <c r="AM116" s="485"/>
      <c r="AN116" s="485"/>
    </row>
    <row r="117" spans="1:40" x14ac:dyDescent="0.15">
      <c r="A117" s="2122"/>
      <c r="F117" s="485"/>
      <c r="G117" s="485"/>
      <c r="H117" s="968"/>
      <c r="I117" s="485"/>
      <c r="J117" s="975"/>
      <c r="K117" s="969"/>
      <c r="L117" s="968"/>
      <c r="M117" s="485"/>
      <c r="N117" s="485"/>
      <c r="O117" s="969"/>
      <c r="P117" s="968"/>
      <c r="Q117" s="485"/>
      <c r="R117" s="975"/>
      <c r="S117" s="969"/>
      <c r="T117" s="968"/>
      <c r="U117" s="485"/>
      <c r="V117" s="975"/>
      <c r="W117" s="969"/>
      <c r="X117" s="968"/>
      <c r="Y117" s="485"/>
      <c r="Z117" s="975"/>
      <c r="AA117" s="969"/>
      <c r="AB117" s="968"/>
      <c r="AC117" s="485"/>
      <c r="AD117" s="975"/>
      <c r="AE117" s="485"/>
      <c r="AF117" s="969"/>
      <c r="AG117" s="485"/>
      <c r="AH117" s="2223">
        <f>IF($G115=1,T115,0)+IF($G115=2,P115,0)+IF($G115=3,L115,0)</f>
        <v>0</v>
      </c>
      <c r="AI117" s="2224">
        <f>IF($G115=1,X115,0)+IF($G115=2,T115,0)+IF($G115=3,P115,0)</f>
        <v>0</v>
      </c>
      <c r="AJ117" s="2225">
        <f>IF($G115=1,AB115,0)+IF($G115=2,X115,0)+IF($G115=3,T115,0)</f>
        <v>0</v>
      </c>
      <c r="AK117" s="485"/>
      <c r="AL117" s="485"/>
      <c r="AM117" s="485"/>
      <c r="AN117" s="485"/>
    </row>
    <row r="118" spans="1:40" x14ac:dyDescent="0.15">
      <c r="A118" s="2122"/>
      <c r="F118" s="485"/>
      <c r="G118" s="485"/>
      <c r="H118" s="968"/>
      <c r="I118" s="485"/>
      <c r="J118" s="975"/>
      <c r="K118" s="969"/>
      <c r="L118" s="968"/>
      <c r="M118" s="485"/>
      <c r="N118" s="485"/>
      <c r="O118" s="969"/>
      <c r="P118" s="968"/>
      <c r="Q118" s="485"/>
      <c r="R118" s="975"/>
      <c r="S118" s="969"/>
      <c r="T118" s="968"/>
      <c r="U118" s="485"/>
      <c r="V118" s="975"/>
      <c r="W118" s="969"/>
      <c r="X118" s="968"/>
      <c r="Y118" s="485"/>
      <c r="Z118" s="975"/>
      <c r="AA118" s="969"/>
      <c r="AB118" s="968"/>
      <c r="AC118" s="485"/>
      <c r="AD118" s="975"/>
      <c r="AE118" s="485"/>
      <c r="AF118" s="969"/>
      <c r="AG118" s="485"/>
      <c r="AH118" s="485"/>
      <c r="AI118" s="485"/>
      <c r="AJ118" s="485"/>
      <c r="AK118" s="485"/>
      <c r="AL118" s="485"/>
      <c r="AM118" s="485"/>
      <c r="AN118" s="485"/>
    </row>
    <row r="119" spans="1:40" x14ac:dyDescent="0.15">
      <c r="A119" s="2122"/>
      <c r="F119" s="485"/>
      <c r="G119" s="485"/>
      <c r="H119" s="968"/>
      <c r="I119" s="485"/>
      <c r="J119" s="975"/>
      <c r="K119" s="969"/>
      <c r="L119" s="968"/>
      <c r="M119" s="485"/>
      <c r="N119" s="485"/>
      <c r="O119" s="969"/>
      <c r="P119" s="968"/>
      <c r="Q119" s="485"/>
      <c r="R119" s="975"/>
      <c r="S119" s="969"/>
      <c r="T119" s="968"/>
      <c r="U119" s="485"/>
      <c r="V119" s="975"/>
      <c r="W119" s="969"/>
      <c r="X119" s="968"/>
      <c r="Y119" s="485"/>
      <c r="Z119" s="975"/>
      <c r="AA119" s="969"/>
      <c r="AB119" s="968"/>
      <c r="AC119" s="485"/>
      <c r="AD119" s="975"/>
      <c r="AE119" s="485"/>
      <c r="AF119" s="969"/>
      <c r="AG119" s="485"/>
      <c r="AH119" s="485"/>
      <c r="AI119" s="485"/>
      <c r="AJ119" s="485"/>
      <c r="AK119" s="485"/>
      <c r="AL119" s="485"/>
      <c r="AM119" s="485"/>
      <c r="AN119" s="485"/>
    </row>
    <row r="120" spans="1:40" x14ac:dyDescent="0.15">
      <c r="A120" s="2122"/>
      <c r="F120" s="485"/>
      <c r="G120" s="485"/>
      <c r="H120" s="968"/>
      <c r="I120" s="485"/>
      <c r="J120" s="975"/>
      <c r="K120" s="969"/>
      <c r="L120" s="968"/>
      <c r="M120" s="485"/>
      <c r="N120" s="485"/>
      <c r="O120" s="969"/>
      <c r="P120" s="968"/>
      <c r="Q120" s="485"/>
      <c r="R120" s="975"/>
      <c r="S120" s="969"/>
      <c r="T120" s="968"/>
      <c r="U120" s="485"/>
      <c r="V120" s="485"/>
      <c r="W120" s="969"/>
      <c r="X120" s="968"/>
      <c r="Y120" s="485"/>
      <c r="Z120" s="975"/>
      <c r="AA120" s="969"/>
      <c r="AB120" s="968"/>
      <c r="AC120" s="485"/>
      <c r="AD120" s="975"/>
      <c r="AE120" s="485"/>
      <c r="AF120" s="969"/>
      <c r="AG120" s="485"/>
      <c r="AH120" s="485"/>
      <c r="AI120" s="485"/>
      <c r="AJ120" s="485"/>
      <c r="AK120" s="485"/>
      <c r="AL120" s="485"/>
      <c r="AM120" s="485"/>
      <c r="AN120" s="485"/>
    </row>
    <row r="121" spans="1:40" x14ac:dyDescent="0.15">
      <c r="A121" s="2122"/>
      <c r="F121" s="485"/>
      <c r="G121" s="485"/>
      <c r="H121" s="968"/>
      <c r="I121" s="485"/>
      <c r="J121" s="485"/>
      <c r="K121" s="969"/>
      <c r="L121" s="968"/>
      <c r="M121" s="485"/>
      <c r="N121" s="485"/>
      <c r="O121" s="969"/>
      <c r="P121" s="968"/>
      <c r="Q121" s="485"/>
      <c r="R121" s="485"/>
      <c r="S121" s="969"/>
      <c r="T121" s="968"/>
      <c r="U121" s="485"/>
      <c r="V121" s="485"/>
      <c r="W121" s="969"/>
      <c r="X121" s="968"/>
      <c r="Y121" s="485"/>
      <c r="Z121" s="485"/>
      <c r="AA121" s="969"/>
      <c r="AB121" s="968"/>
      <c r="AC121" s="485"/>
      <c r="AD121" s="485"/>
      <c r="AE121" s="485"/>
      <c r="AF121" s="969"/>
      <c r="AG121" s="485"/>
      <c r="AH121" s="485"/>
      <c r="AI121" s="485"/>
      <c r="AJ121" s="485"/>
      <c r="AK121" s="485"/>
      <c r="AL121" s="485"/>
      <c r="AM121" s="485"/>
      <c r="AN121" s="485"/>
    </row>
    <row r="122" spans="1:40" x14ac:dyDescent="0.15">
      <c r="A122" s="2122"/>
      <c r="F122" s="485"/>
      <c r="G122" s="485"/>
      <c r="H122" s="968"/>
      <c r="I122" s="485"/>
      <c r="J122" s="485" t="s">
        <v>746</v>
      </c>
      <c r="K122" s="969" t="s">
        <v>747</v>
      </c>
      <c r="L122" s="968"/>
      <c r="M122" s="485"/>
      <c r="N122" s="485" t="s">
        <v>746</v>
      </c>
      <c r="O122" s="969" t="s">
        <v>747</v>
      </c>
      <c r="P122" s="968"/>
      <c r="Q122" s="485"/>
      <c r="R122" s="485" t="s">
        <v>746</v>
      </c>
      <c r="S122" s="969" t="s">
        <v>747</v>
      </c>
      <c r="T122" s="968"/>
      <c r="U122" s="485"/>
      <c r="V122" s="485" t="s">
        <v>746</v>
      </c>
      <c r="W122" s="969" t="s">
        <v>747</v>
      </c>
      <c r="X122" s="968"/>
      <c r="Y122" s="485"/>
      <c r="Z122" s="485" t="s">
        <v>746</v>
      </c>
      <c r="AA122" s="969" t="s">
        <v>747</v>
      </c>
      <c r="AB122" s="968"/>
      <c r="AC122" s="485"/>
      <c r="AD122" s="485" t="s">
        <v>746</v>
      </c>
      <c r="AE122" s="485" t="s">
        <v>747</v>
      </c>
      <c r="AF122" s="973"/>
      <c r="AG122" s="485"/>
      <c r="AH122" s="485"/>
      <c r="AI122" s="485"/>
      <c r="AJ122" s="485"/>
      <c r="AK122" s="485"/>
      <c r="AL122" s="485"/>
      <c r="AM122" s="485"/>
      <c r="AN122" s="485"/>
    </row>
    <row r="123" spans="1:40" x14ac:dyDescent="0.15">
      <c r="A123" s="2122"/>
      <c r="B123" s="485"/>
      <c r="C123" s="485"/>
      <c r="D123" s="485"/>
      <c r="E123" s="485"/>
      <c r="F123" s="485"/>
      <c r="G123" s="485"/>
      <c r="H123" s="971"/>
      <c r="I123" s="972"/>
      <c r="J123" s="972">
        <f>SUM(J111:J121)</f>
        <v>0</v>
      </c>
      <c r="K123" s="973">
        <f>SUM(K111:K121)</f>
        <v>0</v>
      </c>
      <c r="L123" s="971"/>
      <c r="M123" s="972"/>
      <c r="N123" s="972">
        <f>SUM(N111:N121)</f>
        <v>0</v>
      </c>
      <c r="O123" s="973">
        <f>SUM(O111:O121)</f>
        <v>0</v>
      </c>
      <c r="P123" s="971"/>
      <c r="Q123" s="972"/>
      <c r="R123" s="972">
        <f>SUM(R111:R121)</f>
        <v>0</v>
      </c>
      <c r="S123" s="973">
        <f>SUM(S111:S121)</f>
        <v>0</v>
      </c>
      <c r="T123" s="971"/>
      <c r="U123" s="972"/>
      <c r="V123" s="972">
        <f>SUM(V111:V121)</f>
        <v>0</v>
      </c>
      <c r="W123" s="973">
        <f>SUM(W111:W121)</f>
        <v>0</v>
      </c>
      <c r="X123" s="971"/>
      <c r="Y123" s="972"/>
      <c r="Z123" s="972">
        <f>SUM(Z111:Z121)</f>
        <v>0</v>
      </c>
      <c r="AA123" s="973">
        <f>SUM(AA111:AA121)</f>
        <v>0</v>
      </c>
      <c r="AB123" s="971"/>
      <c r="AC123" s="972"/>
      <c r="AD123" s="972">
        <f>SUM(AD111:AD121)</f>
        <v>0</v>
      </c>
      <c r="AE123" s="972">
        <f>SUM(AE111:AE121)</f>
        <v>0</v>
      </c>
      <c r="AF123" s="973"/>
      <c r="AG123" s="485"/>
      <c r="AH123" s="485"/>
      <c r="AI123" s="485"/>
      <c r="AJ123" s="485"/>
      <c r="AK123" s="485"/>
      <c r="AL123" s="485"/>
      <c r="AM123" s="485"/>
      <c r="AN123" s="485"/>
    </row>
    <row r="124" spans="1:40" x14ac:dyDescent="0.15">
      <c r="A124" s="2122"/>
      <c r="B124" s="485"/>
      <c r="C124" s="485"/>
      <c r="D124" s="485"/>
      <c r="E124" s="485"/>
      <c r="F124" s="485"/>
      <c r="G124" s="485"/>
      <c r="H124" s="485"/>
      <c r="I124" s="485"/>
      <c r="J124" s="485"/>
      <c r="K124" s="485"/>
      <c r="L124" s="485"/>
      <c r="M124" s="485"/>
      <c r="N124" s="485"/>
      <c r="O124" s="485"/>
      <c r="P124" s="485"/>
      <c r="Q124" s="485"/>
      <c r="R124" s="485"/>
      <c r="S124" s="485"/>
      <c r="T124" s="485"/>
      <c r="U124" s="485"/>
      <c r="V124" s="485"/>
      <c r="W124" s="485"/>
      <c r="X124" s="485"/>
      <c r="Y124" s="485"/>
      <c r="Z124" s="485"/>
      <c r="AA124" s="485"/>
      <c r="AB124" s="485"/>
      <c r="AC124" s="485"/>
      <c r="AD124" s="485"/>
      <c r="AE124" s="485"/>
      <c r="AF124" s="485"/>
      <c r="AG124" s="485"/>
      <c r="AH124" s="485"/>
      <c r="AI124" s="485"/>
      <c r="AJ124" s="485"/>
      <c r="AK124" s="485"/>
      <c r="AL124" s="485"/>
      <c r="AM124" s="485"/>
      <c r="AN124" s="485"/>
    </row>
    <row r="125" spans="1:40" x14ac:dyDescent="0.15">
      <c r="A125" s="631"/>
      <c r="B125" s="485"/>
      <c r="C125" s="485"/>
      <c r="D125" s="485"/>
      <c r="E125" s="485"/>
      <c r="F125" s="485"/>
      <c r="G125" s="485"/>
      <c r="H125" s="485"/>
      <c r="I125" s="485"/>
      <c r="J125" s="485"/>
      <c r="K125" s="485"/>
      <c r="L125" s="485"/>
      <c r="M125" s="485"/>
      <c r="N125" s="485"/>
      <c r="O125" s="485"/>
      <c r="P125" s="485"/>
      <c r="Q125" s="485"/>
      <c r="R125" s="485"/>
      <c r="S125" s="485"/>
      <c r="T125" s="485"/>
      <c r="U125" s="485"/>
      <c r="V125" s="485"/>
      <c r="W125" s="485"/>
      <c r="X125" s="485"/>
      <c r="Y125" s="485"/>
      <c r="Z125" s="485"/>
      <c r="AA125" s="485"/>
      <c r="AB125" s="485"/>
      <c r="AC125" s="485"/>
      <c r="AD125" s="485"/>
      <c r="AE125" s="485"/>
      <c r="AF125" s="485"/>
      <c r="AG125" s="485"/>
      <c r="AH125" s="485"/>
      <c r="AI125" s="485"/>
      <c r="AJ125" s="485"/>
      <c r="AK125" s="485"/>
      <c r="AL125" s="485"/>
      <c r="AM125" s="485"/>
      <c r="AN125" s="485"/>
    </row>
    <row r="126" spans="1:40" x14ac:dyDescent="0.15">
      <c r="A126" s="485"/>
      <c r="B126" s="966" t="s">
        <v>412</v>
      </c>
      <c r="C126" s="965" t="s">
        <v>748</v>
      </c>
      <c r="D126" s="965" t="s">
        <v>749</v>
      </c>
      <c r="E126" s="965"/>
      <c r="F126" s="965"/>
      <c r="G126" s="965"/>
      <c r="H126" s="965"/>
      <c r="I126" s="965"/>
      <c r="J126" s="965"/>
      <c r="K126" s="965"/>
      <c r="L126" s="965"/>
      <c r="M126" s="965"/>
      <c r="N126" s="967"/>
      <c r="O126" s="485"/>
      <c r="P126" s="485"/>
      <c r="Q126" s="485"/>
      <c r="R126" s="485"/>
      <c r="S126" s="485"/>
      <c r="T126" s="485"/>
      <c r="U126" s="485"/>
      <c r="V126" s="485"/>
      <c r="W126" s="485"/>
      <c r="X126" s="485"/>
      <c r="Y126" s="485"/>
      <c r="Z126" s="485"/>
      <c r="AA126" s="485"/>
      <c r="AB126" s="485"/>
      <c r="AC126" s="485"/>
      <c r="AD126" s="485"/>
      <c r="AE126" s="485"/>
      <c r="AF126" s="485"/>
      <c r="AG126" s="485"/>
      <c r="AH126" s="485"/>
      <c r="AI126" s="485"/>
      <c r="AJ126" s="485"/>
      <c r="AK126" s="485"/>
      <c r="AL126" s="485"/>
      <c r="AM126" s="485"/>
      <c r="AN126" s="485"/>
    </row>
    <row r="127" spans="1:40" x14ac:dyDescent="0.15">
      <c r="A127" s="485"/>
      <c r="B127" s="968"/>
      <c r="C127" s="485"/>
      <c r="D127" s="485"/>
      <c r="E127" s="485"/>
      <c r="F127" s="485" t="s">
        <v>750</v>
      </c>
      <c r="G127" s="485">
        <v>1</v>
      </c>
      <c r="H127" s="485">
        <f>+G127+1</f>
        <v>2</v>
      </c>
      <c r="I127" s="485">
        <f>+H127+1</f>
        <v>3</v>
      </c>
      <c r="J127" s="485">
        <f>+I127+1</f>
        <v>4</v>
      </c>
      <c r="K127" s="485">
        <f>+J127+1</f>
        <v>5</v>
      </c>
      <c r="L127" s="485" t="s">
        <v>751</v>
      </c>
      <c r="M127" s="485" t="s">
        <v>752</v>
      </c>
      <c r="N127" s="969" t="s">
        <v>753</v>
      </c>
      <c r="O127" s="485"/>
      <c r="P127" s="485"/>
      <c r="Q127" s="485"/>
      <c r="R127" s="485"/>
      <c r="S127" s="485"/>
      <c r="T127" s="485"/>
      <c r="U127" s="485"/>
      <c r="V127" s="485"/>
      <c r="W127" s="485"/>
      <c r="X127" s="485"/>
      <c r="Y127" s="485"/>
      <c r="Z127" s="485"/>
      <c r="AA127" s="485"/>
      <c r="AB127" s="485"/>
      <c r="AC127" s="485"/>
      <c r="AD127" s="485"/>
      <c r="AE127" s="485"/>
      <c r="AF127" s="485"/>
      <c r="AG127" s="485"/>
      <c r="AH127" s="485"/>
      <c r="AI127" s="485"/>
      <c r="AJ127" s="485"/>
      <c r="AK127" s="485"/>
      <c r="AL127" s="485"/>
      <c r="AM127" s="485"/>
      <c r="AN127" s="485"/>
    </row>
    <row r="128" spans="1:40" x14ac:dyDescent="0.15">
      <c r="A128" s="485"/>
      <c r="B128" s="968"/>
      <c r="C128" s="485" t="s">
        <v>341</v>
      </c>
      <c r="D128" s="485" t="s">
        <v>754</v>
      </c>
      <c r="E128" s="485"/>
      <c r="F128" s="485"/>
      <c r="G128" s="485">
        <f>+J123</f>
        <v>0</v>
      </c>
      <c r="H128" s="485">
        <f>+N123</f>
        <v>0</v>
      </c>
      <c r="I128" s="485">
        <f>+R123</f>
        <v>0</v>
      </c>
      <c r="J128" s="485">
        <f>+V123</f>
        <v>0</v>
      </c>
      <c r="K128" s="485">
        <f>+Z123</f>
        <v>0</v>
      </c>
      <c r="L128" s="485">
        <f>SUM(B111:B116)</f>
        <v>0</v>
      </c>
      <c r="M128" s="485">
        <f>SUM(G128:K128)</f>
        <v>0</v>
      </c>
      <c r="N128" s="969">
        <f>+L128-M128</f>
        <v>0</v>
      </c>
      <c r="O128" s="485"/>
      <c r="P128" s="485"/>
      <c r="Q128" s="485"/>
      <c r="R128" s="485"/>
      <c r="S128" s="485"/>
      <c r="T128" s="485"/>
      <c r="U128" s="485"/>
      <c r="V128" s="485"/>
      <c r="W128" s="485"/>
      <c r="X128" s="485"/>
      <c r="Y128" s="485"/>
      <c r="Z128" s="485"/>
      <c r="AA128" s="485"/>
      <c r="AB128" s="485"/>
      <c r="AC128" s="485"/>
      <c r="AD128" s="485"/>
      <c r="AE128" s="485"/>
      <c r="AF128" s="485"/>
      <c r="AG128" s="485"/>
      <c r="AH128" s="485"/>
      <c r="AI128" s="485"/>
      <c r="AJ128" s="485"/>
      <c r="AK128" s="485"/>
      <c r="AL128" s="485"/>
      <c r="AM128" s="485"/>
      <c r="AN128" s="485"/>
    </row>
    <row r="129" spans="1:40" x14ac:dyDescent="0.15">
      <c r="A129" s="485"/>
      <c r="B129" s="968"/>
      <c r="C129" s="485"/>
      <c r="D129" s="485" t="s">
        <v>755</v>
      </c>
      <c r="E129" s="485"/>
      <c r="F129" s="485"/>
      <c r="G129" s="485">
        <f>+K123</f>
        <v>0</v>
      </c>
      <c r="H129" s="485">
        <f>+O123</f>
        <v>0</v>
      </c>
      <c r="I129" s="485">
        <f>+S123</f>
        <v>0</v>
      </c>
      <c r="J129" s="485">
        <f>+W123</f>
        <v>0</v>
      </c>
      <c r="K129" s="485">
        <f>+AA123</f>
        <v>0</v>
      </c>
      <c r="L129" s="485"/>
      <c r="M129" s="485">
        <f>SUM(G129:K129)</f>
        <v>0</v>
      </c>
      <c r="N129" s="969"/>
      <c r="O129" s="485"/>
      <c r="P129" s="485"/>
      <c r="Q129" s="485"/>
      <c r="R129" s="485"/>
      <c r="S129" s="485"/>
      <c r="T129" s="485"/>
      <c r="U129" s="485"/>
      <c r="V129" s="485"/>
      <c r="W129" s="485"/>
      <c r="X129" s="485"/>
      <c r="Y129" s="485"/>
      <c r="Z129" s="485"/>
      <c r="AA129" s="485"/>
      <c r="AB129" s="485"/>
      <c r="AC129" s="485"/>
      <c r="AD129" s="485"/>
      <c r="AE129" s="485"/>
      <c r="AF129" s="485"/>
      <c r="AG129" s="485"/>
      <c r="AH129" s="485"/>
      <c r="AI129" s="485"/>
      <c r="AJ129" s="485"/>
      <c r="AK129" s="485"/>
      <c r="AL129" s="485"/>
      <c r="AM129" s="485"/>
      <c r="AN129" s="485"/>
    </row>
    <row r="130" spans="1:40" x14ac:dyDescent="0.15">
      <c r="A130" s="485"/>
      <c r="B130" s="971"/>
      <c r="C130" s="972"/>
      <c r="D130" s="972" t="s">
        <v>1517</v>
      </c>
      <c r="E130" s="972"/>
      <c r="F130" s="972"/>
      <c r="G130" s="972">
        <f>SUM(G128:G129)</f>
        <v>0</v>
      </c>
      <c r="H130" s="972">
        <f>SUM(H128:H129)</f>
        <v>0</v>
      </c>
      <c r="I130" s="972">
        <f>SUM(I128:I129)</f>
        <v>0</v>
      </c>
      <c r="J130" s="972">
        <f>SUM(J128:J129)</f>
        <v>0</v>
      </c>
      <c r="K130" s="972">
        <f>SUM(K128:K129)</f>
        <v>0</v>
      </c>
      <c r="L130" s="972"/>
      <c r="M130" s="972"/>
      <c r="N130" s="973"/>
      <c r="O130" s="485"/>
      <c r="P130" s="485"/>
      <c r="Q130" s="485"/>
      <c r="R130" s="485"/>
      <c r="S130" s="485"/>
      <c r="T130" s="485"/>
      <c r="U130" s="485"/>
      <c r="V130" s="485"/>
      <c r="W130" s="485"/>
      <c r="X130" s="485"/>
      <c r="Y130" s="485"/>
      <c r="Z130" s="485"/>
      <c r="AA130" s="485"/>
      <c r="AB130" s="485"/>
      <c r="AC130" s="485"/>
      <c r="AD130" s="485"/>
      <c r="AE130" s="485"/>
      <c r="AF130" s="485"/>
      <c r="AG130" s="485"/>
      <c r="AH130" s="485"/>
      <c r="AI130" s="485"/>
      <c r="AJ130" s="485"/>
      <c r="AK130" s="485"/>
      <c r="AL130" s="485"/>
      <c r="AM130" s="485"/>
      <c r="AN130" s="485"/>
    </row>
    <row r="131" spans="1:40" x14ac:dyDescent="0.15">
      <c r="A131" s="485"/>
      <c r="B131" s="485"/>
      <c r="C131" s="485"/>
      <c r="D131" s="485"/>
      <c r="E131" s="485"/>
      <c r="F131" s="485"/>
      <c r="G131" s="485"/>
      <c r="H131" s="485"/>
      <c r="I131" s="485"/>
      <c r="J131" s="485"/>
      <c r="K131" s="485"/>
      <c r="L131" s="485"/>
      <c r="M131" s="485"/>
      <c r="N131" s="485"/>
      <c r="O131" s="485"/>
      <c r="P131" s="485"/>
      <c r="Q131" s="485"/>
      <c r="R131" s="485"/>
      <c r="S131" s="485"/>
      <c r="T131" s="485"/>
      <c r="U131" s="485"/>
      <c r="V131" s="485"/>
      <c r="W131" s="485"/>
      <c r="X131" s="485"/>
      <c r="Y131" s="485"/>
      <c r="Z131" s="485"/>
      <c r="AA131" s="485"/>
      <c r="AB131" s="485"/>
      <c r="AC131" s="485"/>
      <c r="AD131" s="485"/>
      <c r="AE131" s="485"/>
      <c r="AF131" s="485"/>
      <c r="AG131" s="485"/>
      <c r="AH131" s="485"/>
      <c r="AI131" s="485"/>
      <c r="AJ131" s="485"/>
      <c r="AK131" s="485"/>
      <c r="AL131" s="485"/>
      <c r="AM131" s="485"/>
      <c r="AN131" s="485"/>
    </row>
    <row r="132" spans="1:40" x14ac:dyDescent="0.15">
      <c r="A132" s="485"/>
      <c r="B132" s="966"/>
      <c r="C132" s="965"/>
      <c r="D132" s="965"/>
      <c r="E132" s="965"/>
      <c r="F132" s="965" t="s">
        <v>756</v>
      </c>
      <c r="G132" s="965">
        <v>1</v>
      </c>
      <c r="H132" s="965">
        <v>2</v>
      </c>
      <c r="I132" s="965">
        <v>3</v>
      </c>
      <c r="J132" s="965">
        <v>4</v>
      </c>
      <c r="K132" s="965">
        <v>5</v>
      </c>
      <c r="L132" s="965"/>
      <c r="M132" s="965"/>
      <c r="N132" s="967"/>
      <c r="O132" s="485"/>
      <c r="P132" s="485"/>
      <c r="Q132" s="485"/>
      <c r="R132" s="485"/>
      <c r="S132" s="485"/>
      <c r="T132" s="485"/>
      <c r="U132" s="485"/>
      <c r="V132" s="485"/>
      <c r="W132" s="485"/>
      <c r="X132" s="485"/>
      <c r="Y132" s="485"/>
      <c r="Z132" s="485"/>
      <c r="AA132" s="485"/>
      <c r="AB132" s="485"/>
      <c r="AC132" s="485"/>
      <c r="AD132" s="485"/>
      <c r="AE132" s="485"/>
      <c r="AF132" s="485"/>
      <c r="AG132" s="485"/>
      <c r="AH132" s="485"/>
      <c r="AI132" s="485"/>
      <c r="AJ132" s="485"/>
      <c r="AK132" s="485"/>
      <c r="AL132" s="485"/>
      <c r="AM132" s="485"/>
      <c r="AN132" s="485"/>
    </row>
    <row r="133" spans="1:40" x14ac:dyDescent="0.15">
      <c r="A133" s="485"/>
      <c r="B133" s="968"/>
      <c r="C133" s="485" t="s">
        <v>757</v>
      </c>
      <c r="D133" s="485" t="s">
        <v>758</v>
      </c>
      <c r="E133" s="485"/>
      <c r="F133" s="485">
        <f>+L128</f>
        <v>0</v>
      </c>
      <c r="G133" s="485">
        <f>+F133-G128</f>
        <v>0</v>
      </c>
      <c r="H133" s="485">
        <f>+G133-H128</f>
        <v>0</v>
      </c>
      <c r="I133" s="485">
        <f>+H133-I128</f>
        <v>0</v>
      </c>
      <c r="J133" s="485">
        <f>+I133-J128</f>
        <v>0</v>
      </c>
      <c r="K133" s="485">
        <f>+J133-K128</f>
        <v>0</v>
      </c>
      <c r="L133" s="485"/>
      <c r="M133" s="485"/>
      <c r="N133" s="969"/>
      <c r="O133" s="485"/>
      <c r="P133" s="485"/>
      <c r="Q133" s="485"/>
      <c r="R133" s="485"/>
      <c r="S133" s="485"/>
      <c r="T133" s="485"/>
      <c r="U133" s="485"/>
      <c r="V133" s="485"/>
      <c r="W133" s="485"/>
      <c r="X133" s="485"/>
      <c r="Y133" s="485"/>
      <c r="Z133" s="485"/>
      <c r="AA133" s="485"/>
      <c r="AB133" s="485"/>
      <c r="AC133" s="485"/>
      <c r="AD133" s="485"/>
      <c r="AE133" s="485"/>
      <c r="AF133" s="485"/>
      <c r="AG133" s="485"/>
      <c r="AH133" s="485"/>
      <c r="AI133" s="485"/>
      <c r="AJ133" s="485"/>
      <c r="AK133" s="485"/>
      <c r="AL133" s="485"/>
      <c r="AM133" s="485"/>
      <c r="AN133" s="485"/>
    </row>
    <row r="134" spans="1:40" x14ac:dyDescent="0.15">
      <c r="A134" s="485"/>
      <c r="B134" s="968"/>
      <c r="C134" s="485" t="s">
        <v>759</v>
      </c>
      <c r="D134" s="485" t="s">
        <v>747</v>
      </c>
      <c r="E134" s="485"/>
      <c r="F134" s="485">
        <f>+G129</f>
        <v>0</v>
      </c>
      <c r="G134" s="485">
        <f>+F134-G129+H129</f>
        <v>0</v>
      </c>
      <c r="H134" s="485">
        <f>+G134-H129+I129</f>
        <v>0</v>
      </c>
      <c r="I134" s="485">
        <f>+H134-I129+J129</f>
        <v>0</v>
      </c>
      <c r="J134" s="485">
        <f>+I134-J129+K129</f>
        <v>0</v>
      </c>
      <c r="K134" s="485">
        <f>+J134-K129+AE123</f>
        <v>0</v>
      </c>
      <c r="L134" s="485"/>
      <c r="M134" s="485"/>
      <c r="N134" s="969"/>
      <c r="O134" s="485"/>
      <c r="P134" s="485"/>
      <c r="Q134" s="485"/>
      <c r="R134" s="485"/>
      <c r="S134" s="485"/>
      <c r="T134" s="485"/>
      <c r="U134" s="485"/>
      <c r="V134" s="485"/>
      <c r="W134" s="485"/>
      <c r="X134" s="485"/>
      <c r="Y134" s="485"/>
      <c r="Z134" s="485"/>
      <c r="AA134" s="485"/>
      <c r="AB134" s="485"/>
      <c r="AC134" s="485"/>
      <c r="AD134" s="485"/>
      <c r="AE134" s="485"/>
      <c r="AF134" s="485"/>
      <c r="AG134" s="485"/>
      <c r="AH134" s="485"/>
      <c r="AI134" s="485"/>
      <c r="AJ134" s="485"/>
      <c r="AK134" s="485"/>
      <c r="AL134" s="485"/>
      <c r="AM134" s="485"/>
      <c r="AN134" s="485"/>
    </row>
    <row r="135" spans="1:40" x14ac:dyDescent="0.15">
      <c r="A135" s="485"/>
      <c r="B135" s="968"/>
      <c r="C135" s="485"/>
      <c r="D135" s="485" t="s">
        <v>1517</v>
      </c>
      <c r="E135" s="485"/>
      <c r="F135" s="485">
        <f t="shared" ref="F135:K135" si="25">SUM(F133:F134)</f>
        <v>0</v>
      </c>
      <c r="G135" s="485">
        <f t="shared" si="25"/>
        <v>0</v>
      </c>
      <c r="H135" s="485">
        <f t="shared" si="25"/>
        <v>0</v>
      </c>
      <c r="I135" s="485">
        <f t="shared" si="25"/>
        <v>0</v>
      </c>
      <c r="J135" s="485">
        <f t="shared" si="25"/>
        <v>0</v>
      </c>
      <c r="K135" s="485">
        <f t="shared" si="25"/>
        <v>0</v>
      </c>
      <c r="L135" s="485"/>
      <c r="M135" s="485"/>
      <c r="N135" s="969"/>
      <c r="O135" s="485"/>
      <c r="P135" s="485"/>
      <c r="Q135" s="2809" t="s">
        <v>7</v>
      </c>
      <c r="R135" s="2809"/>
      <c r="S135" s="2809"/>
      <c r="T135" s="2809"/>
      <c r="U135" s="485"/>
      <c r="V135" s="485"/>
      <c r="W135" s="485"/>
      <c r="X135" s="485"/>
      <c r="Y135" s="485"/>
      <c r="Z135" s="485"/>
      <c r="AA135" s="485"/>
      <c r="AB135" s="485"/>
      <c r="AC135" s="485"/>
      <c r="AD135" s="485"/>
      <c r="AE135" s="485"/>
      <c r="AF135" s="485"/>
      <c r="AG135" s="485"/>
      <c r="AH135" s="485"/>
      <c r="AI135" s="485"/>
      <c r="AJ135" s="485"/>
      <c r="AK135" s="485"/>
      <c r="AL135" s="485"/>
      <c r="AM135" s="485"/>
      <c r="AN135" s="485"/>
    </row>
    <row r="136" spans="1:40" x14ac:dyDescent="0.15">
      <c r="A136" s="485"/>
      <c r="B136" s="966" t="s">
        <v>412</v>
      </c>
      <c r="C136" s="965" t="s">
        <v>748</v>
      </c>
      <c r="D136" s="965" t="s">
        <v>414</v>
      </c>
      <c r="E136" s="965"/>
      <c r="F136" s="965"/>
      <c r="G136" s="965"/>
      <c r="H136" s="965"/>
      <c r="I136" s="965"/>
      <c r="J136" s="965"/>
      <c r="K136" s="965"/>
      <c r="L136" s="965"/>
      <c r="M136" s="965"/>
      <c r="N136" s="965"/>
      <c r="O136" s="967"/>
      <c r="P136" s="485"/>
      <c r="Q136" s="485" t="s">
        <v>758</v>
      </c>
      <c r="R136" s="485"/>
      <c r="S136" s="485"/>
      <c r="T136" s="485"/>
      <c r="U136" s="485"/>
      <c r="V136" s="485"/>
      <c r="W136" s="485" t="s">
        <v>747</v>
      </c>
      <c r="X136" s="485"/>
      <c r="Y136" s="485"/>
      <c r="Z136" s="485"/>
      <c r="AA136" s="485"/>
      <c r="AB136" s="485"/>
      <c r="AC136" s="485"/>
      <c r="AD136" s="485"/>
      <c r="AE136" s="485"/>
      <c r="AF136" s="485"/>
      <c r="AG136" s="485"/>
      <c r="AH136" s="485"/>
      <c r="AI136" s="485"/>
      <c r="AJ136" s="485"/>
      <c r="AK136" s="485"/>
      <c r="AL136" s="485"/>
      <c r="AM136" s="485"/>
      <c r="AN136" s="485"/>
    </row>
    <row r="137" spans="1:40" x14ac:dyDescent="0.15">
      <c r="A137" s="485"/>
      <c r="B137" s="968" t="s">
        <v>745</v>
      </c>
      <c r="C137" s="485" t="s">
        <v>760</v>
      </c>
      <c r="D137" s="485">
        <v>1</v>
      </c>
      <c r="E137" s="485">
        <v>2</v>
      </c>
      <c r="F137" s="485">
        <v>3</v>
      </c>
      <c r="G137" s="485">
        <v>4</v>
      </c>
      <c r="H137" s="485">
        <v>5</v>
      </c>
      <c r="I137" s="485">
        <v>6</v>
      </c>
      <c r="J137" s="485">
        <v>7</v>
      </c>
      <c r="K137" s="485">
        <v>8</v>
      </c>
      <c r="L137" s="485">
        <v>9</v>
      </c>
      <c r="M137" s="485">
        <v>10</v>
      </c>
      <c r="N137" s="485">
        <v>11</v>
      </c>
      <c r="O137" s="969">
        <v>12</v>
      </c>
      <c r="P137" s="485"/>
      <c r="Q137" s="485" t="s">
        <v>761</v>
      </c>
      <c r="R137" s="485" t="s">
        <v>1517</v>
      </c>
      <c r="S137" s="485" t="s">
        <v>762</v>
      </c>
      <c r="T137" s="485" t="s">
        <v>763</v>
      </c>
      <c r="U137" s="485" t="s">
        <v>764</v>
      </c>
      <c r="V137" s="485" t="s">
        <v>765</v>
      </c>
      <c r="W137" s="485" t="s">
        <v>761</v>
      </c>
      <c r="X137" s="485" t="s">
        <v>1517</v>
      </c>
      <c r="Y137" s="485" t="s">
        <v>762</v>
      </c>
      <c r="Z137" s="485" t="s">
        <v>763</v>
      </c>
      <c r="AA137" s="485" t="s">
        <v>764</v>
      </c>
      <c r="AB137" s="485" t="s">
        <v>765</v>
      </c>
      <c r="AC137" s="485"/>
      <c r="AD137" s="485"/>
      <c r="AE137" s="485"/>
      <c r="AF137" s="485"/>
      <c r="AG137" s="485"/>
      <c r="AH137" s="485"/>
      <c r="AI137" s="485"/>
      <c r="AJ137" s="485"/>
      <c r="AK137" s="485"/>
      <c r="AL137" s="485"/>
      <c r="AM137" s="485"/>
      <c r="AN137" s="485"/>
    </row>
    <row r="138" spans="1:40" x14ac:dyDescent="0.15">
      <c r="A138" s="485"/>
      <c r="B138" s="966" t="s">
        <v>766</v>
      </c>
      <c r="C138" s="965" t="s">
        <v>767</v>
      </c>
      <c r="D138" s="965"/>
      <c r="E138" s="965"/>
      <c r="F138" s="965"/>
      <c r="G138" s="965"/>
      <c r="H138" s="965"/>
      <c r="I138" s="965"/>
      <c r="J138" s="965"/>
      <c r="K138" s="965"/>
      <c r="L138" s="965"/>
      <c r="M138" s="965"/>
      <c r="N138" s="965"/>
      <c r="O138" s="967">
        <f>$S$149</f>
        <v>0</v>
      </c>
      <c r="P138" s="485"/>
      <c r="Q138" s="485">
        <f>A111</f>
        <v>6</v>
      </c>
      <c r="R138" s="485">
        <f>+J111</f>
        <v>0</v>
      </c>
      <c r="S138" s="485">
        <f>IF(E111=1,R138,0)</f>
        <v>0</v>
      </c>
      <c r="T138" s="485">
        <f>IF(E111=12,R138/12,0)</f>
        <v>0</v>
      </c>
      <c r="U138" s="485">
        <f>IF(E111=6,R138/6,0)</f>
        <v>0</v>
      </c>
      <c r="V138" s="485">
        <f>IF(E111=4,R138/4,0)</f>
        <v>0</v>
      </c>
      <c r="W138" s="485">
        <v>1</v>
      </c>
      <c r="X138" s="485">
        <f>+K111</f>
        <v>0</v>
      </c>
      <c r="Y138" s="485">
        <f>IF(E111=1,X138,0)</f>
        <v>0</v>
      </c>
      <c r="Z138" s="485">
        <f>IF(E111=12,X138/12,0)</f>
        <v>0</v>
      </c>
      <c r="AA138" s="485">
        <f>IF(E111=6,X138/6,0)</f>
        <v>0</v>
      </c>
      <c r="AB138" s="485">
        <f>IF(E111=4,X138/4,0)</f>
        <v>0</v>
      </c>
      <c r="AC138" s="485"/>
      <c r="AD138" s="485"/>
      <c r="AE138" s="485"/>
      <c r="AF138" s="485"/>
      <c r="AG138" s="485"/>
      <c r="AH138" s="485"/>
      <c r="AI138" s="485"/>
      <c r="AJ138" s="485"/>
      <c r="AK138" s="485"/>
      <c r="AL138" s="485"/>
      <c r="AM138" s="485"/>
      <c r="AN138" s="485"/>
    </row>
    <row r="139" spans="1:40" x14ac:dyDescent="0.15">
      <c r="A139" s="485"/>
      <c r="B139" s="968"/>
      <c r="C139" s="485" t="s">
        <v>768</v>
      </c>
      <c r="D139" s="485">
        <f>$T$149</f>
        <v>0</v>
      </c>
      <c r="E139" s="485">
        <f t="shared" ref="E139:O139" si="26">$T$149</f>
        <v>0</v>
      </c>
      <c r="F139" s="485">
        <f t="shared" si="26"/>
        <v>0</v>
      </c>
      <c r="G139" s="485">
        <f t="shared" si="26"/>
        <v>0</v>
      </c>
      <c r="H139" s="485">
        <f t="shared" si="26"/>
        <v>0</v>
      </c>
      <c r="I139" s="485">
        <f t="shared" si="26"/>
        <v>0</v>
      </c>
      <c r="J139" s="485">
        <f t="shared" si="26"/>
        <v>0</v>
      </c>
      <c r="K139" s="485">
        <f t="shared" si="26"/>
        <v>0</v>
      </c>
      <c r="L139" s="485">
        <f t="shared" si="26"/>
        <v>0</v>
      </c>
      <c r="M139" s="485">
        <f t="shared" si="26"/>
        <v>0</v>
      </c>
      <c r="N139" s="485">
        <f t="shared" si="26"/>
        <v>0</v>
      </c>
      <c r="O139" s="969">
        <f t="shared" si="26"/>
        <v>0</v>
      </c>
      <c r="P139" s="485"/>
      <c r="Q139" s="485">
        <f>A112</f>
        <v>7</v>
      </c>
      <c r="R139" s="485">
        <f>+J112</f>
        <v>0</v>
      </c>
      <c r="S139" s="485">
        <f>IF(E112=1,R139,0)</f>
        <v>0</v>
      </c>
      <c r="T139" s="485">
        <f>IF(E112=12,R139/12,0)</f>
        <v>0</v>
      </c>
      <c r="U139" s="485">
        <f>IF(E112=6,R139/6,0)</f>
        <v>0</v>
      </c>
      <c r="V139" s="485">
        <f>IF(E112=4,R139/4,0)</f>
        <v>0</v>
      </c>
      <c r="W139" s="485">
        <v>2</v>
      </c>
      <c r="X139" s="485">
        <f>+K112</f>
        <v>0</v>
      </c>
      <c r="Y139" s="485">
        <f>IF(E112=1,X139,0)</f>
        <v>0</v>
      </c>
      <c r="Z139" s="485">
        <f>IF(E112=12,X139/12,0)</f>
        <v>0</v>
      </c>
      <c r="AA139" s="485">
        <f>IF(E112=6,X139/6,0)</f>
        <v>0</v>
      </c>
      <c r="AB139" s="485">
        <f>IF(E112=4,X139/4,0)</f>
        <v>0</v>
      </c>
      <c r="AC139" s="485"/>
      <c r="AD139" s="485"/>
      <c r="AE139" s="485"/>
      <c r="AF139" s="485"/>
      <c r="AG139" s="485"/>
      <c r="AH139" s="485"/>
      <c r="AI139" s="485"/>
      <c r="AJ139" s="485"/>
      <c r="AK139" s="485"/>
      <c r="AL139" s="485"/>
      <c r="AM139" s="485"/>
      <c r="AN139" s="485"/>
    </row>
    <row r="140" spans="1:40" x14ac:dyDescent="0.15">
      <c r="A140" s="485"/>
      <c r="B140" s="968"/>
      <c r="C140" s="485" t="s">
        <v>769</v>
      </c>
      <c r="D140" s="485"/>
      <c r="E140" s="485">
        <f>$U$149</f>
        <v>0</v>
      </c>
      <c r="F140" s="485"/>
      <c r="G140" s="485">
        <f>$U$149</f>
        <v>0</v>
      </c>
      <c r="H140" s="485"/>
      <c r="I140" s="485">
        <f>$U$149</f>
        <v>0</v>
      </c>
      <c r="J140" s="485"/>
      <c r="K140" s="485">
        <f>$U$149</f>
        <v>0</v>
      </c>
      <c r="L140" s="485"/>
      <c r="M140" s="485">
        <f>$U$149</f>
        <v>0</v>
      </c>
      <c r="N140" s="485"/>
      <c r="O140" s="969">
        <f>$U$149</f>
        <v>0</v>
      </c>
      <c r="P140" s="485"/>
      <c r="Q140" s="485">
        <f>A113</f>
        <v>8</v>
      </c>
      <c r="R140" s="485">
        <f>+J113</f>
        <v>0</v>
      </c>
      <c r="S140" s="485">
        <f>IF(E113=1,R140,0)</f>
        <v>0</v>
      </c>
      <c r="T140" s="485">
        <f>IF(E113=12,R140/12,0)</f>
        <v>0</v>
      </c>
      <c r="U140" s="485">
        <f>IF(E113=6,R140/6,0)</f>
        <v>0</v>
      </c>
      <c r="V140" s="485">
        <f>IF(E113=4,R140/4,0)</f>
        <v>0</v>
      </c>
      <c r="W140" s="485">
        <v>3</v>
      </c>
      <c r="X140" s="485">
        <f>+K113</f>
        <v>0</v>
      </c>
      <c r="Y140" s="485">
        <f>IF(E113=1,X140,0)</f>
        <v>0</v>
      </c>
      <c r="Z140" s="485">
        <f>IF(E113=12,X140/12,0)</f>
        <v>0</v>
      </c>
      <c r="AA140" s="485">
        <f>IF(E113=6,X140/6,0)</f>
        <v>0</v>
      </c>
      <c r="AB140" s="485">
        <f>IF(E113=4,X140/4,0)</f>
        <v>0</v>
      </c>
      <c r="AC140" s="485"/>
      <c r="AD140" s="485"/>
      <c r="AE140" s="485"/>
      <c r="AF140" s="485"/>
      <c r="AG140" s="485"/>
      <c r="AH140" s="485"/>
      <c r="AI140" s="485"/>
      <c r="AJ140" s="485"/>
      <c r="AK140" s="485"/>
      <c r="AL140" s="485"/>
      <c r="AM140" s="485"/>
      <c r="AN140" s="485"/>
    </row>
    <row r="141" spans="1:40" x14ac:dyDescent="0.15">
      <c r="A141" s="485"/>
      <c r="B141" s="968"/>
      <c r="C141" s="485" t="s">
        <v>770</v>
      </c>
      <c r="D141" s="485"/>
      <c r="E141" s="485"/>
      <c r="F141" s="485">
        <f>$V$149</f>
        <v>0</v>
      </c>
      <c r="G141" s="485"/>
      <c r="H141" s="485"/>
      <c r="I141" s="485">
        <f>$V$149</f>
        <v>0</v>
      </c>
      <c r="J141" s="485"/>
      <c r="K141" s="485"/>
      <c r="L141" s="485">
        <f>$V$149</f>
        <v>0</v>
      </c>
      <c r="M141" s="485"/>
      <c r="N141" s="485"/>
      <c r="O141" s="969">
        <f>$V$149</f>
        <v>0</v>
      </c>
      <c r="P141" s="485"/>
      <c r="Q141" s="485">
        <f>A114</f>
        <v>9</v>
      </c>
      <c r="R141" s="485">
        <f>+J114</f>
        <v>0</v>
      </c>
      <c r="S141" s="485">
        <f>IF(E114=1,R141,0)</f>
        <v>0</v>
      </c>
      <c r="T141" s="485">
        <f>IF(E114=12,R141/12,0)</f>
        <v>0</v>
      </c>
      <c r="U141" s="485">
        <f>IF(E114=6,R141/6,0)</f>
        <v>0</v>
      </c>
      <c r="V141" s="485">
        <f>IF(E114=4,R141/4,0)</f>
        <v>0</v>
      </c>
      <c r="W141" s="485">
        <v>4</v>
      </c>
      <c r="X141" s="485">
        <f>+K114</f>
        <v>0</v>
      </c>
      <c r="Y141" s="485">
        <f>IF(E114=1,X141,0)</f>
        <v>0</v>
      </c>
      <c r="Z141" s="485">
        <f>IF(E114=12,X141/12,0)</f>
        <v>0</v>
      </c>
      <c r="AA141" s="485">
        <f>IF(E114=6,X141/6,0)</f>
        <v>0</v>
      </c>
      <c r="AB141" s="485">
        <f>IF(E114=4,X141/4,0)</f>
        <v>0</v>
      </c>
      <c r="AC141" s="485"/>
      <c r="AD141" s="485"/>
      <c r="AE141" s="485"/>
      <c r="AF141" s="485"/>
      <c r="AG141" s="485"/>
      <c r="AH141" s="485"/>
      <c r="AI141" s="485"/>
      <c r="AJ141" s="485"/>
      <c r="AK141" s="485"/>
      <c r="AL141" s="485"/>
      <c r="AM141" s="485"/>
      <c r="AN141" s="485"/>
    </row>
    <row r="142" spans="1:40" x14ac:dyDescent="0.15">
      <c r="A142" s="485"/>
      <c r="B142" s="971"/>
      <c r="C142" s="972"/>
      <c r="D142" s="972">
        <f>SUM(D138:D141)</f>
        <v>0</v>
      </c>
      <c r="E142" s="972">
        <f t="shared" ref="E142:O142" si="27">SUM(E138:E141)</f>
        <v>0</v>
      </c>
      <c r="F142" s="972">
        <f t="shared" si="27"/>
        <v>0</v>
      </c>
      <c r="G142" s="972">
        <f t="shared" si="27"/>
        <v>0</v>
      </c>
      <c r="H142" s="972">
        <f t="shared" si="27"/>
        <v>0</v>
      </c>
      <c r="I142" s="972">
        <f t="shared" si="27"/>
        <v>0</v>
      </c>
      <c r="J142" s="972">
        <f t="shared" si="27"/>
        <v>0</v>
      </c>
      <c r="K142" s="972">
        <f t="shared" si="27"/>
        <v>0</v>
      </c>
      <c r="L142" s="972">
        <f t="shared" si="27"/>
        <v>0</v>
      </c>
      <c r="M142" s="972">
        <f t="shared" si="27"/>
        <v>0</v>
      </c>
      <c r="N142" s="972">
        <f t="shared" si="27"/>
        <v>0</v>
      </c>
      <c r="O142" s="973">
        <f t="shared" si="27"/>
        <v>0</v>
      </c>
      <c r="P142" s="485">
        <f>SUM(D142:O142)</f>
        <v>0</v>
      </c>
      <c r="Q142" s="485">
        <f>A115</f>
        <v>10</v>
      </c>
      <c r="R142" s="485">
        <f>+J115</f>
        <v>0</v>
      </c>
      <c r="S142" s="485">
        <f>IF(E115=1,R142,0)</f>
        <v>0</v>
      </c>
      <c r="T142" s="485">
        <f>IF(E115=12,R142/12,0)</f>
        <v>0</v>
      </c>
      <c r="U142" s="485">
        <f>IF(E115=6,R142/6,0)</f>
        <v>0</v>
      </c>
      <c r="V142" s="485">
        <f>IF(E115=4,R142/4,0)</f>
        <v>0</v>
      </c>
      <c r="W142" s="485">
        <v>5</v>
      </c>
      <c r="X142" s="485">
        <f>+K115</f>
        <v>0</v>
      </c>
      <c r="Y142" s="485">
        <f>IF(E115=1,X142,0)</f>
        <v>0</v>
      </c>
      <c r="Z142" s="485">
        <f>IF(E115=12,X142/12,0)</f>
        <v>0</v>
      </c>
      <c r="AA142" s="485">
        <f>IF(E115=6,X142/6,0)</f>
        <v>0</v>
      </c>
      <c r="AB142" s="485">
        <f>IF(E115=4,X142/4,0)</f>
        <v>0</v>
      </c>
      <c r="AC142" s="485"/>
      <c r="AD142" s="485"/>
      <c r="AE142" s="485"/>
      <c r="AF142" s="485"/>
      <c r="AG142" s="485"/>
      <c r="AH142" s="485"/>
      <c r="AI142" s="485"/>
      <c r="AJ142" s="485"/>
      <c r="AK142" s="485"/>
      <c r="AL142" s="485"/>
      <c r="AM142" s="485"/>
      <c r="AN142" s="485"/>
    </row>
    <row r="143" spans="1:40" x14ac:dyDescent="0.15">
      <c r="A143" s="485"/>
      <c r="B143" s="968" t="s">
        <v>745</v>
      </c>
      <c r="C143" s="485" t="s">
        <v>760</v>
      </c>
      <c r="D143" s="485">
        <v>1</v>
      </c>
      <c r="E143" s="485">
        <v>2</v>
      </c>
      <c r="F143" s="485">
        <v>3</v>
      </c>
      <c r="G143" s="485">
        <v>4</v>
      </c>
      <c r="H143" s="485">
        <v>5</v>
      </c>
      <c r="I143" s="485">
        <v>6</v>
      </c>
      <c r="J143" s="485">
        <v>7</v>
      </c>
      <c r="K143" s="485">
        <v>8</v>
      </c>
      <c r="L143" s="485">
        <v>9</v>
      </c>
      <c r="M143" s="485">
        <v>10</v>
      </c>
      <c r="N143" s="485">
        <v>11</v>
      </c>
      <c r="O143" s="969">
        <v>12</v>
      </c>
      <c r="P143" s="485"/>
      <c r="Q143" s="485"/>
      <c r="R143" s="485"/>
      <c r="S143" s="485"/>
      <c r="T143" s="485"/>
      <c r="U143" s="485"/>
      <c r="V143" s="485"/>
      <c r="W143" s="485"/>
      <c r="X143" s="485"/>
      <c r="Y143" s="485"/>
      <c r="Z143" s="485"/>
      <c r="AA143" s="485"/>
      <c r="AB143" s="485"/>
      <c r="AC143" s="485"/>
      <c r="AD143" s="485"/>
      <c r="AE143" s="485"/>
      <c r="AF143" s="485"/>
      <c r="AG143" s="485"/>
      <c r="AH143" s="485"/>
      <c r="AI143" s="485"/>
      <c r="AJ143" s="485"/>
      <c r="AK143" s="485"/>
      <c r="AL143" s="485"/>
      <c r="AM143" s="485"/>
      <c r="AN143" s="485"/>
    </row>
    <row r="144" spans="1:40" x14ac:dyDescent="0.15">
      <c r="A144" s="485"/>
      <c r="B144" s="966" t="s">
        <v>771</v>
      </c>
      <c r="C144" s="965" t="s">
        <v>767</v>
      </c>
      <c r="D144" s="965"/>
      <c r="E144" s="965"/>
      <c r="F144" s="965"/>
      <c r="G144" s="965"/>
      <c r="H144" s="965"/>
      <c r="I144" s="965"/>
      <c r="J144" s="965"/>
      <c r="K144" s="965"/>
      <c r="L144" s="965"/>
      <c r="M144" s="965"/>
      <c r="N144" s="965"/>
      <c r="O144" s="967">
        <f>$Y$149</f>
        <v>0</v>
      </c>
      <c r="P144" s="485"/>
      <c r="Q144" s="485"/>
      <c r="R144" s="485"/>
      <c r="S144" s="485"/>
      <c r="T144" s="485"/>
      <c r="U144" s="485"/>
      <c r="V144" s="485"/>
      <c r="W144" s="485"/>
      <c r="X144" s="485"/>
      <c r="Y144" s="485"/>
      <c r="Z144" s="485"/>
      <c r="AA144" s="485"/>
      <c r="AB144" s="485"/>
      <c r="AC144" s="485"/>
      <c r="AD144" s="485"/>
      <c r="AE144" s="485"/>
      <c r="AF144" s="485"/>
      <c r="AG144" s="485"/>
      <c r="AH144" s="485"/>
      <c r="AI144" s="485"/>
      <c r="AJ144" s="485"/>
      <c r="AK144" s="485"/>
      <c r="AL144" s="485"/>
      <c r="AM144" s="485"/>
      <c r="AN144" s="485"/>
    </row>
    <row r="145" spans="1:40" x14ac:dyDescent="0.15">
      <c r="A145" s="485"/>
      <c r="B145" s="968"/>
      <c r="C145" s="485" t="s">
        <v>768</v>
      </c>
      <c r="D145" s="485">
        <f>$Z$149</f>
        <v>0</v>
      </c>
      <c r="E145" s="485">
        <f t="shared" ref="E145:O145" si="28">$Z$149</f>
        <v>0</v>
      </c>
      <c r="F145" s="485">
        <f t="shared" si="28"/>
        <v>0</v>
      </c>
      <c r="G145" s="485">
        <f t="shared" si="28"/>
        <v>0</v>
      </c>
      <c r="H145" s="485">
        <f t="shared" si="28"/>
        <v>0</v>
      </c>
      <c r="I145" s="485">
        <f t="shared" si="28"/>
        <v>0</v>
      </c>
      <c r="J145" s="485">
        <f t="shared" si="28"/>
        <v>0</v>
      </c>
      <c r="K145" s="485">
        <f t="shared" si="28"/>
        <v>0</v>
      </c>
      <c r="L145" s="485">
        <f t="shared" si="28"/>
        <v>0</v>
      </c>
      <c r="M145" s="485">
        <f t="shared" si="28"/>
        <v>0</v>
      </c>
      <c r="N145" s="485">
        <f t="shared" si="28"/>
        <v>0</v>
      </c>
      <c r="O145" s="969">
        <f t="shared" si="28"/>
        <v>0</v>
      </c>
      <c r="P145" s="485"/>
      <c r="Q145" s="485"/>
      <c r="R145" s="485"/>
      <c r="S145" s="485"/>
      <c r="T145" s="485"/>
      <c r="U145" s="485"/>
      <c r="V145" s="485"/>
      <c r="W145" s="485"/>
      <c r="X145" s="485"/>
      <c r="Y145" s="485"/>
      <c r="Z145" s="485"/>
      <c r="AA145" s="485"/>
      <c r="AB145" s="485"/>
      <c r="AC145" s="485"/>
      <c r="AD145" s="485"/>
      <c r="AE145" s="485"/>
      <c r="AF145" s="485"/>
      <c r="AG145" s="485"/>
      <c r="AH145" s="485"/>
      <c r="AI145" s="485"/>
      <c r="AJ145" s="485"/>
      <c r="AK145" s="485"/>
      <c r="AL145" s="485"/>
      <c r="AM145" s="485"/>
      <c r="AN145" s="485"/>
    </row>
    <row r="146" spans="1:40" x14ac:dyDescent="0.15">
      <c r="A146" s="485"/>
      <c r="B146" s="968"/>
      <c r="C146" s="485" t="s">
        <v>769</v>
      </c>
      <c r="D146" s="485"/>
      <c r="E146" s="485">
        <f>$AA$149</f>
        <v>0</v>
      </c>
      <c r="F146" s="485"/>
      <c r="G146" s="485">
        <f>$AA$149</f>
        <v>0</v>
      </c>
      <c r="H146" s="485"/>
      <c r="I146" s="485">
        <f>$AA$149</f>
        <v>0</v>
      </c>
      <c r="J146" s="485"/>
      <c r="K146" s="485">
        <f>$AA$149</f>
        <v>0</v>
      </c>
      <c r="L146" s="485"/>
      <c r="M146" s="485">
        <f>$AA$149</f>
        <v>0</v>
      </c>
      <c r="N146" s="485"/>
      <c r="O146" s="969">
        <f>$AA$149</f>
        <v>0</v>
      </c>
      <c r="P146" s="485"/>
      <c r="Q146" s="485"/>
      <c r="R146" s="485"/>
      <c r="S146" s="485"/>
      <c r="T146" s="485"/>
      <c r="U146" s="485"/>
      <c r="V146" s="485"/>
      <c r="W146" s="485"/>
      <c r="X146" s="485"/>
      <c r="Y146" s="485"/>
      <c r="Z146" s="485"/>
      <c r="AA146" s="485"/>
      <c r="AB146" s="485"/>
      <c r="AC146" s="485"/>
      <c r="AD146" s="485"/>
      <c r="AE146" s="485"/>
      <c r="AF146" s="485"/>
      <c r="AG146" s="485"/>
      <c r="AH146" s="485"/>
      <c r="AI146" s="485"/>
      <c r="AJ146" s="485"/>
      <c r="AK146" s="485"/>
      <c r="AL146" s="485"/>
      <c r="AM146" s="485"/>
      <c r="AN146" s="485"/>
    </row>
    <row r="147" spans="1:40" x14ac:dyDescent="0.15">
      <c r="A147" s="485"/>
      <c r="B147" s="968"/>
      <c r="C147" s="485" t="s">
        <v>770</v>
      </c>
      <c r="D147" s="485"/>
      <c r="E147" s="485"/>
      <c r="F147" s="485">
        <f>$AB$149</f>
        <v>0</v>
      </c>
      <c r="G147" s="485"/>
      <c r="H147" s="485"/>
      <c r="I147" s="485">
        <f>$AB$149</f>
        <v>0</v>
      </c>
      <c r="J147" s="485"/>
      <c r="K147" s="485"/>
      <c r="L147" s="485">
        <f>$AB$149</f>
        <v>0</v>
      </c>
      <c r="M147" s="485"/>
      <c r="N147" s="485"/>
      <c r="O147" s="969">
        <f>$AB$149</f>
        <v>0</v>
      </c>
      <c r="P147" s="485"/>
      <c r="Q147" s="485"/>
      <c r="R147" s="485"/>
      <c r="S147" s="485"/>
      <c r="T147" s="485"/>
      <c r="U147" s="485"/>
      <c r="V147" s="485"/>
      <c r="W147" s="485"/>
      <c r="X147" s="485"/>
      <c r="Y147" s="485"/>
      <c r="Z147" s="485"/>
      <c r="AA147" s="485"/>
      <c r="AB147" s="485"/>
      <c r="AC147" s="485"/>
      <c r="AD147" s="485"/>
      <c r="AE147" s="485"/>
      <c r="AF147" s="485"/>
      <c r="AG147" s="485"/>
      <c r="AH147" s="485"/>
      <c r="AI147" s="485"/>
      <c r="AJ147" s="485"/>
      <c r="AK147" s="485"/>
      <c r="AL147" s="485"/>
      <c r="AM147" s="485"/>
      <c r="AN147" s="485"/>
    </row>
    <row r="148" spans="1:40" x14ac:dyDescent="0.15">
      <c r="A148" s="485"/>
      <c r="B148" s="971" t="s">
        <v>772</v>
      </c>
      <c r="C148" s="972"/>
      <c r="D148" s="972">
        <f t="shared" ref="D148:O148" si="29">SUM(D144:D147)</f>
        <v>0</v>
      </c>
      <c r="E148" s="972">
        <f t="shared" si="29"/>
        <v>0</v>
      </c>
      <c r="F148" s="972">
        <f t="shared" si="29"/>
        <v>0</v>
      </c>
      <c r="G148" s="972">
        <f t="shared" si="29"/>
        <v>0</v>
      </c>
      <c r="H148" s="972">
        <f t="shared" si="29"/>
        <v>0</v>
      </c>
      <c r="I148" s="972">
        <f t="shared" si="29"/>
        <v>0</v>
      </c>
      <c r="J148" s="972">
        <f t="shared" si="29"/>
        <v>0</v>
      </c>
      <c r="K148" s="972">
        <f t="shared" si="29"/>
        <v>0</v>
      </c>
      <c r="L148" s="972">
        <f t="shared" si="29"/>
        <v>0</v>
      </c>
      <c r="M148" s="972">
        <f t="shared" si="29"/>
        <v>0</v>
      </c>
      <c r="N148" s="972">
        <f t="shared" si="29"/>
        <v>0</v>
      </c>
      <c r="O148" s="973">
        <f t="shared" si="29"/>
        <v>0</v>
      </c>
      <c r="P148" s="485"/>
      <c r="Q148" s="485"/>
      <c r="R148" s="485"/>
      <c r="S148" s="485"/>
      <c r="T148" s="485"/>
      <c r="U148" s="485"/>
      <c r="V148" s="485"/>
      <c r="W148" s="485"/>
      <c r="X148" s="485"/>
      <c r="Y148" s="485"/>
      <c r="Z148" s="485"/>
      <c r="AA148" s="485"/>
      <c r="AB148" s="485"/>
      <c r="AC148" s="485"/>
      <c r="AD148" s="485"/>
      <c r="AE148" s="485"/>
      <c r="AF148" s="485"/>
      <c r="AG148" s="485"/>
      <c r="AH148" s="485"/>
      <c r="AI148" s="485"/>
      <c r="AJ148" s="485"/>
      <c r="AK148" s="485"/>
      <c r="AL148" s="485"/>
      <c r="AM148" s="485"/>
      <c r="AN148" s="485"/>
    </row>
    <row r="149" spans="1:40" x14ac:dyDescent="0.15">
      <c r="A149" s="485"/>
      <c r="B149" s="971"/>
      <c r="C149" s="972" t="s">
        <v>1638</v>
      </c>
      <c r="D149" s="972">
        <f t="shared" ref="D149:O149" si="30">+D148+D142</f>
        <v>0</v>
      </c>
      <c r="E149" s="972">
        <f t="shared" si="30"/>
        <v>0</v>
      </c>
      <c r="F149" s="972">
        <f t="shared" si="30"/>
        <v>0</v>
      </c>
      <c r="G149" s="972">
        <f t="shared" si="30"/>
        <v>0</v>
      </c>
      <c r="H149" s="972">
        <f t="shared" si="30"/>
        <v>0</v>
      </c>
      <c r="I149" s="972">
        <f t="shared" si="30"/>
        <v>0</v>
      </c>
      <c r="J149" s="972">
        <f t="shared" si="30"/>
        <v>0</v>
      </c>
      <c r="K149" s="972">
        <f t="shared" si="30"/>
        <v>0</v>
      </c>
      <c r="L149" s="972">
        <f t="shared" si="30"/>
        <v>0</v>
      </c>
      <c r="M149" s="972">
        <f t="shared" si="30"/>
        <v>0</v>
      </c>
      <c r="N149" s="972">
        <f t="shared" si="30"/>
        <v>0</v>
      </c>
      <c r="O149" s="973">
        <f t="shared" si="30"/>
        <v>0</v>
      </c>
      <c r="P149" s="485">
        <f>SUM(D149:O149)</f>
        <v>0</v>
      </c>
      <c r="Q149" s="485"/>
      <c r="R149" s="485">
        <f>SUM(R138:R148)</f>
        <v>0</v>
      </c>
      <c r="S149" s="485">
        <f>SUM(S138:S148)</f>
        <v>0</v>
      </c>
      <c r="T149" s="485">
        <f>SUM(T138:T148)</f>
        <v>0</v>
      </c>
      <c r="U149" s="485">
        <f>SUM(U138:U148)</f>
        <v>0</v>
      </c>
      <c r="V149" s="485">
        <f>SUM(V138:V148)</f>
        <v>0</v>
      </c>
      <c r="W149" s="485"/>
      <c r="X149" s="485">
        <f>SUM(X138:X148)</f>
        <v>0</v>
      </c>
      <c r="Y149" s="485">
        <f>SUM(Y138:Y148)</f>
        <v>0</v>
      </c>
      <c r="Z149" s="485">
        <f>SUM(Z138:Z148)</f>
        <v>0</v>
      </c>
      <c r="AA149" s="485">
        <f>SUM(AA138:AA148)</f>
        <v>0</v>
      </c>
      <c r="AB149" s="485">
        <f>SUM(AB138:AB148)</f>
        <v>0</v>
      </c>
      <c r="AC149" s="485"/>
      <c r="AD149" s="485"/>
      <c r="AE149" s="485"/>
      <c r="AF149" s="485"/>
      <c r="AG149" s="485"/>
      <c r="AH149" s="485"/>
      <c r="AI149" s="485"/>
      <c r="AJ149" s="485"/>
      <c r="AK149" s="485"/>
      <c r="AL149" s="485"/>
      <c r="AM149" s="485"/>
      <c r="AN149" s="485"/>
    </row>
    <row r="150" spans="1:40" x14ac:dyDescent="0.15">
      <c r="A150" s="485"/>
      <c r="B150" s="485"/>
      <c r="C150" s="485"/>
      <c r="D150" s="485"/>
      <c r="E150" s="485"/>
      <c r="F150" s="485"/>
      <c r="G150" s="485"/>
      <c r="H150" s="485"/>
      <c r="I150" s="485"/>
      <c r="J150" s="485"/>
      <c r="K150" s="485"/>
      <c r="L150" s="485"/>
      <c r="M150" s="485"/>
      <c r="N150" s="485"/>
      <c r="O150" s="485" t="s">
        <v>773</v>
      </c>
      <c r="P150" s="979">
        <f>+P149-G130</f>
        <v>0</v>
      </c>
      <c r="Q150" s="485"/>
      <c r="R150" s="485"/>
      <c r="S150" s="485"/>
      <c r="T150" s="485"/>
      <c r="U150" s="485"/>
      <c r="V150" s="485"/>
      <c r="W150" s="485"/>
      <c r="X150" s="485"/>
      <c r="Y150" s="485"/>
      <c r="Z150" s="485"/>
      <c r="AA150" s="485"/>
      <c r="AB150" s="485"/>
      <c r="AC150" s="485"/>
      <c r="AD150" s="485"/>
      <c r="AE150" s="485"/>
      <c r="AF150" s="485"/>
      <c r="AG150" s="485"/>
      <c r="AH150" s="485"/>
      <c r="AI150" s="485"/>
      <c r="AJ150" s="485"/>
      <c r="AK150" s="485"/>
      <c r="AL150" s="485"/>
      <c r="AM150" s="485"/>
      <c r="AN150" s="485"/>
    </row>
    <row r="151" spans="1:40" x14ac:dyDescent="0.15">
      <c r="A151" s="485"/>
      <c r="B151" s="485"/>
      <c r="C151" s="485"/>
      <c r="D151" s="485"/>
      <c r="E151" s="485"/>
      <c r="F151" s="485"/>
      <c r="G151" s="485"/>
      <c r="H151" s="485"/>
      <c r="I151" s="485"/>
      <c r="J151" s="485"/>
      <c r="K151" s="485"/>
      <c r="L151" s="485"/>
      <c r="M151" s="485"/>
      <c r="N151" s="485"/>
      <c r="O151" s="485"/>
      <c r="P151" s="485"/>
      <c r="Q151" s="485"/>
      <c r="R151" s="485"/>
      <c r="S151" s="485"/>
      <c r="T151" s="485"/>
      <c r="U151" s="485"/>
      <c r="V151" s="485"/>
      <c r="W151" s="485"/>
      <c r="X151" s="485"/>
      <c r="Y151" s="485"/>
      <c r="Z151" s="485"/>
      <c r="AA151" s="485"/>
      <c r="AB151" s="485"/>
      <c r="AC151" s="485"/>
      <c r="AD151" s="485"/>
      <c r="AE151" s="485"/>
      <c r="AF151" s="485"/>
      <c r="AG151" s="485"/>
      <c r="AH151" s="485"/>
      <c r="AI151" s="485"/>
      <c r="AJ151" s="485"/>
      <c r="AK151" s="485"/>
      <c r="AL151" s="485"/>
      <c r="AM151" s="485"/>
      <c r="AN151" s="485"/>
    </row>
    <row r="152" spans="1:40" x14ac:dyDescent="0.15">
      <c r="A152" s="485"/>
      <c r="B152" s="966" t="s">
        <v>774</v>
      </c>
      <c r="C152" s="965"/>
      <c r="D152" s="965">
        <v>1</v>
      </c>
      <c r="E152" s="965">
        <v>2</v>
      </c>
      <c r="F152" s="965">
        <v>3</v>
      </c>
      <c r="G152" s="965">
        <v>4</v>
      </c>
      <c r="H152" s="965">
        <v>5</v>
      </c>
      <c r="I152" s="965">
        <v>6</v>
      </c>
      <c r="J152" s="965">
        <v>7</v>
      </c>
      <c r="K152" s="965">
        <v>8</v>
      </c>
      <c r="L152" s="965">
        <v>9</v>
      </c>
      <c r="M152" s="965">
        <v>10</v>
      </c>
      <c r="N152" s="965">
        <v>11</v>
      </c>
      <c r="O152" s="967">
        <v>12</v>
      </c>
      <c r="P152" s="485"/>
      <c r="Q152" s="485"/>
      <c r="R152" s="485"/>
      <c r="S152" s="485"/>
      <c r="T152" s="485"/>
      <c r="U152" s="485"/>
      <c r="V152" s="485"/>
      <c r="W152" s="485"/>
      <c r="X152" s="485"/>
      <c r="Y152" s="485"/>
      <c r="Z152" s="485"/>
      <c r="AA152" s="485"/>
      <c r="AB152" s="485"/>
      <c r="AC152" s="485"/>
      <c r="AD152" s="485"/>
      <c r="AE152" s="485"/>
      <c r="AF152" s="485"/>
      <c r="AG152" s="485"/>
      <c r="AH152" s="485"/>
      <c r="AI152" s="485"/>
      <c r="AJ152" s="485"/>
      <c r="AK152" s="485"/>
      <c r="AL152" s="485"/>
      <c r="AM152" s="485"/>
      <c r="AN152" s="485"/>
    </row>
    <row r="153" spans="1:40" x14ac:dyDescent="0.15">
      <c r="A153" s="485"/>
      <c r="B153" s="968" t="s">
        <v>775</v>
      </c>
      <c r="C153" s="485" t="s">
        <v>756</v>
      </c>
      <c r="D153" s="485"/>
      <c r="E153" s="485"/>
      <c r="F153" s="485"/>
      <c r="G153" s="485"/>
      <c r="H153" s="485"/>
      <c r="I153" s="485"/>
      <c r="J153" s="485"/>
      <c r="K153" s="485"/>
      <c r="L153" s="485"/>
      <c r="M153" s="485"/>
      <c r="N153" s="485"/>
      <c r="O153" s="969"/>
      <c r="P153" s="485"/>
      <c r="Q153" s="485"/>
      <c r="R153" s="485"/>
      <c r="S153" s="485"/>
      <c r="T153" s="485"/>
      <c r="U153" s="485"/>
      <c r="V153" s="485"/>
      <c r="W153" s="485"/>
      <c r="X153" s="485"/>
      <c r="Y153" s="485"/>
      <c r="Z153" s="485"/>
      <c r="AA153" s="485"/>
      <c r="AB153" s="485"/>
      <c r="AC153" s="485"/>
      <c r="AD153" s="485"/>
      <c r="AE153" s="485"/>
      <c r="AF153" s="485"/>
      <c r="AG153" s="485"/>
      <c r="AH153" s="485"/>
      <c r="AI153" s="485"/>
      <c r="AJ153" s="485"/>
      <c r="AK153" s="485"/>
      <c r="AL153" s="485"/>
      <c r="AM153" s="485"/>
      <c r="AN153" s="485"/>
    </row>
    <row r="154" spans="1:40" x14ac:dyDescent="0.15">
      <c r="A154" s="485" t="s">
        <v>177</v>
      </c>
      <c r="B154" s="968" t="s">
        <v>758</v>
      </c>
      <c r="C154" s="485">
        <f>+F133</f>
        <v>0</v>
      </c>
      <c r="D154" s="980">
        <f>+C154-D142</f>
        <v>0</v>
      </c>
      <c r="E154" s="980">
        <f t="shared" ref="E154:O154" si="31">+D154-E142</f>
        <v>0</v>
      </c>
      <c r="F154" s="980">
        <f t="shared" si="31"/>
        <v>0</v>
      </c>
      <c r="G154" s="980">
        <f t="shared" si="31"/>
        <v>0</v>
      </c>
      <c r="H154" s="980">
        <f t="shared" si="31"/>
        <v>0</v>
      </c>
      <c r="I154" s="980">
        <f t="shared" si="31"/>
        <v>0</v>
      </c>
      <c r="J154" s="980">
        <f t="shared" si="31"/>
        <v>0</v>
      </c>
      <c r="K154" s="980">
        <f t="shared" si="31"/>
        <v>0</v>
      </c>
      <c r="L154" s="980">
        <f t="shared" si="31"/>
        <v>0</v>
      </c>
      <c r="M154" s="980">
        <f t="shared" si="31"/>
        <v>0</v>
      </c>
      <c r="N154" s="980">
        <f t="shared" si="31"/>
        <v>0</v>
      </c>
      <c r="O154" s="983">
        <f t="shared" si="31"/>
        <v>0</v>
      </c>
      <c r="P154" s="485"/>
      <c r="Q154" s="485"/>
      <c r="R154" s="485"/>
      <c r="S154" s="485"/>
      <c r="T154" s="485"/>
      <c r="U154" s="485"/>
      <c r="V154" s="485"/>
      <c r="W154" s="485"/>
      <c r="X154" s="485"/>
      <c r="Y154" s="485"/>
      <c r="Z154" s="485"/>
      <c r="AA154" s="485"/>
      <c r="AB154" s="485"/>
      <c r="AC154" s="485"/>
      <c r="AD154" s="485"/>
      <c r="AE154" s="485"/>
      <c r="AF154" s="485"/>
      <c r="AG154" s="485"/>
      <c r="AH154" s="485"/>
      <c r="AI154" s="485"/>
      <c r="AJ154" s="485"/>
      <c r="AK154" s="485"/>
      <c r="AL154" s="485"/>
      <c r="AM154" s="485"/>
      <c r="AN154" s="485"/>
    </row>
    <row r="155" spans="1:40" x14ac:dyDescent="0.15">
      <c r="A155" s="485"/>
      <c r="B155" s="968" t="s">
        <v>747</v>
      </c>
      <c r="C155" s="485">
        <f>+F134</f>
        <v>0</v>
      </c>
      <c r="D155" s="485">
        <f>+C155-D148</f>
        <v>0</v>
      </c>
      <c r="E155" s="485">
        <f>+D155-E148</f>
        <v>0</v>
      </c>
      <c r="F155" s="485">
        <f t="shared" ref="F155:O155" si="32">+E155-F148</f>
        <v>0</v>
      </c>
      <c r="G155" s="485">
        <f t="shared" si="32"/>
        <v>0</v>
      </c>
      <c r="H155" s="485">
        <f t="shared" si="32"/>
        <v>0</v>
      </c>
      <c r="I155" s="485">
        <f t="shared" si="32"/>
        <v>0</v>
      </c>
      <c r="J155" s="485">
        <f t="shared" si="32"/>
        <v>0</v>
      </c>
      <c r="K155" s="485">
        <f t="shared" si="32"/>
        <v>0</v>
      </c>
      <c r="L155" s="485">
        <f t="shared" si="32"/>
        <v>0</v>
      </c>
      <c r="M155" s="485">
        <f t="shared" si="32"/>
        <v>0</v>
      </c>
      <c r="N155" s="485">
        <f t="shared" si="32"/>
        <v>0</v>
      </c>
      <c r="O155" s="969">
        <f t="shared" si="32"/>
        <v>0</v>
      </c>
      <c r="P155" s="485"/>
      <c r="Q155" s="485"/>
      <c r="R155" s="485"/>
      <c r="S155" s="485"/>
      <c r="T155" s="485"/>
      <c r="U155" s="485"/>
      <c r="V155" s="485"/>
      <c r="W155" s="485"/>
      <c r="X155" s="485"/>
      <c r="Y155" s="485"/>
      <c r="Z155" s="485"/>
      <c r="AA155" s="485"/>
      <c r="AB155" s="485"/>
      <c r="AC155" s="485"/>
      <c r="AD155" s="485"/>
      <c r="AE155" s="485"/>
      <c r="AF155" s="485"/>
      <c r="AG155" s="485"/>
      <c r="AH155" s="485"/>
      <c r="AI155" s="485"/>
      <c r="AJ155" s="485"/>
      <c r="AK155" s="485"/>
      <c r="AL155" s="485"/>
      <c r="AM155" s="485"/>
      <c r="AN155" s="485"/>
    </row>
    <row r="156" spans="1:40" x14ac:dyDescent="0.15">
      <c r="A156" s="485"/>
      <c r="B156" s="971" t="s">
        <v>1517</v>
      </c>
      <c r="C156" s="972">
        <f>+F135</f>
        <v>0</v>
      </c>
      <c r="D156" s="972">
        <f>SUM(D154:D155)</f>
        <v>0</v>
      </c>
      <c r="E156" s="972">
        <f t="shared" ref="E156:O156" si="33">SUM(E154:E155)</f>
        <v>0</v>
      </c>
      <c r="F156" s="972">
        <f t="shared" si="33"/>
        <v>0</v>
      </c>
      <c r="G156" s="972">
        <f t="shared" si="33"/>
        <v>0</v>
      </c>
      <c r="H156" s="972">
        <f t="shared" si="33"/>
        <v>0</v>
      </c>
      <c r="I156" s="972">
        <f t="shared" si="33"/>
        <v>0</v>
      </c>
      <c r="J156" s="972">
        <f t="shared" si="33"/>
        <v>0</v>
      </c>
      <c r="K156" s="972">
        <f t="shared" si="33"/>
        <v>0</v>
      </c>
      <c r="L156" s="972">
        <f t="shared" si="33"/>
        <v>0</v>
      </c>
      <c r="M156" s="972">
        <f t="shared" si="33"/>
        <v>0</v>
      </c>
      <c r="N156" s="972">
        <f t="shared" si="33"/>
        <v>0</v>
      </c>
      <c r="O156" s="973">
        <f t="shared" si="33"/>
        <v>0</v>
      </c>
      <c r="P156" s="485"/>
      <c r="Q156" s="2809" t="s">
        <v>8</v>
      </c>
      <c r="R156" s="2809"/>
      <c r="S156" s="2809"/>
      <c r="T156" s="2809"/>
      <c r="U156" s="485"/>
      <c r="V156" s="485"/>
      <c r="W156" s="485"/>
      <c r="X156" s="485"/>
      <c r="Y156" s="485"/>
      <c r="Z156" s="485"/>
      <c r="AA156" s="485"/>
      <c r="AB156" s="485"/>
      <c r="AC156" s="485"/>
      <c r="AD156" s="485"/>
      <c r="AE156" s="485"/>
      <c r="AF156" s="485"/>
      <c r="AG156" s="485"/>
      <c r="AH156" s="485"/>
      <c r="AI156" s="485"/>
      <c r="AJ156" s="485"/>
      <c r="AK156" s="485"/>
      <c r="AL156" s="485"/>
      <c r="AM156" s="485"/>
      <c r="AN156" s="485"/>
    </row>
    <row r="157" spans="1:40" x14ac:dyDescent="0.15">
      <c r="A157" s="1177"/>
      <c r="B157" s="1177"/>
      <c r="C157" s="1177"/>
      <c r="D157" s="1177"/>
      <c r="E157" s="1177"/>
      <c r="F157" s="1177"/>
      <c r="G157" s="1177"/>
      <c r="H157" s="1177"/>
      <c r="I157" s="485"/>
      <c r="J157" s="485"/>
      <c r="K157" s="485"/>
      <c r="L157" s="485"/>
      <c r="M157" s="485"/>
      <c r="N157" s="485"/>
      <c r="O157" s="485"/>
      <c r="P157" s="485"/>
      <c r="Q157" s="485"/>
      <c r="R157" s="485"/>
      <c r="S157" s="485"/>
      <c r="T157" s="485"/>
      <c r="U157" s="485"/>
      <c r="V157" s="485"/>
      <c r="W157" s="485"/>
      <c r="X157" s="485"/>
      <c r="Y157" s="485"/>
      <c r="Z157" s="485"/>
      <c r="AA157" s="485"/>
      <c r="AB157" s="485"/>
      <c r="AC157" s="485"/>
      <c r="AD157" s="485"/>
      <c r="AE157" s="485"/>
      <c r="AF157" s="485"/>
      <c r="AG157" s="485"/>
      <c r="AH157" s="485"/>
      <c r="AI157" s="485"/>
      <c r="AJ157" s="485"/>
      <c r="AK157" s="485"/>
      <c r="AL157" s="485"/>
      <c r="AM157" s="485"/>
      <c r="AN157" s="485"/>
    </row>
    <row r="158" spans="1:40" x14ac:dyDescent="0.15">
      <c r="A158" s="485"/>
      <c r="B158" s="485"/>
      <c r="C158" s="485"/>
      <c r="D158" s="485"/>
      <c r="E158" s="485"/>
      <c r="F158" s="485"/>
      <c r="G158" s="485"/>
      <c r="H158" s="485"/>
      <c r="I158" s="485"/>
      <c r="J158" s="485"/>
      <c r="K158" s="485"/>
      <c r="L158" s="485"/>
      <c r="M158" s="485"/>
      <c r="N158" s="485"/>
      <c r="O158" s="485"/>
      <c r="P158" s="485"/>
      <c r="Q158" s="485"/>
      <c r="R158" s="485"/>
      <c r="S158" s="485"/>
      <c r="T158" s="485"/>
      <c r="U158" s="485"/>
      <c r="V158" s="485"/>
      <c r="W158" s="485"/>
      <c r="X158" s="485"/>
      <c r="Y158" s="485"/>
      <c r="Z158" s="485"/>
      <c r="AA158" s="485"/>
      <c r="AB158" s="485"/>
      <c r="AC158" s="485"/>
      <c r="AD158" s="485"/>
      <c r="AE158" s="485"/>
      <c r="AF158" s="485"/>
      <c r="AG158" s="485"/>
      <c r="AH158" s="485"/>
      <c r="AI158" s="485"/>
      <c r="AJ158" s="485"/>
      <c r="AK158" s="485"/>
      <c r="AL158" s="485"/>
      <c r="AM158" s="485"/>
      <c r="AN158" s="485"/>
    </row>
    <row r="159" spans="1:40" x14ac:dyDescent="0.15">
      <c r="A159" s="485"/>
      <c r="B159" s="2123" t="s">
        <v>4</v>
      </c>
      <c r="C159" s="967"/>
      <c r="D159" s="485" t="s">
        <v>1607</v>
      </c>
      <c r="E159" s="485"/>
      <c r="F159" s="485"/>
      <c r="G159" s="485"/>
      <c r="H159" s="485"/>
      <c r="I159" s="485"/>
      <c r="J159" s="485"/>
      <c r="K159" s="485"/>
      <c r="L159" s="485"/>
      <c r="M159" s="485"/>
      <c r="N159" s="485"/>
      <c r="O159" s="485"/>
      <c r="P159" s="485"/>
      <c r="Q159" s="485"/>
      <c r="R159" s="485"/>
      <c r="S159" s="485"/>
      <c r="T159" s="485"/>
      <c r="U159" s="485"/>
      <c r="V159" s="485"/>
      <c r="W159" s="485"/>
      <c r="X159" s="485"/>
      <c r="Y159" s="485"/>
      <c r="Z159" s="485"/>
      <c r="AA159" s="485"/>
      <c r="AB159" s="485"/>
      <c r="AC159" s="485"/>
      <c r="AD159" s="485"/>
      <c r="AE159" s="485"/>
      <c r="AF159" s="485"/>
      <c r="AG159" s="485"/>
      <c r="AH159" s="485"/>
      <c r="AI159" s="485"/>
      <c r="AJ159" s="485"/>
      <c r="AK159" s="485"/>
      <c r="AL159" s="485"/>
      <c r="AM159" s="485"/>
      <c r="AN159" s="485"/>
    </row>
    <row r="160" spans="1:40" x14ac:dyDescent="0.15">
      <c r="A160" s="485"/>
      <c r="B160" s="968">
        <f>'3b'!K66</f>
        <v>0</v>
      </c>
      <c r="C160" s="969">
        <f>IF($B160=$B$169,1,0)+IF($B160=$B$170,2,0)</f>
        <v>0</v>
      </c>
      <c r="D160" s="969">
        <f>IF($B160=$B$169,2,0)+IF($B160=$B$170,3,0)+IF($B160=$B$168,1,0)</f>
        <v>0</v>
      </c>
      <c r="E160" s="485">
        <f>IF(B111=0,0,D160)</f>
        <v>0</v>
      </c>
      <c r="F160" s="485"/>
      <c r="G160" s="485"/>
      <c r="H160" s="485"/>
      <c r="I160" s="485"/>
      <c r="J160" s="485"/>
      <c r="K160" s="485"/>
      <c r="L160" s="485"/>
      <c r="M160" s="485"/>
      <c r="N160" s="485"/>
      <c r="O160" s="485"/>
      <c r="P160" s="485"/>
      <c r="Q160" s="485"/>
      <c r="R160" s="485"/>
      <c r="S160" s="485"/>
      <c r="T160" s="485"/>
      <c r="U160" s="485"/>
      <c r="V160" s="485"/>
      <c r="W160" s="485"/>
      <c r="X160" s="485"/>
      <c r="Y160" s="485"/>
      <c r="Z160" s="485"/>
      <c r="AA160" s="485"/>
      <c r="AB160" s="485"/>
      <c r="AC160" s="485"/>
      <c r="AD160" s="485"/>
      <c r="AE160" s="485"/>
      <c r="AF160" s="485"/>
      <c r="AG160" s="485"/>
      <c r="AH160" s="485"/>
      <c r="AI160" s="485"/>
      <c r="AJ160" s="485"/>
      <c r="AK160" s="485"/>
      <c r="AL160" s="485"/>
      <c r="AM160" s="485"/>
      <c r="AN160" s="485"/>
    </row>
    <row r="161" spans="1:40" x14ac:dyDescent="0.15">
      <c r="A161" s="485"/>
      <c r="B161" s="968">
        <f>'3b'!K67</f>
        <v>0</v>
      </c>
      <c r="C161" s="969">
        <f>IF($B161=$B$169,1,0)+IF($B161=$B$170,2,0)</f>
        <v>0</v>
      </c>
      <c r="D161" s="969">
        <f>IF($B161=$B$169,2,0)+IF($B161=$B$170,3,0)+IF($B161=$B$168,1,0)</f>
        <v>0</v>
      </c>
      <c r="E161" s="485">
        <f>IF(B112=0,0,D161)</f>
        <v>0</v>
      </c>
      <c r="F161" s="485"/>
      <c r="G161" s="485"/>
      <c r="H161" s="485"/>
      <c r="I161" s="485"/>
      <c r="J161" s="485"/>
      <c r="K161" s="485"/>
      <c r="L161" s="485"/>
      <c r="M161" s="485"/>
      <c r="N161" s="485"/>
      <c r="O161" s="485"/>
      <c r="P161" s="485"/>
      <c r="Q161" s="485"/>
      <c r="R161" s="485"/>
      <c r="S161" s="485"/>
      <c r="T161" s="485"/>
      <c r="U161" s="485"/>
      <c r="V161" s="485"/>
      <c r="W161" s="485"/>
      <c r="X161" s="485"/>
      <c r="Y161" s="485"/>
      <c r="Z161" s="485"/>
      <c r="AA161" s="485"/>
      <c r="AB161" s="485"/>
      <c r="AC161" s="485"/>
      <c r="AD161" s="485"/>
      <c r="AE161" s="485"/>
      <c r="AF161" s="485"/>
      <c r="AG161" s="485"/>
      <c r="AH161" s="485"/>
      <c r="AI161" s="485"/>
      <c r="AJ161" s="485"/>
      <c r="AK161" s="485"/>
      <c r="AL161" s="485"/>
      <c r="AM161" s="485"/>
      <c r="AN161" s="485"/>
    </row>
    <row r="162" spans="1:40" x14ac:dyDescent="0.15">
      <c r="A162" s="485"/>
      <c r="B162" s="968">
        <f>'3b'!K68</f>
        <v>0</v>
      </c>
      <c r="C162" s="969">
        <f>IF($B162=$B$169,1,0)+IF($B162=$B$170,2,0)</f>
        <v>0</v>
      </c>
      <c r="D162" s="969">
        <f>IF($B162=$B$169,2,0)+IF($B162=$B$170,3,0)+IF($B162=$B$168,1,0)</f>
        <v>0</v>
      </c>
      <c r="E162" s="485">
        <f>IF(B113=0,0,D162)</f>
        <v>0</v>
      </c>
      <c r="F162" s="485"/>
      <c r="G162" s="485"/>
      <c r="H162" s="485"/>
      <c r="I162" s="485"/>
      <c r="J162" s="485"/>
      <c r="K162" s="485"/>
      <c r="L162" s="485"/>
      <c r="M162" s="485"/>
      <c r="N162" s="485"/>
      <c r="O162" s="485"/>
      <c r="P162" s="485"/>
      <c r="Q162" s="485"/>
      <c r="R162" s="485"/>
      <c r="S162" s="485"/>
      <c r="T162" s="485"/>
      <c r="U162" s="485"/>
      <c r="V162" s="485"/>
      <c r="W162" s="485"/>
      <c r="X162" s="485"/>
      <c r="Y162" s="485"/>
      <c r="Z162" s="485"/>
      <c r="AA162" s="485"/>
      <c r="AB162" s="485"/>
      <c r="AC162" s="485"/>
      <c r="AD162" s="485"/>
      <c r="AE162" s="485"/>
      <c r="AF162" s="485"/>
      <c r="AG162" s="485"/>
      <c r="AH162" s="485"/>
      <c r="AI162" s="485"/>
      <c r="AJ162" s="485"/>
      <c r="AK162" s="485"/>
      <c r="AL162" s="485"/>
      <c r="AM162" s="485"/>
      <c r="AN162" s="485"/>
    </row>
    <row r="163" spans="1:40" x14ac:dyDescent="0.15">
      <c r="A163" s="485"/>
      <c r="B163" s="968">
        <f>'3b'!K69</f>
        <v>0</v>
      </c>
      <c r="C163" s="969">
        <f>IF($B163=$B$169,1,0)+IF($B163=$B$170,2,0)</f>
        <v>0</v>
      </c>
      <c r="D163" s="969">
        <f>IF($B163=$B$169,2,0)+IF($B163=$B$170,3,0)+IF($B163=$B$168,1,0)</f>
        <v>0</v>
      </c>
      <c r="E163" s="485">
        <f>IF(B114=0,0,D163)</f>
        <v>0</v>
      </c>
      <c r="F163" s="485"/>
      <c r="G163" s="485"/>
      <c r="H163" s="485"/>
      <c r="I163" s="485"/>
      <c r="J163" s="485"/>
      <c r="K163" s="485"/>
      <c r="L163" s="485"/>
      <c r="M163" s="485"/>
      <c r="N163" s="485"/>
      <c r="O163" s="485"/>
      <c r="P163" s="485"/>
      <c r="Q163" s="485"/>
      <c r="R163" s="485"/>
      <c r="S163" s="485"/>
      <c r="T163" s="485"/>
      <c r="U163" s="485"/>
      <c r="V163" s="485"/>
      <c r="W163" s="485"/>
      <c r="X163" s="485"/>
      <c r="Y163" s="485"/>
      <c r="Z163" s="485"/>
      <c r="AA163" s="485"/>
      <c r="AB163" s="485"/>
      <c r="AC163" s="485"/>
      <c r="AD163" s="485"/>
      <c r="AE163" s="485"/>
      <c r="AF163" s="485"/>
      <c r="AG163" s="485"/>
      <c r="AH163" s="485"/>
      <c r="AI163" s="485"/>
      <c r="AJ163" s="485"/>
      <c r="AK163" s="485"/>
      <c r="AL163" s="485"/>
      <c r="AM163" s="485"/>
      <c r="AN163" s="485"/>
    </row>
    <row r="164" spans="1:40" x14ac:dyDescent="0.15">
      <c r="A164" s="485"/>
      <c r="B164" s="971">
        <f>'3b'!K70</f>
        <v>0</v>
      </c>
      <c r="C164" s="973">
        <f>IF($B164=$B$169,1,0)+IF($B164=$B$170,2,0)</f>
        <v>0</v>
      </c>
      <c r="D164" s="969">
        <f>IF($B164=$B$169,2,0)+IF($B164=$B$170,3,0)+IF($B164=$B$168,1,0)</f>
        <v>0</v>
      </c>
      <c r="E164" s="485">
        <f>IF(B115=0,0,D164)</f>
        <v>0</v>
      </c>
      <c r="F164" s="485"/>
      <c r="G164" s="485"/>
      <c r="H164" s="485"/>
      <c r="I164" s="485"/>
      <c r="J164" s="485"/>
      <c r="K164" s="485"/>
      <c r="L164" s="485"/>
      <c r="M164" s="485"/>
      <c r="N164" s="485"/>
      <c r="O164" s="485"/>
      <c r="P164" s="485"/>
      <c r="Q164" s="485"/>
      <c r="R164" s="485"/>
      <c r="S164" s="485"/>
      <c r="T164" s="485"/>
      <c r="U164" s="485"/>
      <c r="V164" s="485"/>
      <c r="W164" s="485"/>
      <c r="X164" s="485"/>
      <c r="Y164" s="485"/>
      <c r="Z164" s="485"/>
      <c r="AA164" s="485"/>
      <c r="AB164" s="485"/>
      <c r="AC164" s="485"/>
      <c r="AD164" s="485"/>
      <c r="AE164" s="485"/>
      <c r="AF164" s="485"/>
      <c r="AG164" s="485"/>
      <c r="AH164" s="485"/>
      <c r="AI164" s="485"/>
      <c r="AJ164" s="485"/>
      <c r="AK164" s="485"/>
      <c r="AL164" s="485"/>
      <c r="AM164" s="485"/>
      <c r="AN164" s="485"/>
    </row>
    <row r="165" spans="1:40" x14ac:dyDescent="0.15">
      <c r="A165" s="485"/>
      <c r="B165" s="485"/>
      <c r="C165" s="485"/>
      <c r="D165" s="485"/>
      <c r="E165" s="485"/>
      <c r="F165" s="485"/>
      <c r="G165" s="485"/>
      <c r="H165" s="485"/>
      <c r="I165" s="485"/>
      <c r="J165" s="485"/>
      <c r="K165" s="485"/>
      <c r="L165" s="485"/>
      <c r="M165" s="485"/>
      <c r="N165" s="485"/>
      <c r="O165" s="485"/>
      <c r="P165" s="485"/>
      <c r="Q165" s="485"/>
      <c r="R165" s="485"/>
      <c r="S165" s="485"/>
      <c r="T165" s="485"/>
      <c r="U165" s="485"/>
      <c r="V165" s="485"/>
      <c r="W165" s="485"/>
      <c r="X165" s="485"/>
      <c r="Y165" s="485"/>
      <c r="Z165" s="485"/>
      <c r="AA165" s="485"/>
      <c r="AB165" s="485"/>
      <c r="AC165" s="485"/>
      <c r="AD165" s="485"/>
      <c r="AE165" s="485"/>
      <c r="AF165" s="485"/>
      <c r="AG165" s="485"/>
      <c r="AH165" s="485"/>
      <c r="AI165" s="485"/>
      <c r="AJ165" s="485"/>
      <c r="AK165" s="485"/>
      <c r="AL165" s="485"/>
      <c r="AM165" s="485"/>
      <c r="AN165" s="485"/>
    </row>
    <row r="166" spans="1:40" x14ac:dyDescent="0.15">
      <c r="A166" s="485"/>
      <c r="B166" s="481"/>
      <c r="C166" s="485"/>
      <c r="D166" s="485"/>
      <c r="E166" s="485"/>
      <c r="F166" s="485"/>
      <c r="G166" s="485"/>
      <c r="H166" s="485"/>
      <c r="I166" s="485"/>
      <c r="J166" s="485"/>
      <c r="K166" s="485"/>
      <c r="L166" s="485"/>
      <c r="M166" s="485"/>
      <c r="N166" s="485"/>
      <c r="O166" s="485"/>
      <c r="P166" s="485"/>
      <c r="Q166" s="485"/>
      <c r="R166" s="485"/>
      <c r="S166" s="485"/>
      <c r="T166" s="485"/>
      <c r="U166" s="485"/>
      <c r="V166" s="485"/>
      <c r="W166" s="485"/>
      <c r="X166" s="485"/>
      <c r="Y166" s="485"/>
      <c r="Z166" s="485"/>
      <c r="AA166" s="485"/>
      <c r="AB166" s="485"/>
      <c r="AC166" s="485"/>
      <c r="AD166" s="485"/>
      <c r="AE166" s="485"/>
      <c r="AF166" s="485"/>
      <c r="AG166" s="485"/>
      <c r="AH166" s="485"/>
      <c r="AI166" s="485"/>
      <c r="AJ166" s="485"/>
      <c r="AK166" s="485"/>
      <c r="AL166" s="485"/>
      <c r="AM166" s="485"/>
      <c r="AN166" s="485"/>
    </row>
    <row r="167" spans="1:40" x14ac:dyDescent="0.15">
      <c r="A167" s="485"/>
      <c r="B167" s="624" t="s">
        <v>5</v>
      </c>
      <c r="C167" s="485"/>
      <c r="D167" s="485"/>
      <c r="E167" s="485"/>
      <c r="F167" s="485"/>
      <c r="G167" s="485"/>
      <c r="H167" s="485"/>
      <c r="I167" s="485"/>
      <c r="J167" s="485"/>
      <c r="K167" s="485"/>
      <c r="L167" s="485"/>
      <c r="M167" s="485"/>
      <c r="N167" s="485"/>
      <c r="O167" s="485"/>
      <c r="P167" s="485"/>
      <c r="Q167" s="485"/>
      <c r="R167" s="485"/>
      <c r="S167" s="485"/>
      <c r="T167" s="485"/>
      <c r="U167" s="485"/>
      <c r="V167" s="485"/>
      <c r="W167" s="485"/>
      <c r="X167" s="485"/>
      <c r="Y167" s="485"/>
      <c r="Z167" s="485"/>
      <c r="AA167" s="485"/>
      <c r="AB167" s="485"/>
      <c r="AC167" s="485"/>
      <c r="AD167" s="485"/>
      <c r="AE167" s="485"/>
      <c r="AF167" s="485"/>
      <c r="AG167" s="485"/>
      <c r="AH167" s="485"/>
      <c r="AI167" s="485"/>
      <c r="AJ167" s="485"/>
      <c r="AK167" s="485"/>
      <c r="AL167" s="485"/>
      <c r="AM167" s="485"/>
      <c r="AN167" s="485"/>
    </row>
    <row r="168" spans="1:40" x14ac:dyDescent="0.15">
      <c r="A168" s="485"/>
      <c r="B168" s="481" t="s">
        <v>1601</v>
      </c>
      <c r="C168" s="485"/>
      <c r="D168" s="485"/>
      <c r="E168" s="485"/>
      <c r="F168" s="485"/>
      <c r="G168" s="485"/>
      <c r="H168" s="485"/>
      <c r="I168" s="485"/>
      <c r="J168" s="485"/>
      <c r="K168" s="485"/>
      <c r="L168" s="485"/>
      <c r="M168" s="485"/>
      <c r="N168" s="485"/>
      <c r="O168" s="485"/>
      <c r="P168" s="485"/>
      <c r="Q168" s="485"/>
      <c r="R168" s="485"/>
      <c r="S168" s="485"/>
      <c r="T168" s="485"/>
      <c r="U168" s="485"/>
      <c r="V168" s="485"/>
      <c r="W168" s="485"/>
      <c r="X168" s="485"/>
      <c r="Y168" s="485"/>
      <c r="Z168" s="485"/>
      <c r="AA168" s="485"/>
      <c r="AB168" s="485"/>
      <c r="AC168" s="485"/>
      <c r="AD168" s="485"/>
      <c r="AE168" s="485"/>
      <c r="AF168" s="485"/>
      <c r="AG168" s="485"/>
      <c r="AH168" s="485"/>
      <c r="AI168" s="485"/>
      <c r="AJ168" s="485"/>
      <c r="AK168" s="485"/>
      <c r="AL168" s="485"/>
      <c r="AM168" s="485"/>
      <c r="AN168" s="485"/>
    </row>
    <row r="169" spans="1:40" x14ac:dyDescent="0.15">
      <c r="A169" s="485"/>
      <c r="B169" s="481" t="s">
        <v>1602</v>
      </c>
      <c r="C169" s="485"/>
      <c r="D169" s="485"/>
      <c r="E169" s="485"/>
      <c r="F169" s="485"/>
      <c r="G169" s="485"/>
      <c r="H169" s="485"/>
      <c r="I169" s="485"/>
      <c r="J169" s="485"/>
      <c r="K169" s="485"/>
      <c r="L169" s="485"/>
      <c r="M169" s="485"/>
      <c r="N169" s="485"/>
      <c r="O169" s="485"/>
      <c r="P169" s="485"/>
      <c r="Q169" s="485"/>
      <c r="R169" s="485"/>
      <c r="S169" s="485"/>
      <c r="T169" s="485"/>
      <c r="U169" s="485"/>
      <c r="V169" s="485"/>
      <c r="W169" s="485"/>
      <c r="X169" s="485"/>
      <c r="Y169" s="485"/>
      <c r="Z169" s="485"/>
      <c r="AA169" s="485"/>
      <c r="AB169" s="485"/>
      <c r="AC169" s="485"/>
      <c r="AD169" s="485"/>
      <c r="AE169" s="485"/>
      <c r="AF169" s="485"/>
      <c r="AG169" s="485"/>
      <c r="AH169" s="485"/>
      <c r="AI169" s="485"/>
      <c r="AJ169" s="485"/>
      <c r="AK169" s="485"/>
      <c r="AL169" s="485"/>
      <c r="AM169" s="485"/>
      <c r="AN169" s="485"/>
    </row>
    <row r="170" spans="1:40" x14ac:dyDescent="0.15">
      <c r="A170" s="485"/>
      <c r="B170" s="481" t="s">
        <v>1603</v>
      </c>
      <c r="C170" s="485"/>
      <c r="D170" s="485"/>
      <c r="E170" s="485"/>
      <c r="F170" s="485"/>
      <c r="G170" s="485"/>
      <c r="H170" s="485"/>
      <c r="I170" s="485"/>
      <c r="J170" s="485"/>
      <c r="K170" s="485"/>
      <c r="L170" s="485"/>
      <c r="M170" s="485"/>
      <c r="N170" s="485"/>
      <c r="O170" s="485"/>
      <c r="P170" s="485"/>
      <c r="Q170" s="485"/>
      <c r="R170" s="485"/>
      <c r="S170" s="485"/>
      <c r="T170" s="485"/>
      <c r="U170" s="485"/>
      <c r="V170" s="485"/>
      <c r="W170" s="485"/>
      <c r="X170" s="485"/>
      <c r="Y170" s="485"/>
      <c r="Z170" s="485"/>
      <c r="AA170" s="485"/>
      <c r="AB170" s="485"/>
      <c r="AC170" s="485"/>
      <c r="AD170" s="485"/>
      <c r="AE170" s="485"/>
      <c r="AF170" s="485"/>
      <c r="AG170" s="485"/>
      <c r="AH170" s="485"/>
      <c r="AI170" s="485"/>
      <c r="AJ170" s="485"/>
      <c r="AK170" s="485"/>
      <c r="AL170" s="485"/>
      <c r="AM170" s="485"/>
      <c r="AN170" s="485"/>
    </row>
    <row r="171" spans="1:40" x14ac:dyDescent="0.15">
      <c r="A171" s="485"/>
      <c r="B171" s="481"/>
      <c r="C171" s="485"/>
      <c r="D171" s="485"/>
      <c r="E171" s="485"/>
      <c r="F171" s="485"/>
      <c r="G171" s="485"/>
      <c r="H171" s="485"/>
      <c r="I171" s="485"/>
      <c r="J171" s="485"/>
      <c r="K171" s="485"/>
      <c r="L171" s="485"/>
      <c r="M171" s="485"/>
      <c r="N171" s="485"/>
      <c r="O171" s="485"/>
      <c r="P171" s="485"/>
      <c r="Q171" s="485"/>
      <c r="R171" s="485"/>
      <c r="S171" s="485"/>
      <c r="T171" s="485"/>
      <c r="U171" s="485"/>
      <c r="V171" s="485"/>
      <c r="W171" s="485"/>
      <c r="X171" s="485"/>
      <c r="Y171" s="485"/>
      <c r="Z171" s="485"/>
      <c r="AA171" s="485"/>
      <c r="AB171" s="485"/>
      <c r="AC171" s="485"/>
      <c r="AD171" s="485"/>
      <c r="AE171" s="485"/>
      <c r="AF171" s="485"/>
      <c r="AG171" s="485"/>
      <c r="AH171" s="485"/>
      <c r="AI171" s="485"/>
      <c r="AJ171" s="485"/>
      <c r="AK171" s="485"/>
      <c r="AL171" s="485"/>
      <c r="AM171" s="485"/>
      <c r="AN171" s="485"/>
    </row>
    <row r="172" spans="1:40" x14ac:dyDescent="0.15">
      <c r="A172" s="485"/>
      <c r="B172" s="476"/>
      <c r="C172" s="485"/>
      <c r="D172" s="485"/>
      <c r="E172" s="485"/>
      <c r="F172" s="485"/>
      <c r="G172" s="485"/>
      <c r="H172" s="485"/>
      <c r="I172" s="485"/>
      <c r="J172" s="485"/>
      <c r="K172" s="485"/>
      <c r="L172" s="485"/>
      <c r="M172" s="485"/>
      <c r="N172" s="485"/>
      <c r="O172" s="485"/>
      <c r="P172" s="485"/>
      <c r="Q172" s="485"/>
      <c r="R172" s="485"/>
      <c r="S172" s="485"/>
      <c r="T172" s="485"/>
      <c r="U172" s="485"/>
      <c r="V172" s="485"/>
      <c r="W172" s="485"/>
      <c r="X172" s="485"/>
      <c r="Y172" s="485"/>
      <c r="Z172" s="485"/>
      <c r="AA172" s="485"/>
      <c r="AB172" s="485"/>
      <c r="AC172" s="485"/>
      <c r="AD172" s="485"/>
      <c r="AE172" s="485"/>
      <c r="AF172" s="485"/>
      <c r="AG172" s="485"/>
      <c r="AH172" s="485"/>
      <c r="AI172" s="485"/>
      <c r="AJ172" s="485"/>
      <c r="AK172" s="485"/>
      <c r="AL172" s="485"/>
      <c r="AM172" s="485"/>
      <c r="AN172" s="485"/>
    </row>
    <row r="173" spans="1:40" x14ac:dyDescent="0.15">
      <c r="A173" s="485"/>
      <c r="C173" s="485"/>
      <c r="D173" s="485"/>
      <c r="E173" s="485"/>
      <c r="F173" s="485"/>
      <c r="G173" s="485"/>
      <c r="H173" s="485"/>
      <c r="I173" s="485"/>
      <c r="J173" s="485"/>
      <c r="K173" s="485"/>
      <c r="L173" s="485"/>
      <c r="M173" s="485"/>
      <c r="N173" s="485"/>
      <c r="O173" s="485"/>
      <c r="P173" s="485"/>
      <c r="Q173" s="485"/>
      <c r="R173" s="485"/>
      <c r="S173" s="485"/>
      <c r="T173" s="485"/>
      <c r="U173" s="485"/>
      <c r="V173" s="485"/>
      <c r="W173" s="485"/>
      <c r="X173" s="485"/>
      <c r="Y173" s="485"/>
      <c r="Z173" s="485"/>
      <c r="AA173" s="485"/>
      <c r="AB173" s="485"/>
      <c r="AC173" s="485"/>
      <c r="AD173" s="485"/>
      <c r="AE173" s="485"/>
      <c r="AF173" s="485"/>
      <c r="AG173" s="485"/>
      <c r="AH173" s="485"/>
      <c r="AI173" s="485"/>
      <c r="AJ173" s="485"/>
      <c r="AK173" s="485"/>
      <c r="AL173" s="485"/>
      <c r="AM173" s="485"/>
      <c r="AN173" s="485"/>
    </row>
    <row r="174" spans="1:40" x14ac:dyDescent="0.15">
      <c r="A174" s="485"/>
      <c r="B174" s="476"/>
      <c r="C174" s="485"/>
      <c r="D174" s="485"/>
      <c r="E174" s="485"/>
      <c r="F174" s="485"/>
      <c r="G174" s="485"/>
      <c r="H174" s="485"/>
      <c r="I174" s="485"/>
      <c r="J174" s="485"/>
      <c r="K174" s="485"/>
      <c r="L174" s="485"/>
      <c r="M174" s="485"/>
      <c r="N174" s="485"/>
      <c r="O174" s="485"/>
      <c r="P174" s="485"/>
      <c r="Q174" s="485"/>
      <c r="R174" s="485"/>
      <c r="S174" s="485"/>
      <c r="T174" s="485"/>
      <c r="U174" s="485"/>
      <c r="V174" s="485"/>
      <c r="W174" s="485"/>
      <c r="X174" s="485"/>
      <c r="Y174" s="485"/>
      <c r="Z174" s="485"/>
      <c r="AA174" s="485"/>
      <c r="AB174" s="485"/>
      <c r="AC174" s="485"/>
      <c r="AD174" s="485"/>
      <c r="AE174" s="485"/>
      <c r="AF174" s="485"/>
      <c r="AG174" s="485"/>
      <c r="AH174" s="485"/>
      <c r="AI174" s="485"/>
      <c r="AJ174" s="485"/>
      <c r="AK174" s="485"/>
      <c r="AL174" s="485"/>
      <c r="AM174" s="485"/>
      <c r="AN174" s="485"/>
    </row>
    <row r="175" spans="1:40" x14ac:dyDescent="0.15">
      <c r="A175" s="485"/>
      <c r="B175" s="476"/>
      <c r="C175" s="485"/>
      <c r="D175" s="485"/>
      <c r="E175" s="485"/>
      <c r="F175" s="485"/>
      <c r="G175" s="485"/>
      <c r="H175" s="485"/>
      <c r="I175" s="485"/>
      <c r="J175" s="485"/>
      <c r="K175" s="485"/>
      <c r="L175" s="485"/>
      <c r="M175" s="485"/>
      <c r="N175" s="485"/>
      <c r="O175" s="485"/>
      <c r="P175" s="485"/>
      <c r="Q175" s="485"/>
      <c r="R175" s="485"/>
      <c r="S175" s="485"/>
      <c r="T175" s="485"/>
      <c r="U175" s="485"/>
      <c r="V175" s="485"/>
      <c r="W175" s="485"/>
      <c r="X175" s="485"/>
      <c r="Y175" s="485"/>
      <c r="Z175" s="485"/>
      <c r="AA175" s="485"/>
      <c r="AB175" s="485"/>
      <c r="AC175" s="485"/>
      <c r="AD175" s="485"/>
      <c r="AE175" s="485"/>
      <c r="AF175" s="485"/>
      <c r="AG175" s="485"/>
      <c r="AH175" s="485"/>
      <c r="AI175" s="485"/>
      <c r="AJ175" s="485"/>
      <c r="AK175" s="485"/>
      <c r="AL175" s="485"/>
      <c r="AM175" s="485"/>
      <c r="AN175" s="485"/>
    </row>
    <row r="176" spans="1:40" x14ac:dyDescent="0.15">
      <c r="A176" s="485"/>
      <c r="B176" s="476"/>
      <c r="C176" s="485"/>
      <c r="D176" s="485"/>
      <c r="E176" s="485"/>
      <c r="F176" s="485"/>
      <c r="G176" s="485"/>
      <c r="H176" s="485"/>
      <c r="I176" s="485"/>
      <c r="J176" s="485"/>
      <c r="K176" s="485"/>
      <c r="L176" s="485"/>
      <c r="M176" s="485"/>
      <c r="N176" s="485"/>
      <c r="O176" s="485"/>
      <c r="P176" s="485"/>
      <c r="Q176" s="485"/>
      <c r="R176" s="485"/>
      <c r="S176" s="485"/>
      <c r="T176" s="485"/>
      <c r="U176" s="485"/>
      <c r="V176" s="485"/>
      <c r="W176" s="485"/>
      <c r="X176" s="485"/>
      <c r="Y176" s="485"/>
      <c r="Z176" s="485"/>
      <c r="AA176" s="485"/>
      <c r="AB176" s="485"/>
      <c r="AC176" s="485"/>
      <c r="AD176" s="485"/>
      <c r="AE176" s="485"/>
      <c r="AF176" s="485"/>
      <c r="AG176" s="485"/>
      <c r="AH176" s="485"/>
      <c r="AI176" s="485"/>
      <c r="AJ176" s="485"/>
      <c r="AK176" s="485"/>
      <c r="AL176" s="485"/>
      <c r="AM176" s="485"/>
      <c r="AN176" s="485"/>
    </row>
    <row r="177" spans="1:40" x14ac:dyDescent="0.15">
      <c r="A177" s="485"/>
      <c r="B177" s="476"/>
      <c r="C177" s="485"/>
      <c r="D177" s="485"/>
      <c r="E177" s="485"/>
      <c r="F177" s="485"/>
      <c r="G177" s="485"/>
      <c r="H177" s="485"/>
      <c r="I177" s="485"/>
      <c r="J177" s="485"/>
      <c r="K177" s="485"/>
      <c r="L177" s="485"/>
      <c r="M177" s="485"/>
      <c r="N177" s="485"/>
      <c r="O177" s="485"/>
      <c r="P177" s="485"/>
      <c r="Q177" s="485"/>
      <c r="R177" s="485"/>
      <c r="S177" s="485"/>
      <c r="T177" s="485"/>
      <c r="U177" s="485"/>
      <c r="V177" s="485"/>
      <c r="W177" s="485"/>
      <c r="X177" s="485"/>
      <c r="Y177" s="485"/>
      <c r="Z177" s="485"/>
      <c r="AA177" s="485"/>
      <c r="AB177" s="485"/>
      <c r="AC177" s="485"/>
      <c r="AD177" s="485"/>
      <c r="AE177" s="485"/>
      <c r="AF177" s="485"/>
      <c r="AG177" s="485"/>
      <c r="AH177" s="485"/>
      <c r="AI177" s="485"/>
      <c r="AJ177" s="485"/>
      <c r="AK177" s="485"/>
      <c r="AL177" s="485"/>
      <c r="AM177" s="485"/>
      <c r="AN177" s="485"/>
    </row>
    <row r="178" spans="1:40" x14ac:dyDescent="0.15">
      <c r="A178" s="485"/>
      <c r="B178" s="476"/>
      <c r="C178" s="485"/>
      <c r="D178" s="485"/>
      <c r="E178" s="485"/>
      <c r="F178" s="485"/>
      <c r="G178" s="485"/>
      <c r="H178" s="485"/>
      <c r="I178" s="485"/>
      <c r="J178" s="485"/>
      <c r="K178" s="485"/>
      <c r="L178" s="485"/>
      <c r="M178" s="485"/>
      <c r="N178" s="485"/>
      <c r="O178" s="485"/>
      <c r="P178" s="485"/>
      <c r="Q178" s="485"/>
      <c r="R178" s="485"/>
      <c r="S178" s="485"/>
      <c r="T178" s="485"/>
      <c r="U178" s="485"/>
      <c r="V178" s="485"/>
      <c r="W178" s="485"/>
      <c r="X178" s="485"/>
      <c r="Y178" s="485"/>
      <c r="Z178" s="485"/>
      <c r="AA178" s="485"/>
      <c r="AB178" s="485"/>
      <c r="AC178" s="485"/>
      <c r="AD178" s="485"/>
      <c r="AE178" s="485"/>
      <c r="AF178" s="485"/>
      <c r="AG178" s="485"/>
      <c r="AH178" s="485"/>
      <c r="AI178" s="485"/>
      <c r="AJ178" s="485"/>
      <c r="AK178" s="485"/>
      <c r="AL178" s="485"/>
      <c r="AM178" s="485"/>
      <c r="AN178" s="485"/>
    </row>
    <row r="179" spans="1:40" x14ac:dyDescent="0.15">
      <c r="A179" s="485"/>
      <c r="B179" s="485"/>
      <c r="C179" s="485"/>
      <c r="D179" s="485"/>
      <c r="E179" s="485"/>
      <c r="F179" s="485"/>
      <c r="G179" s="485"/>
      <c r="H179" s="485"/>
      <c r="I179" s="485"/>
      <c r="J179" s="485"/>
      <c r="K179" s="485"/>
      <c r="L179" s="485"/>
      <c r="M179" s="485"/>
      <c r="N179" s="485"/>
      <c r="O179" s="485"/>
      <c r="P179" s="485"/>
      <c r="Q179" s="485"/>
      <c r="R179" s="485"/>
      <c r="S179" s="485"/>
      <c r="T179" s="485"/>
      <c r="U179" s="485"/>
      <c r="V179" s="485"/>
      <c r="W179" s="485"/>
      <c r="X179" s="485"/>
      <c r="Y179" s="485"/>
      <c r="Z179" s="485"/>
      <c r="AA179" s="485"/>
      <c r="AB179" s="485"/>
      <c r="AC179" s="485"/>
      <c r="AD179" s="485"/>
      <c r="AE179" s="485"/>
      <c r="AF179" s="485"/>
      <c r="AG179" s="485"/>
      <c r="AH179" s="485"/>
      <c r="AI179" s="485"/>
      <c r="AJ179" s="485"/>
      <c r="AK179" s="485"/>
      <c r="AL179" s="485"/>
      <c r="AM179" s="485"/>
      <c r="AN179" s="485"/>
    </row>
    <row r="180" spans="1:40" x14ac:dyDescent="0.15">
      <c r="A180" s="485"/>
      <c r="B180" s="485"/>
      <c r="C180" s="485"/>
      <c r="D180" s="485"/>
      <c r="E180" s="485"/>
      <c r="F180" s="485"/>
      <c r="G180" s="485"/>
      <c r="H180" s="485"/>
      <c r="I180" s="485"/>
      <c r="J180" s="485"/>
      <c r="K180" s="485"/>
      <c r="L180" s="485"/>
      <c r="M180" s="485"/>
      <c r="N180" s="485"/>
      <c r="O180" s="485"/>
      <c r="P180" s="485"/>
      <c r="Q180" s="485"/>
      <c r="R180" s="485"/>
      <c r="S180" s="485"/>
      <c r="T180" s="485"/>
      <c r="U180" s="485"/>
      <c r="V180" s="485"/>
      <c r="W180" s="485"/>
      <c r="X180" s="485"/>
      <c r="Y180" s="485"/>
      <c r="Z180" s="485"/>
      <c r="AA180" s="485"/>
      <c r="AB180" s="485"/>
      <c r="AC180" s="485"/>
      <c r="AD180" s="485"/>
      <c r="AE180" s="485"/>
      <c r="AF180" s="485"/>
      <c r="AG180" s="485"/>
      <c r="AH180" s="485"/>
      <c r="AI180" s="485"/>
      <c r="AJ180" s="485"/>
      <c r="AK180" s="485"/>
      <c r="AL180" s="485"/>
      <c r="AM180" s="485"/>
      <c r="AN180" s="485"/>
    </row>
    <row r="181" spans="1:40" x14ac:dyDescent="0.15">
      <c r="A181" s="485"/>
      <c r="B181" s="485"/>
      <c r="C181" s="485"/>
      <c r="D181" s="485"/>
      <c r="E181" s="485"/>
      <c r="F181" s="485"/>
      <c r="G181" s="485"/>
      <c r="H181" s="485"/>
      <c r="I181" s="485"/>
      <c r="J181" s="485"/>
      <c r="K181" s="485"/>
      <c r="L181" s="485"/>
      <c r="M181" s="485"/>
      <c r="N181" s="485"/>
      <c r="O181" s="485"/>
      <c r="P181" s="485"/>
      <c r="Q181" s="485"/>
      <c r="R181" s="485"/>
      <c r="S181" s="485"/>
      <c r="T181" s="485"/>
      <c r="U181" s="485"/>
      <c r="V181" s="485"/>
      <c r="W181" s="485"/>
      <c r="X181" s="485"/>
      <c r="Y181" s="485"/>
      <c r="Z181" s="485"/>
      <c r="AA181" s="485"/>
      <c r="AB181" s="485"/>
      <c r="AC181" s="485"/>
      <c r="AD181" s="485"/>
      <c r="AE181" s="485"/>
      <c r="AF181" s="485"/>
      <c r="AG181" s="485"/>
      <c r="AH181" s="485"/>
      <c r="AI181" s="485"/>
      <c r="AJ181" s="485"/>
      <c r="AK181" s="485"/>
      <c r="AL181" s="485"/>
      <c r="AM181" s="485"/>
      <c r="AN181" s="485"/>
    </row>
    <row r="182" spans="1:40" x14ac:dyDescent="0.15">
      <c r="A182" s="485"/>
      <c r="B182" s="485"/>
      <c r="C182" s="485"/>
      <c r="D182" s="485"/>
      <c r="E182" s="485"/>
      <c r="F182" s="485"/>
      <c r="G182" s="485"/>
      <c r="H182" s="485"/>
      <c r="I182" s="485"/>
      <c r="J182" s="485"/>
      <c r="K182" s="485"/>
      <c r="L182" s="485"/>
      <c r="M182" s="485"/>
      <c r="N182" s="485"/>
      <c r="O182" s="485"/>
      <c r="P182" s="485"/>
      <c r="Q182" s="485"/>
      <c r="R182" s="485"/>
      <c r="S182" s="485"/>
      <c r="T182" s="485"/>
      <c r="U182" s="485"/>
      <c r="V182" s="485"/>
      <c r="W182" s="485"/>
      <c r="X182" s="485"/>
      <c r="Y182" s="485"/>
      <c r="Z182" s="485"/>
      <c r="AA182" s="485"/>
      <c r="AB182" s="485"/>
      <c r="AC182" s="485"/>
      <c r="AD182" s="485"/>
      <c r="AE182" s="485"/>
      <c r="AF182" s="485"/>
      <c r="AG182" s="485"/>
      <c r="AH182" s="485"/>
      <c r="AI182" s="485"/>
      <c r="AJ182" s="485"/>
      <c r="AK182" s="485"/>
      <c r="AL182" s="485"/>
      <c r="AM182" s="485"/>
      <c r="AN182" s="485"/>
    </row>
    <row r="183" spans="1:40" x14ac:dyDescent="0.15">
      <c r="A183" s="485"/>
      <c r="B183" s="485"/>
      <c r="C183" s="485"/>
      <c r="D183" s="485"/>
      <c r="E183" s="485"/>
      <c r="F183" s="485"/>
      <c r="G183" s="485"/>
      <c r="H183" s="485"/>
      <c r="I183" s="485"/>
      <c r="J183" s="485"/>
      <c r="K183" s="485"/>
      <c r="L183" s="485"/>
      <c r="M183" s="485"/>
      <c r="N183" s="485"/>
      <c r="O183" s="485"/>
      <c r="P183" s="485"/>
      <c r="Q183" s="485"/>
      <c r="R183" s="485"/>
      <c r="S183" s="485"/>
      <c r="T183" s="485"/>
      <c r="U183" s="485"/>
      <c r="V183" s="485"/>
      <c r="W183" s="485"/>
      <c r="X183" s="485"/>
      <c r="Y183" s="485"/>
      <c r="Z183" s="485"/>
      <c r="AA183" s="485"/>
      <c r="AB183" s="485"/>
      <c r="AC183" s="485"/>
      <c r="AD183" s="485"/>
      <c r="AE183" s="485"/>
      <c r="AF183" s="485"/>
      <c r="AG183" s="485"/>
      <c r="AH183" s="485"/>
      <c r="AI183" s="485"/>
      <c r="AJ183" s="485"/>
      <c r="AK183" s="485"/>
      <c r="AL183" s="485"/>
      <c r="AM183" s="485"/>
      <c r="AN183" s="485"/>
    </row>
    <row r="184" spans="1:40" x14ac:dyDescent="0.15">
      <c r="A184" s="485"/>
      <c r="B184" s="485"/>
      <c r="C184" s="485"/>
      <c r="D184" s="485"/>
      <c r="E184" s="485"/>
      <c r="F184" s="485"/>
      <c r="G184" s="485"/>
      <c r="H184" s="485"/>
      <c r="I184" s="485"/>
      <c r="J184" s="485"/>
      <c r="K184" s="485"/>
      <c r="L184" s="485"/>
      <c r="M184" s="485"/>
      <c r="N184" s="485"/>
      <c r="O184" s="485"/>
      <c r="P184" s="485"/>
      <c r="Q184" s="485"/>
      <c r="R184" s="485"/>
      <c r="S184" s="485"/>
      <c r="T184" s="485"/>
      <c r="U184" s="485"/>
      <c r="V184" s="485"/>
      <c r="W184" s="485"/>
      <c r="X184" s="485"/>
      <c r="Y184" s="485"/>
      <c r="Z184" s="485"/>
      <c r="AA184" s="485"/>
      <c r="AB184" s="485"/>
      <c r="AC184" s="485"/>
      <c r="AD184" s="485"/>
      <c r="AE184" s="485"/>
      <c r="AF184" s="485"/>
      <c r="AG184" s="485"/>
      <c r="AH184" s="485"/>
      <c r="AI184" s="485"/>
      <c r="AJ184" s="485"/>
      <c r="AK184" s="485"/>
      <c r="AL184" s="485"/>
      <c r="AM184" s="485"/>
      <c r="AN184" s="485"/>
    </row>
    <row r="185" spans="1:40" x14ac:dyDescent="0.15">
      <c r="A185" s="485"/>
      <c r="B185" s="485"/>
      <c r="C185" s="485"/>
      <c r="D185" s="485"/>
      <c r="E185" s="485"/>
      <c r="F185" s="485"/>
      <c r="G185" s="485"/>
      <c r="H185" s="485"/>
      <c r="I185" s="485"/>
      <c r="J185" s="485"/>
      <c r="K185" s="485"/>
      <c r="L185" s="485"/>
      <c r="M185" s="485"/>
      <c r="N185" s="485"/>
      <c r="O185" s="485"/>
      <c r="P185" s="485"/>
      <c r="Q185" s="485"/>
      <c r="R185" s="485"/>
      <c r="S185" s="485"/>
      <c r="T185" s="485"/>
      <c r="U185" s="485"/>
      <c r="V185" s="485"/>
      <c r="W185" s="485"/>
      <c r="X185" s="485"/>
      <c r="Y185" s="485"/>
      <c r="Z185" s="485"/>
      <c r="AA185" s="485"/>
      <c r="AB185" s="485"/>
      <c r="AC185" s="485"/>
      <c r="AD185" s="485"/>
      <c r="AE185" s="485"/>
      <c r="AF185" s="485"/>
      <c r="AG185" s="485"/>
      <c r="AH185" s="485"/>
      <c r="AI185" s="485"/>
      <c r="AJ185" s="485"/>
      <c r="AK185" s="485"/>
      <c r="AL185" s="485"/>
      <c r="AM185" s="485"/>
      <c r="AN185" s="485"/>
    </row>
    <row r="186" spans="1:40" x14ac:dyDescent="0.15">
      <c r="A186" s="485"/>
      <c r="B186" s="485"/>
      <c r="C186" s="485"/>
      <c r="D186" s="485"/>
      <c r="E186" s="485"/>
      <c r="F186" s="485"/>
      <c r="G186" s="485"/>
      <c r="H186" s="485"/>
      <c r="I186" s="485"/>
      <c r="J186" s="485"/>
      <c r="K186" s="485"/>
      <c r="L186" s="485"/>
      <c r="M186" s="485"/>
      <c r="N186" s="485"/>
      <c r="O186" s="485"/>
      <c r="P186" s="485"/>
      <c r="Q186" s="485"/>
      <c r="R186" s="485"/>
      <c r="S186" s="485"/>
      <c r="T186" s="485"/>
      <c r="U186" s="485"/>
      <c r="V186" s="485"/>
      <c r="W186" s="485"/>
      <c r="X186" s="485"/>
      <c r="Y186" s="485"/>
      <c r="Z186" s="485"/>
      <c r="AA186" s="485"/>
      <c r="AB186" s="485"/>
      <c r="AC186" s="485"/>
      <c r="AD186" s="485"/>
      <c r="AE186" s="485"/>
      <c r="AF186" s="485"/>
      <c r="AG186" s="485"/>
      <c r="AH186" s="485"/>
      <c r="AI186" s="485"/>
      <c r="AJ186" s="485"/>
      <c r="AK186" s="485"/>
      <c r="AL186" s="485"/>
      <c r="AM186" s="485"/>
      <c r="AN186" s="485"/>
    </row>
    <row r="187" spans="1:40" x14ac:dyDescent="0.15">
      <c r="A187" s="485"/>
      <c r="B187" s="485"/>
      <c r="C187" s="485"/>
      <c r="D187" s="485"/>
      <c r="E187" s="485"/>
      <c r="F187" s="485"/>
      <c r="G187" s="485"/>
      <c r="H187" s="485"/>
      <c r="I187" s="485"/>
      <c r="J187" s="485"/>
      <c r="K187" s="485"/>
      <c r="L187" s="485"/>
      <c r="M187" s="485"/>
      <c r="N187" s="485"/>
      <c r="O187" s="485"/>
      <c r="P187" s="485"/>
      <c r="Q187" s="485"/>
      <c r="R187" s="485"/>
      <c r="S187" s="485"/>
      <c r="T187" s="485"/>
      <c r="U187" s="485"/>
      <c r="V187" s="485"/>
      <c r="W187" s="485"/>
      <c r="X187" s="485"/>
      <c r="Y187" s="485"/>
      <c r="Z187" s="485"/>
      <c r="AA187" s="485"/>
      <c r="AB187" s="485"/>
      <c r="AC187" s="485"/>
      <c r="AD187" s="485"/>
      <c r="AE187" s="485"/>
      <c r="AF187" s="485"/>
      <c r="AG187" s="485"/>
      <c r="AH187" s="485"/>
      <c r="AI187" s="485"/>
      <c r="AJ187" s="485"/>
      <c r="AK187" s="485"/>
      <c r="AL187" s="485"/>
      <c r="AM187" s="485"/>
      <c r="AN187" s="485"/>
    </row>
    <row r="188" spans="1:40" x14ac:dyDescent="0.15">
      <c r="A188" s="485"/>
      <c r="B188" s="485"/>
      <c r="C188" s="485"/>
      <c r="D188" s="485"/>
      <c r="E188" s="485"/>
      <c r="F188" s="485"/>
      <c r="G188" s="485"/>
      <c r="H188" s="485"/>
      <c r="I188" s="485"/>
      <c r="J188" s="485"/>
      <c r="K188" s="485"/>
      <c r="L188" s="485"/>
      <c r="M188" s="485"/>
      <c r="N188" s="485"/>
      <c r="O188" s="485"/>
      <c r="P188" s="485"/>
      <c r="Q188" s="485"/>
      <c r="R188" s="485"/>
      <c r="S188" s="485"/>
      <c r="T188" s="485"/>
      <c r="U188" s="485"/>
      <c r="V188" s="485"/>
      <c r="W188" s="485"/>
      <c r="X188" s="485"/>
      <c r="Y188" s="485"/>
      <c r="Z188" s="485"/>
      <c r="AA188" s="485"/>
      <c r="AB188" s="485"/>
      <c r="AC188" s="485"/>
      <c r="AD188" s="485"/>
      <c r="AE188" s="485"/>
      <c r="AF188" s="485"/>
      <c r="AG188" s="485"/>
      <c r="AH188" s="485"/>
      <c r="AI188" s="485"/>
      <c r="AJ188" s="485"/>
      <c r="AK188" s="485"/>
      <c r="AL188" s="485"/>
      <c r="AM188" s="485"/>
      <c r="AN188" s="485"/>
    </row>
    <row r="189" spans="1:40" x14ac:dyDescent="0.15">
      <c r="A189" s="485"/>
      <c r="B189" s="485"/>
      <c r="C189" s="485"/>
      <c r="D189" s="485"/>
      <c r="E189" s="485"/>
      <c r="F189" s="485"/>
      <c r="G189" s="485"/>
      <c r="H189" s="485"/>
      <c r="I189" s="485"/>
      <c r="J189" s="485"/>
      <c r="K189" s="485"/>
      <c r="L189" s="485"/>
      <c r="M189" s="485"/>
      <c r="N189" s="485"/>
      <c r="O189" s="485"/>
      <c r="P189" s="485"/>
      <c r="Q189" s="485"/>
      <c r="R189" s="485"/>
      <c r="S189" s="485"/>
      <c r="T189" s="485"/>
      <c r="U189" s="485"/>
      <c r="V189" s="485"/>
      <c r="W189" s="485"/>
      <c r="X189" s="485"/>
      <c r="Y189" s="485"/>
      <c r="Z189" s="485"/>
      <c r="AA189" s="485"/>
      <c r="AB189" s="485"/>
      <c r="AC189" s="485"/>
      <c r="AD189" s="485"/>
      <c r="AE189" s="485"/>
      <c r="AF189" s="485"/>
      <c r="AG189" s="485"/>
      <c r="AH189" s="485"/>
      <c r="AI189" s="485"/>
      <c r="AJ189" s="485"/>
      <c r="AK189" s="485"/>
      <c r="AL189" s="485"/>
      <c r="AM189" s="485"/>
      <c r="AN189" s="485"/>
    </row>
    <row r="190" spans="1:40" x14ac:dyDescent="0.15">
      <c r="A190" s="485"/>
      <c r="B190" s="485"/>
      <c r="C190" s="485"/>
      <c r="D190" s="485"/>
      <c r="E190" s="485"/>
      <c r="F190" s="485"/>
      <c r="G190" s="485"/>
      <c r="H190" s="485"/>
      <c r="I190" s="485"/>
      <c r="J190" s="485"/>
      <c r="K190" s="485"/>
      <c r="L190" s="485"/>
      <c r="M190" s="485"/>
      <c r="N190" s="485"/>
      <c r="O190" s="485"/>
      <c r="P190" s="485"/>
      <c r="Q190" s="485"/>
      <c r="R190" s="485"/>
      <c r="S190" s="485"/>
      <c r="T190" s="485"/>
      <c r="U190" s="485"/>
      <c r="V190" s="485"/>
      <c r="W190" s="485"/>
      <c r="X190" s="485"/>
      <c r="Y190" s="485"/>
      <c r="Z190" s="485"/>
      <c r="AA190" s="485"/>
      <c r="AB190" s="485"/>
      <c r="AC190" s="485"/>
      <c r="AD190" s="485"/>
      <c r="AE190" s="485"/>
      <c r="AF190" s="485"/>
      <c r="AG190" s="485"/>
      <c r="AH190" s="485"/>
      <c r="AI190" s="485"/>
      <c r="AJ190" s="485"/>
      <c r="AK190" s="485"/>
      <c r="AL190" s="485"/>
      <c r="AM190" s="485"/>
      <c r="AN190" s="485"/>
    </row>
    <row r="191" spans="1:40" x14ac:dyDescent="0.15">
      <c r="A191" s="485"/>
      <c r="B191" s="485"/>
      <c r="C191" s="485"/>
      <c r="D191" s="485"/>
      <c r="E191" s="485"/>
      <c r="F191" s="485"/>
      <c r="G191" s="485"/>
      <c r="H191" s="485"/>
      <c r="I191" s="485"/>
      <c r="J191" s="485"/>
      <c r="K191" s="485"/>
      <c r="L191" s="485"/>
      <c r="M191" s="485"/>
      <c r="N191" s="485"/>
      <c r="O191" s="485"/>
      <c r="P191" s="485"/>
      <c r="Q191" s="485"/>
      <c r="R191" s="485"/>
      <c r="S191" s="485"/>
      <c r="T191" s="485"/>
      <c r="U191" s="485"/>
      <c r="V191" s="485"/>
      <c r="W191" s="485"/>
      <c r="X191" s="485"/>
      <c r="Y191" s="485"/>
      <c r="Z191" s="485"/>
      <c r="AA191" s="485"/>
      <c r="AB191" s="485"/>
      <c r="AC191" s="485"/>
      <c r="AD191" s="485"/>
      <c r="AE191" s="485"/>
      <c r="AF191" s="485"/>
      <c r="AG191" s="485"/>
      <c r="AH191" s="485"/>
      <c r="AI191" s="485"/>
      <c r="AJ191" s="485"/>
      <c r="AK191" s="485"/>
      <c r="AL191" s="485"/>
      <c r="AM191" s="485"/>
      <c r="AN191" s="485"/>
    </row>
    <row r="192" spans="1:40" x14ac:dyDescent="0.15">
      <c r="A192" s="485"/>
      <c r="B192" s="485"/>
      <c r="C192" s="485"/>
      <c r="D192" s="485"/>
      <c r="E192" s="485"/>
      <c r="F192" s="485"/>
      <c r="G192" s="485"/>
      <c r="H192" s="485"/>
      <c r="I192" s="485"/>
      <c r="J192" s="485"/>
      <c r="K192" s="485"/>
      <c r="L192" s="485"/>
      <c r="M192" s="485"/>
      <c r="N192" s="485"/>
      <c r="O192" s="485"/>
      <c r="P192" s="485"/>
      <c r="Q192" s="485"/>
      <c r="R192" s="485"/>
      <c r="S192" s="485"/>
      <c r="T192" s="485"/>
      <c r="U192" s="485"/>
      <c r="V192" s="485"/>
      <c r="W192" s="485"/>
      <c r="X192" s="485"/>
      <c r="Y192" s="485"/>
      <c r="Z192" s="485"/>
      <c r="AA192" s="485"/>
      <c r="AB192" s="485"/>
      <c r="AC192" s="485"/>
      <c r="AD192" s="485"/>
      <c r="AE192" s="485"/>
      <c r="AF192" s="485"/>
      <c r="AG192" s="485"/>
      <c r="AH192" s="485"/>
      <c r="AI192" s="485"/>
      <c r="AJ192" s="485"/>
      <c r="AK192" s="485"/>
      <c r="AL192" s="485"/>
      <c r="AM192" s="485"/>
      <c r="AN192" s="485"/>
    </row>
    <row r="193" spans="1:40" x14ac:dyDescent="0.15">
      <c r="A193" s="485"/>
      <c r="B193" s="485"/>
      <c r="C193" s="485"/>
      <c r="D193" s="485"/>
      <c r="E193" s="485"/>
      <c r="F193" s="485"/>
      <c r="G193" s="485"/>
      <c r="H193" s="485"/>
      <c r="I193" s="485"/>
      <c r="J193" s="485"/>
      <c r="K193" s="485"/>
      <c r="L193" s="485"/>
      <c r="M193" s="485"/>
      <c r="N193" s="485"/>
      <c r="O193" s="485"/>
      <c r="P193" s="485"/>
      <c r="Q193" s="485"/>
      <c r="R193" s="485"/>
      <c r="S193" s="485"/>
      <c r="T193" s="485"/>
      <c r="U193" s="485"/>
      <c r="V193" s="485"/>
      <c r="W193" s="485"/>
      <c r="X193" s="485"/>
      <c r="Y193" s="485"/>
      <c r="Z193" s="485"/>
      <c r="AA193" s="485"/>
      <c r="AB193" s="485"/>
      <c r="AC193" s="485"/>
      <c r="AD193" s="485"/>
      <c r="AE193" s="485"/>
      <c r="AF193" s="485"/>
      <c r="AG193" s="485"/>
      <c r="AH193" s="485"/>
      <c r="AI193" s="485"/>
      <c r="AJ193" s="485"/>
      <c r="AK193" s="485"/>
      <c r="AL193" s="485"/>
      <c r="AM193" s="485"/>
      <c r="AN193" s="485"/>
    </row>
    <row r="194" spans="1:40" x14ac:dyDescent="0.15">
      <c r="A194" s="2811" t="s">
        <v>999</v>
      </c>
      <c r="B194" s="2810"/>
      <c r="C194" s="2810"/>
      <c r="D194" s="2810"/>
      <c r="E194" s="965"/>
      <c r="F194" s="965"/>
      <c r="G194" s="965"/>
      <c r="H194" s="965"/>
      <c r="I194" s="965"/>
      <c r="J194" s="965"/>
      <c r="K194" s="965"/>
      <c r="L194" s="965"/>
      <c r="M194" s="965"/>
      <c r="N194" s="965"/>
      <c r="O194" s="965"/>
      <c r="P194" s="965"/>
      <c r="Q194" s="965"/>
      <c r="R194" s="965"/>
      <c r="S194" s="965"/>
      <c r="T194" s="965"/>
      <c r="U194" s="965"/>
      <c r="V194" s="965"/>
      <c r="W194" s="965"/>
      <c r="X194" s="965"/>
      <c r="Y194" s="965"/>
      <c r="Z194" s="965"/>
      <c r="AA194" s="965"/>
      <c r="AB194" s="965"/>
      <c r="AC194" s="965"/>
      <c r="AD194" s="965"/>
      <c r="AE194" s="965"/>
      <c r="AF194" s="965"/>
      <c r="AG194" s="965"/>
      <c r="AH194" s="965"/>
      <c r="AI194" s="967"/>
      <c r="AJ194" s="485"/>
      <c r="AK194" s="485"/>
      <c r="AL194" s="485"/>
      <c r="AM194" s="485"/>
      <c r="AN194" s="485"/>
    </row>
    <row r="195" spans="1:40" x14ac:dyDescent="0.15">
      <c r="A195" s="968"/>
      <c r="B195" s="485"/>
      <c r="C195" s="485"/>
      <c r="D195" s="485"/>
      <c r="E195" s="485"/>
      <c r="F195" s="485"/>
      <c r="G195" s="485"/>
      <c r="H195" s="485"/>
      <c r="I195" s="485"/>
      <c r="J195" s="485"/>
      <c r="K195" s="485"/>
      <c r="L195" s="485"/>
      <c r="M195" s="485"/>
      <c r="N195" s="485"/>
      <c r="O195" s="485"/>
      <c r="P195" s="485"/>
      <c r="Q195" s="485"/>
      <c r="R195" s="485"/>
      <c r="S195" s="485"/>
      <c r="T195" s="485"/>
      <c r="U195" s="485"/>
      <c r="V195" s="485"/>
      <c r="W195" s="485"/>
      <c r="X195" s="485"/>
      <c r="Y195" s="485"/>
      <c r="Z195" s="485"/>
      <c r="AA195" s="485"/>
      <c r="AB195" s="485"/>
      <c r="AC195" s="485"/>
      <c r="AD195" s="485"/>
      <c r="AE195" s="485"/>
      <c r="AF195" s="485"/>
      <c r="AG195" s="485"/>
      <c r="AH195" s="485"/>
      <c r="AI195" s="969"/>
      <c r="AJ195" s="485"/>
      <c r="AK195" s="485"/>
      <c r="AL195" s="485"/>
      <c r="AM195" s="485"/>
      <c r="AN195" s="485"/>
    </row>
    <row r="196" spans="1:40" x14ac:dyDescent="0.15">
      <c r="A196" s="968"/>
      <c r="B196" s="966" t="str">
        <f>'3b'!D54</f>
        <v>Pólizas de crédito</v>
      </c>
      <c r="C196" s="965"/>
      <c r="D196" s="965">
        <f>SUM(D198:D202)</f>
        <v>0</v>
      </c>
      <c r="E196" s="965"/>
      <c r="F196" s="967"/>
      <c r="G196" s="485"/>
      <c r="H196" s="485"/>
      <c r="I196" s="485"/>
      <c r="J196" s="485"/>
      <c r="K196" s="485"/>
      <c r="L196" s="485"/>
      <c r="M196" s="485"/>
      <c r="N196" s="485"/>
      <c r="O196" s="485"/>
      <c r="P196" s="485"/>
      <c r="Q196" s="485"/>
      <c r="R196" s="485"/>
      <c r="S196" s="485"/>
      <c r="T196" s="485"/>
      <c r="U196" s="485"/>
      <c r="V196" s="485"/>
      <c r="W196" s="485"/>
      <c r="X196" s="485"/>
      <c r="Y196" s="485"/>
      <c r="Z196" s="485"/>
      <c r="AA196" s="485"/>
      <c r="AB196" s="485"/>
      <c r="AC196" s="485"/>
      <c r="AD196" s="485"/>
      <c r="AE196" s="485"/>
      <c r="AF196" s="485"/>
      <c r="AG196" s="485"/>
      <c r="AH196" s="485"/>
      <c r="AI196" s="969"/>
      <c r="AJ196" s="485"/>
      <c r="AK196" s="485"/>
      <c r="AL196" s="485"/>
      <c r="AM196" s="485"/>
      <c r="AN196" s="485"/>
    </row>
    <row r="197" spans="1:40" x14ac:dyDescent="0.15">
      <c r="A197" s="968"/>
      <c r="B197" s="968" t="str">
        <f>'3b'!D55</f>
        <v>Denominación</v>
      </c>
      <c r="C197" s="485"/>
      <c r="D197" s="485" t="str">
        <f>'3b'!F55</f>
        <v>Importe</v>
      </c>
      <c r="E197" s="485" t="str">
        <f>'3b'!G55</f>
        <v>Coste Anual</v>
      </c>
      <c r="F197" s="969" t="str">
        <f>'3b'!H55</f>
        <v>Interés</v>
      </c>
      <c r="G197" s="485"/>
      <c r="H197" s="485"/>
      <c r="I197" s="485"/>
      <c r="J197" s="485"/>
      <c r="K197" s="485"/>
      <c r="L197" s="485"/>
      <c r="M197" s="485"/>
      <c r="N197" s="485"/>
      <c r="O197" s="485"/>
      <c r="P197" s="485"/>
      <c r="Q197" s="485"/>
      <c r="R197" s="485"/>
      <c r="S197" s="485"/>
      <c r="T197" s="485"/>
      <c r="U197" s="485"/>
      <c r="V197" s="485"/>
      <c r="W197" s="485"/>
      <c r="X197" s="485"/>
      <c r="Y197" s="485"/>
      <c r="Z197" s="485"/>
      <c r="AA197" s="485"/>
      <c r="AB197" s="485"/>
      <c r="AC197" s="485"/>
      <c r="AD197" s="485"/>
      <c r="AE197" s="485"/>
      <c r="AF197" s="485"/>
      <c r="AG197" s="485"/>
      <c r="AH197" s="485"/>
      <c r="AI197" s="969"/>
      <c r="AJ197" s="485"/>
      <c r="AK197" s="485"/>
      <c r="AL197" s="485"/>
      <c r="AM197" s="485"/>
      <c r="AN197" s="485"/>
    </row>
    <row r="198" spans="1:40" x14ac:dyDescent="0.15">
      <c r="A198" s="968">
        <v>1</v>
      </c>
      <c r="B198" s="968" t="str">
        <f>'3b'!D56</f>
        <v>Caja Sur</v>
      </c>
      <c r="C198" s="485"/>
      <c r="D198" s="485">
        <f>'3b'!F56</f>
        <v>0</v>
      </c>
      <c r="E198" s="485">
        <f>'3b'!G56</f>
        <v>0</v>
      </c>
      <c r="F198" s="969">
        <f>'3b'!H56</f>
        <v>0</v>
      </c>
      <c r="G198" s="485"/>
      <c r="H198" s="485">
        <f>+D198*F198+D198</f>
        <v>0</v>
      </c>
      <c r="I198" s="485"/>
      <c r="J198" s="485"/>
      <c r="K198" s="485"/>
      <c r="L198" s="485"/>
      <c r="M198" s="485"/>
      <c r="N198" s="485"/>
      <c r="O198" s="485"/>
      <c r="P198" s="485"/>
      <c r="Q198" s="485"/>
      <c r="R198" s="485"/>
      <c r="S198" s="485"/>
      <c r="T198" s="485"/>
      <c r="U198" s="485"/>
      <c r="V198" s="485"/>
      <c r="W198" s="485"/>
      <c r="X198" s="485"/>
      <c r="Y198" s="485"/>
      <c r="Z198" s="485"/>
      <c r="AA198" s="485"/>
      <c r="AB198" s="485"/>
      <c r="AC198" s="485"/>
      <c r="AD198" s="485"/>
      <c r="AE198" s="485"/>
      <c r="AF198" s="485"/>
      <c r="AG198" s="485"/>
      <c r="AH198" s="485"/>
      <c r="AI198" s="969"/>
      <c r="AJ198" s="485"/>
      <c r="AK198" s="485"/>
      <c r="AL198" s="485"/>
      <c r="AM198" s="485"/>
      <c r="AN198" s="485"/>
    </row>
    <row r="199" spans="1:40" x14ac:dyDescent="0.15">
      <c r="A199" s="968">
        <v>2</v>
      </c>
      <c r="B199" s="968">
        <f>'3b'!D57</f>
        <v>0</v>
      </c>
      <c r="C199" s="485"/>
      <c r="D199" s="485">
        <f>'3b'!F57</f>
        <v>0</v>
      </c>
      <c r="E199" s="485">
        <f>'3b'!G57</f>
        <v>0</v>
      </c>
      <c r="F199" s="969">
        <f>'3b'!H57</f>
        <v>0</v>
      </c>
      <c r="G199" s="485"/>
      <c r="H199" s="485">
        <f>+D199*F199+D199</f>
        <v>0</v>
      </c>
      <c r="I199" s="485"/>
      <c r="J199" s="485"/>
      <c r="K199" s="485"/>
      <c r="L199" s="485"/>
      <c r="M199" s="485"/>
      <c r="N199" s="485"/>
      <c r="O199" s="485"/>
      <c r="P199" s="485"/>
      <c r="Q199" s="485"/>
      <c r="R199" s="485"/>
      <c r="S199" s="485"/>
      <c r="T199" s="485"/>
      <c r="U199" s="485"/>
      <c r="V199" s="485"/>
      <c r="W199" s="485"/>
      <c r="X199" s="485"/>
      <c r="Y199" s="485"/>
      <c r="Z199" s="485"/>
      <c r="AA199" s="485"/>
      <c r="AB199" s="485"/>
      <c r="AC199" s="485"/>
      <c r="AD199" s="485"/>
      <c r="AE199" s="485"/>
      <c r="AF199" s="485"/>
      <c r="AG199" s="485"/>
      <c r="AH199" s="485"/>
      <c r="AI199" s="969"/>
      <c r="AJ199" s="485"/>
      <c r="AK199" s="485"/>
      <c r="AL199" s="485"/>
      <c r="AM199" s="485"/>
      <c r="AN199" s="485"/>
    </row>
    <row r="200" spans="1:40" x14ac:dyDescent="0.15">
      <c r="A200" s="968">
        <v>3</v>
      </c>
      <c r="B200" s="968">
        <f>'3b'!D58</f>
        <v>0</v>
      </c>
      <c r="C200" s="485"/>
      <c r="D200" s="485">
        <f>'3b'!F58</f>
        <v>0</v>
      </c>
      <c r="E200" s="485">
        <f>'3b'!G58</f>
        <v>0</v>
      </c>
      <c r="F200" s="969">
        <f>'3b'!H58</f>
        <v>0</v>
      </c>
      <c r="G200" s="485"/>
      <c r="H200" s="485">
        <f>+D200*F200+D200</f>
        <v>0</v>
      </c>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969"/>
      <c r="AJ200" s="485"/>
      <c r="AK200" s="485"/>
      <c r="AL200" s="485"/>
      <c r="AM200" s="485"/>
      <c r="AN200" s="485"/>
    </row>
    <row r="201" spans="1:40" x14ac:dyDescent="0.15">
      <c r="A201" s="968">
        <v>4</v>
      </c>
      <c r="B201" s="968">
        <f>'3b'!D59</f>
        <v>0</v>
      </c>
      <c r="C201" s="485"/>
      <c r="D201" s="485">
        <f>'3b'!F59</f>
        <v>0</v>
      </c>
      <c r="E201" s="485">
        <f>'3b'!G59</f>
        <v>0</v>
      </c>
      <c r="F201" s="969">
        <f>'3b'!H59</f>
        <v>0</v>
      </c>
      <c r="G201" s="485"/>
      <c r="H201" s="485">
        <f>+D201*F201+D201</f>
        <v>0</v>
      </c>
      <c r="I201" s="485"/>
      <c r="J201" s="485"/>
      <c r="K201" s="485"/>
      <c r="L201" s="485"/>
      <c r="M201" s="485"/>
      <c r="N201" s="485"/>
      <c r="O201" s="485"/>
      <c r="P201" s="485"/>
      <c r="Q201" s="485"/>
      <c r="R201" s="485"/>
      <c r="S201" s="485"/>
      <c r="T201" s="485"/>
      <c r="U201" s="485"/>
      <c r="V201" s="485"/>
      <c r="W201" s="485"/>
      <c r="X201" s="485"/>
      <c r="Y201" s="485"/>
      <c r="Z201" s="485"/>
      <c r="AA201" s="485"/>
      <c r="AB201" s="485"/>
      <c r="AC201" s="485"/>
      <c r="AD201" s="485"/>
      <c r="AE201" s="485"/>
      <c r="AF201" s="485"/>
      <c r="AG201" s="485"/>
      <c r="AH201" s="485"/>
      <c r="AI201" s="969"/>
      <c r="AJ201" s="485"/>
      <c r="AK201" s="485"/>
      <c r="AL201" s="485"/>
      <c r="AM201" s="485"/>
      <c r="AN201" s="485"/>
    </row>
    <row r="202" spans="1:40" x14ac:dyDescent="0.15">
      <c r="A202" s="968">
        <v>5</v>
      </c>
      <c r="B202" s="971">
        <f>'3b'!D60</f>
        <v>0</v>
      </c>
      <c r="C202" s="972"/>
      <c r="D202" s="972">
        <f>'3b'!F60</f>
        <v>0</v>
      </c>
      <c r="E202" s="972">
        <f>'3b'!G60</f>
        <v>0</v>
      </c>
      <c r="F202" s="973">
        <f>'3b'!H60</f>
        <v>0</v>
      </c>
      <c r="G202" s="485"/>
      <c r="H202" s="485">
        <f>+D202*F202+D202</f>
        <v>0</v>
      </c>
      <c r="I202" s="485"/>
      <c r="J202" s="485"/>
      <c r="K202" s="485"/>
      <c r="L202" s="485"/>
      <c r="M202" s="485"/>
      <c r="N202" s="485"/>
      <c r="O202" s="485"/>
      <c r="P202" s="485"/>
      <c r="Q202" s="485"/>
      <c r="R202" s="485"/>
      <c r="S202" s="485"/>
      <c r="T202" s="485"/>
      <c r="U202" s="485"/>
      <c r="V202" s="485"/>
      <c r="W202" s="485"/>
      <c r="X202" s="485"/>
      <c r="Y202" s="485"/>
      <c r="Z202" s="485"/>
      <c r="AA202" s="485"/>
      <c r="AB202" s="485"/>
      <c r="AC202" s="485"/>
      <c r="AD202" s="485"/>
      <c r="AE202" s="485"/>
      <c r="AF202" s="485"/>
      <c r="AG202" s="485"/>
      <c r="AH202" s="485"/>
      <c r="AI202" s="969"/>
      <c r="AJ202" s="485"/>
      <c r="AK202" s="485"/>
      <c r="AL202" s="485"/>
      <c r="AM202" s="485"/>
      <c r="AN202" s="485"/>
    </row>
    <row r="203" spans="1:40" x14ac:dyDescent="0.15">
      <c r="A203" s="968"/>
      <c r="B203" s="485"/>
      <c r="C203" s="485"/>
      <c r="D203" s="485">
        <f>SUM(D198:D202)</f>
        <v>0</v>
      </c>
      <c r="E203" s="485">
        <f>IF(D203=0,0,F203)</f>
        <v>0</v>
      </c>
      <c r="F203" s="485">
        <f>SUM(E198:E202)</f>
        <v>0</v>
      </c>
      <c r="G203" s="485"/>
      <c r="H203" s="485">
        <f>SUM(H198:H202)</f>
        <v>0</v>
      </c>
      <c r="I203" s="485"/>
      <c r="J203" s="485"/>
      <c r="K203" s="485"/>
      <c r="L203" s="485">
        <f>IF(D203=0,0,(H203/D203)-100%)</f>
        <v>0</v>
      </c>
      <c r="M203" s="485" t="s">
        <v>308</v>
      </c>
      <c r="N203" s="485"/>
      <c r="O203" s="485"/>
      <c r="P203" s="485"/>
      <c r="Q203" s="485"/>
      <c r="R203" s="485"/>
      <c r="S203" s="485"/>
      <c r="T203" s="485"/>
      <c r="U203" s="485"/>
      <c r="V203" s="485"/>
      <c r="W203" s="485"/>
      <c r="X203" s="485"/>
      <c r="Y203" s="485"/>
      <c r="Z203" s="485"/>
      <c r="AA203" s="485"/>
      <c r="AB203" s="485"/>
      <c r="AC203" s="485"/>
      <c r="AD203" s="485"/>
      <c r="AE203" s="485"/>
      <c r="AF203" s="485"/>
      <c r="AG203" s="485"/>
      <c r="AH203" s="485"/>
      <c r="AI203" s="969"/>
      <c r="AJ203" s="485"/>
      <c r="AK203" s="485"/>
      <c r="AL203" s="485"/>
      <c r="AM203" s="485"/>
      <c r="AN203" s="485"/>
    </row>
    <row r="204" spans="1:40" x14ac:dyDescent="0.15">
      <c r="A204" s="968"/>
      <c r="B204" s="485"/>
      <c r="C204" s="485"/>
      <c r="D204" s="485"/>
      <c r="E204" s="485"/>
      <c r="F204" s="485"/>
      <c r="G204" s="485"/>
      <c r="H204" s="485"/>
      <c r="I204" s="485"/>
      <c r="J204" s="485"/>
      <c r="K204" s="485"/>
      <c r="L204" s="485"/>
      <c r="M204" s="485"/>
      <c r="N204" s="485"/>
      <c r="O204" s="485"/>
      <c r="P204" s="485"/>
      <c r="Q204" s="485"/>
      <c r="R204" s="485"/>
      <c r="S204" s="485"/>
      <c r="T204" s="485"/>
      <c r="U204" s="485"/>
      <c r="V204" s="485"/>
      <c r="W204" s="485"/>
      <c r="X204" s="485"/>
      <c r="Y204" s="485"/>
      <c r="Z204" s="485"/>
      <c r="AA204" s="485"/>
      <c r="AB204" s="485"/>
      <c r="AC204" s="485"/>
      <c r="AD204" s="485"/>
      <c r="AE204" s="485"/>
      <c r="AF204" s="485"/>
      <c r="AG204" s="485"/>
      <c r="AH204" s="485"/>
      <c r="AI204" s="969"/>
      <c r="AJ204" s="485"/>
      <c r="AK204" s="485"/>
      <c r="AL204" s="485"/>
      <c r="AM204" s="485"/>
      <c r="AN204" s="485"/>
    </row>
    <row r="205" spans="1:40" x14ac:dyDescent="0.15">
      <c r="A205" s="968"/>
      <c r="B205" s="966" t="s">
        <v>521</v>
      </c>
      <c r="C205" s="965"/>
      <c r="D205" s="2810"/>
      <c r="E205" s="2810"/>
      <c r="F205" s="2810"/>
      <c r="G205" s="2810"/>
      <c r="H205" s="965"/>
      <c r="I205" s="965"/>
      <c r="J205" s="965"/>
      <c r="K205" s="965"/>
      <c r="L205" s="965"/>
      <c r="M205" s="965"/>
      <c r="N205" s="965"/>
      <c r="O205" s="967"/>
      <c r="P205" s="485"/>
      <c r="Q205" s="485"/>
      <c r="R205" s="485"/>
      <c r="S205" s="485"/>
      <c r="T205" s="485"/>
      <c r="U205" s="485"/>
      <c r="V205" s="485"/>
      <c r="W205" s="485"/>
      <c r="X205" s="485"/>
      <c r="Y205" s="485"/>
      <c r="Z205" s="485"/>
      <c r="AA205" s="485"/>
      <c r="AB205" s="485"/>
      <c r="AC205" s="485"/>
      <c r="AD205" s="485"/>
      <c r="AE205" s="485"/>
      <c r="AF205" s="485"/>
      <c r="AG205" s="485"/>
      <c r="AH205" s="485"/>
      <c r="AI205" s="969"/>
      <c r="AJ205" s="485"/>
      <c r="AK205" s="485"/>
      <c r="AL205" s="485"/>
      <c r="AM205" s="485"/>
      <c r="AN205" s="485"/>
    </row>
    <row r="206" spans="1:40" x14ac:dyDescent="0.15">
      <c r="A206" s="968"/>
      <c r="B206" s="968" t="s">
        <v>516</v>
      </c>
      <c r="C206" s="485" t="s">
        <v>517</v>
      </c>
      <c r="D206" s="485">
        <f>+D196</f>
        <v>0</v>
      </c>
      <c r="E206" s="485">
        <f>+D209</f>
        <v>0</v>
      </c>
      <c r="F206" s="485">
        <f t="shared" ref="F206:O206" si="34">+E209</f>
        <v>0</v>
      </c>
      <c r="G206" s="485">
        <f t="shared" si="34"/>
        <v>0</v>
      </c>
      <c r="H206" s="485">
        <f t="shared" si="34"/>
        <v>0</v>
      </c>
      <c r="I206" s="485">
        <f t="shared" si="34"/>
        <v>0</v>
      </c>
      <c r="J206" s="485">
        <f t="shared" si="34"/>
        <v>0</v>
      </c>
      <c r="K206" s="485">
        <f t="shared" si="34"/>
        <v>0</v>
      </c>
      <c r="L206" s="485">
        <f t="shared" si="34"/>
        <v>0</v>
      </c>
      <c r="M206" s="485">
        <f t="shared" si="34"/>
        <v>0</v>
      </c>
      <c r="N206" s="485">
        <f t="shared" si="34"/>
        <v>0</v>
      </c>
      <c r="O206" s="485">
        <f t="shared" si="34"/>
        <v>0</v>
      </c>
      <c r="P206" s="485"/>
      <c r="Q206" s="485"/>
      <c r="R206" s="485"/>
      <c r="S206" s="485"/>
      <c r="T206" s="485"/>
      <c r="U206" s="485"/>
      <c r="V206" s="485"/>
      <c r="W206" s="485"/>
      <c r="X206" s="485"/>
      <c r="Y206" s="485"/>
      <c r="Z206" s="485"/>
      <c r="AA206" s="485"/>
      <c r="AB206" s="485"/>
      <c r="AC206" s="485"/>
      <c r="AD206" s="485"/>
      <c r="AE206" s="485"/>
      <c r="AF206" s="485"/>
      <c r="AG206" s="485"/>
      <c r="AH206" s="485"/>
      <c r="AI206" s="969"/>
      <c r="AJ206" s="485"/>
      <c r="AK206" s="485"/>
      <c r="AL206" s="485"/>
      <c r="AM206" s="485"/>
      <c r="AN206" s="485"/>
    </row>
    <row r="207" spans="1:40" x14ac:dyDescent="0.15">
      <c r="A207" s="968"/>
      <c r="B207" s="968"/>
      <c r="C207" s="485" t="s">
        <v>518</v>
      </c>
      <c r="D207" s="485">
        <f>'4a'!F87</f>
        <v>0</v>
      </c>
      <c r="E207" s="485">
        <f>'4a'!G87</f>
        <v>0</v>
      </c>
      <c r="F207" s="485">
        <f>'4a'!H87</f>
        <v>0</v>
      </c>
      <c r="G207" s="485">
        <f>'4a'!I87</f>
        <v>0</v>
      </c>
      <c r="H207" s="485">
        <f>'4a'!J87</f>
        <v>0</v>
      </c>
      <c r="I207" s="485">
        <f>'4a'!K87</f>
        <v>0</v>
      </c>
      <c r="J207" s="485">
        <f>'4a'!L87</f>
        <v>0</v>
      </c>
      <c r="K207" s="485">
        <f>'4a'!M87</f>
        <v>0</v>
      </c>
      <c r="L207" s="485">
        <f>'4a'!N87</f>
        <v>0</v>
      </c>
      <c r="M207" s="485">
        <f>'4a'!O87</f>
        <v>0</v>
      </c>
      <c r="N207" s="485">
        <f>'4a'!P87</f>
        <v>0</v>
      </c>
      <c r="O207" s="969">
        <f>'4a'!Q87</f>
        <v>0</v>
      </c>
      <c r="P207" s="485"/>
      <c r="Q207" s="485"/>
      <c r="R207" s="485"/>
      <c r="S207" s="485"/>
      <c r="T207" s="485"/>
      <c r="U207" s="485"/>
      <c r="V207" s="485"/>
      <c r="W207" s="485"/>
      <c r="X207" s="485"/>
      <c r="Y207" s="485"/>
      <c r="Z207" s="485"/>
      <c r="AA207" s="485"/>
      <c r="AB207" s="485"/>
      <c r="AC207" s="485"/>
      <c r="AD207" s="485"/>
      <c r="AE207" s="485"/>
      <c r="AF207" s="485"/>
      <c r="AG207" s="485"/>
      <c r="AH207" s="485"/>
      <c r="AI207" s="969"/>
      <c r="AJ207" s="485"/>
      <c r="AK207" s="485"/>
      <c r="AL207" s="485"/>
      <c r="AM207" s="485"/>
      <c r="AN207" s="485"/>
    </row>
    <row r="208" spans="1:40" x14ac:dyDescent="0.15">
      <c r="A208" s="968"/>
      <c r="B208" s="968"/>
      <c r="C208" s="983" t="s">
        <v>519</v>
      </c>
      <c r="D208" s="983">
        <f>'4a'!F91</f>
        <v>0</v>
      </c>
      <c r="E208" s="983">
        <f>'4a'!G91</f>
        <v>0</v>
      </c>
      <c r="F208" s="983">
        <f>'4a'!H91</f>
        <v>0</v>
      </c>
      <c r="G208" s="983">
        <f>'4a'!I91</f>
        <v>0</v>
      </c>
      <c r="H208" s="983">
        <f>'4a'!J91</f>
        <v>0</v>
      </c>
      <c r="I208" s="983">
        <f>'4a'!K91</f>
        <v>0</v>
      </c>
      <c r="J208" s="983">
        <f>'4a'!L91</f>
        <v>0</v>
      </c>
      <c r="K208" s="983">
        <f>'4a'!M91</f>
        <v>0</v>
      </c>
      <c r="L208" s="983">
        <f>'4a'!N91</f>
        <v>0</v>
      </c>
      <c r="M208" s="983">
        <f>'4a'!O91</f>
        <v>0</v>
      </c>
      <c r="N208" s="983">
        <f>'4a'!P91</f>
        <v>0</v>
      </c>
      <c r="O208" s="983">
        <f>'4a'!Q91</f>
        <v>0</v>
      </c>
      <c r="P208" s="485"/>
      <c r="Q208" s="485"/>
      <c r="R208" s="485"/>
      <c r="S208" s="485"/>
      <c r="T208" s="485"/>
      <c r="U208" s="485"/>
      <c r="V208" s="485"/>
      <c r="W208" s="485"/>
      <c r="X208" s="485"/>
      <c r="Y208" s="485"/>
      <c r="Z208" s="485"/>
      <c r="AA208" s="485"/>
      <c r="AB208" s="485"/>
      <c r="AC208" s="485"/>
      <c r="AD208" s="485"/>
      <c r="AE208" s="485"/>
      <c r="AF208" s="485"/>
      <c r="AG208" s="485"/>
      <c r="AH208" s="485"/>
      <c r="AI208" s="969"/>
      <c r="AJ208" s="485"/>
      <c r="AK208" s="485"/>
      <c r="AL208" s="485"/>
      <c r="AM208" s="485"/>
      <c r="AN208" s="485"/>
    </row>
    <row r="209" spans="1:40" x14ac:dyDescent="0.15">
      <c r="A209" s="968"/>
      <c r="B209" s="968" t="s">
        <v>516</v>
      </c>
      <c r="C209" s="485" t="s">
        <v>520</v>
      </c>
      <c r="D209" s="485">
        <f>+D206-D207+D208</f>
        <v>0</v>
      </c>
      <c r="E209" s="485">
        <f t="shared" ref="E209:O209" si="35">+E206-E207+E208</f>
        <v>0</v>
      </c>
      <c r="F209" s="485">
        <f t="shared" si="35"/>
        <v>0</v>
      </c>
      <c r="G209" s="485">
        <f t="shared" si="35"/>
        <v>0</v>
      </c>
      <c r="H209" s="485">
        <f t="shared" si="35"/>
        <v>0</v>
      </c>
      <c r="I209" s="485">
        <f t="shared" si="35"/>
        <v>0</v>
      </c>
      <c r="J209" s="485">
        <f t="shared" si="35"/>
        <v>0</v>
      </c>
      <c r="K209" s="485">
        <f t="shared" si="35"/>
        <v>0</v>
      </c>
      <c r="L209" s="485">
        <f t="shared" si="35"/>
        <v>0</v>
      </c>
      <c r="M209" s="485">
        <f t="shared" si="35"/>
        <v>0</v>
      </c>
      <c r="N209" s="485">
        <f t="shared" si="35"/>
        <v>0</v>
      </c>
      <c r="O209" s="969">
        <f t="shared" si="35"/>
        <v>0</v>
      </c>
      <c r="P209" s="485"/>
      <c r="Q209" s="485"/>
      <c r="R209" s="485"/>
      <c r="S209" s="485"/>
      <c r="T209" s="485"/>
      <c r="U209" s="485"/>
      <c r="V209" s="485"/>
      <c r="W209" s="485"/>
      <c r="X209" s="485"/>
      <c r="Y209" s="485"/>
      <c r="Z209" s="485"/>
      <c r="AA209" s="485"/>
      <c r="AB209" s="485"/>
      <c r="AC209" s="485"/>
      <c r="AD209" s="485"/>
      <c r="AE209" s="485"/>
      <c r="AF209" s="485"/>
      <c r="AG209" s="485"/>
      <c r="AH209" s="485"/>
      <c r="AI209" s="969"/>
      <c r="AJ209" s="485"/>
      <c r="AK209" s="485"/>
      <c r="AL209" s="485"/>
      <c r="AM209" s="485"/>
      <c r="AN209" s="485"/>
    </row>
    <row r="210" spans="1:40" x14ac:dyDescent="0.15">
      <c r="A210" s="968" t="s">
        <v>177</v>
      </c>
      <c r="B210" s="968" t="s">
        <v>524</v>
      </c>
      <c r="C210" s="983" t="s">
        <v>522</v>
      </c>
      <c r="D210" s="983">
        <f>+$D$196-D209</f>
        <v>0</v>
      </c>
      <c r="E210" s="983">
        <f t="shared" ref="E210:O210" si="36">+$D$196-E209</f>
        <v>0</v>
      </c>
      <c r="F210" s="983">
        <f t="shared" si="36"/>
        <v>0</v>
      </c>
      <c r="G210" s="983">
        <f t="shared" si="36"/>
        <v>0</v>
      </c>
      <c r="H210" s="983">
        <f t="shared" si="36"/>
        <v>0</v>
      </c>
      <c r="I210" s="983">
        <f t="shared" si="36"/>
        <v>0</v>
      </c>
      <c r="J210" s="983">
        <f t="shared" si="36"/>
        <v>0</v>
      </c>
      <c r="K210" s="983">
        <f t="shared" si="36"/>
        <v>0</v>
      </c>
      <c r="L210" s="983">
        <f t="shared" si="36"/>
        <v>0</v>
      </c>
      <c r="M210" s="983">
        <f t="shared" si="36"/>
        <v>0</v>
      </c>
      <c r="N210" s="983">
        <f t="shared" si="36"/>
        <v>0</v>
      </c>
      <c r="O210" s="983">
        <f t="shared" si="36"/>
        <v>0</v>
      </c>
      <c r="P210" s="485"/>
      <c r="Q210" s="485"/>
      <c r="R210" s="485"/>
      <c r="S210" s="485"/>
      <c r="T210" s="485"/>
      <c r="U210" s="485"/>
      <c r="V210" s="485"/>
      <c r="W210" s="485"/>
      <c r="X210" s="485"/>
      <c r="Y210" s="485"/>
      <c r="Z210" s="485"/>
      <c r="AA210" s="485"/>
      <c r="AB210" s="485"/>
      <c r="AC210" s="485"/>
      <c r="AD210" s="485"/>
      <c r="AE210" s="485"/>
      <c r="AF210" s="485"/>
      <c r="AG210" s="485">
        <f>COUNTIF(D210:O210,"&gt;0")</f>
        <v>0</v>
      </c>
      <c r="AH210" s="485">
        <f>SUM(D210:O210)</f>
        <v>0</v>
      </c>
      <c r="AI210" s="969"/>
      <c r="AJ210" s="485"/>
      <c r="AK210" s="485"/>
      <c r="AL210" s="485"/>
      <c r="AM210" s="485"/>
      <c r="AN210" s="485"/>
    </row>
    <row r="211" spans="1:40" x14ac:dyDescent="0.15">
      <c r="A211" s="968"/>
      <c r="B211" s="971" t="s">
        <v>747</v>
      </c>
      <c r="C211" s="972" t="s">
        <v>523</v>
      </c>
      <c r="D211" s="972">
        <f>+(D210*$L$203)/12</f>
        <v>0</v>
      </c>
      <c r="E211" s="972">
        <f t="shared" ref="E211:O211" si="37">+(E210*$L$203)/12</f>
        <v>0</v>
      </c>
      <c r="F211" s="972">
        <f t="shared" si="37"/>
        <v>0</v>
      </c>
      <c r="G211" s="972">
        <f t="shared" si="37"/>
        <v>0</v>
      </c>
      <c r="H211" s="972">
        <f t="shared" si="37"/>
        <v>0</v>
      </c>
      <c r="I211" s="972">
        <f t="shared" si="37"/>
        <v>0</v>
      </c>
      <c r="J211" s="972">
        <f t="shared" si="37"/>
        <v>0</v>
      </c>
      <c r="K211" s="972">
        <f t="shared" si="37"/>
        <v>0</v>
      </c>
      <c r="L211" s="972">
        <f t="shared" si="37"/>
        <v>0</v>
      </c>
      <c r="M211" s="972">
        <f t="shared" si="37"/>
        <v>0</v>
      </c>
      <c r="N211" s="972">
        <f t="shared" si="37"/>
        <v>0</v>
      </c>
      <c r="O211" s="973">
        <f t="shared" si="37"/>
        <v>0</v>
      </c>
      <c r="P211" s="485"/>
      <c r="Q211" s="485"/>
      <c r="R211" s="485"/>
      <c r="S211" s="485"/>
      <c r="T211" s="485"/>
      <c r="U211" s="485"/>
      <c r="V211" s="485"/>
      <c r="W211" s="485"/>
      <c r="X211" s="485"/>
      <c r="Y211" s="485"/>
      <c r="Z211" s="485"/>
      <c r="AA211" s="485"/>
      <c r="AB211" s="485"/>
      <c r="AC211" s="485"/>
      <c r="AD211" s="485"/>
      <c r="AE211" s="485"/>
      <c r="AF211" s="485"/>
      <c r="AG211" s="485"/>
      <c r="AH211" s="485"/>
      <c r="AI211" s="969"/>
      <c r="AJ211" s="485"/>
      <c r="AK211" s="485"/>
      <c r="AL211" s="485"/>
      <c r="AM211" s="485"/>
      <c r="AN211" s="485"/>
    </row>
    <row r="212" spans="1:40" x14ac:dyDescent="0.15">
      <c r="A212" s="971"/>
      <c r="B212" s="972"/>
      <c r="C212" s="972"/>
      <c r="D212" s="972"/>
      <c r="E212" s="972"/>
      <c r="F212" s="972"/>
      <c r="G212" s="972"/>
      <c r="H212" s="972"/>
      <c r="I212" s="972"/>
      <c r="J212" s="972"/>
      <c r="K212" s="972"/>
      <c r="L212" s="972"/>
      <c r="M212" s="972"/>
      <c r="N212" s="972"/>
      <c r="O212" s="972"/>
      <c r="P212" s="972"/>
      <c r="Q212" s="972"/>
      <c r="R212" s="972"/>
      <c r="S212" s="972"/>
      <c r="T212" s="972"/>
      <c r="U212" s="972"/>
      <c r="V212" s="972"/>
      <c r="W212" s="972"/>
      <c r="X212" s="972"/>
      <c r="Y212" s="972"/>
      <c r="Z212" s="972"/>
      <c r="AA212" s="972"/>
      <c r="AB212" s="972"/>
      <c r="AC212" s="972"/>
      <c r="AD212" s="972"/>
      <c r="AE212" s="972"/>
      <c r="AF212" s="972"/>
      <c r="AG212" s="972"/>
      <c r="AH212" s="972"/>
      <c r="AI212" s="973"/>
      <c r="AJ212" s="485"/>
      <c r="AK212" s="485"/>
      <c r="AL212" s="485"/>
      <c r="AM212" s="485"/>
      <c r="AN212" s="485"/>
    </row>
    <row r="213" spans="1:40" x14ac:dyDescent="0.15">
      <c r="A213" s="485"/>
      <c r="B213" s="485"/>
      <c r="C213" s="485"/>
      <c r="D213" s="485"/>
      <c r="E213" s="485"/>
      <c r="F213" s="485"/>
      <c r="G213" s="485"/>
      <c r="H213" s="485"/>
      <c r="I213" s="485"/>
      <c r="J213" s="485"/>
      <c r="K213" s="485"/>
      <c r="L213" s="485"/>
      <c r="M213" s="485"/>
      <c r="N213" s="485"/>
      <c r="O213" s="485"/>
      <c r="P213" s="485"/>
      <c r="Q213" s="485"/>
      <c r="R213" s="485"/>
      <c r="S213" s="485"/>
      <c r="T213" s="485"/>
      <c r="U213" s="485"/>
      <c r="V213" s="485"/>
      <c r="W213" s="485"/>
      <c r="X213" s="485"/>
      <c r="Y213" s="485"/>
      <c r="Z213" s="485"/>
      <c r="AA213" s="485"/>
      <c r="AB213" s="485"/>
      <c r="AC213" s="485"/>
      <c r="AD213" s="485"/>
      <c r="AE213" s="485"/>
      <c r="AF213" s="485"/>
      <c r="AG213" s="485"/>
      <c r="AH213" s="485"/>
      <c r="AI213" s="485"/>
      <c r="AJ213" s="485"/>
      <c r="AK213" s="485"/>
      <c r="AL213" s="485"/>
      <c r="AM213" s="485"/>
      <c r="AN213" s="485"/>
    </row>
    <row r="214" spans="1:40" x14ac:dyDescent="0.15">
      <c r="A214" s="485"/>
      <c r="B214" s="2805"/>
      <c r="C214" s="2805"/>
      <c r="D214" s="485"/>
      <c r="E214" s="485"/>
      <c r="F214" s="485"/>
      <c r="G214" s="485"/>
      <c r="H214" s="485"/>
      <c r="I214" s="485"/>
      <c r="J214" s="485"/>
      <c r="K214" s="485"/>
      <c r="L214" s="485"/>
      <c r="M214" s="485"/>
      <c r="N214" s="485"/>
      <c r="O214" s="485"/>
      <c r="P214" s="485"/>
      <c r="Q214" s="485"/>
      <c r="R214" s="485"/>
      <c r="S214" s="485"/>
      <c r="T214" s="485"/>
      <c r="U214" s="485"/>
      <c r="V214" s="485"/>
      <c r="W214" s="485"/>
      <c r="X214" s="485"/>
      <c r="Y214" s="485"/>
      <c r="Z214" s="485"/>
      <c r="AA214" s="485"/>
      <c r="AB214" s="485"/>
      <c r="AC214" s="485"/>
      <c r="AD214" s="485"/>
      <c r="AE214" s="485"/>
      <c r="AF214" s="485"/>
      <c r="AG214" s="485"/>
      <c r="AH214" s="485"/>
      <c r="AI214" s="485"/>
      <c r="AJ214" s="485"/>
      <c r="AK214" s="485"/>
      <c r="AL214" s="485"/>
      <c r="AM214" s="485"/>
      <c r="AN214" s="485"/>
    </row>
    <row r="215" spans="1:40" x14ac:dyDescent="0.15">
      <c r="A215" s="485"/>
      <c r="B215" s="485"/>
      <c r="C215" s="485"/>
      <c r="D215" s="485"/>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row>
    <row r="216" spans="1:40" x14ac:dyDescent="0.15">
      <c r="A216" s="485"/>
      <c r="B216" s="485"/>
      <c r="C216" s="485"/>
      <c r="D216" s="485"/>
      <c r="E216" s="485"/>
      <c r="F216" s="485"/>
      <c r="G216" s="485"/>
      <c r="H216" s="485"/>
      <c r="I216" s="485"/>
      <c r="J216" s="485"/>
      <c r="K216" s="485"/>
      <c r="L216" s="485"/>
      <c r="M216" s="485"/>
      <c r="N216" s="485"/>
      <c r="O216" s="485"/>
      <c r="P216" s="485"/>
      <c r="Q216" s="485"/>
      <c r="R216" s="485"/>
      <c r="S216" s="485"/>
      <c r="T216" s="485"/>
      <c r="U216" s="485"/>
      <c r="V216" s="485"/>
      <c r="W216" s="485"/>
      <c r="X216" s="485"/>
      <c r="Y216" s="485"/>
      <c r="Z216" s="485"/>
      <c r="AA216" s="485"/>
      <c r="AB216" s="485"/>
      <c r="AC216" s="485"/>
      <c r="AD216" s="485"/>
      <c r="AE216" s="485"/>
      <c r="AF216" s="485"/>
      <c r="AG216" s="485"/>
      <c r="AH216" s="485"/>
      <c r="AI216" s="485"/>
      <c r="AJ216" s="485"/>
      <c r="AK216" s="485"/>
      <c r="AL216" s="485"/>
      <c r="AM216" s="485"/>
      <c r="AN216" s="485"/>
    </row>
    <row r="217" spans="1:40" x14ac:dyDescent="0.15">
      <c r="A217" s="485"/>
      <c r="B217" s="485"/>
      <c r="C217" s="485"/>
      <c r="D217" s="485"/>
      <c r="E217" s="485"/>
      <c r="F217" s="485"/>
      <c r="G217" s="485"/>
      <c r="H217" s="485"/>
      <c r="I217" s="485"/>
      <c r="J217" s="485"/>
      <c r="K217" s="485"/>
      <c r="L217" s="485"/>
      <c r="M217" s="485"/>
      <c r="N217" s="485"/>
      <c r="O217" s="485"/>
      <c r="P217" s="485"/>
      <c r="Q217" s="485"/>
      <c r="R217" s="485"/>
      <c r="S217" s="485"/>
      <c r="T217" s="485"/>
      <c r="U217" s="485"/>
      <c r="V217" s="485"/>
      <c r="W217" s="485"/>
      <c r="X217" s="485"/>
      <c r="Y217" s="485"/>
      <c r="Z217" s="485"/>
      <c r="AA217" s="485"/>
      <c r="AB217" s="485"/>
      <c r="AC217" s="485"/>
      <c r="AD217" s="485"/>
      <c r="AE217" s="485"/>
      <c r="AF217" s="485"/>
      <c r="AG217" s="485"/>
      <c r="AH217" s="485"/>
      <c r="AI217" s="485"/>
      <c r="AJ217" s="485"/>
      <c r="AK217" s="485"/>
      <c r="AL217" s="485"/>
      <c r="AM217" s="485"/>
      <c r="AN217" s="485"/>
    </row>
    <row r="218" spans="1:40" x14ac:dyDescent="0.15">
      <c r="A218" s="485"/>
      <c r="B218" s="485"/>
      <c r="C218" s="485"/>
      <c r="D218" s="485"/>
      <c r="E218" s="485"/>
      <c r="F218" s="485"/>
      <c r="G218" s="485"/>
      <c r="H218" s="485"/>
      <c r="I218" s="485"/>
      <c r="J218" s="485"/>
      <c r="K218" s="485"/>
      <c r="L218" s="485"/>
      <c r="M218" s="485"/>
      <c r="N218" s="485"/>
      <c r="O218" s="485"/>
      <c r="P218" s="485"/>
      <c r="Q218" s="485"/>
      <c r="R218" s="485"/>
      <c r="S218" s="485"/>
      <c r="T218" s="485"/>
      <c r="U218" s="485"/>
      <c r="V218" s="485"/>
      <c r="W218" s="485"/>
      <c r="X218" s="485"/>
      <c r="Y218" s="485"/>
      <c r="Z218" s="485"/>
      <c r="AA218" s="485"/>
      <c r="AB218" s="485"/>
      <c r="AC218" s="485"/>
      <c r="AD218" s="485"/>
      <c r="AE218" s="485"/>
      <c r="AF218" s="485"/>
      <c r="AG218" s="485"/>
      <c r="AH218" s="485"/>
      <c r="AI218" s="485"/>
      <c r="AJ218" s="485"/>
      <c r="AK218" s="485"/>
      <c r="AL218" s="485"/>
      <c r="AM218" s="485"/>
      <c r="AN218" s="485"/>
    </row>
    <row r="219" spans="1:40" x14ac:dyDescent="0.15">
      <c r="A219" s="485"/>
      <c r="B219" s="485"/>
      <c r="C219" s="485"/>
      <c r="D219" s="485"/>
      <c r="E219" s="485"/>
      <c r="F219" s="485"/>
      <c r="G219" s="485"/>
      <c r="H219" s="485"/>
      <c r="I219" s="485"/>
      <c r="J219" s="485"/>
      <c r="K219" s="485"/>
      <c r="L219" s="485"/>
      <c r="M219" s="485"/>
      <c r="N219" s="485"/>
      <c r="O219" s="485"/>
      <c r="P219" s="485"/>
      <c r="Q219" s="485"/>
      <c r="R219" s="485"/>
      <c r="S219" s="485"/>
      <c r="T219" s="485"/>
      <c r="U219" s="485"/>
      <c r="V219" s="485"/>
      <c r="W219" s="485"/>
      <c r="X219" s="485"/>
      <c r="Y219" s="485"/>
      <c r="Z219" s="485"/>
      <c r="AA219" s="485"/>
      <c r="AB219" s="485"/>
      <c r="AC219" s="485"/>
      <c r="AD219" s="485"/>
      <c r="AE219" s="485"/>
      <c r="AF219" s="485"/>
      <c r="AG219" s="485"/>
      <c r="AH219" s="485"/>
      <c r="AI219" s="485"/>
      <c r="AJ219" s="485"/>
      <c r="AK219" s="485"/>
      <c r="AL219" s="485"/>
      <c r="AM219" s="485"/>
      <c r="AN219" s="485"/>
    </row>
    <row r="220" spans="1:40" x14ac:dyDescent="0.15">
      <c r="A220" s="485"/>
      <c r="B220" s="485"/>
      <c r="C220" s="485"/>
      <c r="D220" s="485"/>
      <c r="E220" s="485"/>
      <c r="F220" s="485"/>
      <c r="G220" s="485"/>
      <c r="H220" s="485"/>
      <c r="I220" s="485"/>
      <c r="J220" s="485"/>
      <c r="K220" s="485"/>
      <c r="L220" s="485"/>
      <c r="M220" s="485"/>
      <c r="N220" s="485"/>
      <c r="O220" s="485"/>
      <c r="P220" s="485"/>
      <c r="Q220" s="485"/>
      <c r="R220" s="485"/>
      <c r="S220" s="485"/>
      <c r="T220" s="485"/>
      <c r="U220" s="485"/>
      <c r="V220" s="485"/>
      <c r="W220" s="485"/>
      <c r="X220" s="485"/>
      <c r="Y220" s="485"/>
      <c r="Z220" s="485"/>
      <c r="AA220" s="485"/>
      <c r="AB220" s="485"/>
      <c r="AC220" s="485"/>
      <c r="AD220" s="485"/>
      <c r="AE220" s="485"/>
      <c r="AF220" s="485"/>
      <c r="AG220" s="485"/>
      <c r="AH220" s="485"/>
      <c r="AI220" s="485"/>
      <c r="AJ220" s="485"/>
      <c r="AK220" s="485"/>
      <c r="AL220" s="485"/>
      <c r="AM220" s="485"/>
      <c r="AN220" s="485"/>
    </row>
    <row r="221" spans="1:40" x14ac:dyDescent="0.15">
      <c r="A221" s="485"/>
      <c r="B221" s="485"/>
      <c r="C221" s="485"/>
      <c r="D221" s="485"/>
      <c r="E221" s="485"/>
      <c r="F221" s="485"/>
      <c r="G221" s="485"/>
      <c r="H221" s="485"/>
      <c r="I221" s="485"/>
      <c r="J221" s="485"/>
      <c r="K221" s="485"/>
      <c r="L221" s="485"/>
      <c r="M221" s="485"/>
      <c r="N221" s="485"/>
      <c r="O221" s="485"/>
      <c r="P221" s="485"/>
      <c r="Q221" s="485"/>
      <c r="R221" s="485"/>
      <c r="S221" s="485"/>
      <c r="T221" s="485"/>
      <c r="U221" s="485"/>
      <c r="V221" s="485"/>
      <c r="W221" s="485"/>
      <c r="X221" s="485"/>
      <c r="Y221" s="485"/>
      <c r="Z221" s="485"/>
      <c r="AA221" s="485"/>
      <c r="AB221" s="485"/>
      <c r="AC221" s="485"/>
      <c r="AD221" s="485"/>
      <c r="AE221" s="485"/>
      <c r="AF221" s="485"/>
      <c r="AG221" s="485"/>
      <c r="AH221" s="485"/>
      <c r="AI221" s="485"/>
      <c r="AJ221" s="485"/>
      <c r="AK221" s="485"/>
      <c r="AL221" s="485"/>
      <c r="AM221" s="485"/>
      <c r="AN221" s="485"/>
    </row>
    <row r="222" spans="1:40" x14ac:dyDescent="0.15">
      <c r="A222" s="485"/>
      <c r="B222" s="485"/>
      <c r="C222" s="485"/>
      <c r="D222" s="485"/>
      <c r="E222" s="485"/>
      <c r="F222" s="485"/>
      <c r="G222" s="485"/>
      <c r="H222" s="485"/>
      <c r="I222" s="485"/>
      <c r="J222" s="485"/>
      <c r="K222" s="485"/>
      <c r="L222" s="485"/>
      <c r="M222" s="485"/>
      <c r="N222" s="485"/>
      <c r="O222" s="485"/>
      <c r="P222" s="485"/>
      <c r="Q222" s="485"/>
      <c r="R222" s="485"/>
      <c r="S222" s="485"/>
      <c r="T222" s="485"/>
      <c r="U222" s="485"/>
      <c r="V222" s="485"/>
      <c r="W222" s="485"/>
      <c r="X222" s="485"/>
      <c r="Y222" s="485"/>
      <c r="Z222" s="485"/>
      <c r="AA222" s="485"/>
      <c r="AB222" s="485"/>
      <c r="AC222" s="485"/>
      <c r="AD222" s="485"/>
      <c r="AE222" s="485"/>
      <c r="AF222" s="485"/>
      <c r="AG222" s="485"/>
      <c r="AH222" s="485"/>
      <c r="AI222" s="485"/>
      <c r="AJ222" s="485"/>
      <c r="AK222" s="485"/>
      <c r="AL222" s="485"/>
      <c r="AM222" s="485"/>
      <c r="AN222" s="485"/>
    </row>
    <row r="223" spans="1:40" x14ac:dyDescent="0.15">
      <c r="A223" s="485"/>
      <c r="B223" s="485"/>
      <c r="C223" s="485"/>
      <c r="D223" s="485"/>
      <c r="E223" s="485"/>
      <c r="F223" s="485"/>
      <c r="G223" s="485"/>
      <c r="H223" s="485"/>
      <c r="I223" s="485"/>
      <c r="J223" s="485"/>
      <c r="K223" s="485"/>
      <c r="L223" s="485"/>
      <c r="M223" s="485"/>
      <c r="N223" s="485"/>
      <c r="O223" s="485"/>
      <c r="P223" s="485"/>
      <c r="Q223" s="485"/>
      <c r="R223" s="485"/>
      <c r="S223" s="485"/>
      <c r="T223" s="485"/>
      <c r="U223" s="485"/>
      <c r="V223" s="485"/>
      <c r="W223" s="485"/>
      <c r="X223" s="485"/>
      <c r="Y223" s="485"/>
      <c r="Z223" s="485"/>
      <c r="AA223" s="485"/>
      <c r="AB223" s="485"/>
      <c r="AC223" s="485"/>
      <c r="AD223" s="485"/>
      <c r="AE223" s="485"/>
      <c r="AF223" s="485"/>
      <c r="AG223" s="485"/>
      <c r="AH223" s="485"/>
      <c r="AI223" s="485"/>
      <c r="AJ223" s="485"/>
      <c r="AK223" s="485"/>
      <c r="AL223" s="485"/>
      <c r="AM223" s="485"/>
      <c r="AN223" s="485"/>
    </row>
    <row r="224" spans="1:40" x14ac:dyDescent="0.15">
      <c r="A224" s="485"/>
      <c r="B224" s="485"/>
      <c r="C224" s="485"/>
      <c r="D224" s="485"/>
      <c r="E224" s="485"/>
      <c r="F224" s="485"/>
      <c r="G224" s="485"/>
      <c r="H224" s="485"/>
      <c r="I224" s="485"/>
      <c r="J224" s="485"/>
      <c r="K224" s="485"/>
      <c r="L224" s="485"/>
      <c r="M224" s="485"/>
      <c r="N224" s="485"/>
      <c r="O224" s="485"/>
      <c r="P224" s="485"/>
      <c r="Q224" s="485"/>
      <c r="R224" s="485"/>
      <c r="S224" s="485"/>
      <c r="T224" s="485"/>
      <c r="U224" s="485"/>
      <c r="V224" s="485"/>
      <c r="W224" s="485"/>
      <c r="X224" s="485"/>
      <c r="Y224" s="485"/>
      <c r="Z224" s="485"/>
      <c r="AA224" s="485"/>
      <c r="AB224" s="485"/>
      <c r="AC224" s="485"/>
      <c r="AD224" s="485"/>
      <c r="AE224" s="485"/>
      <c r="AF224" s="485"/>
      <c r="AG224" s="485"/>
      <c r="AH224" s="485"/>
      <c r="AI224" s="485"/>
      <c r="AJ224" s="485"/>
      <c r="AK224" s="485"/>
      <c r="AL224" s="485"/>
      <c r="AM224" s="485"/>
      <c r="AN224" s="485"/>
    </row>
    <row r="225" spans="1:40" x14ac:dyDescent="0.15">
      <c r="A225" s="485"/>
      <c r="B225" s="485"/>
      <c r="C225" s="485"/>
      <c r="D225" s="485"/>
      <c r="E225" s="485"/>
      <c r="F225" s="485"/>
      <c r="G225" s="485"/>
      <c r="H225" s="485"/>
      <c r="I225" s="485"/>
      <c r="J225" s="485"/>
      <c r="K225" s="485"/>
      <c r="L225" s="485"/>
      <c r="M225" s="485"/>
      <c r="N225" s="485"/>
      <c r="O225" s="485"/>
      <c r="P225" s="485"/>
      <c r="Q225" s="485"/>
      <c r="R225" s="485"/>
      <c r="S225" s="485"/>
      <c r="T225" s="485"/>
      <c r="U225" s="485"/>
      <c r="V225" s="485"/>
      <c r="W225" s="485"/>
      <c r="X225" s="485"/>
      <c r="Y225" s="485"/>
      <c r="Z225" s="485"/>
      <c r="AA225" s="485"/>
      <c r="AB225" s="485"/>
      <c r="AC225" s="485"/>
      <c r="AD225" s="485"/>
      <c r="AE225" s="485"/>
      <c r="AF225" s="485"/>
      <c r="AG225" s="485"/>
      <c r="AH225" s="485"/>
      <c r="AI225" s="485"/>
      <c r="AJ225" s="485"/>
      <c r="AK225" s="485"/>
      <c r="AL225" s="485"/>
      <c r="AM225" s="485"/>
      <c r="AN225" s="485"/>
    </row>
    <row r="226" spans="1:40" x14ac:dyDescent="0.15">
      <c r="A226" s="485"/>
      <c r="B226" s="485"/>
      <c r="C226" s="485"/>
      <c r="D226" s="485"/>
      <c r="E226" s="485"/>
      <c r="F226" s="485"/>
      <c r="G226" s="485"/>
      <c r="H226" s="485"/>
      <c r="I226" s="485"/>
      <c r="J226" s="485"/>
      <c r="K226" s="485"/>
      <c r="L226" s="485"/>
      <c r="M226" s="485"/>
      <c r="N226" s="485"/>
      <c r="O226" s="485"/>
      <c r="P226" s="485"/>
      <c r="Q226" s="485"/>
      <c r="R226" s="485"/>
      <c r="S226" s="485"/>
      <c r="T226" s="485"/>
      <c r="U226" s="485"/>
      <c r="V226" s="485"/>
      <c r="W226" s="485"/>
      <c r="X226" s="485"/>
      <c r="Y226" s="485"/>
      <c r="Z226" s="485"/>
      <c r="AA226" s="485"/>
      <c r="AB226" s="485"/>
      <c r="AC226" s="485"/>
      <c r="AD226" s="485"/>
      <c r="AE226" s="485"/>
      <c r="AF226" s="485"/>
      <c r="AG226" s="485"/>
      <c r="AH226" s="485"/>
      <c r="AI226" s="485"/>
      <c r="AJ226" s="485"/>
      <c r="AK226" s="485"/>
      <c r="AL226" s="485"/>
      <c r="AM226" s="485"/>
      <c r="AN226" s="485"/>
    </row>
    <row r="227" spans="1:40" x14ac:dyDescent="0.15">
      <c r="A227" s="485"/>
      <c r="B227" s="485"/>
      <c r="C227" s="485"/>
      <c r="D227" s="485"/>
      <c r="E227" s="485"/>
      <c r="F227" s="485"/>
      <c r="G227" s="485"/>
      <c r="H227" s="485"/>
      <c r="I227" s="485"/>
      <c r="J227" s="485"/>
      <c r="K227" s="485"/>
      <c r="L227" s="485"/>
      <c r="M227" s="485"/>
      <c r="N227" s="485"/>
      <c r="O227" s="485"/>
      <c r="P227" s="485"/>
      <c r="Q227" s="485"/>
      <c r="R227" s="485"/>
      <c r="S227" s="485"/>
      <c r="T227" s="485"/>
      <c r="U227" s="485"/>
      <c r="V227" s="485"/>
      <c r="W227" s="485"/>
      <c r="X227" s="485"/>
      <c r="Y227" s="485"/>
      <c r="Z227" s="485"/>
      <c r="AA227" s="485"/>
      <c r="AB227" s="485"/>
      <c r="AC227" s="485"/>
      <c r="AD227" s="485"/>
      <c r="AE227" s="485"/>
      <c r="AF227" s="485"/>
      <c r="AG227" s="485"/>
      <c r="AH227" s="485"/>
      <c r="AI227" s="485"/>
      <c r="AJ227" s="485"/>
      <c r="AK227" s="485"/>
      <c r="AL227" s="485"/>
      <c r="AM227" s="485"/>
      <c r="AN227" s="485"/>
    </row>
    <row r="228" spans="1:40" x14ac:dyDescent="0.15">
      <c r="A228" s="485"/>
      <c r="B228" s="485"/>
      <c r="C228" s="485"/>
      <c r="D228" s="485"/>
      <c r="E228" s="485"/>
      <c r="F228" s="485"/>
      <c r="G228" s="485"/>
      <c r="H228" s="485"/>
      <c r="I228" s="485"/>
      <c r="J228" s="485"/>
      <c r="K228" s="485"/>
      <c r="L228" s="485"/>
      <c r="M228" s="485"/>
      <c r="N228" s="485"/>
      <c r="O228" s="485"/>
      <c r="P228" s="485"/>
      <c r="Q228" s="485"/>
      <c r="R228" s="485"/>
      <c r="S228" s="485"/>
      <c r="T228" s="485"/>
      <c r="U228" s="485"/>
      <c r="V228" s="485"/>
      <c r="W228" s="485"/>
      <c r="X228" s="485"/>
      <c r="Y228" s="485"/>
      <c r="Z228" s="485"/>
      <c r="AA228" s="485"/>
      <c r="AB228" s="485"/>
      <c r="AC228" s="485"/>
      <c r="AD228" s="485"/>
      <c r="AE228" s="485"/>
      <c r="AF228" s="485"/>
      <c r="AG228" s="485"/>
      <c r="AH228" s="485"/>
      <c r="AI228" s="485"/>
      <c r="AJ228" s="485"/>
      <c r="AK228" s="485"/>
      <c r="AL228" s="485"/>
      <c r="AM228" s="485"/>
      <c r="AN228" s="485"/>
    </row>
    <row r="229" spans="1:40" x14ac:dyDescent="0.15">
      <c r="A229" s="485"/>
      <c r="B229" s="485"/>
      <c r="C229" s="485"/>
      <c r="D229" s="485"/>
      <c r="E229" s="485"/>
      <c r="F229" s="485"/>
      <c r="G229" s="485"/>
      <c r="H229" s="485"/>
      <c r="I229" s="485"/>
      <c r="J229" s="485"/>
      <c r="K229" s="485"/>
      <c r="L229" s="485"/>
      <c r="M229" s="485"/>
      <c r="N229" s="485"/>
      <c r="O229" s="485"/>
      <c r="P229" s="485"/>
      <c r="Q229" s="485"/>
      <c r="R229" s="485"/>
      <c r="S229" s="485"/>
      <c r="T229" s="485"/>
      <c r="U229" s="485"/>
      <c r="V229" s="485"/>
      <c r="W229" s="485"/>
      <c r="X229" s="485"/>
      <c r="Y229" s="485"/>
      <c r="Z229" s="485"/>
      <c r="AA229" s="485"/>
      <c r="AB229" s="485"/>
      <c r="AC229" s="485"/>
      <c r="AD229" s="485"/>
      <c r="AE229" s="485"/>
      <c r="AF229" s="485"/>
      <c r="AG229" s="485"/>
      <c r="AH229" s="485"/>
      <c r="AI229" s="485"/>
      <c r="AJ229" s="485"/>
      <c r="AK229" s="485"/>
      <c r="AL229" s="485"/>
      <c r="AM229" s="485"/>
      <c r="AN229" s="485"/>
    </row>
    <row r="230" spans="1:40" x14ac:dyDescent="0.15">
      <c r="A230" s="485"/>
      <c r="B230" s="485"/>
      <c r="C230" s="485"/>
      <c r="D230" s="485"/>
      <c r="E230" s="485"/>
      <c r="F230" s="485"/>
      <c r="G230" s="485"/>
      <c r="H230" s="485"/>
      <c r="I230" s="485"/>
      <c r="J230" s="485"/>
      <c r="K230" s="485"/>
      <c r="L230" s="485"/>
      <c r="M230" s="485"/>
      <c r="N230" s="485"/>
      <c r="O230" s="485"/>
      <c r="P230" s="485"/>
      <c r="Q230" s="485"/>
      <c r="R230" s="485"/>
      <c r="S230" s="485"/>
      <c r="T230" s="485"/>
      <c r="U230" s="485"/>
      <c r="V230" s="485"/>
      <c r="W230" s="485"/>
      <c r="X230" s="485"/>
      <c r="Y230" s="485"/>
      <c r="Z230" s="485"/>
      <c r="AA230" s="485"/>
      <c r="AB230" s="485"/>
      <c r="AC230" s="485"/>
      <c r="AD230" s="485"/>
      <c r="AE230" s="485"/>
      <c r="AF230" s="485"/>
      <c r="AG230" s="485"/>
      <c r="AH230" s="485"/>
      <c r="AI230" s="485"/>
      <c r="AJ230" s="485"/>
      <c r="AK230" s="485"/>
      <c r="AL230" s="485"/>
      <c r="AM230" s="485"/>
      <c r="AN230" s="485"/>
    </row>
    <row r="231" spans="1:40" x14ac:dyDescent="0.15">
      <c r="A231" s="485"/>
      <c r="B231" s="485"/>
      <c r="C231" s="485"/>
      <c r="D231" s="485"/>
      <c r="E231" s="485"/>
      <c r="F231" s="485"/>
      <c r="G231" s="485"/>
      <c r="H231" s="485"/>
      <c r="I231" s="485"/>
      <c r="J231" s="485"/>
      <c r="K231" s="485"/>
      <c r="L231" s="485"/>
      <c r="M231" s="485"/>
      <c r="N231" s="485"/>
      <c r="O231" s="485"/>
      <c r="P231" s="485"/>
      <c r="Q231" s="485"/>
      <c r="R231" s="485"/>
      <c r="S231" s="485"/>
      <c r="T231" s="485"/>
      <c r="U231" s="485"/>
      <c r="V231" s="485"/>
      <c r="W231" s="485"/>
      <c r="X231" s="485"/>
      <c r="Y231" s="485"/>
      <c r="Z231" s="485"/>
      <c r="AA231" s="485"/>
      <c r="AB231" s="485"/>
      <c r="AC231" s="485"/>
      <c r="AD231" s="485"/>
      <c r="AE231" s="485"/>
      <c r="AF231" s="485"/>
      <c r="AG231" s="485"/>
      <c r="AH231" s="485"/>
      <c r="AI231" s="485"/>
      <c r="AJ231" s="485"/>
      <c r="AK231" s="485"/>
      <c r="AL231" s="485"/>
      <c r="AM231" s="485"/>
      <c r="AN231" s="485"/>
    </row>
    <row r="232" spans="1:40" x14ac:dyDescent="0.15">
      <c r="A232" s="485"/>
      <c r="B232" s="485"/>
      <c r="C232" s="485"/>
      <c r="D232" s="485"/>
      <c r="E232" s="485"/>
      <c r="F232" s="485"/>
      <c r="G232" s="485"/>
      <c r="H232" s="485"/>
      <c r="I232" s="485"/>
      <c r="J232" s="485"/>
      <c r="K232" s="485"/>
      <c r="L232" s="485"/>
      <c r="M232" s="485"/>
      <c r="N232" s="485"/>
      <c r="O232" s="485"/>
      <c r="P232" s="485"/>
      <c r="Q232" s="485"/>
      <c r="R232" s="485"/>
      <c r="S232" s="485"/>
      <c r="T232" s="485"/>
      <c r="U232" s="485"/>
      <c r="V232" s="485"/>
      <c r="W232" s="485"/>
      <c r="X232" s="485"/>
      <c r="Y232" s="485"/>
      <c r="Z232" s="485"/>
      <c r="AA232" s="485"/>
      <c r="AB232" s="485"/>
      <c r="AC232" s="485"/>
      <c r="AD232" s="485"/>
      <c r="AE232" s="485"/>
      <c r="AF232" s="485"/>
      <c r="AG232" s="485"/>
      <c r="AH232" s="485"/>
      <c r="AI232" s="485"/>
      <c r="AJ232" s="485"/>
      <c r="AK232" s="485"/>
      <c r="AL232" s="485"/>
      <c r="AM232" s="485"/>
      <c r="AN232" s="485"/>
    </row>
    <row r="233" spans="1:40" x14ac:dyDescent="0.15">
      <c r="A233" s="485"/>
      <c r="B233" s="485"/>
      <c r="C233" s="485"/>
      <c r="D233" s="485"/>
      <c r="E233" s="485"/>
      <c r="F233" s="485"/>
      <c r="G233" s="485"/>
      <c r="H233" s="485"/>
      <c r="I233" s="485"/>
      <c r="J233" s="485"/>
      <c r="K233" s="485"/>
      <c r="L233" s="485"/>
      <c r="M233" s="485"/>
      <c r="N233" s="485"/>
      <c r="O233" s="485"/>
      <c r="P233" s="485"/>
      <c r="Q233" s="485"/>
      <c r="R233" s="485"/>
      <c r="S233" s="485"/>
      <c r="T233" s="485"/>
      <c r="U233" s="485"/>
      <c r="V233" s="485"/>
      <c r="W233" s="485"/>
      <c r="X233" s="485"/>
      <c r="Y233" s="485"/>
      <c r="Z233" s="485"/>
      <c r="AA233" s="485"/>
      <c r="AB233" s="485"/>
      <c r="AC233" s="485"/>
      <c r="AD233" s="485"/>
      <c r="AE233" s="485"/>
      <c r="AF233" s="485"/>
      <c r="AG233" s="485"/>
      <c r="AH233" s="485"/>
      <c r="AI233" s="485"/>
      <c r="AJ233" s="485"/>
      <c r="AK233" s="485"/>
      <c r="AL233" s="485"/>
      <c r="AM233" s="485"/>
      <c r="AN233" s="485"/>
    </row>
    <row r="234" spans="1:40" x14ac:dyDescent="0.15">
      <c r="A234" s="485"/>
      <c r="B234" s="485"/>
      <c r="C234" s="485"/>
      <c r="D234" s="485"/>
      <c r="E234" s="485"/>
      <c r="F234" s="485"/>
      <c r="G234" s="485"/>
      <c r="H234" s="485"/>
      <c r="I234" s="485"/>
      <c r="J234" s="485"/>
      <c r="K234" s="485"/>
      <c r="L234" s="485"/>
      <c r="M234" s="485"/>
      <c r="N234" s="485"/>
      <c r="O234" s="485"/>
      <c r="P234" s="485"/>
      <c r="Q234" s="485"/>
      <c r="R234" s="485"/>
      <c r="S234" s="485"/>
      <c r="T234" s="485"/>
      <c r="U234" s="485"/>
      <c r="V234" s="485"/>
      <c r="W234" s="485"/>
      <c r="X234" s="485"/>
      <c r="Y234" s="485"/>
      <c r="Z234" s="485"/>
      <c r="AA234" s="485"/>
      <c r="AB234" s="485"/>
      <c r="AC234" s="485"/>
      <c r="AD234" s="485"/>
      <c r="AE234" s="485"/>
      <c r="AF234" s="485"/>
      <c r="AG234" s="485"/>
      <c r="AH234" s="485"/>
      <c r="AI234" s="485"/>
      <c r="AJ234" s="485"/>
      <c r="AK234" s="485"/>
      <c r="AL234" s="485"/>
      <c r="AM234" s="485"/>
      <c r="AN234" s="485"/>
    </row>
    <row r="235" spans="1:40" x14ac:dyDescent="0.15">
      <c r="A235" s="485"/>
      <c r="B235" s="485"/>
      <c r="C235" s="485"/>
      <c r="D235" s="485"/>
      <c r="E235" s="485"/>
      <c r="F235" s="485"/>
      <c r="G235" s="485"/>
      <c r="H235" s="485"/>
      <c r="I235" s="485"/>
      <c r="J235" s="485"/>
      <c r="K235" s="485"/>
      <c r="L235" s="485"/>
      <c r="M235" s="485"/>
      <c r="N235" s="485"/>
      <c r="O235" s="485"/>
      <c r="P235" s="485"/>
      <c r="Q235" s="485"/>
      <c r="R235" s="485"/>
      <c r="S235" s="485"/>
      <c r="T235" s="485"/>
      <c r="U235" s="485"/>
      <c r="V235" s="485"/>
      <c r="W235" s="485"/>
      <c r="X235" s="485"/>
      <c r="Y235" s="485"/>
      <c r="Z235" s="485"/>
      <c r="AA235" s="485"/>
      <c r="AB235" s="485"/>
      <c r="AC235" s="485"/>
      <c r="AD235" s="485"/>
      <c r="AE235" s="485"/>
      <c r="AF235" s="485"/>
      <c r="AG235" s="485"/>
      <c r="AH235" s="485"/>
      <c r="AI235" s="485"/>
      <c r="AJ235" s="485"/>
      <c r="AK235" s="485"/>
      <c r="AL235" s="485"/>
      <c r="AM235" s="485"/>
      <c r="AN235" s="485"/>
    </row>
    <row r="236" spans="1:40" x14ac:dyDescent="0.15">
      <c r="A236" s="485"/>
      <c r="B236" s="485"/>
      <c r="C236" s="485"/>
      <c r="D236" s="485"/>
      <c r="E236" s="485"/>
      <c r="F236" s="485"/>
      <c r="G236" s="485"/>
      <c r="H236" s="485"/>
      <c r="I236" s="485"/>
      <c r="J236" s="485"/>
      <c r="K236" s="485"/>
      <c r="L236" s="485"/>
      <c r="M236" s="485"/>
      <c r="N236" s="485"/>
      <c r="O236" s="485"/>
      <c r="P236" s="485"/>
      <c r="Q236" s="485"/>
      <c r="R236" s="485"/>
      <c r="S236" s="485"/>
      <c r="T236" s="485"/>
      <c r="U236" s="485"/>
      <c r="V236" s="485"/>
      <c r="W236" s="485"/>
      <c r="X236" s="485"/>
      <c r="Y236" s="485"/>
      <c r="Z236" s="485"/>
      <c r="AA236" s="485"/>
      <c r="AB236" s="485"/>
      <c r="AC236" s="485"/>
      <c r="AD236" s="485"/>
      <c r="AE236" s="485"/>
      <c r="AF236" s="485"/>
      <c r="AG236" s="485"/>
      <c r="AH236" s="485"/>
      <c r="AI236" s="485"/>
      <c r="AJ236" s="485"/>
      <c r="AK236" s="485"/>
      <c r="AL236" s="485"/>
      <c r="AM236" s="485"/>
      <c r="AN236" s="485"/>
    </row>
    <row r="237" spans="1:40" x14ac:dyDescent="0.15">
      <c r="A237" s="485"/>
      <c r="B237" s="485"/>
      <c r="C237" s="485"/>
      <c r="D237" s="485"/>
      <c r="E237" s="485"/>
      <c r="F237" s="485"/>
      <c r="G237" s="485"/>
      <c r="H237" s="485"/>
      <c r="I237" s="485"/>
      <c r="J237" s="485"/>
      <c r="K237" s="485"/>
      <c r="L237" s="485"/>
      <c r="M237" s="485"/>
      <c r="N237" s="485"/>
      <c r="O237" s="485"/>
      <c r="P237" s="485"/>
      <c r="Q237" s="485"/>
      <c r="R237" s="485"/>
      <c r="S237" s="485"/>
      <c r="T237" s="485"/>
      <c r="U237" s="485"/>
      <c r="V237" s="485"/>
      <c r="W237" s="485"/>
      <c r="X237" s="485"/>
      <c r="Y237" s="485"/>
      <c r="Z237" s="485"/>
      <c r="AA237" s="485"/>
      <c r="AB237" s="485"/>
      <c r="AC237" s="485"/>
      <c r="AD237" s="485"/>
      <c r="AE237" s="485"/>
      <c r="AF237" s="485"/>
      <c r="AG237" s="485"/>
      <c r="AH237" s="485"/>
      <c r="AI237" s="485"/>
      <c r="AJ237" s="485"/>
      <c r="AK237" s="485"/>
      <c r="AL237" s="485"/>
      <c r="AM237" s="485"/>
      <c r="AN237" s="485"/>
    </row>
    <row r="238" spans="1:40" x14ac:dyDescent="0.15">
      <c r="A238" s="485"/>
      <c r="B238" s="485"/>
      <c r="C238" s="485"/>
      <c r="D238" s="485"/>
      <c r="E238" s="485"/>
      <c r="F238" s="485"/>
      <c r="G238" s="485"/>
      <c r="H238" s="485"/>
      <c r="I238" s="485"/>
      <c r="J238" s="485"/>
      <c r="K238" s="485"/>
      <c r="L238" s="485"/>
      <c r="M238" s="485"/>
      <c r="N238" s="485"/>
      <c r="O238" s="485"/>
      <c r="P238" s="485"/>
      <c r="Q238" s="485"/>
      <c r="R238" s="485"/>
      <c r="S238" s="485"/>
      <c r="T238" s="485"/>
      <c r="U238" s="485"/>
      <c r="V238" s="485"/>
      <c r="W238" s="485"/>
      <c r="X238" s="485"/>
      <c r="Y238" s="485"/>
      <c r="Z238" s="485"/>
      <c r="AA238" s="485"/>
      <c r="AB238" s="485"/>
      <c r="AC238" s="485"/>
      <c r="AD238" s="485"/>
      <c r="AE238" s="485"/>
      <c r="AF238" s="485"/>
      <c r="AG238" s="485"/>
      <c r="AH238" s="485"/>
      <c r="AI238" s="485"/>
      <c r="AJ238" s="485"/>
      <c r="AK238" s="485"/>
      <c r="AL238" s="485"/>
      <c r="AM238" s="485"/>
      <c r="AN238" s="485"/>
    </row>
    <row r="239" spans="1:40" x14ac:dyDescent="0.15">
      <c r="A239" s="485"/>
      <c r="B239" s="485"/>
      <c r="C239" s="485"/>
      <c r="D239" s="485"/>
      <c r="E239" s="485"/>
      <c r="F239" s="485"/>
      <c r="G239" s="485"/>
      <c r="H239" s="485"/>
      <c r="I239" s="485"/>
      <c r="J239" s="485"/>
      <c r="K239" s="485"/>
      <c r="L239" s="485"/>
      <c r="M239" s="485"/>
      <c r="N239" s="485"/>
      <c r="O239" s="485"/>
      <c r="P239" s="485"/>
      <c r="Q239" s="485"/>
      <c r="R239" s="485"/>
      <c r="S239" s="485"/>
      <c r="T239" s="485"/>
      <c r="U239" s="485"/>
      <c r="V239" s="485"/>
      <c r="W239" s="485"/>
      <c r="X239" s="485"/>
      <c r="Y239" s="485"/>
      <c r="Z239" s="485"/>
      <c r="AA239" s="485"/>
      <c r="AB239" s="485"/>
      <c r="AC239" s="485"/>
      <c r="AD239" s="485"/>
      <c r="AE239" s="485"/>
      <c r="AF239" s="485"/>
      <c r="AG239" s="485"/>
      <c r="AH239" s="485"/>
      <c r="AI239" s="485"/>
      <c r="AJ239" s="485"/>
      <c r="AK239" s="485"/>
      <c r="AL239" s="485"/>
      <c r="AM239" s="485"/>
      <c r="AN239" s="485"/>
    </row>
  </sheetData>
  <sheetProtection sheet="1" objects="1" scenarios="1"/>
  <autoFilter ref="J20:J22" xr:uid="{00000000-0009-0000-0000-00001A000000}"/>
  <mergeCells count="16">
    <mergeCell ref="Q135:T135"/>
    <mergeCell ref="Q156:T156"/>
    <mergeCell ref="B214:C214"/>
    <mergeCell ref="B14:C14"/>
    <mergeCell ref="A107:D107"/>
    <mergeCell ref="D205:G205"/>
    <mergeCell ref="A194:D194"/>
    <mergeCell ref="F25:G25"/>
    <mergeCell ref="F41:G41"/>
    <mergeCell ref="A55:D55"/>
    <mergeCell ref="B12:C12"/>
    <mergeCell ref="B16:C16"/>
    <mergeCell ref="H109:I109"/>
    <mergeCell ref="H57:I57"/>
    <mergeCell ref="AH107:AJ107"/>
    <mergeCell ref="F109:G109"/>
  </mergeCells>
  <phoneticPr fontId="2" type="noConversion"/>
  <pageMargins left="0.75" right="0.75" top="1" bottom="1" header="0" footer="0"/>
  <legacyDrawing r:id="rId1"/>
  <extLst>
    <ext xmlns:mx="http://schemas.microsoft.com/office/mac/excel/2008/main" uri="http://schemas.microsoft.com/office/mac/excel/2008/main">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indexed="8"/>
  </sheetPr>
  <dimension ref="A1:AU587"/>
  <sheetViews>
    <sheetView zoomScale="75" workbookViewId="0">
      <selection activeCell="J3" sqref="J3"/>
    </sheetView>
  </sheetViews>
  <sheetFormatPr baseColWidth="10" defaultRowHeight="13" x14ac:dyDescent="0.15"/>
  <cols>
    <col min="1" max="3" width="10.6640625" customWidth="1"/>
    <col min="4" max="4" width="19" customWidth="1"/>
    <col min="5" max="5" width="13.6640625" customWidth="1"/>
    <col min="6" max="24" width="10.6640625" customWidth="1"/>
  </cols>
  <sheetData>
    <row r="1" spans="1:17" x14ac:dyDescent="0.15">
      <c r="A1" s="4"/>
      <c r="B1" s="4"/>
      <c r="C1" s="4"/>
      <c r="D1" s="4"/>
      <c r="E1" s="4"/>
      <c r="F1" s="4"/>
      <c r="G1" s="4"/>
      <c r="H1" s="4"/>
      <c r="I1" s="4"/>
      <c r="J1" s="4"/>
      <c r="K1" s="4"/>
      <c r="L1" s="4"/>
      <c r="M1" s="4"/>
      <c r="N1" s="4"/>
      <c r="O1" s="4"/>
      <c r="P1" s="4"/>
      <c r="Q1" s="4"/>
    </row>
    <row r="2" spans="1:17" ht="18" x14ac:dyDescent="0.2">
      <c r="A2" s="4"/>
      <c r="B2" s="2816" t="s">
        <v>1375</v>
      </c>
      <c r="C2" s="2817"/>
      <c r="D2" s="2817"/>
      <c r="E2" s="2818"/>
      <c r="F2" s="4"/>
      <c r="G2" s="4"/>
      <c r="H2" s="4"/>
      <c r="I2" s="4"/>
      <c r="J2" s="4"/>
      <c r="K2" s="4"/>
      <c r="L2" s="4"/>
      <c r="M2" s="4"/>
      <c r="N2" s="4"/>
      <c r="O2" s="4"/>
      <c r="P2" s="4"/>
      <c r="Q2" s="4"/>
    </row>
    <row r="3" spans="1:17" ht="16" x14ac:dyDescent="0.2">
      <c r="A3" s="4"/>
      <c r="B3" s="2819" t="s">
        <v>1376</v>
      </c>
      <c r="C3" s="2820"/>
      <c r="D3" s="2820"/>
      <c r="E3" s="2821"/>
      <c r="F3" s="4"/>
      <c r="G3" s="4"/>
      <c r="H3" s="4"/>
      <c r="I3" s="4"/>
      <c r="J3" s="2120"/>
      <c r="K3" s="2120"/>
      <c r="L3" s="2120"/>
      <c r="M3" s="2120"/>
      <c r="N3" s="2120"/>
      <c r="O3" s="2120"/>
      <c r="P3" s="2120"/>
      <c r="Q3" s="4"/>
    </row>
    <row r="4" spans="1:17" ht="14" x14ac:dyDescent="0.15">
      <c r="A4" s="4"/>
      <c r="B4" s="2822" t="s">
        <v>1377</v>
      </c>
      <c r="C4" s="2823"/>
      <c r="D4" s="2823"/>
      <c r="E4" s="2824"/>
      <c r="F4" s="4"/>
      <c r="G4" s="4"/>
      <c r="H4" s="4"/>
      <c r="I4" s="4"/>
      <c r="J4" s="4"/>
      <c r="K4" s="4"/>
      <c r="L4" s="4"/>
      <c r="M4" s="4"/>
      <c r="N4" s="4"/>
      <c r="O4" s="4"/>
      <c r="P4" s="4"/>
      <c r="Q4" s="4"/>
    </row>
    <row r="5" spans="1:17" x14ac:dyDescent="0.15">
      <c r="A5" s="4"/>
      <c r="B5" s="4"/>
      <c r="C5" s="4"/>
      <c r="D5" s="4"/>
      <c r="E5" s="4"/>
      <c r="F5" s="4"/>
      <c r="G5" s="4"/>
      <c r="H5" s="4"/>
      <c r="I5" s="4"/>
      <c r="J5" s="4"/>
      <c r="K5" s="4"/>
      <c r="L5" s="4"/>
      <c r="M5" s="4"/>
      <c r="N5" s="4"/>
      <c r="O5" s="4"/>
      <c r="P5" s="4"/>
      <c r="Q5" s="4"/>
    </row>
    <row r="6" spans="1:17" x14ac:dyDescent="0.15">
      <c r="A6" s="4"/>
      <c r="B6" s="4"/>
      <c r="C6" s="4"/>
      <c r="D6" s="4"/>
      <c r="E6" s="4"/>
      <c r="F6" s="4"/>
      <c r="G6" s="4"/>
      <c r="H6" s="4"/>
      <c r="I6" s="4"/>
      <c r="J6" s="4"/>
      <c r="K6" s="4"/>
      <c r="L6" s="4"/>
      <c r="M6" s="4"/>
      <c r="N6" s="4"/>
      <c r="O6" s="4"/>
      <c r="P6" s="4"/>
      <c r="Q6" s="4"/>
    </row>
    <row r="7" spans="1:17" x14ac:dyDescent="0.15">
      <c r="A7" s="4"/>
      <c r="B7" s="4"/>
      <c r="C7" s="4"/>
      <c r="D7" s="4"/>
      <c r="E7" s="4"/>
      <c r="F7" s="4"/>
      <c r="G7" s="4"/>
      <c r="H7" s="4"/>
      <c r="I7" s="4"/>
      <c r="J7" s="4"/>
      <c r="K7" s="4"/>
      <c r="L7" s="4"/>
      <c r="M7" s="4"/>
      <c r="N7" s="4"/>
      <c r="O7" s="4"/>
      <c r="P7" s="4"/>
      <c r="Q7" s="4"/>
    </row>
    <row r="8" spans="1:17" x14ac:dyDescent="0.15">
      <c r="A8" s="4"/>
      <c r="B8" s="4"/>
      <c r="C8" s="4"/>
      <c r="D8" s="4"/>
      <c r="E8" s="4"/>
      <c r="F8" s="4"/>
      <c r="G8" s="4"/>
      <c r="H8" s="4"/>
      <c r="I8" s="4"/>
      <c r="J8" s="4"/>
      <c r="K8" s="4"/>
      <c r="L8" s="4"/>
      <c r="M8" s="4"/>
      <c r="N8" s="4"/>
      <c r="O8" s="4"/>
      <c r="P8" s="4"/>
      <c r="Q8" s="4"/>
    </row>
    <row r="9" spans="1:17" x14ac:dyDescent="0.15">
      <c r="A9" s="4"/>
      <c r="B9" s="4"/>
      <c r="C9" s="4"/>
      <c r="D9" s="4"/>
      <c r="E9" s="4"/>
      <c r="F9" s="4"/>
      <c r="G9" s="4"/>
      <c r="H9" s="4"/>
      <c r="I9" s="4"/>
      <c r="J9" s="4"/>
      <c r="K9" s="4"/>
      <c r="L9" s="4"/>
      <c r="M9" s="4"/>
      <c r="N9" s="4"/>
      <c r="O9" s="4"/>
      <c r="P9" s="4"/>
      <c r="Q9" s="4"/>
    </row>
    <row r="10" spans="1:17" x14ac:dyDescent="0.15">
      <c r="A10" s="4"/>
      <c r="B10" s="4"/>
      <c r="C10" s="4"/>
      <c r="D10" s="4"/>
      <c r="E10" s="4"/>
      <c r="F10" s="4"/>
      <c r="G10" s="4"/>
      <c r="H10" s="4"/>
      <c r="I10" s="4"/>
      <c r="J10" s="4"/>
      <c r="K10" s="4"/>
      <c r="L10" s="4"/>
      <c r="M10" s="4"/>
      <c r="N10" s="4"/>
      <c r="O10" s="4"/>
      <c r="P10" s="4"/>
      <c r="Q10" s="4"/>
    </row>
    <row r="11" spans="1:17" x14ac:dyDescent="0.15">
      <c r="A11" s="4"/>
      <c r="B11" s="4"/>
      <c r="C11" s="4"/>
      <c r="D11" s="4"/>
      <c r="E11" s="4"/>
      <c r="F11" s="4"/>
      <c r="G11" s="4"/>
      <c r="H11" s="4"/>
      <c r="I11" s="4"/>
      <c r="J11" s="4"/>
      <c r="K11" s="4"/>
      <c r="L11" s="4"/>
      <c r="M11" s="4"/>
      <c r="N11" s="4"/>
      <c r="O11" s="4"/>
      <c r="P11" s="4"/>
      <c r="Q11" s="4"/>
    </row>
    <row r="12" spans="1:17" x14ac:dyDescent="0.15">
      <c r="A12" s="4"/>
      <c r="B12" s="4"/>
      <c r="C12" s="4"/>
      <c r="D12" s="4"/>
      <c r="E12" s="4"/>
      <c r="F12" s="4"/>
      <c r="G12" s="4"/>
      <c r="H12" s="4"/>
      <c r="I12" s="4"/>
      <c r="J12" s="4"/>
      <c r="K12" s="4"/>
      <c r="L12" s="4"/>
      <c r="M12" s="4"/>
      <c r="N12" s="4"/>
      <c r="O12" s="4"/>
      <c r="P12" s="4"/>
      <c r="Q12" s="4"/>
    </row>
    <row r="13" spans="1:17" x14ac:dyDescent="0.15">
      <c r="A13" s="4"/>
      <c r="B13" s="4"/>
      <c r="C13" s="4"/>
      <c r="D13" s="4"/>
      <c r="E13" s="4"/>
      <c r="F13" s="4"/>
      <c r="G13" s="4"/>
      <c r="H13" s="4"/>
      <c r="I13" s="4"/>
      <c r="J13" s="4"/>
      <c r="K13" s="4"/>
      <c r="L13" s="4"/>
      <c r="M13" s="4"/>
      <c r="N13" s="4"/>
      <c r="O13" s="4"/>
      <c r="P13" s="4"/>
      <c r="Q13" s="4"/>
    </row>
    <row r="14" spans="1:17" x14ac:dyDescent="0.15">
      <c r="A14" s="4"/>
      <c r="B14" s="4"/>
      <c r="C14" s="4"/>
      <c r="D14" s="4"/>
      <c r="E14" s="4"/>
      <c r="F14" s="4"/>
      <c r="G14" s="4"/>
      <c r="H14" s="4"/>
      <c r="I14" s="4"/>
      <c r="J14" s="4"/>
      <c r="K14" s="4"/>
      <c r="L14" s="4"/>
      <c r="M14" s="4"/>
      <c r="N14" s="4"/>
      <c r="O14" s="4"/>
      <c r="P14" s="4"/>
      <c r="Q14" s="4"/>
    </row>
    <row r="15" spans="1:17" x14ac:dyDescent="0.15">
      <c r="A15" s="4"/>
      <c r="B15" s="4"/>
      <c r="C15" s="4"/>
      <c r="D15" s="4"/>
      <c r="E15" s="4"/>
      <c r="F15" s="4"/>
      <c r="G15" s="4"/>
      <c r="H15" s="4"/>
      <c r="I15" s="4"/>
      <c r="J15" s="4"/>
      <c r="K15" s="4"/>
      <c r="L15" s="4"/>
      <c r="M15" s="4"/>
      <c r="N15" s="4"/>
      <c r="O15" s="4"/>
      <c r="P15" s="4"/>
      <c r="Q15" s="4"/>
    </row>
    <row r="16" spans="1:17" x14ac:dyDescent="0.15">
      <c r="A16" s="4"/>
      <c r="B16" s="4"/>
      <c r="C16" s="4"/>
      <c r="D16" s="4"/>
      <c r="E16" s="4"/>
      <c r="F16" s="4"/>
      <c r="G16" s="4"/>
      <c r="H16" s="4"/>
      <c r="I16" s="4"/>
      <c r="J16" s="4"/>
      <c r="K16" s="4"/>
      <c r="L16" s="4"/>
      <c r="M16" s="4"/>
      <c r="N16" s="4"/>
      <c r="O16" s="4"/>
      <c r="P16" s="4"/>
      <c r="Q16" s="4"/>
    </row>
    <row r="17" spans="1:17" x14ac:dyDescent="0.15">
      <c r="A17" s="4"/>
      <c r="B17" s="4"/>
      <c r="C17" s="4"/>
      <c r="D17" s="4"/>
      <c r="E17" s="4"/>
      <c r="F17" s="4"/>
      <c r="G17" s="4"/>
      <c r="H17" s="4"/>
      <c r="I17" s="4"/>
      <c r="J17" s="4"/>
      <c r="K17" s="4"/>
      <c r="L17" s="4"/>
      <c r="M17" s="4"/>
      <c r="N17" s="4"/>
      <c r="O17" s="4"/>
      <c r="P17" s="4"/>
      <c r="Q17" s="4"/>
    </row>
    <row r="18" spans="1:17" x14ac:dyDescent="0.15">
      <c r="A18" s="4"/>
      <c r="B18" s="4"/>
      <c r="C18" s="4"/>
      <c r="D18" s="4"/>
      <c r="E18" s="4"/>
      <c r="F18" s="4"/>
      <c r="G18" s="4"/>
      <c r="H18" s="4"/>
      <c r="I18" s="4"/>
      <c r="J18" s="4"/>
      <c r="K18" s="4"/>
      <c r="L18" s="4"/>
      <c r="M18" s="4"/>
      <c r="N18" s="4"/>
      <c r="O18" s="4"/>
      <c r="P18" s="4"/>
      <c r="Q18" s="4"/>
    </row>
    <row r="19" spans="1:17" x14ac:dyDescent="0.15">
      <c r="A19" s="4"/>
      <c r="B19" s="4"/>
      <c r="C19" s="4"/>
      <c r="D19" s="4"/>
      <c r="E19" s="4"/>
      <c r="F19" s="4"/>
      <c r="G19" s="4"/>
      <c r="H19" s="4"/>
      <c r="I19" s="4"/>
      <c r="J19" s="4"/>
      <c r="K19" s="4"/>
      <c r="L19" s="4"/>
      <c r="M19" s="4"/>
      <c r="N19" s="4"/>
      <c r="O19" s="4"/>
      <c r="P19" s="4"/>
      <c r="Q19" s="4"/>
    </row>
    <row r="20" spans="1:17" x14ac:dyDescent="0.15">
      <c r="A20" s="4"/>
      <c r="B20" s="4"/>
      <c r="C20" s="4"/>
      <c r="D20" s="4"/>
      <c r="E20" s="4"/>
      <c r="F20" s="4"/>
      <c r="G20" s="4"/>
      <c r="H20" s="4"/>
      <c r="I20" s="4"/>
      <c r="J20" s="4"/>
      <c r="K20" s="4"/>
      <c r="L20" s="4"/>
      <c r="M20" s="4"/>
      <c r="N20" s="4"/>
      <c r="O20" s="4"/>
      <c r="P20" s="4"/>
      <c r="Q20" s="4"/>
    </row>
    <row r="21" spans="1:17" x14ac:dyDescent="0.15">
      <c r="A21" s="4"/>
      <c r="B21" s="4"/>
      <c r="C21" s="4"/>
      <c r="D21" s="4"/>
      <c r="E21" s="4"/>
      <c r="F21" s="4"/>
      <c r="G21" s="4"/>
      <c r="H21" s="4"/>
      <c r="I21" s="4"/>
      <c r="J21" s="4"/>
      <c r="K21" s="4"/>
      <c r="L21" s="4"/>
      <c r="M21" s="4"/>
      <c r="N21" s="4"/>
      <c r="O21" s="4"/>
      <c r="P21" s="4"/>
      <c r="Q21" s="4"/>
    </row>
    <row r="22" spans="1:17" x14ac:dyDescent="0.15">
      <c r="A22" s="4"/>
      <c r="B22" s="4"/>
      <c r="C22" s="4"/>
      <c r="D22" s="4"/>
      <c r="E22" s="4"/>
      <c r="F22" s="4"/>
      <c r="G22" s="4"/>
      <c r="H22" s="4"/>
      <c r="I22" s="4"/>
      <c r="J22" s="4"/>
      <c r="K22" s="4"/>
      <c r="L22" s="4"/>
      <c r="M22" s="4"/>
      <c r="N22" s="4"/>
      <c r="O22" s="4"/>
      <c r="P22" s="4"/>
      <c r="Q22" s="4"/>
    </row>
    <row r="23" spans="1:17" x14ac:dyDescent="0.15">
      <c r="A23" s="4"/>
      <c r="B23" s="4"/>
      <c r="C23" s="4"/>
      <c r="D23" s="4"/>
      <c r="E23" s="4"/>
      <c r="F23" s="4"/>
      <c r="G23" s="4"/>
      <c r="H23" s="4"/>
      <c r="I23" s="4"/>
      <c r="J23" s="4"/>
      <c r="K23" s="4"/>
      <c r="L23" s="4"/>
      <c r="M23" s="4"/>
      <c r="N23" s="4"/>
      <c r="O23" s="4"/>
      <c r="P23" s="4"/>
      <c r="Q23" s="4"/>
    </row>
    <row r="24" spans="1:17" x14ac:dyDescent="0.15">
      <c r="A24" s="4"/>
      <c r="B24" s="4"/>
      <c r="C24" s="4"/>
      <c r="D24" s="4"/>
      <c r="E24" s="4"/>
      <c r="F24" s="4"/>
      <c r="G24" s="4"/>
      <c r="H24" s="4"/>
      <c r="I24" s="4"/>
      <c r="J24" s="4"/>
      <c r="K24" s="4"/>
      <c r="L24" s="4"/>
      <c r="M24" s="4"/>
      <c r="N24" s="4"/>
      <c r="O24" s="4"/>
      <c r="P24" s="4"/>
      <c r="Q24" s="4"/>
    </row>
    <row r="25" spans="1:17" x14ac:dyDescent="0.15">
      <c r="A25" s="4"/>
      <c r="B25" s="4"/>
      <c r="C25" s="4"/>
      <c r="D25" s="4"/>
      <c r="E25" s="4"/>
      <c r="F25" s="4"/>
      <c r="G25" s="4"/>
      <c r="H25" s="4"/>
      <c r="I25" s="4"/>
      <c r="J25" s="4"/>
      <c r="K25" s="4"/>
      <c r="L25" s="4"/>
      <c r="M25" s="4"/>
      <c r="N25" s="4"/>
      <c r="O25" s="4"/>
      <c r="P25" s="4"/>
      <c r="Q25" s="4"/>
    </row>
    <row r="26" spans="1:17" x14ac:dyDescent="0.15">
      <c r="A26" s="4"/>
      <c r="B26" s="4"/>
      <c r="C26" s="4"/>
      <c r="D26" s="4"/>
      <c r="E26" s="4"/>
      <c r="F26" s="4"/>
      <c r="G26" s="4"/>
      <c r="H26" s="4"/>
      <c r="I26" s="4"/>
      <c r="J26" s="4"/>
      <c r="K26" s="4"/>
      <c r="L26" s="4"/>
      <c r="M26" s="4"/>
      <c r="N26" s="4"/>
      <c r="O26" s="4"/>
      <c r="P26" s="4"/>
      <c r="Q26" s="4"/>
    </row>
    <row r="27" spans="1:17" x14ac:dyDescent="0.15">
      <c r="A27" s="4"/>
      <c r="B27" s="4"/>
      <c r="C27" s="4"/>
      <c r="D27" s="4"/>
      <c r="E27" s="4"/>
      <c r="F27" s="4"/>
      <c r="G27" s="4"/>
      <c r="H27" s="4"/>
      <c r="I27" s="4"/>
      <c r="J27" s="4"/>
      <c r="K27" s="4"/>
      <c r="L27" s="4"/>
      <c r="M27" s="4"/>
      <c r="N27" s="4"/>
      <c r="O27" s="4"/>
      <c r="P27" s="4"/>
      <c r="Q27" s="4"/>
    </row>
    <row r="28" spans="1:17" x14ac:dyDescent="0.15">
      <c r="A28" s="4"/>
      <c r="B28" s="4"/>
      <c r="C28" s="4"/>
      <c r="D28" s="4"/>
      <c r="E28" s="4"/>
      <c r="F28" s="4"/>
      <c r="G28" s="4"/>
      <c r="H28" s="4"/>
      <c r="I28" s="4"/>
      <c r="J28" s="4"/>
      <c r="K28" s="4"/>
      <c r="L28" s="4"/>
      <c r="M28" s="4"/>
      <c r="N28" s="4"/>
      <c r="O28" s="4"/>
      <c r="P28" s="4"/>
      <c r="Q28" s="4"/>
    </row>
    <row r="29" spans="1:17" x14ac:dyDescent="0.15">
      <c r="A29" s="4"/>
      <c r="B29" s="4"/>
      <c r="C29" s="4"/>
      <c r="D29" s="4"/>
      <c r="E29" s="4"/>
      <c r="F29" s="4"/>
      <c r="G29" s="4"/>
      <c r="H29" s="4"/>
      <c r="I29" s="4"/>
      <c r="J29" s="4"/>
      <c r="K29" s="4"/>
      <c r="L29" s="4"/>
      <c r="M29" s="4"/>
      <c r="N29" s="4"/>
      <c r="O29" s="4"/>
      <c r="P29" s="4"/>
      <c r="Q29" s="4"/>
    </row>
    <row r="30" spans="1:17" x14ac:dyDescent="0.15">
      <c r="A30" s="4"/>
      <c r="B30" s="4"/>
      <c r="C30" s="4"/>
      <c r="D30" s="4"/>
      <c r="E30" s="4"/>
      <c r="F30" s="4"/>
      <c r="G30" s="4"/>
      <c r="H30" s="4"/>
      <c r="I30" s="4"/>
      <c r="J30" s="4"/>
      <c r="K30" s="4"/>
      <c r="L30" s="4"/>
      <c r="M30" s="4"/>
      <c r="N30" s="4"/>
      <c r="O30" s="4"/>
      <c r="P30" s="4"/>
      <c r="Q30" s="4"/>
    </row>
    <row r="31" spans="1:17" x14ac:dyDescent="0.15">
      <c r="A31" s="4"/>
      <c r="B31" s="4"/>
      <c r="C31" s="4"/>
      <c r="D31" s="4"/>
      <c r="E31" s="4"/>
      <c r="F31" s="4"/>
      <c r="G31" s="4"/>
      <c r="H31" s="4"/>
      <c r="I31" s="4"/>
      <c r="J31" s="4"/>
      <c r="K31" s="4"/>
      <c r="L31" s="4"/>
      <c r="M31" s="4"/>
      <c r="N31" s="4"/>
      <c r="O31" s="4"/>
      <c r="P31" s="4"/>
      <c r="Q31" s="4"/>
    </row>
    <row r="32" spans="1:17" x14ac:dyDescent="0.15">
      <c r="A32" s="4"/>
      <c r="B32" s="4"/>
      <c r="C32" s="4"/>
      <c r="D32" s="4"/>
      <c r="E32" s="4"/>
      <c r="F32" s="4"/>
      <c r="G32" s="4"/>
      <c r="H32" s="4"/>
      <c r="I32" s="4"/>
      <c r="J32" s="4"/>
      <c r="K32" s="4"/>
      <c r="L32" s="4"/>
      <c r="M32" s="4"/>
      <c r="N32" s="4"/>
      <c r="O32" s="4"/>
      <c r="P32" s="4"/>
      <c r="Q32" s="4"/>
    </row>
    <row r="33" spans="1:17" x14ac:dyDescent="0.15">
      <c r="A33" s="4"/>
      <c r="B33" s="4"/>
      <c r="C33" s="4"/>
      <c r="D33" s="4"/>
      <c r="E33" s="4"/>
      <c r="F33" s="4"/>
      <c r="G33" s="4"/>
      <c r="H33" s="4"/>
      <c r="I33" s="4"/>
      <c r="J33" s="4"/>
      <c r="K33" s="4"/>
      <c r="L33" s="4"/>
      <c r="M33" s="4"/>
      <c r="N33" s="4"/>
      <c r="O33" s="4"/>
      <c r="P33" s="4"/>
      <c r="Q33" s="4"/>
    </row>
    <row r="34" spans="1:17" x14ac:dyDescent="0.15">
      <c r="A34" s="4"/>
      <c r="B34" s="4"/>
      <c r="C34" s="4"/>
      <c r="D34" s="4"/>
      <c r="E34" s="4"/>
      <c r="F34" s="4"/>
      <c r="G34" s="4"/>
      <c r="H34" s="4"/>
      <c r="I34" s="4"/>
      <c r="J34" s="4"/>
      <c r="K34" s="4"/>
      <c r="L34" s="4"/>
      <c r="M34" s="4"/>
      <c r="N34" s="4"/>
      <c r="O34" s="4"/>
      <c r="P34" s="4"/>
      <c r="Q34" s="4"/>
    </row>
    <row r="35" spans="1:17" x14ac:dyDescent="0.15">
      <c r="A35" s="4"/>
      <c r="B35" s="4"/>
      <c r="C35" s="4"/>
      <c r="D35" s="4"/>
      <c r="E35" s="4"/>
      <c r="F35" s="4"/>
      <c r="G35" s="4"/>
      <c r="H35" s="4"/>
      <c r="I35" s="4"/>
      <c r="J35" s="4"/>
      <c r="K35" s="4"/>
      <c r="L35" s="4"/>
      <c r="M35" s="4"/>
      <c r="N35" s="4"/>
      <c r="O35" s="4"/>
      <c r="P35" s="4"/>
      <c r="Q35" s="4"/>
    </row>
    <row r="36" spans="1:17" x14ac:dyDescent="0.15">
      <c r="A36" s="4"/>
      <c r="B36" s="4"/>
      <c r="C36" s="4"/>
      <c r="D36" s="4"/>
      <c r="E36" s="4"/>
      <c r="F36" s="4"/>
      <c r="G36" s="4"/>
      <c r="H36" s="4"/>
      <c r="I36" s="4"/>
      <c r="J36" s="4"/>
      <c r="K36" s="4"/>
      <c r="L36" s="4"/>
      <c r="M36" s="4"/>
      <c r="N36" s="4"/>
      <c r="O36" s="4"/>
      <c r="P36" s="4"/>
      <c r="Q36" s="4"/>
    </row>
    <row r="37" spans="1:17" x14ac:dyDescent="0.15">
      <c r="A37" s="4"/>
      <c r="B37" s="4"/>
      <c r="C37" s="4"/>
      <c r="D37" s="4"/>
      <c r="E37" s="4"/>
      <c r="F37" s="4"/>
      <c r="G37" s="4"/>
      <c r="H37" s="4"/>
      <c r="I37" s="4"/>
      <c r="J37" s="4"/>
      <c r="K37" s="4"/>
      <c r="L37" s="4"/>
      <c r="M37" s="4"/>
      <c r="N37" s="4"/>
      <c r="O37" s="4"/>
      <c r="P37" s="4"/>
      <c r="Q37" s="4"/>
    </row>
    <row r="38" spans="1:17" x14ac:dyDescent="0.15">
      <c r="A38" s="4"/>
      <c r="B38" s="4"/>
      <c r="C38" s="4"/>
      <c r="D38" s="4"/>
      <c r="E38" s="4"/>
      <c r="F38" s="4"/>
      <c r="G38" s="4"/>
      <c r="H38" s="4"/>
      <c r="I38" s="4"/>
      <c r="J38" s="4"/>
      <c r="K38" s="4"/>
      <c r="L38" s="4"/>
      <c r="M38" s="4"/>
      <c r="N38" s="4"/>
      <c r="O38" s="4"/>
      <c r="P38" s="4"/>
      <c r="Q38" s="4"/>
    </row>
    <row r="39" spans="1:17" x14ac:dyDescent="0.15">
      <c r="A39" s="4"/>
      <c r="B39" s="4"/>
      <c r="C39" s="4"/>
      <c r="D39" s="4"/>
      <c r="E39" s="4"/>
      <c r="F39" s="4"/>
      <c r="G39" s="4"/>
      <c r="H39" s="4"/>
      <c r="I39" s="4"/>
      <c r="J39" s="4"/>
      <c r="K39" s="4"/>
      <c r="L39" s="4"/>
      <c r="M39" s="4"/>
      <c r="N39" s="4"/>
      <c r="O39" s="4"/>
      <c r="P39" s="4"/>
      <c r="Q39" s="4"/>
    </row>
    <row r="40" spans="1:17" x14ac:dyDescent="0.15">
      <c r="A40" s="4"/>
      <c r="B40" s="4"/>
      <c r="C40" s="4"/>
      <c r="D40" s="4"/>
      <c r="E40" s="4"/>
      <c r="F40" s="4"/>
      <c r="G40" s="4"/>
      <c r="H40" s="4"/>
      <c r="I40" s="4"/>
      <c r="J40" s="4"/>
      <c r="K40" s="4"/>
      <c r="L40" s="4"/>
      <c r="M40" s="4"/>
      <c r="N40" s="4"/>
      <c r="O40" s="4"/>
      <c r="P40" s="4"/>
      <c r="Q40" s="4"/>
    </row>
    <row r="41" spans="1:17" x14ac:dyDescent="0.15">
      <c r="A41" s="4"/>
      <c r="B41" s="4"/>
      <c r="C41" s="4"/>
      <c r="D41" s="4"/>
      <c r="E41" s="4"/>
      <c r="F41" s="4"/>
      <c r="G41" s="4"/>
      <c r="H41" s="4"/>
      <c r="I41" s="4"/>
      <c r="J41" s="4"/>
      <c r="K41" s="4"/>
      <c r="L41" s="4"/>
      <c r="M41" s="4"/>
      <c r="N41" s="4"/>
      <c r="O41" s="4"/>
      <c r="P41" s="4"/>
      <c r="Q41" s="4"/>
    </row>
    <row r="42" spans="1:17" x14ac:dyDescent="0.15">
      <c r="A42" s="4"/>
      <c r="B42" s="4"/>
      <c r="C42" s="4"/>
      <c r="D42" s="4"/>
      <c r="E42" s="4"/>
      <c r="F42" s="4"/>
      <c r="G42" s="4"/>
      <c r="H42" s="4"/>
      <c r="I42" s="4"/>
      <c r="J42" s="4"/>
      <c r="K42" s="4"/>
      <c r="L42" s="4"/>
      <c r="M42" s="4"/>
      <c r="N42" s="4"/>
      <c r="O42" s="4"/>
      <c r="P42" s="4"/>
      <c r="Q42" s="4"/>
    </row>
    <row r="43" spans="1:17" x14ac:dyDescent="0.15">
      <c r="A43" s="4"/>
      <c r="B43" s="4"/>
      <c r="C43" s="4"/>
      <c r="D43" s="4"/>
      <c r="E43" s="4"/>
      <c r="F43" s="4"/>
      <c r="G43" s="4"/>
      <c r="H43" s="4"/>
      <c r="I43" s="4"/>
      <c r="J43" s="4"/>
      <c r="K43" s="4"/>
      <c r="L43" s="4"/>
      <c r="M43" s="4"/>
      <c r="N43" s="4"/>
      <c r="O43" s="4"/>
      <c r="P43" s="4"/>
      <c r="Q43" s="4"/>
    </row>
    <row r="44" spans="1:17" x14ac:dyDescent="0.15">
      <c r="A44" s="4"/>
      <c r="B44" s="4"/>
      <c r="C44" s="4"/>
      <c r="D44" s="4"/>
      <c r="E44" s="4"/>
      <c r="F44" s="4"/>
      <c r="G44" s="4"/>
      <c r="H44" s="4"/>
      <c r="I44" s="4"/>
      <c r="J44" s="4"/>
      <c r="K44" s="4"/>
      <c r="L44" s="4"/>
      <c r="M44" s="4"/>
      <c r="N44" s="4"/>
      <c r="O44" s="4"/>
      <c r="P44" s="4"/>
      <c r="Q44" s="4"/>
    </row>
    <row r="45" spans="1:17" x14ac:dyDescent="0.15">
      <c r="A45" s="4"/>
      <c r="B45" s="4"/>
      <c r="C45" s="4"/>
      <c r="D45" s="4"/>
      <c r="E45" s="4"/>
      <c r="F45" s="4"/>
      <c r="G45" s="4"/>
      <c r="H45" s="4"/>
      <c r="I45" s="4"/>
      <c r="J45" s="4"/>
      <c r="K45" s="4"/>
      <c r="L45" s="4"/>
      <c r="M45" s="4"/>
      <c r="N45" s="4"/>
      <c r="O45" s="4"/>
      <c r="P45" s="4"/>
      <c r="Q45" s="4"/>
    </row>
    <row r="46" spans="1:17" x14ac:dyDescent="0.15">
      <c r="A46" s="4"/>
      <c r="B46" s="4"/>
      <c r="C46" s="4"/>
      <c r="D46" s="4"/>
      <c r="E46" s="4"/>
      <c r="F46" s="4"/>
      <c r="G46" s="4"/>
      <c r="H46" s="4"/>
      <c r="I46" s="4"/>
      <c r="J46" s="4"/>
      <c r="K46" s="4"/>
      <c r="L46" s="4"/>
      <c r="M46" s="4"/>
      <c r="N46" s="4"/>
      <c r="O46" s="4"/>
      <c r="P46" s="4"/>
      <c r="Q46" s="4"/>
    </row>
    <row r="47" spans="1:17" x14ac:dyDescent="0.15">
      <c r="A47" s="4"/>
      <c r="B47" s="4"/>
      <c r="C47" s="4"/>
      <c r="D47" s="4"/>
      <c r="E47" s="4"/>
      <c r="F47" s="4"/>
      <c r="G47" s="4"/>
      <c r="H47" s="4"/>
      <c r="I47" s="4"/>
      <c r="J47" s="4"/>
      <c r="K47" s="4"/>
      <c r="L47" s="4"/>
      <c r="M47" s="4"/>
      <c r="N47" s="4"/>
      <c r="O47" s="4"/>
      <c r="P47" s="4"/>
      <c r="Q47" s="4"/>
    </row>
    <row r="48" spans="1:17" x14ac:dyDescent="0.15">
      <c r="A48" s="4"/>
      <c r="B48" s="4"/>
      <c r="C48" s="4"/>
      <c r="D48" s="4"/>
      <c r="E48" s="4"/>
      <c r="F48" s="4"/>
      <c r="G48" s="4"/>
      <c r="H48" s="4"/>
      <c r="I48" s="4"/>
      <c r="J48" s="4"/>
      <c r="K48" s="4"/>
      <c r="L48" s="4"/>
      <c r="M48" s="4"/>
      <c r="N48" s="4"/>
      <c r="O48" s="4"/>
      <c r="P48" s="4"/>
      <c r="Q48" s="4"/>
    </row>
    <row r="49" spans="1:22" x14ac:dyDescent="0.15">
      <c r="A49" s="4"/>
      <c r="B49" s="4"/>
      <c r="C49" s="4"/>
      <c r="D49" s="4"/>
      <c r="E49" s="4"/>
      <c r="F49" s="4"/>
      <c r="G49" s="4"/>
      <c r="H49" s="4"/>
      <c r="I49" s="4"/>
      <c r="J49" s="4"/>
      <c r="K49" s="4"/>
      <c r="L49" s="4"/>
      <c r="M49" s="4"/>
      <c r="N49" s="4"/>
      <c r="O49" s="4"/>
      <c r="P49" s="4"/>
      <c r="Q49" s="4"/>
    </row>
    <row r="50" spans="1:22" x14ac:dyDescent="0.15">
      <c r="A50" s="4"/>
      <c r="B50" s="4"/>
      <c r="C50" s="4"/>
      <c r="D50" s="4"/>
      <c r="E50" s="4"/>
      <c r="F50" s="4"/>
      <c r="G50" s="4"/>
      <c r="H50" s="4"/>
      <c r="I50" s="4"/>
      <c r="J50" s="4"/>
      <c r="K50" s="4"/>
      <c r="L50" s="4"/>
      <c r="M50" s="4"/>
      <c r="N50" s="4"/>
      <c r="O50" s="4"/>
      <c r="P50" s="4"/>
      <c r="Q50" s="4"/>
    </row>
    <row r="51" spans="1:22" x14ac:dyDescent="0.15">
      <c r="A51" s="4"/>
      <c r="B51" s="4"/>
      <c r="C51" s="4"/>
      <c r="D51" s="4"/>
      <c r="E51" s="4"/>
      <c r="F51" s="4"/>
      <c r="G51" s="4"/>
      <c r="H51" s="4"/>
      <c r="I51" s="4"/>
      <c r="J51" s="4"/>
      <c r="K51" s="4"/>
      <c r="L51" s="4"/>
      <c r="M51" s="4"/>
      <c r="N51" s="4"/>
      <c r="O51" s="4"/>
      <c r="P51" s="4"/>
      <c r="Q51" s="4"/>
    </row>
    <row r="52" spans="1:22" x14ac:dyDescent="0.15">
      <c r="A52" s="4"/>
      <c r="B52" s="4"/>
      <c r="C52" s="4"/>
      <c r="D52" s="4"/>
      <c r="E52" s="4"/>
      <c r="F52" s="4"/>
      <c r="G52" s="4"/>
      <c r="H52" s="4"/>
      <c r="I52" s="4"/>
      <c r="J52" s="4"/>
      <c r="K52" s="4"/>
      <c r="L52" s="4"/>
      <c r="M52" s="4"/>
      <c r="N52" s="4"/>
      <c r="O52" s="4"/>
      <c r="P52" s="4"/>
      <c r="Q52" s="4"/>
    </row>
    <row r="64" spans="1:22" ht="14" thickBot="1" x14ac:dyDescent="0.2">
      <c r="A64" s="2119" t="s">
        <v>1374</v>
      </c>
      <c r="B64" s="2119"/>
      <c r="C64" s="2119"/>
      <c r="D64" s="2119"/>
      <c r="E64" s="2119"/>
      <c r="F64" s="2119"/>
      <c r="G64" s="2119"/>
      <c r="H64" s="2119"/>
      <c r="I64" s="2119"/>
      <c r="J64" s="2119"/>
      <c r="K64" s="2119"/>
      <c r="L64" s="2119"/>
      <c r="M64" s="2119"/>
      <c r="N64" s="2119"/>
      <c r="O64" s="2119"/>
      <c r="P64" s="2119"/>
      <c r="Q64" s="2119"/>
      <c r="R64" s="2119"/>
      <c r="S64" s="2119"/>
      <c r="T64" s="2119"/>
      <c r="U64" s="2119"/>
      <c r="V64" s="2119"/>
    </row>
    <row r="65" spans="1:47" ht="18.75" hidden="1" customHeight="1" x14ac:dyDescent="0.15">
      <c r="A65" s="2126"/>
      <c r="B65" s="2126"/>
      <c r="C65" s="2126"/>
      <c r="D65" s="2127" t="s">
        <v>1272</v>
      </c>
      <c r="E65" s="2127"/>
      <c r="F65" s="2127"/>
      <c r="G65" s="2127"/>
      <c r="H65" s="2827"/>
      <c r="I65" s="2827"/>
      <c r="J65" s="2827"/>
      <c r="K65" s="2127"/>
      <c r="L65" s="2127"/>
      <c r="M65" s="2127"/>
      <c r="N65" s="2127"/>
      <c r="O65" s="2127"/>
      <c r="P65" s="2126"/>
      <c r="Q65" s="2126"/>
      <c r="R65" s="2126"/>
      <c r="S65" s="2126" t="s">
        <v>841</v>
      </c>
      <c r="T65" s="2126"/>
      <c r="U65" s="2126"/>
      <c r="V65" s="2126"/>
      <c r="W65" s="478"/>
      <c r="X65" s="478"/>
      <c r="Y65" s="566"/>
      <c r="Z65" s="566"/>
      <c r="AA65" s="566"/>
      <c r="AB65" s="566"/>
      <c r="AC65" s="566"/>
      <c r="AD65" s="566"/>
      <c r="AE65" s="566"/>
      <c r="AF65" s="566"/>
      <c r="AG65" s="566"/>
      <c r="AH65" s="566"/>
      <c r="AI65" s="566"/>
      <c r="AJ65" s="566"/>
      <c r="AK65" s="566"/>
      <c r="AL65" s="566"/>
      <c r="AM65" s="566"/>
      <c r="AN65" s="566"/>
      <c r="AO65" s="566"/>
      <c r="AP65" s="566"/>
      <c r="AQ65" s="566"/>
      <c r="AR65" s="566"/>
      <c r="AS65" s="566"/>
      <c r="AT65" s="566"/>
      <c r="AU65" s="566"/>
    </row>
    <row r="66" spans="1:47" ht="18.75" hidden="1" customHeight="1" x14ac:dyDescent="0.15">
      <c r="A66" s="2126"/>
      <c r="B66" s="2126"/>
      <c r="C66" s="2126"/>
      <c r="D66" s="2127"/>
      <c r="E66" s="2127" t="s">
        <v>1517</v>
      </c>
      <c r="F66" s="2126" t="s">
        <v>1287</v>
      </c>
      <c r="G66" s="2127" t="str">
        <f>'1'!E17</f>
        <v>ENE</v>
      </c>
      <c r="H66" s="2127" t="str">
        <f>'1'!F17</f>
        <v>FEB</v>
      </c>
      <c r="I66" s="2127" t="str">
        <f>'1'!G17</f>
        <v>MAR</v>
      </c>
      <c r="J66" s="2127" t="str">
        <f>'1'!H17</f>
        <v>ABR</v>
      </c>
      <c r="K66" s="2127" t="str">
        <f>'1'!I17</f>
        <v>MAY</v>
      </c>
      <c r="L66" s="2127" t="str">
        <f>'1'!J17</f>
        <v>JUN</v>
      </c>
      <c r="M66" s="2127" t="str">
        <f>'1'!K17</f>
        <v>JUL</v>
      </c>
      <c r="N66" s="2127" t="str">
        <f>'1'!L17</f>
        <v>AGO</v>
      </c>
      <c r="O66" s="2127" t="str">
        <f>'1'!M17</f>
        <v>SEPT</v>
      </c>
      <c r="P66" s="2127" t="str">
        <f>'1'!N17</f>
        <v>OCT</v>
      </c>
      <c r="Q66" s="2126" t="str">
        <f>'1'!O17</f>
        <v>NOV</v>
      </c>
      <c r="R66" s="2126" t="str">
        <f>'1'!P17</f>
        <v xml:space="preserve"> DIC</v>
      </c>
      <c r="S66" s="2126" t="s">
        <v>839</v>
      </c>
      <c r="T66" s="2126"/>
      <c r="U66" s="2126"/>
      <c r="V66" s="2126"/>
      <c r="W66" s="478"/>
      <c r="X66" s="478"/>
      <c r="Y66" s="566"/>
      <c r="Z66" s="566"/>
      <c r="AA66" s="566"/>
      <c r="AB66" s="566"/>
      <c r="AC66" s="566"/>
      <c r="AD66" s="566"/>
      <c r="AE66" s="566"/>
      <c r="AF66" s="566"/>
      <c r="AG66" s="566"/>
      <c r="AH66" s="566"/>
      <c r="AI66" s="566"/>
      <c r="AJ66" s="566"/>
      <c r="AK66" s="566"/>
      <c r="AL66" s="566"/>
      <c r="AM66" s="566"/>
      <c r="AN66" s="566"/>
      <c r="AO66" s="566"/>
      <c r="AP66" s="566"/>
      <c r="AQ66" s="566"/>
      <c r="AR66" s="566"/>
      <c r="AS66" s="566"/>
      <c r="AT66" s="566"/>
      <c r="AU66" s="566"/>
    </row>
    <row r="67" spans="1:47" ht="18.75" hidden="1" customHeight="1" x14ac:dyDescent="0.15">
      <c r="A67" s="2126"/>
      <c r="B67" s="2126"/>
      <c r="C67" s="2126"/>
      <c r="D67" s="2128" t="s">
        <v>1277</v>
      </c>
      <c r="E67" s="2129">
        <f>+E117</f>
        <v>67000</v>
      </c>
      <c r="F67" s="2129">
        <f>+F118+'5b'!E254</f>
        <v>0</v>
      </c>
      <c r="G67" s="2129">
        <f>+G118+'5b'!F254+G142</f>
        <v>210</v>
      </c>
      <c r="H67" s="2129">
        <f>+H118+'5b'!G254+H142</f>
        <v>420</v>
      </c>
      <c r="I67" s="2129">
        <f>+I118+'5b'!H254+I142</f>
        <v>1680</v>
      </c>
      <c r="J67" s="2129">
        <f>+J118+'5b'!I254+J142</f>
        <v>2100</v>
      </c>
      <c r="K67" s="2129">
        <f>+K118+'5b'!J254+K142</f>
        <v>2100</v>
      </c>
      <c r="L67" s="2129">
        <f>+L118+'5b'!K254+L142</f>
        <v>1050</v>
      </c>
      <c r="M67" s="2129">
        <f>+M118+'5b'!L254+M142</f>
        <v>630</v>
      </c>
      <c r="N67" s="2129">
        <f>+N118+'5b'!M254+N142</f>
        <v>630</v>
      </c>
      <c r="O67" s="2129">
        <f>+O118+'5b'!N254+O142</f>
        <v>420</v>
      </c>
      <c r="P67" s="2129">
        <f>+P118+'5b'!O254+P142</f>
        <v>1680</v>
      </c>
      <c r="Q67" s="2129">
        <f>+Q118+'5b'!P254+Q142</f>
        <v>1680</v>
      </c>
      <c r="R67" s="2129">
        <f>+R118+'5b'!Q254+R142</f>
        <v>1470</v>
      </c>
      <c r="S67" s="2126"/>
      <c r="T67" s="2126"/>
      <c r="U67" s="2126"/>
      <c r="V67" s="2126"/>
      <c r="W67" s="478"/>
      <c r="X67" s="478"/>
      <c r="Y67" s="566"/>
      <c r="Z67" s="566"/>
      <c r="AA67" s="566"/>
      <c r="AB67" s="566"/>
      <c r="AC67" s="566"/>
      <c r="AD67" s="566"/>
      <c r="AE67" s="566"/>
      <c r="AF67" s="566"/>
      <c r="AG67" s="566"/>
      <c r="AH67" s="566"/>
      <c r="AI67" s="566"/>
      <c r="AJ67" s="566"/>
      <c r="AK67" s="566"/>
      <c r="AL67" s="566"/>
      <c r="AM67" s="566"/>
      <c r="AN67" s="566"/>
      <c r="AO67" s="566"/>
      <c r="AP67" s="566"/>
      <c r="AQ67" s="566"/>
      <c r="AR67" s="566"/>
      <c r="AS67" s="566"/>
      <c r="AT67" s="566"/>
      <c r="AU67" s="566"/>
    </row>
    <row r="68" spans="1:47" ht="18.75" hidden="1" customHeight="1" x14ac:dyDescent="0.15">
      <c r="A68" s="2126"/>
      <c r="B68" s="2126"/>
      <c r="C68" s="2126"/>
      <c r="D68" s="2130" t="s">
        <v>837</v>
      </c>
      <c r="E68" s="2129">
        <f>+E131+E142+E320+E379+E388+E423</f>
        <v>4040.3999999999996</v>
      </c>
      <c r="F68" s="2129">
        <f>+F320+F379+F336+F344+'5b'!E255</f>
        <v>0</v>
      </c>
      <c r="G68" s="2129">
        <f>+G131+G320+G379+F388+F423+G336+'5b'!F255</f>
        <v>812.7</v>
      </c>
      <c r="H68" s="2129">
        <f>+H131+H320+H379+G388+G423+H336+'5b'!G255</f>
        <v>287.7</v>
      </c>
      <c r="I68" s="2129">
        <f>+I131+I320+I379+H388+H423+I336+'5b'!H255</f>
        <v>287.7</v>
      </c>
      <c r="J68" s="2129">
        <f>+J131+J320+J379+I388+I423+J336+'5b'!I255</f>
        <v>287.7</v>
      </c>
      <c r="K68" s="2129">
        <f>+K131+K320+K379+J388+J423+K336+'5b'!J255</f>
        <v>287.7</v>
      </c>
      <c r="L68" s="2129">
        <f>+L131+L320+L379+K388+K423+L336+'5b'!K255</f>
        <v>287.7</v>
      </c>
      <c r="M68" s="2129">
        <f>+M131+M320+M379+L388+L423+M336+'5b'!L255</f>
        <v>350.7</v>
      </c>
      <c r="N68" s="2129">
        <f>+N131+N320+N379+M388+M423+N336+'5b'!M255</f>
        <v>287.7</v>
      </c>
      <c r="O68" s="2129">
        <f>+O131+O320+O379+N388+N423+O336+'5b'!N255</f>
        <v>287.7</v>
      </c>
      <c r="P68" s="2129">
        <f>+P131+P320+P379+O388+O423+P336+'5b'!O255</f>
        <v>287.7</v>
      </c>
      <c r="Q68" s="2129">
        <f>+Q131+Q320+Q379+P388+P423+Q336+'5b'!P255</f>
        <v>287.7</v>
      </c>
      <c r="R68" s="2129">
        <f>+R131+R320+R379+Q388+Q423+R336+'5b'!Q255</f>
        <v>287.7</v>
      </c>
      <c r="S68" s="2126"/>
      <c r="T68" s="2126"/>
      <c r="U68" s="2126"/>
      <c r="V68" s="2126"/>
      <c r="W68" s="478"/>
      <c r="X68" s="478"/>
      <c r="Y68" s="566"/>
      <c r="Z68" s="566"/>
      <c r="AA68" s="566"/>
      <c r="AB68" s="566"/>
      <c r="AC68" s="566"/>
      <c r="AD68" s="566"/>
      <c r="AE68" s="566"/>
      <c r="AF68" s="566"/>
      <c r="AG68" s="566"/>
      <c r="AH68" s="566"/>
      <c r="AI68" s="566"/>
      <c r="AJ68" s="566"/>
      <c r="AK68" s="566"/>
      <c r="AL68" s="566"/>
      <c r="AM68" s="566"/>
      <c r="AN68" s="566"/>
      <c r="AO68" s="566"/>
      <c r="AP68" s="566"/>
      <c r="AQ68" s="566"/>
      <c r="AR68" s="566"/>
      <c r="AS68" s="566"/>
      <c r="AT68" s="566"/>
      <c r="AU68" s="566"/>
    </row>
    <row r="69" spans="1:47" ht="18.75" hidden="1" customHeight="1" x14ac:dyDescent="0.15">
      <c r="A69" s="2126"/>
      <c r="B69" s="2126"/>
      <c r="C69" s="2126"/>
      <c r="D69" s="2130" t="s">
        <v>1057</v>
      </c>
      <c r="E69" s="2129"/>
      <c r="F69" s="2130">
        <f t="shared" ref="F69:R69" si="0">+F67-F68</f>
        <v>0</v>
      </c>
      <c r="G69" s="2130">
        <f>+G67-G68</f>
        <v>-602.70000000000005</v>
      </c>
      <c r="H69" s="2130">
        <f t="shared" si="0"/>
        <v>132.30000000000001</v>
      </c>
      <c r="I69" s="2130">
        <f t="shared" si="0"/>
        <v>1392.3</v>
      </c>
      <c r="J69" s="2130">
        <f t="shared" si="0"/>
        <v>1812.3</v>
      </c>
      <c r="K69" s="2130">
        <f t="shared" si="0"/>
        <v>1812.3</v>
      </c>
      <c r="L69" s="2130">
        <f t="shared" si="0"/>
        <v>762.3</v>
      </c>
      <c r="M69" s="2130">
        <f t="shared" si="0"/>
        <v>279.3</v>
      </c>
      <c r="N69" s="2130">
        <f t="shared" si="0"/>
        <v>342.3</v>
      </c>
      <c r="O69" s="2130">
        <f t="shared" si="0"/>
        <v>132.30000000000001</v>
      </c>
      <c r="P69" s="2130">
        <f t="shared" si="0"/>
        <v>1392.3</v>
      </c>
      <c r="Q69" s="2130">
        <f t="shared" si="0"/>
        <v>1392.3</v>
      </c>
      <c r="R69" s="2130">
        <f t="shared" si="0"/>
        <v>1182.3</v>
      </c>
      <c r="S69" s="2126"/>
      <c r="T69" s="2126"/>
      <c r="U69" s="2130">
        <f>SUM(F69:R69)</f>
        <v>10029.6</v>
      </c>
      <c r="V69" s="2126"/>
      <c r="W69" s="478"/>
      <c r="X69" s="478"/>
      <c r="Y69" s="566"/>
      <c r="Z69" s="566"/>
      <c r="AA69" s="566"/>
      <c r="AB69" s="566"/>
      <c r="AC69" s="566"/>
      <c r="AD69" s="566"/>
      <c r="AE69" s="566"/>
      <c r="AF69" s="566"/>
      <c r="AG69" s="566"/>
      <c r="AH69" s="566"/>
      <c r="AI69" s="566"/>
      <c r="AJ69" s="566"/>
      <c r="AK69" s="566"/>
      <c r="AL69" s="566"/>
      <c r="AM69" s="566"/>
      <c r="AN69" s="566"/>
      <c r="AO69" s="566"/>
      <c r="AP69" s="566"/>
      <c r="AQ69" s="566"/>
      <c r="AR69" s="566"/>
      <c r="AS69" s="566"/>
      <c r="AT69" s="566"/>
      <c r="AU69" s="566"/>
    </row>
    <row r="70" spans="1:47" ht="18.75" hidden="1" customHeight="1" x14ac:dyDescent="0.15">
      <c r="A70" s="2126"/>
      <c r="B70" s="2126"/>
      <c r="C70" s="2126"/>
      <c r="D70" s="2130"/>
      <c r="E70" s="2129"/>
      <c r="F70" s="2130"/>
      <c r="G70" s="2130"/>
      <c r="H70" s="2130"/>
      <c r="I70" s="2130"/>
      <c r="J70" s="2130"/>
      <c r="K70" s="2130"/>
      <c r="L70" s="2130"/>
      <c r="M70" s="2130"/>
      <c r="N70" s="2130"/>
      <c r="O70" s="2130"/>
      <c r="P70" s="2130"/>
      <c r="Q70" s="2130"/>
      <c r="R70" s="2130"/>
      <c r="S70" s="2126"/>
      <c r="T70" s="2126"/>
      <c r="U70" s="2126"/>
      <c r="V70" s="2126"/>
      <c r="W70" s="478"/>
      <c r="X70" s="478"/>
      <c r="Y70" s="566"/>
      <c r="Z70" s="566"/>
      <c r="AA70" s="566"/>
      <c r="AB70" s="566"/>
      <c r="AC70" s="566"/>
      <c r="AD70" s="566"/>
      <c r="AE70" s="566"/>
      <c r="AF70" s="566"/>
      <c r="AG70" s="566"/>
      <c r="AH70" s="566"/>
      <c r="AI70" s="566"/>
      <c r="AJ70" s="566"/>
      <c r="AK70" s="566"/>
      <c r="AL70" s="566"/>
      <c r="AM70" s="566"/>
      <c r="AN70" s="566"/>
      <c r="AO70" s="566"/>
      <c r="AP70" s="566"/>
      <c r="AQ70" s="566"/>
      <c r="AR70" s="566"/>
      <c r="AS70" s="566"/>
      <c r="AT70" s="566"/>
      <c r="AU70" s="566"/>
    </row>
    <row r="71" spans="1:47" ht="18.75" hidden="1" customHeight="1" x14ac:dyDescent="0.15">
      <c r="A71" s="2126"/>
      <c r="B71" s="2126"/>
      <c r="C71" s="2126"/>
      <c r="D71" s="2130"/>
      <c r="E71" s="2131"/>
      <c r="F71" s="2130"/>
      <c r="G71" s="2130"/>
      <c r="H71" s="2130"/>
      <c r="I71" s="2130"/>
      <c r="J71" s="2130"/>
      <c r="K71" s="2130"/>
      <c r="L71" s="2130"/>
      <c r="M71" s="2130"/>
      <c r="N71" s="2130"/>
      <c r="O71" s="2130"/>
      <c r="P71" s="2130"/>
      <c r="Q71" s="2130"/>
      <c r="R71" s="2130"/>
      <c r="S71" s="2126"/>
      <c r="T71" s="2126"/>
      <c r="U71" s="2126"/>
      <c r="V71" s="2126"/>
      <c r="W71" s="478"/>
      <c r="X71" s="478" t="s">
        <v>199</v>
      </c>
      <c r="Y71" s="566"/>
      <c r="Z71" s="566"/>
      <c r="AA71" s="566"/>
      <c r="AB71" s="566"/>
      <c r="AC71" s="566"/>
      <c r="AD71" s="566"/>
      <c r="AE71" s="566"/>
      <c r="AF71" s="566"/>
      <c r="AG71" s="566"/>
      <c r="AH71" s="566"/>
      <c r="AI71" s="566"/>
      <c r="AJ71" s="566"/>
      <c r="AK71" s="566"/>
      <c r="AL71" s="566"/>
      <c r="AM71" s="566"/>
      <c r="AN71" s="566"/>
      <c r="AO71" s="566"/>
      <c r="AP71" s="566"/>
      <c r="AQ71" s="566"/>
      <c r="AR71" s="566"/>
      <c r="AS71" s="566"/>
      <c r="AT71" s="566"/>
      <c r="AU71" s="566"/>
    </row>
    <row r="72" spans="1:47" ht="18.75" hidden="1" customHeight="1" x14ac:dyDescent="0.15">
      <c r="A72" s="2126"/>
      <c r="B72" s="2126"/>
      <c r="C72" s="2126"/>
      <c r="D72" s="2132" t="s">
        <v>843</v>
      </c>
      <c r="E72" s="2133"/>
      <c r="F72" s="2134"/>
      <c r="G72" s="2134">
        <f>IF(F73&gt;0,F73,0)</f>
        <v>0</v>
      </c>
      <c r="H72" s="2134">
        <f>IF(G73&gt;0,G73,0)</f>
        <v>0</v>
      </c>
      <c r="I72" s="2134">
        <f>IF(H73&gt;0,H73,0)</f>
        <v>0</v>
      </c>
      <c r="J72" s="2134">
        <f t="shared" ref="J72:S72" si="1">IF(I73&gt;0,I73,0)</f>
        <v>921.89999999999986</v>
      </c>
      <c r="K72" s="2134">
        <f t="shared" si="1"/>
        <v>1812.3</v>
      </c>
      <c r="L72" s="2134">
        <f t="shared" si="1"/>
        <v>1812.3</v>
      </c>
      <c r="M72" s="2134">
        <f t="shared" si="1"/>
        <v>762.3</v>
      </c>
      <c r="N72" s="2134">
        <f t="shared" si="1"/>
        <v>279.29999999999995</v>
      </c>
      <c r="O72" s="2134">
        <f t="shared" si="1"/>
        <v>342.29999999999995</v>
      </c>
      <c r="P72" s="2134">
        <f t="shared" si="1"/>
        <v>132.30000000000001</v>
      </c>
      <c r="Q72" s="2134">
        <f t="shared" si="1"/>
        <v>1392.3</v>
      </c>
      <c r="R72" s="2134">
        <f t="shared" si="1"/>
        <v>1392.3</v>
      </c>
      <c r="S72" s="2134">
        <f t="shared" si="1"/>
        <v>1182.3</v>
      </c>
      <c r="T72" s="2134"/>
      <c r="U72" s="2135">
        <f>SUM(G72:T72)</f>
        <v>10029.6</v>
      </c>
      <c r="V72" s="2130" t="s">
        <v>198</v>
      </c>
      <c r="W72" s="478"/>
      <c r="X72" s="478">
        <f>SUM(F72:R72)</f>
        <v>8847.3000000000011</v>
      </c>
      <c r="Y72" s="566"/>
      <c r="Z72" s="566"/>
      <c r="AA72" s="566"/>
      <c r="AB72" s="566"/>
      <c r="AC72" s="566"/>
      <c r="AD72" s="566"/>
      <c r="AE72" s="566"/>
      <c r="AF72" s="566"/>
      <c r="AG72" s="566"/>
      <c r="AH72" s="566"/>
      <c r="AI72" s="566"/>
      <c r="AJ72" s="566"/>
      <c r="AK72" s="566"/>
      <c r="AL72" s="566"/>
      <c r="AM72" s="566"/>
      <c r="AN72" s="566"/>
      <c r="AO72" s="566"/>
      <c r="AP72" s="566"/>
      <c r="AQ72" s="566"/>
      <c r="AR72" s="566"/>
      <c r="AS72" s="566"/>
      <c r="AT72" s="566"/>
      <c r="AU72" s="566"/>
    </row>
    <row r="73" spans="1:47" ht="18.75" hidden="1" customHeight="1" x14ac:dyDescent="0.15">
      <c r="A73" s="2126"/>
      <c r="B73" s="2126"/>
      <c r="C73" s="2126"/>
      <c r="D73" s="2136" t="s">
        <v>189</v>
      </c>
      <c r="E73" s="2137"/>
      <c r="F73" s="2138">
        <f>+F69</f>
        <v>0</v>
      </c>
      <c r="G73" s="2138">
        <f>(F73+G69)-G72</f>
        <v>-602.70000000000005</v>
      </c>
      <c r="H73" s="2138">
        <f>(G73+H69)-H72</f>
        <v>-470.40000000000003</v>
      </c>
      <c r="I73" s="2138">
        <f>(H73+I69)-I72</f>
        <v>921.89999999999986</v>
      </c>
      <c r="J73" s="2138">
        <f t="shared" ref="J73:R73" si="2">(I73+J69)-J72</f>
        <v>1812.3</v>
      </c>
      <c r="K73" s="2138">
        <f t="shared" si="2"/>
        <v>1812.3</v>
      </c>
      <c r="L73" s="2138">
        <f t="shared" si="2"/>
        <v>762.3</v>
      </c>
      <c r="M73" s="2138">
        <f t="shared" si="2"/>
        <v>279.29999999999995</v>
      </c>
      <c r="N73" s="2138">
        <f t="shared" si="2"/>
        <v>342.29999999999995</v>
      </c>
      <c r="O73" s="2138">
        <f t="shared" si="2"/>
        <v>132.30000000000001</v>
      </c>
      <c r="P73" s="2138">
        <f t="shared" si="2"/>
        <v>1392.3</v>
      </c>
      <c r="Q73" s="2138">
        <f t="shared" si="2"/>
        <v>1392.3</v>
      </c>
      <c r="R73" s="2138">
        <f t="shared" si="2"/>
        <v>1182.3</v>
      </c>
      <c r="S73" s="2139">
        <f>(R73+S69)-S72</f>
        <v>0</v>
      </c>
      <c r="T73" s="2139"/>
      <c r="U73" s="2140"/>
      <c r="V73" s="2126"/>
      <c r="W73" s="478"/>
      <c r="X73" s="478"/>
      <c r="Y73" s="566"/>
      <c r="Z73" s="566"/>
      <c r="AA73" s="566"/>
      <c r="AB73" s="566"/>
      <c r="AC73" s="566"/>
      <c r="AD73" s="566"/>
      <c r="AE73" s="566"/>
      <c r="AF73" s="566"/>
      <c r="AG73" s="566"/>
      <c r="AH73" s="566"/>
      <c r="AI73" s="566"/>
      <c r="AJ73" s="566"/>
      <c r="AK73" s="566"/>
      <c r="AL73" s="566"/>
      <c r="AM73" s="566"/>
      <c r="AN73" s="566"/>
      <c r="AO73" s="566"/>
      <c r="AP73" s="566"/>
      <c r="AQ73" s="566"/>
      <c r="AR73" s="566"/>
      <c r="AS73" s="566"/>
      <c r="AT73" s="566"/>
      <c r="AU73" s="566"/>
    </row>
    <row r="74" spans="1:47" ht="18.75" hidden="1" customHeight="1" x14ac:dyDescent="0.15">
      <c r="A74" s="2126"/>
      <c r="B74" s="2126"/>
      <c r="C74" s="2126"/>
      <c r="D74" s="2130"/>
      <c r="E74" s="2141"/>
      <c r="F74" s="2130"/>
      <c r="G74" s="2130"/>
      <c r="H74" s="2130"/>
      <c r="I74" s="2130"/>
      <c r="J74" s="2130"/>
      <c r="K74" s="2130"/>
      <c r="L74" s="2130"/>
      <c r="M74" s="2130"/>
      <c r="N74" s="2130"/>
      <c r="O74" s="2130"/>
      <c r="P74" s="2130"/>
      <c r="Q74" s="2130"/>
      <c r="R74" s="2130"/>
      <c r="S74" s="2130"/>
      <c r="T74" s="2130"/>
      <c r="U74" s="2140"/>
      <c r="V74" s="2126"/>
      <c r="W74" s="478"/>
      <c r="X74" s="478"/>
      <c r="Y74" s="566"/>
      <c r="Z74" s="566"/>
      <c r="AA74" s="566"/>
      <c r="AB74" s="566"/>
      <c r="AC74" s="566"/>
      <c r="AD74" s="566"/>
      <c r="AE74" s="566"/>
      <c r="AF74" s="566"/>
      <c r="AG74" s="566"/>
      <c r="AH74" s="566"/>
      <c r="AI74" s="566"/>
      <c r="AJ74" s="566"/>
      <c r="AK74" s="566"/>
      <c r="AL74" s="566"/>
      <c r="AM74" s="566"/>
      <c r="AN74" s="566"/>
      <c r="AO74" s="566"/>
      <c r="AP74" s="566"/>
      <c r="AQ74" s="566"/>
      <c r="AR74" s="566"/>
      <c r="AS74" s="566"/>
      <c r="AT74" s="566"/>
      <c r="AU74" s="566"/>
    </row>
    <row r="75" spans="1:47" ht="18.75" hidden="1" customHeight="1" x14ac:dyDescent="0.15">
      <c r="A75" s="2126"/>
      <c r="B75" s="2126"/>
      <c r="C75" s="2126"/>
      <c r="D75" s="2132" t="s">
        <v>840</v>
      </c>
      <c r="E75" s="2133"/>
      <c r="F75" s="2134"/>
      <c r="G75" s="2134"/>
      <c r="H75" s="2134"/>
      <c r="I75" s="2134"/>
      <c r="J75" s="2134">
        <f>IF(J78&gt;0,J78,0)</f>
        <v>921.89999999999986</v>
      </c>
      <c r="K75" s="2134"/>
      <c r="L75" s="2134"/>
      <c r="M75" s="2134">
        <f>IF(M78&gt;0,M78,0)</f>
        <v>4386.8999999999996</v>
      </c>
      <c r="N75" s="2134"/>
      <c r="O75" s="2134"/>
      <c r="P75" s="2134">
        <f>IF(P78&gt;0,P78,0)</f>
        <v>753.90000000000009</v>
      </c>
      <c r="Q75" s="2134"/>
      <c r="R75" s="2134"/>
      <c r="S75" s="2134">
        <f>IF(S78&gt;0,S78,0)</f>
        <v>3966.8999999999996</v>
      </c>
      <c r="T75" s="2142"/>
      <c r="U75" s="2143">
        <f>SUM(J75:S75)</f>
        <v>10029.599999999999</v>
      </c>
      <c r="V75" s="2130" t="s">
        <v>198</v>
      </c>
      <c r="W75" s="478"/>
      <c r="X75" s="478">
        <f>SUM(F75:R75)</f>
        <v>6062.6999999999989</v>
      </c>
      <c r="Y75" s="566"/>
      <c r="Z75" s="566"/>
      <c r="AA75" s="566"/>
      <c r="AB75" s="566"/>
      <c r="AC75" s="566"/>
      <c r="AD75" s="566"/>
      <c r="AE75" s="566"/>
      <c r="AF75" s="566"/>
      <c r="AG75" s="566"/>
      <c r="AH75" s="566"/>
      <c r="AI75" s="566"/>
      <c r="AJ75" s="566"/>
      <c r="AK75" s="566"/>
      <c r="AL75" s="566"/>
      <c r="AM75" s="566"/>
      <c r="AN75" s="566"/>
      <c r="AO75" s="566"/>
      <c r="AP75" s="566"/>
      <c r="AQ75" s="566"/>
      <c r="AR75" s="566"/>
      <c r="AS75" s="566"/>
      <c r="AT75" s="566"/>
      <c r="AU75" s="566"/>
    </row>
    <row r="76" spans="1:47" ht="18.75" hidden="1" customHeight="1" x14ac:dyDescent="0.15">
      <c r="A76" s="2126"/>
      <c r="B76" s="2126"/>
      <c r="C76" s="2126"/>
      <c r="D76" s="2144" t="s">
        <v>200</v>
      </c>
      <c r="E76" s="2145"/>
      <c r="F76" s="2130">
        <f>+F69</f>
        <v>0</v>
      </c>
      <c r="G76" s="2130">
        <f>+G69+F76</f>
        <v>-602.70000000000005</v>
      </c>
      <c r="H76" s="2130">
        <f>+G76+H69</f>
        <v>-470.40000000000003</v>
      </c>
      <c r="I76" s="2130">
        <f>+H76+I69</f>
        <v>921.89999999999986</v>
      </c>
      <c r="J76" s="2130">
        <f>+I76+J69-J75</f>
        <v>1812.3</v>
      </c>
      <c r="K76" s="2130">
        <f t="shared" ref="K76:R76" si="3">+J76+K69-K75</f>
        <v>3624.6</v>
      </c>
      <c r="L76" s="2130">
        <f>+K76+L69-L75</f>
        <v>4386.8999999999996</v>
      </c>
      <c r="M76" s="2130">
        <f t="shared" si="3"/>
        <v>279.30000000000018</v>
      </c>
      <c r="N76" s="2130">
        <f t="shared" si="3"/>
        <v>621.60000000000014</v>
      </c>
      <c r="O76" s="2130">
        <f t="shared" si="3"/>
        <v>753.90000000000009</v>
      </c>
      <c r="P76" s="2130">
        <f t="shared" si="3"/>
        <v>1392.2999999999997</v>
      </c>
      <c r="Q76" s="2130">
        <f t="shared" si="3"/>
        <v>2784.5999999999995</v>
      </c>
      <c r="R76" s="2130">
        <f t="shared" si="3"/>
        <v>3966.8999999999996</v>
      </c>
      <c r="S76" s="2130"/>
      <c r="T76" s="2126"/>
      <c r="U76" s="2146"/>
      <c r="V76" s="2126"/>
      <c r="W76" s="478"/>
      <c r="X76" s="478"/>
      <c r="Y76" s="566"/>
      <c r="Z76" s="566"/>
      <c r="AA76" s="566"/>
      <c r="AB76" s="566"/>
      <c r="AC76" s="566"/>
      <c r="AD76" s="566"/>
      <c r="AE76" s="566"/>
      <c r="AF76" s="566"/>
      <c r="AG76" s="566"/>
      <c r="AH76" s="566"/>
      <c r="AI76" s="566"/>
      <c r="AJ76" s="566"/>
      <c r="AK76" s="566"/>
      <c r="AL76" s="566"/>
      <c r="AM76" s="566"/>
      <c r="AN76" s="566"/>
      <c r="AO76" s="566"/>
      <c r="AP76" s="566"/>
      <c r="AQ76" s="566"/>
      <c r="AR76" s="566"/>
      <c r="AS76" s="566"/>
      <c r="AT76" s="566"/>
      <c r="AU76" s="566"/>
    </row>
    <row r="77" spans="1:47" ht="18.75" hidden="1" customHeight="1" x14ac:dyDescent="0.15">
      <c r="A77" s="2126"/>
      <c r="B77" s="2126"/>
      <c r="C77" s="2126"/>
      <c r="D77" s="2144"/>
      <c r="E77" s="2129"/>
      <c r="F77" s="2130"/>
      <c r="G77" s="2130"/>
      <c r="H77" s="2130"/>
      <c r="I77" s="2130"/>
      <c r="J77" s="2130"/>
      <c r="K77" s="2130"/>
      <c r="L77" s="2130"/>
      <c r="M77" s="2130"/>
      <c r="N77" s="2130"/>
      <c r="O77" s="2130"/>
      <c r="P77" s="2130"/>
      <c r="Q77" s="2130"/>
      <c r="R77" s="2130"/>
      <c r="S77" s="2130"/>
      <c r="T77" s="2126"/>
      <c r="U77" s="2146"/>
      <c r="V77" s="2126"/>
      <c r="W77" s="478"/>
      <c r="X77" s="478"/>
      <c r="Y77" s="566"/>
      <c r="Z77" s="566"/>
      <c r="AA77" s="566"/>
      <c r="AB77" s="566"/>
      <c r="AC77" s="566"/>
      <c r="AD77" s="566"/>
      <c r="AE77" s="566"/>
      <c r="AF77" s="566"/>
      <c r="AG77" s="566"/>
      <c r="AH77" s="566"/>
      <c r="AI77" s="566"/>
      <c r="AJ77" s="566"/>
      <c r="AK77" s="566"/>
      <c r="AL77" s="566"/>
      <c r="AM77" s="566"/>
      <c r="AN77" s="566"/>
      <c r="AO77" s="566"/>
      <c r="AP77" s="566"/>
      <c r="AQ77" s="566"/>
      <c r="AR77" s="566"/>
      <c r="AS77" s="566"/>
      <c r="AT77" s="566"/>
      <c r="AU77" s="566"/>
    </row>
    <row r="78" spans="1:47" ht="18.75" hidden="1" customHeight="1" x14ac:dyDescent="0.15">
      <c r="A78" s="2126"/>
      <c r="B78" s="2126"/>
      <c r="C78" s="2126"/>
      <c r="D78" s="2136" t="s">
        <v>842</v>
      </c>
      <c r="E78" s="2147"/>
      <c r="F78" s="2138"/>
      <c r="G78" s="2138"/>
      <c r="H78" s="2138"/>
      <c r="I78" s="2138"/>
      <c r="J78" s="2138">
        <f>SUM(F69:I69)</f>
        <v>921.89999999999986</v>
      </c>
      <c r="K78" s="2138"/>
      <c r="L78" s="2138"/>
      <c r="M78" s="2138">
        <f>+L76</f>
        <v>4386.8999999999996</v>
      </c>
      <c r="N78" s="2138"/>
      <c r="O78" s="2138"/>
      <c r="P78" s="2138">
        <f>+O76</f>
        <v>753.90000000000009</v>
      </c>
      <c r="Q78" s="2138"/>
      <c r="R78" s="2138"/>
      <c r="S78" s="2138">
        <f>+R76</f>
        <v>3966.8999999999996</v>
      </c>
      <c r="T78" s="2139"/>
      <c r="U78" s="2140">
        <f>SUM(J78:S78)</f>
        <v>10029.599999999999</v>
      </c>
      <c r="V78" s="2130" t="s">
        <v>198</v>
      </c>
      <c r="W78" s="478"/>
      <c r="X78" s="478"/>
      <c r="Y78" s="566"/>
      <c r="Z78" s="566"/>
      <c r="AA78" s="566"/>
      <c r="AB78" s="566"/>
      <c r="AC78" s="566"/>
      <c r="AD78" s="566"/>
      <c r="AE78" s="566"/>
      <c r="AF78" s="566"/>
      <c r="AG78" s="566"/>
      <c r="AH78" s="566"/>
      <c r="AI78" s="566"/>
      <c r="AJ78" s="566"/>
      <c r="AK78" s="566"/>
      <c r="AL78" s="566"/>
      <c r="AM78" s="566"/>
      <c r="AN78" s="566"/>
      <c r="AO78" s="566"/>
      <c r="AP78" s="566"/>
      <c r="AQ78" s="566"/>
      <c r="AR78" s="566"/>
      <c r="AS78" s="566"/>
      <c r="AT78" s="566"/>
      <c r="AU78" s="566"/>
    </row>
    <row r="79" spans="1:47" ht="18.75" hidden="1" customHeight="1" x14ac:dyDescent="0.15">
      <c r="A79" s="2126"/>
      <c r="B79" s="2126"/>
      <c r="C79" s="2126"/>
      <c r="D79" s="2130"/>
      <c r="E79" s="2141"/>
      <c r="F79" s="2130"/>
      <c r="G79" s="2130"/>
      <c r="H79" s="2130"/>
      <c r="I79" s="2130"/>
      <c r="J79" s="2130"/>
      <c r="K79" s="2130"/>
      <c r="L79" s="2130"/>
      <c r="M79" s="2130"/>
      <c r="N79" s="2130"/>
      <c r="O79" s="2130"/>
      <c r="P79" s="2130"/>
      <c r="Q79" s="2130"/>
      <c r="R79" s="2130"/>
      <c r="S79" s="2126"/>
      <c r="T79" s="2126"/>
      <c r="U79" s="2126"/>
      <c r="V79" s="2126"/>
      <c r="W79" s="478"/>
      <c r="X79" s="478"/>
      <c r="Y79" s="566"/>
      <c r="Z79" s="566"/>
      <c r="AA79" s="566"/>
      <c r="AB79" s="566"/>
      <c r="AC79" s="566"/>
      <c r="AD79" s="566"/>
      <c r="AE79" s="566"/>
      <c r="AF79" s="566"/>
      <c r="AG79" s="566"/>
      <c r="AH79" s="566"/>
      <c r="AI79" s="566"/>
      <c r="AJ79" s="566"/>
      <c r="AK79" s="566"/>
      <c r="AL79" s="566"/>
      <c r="AM79" s="566"/>
      <c r="AN79" s="566"/>
      <c r="AO79" s="566"/>
      <c r="AP79" s="566"/>
      <c r="AQ79" s="566"/>
      <c r="AR79" s="566"/>
      <c r="AS79" s="566"/>
      <c r="AT79" s="566"/>
      <c r="AU79" s="566"/>
    </row>
    <row r="80" spans="1:47" ht="18.75" hidden="1" customHeight="1" x14ac:dyDescent="0.15">
      <c r="A80" s="2126"/>
      <c r="B80" s="2126"/>
      <c r="C80" s="2126"/>
      <c r="D80" s="2132" t="s">
        <v>844</v>
      </c>
      <c r="E80" s="2133"/>
      <c r="F80" s="2134"/>
      <c r="G80" s="2134"/>
      <c r="H80" s="2134"/>
      <c r="I80" s="2134"/>
      <c r="J80" s="2134"/>
      <c r="K80" s="2134"/>
      <c r="L80" s="2134"/>
      <c r="M80" s="2134"/>
      <c r="N80" s="2134"/>
      <c r="O80" s="2134"/>
      <c r="P80" s="2134"/>
      <c r="Q80" s="2134"/>
      <c r="R80" s="2134"/>
      <c r="S80" s="2148">
        <f>+U69</f>
        <v>10029.6</v>
      </c>
      <c r="T80" s="2130" t="str">
        <f>IF(S80=$U$69,"OK","ERROR")</f>
        <v>OK</v>
      </c>
      <c r="U80" s="2126"/>
      <c r="V80" s="2126"/>
      <c r="W80" s="478"/>
      <c r="X80" s="478"/>
      <c r="Y80" s="566"/>
      <c r="Z80" s="566"/>
      <c r="AA80" s="566"/>
      <c r="AB80" s="566"/>
      <c r="AC80" s="566"/>
      <c r="AD80" s="566"/>
      <c r="AE80" s="566"/>
      <c r="AF80" s="566"/>
      <c r="AG80" s="566"/>
      <c r="AH80" s="566"/>
      <c r="AI80" s="566"/>
      <c r="AJ80" s="566"/>
      <c r="AK80" s="566"/>
      <c r="AL80" s="566"/>
      <c r="AM80" s="566"/>
      <c r="AN80" s="566"/>
      <c r="AO80" s="566"/>
      <c r="AP80" s="566"/>
      <c r="AQ80" s="566"/>
      <c r="AR80" s="566"/>
      <c r="AS80" s="566"/>
      <c r="AT80" s="566"/>
      <c r="AU80" s="566"/>
    </row>
    <row r="81" spans="1:47" ht="18.75" hidden="1" customHeight="1" x14ac:dyDescent="0.15">
      <c r="A81" s="2126"/>
      <c r="B81" s="2126"/>
      <c r="C81" s="2126"/>
      <c r="D81" s="2130"/>
      <c r="E81" s="2145"/>
      <c r="F81" s="2145"/>
      <c r="G81" s="2145"/>
      <c r="H81" s="2145"/>
      <c r="I81" s="2145"/>
      <c r="J81" s="2145"/>
      <c r="K81" s="2145"/>
      <c r="L81" s="2145"/>
      <c r="M81" s="2145"/>
      <c r="N81" s="2145"/>
      <c r="O81" s="2145"/>
      <c r="P81" s="2145"/>
      <c r="Q81" s="2145"/>
      <c r="R81" s="2145"/>
      <c r="S81" s="2126"/>
      <c r="T81" s="2126"/>
      <c r="U81" s="2126"/>
      <c r="V81" s="2126"/>
      <c r="W81" s="478"/>
      <c r="X81" s="478"/>
      <c r="Y81" s="566"/>
      <c r="Z81" s="566"/>
      <c r="AA81" s="566"/>
      <c r="AB81" s="566"/>
      <c r="AC81" s="566"/>
      <c r="AD81" s="566"/>
      <c r="AE81" s="566"/>
      <c r="AF81" s="566"/>
      <c r="AG81" s="566"/>
      <c r="AH81" s="566"/>
      <c r="AI81" s="566"/>
      <c r="AJ81" s="566"/>
      <c r="AK81" s="566"/>
      <c r="AL81" s="566"/>
      <c r="AM81" s="566"/>
      <c r="AN81" s="566"/>
      <c r="AO81" s="566"/>
      <c r="AP81" s="566"/>
      <c r="AQ81" s="566"/>
      <c r="AR81" s="566"/>
      <c r="AS81" s="566"/>
      <c r="AT81" s="566"/>
      <c r="AU81" s="566"/>
    </row>
    <row r="82" spans="1:47" ht="18.75" hidden="1" customHeight="1" x14ac:dyDescent="0.15">
      <c r="A82" s="2126"/>
      <c r="B82" s="2126"/>
      <c r="C82" s="2126"/>
      <c r="D82" s="2825" t="s">
        <v>201</v>
      </c>
      <c r="E82" s="2826"/>
      <c r="F82" s="2145"/>
      <c r="G82" s="2145">
        <f>IF('4a'!$D$68=CResult!$Q$53,G73,G76)</f>
        <v>-602.70000000000005</v>
      </c>
      <c r="H82" s="2145">
        <f>IF('4a'!$D$68=CResult!$Q$53,H73,H76)</f>
        <v>-470.40000000000003</v>
      </c>
      <c r="I82" s="2145">
        <f>IF('4a'!$D$68=CResult!$Q$53,I73,I76)</f>
        <v>921.89999999999986</v>
      </c>
      <c r="J82" s="2145">
        <f>IF('4a'!$D$68=CResult!$Q$53,J73,J76)</f>
        <v>1812.3</v>
      </c>
      <c r="K82" s="2145">
        <f>IF('4a'!$D$68=CResult!$Q$53,K73,K76)</f>
        <v>3624.6</v>
      </c>
      <c r="L82" s="2145">
        <f>IF('4a'!$D$68=CResult!$Q$53,L73,L76)</f>
        <v>4386.8999999999996</v>
      </c>
      <c r="M82" s="2145">
        <f>IF('4a'!$D$68=CResult!$Q$53,M73,M76)</f>
        <v>279.30000000000018</v>
      </c>
      <c r="N82" s="2145">
        <f>IF('4a'!$D$68=CResult!$Q$53,N73,N76)</f>
        <v>621.60000000000014</v>
      </c>
      <c r="O82" s="2145">
        <f>IF('4a'!$D$68=CResult!$Q$53,O73,O76)</f>
        <v>753.90000000000009</v>
      </c>
      <c r="P82" s="2145">
        <f>IF('4a'!$D$68=CResult!$Q$53,P73,P76)</f>
        <v>1392.2999999999997</v>
      </c>
      <c r="Q82" s="2145">
        <f>IF('4a'!$D$68=CResult!$Q$53,Q73,Q76)</f>
        <v>2784.5999999999995</v>
      </c>
      <c r="R82" s="2145">
        <f>IF('4a'!$D$68=CResult!$Q$53,R73,R76)</f>
        <v>3966.8999999999996</v>
      </c>
      <c r="S82" s="2145"/>
      <c r="T82" s="2126"/>
      <c r="U82" s="2126"/>
      <c r="V82" s="2126"/>
      <c r="W82" s="478"/>
      <c r="X82" s="478"/>
      <c r="Y82" s="566"/>
      <c r="Z82" s="566"/>
      <c r="AA82" s="566"/>
      <c r="AB82" s="566"/>
      <c r="AC82" s="566"/>
      <c r="AD82" s="566"/>
      <c r="AE82" s="566"/>
      <c r="AF82" s="566"/>
      <c r="AG82" s="566"/>
      <c r="AH82" s="566"/>
      <c r="AI82" s="566"/>
      <c r="AJ82" s="566"/>
      <c r="AK82" s="566"/>
      <c r="AL82" s="566"/>
      <c r="AM82" s="566"/>
      <c r="AN82" s="566"/>
      <c r="AO82" s="566"/>
      <c r="AP82" s="566"/>
      <c r="AQ82" s="566"/>
      <c r="AR82" s="566"/>
      <c r="AS82" s="566"/>
      <c r="AT82" s="566"/>
      <c r="AU82" s="566"/>
    </row>
    <row r="83" spans="1:47" ht="21" hidden="1" customHeight="1" x14ac:dyDescent="0.15">
      <c r="A83" s="2126"/>
      <c r="B83" s="2130"/>
      <c r="C83" s="2130" t="s">
        <v>501</v>
      </c>
      <c r="D83" s="2130" t="s">
        <v>1524</v>
      </c>
      <c r="E83" s="2130"/>
      <c r="F83" s="2130"/>
      <c r="G83" s="2126"/>
      <c r="H83" s="2126"/>
      <c r="I83" s="2126"/>
      <c r="J83" s="2126"/>
      <c r="K83" s="2126"/>
      <c r="L83" s="2126"/>
      <c r="M83" s="2126"/>
      <c r="N83" s="2126"/>
      <c r="O83" s="2126"/>
      <c r="P83" s="2126"/>
      <c r="Q83" s="2126"/>
      <c r="R83" s="2126"/>
      <c r="S83" s="2126"/>
      <c r="T83" s="2126"/>
      <c r="U83" s="2126"/>
      <c r="V83" s="2126"/>
      <c r="W83" s="478"/>
      <c r="X83" s="478"/>
      <c r="Y83" s="566"/>
      <c r="Z83" s="566"/>
      <c r="AA83" s="566"/>
      <c r="AB83" s="566"/>
      <c r="AC83" s="566"/>
      <c r="AD83" s="566"/>
      <c r="AE83" s="566"/>
      <c r="AF83" s="566"/>
      <c r="AG83" s="566"/>
      <c r="AH83" s="566"/>
      <c r="AI83" s="566"/>
      <c r="AJ83" s="566"/>
      <c r="AK83" s="566"/>
      <c r="AL83" s="566"/>
      <c r="AM83" s="566"/>
      <c r="AN83" s="566"/>
      <c r="AO83" s="566"/>
      <c r="AP83" s="566"/>
      <c r="AQ83" s="566"/>
      <c r="AR83" s="566"/>
      <c r="AS83" s="566"/>
      <c r="AT83" s="566"/>
      <c r="AU83" s="566"/>
    </row>
    <row r="84" spans="1:47" ht="19.5" hidden="1" customHeight="1" x14ac:dyDescent="0.15">
      <c r="A84" s="2126"/>
      <c r="B84" s="2126"/>
      <c r="C84" s="2130" t="s">
        <v>835</v>
      </c>
      <c r="D84" s="2830" t="s">
        <v>1002</v>
      </c>
      <c r="E84" s="2831"/>
      <c r="F84" s="2831"/>
      <c r="G84" s="2150" t="s">
        <v>970</v>
      </c>
      <c r="H84" s="2151"/>
      <c r="I84" s="2151" t="s">
        <v>949</v>
      </c>
      <c r="J84" s="2151" t="str">
        <f>IF(E117=pr!D11,"OK","ERROR")</f>
        <v>OK</v>
      </c>
      <c r="K84" s="2151"/>
      <c r="L84" s="2152"/>
      <c r="M84" s="2126"/>
      <c r="N84" s="2126"/>
      <c r="O84" s="2126"/>
      <c r="P84" s="2126"/>
      <c r="Q84" s="2126"/>
      <c r="R84" s="2126"/>
      <c r="S84" s="2126"/>
      <c r="T84" s="2126"/>
      <c r="U84" s="2126"/>
      <c r="V84" s="2126"/>
      <c r="W84" s="478"/>
      <c r="X84" s="478"/>
      <c r="Y84" s="567"/>
      <c r="Z84" s="567"/>
      <c r="AA84" s="567"/>
      <c r="AB84" s="567"/>
      <c r="AC84" s="567"/>
      <c r="AD84" s="567"/>
      <c r="AE84" s="567"/>
      <c r="AF84" s="567"/>
      <c r="AG84" s="567"/>
      <c r="AH84" s="567"/>
      <c r="AI84" s="567"/>
      <c r="AJ84" s="567"/>
      <c r="AK84" s="567"/>
      <c r="AL84" s="567"/>
      <c r="AM84" s="567"/>
      <c r="AN84" s="567"/>
      <c r="AO84" s="567"/>
      <c r="AP84" s="567"/>
      <c r="AQ84" s="567"/>
      <c r="AR84" s="567"/>
      <c r="AS84" s="567"/>
      <c r="AT84" s="567"/>
      <c r="AU84" s="567"/>
    </row>
    <row r="85" spans="1:47" ht="12" hidden="1" customHeight="1" x14ac:dyDescent="0.15">
      <c r="A85" s="2126"/>
      <c r="B85" s="2126"/>
      <c r="C85" s="2126"/>
      <c r="D85" s="2832" t="s">
        <v>1270</v>
      </c>
      <c r="E85" s="2825"/>
      <c r="F85" s="2130" t="s">
        <v>503</v>
      </c>
      <c r="G85" s="2130" t="s">
        <v>1273</v>
      </c>
      <c r="H85" s="2130" t="s">
        <v>1557</v>
      </c>
      <c r="I85" s="2130">
        <f>SUM(E86:E114)</f>
        <v>67000</v>
      </c>
      <c r="J85" s="2130"/>
      <c r="K85" s="2130"/>
      <c r="L85" s="2153"/>
      <c r="M85" s="2126"/>
      <c r="N85" s="2126"/>
      <c r="O85" s="2126"/>
      <c r="P85" s="2126"/>
      <c r="Q85" s="2126"/>
      <c r="R85" s="2126"/>
      <c r="S85" s="2126"/>
      <c r="T85" s="2126"/>
      <c r="U85" s="2126"/>
      <c r="V85" s="2126"/>
      <c r="W85" s="478"/>
      <c r="X85" s="478"/>
      <c r="Y85" s="566"/>
      <c r="Z85" s="566"/>
      <c r="AA85" s="566"/>
      <c r="AB85" s="566"/>
      <c r="AC85" s="566"/>
      <c r="AD85" s="566"/>
      <c r="AE85" s="566"/>
      <c r="AF85" s="566"/>
      <c r="AG85" s="566"/>
      <c r="AH85" s="566"/>
      <c r="AI85" s="566"/>
      <c r="AJ85" s="566"/>
      <c r="AK85" s="566"/>
      <c r="AL85" s="566"/>
      <c r="AM85" s="566"/>
      <c r="AN85" s="566"/>
      <c r="AO85" s="566"/>
      <c r="AP85" s="566"/>
      <c r="AQ85" s="566"/>
      <c r="AR85" s="566"/>
      <c r="AS85" s="566"/>
      <c r="AT85" s="566"/>
      <c r="AU85" s="566"/>
    </row>
    <row r="86" spans="1:47" ht="12" hidden="1" customHeight="1" x14ac:dyDescent="0.15">
      <c r="A86" s="2126"/>
      <c r="B86" s="2126"/>
      <c r="C86" s="2126"/>
      <c r="D86" s="2144">
        <f>'2a'!D27</f>
        <v>0</v>
      </c>
      <c r="E86" s="2130">
        <f>'2a'!E19</f>
        <v>0</v>
      </c>
      <c r="F86" s="2130">
        <f>'5a'!F35</f>
        <v>0.21</v>
      </c>
      <c r="G86" s="2130">
        <f>+E86*F86</f>
        <v>0</v>
      </c>
      <c r="H86" s="2130" t="s">
        <v>1274</v>
      </c>
      <c r="I86" s="2130">
        <f>SUM(G86:G114)</f>
        <v>14070</v>
      </c>
      <c r="J86" s="2130" t="s">
        <v>1279</v>
      </c>
      <c r="K86" s="2130"/>
      <c r="L86" s="2153"/>
      <c r="M86" s="2126"/>
      <c r="N86" s="2126"/>
      <c r="O86" s="2126"/>
      <c r="P86" s="2126"/>
      <c r="Q86" s="2126"/>
      <c r="R86" s="2126"/>
      <c r="S86" s="2126"/>
      <c r="T86" s="2126"/>
      <c r="U86" s="2126"/>
      <c r="V86" s="2126"/>
      <c r="W86" s="478"/>
      <c r="X86" s="478"/>
      <c r="Y86" s="566"/>
      <c r="Z86" s="566"/>
      <c r="AA86" s="566"/>
      <c r="AB86" s="566"/>
      <c r="AC86" s="566"/>
      <c r="AD86" s="566"/>
      <c r="AE86" s="566"/>
      <c r="AF86" s="566"/>
      <c r="AG86" s="566"/>
      <c r="AH86" s="566"/>
      <c r="AI86" s="566"/>
      <c r="AJ86" s="566"/>
      <c r="AK86" s="566"/>
      <c r="AL86" s="566"/>
      <c r="AM86" s="566"/>
      <c r="AN86" s="566"/>
      <c r="AO86" s="566"/>
      <c r="AP86" s="566"/>
      <c r="AQ86" s="566"/>
      <c r="AR86" s="566"/>
      <c r="AS86" s="566"/>
      <c r="AT86" s="566"/>
      <c r="AU86" s="566"/>
    </row>
    <row r="87" spans="1:47" ht="12" hidden="1" customHeight="1" x14ac:dyDescent="0.15">
      <c r="A87" s="2126"/>
      <c r="B87" s="2126"/>
      <c r="C87" s="2126"/>
      <c r="D87" s="2144" t="str">
        <f>'2a'!D20</f>
        <v>Tasas</v>
      </c>
      <c r="E87" s="2130">
        <f>'2a'!E20</f>
        <v>21000</v>
      </c>
      <c r="F87" s="2130">
        <f>'5a'!F36</f>
        <v>0.21</v>
      </c>
      <c r="G87" s="2130">
        <f t="shared" ref="G87:G114" si="4">+E87*F87</f>
        <v>4410</v>
      </c>
      <c r="H87" s="2130" t="s">
        <v>1275</v>
      </c>
      <c r="I87" s="2130">
        <f>+IF(I85=0,0,I86/I85)</f>
        <v>0.21</v>
      </c>
      <c r="J87" s="2130"/>
      <c r="K87" s="2126"/>
      <c r="L87" s="2146"/>
      <c r="M87" s="2126"/>
      <c r="N87" s="2126"/>
      <c r="O87" s="2126"/>
      <c r="P87" s="2126"/>
      <c r="Q87" s="2126"/>
      <c r="R87" s="2126"/>
      <c r="S87" s="2126"/>
      <c r="T87" s="2126"/>
      <c r="U87" s="2126"/>
      <c r="V87" s="2126"/>
      <c r="W87" s="478"/>
      <c r="X87" s="478"/>
      <c r="Y87" s="566"/>
      <c r="Z87" s="566"/>
      <c r="AA87" s="566"/>
      <c r="AB87" s="566"/>
      <c r="AC87" s="566"/>
      <c r="AD87" s="566"/>
      <c r="AE87" s="566"/>
      <c r="AF87" s="566"/>
      <c r="AG87" s="566"/>
      <c r="AH87" s="566"/>
      <c r="AI87" s="566"/>
      <c r="AJ87" s="566"/>
      <c r="AK87" s="566"/>
      <c r="AL87" s="566"/>
      <c r="AM87" s="566"/>
      <c r="AN87" s="566"/>
      <c r="AO87" s="566"/>
      <c r="AP87" s="566"/>
      <c r="AQ87" s="566"/>
      <c r="AR87" s="566"/>
      <c r="AS87" s="566"/>
      <c r="AT87" s="566"/>
      <c r="AU87" s="566"/>
    </row>
    <row r="88" spans="1:47" ht="12" hidden="1" customHeight="1" x14ac:dyDescent="0.15">
      <c r="A88" s="2126"/>
      <c r="B88" s="2126"/>
      <c r="C88" s="2126"/>
      <c r="D88" s="2144" t="str">
        <f>'2a'!D21</f>
        <v>Patrocinadores</v>
      </c>
      <c r="E88" s="2130">
        <f>'2a'!E21</f>
        <v>18000</v>
      </c>
      <c r="F88" s="2130">
        <f>'5a'!F37</f>
        <v>0.21</v>
      </c>
      <c r="G88" s="2130">
        <f t="shared" si="4"/>
        <v>3780</v>
      </c>
      <c r="H88" s="2126"/>
      <c r="I88" s="2126"/>
      <c r="J88" s="2126"/>
      <c r="K88" s="2126"/>
      <c r="L88" s="2146"/>
      <c r="M88" s="2126"/>
      <c r="N88" s="2126"/>
      <c r="O88" s="2126"/>
      <c r="P88" s="2126"/>
      <c r="Q88" s="2126"/>
      <c r="R88" s="2126"/>
      <c r="S88" s="2126"/>
      <c r="T88" s="2126"/>
      <c r="U88" s="2126"/>
      <c r="V88" s="2126"/>
      <c r="W88" s="478"/>
      <c r="X88" s="478"/>
      <c r="Y88" s="566"/>
      <c r="Z88" s="566"/>
      <c r="AA88" s="566"/>
      <c r="AB88" s="566"/>
      <c r="AC88" s="566"/>
      <c r="AD88" s="566"/>
      <c r="AE88" s="566"/>
      <c r="AF88" s="566"/>
      <c r="AG88" s="566"/>
      <c r="AH88" s="566"/>
      <c r="AI88" s="566"/>
      <c r="AJ88" s="566"/>
      <c r="AK88" s="566"/>
      <c r="AL88" s="566"/>
      <c r="AM88" s="566"/>
      <c r="AN88" s="566"/>
      <c r="AO88" s="566"/>
      <c r="AP88" s="566"/>
      <c r="AQ88" s="566"/>
      <c r="AR88" s="566"/>
      <c r="AS88" s="566"/>
      <c r="AT88" s="566"/>
      <c r="AU88" s="566"/>
    </row>
    <row r="89" spans="1:47" ht="12" hidden="1" customHeight="1" x14ac:dyDescent="0.15">
      <c r="A89" s="2126"/>
      <c r="B89" s="2126"/>
      <c r="C89" s="2126"/>
      <c r="D89" s="2144" t="str">
        <f>'2a'!D22</f>
        <v>Eventos</v>
      </c>
      <c r="E89" s="2130">
        <f>'2a'!E22</f>
        <v>11000</v>
      </c>
      <c r="F89" s="2130">
        <f>'5a'!F38</f>
        <v>0.21</v>
      </c>
      <c r="G89" s="2130">
        <f t="shared" si="4"/>
        <v>2310</v>
      </c>
      <c r="H89" s="2126"/>
      <c r="I89" s="2126"/>
      <c r="J89" s="2126"/>
      <c r="K89" s="2126"/>
      <c r="L89" s="2146"/>
      <c r="M89" s="2126"/>
      <c r="N89" s="2126"/>
      <c r="O89" s="2126"/>
      <c r="P89" s="2126"/>
      <c r="Q89" s="2126"/>
      <c r="R89" s="2126"/>
      <c r="S89" s="2126"/>
      <c r="T89" s="2126"/>
      <c r="U89" s="2126"/>
      <c r="V89" s="2126"/>
      <c r="W89" s="478"/>
      <c r="X89" s="478"/>
      <c r="Y89" s="566"/>
      <c r="Z89" s="566"/>
      <c r="AA89" s="566"/>
      <c r="AB89" s="566"/>
      <c r="AC89" s="566"/>
      <c r="AD89" s="566"/>
      <c r="AE89" s="566"/>
      <c r="AF89" s="566"/>
      <c r="AG89" s="566"/>
      <c r="AH89" s="566"/>
      <c r="AI89" s="566"/>
      <c r="AJ89" s="566"/>
      <c r="AK89" s="566"/>
      <c r="AL89" s="566"/>
      <c r="AM89" s="566"/>
      <c r="AN89" s="566"/>
      <c r="AO89" s="566"/>
      <c r="AP89" s="566"/>
      <c r="AQ89" s="566"/>
      <c r="AR89" s="566"/>
      <c r="AS89" s="566"/>
      <c r="AT89" s="566"/>
      <c r="AU89" s="566"/>
    </row>
    <row r="90" spans="1:47" ht="12" hidden="1" customHeight="1" x14ac:dyDescent="0.15">
      <c r="A90" s="2126"/>
      <c r="B90" s="2126"/>
      <c r="C90" s="2126"/>
      <c r="D90" s="2144" t="str">
        <f>'2a'!D23</f>
        <v>Resto Actividades</v>
      </c>
      <c r="E90" s="2130">
        <f>'2a'!E23</f>
        <v>17000</v>
      </c>
      <c r="F90" s="2130">
        <f>'5a'!F39</f>
        <v>0.21</v>
      </c>
      <c r="G90" s="2130">
        <f t="shared" si="4"/>
        <v>3570</v>
      </c>
      <c r="H90" s="2126"/>
      <c r="I90" s="2126"/>
      <c r="J90" s="2126"/>
      <c r="K90" s="2126"/>
      <c r="L90" s="2146"/>
      <c r="M90" s="2126"/>
      <c r="N90" s="2126"/>
      <c r="O90" s="2126"/>
      <c r="P90" s="2126"/>
      <c r="Q90" s="2126"/>
      <c r="R90" s="2126"/>
      <c r="S90" s="2126"/>
      <c r="T90" s="2126"/>
      <c r="U90" s="2126"/>
      <c r="V90" s="2126"/>
      <c r="W90" s="478"/>
      <c r="X90" s="478"/>
      <c r="Y90" s="566"/>
      <c r="Z90" s="566"/>
      <c r="AA90" s="566"/>
      <c r="AB90" s="566"/>
      <c r="AC90" s="566"/>
      <c r="AD90" s="566"/>
      <c r="AE90" s="566"/>
      <c r="AF90" s="566"/>
      <c r="AG90" s="566"/>
      <c r="AH90" s="566"/>
      <c r="AI90" s="566"/>
      <c r="AJ90" s="566"/>
      <c r="AK90" s="566"/>
      <c r="AL90" s="566"/>
      <c r="AM90" s="566"/>
      <c r="AN90" s="566"/>
      <c r="AO90" s="566"/>
      <c r="AP90" s="566"/>
      <c r="AQ90" s="566"/>
      <c r="AR90" s="566"/>
      <c r="AS90" s="566"/>
      <c r="AT90" s="566"/>
      <c r="AU90" s="566"/>
    </row>
    <row r="91" spans="1:47" ht="12" hidden="1" customHeight="1" x14ac:dyDescent="0.15">
      <c r="A91" s="2126"/>
      <c r="B91" s="2126"/>
      <c r="C91" s="2126"/>
      <c r="D91" s="2144">
        <f>'2a'!D24</f>
        <v>0</v>
      </c>
      <c r="E91" s="2130">
        <f>'2a'!E24</f>
        <v>0</v>
      </c>
      <c r="F91" s="2130">
        <f>'5a'!F40</f>
        <v>0.21</v>
      </c>
      <c r="G91" s="2130">
        <f t="shared" si="4"/>
        <v>0</v>
      </c>
      <c r="H91" s="2126"/>
      <c r="I91" s="2126"/>
      <c r="J91" s="2126"/>
      <c r="K91" s="2126"/>
      <c r="L91" s="2146"/>
      <c r="M91" s="2126"/>
      <c r="N91" s="2126"/>
      <c r="O91" s="2126"/>
      <c r="P91" s="2126"/>
      <c r="Q91" s="2126"/>
      <c r="R91" s="2126"/>
      <c r="S91" s="2126"/>
      <c r="T91" s="2126"/>
      <c r="U91" s="2126"/>
      <c r="V91" s="2126"/>
      <c r="W91" s="478"/>
      <c r="X91" s="478"/>
      <c r="Y91" s="566"/>
      <c r="Z91" s="566"/>
      <c r="AA91" s="566"/>
      <c r="AB91" s="566"/>
      <c r="AC91" s="566"/>
      <c r="AD91" s="566"/>
      <c r="AE91" s="566"/>
      <c r="AF91" s="566"/>
      <c r="AG91" s="566"/>
      <c r="AH91" s="566"/>
      <c r="AI91" s="566"/>
      <c r="AJ91" s="566"/>
      <c r="AK91" s="566"/>
      <c r="AL91" s="566"/>
      <c r="AM91" s="566"/>
      <c r="AN91" s="566"/>
      <c r="AO91" s="566"/>
      <c r="AP91" s="566"/>
      <c r="AQ91" s="566"/>
      <c r="AR91" s="566"/>
      <c r="AS91" s="566"/>
      <c r="AT91" s="566"/>
      <c r="AU91" s="566"/>
    </row>
    <row r="92" spans="1:47" ht="12" hidden="1" customHeight="1" x14ac:dyDescent="0.15">
      <c r="A92" s="2126"/>
      <c r="B92" s="2126"/>
      <c r="C92" s="2126"/>
      <c r="D92" s="2144">
        <f>'2a'!D25</f>
        <v>0</v>
      </c>
      <c r="E92" s="2130">
        <f>'2a'!E25</f>
        <v>0</v>
      </c>
      <c r="F92" s="2130">
        <f>'5a'!F41</f>
        <v>0.21</v>
      </c>
      <c r="G92" s="2130">
        <f t="shared" si="4"/>
        <v>0</v>
      </c>
      <c r="H92" s="2126"/>
      <c r="I92" s="2126"/>
      <c r="J92" s="2126"/>
      <c r="K92" s="2126"/>
      <c r="L92" s="2146"/>
      <c r="M92" s="2126"/>
      <c r="N92" s="2126"/>
      <c r="O92" s="2126"/>
      <c r="P92" s="2126"/>
      <c r="Q92" s="2126"/>
      <c r="R92" s="2126"/>
      <c r="S92" s="2126"/>
      <c r="T92" s="2126"/>
      <c r="U92" s="2126"/>
      <c r="V92" s="2126"/>
      <c r="W92" s="478"/>
      <c r="X92" s="478"/>
      <c r="Y92" s="566"/>
      <c r="Z92" s="566"/>
      <c r="AA92" s="566"/>
      <c r="AB92" s="566"/>
      <c r="AC92" s="566"/>
      <c r="AD92" s="566"/>
      <c r="AE92" s="566"/>
      <c r="AF92" s="566"/>
      <c r="AG92" s="566"/>
      <c r="AH92" s="566"/>
      <c r="AI92" s="566"/>
      <c r="AJ92" s="566"/>
      <c r="AK92" s="566"/>
      <c r="AL92" s="566"/>
      <c r="AM92" s="566"/>
      <c r="AN92" s="566"/>
      <c r="AO92" s="566"/>
      <c r="AP92" s="566"/>
      <c r="AQ92" s="566"/>
      <c r="AR92" s="566"/>
      <c r="AS92" s="566"/>
      <c r="AT92" s="566"/>
      <c r="AU92" s="566"/>
    </row>
    <row r="93" spans="1:47" ht="12" hidden="1" customHeight="1" x14ac:dyDescent="0.15">
      <c r="A93" s="2126"/>
      <c r="B93" s="2126"/>
      <c r="C93" s="2126"/>
      <c r="D93" s="2144">
        <f>'2a'!D26</f>
        <v>0</v>
      </c>
      <c r="E93" s="2130">
        <f>'2a'!E26</f>
        <v>0</v>
      </c>
      <c r="F93" s="2130">
        <f>'5a'!F42</f>
        <v>0.21</v>
      </c>
      <c r="G93" s="2130">
        <f t="shared" si="4"/>
        <v>0</v>
      </c>
      <c r="H93" s="2126"/>
      <c r="I93" s="2126"/>
      <c r="J93" s="2126"/>
      <c r="K93" s="2126"/>
      <c r="L93" s="2146"/>
      <c r="M93" s="2126"/>
      <c r="N93" s="2126"/>
      <c r="O93" s="2126"/>
      <c r="P93" s="2126"/>
      <c r="Q93" s="2126"/>
      <c r="R93" s="2126"/>
      <c r="S93" s="2126"/>
      <c r="T93" s="2126"/>
      <c r="U93" s="2126"/>
      <c r="V93" s="2126"/>
      <c r="W93" s="478"/>
      <c r="X93" s="478"/>
      <c r="Y93" s="566"/>
      <c r="Z93" s="566"/>
      <c r="AA93" s="566"/>
      <c r="AB93" s="566"/>
      <c r="AC93" s="566"/>
      <c r="AD93" s="566"/>
      <c r="AE93" s="566"/>
      <c r="AF93" s="566"/>
      <c r="AG93" s="566"/>
      <c r="AH93" s="566"/>
      <c r="AI93" s="566"/>
      <c r="AJ93" s="566"/>
      <c r="AK93" s="566"/>
      <c r="AL93" s="566"/>
      <c r="AM93" s="566"/>
      <c r="AN93" s="566"/>
      <c r="AO93" s="566"/>
      <c r="AP93" s="566"/>
      <c r="AQ93" s="566"/>
      <c r="AR93" s="566"/>
      <c r="AS93" s="566"/>
      <c r="AT93" s="566"/>
      <c r="AU93" s="566"/>
    </row>
    <row r="94" spans="1:47" ht="12" hidden="1" customHeight="1" x14ac:dyDescent="0.15">
      <c r="A94" s="2126"/>
      <c r="B94" s="2126"/>
      <c r="C94" s="2126"/>
      <c r="D94" s="2144" t="e">
        <f>'2a'!#REF!</f>
        <v>#REF!</v>
      </c>
      <c r="E94" s="2130">
        <f>'2a'!E27</f>
        <v>0</v>
      </c>
      <c r="F94" s="2130">
        <f>'5a'!F43</f>
        <v>0.21</v>
      </c>
      <c r="G94" s="2130">
        <f t="shared" si="4"/>
        <v>0</v>
      </c>
      <c r="H94" s="2126"/>
      <c r="I94" s="2126"/>
      <c r="J94" s="2126"/>
      <c r="K94" s="2126"/>
      <c r="L94" s="2146"/>
      <c r="M94" s="2126"/>
      <c r="N94" s="2126"/>
      <c r="O94" s="2126"/>
      <c r="P94" s="2126"/>
      <c r="Q94" s="2126"/>
      <c r="R94" s="2126"/>
      <c r="S94" s="2126"/>
      <c r="T94" s="2126"/>
      <c r="U94" s="2126"/>
      <c r="V94" s="2126"/>
      <c r="W94" s="478"/>
      <c r="X94" s="478"/>
      <c r="Y94" s="566"/>
      <c r="Z94" s="566"/>
      <c r="AA94" s="566"/>
      <c r="AB94" s="566"/>
      <c r="AC94" s="566"/>
      <c r="AD94" s="566"/>
      <c r="AE94" s="566"/>
      <c r="AF94" s="566"/>
      <c r="AG94" s="566"/>
      <c r="AH94" s="566"/>
      <c r="AI94" s="566"/>
      <c r="AJ94" s="566"/>
      <c r="AK94" s="566"/>
      <c r="AL94" s="566"/>
      <c r="AM94" s="566"/>
      <c r="AN94" s="566"/>
      <c r="AO94" s="566"/>
      <c r="AP94" s="566"/>
      <c r="AQ94" s="566"/>
      <c r="AR94" s="566"/>
      <c r="AS94" s="566"/>
      <c r="AT94" s="566"/>
      <c r="AU94" s="566"/>
    </row>
    <row r="95" spans="1:47" ht="12" hidden="1" customHeight="1" x14ac:dyDescent="0.15">
      <c r="A95" s="2126"/>
      <c r="B95" s="2126"/>
      <c r="C95" s="2126"/>
      <c r="D95" s="2144">
        <f>'2a'!D28</f>
        <v>0</v>
      </c>
      <c r="E95" s="2130">
        <f>'2a'!E28</f>
        <v>0</v>
      </c>
      <c r="F95" s="2130">
        <f>'5a'!F44</f>
        <v>0.21</v>
      </c>
      <c r="G95" s="2130">
        <f t="shared" si="4"/>
        <v>0</v>
      </c>
      <c r="H95" s="2126"/>
      <c r="I95" s="2126"/>
      <c r="J95" s="2126"/>
      <c r="K95" s="2126"/>
      <c r="L95" s="2146"/>
      <c r="M95" s="2126"/>
      <c r="N95" s="2126"/>
      <c r="O95" s="2126"/>
      <c r="P95" s="2126"/>
      <c r="Q95" s="2126"/>
      <c r="R95" s="2126"/>
      <c r="S95" s="2126"/>
      <c r="T95" s="2126"/>
      <c r="U95" s="2126"/>
      <c r="V95" s="2126"/>
      <c r="W95" s="478"/>
      <c r="X95" s="478"/>
      <c r="Y95" s="566"/>
      <c r="Z95" s="566"/>
      <c r="AA95" s="566"/>
      <c r="AB95" s="566"/>
      <c r="AC95" s="566"/>
      <c r="AD95" s="566"/>
      <c r="AE95" s="566"/>
      <c r="AF95" s="566"/>
      <c r="AG95" s="566"/>
      <c r="AH95" s="566"/>
      <c r="AI95" s="566"/>
      <c r="AJ95" s="566"/>
      <c r="AK95" s="566"/>
      <c r="AL95" s="566"/>
      <c r="AM95" s="566"/>
      <c r="AN95" s="566"/>
      <c r="AO95" s="566"/>
      <c r="AP95" s="566"/>
      <c r="AQ95" s="566"/>
      <c r="AR95" s="566"/>
      <c r="AS95" s="566"/>
      <c r="AT95" s="566"/>
      <c r="AU95" s="566"/>
    </row>
    <row r="96" spans="1:47" ht="12" hidden="1" customHeight="1" x14ac:dyDescent="0.15">
      <c r="A96" s="2126"/>
      <c r="B96" s="2126"/>
      <c r="C96" s="2126"/>
      <c r="D96" s="2144">
        <f>'2a'!D29</f>
        <v>0</v>
      </c>
      <c r="E96" s="2130">
        <f>'2a'!E29</f>
        <v>0</v>
      </c>
      <c r="F96" s="2130">
        <f>'5a'!F45</f>
        <v>0.21</v>
      </c>
      <c r="G96" s="2130">
        <f t="shared" si="4"/>
        <v>0</v>
      </c>
      <c r="H96" s="2126"/>
      <c r="I96" s="2126"/>
      <c r="J96" s="2126"/>
      <c r="K96" s="2126"/>
      <c r="L96" s="2146"/>
      <c r="M96" s="2126"/>
      <c r="N96" s="2126"/>
      <c r="O96" s="2126"/>
      <c r="P96" s="2126"/>
      <c r="Q96" s="2126"/>
      <c r="R96" s="2126"/>
      <c r="S96" s="2126"/>
      <c r="T96" s="2126"/>
      <c r="U96" s="2126"/>
      <c r="V96" s="2126"/>
      <c r="W96" s="478"/>
      <c r="X96" s="478"/>
      <c r="Y96" s="566"/>
      <c r="Z96" s="566"/>
      <c r="AA96" s="566"/>
      <c r="AB96" s="566"/>
      <c r="AC96" s="566"/>
      <c r="AD96" s="566"/>
      <c r="AE96" s="566"/>
      <c r="AF96" s="566"/>
      <c r="AG96" s="566"/>
      <c r="AH96" s="566"/>
      <c r="AI96" s="566"/>
      <c r="AJ96" s="566"/>
      <c r="AK96" s="566"/>
      <c r="AL96" s="566"/>
      <c r="AM96" s="566"/>
      <c r="AN96" s="566"/>
      <c r="AO96" s="566"/>
      <c r="AP96" s="566"/>
      <c r="AQ96" s="566"/>
      <c r="AR96" s="566"/>
      <c r="AS96" s="566"/>
      <c r="AT96" s="566"/>
      <c r="AU96" s="566"/>
    </row>
    <row r="97" spans="1:47" ht="12" hidden="1" customHeight="1" x14ac:dyDescent="0.15">
      <c r="A97" s="2126"/>
      <c r="B97" s="2126"/>
      <c r="C97" s="2126"/>
      <c r="D97" s="2144">
        <f>'2a'!D30</f>
        <v>0</v>
      </c>
      <c r="E97" s="2130">
        <f>'2a'!E30</f>
        <v>0</v>
      </c>
      <c r="F97" s="2130">
        <f>'5a'!F46</f>
        <v>0.21</v>
      </c>
      <c r="G97" s="2130">
        <f t="shared" si="4"/>
        <v>0</v>
      </c>
      <c r="H97" s="2126"/>
      <c r="I97" s="2126"/>
      <c r="J97" s="2126"/>
      <c r="K97" s="2126"/>
      <c r="L97" s="2146"/>
      <c r="M97" s="2126"/>
      <c r="N97" s="2126"/>
      <c r="O97" s="2126"/>
      <c r="P97" s="2126"/>
      <c r="Q97" s="2126"/>
      <c r="R97" s="2126"/>
      <c r="S97" s="2126"/>
      <c r="T97" s="2126"/>
      <c r="U97" s="2126"/>
      <c r="V97" s="2126"/>
      <c r="W97" s="478"/>
      <c r="X97" s="478"/>
      <c r="Y97" s="566"/>
      <c r="Z97" s="566"/>
      <c r="AA97" s="566"/>
      <c r="AB97" s="566"/>
      <c r="AC97" s="566"/>
      <c r="AD97" s="566"/>
      <c r="AE97" s="566"/>
      <c r="AF97" s="566"/>
      <c r="AG97" s="566"/>
      <c r="AH97" s="566"/>
      <c r="AI97" s="566"/>
      <c r="AJ97" s="566"/>
      <c r="AK97" s="566"/>
      <c r="AL97" s="566"/>
      <c r="AM97" s="566"/>
      <c r="AN97" s="566"/>
      <c r="AO97" s="566"/>
      <c r="AP97" s="566"/>
      <c r="AQ97" s="566"/>
      <c r="AR97" s="566"/>
      <c r="AS97" s="566"/>
      <c r="AT97" s="566"/>
      <c r="AU97" s="566"/>
    </row>
    <row r="98" spans="1:47" ht="12" hidden="1" customHeight="1" x14ac:dyDescent="0.15">
      <c r="A98" s="2126"/>
      <c r="B98" s="2126"/>
      <c r="C98" s="2126"/>
      <c r="D98" s="2144">
        <f>'2a'!D31</f>
        <v>0</v>
      </c>
      <c r="E98" s="2130">
        <f>'2a'!E31</f>
        <v>0</v>
      </c>
      <c r="F98" s="2130">
        <f>'5a'!F47</f>
        <v>0.21</v>
      </c>
      <c r="G98" s="2130">
        <f t="shared" si="4"/>
        <v>0</v>
      </c>
      <c r="H98" s="2126"/>
      <c r="I98" s="2126"/>
      <c r="J98" s="2126"/>
      <c r="K98" s="2126"/>
      <c r="L98" s="2146"/>
      <c r="M98" s="2126"/>
      <c r="N98" s="2126"/>
      <c r="O98" s="2126"/>
      <c r="P98" s="2126"/>
      <c r="Q98" s="2126"/>
      <c r="R98" s="2126"/>
      <c r="S98" s="2126"/>
      <c r="T98" s="2126"/>
      <c r="U98" s="2126"/>
      <c r="V98" s="2126"/>
      <c r="W98" s="478"/>
      <c r="X98" s="478"/>
      <c r="Y98" s="566"/>
      <c r="Z98" s="566"/>
      <c r="AA98" s="566"/>
      <c r="AB98" s="566"/>
      <c r="AC98" s="566"/>
      <c r="AD98" s="566"/>
      <c r="AE98" s="566"/>
      <c r="AF98" s="566"/>
      <c r="AG98" s="566"/>
      <c r="AH98" s="566"/>
      <c r="AI98" s="566"/>
      <c r="AJ98" s="566"/>
      <c r="AK98" s="566"/>
      <c r="AL98" s="566"/>
      <c r="AM98" s="566"/>
      <c r="AN98" s="566"/>
      <c r="AO98" s="566"/>
      <c r="AP98" s="566"/>
      <c r="AQ98" s="566"/>
      <c r="AR98" s="566"/>
      <c r="AS98" s="566"/>
      <c r="AT98" s="566"/>
      <c r="AU98" s="566"/>
    </row>
    <row r="99" spans="1:47" ht="12" hidden="1" customHeight="1" x14ac:dyDescent="0.15">
      <c r="A99" s="2126"/>
      <c r="B99" s="2126"/>
      <c r="C99" s="2126"/>
      <c r="D99" s="2144">
        <f>'2a'!D32</f>
        <v>0</v>
      </c>
      <c r="E99" s="2130">
        <f>'2a'!E32</f>
        <v>0</v>
      </c>
      <c r="F99" s="2130">
        <f>'5a'!F48</f>
        <v>0.21</v>
      </c>
      <c r="G99" s="2130">
        <f t="shared" si="4"/>
        <v>0</v>
      </c>
      <c r="H99" s="2126"/>
      <c r="I99" s="2126"/>
      <c r="J99" s="2126"/>
      <c r="K99" s="2126"/>
      <c r="L99" s="2146"/>
      <c r="M99" s="2126"/>
      <c r="N99" s="2126"/>
      <c r="O99" s="2126"/>
      <c r="P99" s="2126"/>
      <c r="Q99" s="2126"/>
      <c r="R99" s="2126"/>
      <c r="S99" s="2126"/>
      <c r="T99" s="2126"/>
      <c r="U99" s="2126"/>
      <c r="V99" s="2126"/>
      <c r="W99" s="478"/>
      <c r="X99" s="478"/>
      <c r="Y99" s="566"/>
      <c r="Z99" s="566"/>
      <c r="AA99" s="566"/>
      <c r="AB99" s="566"/>
      <c r="AC99" s="566"/>
      <c r="AD99" s="566"/>
      <c r="AE99" s="566"/>
      <c r="AF99" s="566"/>
      <c r="AG99" s="566"/>
      <c r="AH99" s="566"/>
      <c r="AI99" s="566"/>
      <c r="AJ99" s="566"/>
      <c r="AK99" s="566"/>
      <c r="AL99" s="566"/>
      <c r="AM99" s="566"/>
      <c r="AN99" s="566"/>
      <c r="AO99" s="566"/>
      <c r="AP99" s="566"/>
      <c r="AQ99" s="566"/>
      <c r="AR99" s="566"/>
      <c r="AS99" s="566"/>
      <c r="AT99" s="566"/>
      <c r="AU99" s="566"/>
    </row>
    <row r="100" spans="1:47" ht="12" hidden="1" customHeight="1" x14ac:dyDescent="0.15">
      <c r="A100" s="2126"/>
      <c r="B100" s="2126"/>
      <c r="C100" s="2126"/>
      <c r="D100" s="2144">
        <f>'2a'!D33</f>
        <v>0</v>
      </c>
      <c r="E100" s="2130">
        <f>'2a'!E33</f>
        <v>0</v>
      </c>
      <c r="F100" s="2130">
        <f>'5a'!F49</f>
        <v>0.21</v>
      </c>
      <c r="G100" s="2130">
        <f t="shared" si="4"/>
        <v>0</v>
      </c>
      <c r="H100" s="2126"/>
      <c r="I100" s="2126"/>
      <c r="J100" s="2126"/>
      <c r="K100" s="2126"/>
      <c r="L100" s="2146"/>
      <c r="M100" s="2126"/>
      <c r="N100" s="2126"/>
      <c r="O100" s="2126"/>
      <c r="P100" s="2126"/>
      <c r="Q100" s="2126"/>
      <c r="R100" s="2126"/>
      <c r="S100" s="2126"/>
      <c r="T100" s="2126"/>
      <c r="U100" s="2126"/>
      <c r="V100" s="2126"/>
      <c r="W100" s="478"/>
      <c r="X100" s="478"/>
      <c r="Y100" s="566"/>
      <c r="Z100" s="566"/>
      <c r="AA100" s="566"/>
      <c r="AB100" s="566"/>
      <c r="AC100" s="566"/>
      <c r="AD100" s="566"/>
      <c r="AE100" s="566"/>
      <c r="AF100" s="566"/>
      <c r="AG100" s="566"/>
      <c r="AH100" s="566"/>
      <c r="AI100" s="566"/>
      <c r="AJ100" s="566"/>
      <c r="AK100" s="566"/>
      <c r="AL100" s="566"/>
      <c r="AM100" s="566"/>
      <c r="AN100" s="566"/>
      <c r="AO100" s="566"/>
      <c r="AP100" s="566"/>
      <c r="AQ100" s="566"/>
      <c r="AR100" s="566"/>
      <c r="AS100" s="566"/>
      <c r="AT100" s="566"/>
      <c r="AU100" s="566"/>
    </row>
    <row r="101" spans="1:47" ht="12" hidden="1" customHeight="1" x14ac:dyDescent="0.15">
      <c r="A101" s="2126"/>
      <c r="B101" s="2126"/>
      <c r="C101" s="2126"/>
      <c r="D101" s="2144">
        <f>'2a'!D34</f>
        <v>0</v>
      </c>
      <c r="E101" s="2130">
        <f>'2a'!E34</f>
        <v>0</v>
      </c>
      <c r="F101" s="2130">
        <f>'5a'!F50</f>
        <v>0.21</v>
      </c>
      <c r="G101" s="2130">
        <f t="shared" si="4"/>
        <v>0</v>
      </c>
      <c r="H101" s="2126"/>
      <c r="I101" s="2126"/>
      <c r="J101" s="2126"/>
      <c r="K101" s="2126"/>
      <c r="L101" s="2146"/>
      <c r="M101" s="2126"/>
      <c r="N101" s="2126"/>
      <c r="O101" s="2126"/>
      <c r="P101" s="2126"/>
      <c r="Q101" s="2126"/>
      <c r="R101" s="2126"/>
      <c r="S101" s="2126"/>
      <c r="T101" s="2126"/>
      <c r="U101" s="2126"/>
      <c r="V101" s="2126"/>
      <c r="W101" s="478"/>
      <c r="X101" s="478"/>
      <c r="Y101" s="566"/>
      <c r="Z101" s="566"/>
      <c r="AA101" s="566"/>
      <c r="AB101" s="566"/>
      <c r="AC101" s="566"/>
      <c r="AD101" s="566"/>
      <c r="AE101" s="566"/>
      <c r="AF101" s="566"/>
      <c r="AG101" s="566"/>
      <c r="AH101" s="566"/>
      <c r="AI101" s="566"/>
      <c r="AJ101" s="566"/>
      <c r="AK101" s="566"/>
      <c r="AL101" s="566"/>
      <c r="AM101" s="566"/>
      <c r="AN101" s="566"/>
      <c r="AO101" s="566"/>
      <c r="AP101" s="566"/>
      <c r="AQ101" s="566"/>
      <c r="AR101" s="566"/>
      <c r="AS101" s="566"/>
      <c r="AT101" s="566"/>
      <c r="AU101" s="566"/>
    </row>
    <row r="102" spans="1:47" ht="12" hidden="1" customHeight="1" x14ac:dyDescent="0.15">
      <c r="A102" s="2126"/>
      <c r="B102" s="2126"/>
      <c r="C102" s="2126"/>
      <c r="D102" s="2144">
        <f>'2a'!D35</f>
        <v>0</v>
      </c>
      <c r="E102" s="2130">
        <f>'2a'!E35</f>
        <v>0</v>
      </c>
      <c r="F102" s="2130">
        <f>'5a'!F51</f>
        <v>0.21</v>
      </c>
      <c r="G102" s="2130">
        <f t="shared" si="4"/>
        <v>0</v>
      </c>
      <c r="H102" s="2126"/>
      <c r="I102" s="2126"/>
      <c r="J102" s="2126"/>
      <c r="K102" s="2126"/>
      <c r="L102" s="2146"/>
      <c r="M102" s="2126"/>
      <c r="N102" s="2126"/>
      <c r="O102" s="2126"/>
      <c r="P102" s="2126"/>
      <c r="Q102" s="2126"/>
      <c r="R102" s="2126"/>
      <c r="S102" s="2126"/>
      <c r="T102" s="2126"/>
      <c r="U102" s="2126"/>
      <c r="V102" s="2126"/>
      <c r="W102" s="478"/>
      <c r="X102" s="478"/>
      <c r="Y102" s="566"/>
      <c r="Z102" s="566"/>
      <c r="AA102" s="566"/>
      <c r="AB102" s="566"/>
      <c r="AC102" s="566"/>
      <c r="AD102" s="566"/>
      <c r="AE102" s="566"/>
      <c r="AF102" s="566"/>
      <c r="AG102" s="566"/>
      <c r="AH102" s="566"/>
      <c r="AI102" s="566"/>
      <c r="AJ102" s="566"/>
      <c r="AK102" s="566"/>
      <c r="AL102" s="566"/>
      <c r="AM102" s="566"/>
      <c r="AN102" s="566"/>
      <c r="AO102" s="566"/>
      <c r="AP102" s="566"/>
      <c r="AQ102" s="566"/>
      <c r="AR102" s="566"/>
      <c r="AS102" s="566"/>
      <c r="AT102" s="566"/>
      <c r="AU102" s="566"/>
    </row>
    <row r="103" spans="1:47" ht="12" hidden="1" customHeight="1" x14ac:dyDescent="0.15">
      <c r="A103" s="2126"/>
      <c r="B103" s="2126"/>
      <c r="C103" s="2126"/>
      <c r="D103" s="2144">
        <f>'2a'!D36</f>
        <v>0</v>
      </c>
      <c r="E103" s="2130">
        <f>'2a'!E36</f>
        <v>0</v>
      </c>
      <c r="F103" s="2130">
        <f>'5a'!F52</f>
        <v>0.21</v>
      </c>
      <c r="G103" s="2130">
        <f t="shared" si="4"/>
        <v>0</v>
      </c>
      <c r="H103" s="2126"/>
      <c r="I103" s="2126"/>
      <c r="J103" s="2126"/>
      <c r="K103" s="2126"/>
      <c r="L103" s="2146"/>
      <c r="M103" s="2126"/>
      <c r="N103" s="2126"/>
      <c r="O103" s="2126"/>
      <c r="P103" s="2126"/>
      <c r="Q103" s="2126"/>
      <c r="R103" s="2126"/>
      <c r="S103" s="2126"/>
      <c r="T103" s="2126"/>
      <c r="U103" s="2126"/>
      <c r="V103" s="2126"/>
      <c r="W103" s="478"/>
      <c r="X103" s="478"/>
      <c r="Y103" s="566"/>
      <c r="Z103" s="566"/>
      <c r="AA103" s="566"/>
      <c r="AB103" s="566"/>
      <c r="AC103" s="566"/>
      <c r="AD103" s="566"/>
      <c r="AE103" s="566"/>
      <c r="AF103" s="566"/>
      <c r="AG103" s="566"/>
      <c r="AH103" s="566"/>
      <c r="AI103" s="566"/>
      <c r="AJ103" s="566"/>
      <c r="AK103" s="566"/>
      <c r="AL103" s="566"/>
      <c r="AM103" s="566"/>
      <c r="AN103" s="566"/>
      <c r="AO103" s="566"/>
      <c r="AP103" s="566"/>
      <c r="AQ103" s="566"/>
      <c r="AR103" s="566"/>
      <c r="AS103" s="566"/>
      <c r="AT103" s="566"/>
      <c r="AU103" s="566"/>
    </row>
    <row r="104" spans="1:47" ht="12" hidden="1" customHeight="1" x14ac:dyDescent="0.15">
      <c r="A104" s="2126"/>
      <c r="B104" s="2126"/>
      <c r="C104" s="2126"/>
      <c r="D104" s="2144">
        <f>'2a'!D37</f>
        <v>0</v>
      </c>
      <c r="E104" s="2130">
        <f>'2a'!E37</f>
        <v>0</v>
      </c>
      <c r="F104" s="2130">
        <f>'5a'!F53</f>
        <v>0.21</v>
      </c>
      <c r="G104" s="2130">
        <f t="shared" si="4"/>
        <v>0</v>
      </c>
      <c r="H104" s="2126"/>
      <c r="I104" s="2126"/>
      <c r="J104" s="2126"/>
      <c r="K104" s="2126"/>
      <c r="L104" s="2146"/>
      <c r="M104" s="2126"/>
      <c r="N104" s="2126"/>
      <c r="O104" s="2126"/>
      <c r="P104" s="2126"/>
      <c r="Q104" s="2126"/>
      <c r="R104" s="2126"/>
      <c r="S104" s="2126"/>
      <c r="T104" s="2126"/>
      <c r="U104" s="2126"/>
      <c r="V104" s="2126"/>
      <c r="W104" s="478"/>
      <c r="X104" s="478"/>
      <c r="Y104" s="566"/>
      <c r="Z104" s="566"/>
      <c r="AA104" s="566"/>
      <c r="AB104" s="566"/>
      <c r="AC104" s="566"/>
      <c r="AD104" s="566"/>
      <c r="AE104" s="566"/>
      <c r="AF104" s="566"/>
      <c r="AG104" s="566"/>
      <c r="AH104" s="566"/>
      <c r="AI104" s="566"/>
      <c r="AJ104" s="566"/>
      <c r="AK104" s="566"/>
      <c r="AL104" s="566"/>
      <c r="AM104" s="566"/>
      <c r="AN104" s="566"/>
      <c r="AO104" s="566"/>
      <c r="AP104" s="566"/>
      <c r="AQ104" s="566"/>
      <c r="AR104" s="566"/>
      <c r="AS104" s="566"/>
      <c r="AT104" s="566"/>
      <c r="AU104" s="566"/>
    </row>
    <row r="105" spans="1:47" ht="12" hidden="1" customHeight="1" x14ac:dyDescent="0.15">
      <c r="A105" s="2126"/>
      <c r="B105" s="2126"/>
      <c r="C105" s="2126"/>
      <c r="D105" s="2144">
        <f>'2a'!D38</f>
        <v>0</v>
      </c>
      <c r="E105" s="2130">
        <f>'2a'!E38</f>
        <v>0</v>
      </c>
      <c r="F105" s="2130">
        <f>'5a'!F54</f>
        <v>0.21</v>
      </c>
      <c r="G105" s="2130">
        <f t="shared" si="4"/>
        <v>0</v>
      </c>
      <c r="H105" s="2126"/>
      <c r="I105" s="2126"/>
      <c r="J105" s="2126"/>
      <c r="K105" s="2126"/>
      <c r="L105" s="2146"/>
      <c r="M105" s="2126"/>
      <c r="N105" s="2126"/>
      <c r="O105" s="2126"/>
      <c r="P105" s="2126"/>
      <c r="Q105" s="2126"/>
      <c r="R105" s="2126"/>
      <c r="S105" s="2126"/>
      <c r="T105" s="2126"/>
      <c r="U105" s="2126"/>
      <c r="V105" s="2126"/>
      <c r="W105" s="478"/>
      <c r="X105" s="478"/>
      <c r="Y105" s="566"/>
      <c r="Z105" s="566"/>
      <c r="AA105" s="566"/>
      <c r="AB105" s="566"/>
      <c r="AC105" s="566"/>
      <c r="AD105" s="566"/>
      <c r="AE105" s="566"/>
      <c r="AF105" s="566"/>
      <c r="AG105" s="566"/>
      <c r="AH105" s="566"/>
      <c r="AI105" s="566"/>
      <c r="AJ105" s="566"/>
      <c r="AK105" s="566"/>
      <c r="AL105" s="566"/>
      <c r="AM105" s="566"/>
      <c r="AN105" s="566"/>
      <c r="AO105" s="566"/>
      <c r="AP105" s="566"/>
      <c r="AQ105" s="566"/>
      <c r="AR105" s="566"/>
      <c r="AS105" s="566"/>
      <c r="AT105" s="566"/>
      <c r="AU105" s="566"/>
    </row>
    <row r="106" spans="1:47" ht="12" hidden="1" customHeight="1" x14ac:dyDescent="0.15">
      <c r="A106" s="2126"/>
      <c r="B106" s="2126"/>
      <c r="C106" s="2126"/>
      <c r="D106" s="2144">
        <f>'2a'!D39</f>
        <v>0</v>
      </c>
      <c r="E106" s="2130">
        <f>'2a'!E39</f>
        <v>0</v>
      </c>
      <c r="F106" s="2130">
        <f>'5a'!F55</f>
        <v>0.21</v>
      </c>
      <c r="G106" s="2130">
        <f t="shared" si="4"/>
        <v>0</v>
      </c>
      <c r="H106" s="2126"/>
      <c r="I106" s="2126"/>
      <c r="J106" s="2126"/>
      <c r="K106" s="2126"/>
      <c r="L106" s="2146"/>
      <c r="M106" s="2126"/>
      <c r="N106" s="2126"/>
      <c r="O106" s="2126"/>
      <c r="P106" s="2126"/>
      <c r="Q106" s="2126"/>
      <c r="R106" s="2126"/>
      <c r="S106" s="2126"/>
      <c r="T106" s="2126"/>
      <c r="U106" s="2126"/>
      <c r="V106" s="2126"/>
      <c r="W106" s="478"/>
      <c r="X106" s="478"/>
      <c r="Y106" s="566"/>
      <c r="Z106" s="566"/>
      <c r="AA106" s="566"/>
      <c r="AB106" s="566"/>
      <c r="AC106" s="566"/>
      <c r="AD106" s="566"/>
      <c r="AE106" s="566"/>
      <c r="AF106" s="566"/>
      <c r="AG106" s="566"/>
      <c r="AH106" s="566"/>
      <c r="AI106" s="566"/>
      <c r="AJ106" s="566"/>
      <c r="AK106" s="566"/>
      <c r="AL106" s="566"/>
      <c r="AM106" s="566"/>
      <c r="AN106" s="566"/>
      <c r="AO106" s="566"/>
      <c r="AP106" s="566"/>
      <c r="AQ106" s="566"/>
      <c r="AR106" s="566"/>
      <c r="AS106" s="566"/>
      <c r="AT106" s="566"/>
      <c r="AU106" s="566"/>
    </row>
    <row r="107" spans="1:47" ht="12" hidden="1" customHeight="1" x14ac:dyDescent="0.15">
      <c r="A107" s="2126"/>
      <c r="B107" s="2126"/>
      <c r="C107" s="2126"/>
      <c r="D107" s="2144">
        <f>'2a'!D40</f>
        <v>0</v>
      </c>
      <c r="E107" s="2130">
        <f>'2a'!E40</f>
        <v>0</v>
      </c>
      <c r="F107" s="2130">
        <f>'5a'!F56</f>
        <v>0.21</v>
      </c>
      <c r="G107" s="2130">
        <f t="shared" si="4"/>
        <v>0</v>
      </c>
      <c r="H107" s="2126"/>
      <c r="I107" s="2126"/>
      <c r="J107" s="2126"/>
      <c r="K107" s="2126"/>
      <c r="L107" s="2146"/>
      <c r="M107" s="2126"/>
      <c r="N107" s="2126"/>
      <c r="O107" s="2126"/>
      <c r="P107" s="2126"/>
      <c r="Q107" s="2126"/>
      <c r="R107" s="2126"/>
      <c r="S107" s="2126"/>
      <c r="T107" s="2126"/>
      <c r="U107" s="2126"/>
      <c r="V107" s="2126"/>
      <c r="W107" s="478"/>
      <c r="X107" s="478"/>
      <c r="Y107" s="566"/>
      <c r="Z107" s="566"/>
      <c r="AA107" s="566"/>
      <c r="AB107" s="566"/>
      <c r="AC107" s="566"/>
      <c r="AD107" s="566"/>
      <c r="AE107" s="566"/>
      <c r="AF107" s="566"/>
      <c r="AG107" s="566"/>
      <c r="AH107" s="566"/>
      <c r="AI107" s="566"/>
      <c r="AJ107" s="566"/>
      <c r="AK107" s="566"/>
      <c r="AL107" s="566"/>
      <c r="AM107" s="566"/>
      <c r="AN107" s="566"/>
      <c r="AO107" s="566"/>
      <c r="AP107" s="566"/>
      <c r="AQ107" s="566"/>
      <c r="AR107" s="566"/>
      <c r="AS107" s="566"/>
      <c r="AT107" s="566"/>
      <c r="AU107" s="566"/>
    </row>
    <row r="108" spans="1:47" ht="12" hidden="1" customHeight="1" x14ac:dyDescent="0.15">
      <c r="A108" s="2126"/>
      <c r="B108" s="2126"/>
      <c r="C108" s="2126"/>
      <c r="D108" s="2144">
        <f>'2a'!D41</f>
        <v>0</v>
      </c>
      <c r="E108" s="2130">
        <f>'2a'!E41</f>
        <v>0</v>
      </c>
      <c r="F108" s="2130">
        <f>'5a'!F57</f>
        <v>0.21</v>
      </c>
      <c r="G108" s="2130">
        <f t="shared" si="4"/>
        <v>0</v>
      </c>
      <c r="H108" s="2126"/>
      <c r="I108" s="2126"/>
      <c r="J108" s="2126"/>
      <c r="K108" s="2126"/>
      <c r="L108" s="2146"/>
      <c r="M108" s="2126"/>
      <c r="N108" s="2126"/>
      <c r="O108" s="2126"/>
      <c r="P108" s="2126"/>
      <c r="Q108" s="2126"/>
      <c r="R108" s="2126"/>
      <c r="S108" s="2126"/>
      <c r="T108" s="2126"/>
      <c r="U108" s="2126"/>
      <c r="V108" s="2126"/>
      <c r="W108" s="478"/>
      <c r="X108" s="478"/>
      <c r="Y108" s="566"/>
      <c r="Z108" s="566"/>
      <c r="AA108" s="566"/>
      <c r="AB108" s="566"/>
      <c r="AC108" s="566"/>
      <c r="AD108" s="566"/>
      <c r="AE108" s="566"/>
      <c r="AF108" s="566"/>
      <c r="AG108" s="566"/>
      <c r="AH108" s="566"/>
      <c r="AI108" s="566"/>
      <c r="AJ108" s="566"/>
      <c r="AK108" s="566"/>
      <c r="AL108" s="566"/>
      <c r="AM108" s="566"/>
      <c r="AN108" s="566"/>
      <c r="AO108" s="566"/>
      <c r="AP108" s="566"/>
      <c r="AQ108" s="566"/>
      <c r="AR108" s="566"/>
      <c r="AS108" s="566"/>
      <c r="AT108" s="566"/>
      <c r="AU108" s="566"/>
    </row>
    <row r="109" spans="1:47" ht="12" hidden="1" customHeight="1" x14ac:dyDescent="0.15">
      <c r="A109" s="2126"/>
      <c r="B109" s="2126"/>
      <c r="C109" s="2126"/>
      <c r="D109" s="2144">
        <f>'2a'!D42</f>
        <v>0</v>
      </c>
      <c r="E109" s="2130">
        <f>'2a'!E42</f>
        <v>0</v>
      </c>
      <c r="F109" s="2130">
        <f>'5a'!F58</f>
        <v>0.21</v>
      </c>
      <c r="G109" s="2130">
        <f t="shared" si="4"/>
        <v>0</v>
      </c>
      <c r="H109" s="2126"/>
      <c r="I109" s="2126"/>
      <c r="J109" s="2126"/>
      <c r="K109" s="2126"/>
      <c r="L109" s="2146"/>
      <c r="M109" s="2126"/>
      <c r="N109" s="2126"/>
      <c r="O109" s="2126"/>
      <c r="P109" s="2126"/>
      <c r="Q109" s="2126"/>
      <c r="R109" s="2126"/>
      <c r="S109" s="2126"/>
      <c r="T109" s="2126"/>
      <c r="U109" s="2126"/>
      <c r="V109" s="2126"/>
      <c r="W109" s="478"/>
      <c r="X109" s="478"/>
      <c r="Y109" s="566"/>
      <c r="Z109" s="566"/>
      <c r="AA109" s="566"/>
      <c r="AB109" s="566"/>
      <c r="AC109" s="566"/>
      <c r="AD109" s="566"/>
      <c r="AE109" s="566"/>
      <c r="AF109" s="566"/>
      <c r="AG109" s="566"/>
      <c r="AH109" s="566"/>
      <c r="AI109" s="566"/>
      <c r="AJ109" s="566"/>
      <c r="AK109" s="566"/>
      <c r="AL109" s="566"/>
      <c r="AM109" s="566"/>
      <c r="AN109" s="566"/>
      <c r="AO109" s="566"/>
      <c r="AP109" s="566"/>
      <c r="AQ109" s="566"/>
      <c r="AR109" s="566"/>
      <c r="AS109" s="566"/>
      <c r="AT109" s="566"/>
      <c r="AU109" s="566"/>
    </row>
    <row r="110" spans="1:47" ht="12" hidden="1" customHeight="1" x14ac:dyDescent="0.15">
      <c r="A110" s="2126"/>
      <c r="B110" s="2126"/>
      <c r="C110" s="2126"/>
      <c r="D110" s="2144">
        <f>'2a'!D43</f>
        <v>0</v>
      </c>
      <c r="E110" s="2130">
        <f>'2a'!E43</f>
        <v>0</v>
      </c>
      <c r="F110" s="2130">
        <f>'5a'!F59</f>
        <v>0.21</v>
      </c>
      <c r="G110" s="2130">
        <f t="shared" si="4"/>
        <v>0</v>
      </c>
      <c r="H110" s="2126"/>
      <c r="I110" s="2126"/>
      <c r="J110" s="2126"/>
      <c r="K110" s="2126"/>
      <c r="L110" s="2146"/>
      <c r="M110" s="2126"/>
      <c r="N110" s="2126"/>
      <c r="O110" s="2126"/>
      <c r="P110" s="2126"/>
      <c r="Q110" s="2126"/>
      <c r="R110" s="2126"/>
      <c r="S110" s="2126"/>
      <c r="T110" s="2126"/>
      <c r="U110" s="2126"/>
      <c r="V110" s="2126"/>
      <c r="W110" s="478"/>
      <c r="X110" s="478"/>
      <c r="Y110" s="566"/>
      <c r="Z110" s="566"/>
      <c r="AA110" s="566"/>
      <c r="AB110" s="566"/>
      <c r="AC110" s="566"/>
      <c r="AD110" s="566"/>
      <c r="AE110" s="566"/>
      <c r="AF110" s="566"/>
      <c r="AG110" s="566"/>
      <c r="AH110" s="566"/>
      <c r="AI110" s="566"/>
      <c r="AJ110" s="566"/>
      <c r="AK110" s="566"/>
      <c r="AL110" s="566"/>
      <c r="AM110" s="566"/>
      <c r="AN110" s="566"/>
      <c r="AO110" s="566"/>
      <c r="AP110" s="566"/>
      <c r="AQ110" s="566"/>
      <c r="AR110" s="566"/>
      <c r="AS110" s="566"/>
      <c r="AT110" s="566"/>
      <c r="AU110" s="566"/>
    </row>
    <row r="111" spans="1:47" ht="12" hidden="1" customHeight="1" x14ac:dyDescent="0.15">
      <c r="A111" s="2126"/>
      <c r="B111" s="2126"/>
      <c r="C111" s="2126"/>
      <c r="D111" s="2144">
        <f>'2a'!D44</f>
        <v>0</v>
      </c>
      <c r="E111" s="2130">
        <f>'2a'!E44</f>
        <v>0</v>
      </c>
      <c r="F111" s="2130">
        <f>'5a'!F60</f>
        <v>0.21</v>
      </c>
      <c r="G111" s="2130">
        <f t="shared" si="4"/>
        <v>0</v>
      </c>
      <c r="H111" s="2126"/>
      <c r="I111" s="2126"/>
      <c r="J111" s="2126"/>
      <c r="K111" s="2126"/>
      <c r="L111" s="2146"/>
      <c r="M111" s="2126"/>
      <c r="N111" s="2126"/>
      <c r="O111" s="2126"/>
      <c r="P111" s="2126"/>
      <c r="Q111" s="2126"/>
      <c r="R111" s="2126"/>
      <c r="S111" s="2126"/>
      <c r="T111" s="2126"/>
      <c r="U111" s="2126"/>
      <c r="V111" s="2126"/>
      <c r="W111" s="478"/>
      <c r="X111" s="478"/>
      <c r="Y111" s="566"/>
      <c r="Z111" s="566"/>
      <c r="AA111" s="566"/>
      <c r="AB111" s="566"/>
      <c r="AC111" s="566"/>
      <c r="AD111" s="566"/>
      <c r="AE111" s="566"/>
      <c r="AF111" s="566"/>
      <c r="AG111" s="566"/>
      <c r="AH111" s="566"/>
      <c r="AI111" s="566"/>
      <c r="AJ111" s="566"/>
      <c r="AK111" s="566"/>
      <c r="AL111" s="566"/>
      <c r="AM111" s="566"/>
      <c r="AN111" s="566"/>
      <c r="AO111" s="566"/>
      <c r="AP111" s="566"/>
      <c r="AQ111" s="566"/>
      <c r="AR111" s="566"/>
      <c r="AS111" s="566"/>
      <c r="AT111" s="566"/>
      <c r="AU111" s="566"/>
    </row>
    <row r="112" spans="1:47" ht="12" hidden="1" customHeight="1" x14ac:dyDescent="0.15">
      <c r="A112" s="2126"/>
      <c r="B112" s="2126"/>
      <c r="C112" s="2126"/>
      <c r="D112" s="2144">
        <f>'2a'!D45</f>
        <v>0</v>
      </c>
      <c r="E112" s="2130">
        <f>'2a'!E45</f>
        <v>0</v>
      </c>
      <c r="F112" s="2130">
        <f>'5a'!F61</f>
        <v>0.21</v>
      </c>
      <c r="G112" s="2130">
        <f t="shared" si="4"/>
        <v>0</v>
      </c>
      <c r="H112" s="2126"/>
      <c r="I112" s="2126"/>
      <c r="J112" s="2126"/>
      <c r="K112" s="2126"/>
      <c r="L112" s="2146"/>
      <c r="M112" s="2126"/>
      <c r="N112" s="2126"/>
      <c r="O112" s="2126"/>
      <c r="P112" s="2126"/>
      <c r="Q112" s="2126"/>
      <c r="R112" s="2126"/>
      <c r="S112" s="2126"/>
      <c r="T112" s="2126"/>
      <c r="U112" s="2126"/>
      <c r="V112" s="2126"/>
      <c r="W112" s="478"/>
      <c r="X112" s="478"/>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row>
    <row r="113" spans="1:47" ht="12" hidden="1" customHeight="1" x14ac:dyDescent="0.15">
      <c r="A113" s="2126"/>
      <c r="B113" s="2126"/>
      <c r="C113" s="2126"/>
      <c r="D113" s="2144">
        <f>'2a'!D46</f>
        <v>0</v>
      </c>
      <c r="E113" s="2130">
        <f>'2a'!E46</f>
        <v>0</v>
      </c>
      <c r="F113" s="2130">
        <f>'5a'!F62</f>
        <v>0.21</v>
      </c>
      <c r="G113" s="2130">
        <f t="shared" si="4"/>
        <v>0</v>
      </c>
      <c r="H113" s="2126"/>
      <c r="I113" s="2126"/>
      <c r="J113" s="2126"/>
      <c r="K113" s="2126"/>
      <c r="L113" s="2146"/>
      <c r="M113" s="2126"/>
      <c r="N113" s="2126"/>
      <c r="O113" s="2126"/>
      <c r="P113" s="2126"/>
      <c r="Q113" s="2126"/>
      <c r="R113" s="2126"/>
      <c r="S113" s="2126"/>
      <c r="T113" s="2126"/>
      <c r="U113" s="2126"/>
      <c r="V113" s="2126"/>
      <c r="W113" s="478"/>
      <c r="X113" s="478"/>
      <c r="Y113" s="566"/>
      <c r="Z113" s="566"/>
      <c r="AA113" s="566"/>
      <c r="AB113" s="566"/>
      <c r="AC113" s="566"/>
      <c r="AD113" s="566"/>
      <c r="AE113" s="566"/>
      <c r="AF113" s="566"/>
      <c r="AG113" s="566"/>
      <c r="AH113" s="566"/>
      <c r="AI113" s="566"/>
      <c r="AJ113" s="566"/>
      <c r="AK113" s="566"/>
      <c r="AL113" s="566"/>
      <c r="AM113" s="566"/>
      <c r="AN113" s="566"/>
      <c r="AO113" s="566"/>
      <c r="AP113" s="566"/>
      <c r="AQ113" s="566"/>
      <c r="AR113" s="566"/>
      <c r="AS113" s="566"/>
      <c r="AT113" s="566"/>
      <c r="AU113" s="566"/>
    </row>
    <row r="114" spans="1:47" ht="12" hidden="1" customHeight="1" x14ac:dyDescent="0.15">
      <c r="A114" s="2126"/>
      <c r="B114" s="2126"/>
      <c r="C114" s="2126"/>
      <c r="D114" s="2144">
        <f>'2a'!D47</f>
        <v>0</v>
      </c>
      <c r="E114" s="2130">
        <f>'2a'!E47</f>
        <v>0</v>
      </c>
      <c r="F114" s="2130">
        <f>'5a'!F63</f>
        <v>0.21</v>
      </c>
      <c r="G114" s="2130">
        <f t="shared" si="4"/>
        <v>0</v>
      </c>
      <c r="H114" s="2126"/>
      <c r="I114" s="2126"/>
      <c r="J114" s="2126"/>
      <c r="K114" s="2126"/>
      <c r="L114" s="2146"/>
      <c r="M114" s="2126"/>
      <c r="N114" s="2126"/>
      <c r="O114" s="2126"/>
      <c r="P114" s="2126"/>
      <c r="Q114" s="2126"/>
      <c r="R114" s="2126"/>
      <c r="S114" s="2126"/>
      <c r="T114" s="2126"/>
      <c r="U114" s="2126"/>
      <c r="V114" s="2126"/>
      <c r="W114" s="478"/>
      <c r="X114" s="478"/>
      <c r="Y114" s="566"/>
      <c r="Z114" s="566"/>
      <c r="AA114" s="566"/>
      <c r="AB114" s="566"/>
      <c r="AC114" s="566"/>
      <c r="AD114" s="566"/>
      <c r="AE114" s="566"/>
      <c r="AF114" s="566"/>
      <c r="AG114" s="566"/>
      <c r="AH114" s="566"/>
      <c r="AI114" s="566"/>
      <c r="AJ114" s="566"/>
      <c r="AK114" s="566"/>
      <c r="AL114" s="566"/>
      <c r="AM114" s="566"/>
      <c r="AN114" s="566"/>
      <c r="AO114" s="566"/>
      <c r="AP114" s="566"/>
      <c r="AQ114" s="566"/>
      <c r="AR114" s="566"/>
      <c r="AS114" s="566"/>
      <c r="AT114" s="566"/>
      <c r="AU114" s="566"/>
    </row>
    <row r="115" spans="1:47" ht="12" hidden="1" customHeight="1" x14ac:dyDescent="0.15">
      <c r="A115" s="2126"/>
      <c r="B115" s="2126"/>
      <c r="C115" s="2126"/>
      <c r="D115" s="2144"/>
      <c r="E115" s="2130">
        <f>SUM(E86:E114)</f>
        <v>67000</v>
      </c>
      <c r="F115" s="2130"/>
      <c r="G115" s="2130">
        <f>SUM(G86:G114)</f>
        <v>14070</v>
      </c>
      <c r="H115" s="2126"/>
      <c r="I115" s="2126"/>
      <c r="J115" s="2126"/>
      <c r="K115" s="2126"/>
      <c r="L115" s="2146"/>
      <c r="M115" s="2126"/>
      <c r="N115" s="2126"/>
      <c r="O115" s="2126"/>
      <c r="P115" s="2126"/>
      <c r="Q115" s="2126"/>
      <c r="R115" s="2126"/>
      <c r="S115" s="2126"/>
      <c r="T115" s="2126" t="s">
        <v>915</v>
      </c>
      <c r="U115" s="2126"/>
      <c r="V115" s="2126"/>
      <c r="W115" s="478"/>
      <c r="X115" s="478"/>
      <c r="Y115" s="566"/>
      <c r="Z115" s="566"/>
      <c r="AA115" s="566"/>
      <c r="AB115" s="566"/>
      <c r="AC115" s="566"/>
      <c r="AD115" s="566"/>
      <c r="AE115" s="566"/>
      <c r="AF115" s="566"/>
      <c r="AG115" s="566"/>
      <c r="AH115" s="566"/>
      <c r="AI115" s="566"/>
      <c r="AJ115" s="566"/>
      <c r="AK115" s="566"/>
      <c r="AL115" s="566"/>
      <c r="AM115" s="566"/>
      <c r="AN115" s="566"/>
      <c r="AO115" s="566"/>
      <c r="AP115" s="566"/>
      <c r="AQ115" s="566"/>
      <c r="AR115" s="566"/>
      <c r="AS115" s="566"/>
      <c r="AT115" s="566"/>
      <c r="AU115" s="566"/>
    </row>
    <row r="116" spans="1:47" ht="12" hidden="1" customHeight="1" x14ac:dyDescent="0.15">
      <c r="A116" s="2126"/>
      <c r="B116" s="2126"/>
      <c r="C116" s="2154"/>
      <c r="D116" s="2155" t="s">
        <v>1281</v>
      </c>
      <c r="E116" s="2156" t="s">
        <v>1517</v>
      </c>
      <c r="F116" s="2151"/>
      <c r="G116" s="2156">
        <v>1</v>
      </c>
      <c r="H116" s="2156">
        <v>2</v>
      </c>
      <c r="I116" s="2156">
        <v>3</v>
      </c>
      <c r="J116" s="2156">
        <v>4</v>
      </c>
      <c r="K116" s="2156">
        <v>5</v>
      </c>
      <c r="L116" s="2156">
        <v>6</v>
      </c>
      <c r="M116" s="2156">
        <v>7</v>
      </c>
      <c r="N116" s="2156">
        <v>8</v>
      </c>
      <c r="O116" s="2156">
        <v>9</v>
      </c>
      <c r="P116" s="2156">
        <v>10</v>
      </c>
      <c r="Q116" s="2156">
        <v>11</v>
      </c>
      <c r="R116" s="2157">
        <v>12</v>
      </c>
      <c r="S116" s="2154"/>
      <c r="T116" s="2154" t="s">
        <v>914</v>
      </c>
      <c r="U116" s="2154"/>
      <c r="V116" s="2154"/>
      <c r="W116" s="994"/>
      <c r="X116" s="994"/>
      <c r="Y116" s="571"/>
      <c r="Z116" s="571"/>
      <c r="AA116" s="571"/>
      <c r="AB116" s="571"/>
      <c r="AC116" s="566"/>
      <c r="AD116" s="566"/>
      <c r="AE116" s="566"/>
      <c r="AF116" s="566"/>
      <c r="AG116" s="566"/>
      <c r="AH116" s="566"/>
      <c r="AI116" s="566"/>
      <c r="AJ116" s="566"/>
      <c r="AK116" s="566"/>
      <c r="AL116" s="566"/>
      <c r="AM116" s="566"/>
      <c r="AN116" s="566"/>
      <c r="AO116" s="566"/>
      <c r="AP116" s="566"/>
      <c r="AQ116" s="566"/>
      <c r="AR116" s="566"/>
      <c r="AS116" s="566"/>
      <c r="AT116" s="566"/>
      <c r="AU116" s="566"/>
    </row>
    <row r="117" spans="1:47" ht="12" hidden="1" customHeight="1" x14ac:dyDescent="0.15">
      <c r="A117" s="2126"/>
      <c r="B117" s="2126"/>
      <c r="C117" s="2154"/>
      <c r="D117" s="2158" t="s">
        <v>1278</v>
      </c>
      <c r="E117" s="2154">
        <f>SUM(G117:R117)</f>
        <v>67000</v>
      </c>
      <c r="F117" s="2126"/>
      <c r="G117" s="2154">
        <f>pr!F11</f>
        <v>1000</v>
      </c>
      <c r="H117" s="2154">
        <f>pr!G11</f>
        <v>2000</v>
      </c>
      <c r="I117" s="2154">
        <f>pr!H11</f>
        <v>8000</v>
      </c>
      <c r="J117" s="2154">
        <f>pr!I11</f>
        <v>10000</v>
      </c>
      <c r="K117" s="2154">
        <f>pr!J11</f>
        <v>10000</v>
      </c>
      <c r="L117" s="2154">
        <f>pr!K11</f>
        <v>5000</v>
      </c>
      <c r="M117" s="2154">
        <f>pr!L11</f>
        <v>3000</v>
      </c>
      <c r="N117" s="2154">
        <f>pr!M11</f>
        <v>3000</v>
      </c>
      <c r="O117" s="2154">
        <f>pr!N11</f>
        <v>2000</v>
      </c>
      <c r="P117" s="2154">
        <f>pr!O11</f>
        <v>8000</v>
      </c>
      <c r="Q117" s="2154">
        <f>pr!P11</f>
        <v>8000</v>
      </c>
      <c r="R117" s="2159">
        <f>pr!Q11</f>
        <v>7000</v>
      </c>
      <c r="S117" s="2154">
        <f>SUM(G117:R117)</f>
        <v>67000</v>
      </c>
      <c r="T117" s="2154"/>
      <c r="U117" s="2154"/>
      <c r="V117" s="2154"/>
      <c r="W117" s="994"/>
      <c r="X117" s="994"/>
      <c r="Y117" s="571"/>
      <c r="Z117" s="571"/>
      <c r="AA117" s="571"/>
      <c r="AB117" s="571"/>
      <c r="AC117" s="566"/>
      <c r="AD117" s="566"/>
      <c r="AE117" s="566"/>
      <c r="AF117" s="566"/>
      <c r="AG117" s="566"/>
      <c r="AH117" s="566"/>
      <c r="AI117" s="566"/>
      <c r="AJ117" s="566"/>
      <c r="AK117" s="566"/>
      <c r="AL117" s="566"/>
      <c r="AM117" s="566"/>
      <c r="AN117" s="566"/>
      <c r="AO117" s="566"/>
      <c r="AP117" s="566"/>
      <c r="AQ117" s="566"/>
      <c r="AR117" s="566"/>
      <c r="AS117" s="566"/>
      <c r="AT117" s="566"/>
      <c r="AU117" s="566"/>
    </row>
    <row r="118" spans="1:47" ht="12" hidden="1" customHeight="1" x14ac:dyDescent="0.15">
      <c r="A118" s="2126"/>
      <c r="B118" s="2126"/>
      <c r="C118" s="2154"/>
      <c r="D118" s="2158" t="s">
        <v>1276</v>
      </c>
      <c r="E118" s="2154">
        <f>+E117*$I$87</f>
        <v>14070</v>
      </c>
      <c r="F118" s="2126"/>
      <c r="G118" s="2154">
        <f t="shared" ref="G118:R118" si="5">+G117*$I$87</f>
        <v>210</v>
      </c>
      <c r="H118" s="2154">
        <f t="shared" si="5"/>
        <v>420</v>
      </c>
      <c r="I118" s="2154">
        <f t="shared" si="5"/>
        <v>1680</v>
      </c>
      <c r="J118" s="2154">
        <f t="shared" si="5"/>
        <v>2100</v>
      </c>
      <c r="K118" s="2154">
        <f t="shared" si="5"/>
        <v>2100</v>
      </c>
      <c r="L118" s="2154">
        <f t="shared" si="5"/>
        <v>1050</v>
      </c>
      <c r="M118" s="2154">
        <f t="shared" si="5"/>
        <v>630</v>
      </c>
      <c r="N118" s="2154">
        <f t="shared" si="5"/>
        <v>630</v>
      </c>
      <c r="O118" s="2154">
        <f t="shared" si="5"/>
        <v>420</v>
      </c>
      <c r="P118" s="2154">
        <f t="shared" si="5"/>
        <v>1680</v>
      </c>
      <c r="Q118" s="2154">
        <f t="shared" si="5"/>
        <v>1680</v>
      </c>
      <c r="R118" s="2159">
        <f t="shared" si="5"/>
        <v>1470</v>
      </c>
      <c r="S118" s="2154">
        <f>SUM(G118:R118)</f>
        <v>14070</v>
      </c>
      <c r="T118" s="2160">
        <f>+IF(S117=0,0,S118/S117)</f>
        <v>0.21</v>
      </c>
      <c r="U118" s="2154"/>
      <c r="V118" s="2154"/>
      <c r="W118" s="994"/>
      <c r="X118" s="994"/>
      <c r="Y118" s="571"/>
      <c r="Z118" s="571"/>
      <c r="AA118" s="571"/>
      <c r="AB118" s="571"/>
      <c r="AC118" s="566"/>
      <c r="AD118" s="566"/>
      <c r="AE118" s="566"/>
      <c r="AF118" s="566"/>
      <c r="AG118" s="566"/>
      <c r="AH118" s="566"/>
      <c r="AI118" s="566"/>
      <c r="AJ118" s="566"/>
      <c r="AK118" s="566"/>
      <c r="AL118" s="566"/>
      <c r="AM118" s="566"/>
      <c r="AN118" s="566"/>
      <c r="AO118" s="566"/>
      <c r="AP118" s="566"/>
      <c r="AQ118" s="566"/>
      <c r="AR118" s="566"/>
      <c r="AS118" s="566"/>
      <c r="AT118" s="566"/>
      <c r="AU118" s="566"/>
    </row>
    <row r="119" spans="1:47" ht="12" hidden="1" customHeight="1" x14ac:dyDescent="0.15">
      <c r="A119" s="2126"/>
      <c r="B119" s="2126"/>
      <c r="C119" s="2154"/>
      <c r="D119" s="2161" t="s">
        <v>1280</v>
      </c>
      <c r="E119" s="2162">
        <f>SUM(E117:E118)</f>
        <v>81070</v>
      </c>
      <c r="F119" s="2139"/>
      <c r="G119" s="2162">
        <f t="shared" ref="G119:R119" si="6">SUM(G117:G118)</f>
        <v>1210</v>
      </c>
      <c r="H119" s="2162">
        <f t="shared" si="6"/>
        <v>2420</v>
      </c>
      <c r="I119" s="2162">
        <f t="shared" si="6"/>
        <v>9680</v>
      </c>
      <c r="J119" s="2162">
        <f t="shared" si="6"/>
        <v>12100</v>
      </c>
      <c r="K119" s="2162">
        <f t="shared" si="6"/>
        <v>12100</v>
      </c>
      <c r="L119" s="2162">
        <f t="shared" si="6"/>
        <v>6050</v>
      </c>
      <c r="M119" s="2162">
        <f t="shared" si="6"/>
        <v>3630</v>
      </c>
      <c r="N119" s="2162">
        <f t="shared" si="6"/>
        <v>3630</v>
      </c>
      <c r="O119" s="2162">
        <f t="shared" si="6"/>
        <v>2420</v>
      </c>
      <c r="P119" s="2162">
        <f t="shared" si="6"/>
        <v>9680</v>
      </c>
      <c r="Q119" s="2162">
        <f t="shared" si="6"/>
        <v>9680</v>
      </c>
      <c r="R119" s="2163">
        <f t="shared" si="6"/>
        <v>8470</v>
      </c>
      <c r="S119" s="2154"/>
      <c r="T119" s="2154"/>
      <c r="U119" s="2154"/>
      <c r="V119" s="2154"/>
      <c r="W119" s="994"/>
      <c r="X119" s="994"/>
      <c r="Y119" s="571"/>
      <c r="Z119" s="571"/>
      <c r="AA119" s="571"/>
      <c r="AB119" s="571"/>
      <c r="AC119" s="566"/>
      <c r="AD119" s="566"/>
      <c r="AE119" s="566"/>
      <c r="AF119" s="566"/>
      <c r="AG119" s="566"/>
      <c r="AH119" s="566"/>
      <c r="AI119" s="566"/>
      <c r="AJ119" s="566"/>
      <c r="AK119" s="566"/>
      <c r="AL119" s="566"/>
      <c r="AM119" s="566"/>
      <c r="AN119" s="566"/>
      <c r="AO119" s="566"/>
      <c r="AP119" s="566"/>
      <c r="AQ119" s="566"/>
      <c r="AR119" s="566"/>
      <c r="AS119" s="566"/>
      <c r="AT119" s="566"/>
      <c r="AU119" s="566"/>
    </row>
    <row r="120" spans="1:47" ht="36" hidden="1" customHeight="1" x14ac:dyDescent="0.15">
      <c r="A120" s="2126"/>
      <c r="B120" s="2126"/>
      <c r="C120" s="2154"/>
      <c r="D120" s="2154"/>
      <c r="E120" s="2154"/>
      <c r="F120" s="2154"/>
      <c r="G120" s="2154"/>
      <c r="H120" s="2154"/>
      <c r="I120" s="2154"/>
      <c r="J120" s="2154"/>
      <c r="K120" s="2154"/>
      <c r="L120" s="2154"/>
      <c r="M120" s="2154"/>
      <c r="N120" s="2154"/>
      <c r="O120" s="2154"/>
      <c r="P120" s="2154"/>
      <c r="Q120" s="2154"/>
      <c r="R120" s="2154"/>
      <c r="S120" s="2154"/>
      <c r="T120" s="2154"/>
      <c r="U120" s="2154"/>
      <c r="V120" s="2154"/>
      <c r="W120" s="994"/>
      <c r="X120" s="994"/>
      <c r="Y120" s="571"/>
      <c r="Z120" s="571"/>
      <c r="AA120" s="571"/>
      <c r="AB120" s="571"/>
      <c r="AC120" s="566"/>
      <c r="AD120" s="566"/>
      <c r="AE120" s="566"/>
      <c r="AF120" s="566"/>
      <c r="AG120" s="566"/>
      <c r="AH120" s="566"/>
      <c r="AI120" s="566"/>
      <c r="AJ120" s="566"/>
      <c r="AK120" s="566"/>
      <c r="AL120" s="566"/>
      <c r="AM120" s="566"/>
      <c r="AN120" s="566"/>
      <c r="AO120" s="566"/>
      <c r="AP120" s="566"/>
      <c r="AQ120" s="566"/>
      <c r="AR120" s="566"/>
      <c r="AS120" s="566"/>
      <c r="AT120" s="566"/>
      <c r="AU120" s="566"/>
    </row>
    <row r="121" spans="1:47" hidden="1" x14ac:dyDescent="0.15">
      <c r="A121" s="2126"/>
      <c r="B121" s="2126"/>
      <c r="C121" s="2130" t="s">
        <v>974</v>
      </c>
      <c r="D121" s="2830" t="s">
        <v>1282</v>
      </c>
      <c r="E121" s="2831"/>
      <c r="F121" s="2831"/>
      <c r="G121" s="2150" t="s">
        <v>838</v>
      </c>
      <c r="H121" s="2156"/>
      <c r="I121" s="2156"/>
      <c r="J121" s="2156"/>
      <c r="K121" s="2156"/>
      <c r="L121" s="2156"/>
      <c r="M121" s="2156"/>
      <c r="N121" s="2156"/>
      <c r="O121" s="2156"/>
      <c r="P121" s="2156"/>
      <c r="Q121" s="2156"/>
      <c r="R121" s="2157"/>
      <c r="S121" s="2154"/>
      <c r="T121" s="2126"/>
      <c r="U121" s="2126"/>
      <c r="V121" s="2126"/>
      <c r="W121" s="478"/>
      <c r="X121" s="478"/>
      <c r="Y121" s="566"/>
      <c r="Z121" s="566"/>
      <c r="AA121" s="566"/>
      <c r="AB121" s="566"/>
      <c r="AC121" s="566"/>
      <c r="AD121" s="566"/>
      <c r="AE121" s="566"/>
      <c r="AF121" s="566"/>
      <c r="AG121" s="566"/>
      <c r="AH121" s="566"/>
      <c r="AI121" s="566"/>
      <c r="AJ121" s="566"/>
      <c r="AK121" s="566"/>
      <c r="AL121" s="566"/>
      <c r="AM121" s="566"/>
      <c r="AN121" s="566"/>
      <c r="AO121" s="566"/>
      <c r="AP121" s="566"/>
      <c r="AQ121" s="566"/>
      <c r="AR121" s="566"/>
      <c r="AS121" s="566"/>
      <c r="AT121" s="566"/>
      <c r="AU121" s="566"/>
    </row>
    <row r="122" spans="1:47" ht="17" hidden="1" customHeight="1" x14ac:dyDescent="0.15">
      <c r="A122" s="2126"/>
      <c r="B122" s="2126"/>
      <c r="C122" s="2126"/>
      <c r="D122" s="2830" t="s">
        <v>504</v>
      </c>
      <c r="E122" s="2831"/>
      <c r="F122" s="2150" t="s">
        <v>503</v>
      </c>
      <c r="G122" s="2164" t="s">
        <v>1517</v>
      </c>
      <c r="H122" s="2150"/>
      <c r="I122" s="2150"/>
      <c r="J122" s="2150"/>
      <c r="K122" s="2150"/>
      <c r="L122" s="2150"/>
      <c r="M122" s="2150"/>
      <c r="N122" s="2150"/>
      <c r="O122" s="2150"/>
      <c r="P122" s="2151"/>
      <c r="Q122" s="2151"/>
      <c r="R122" s="2152"/>
      <c r="S122" s="2146"/>
      <c r="T122" s="2126"/>
      <c r="U122" s="2126"/>
      <c r="V122" s="2126"/>
      <c r="W122" s="478"/>
      <c r="X122" s="478"/>
      <c r="Y122" s="566"/>
      <c r="Z122" s="566"/>
      <c r="AA122" s="566"/>
      <c r="AB122" s="566"/>
      <c r="AC122" s="566"/>
      <c r="AD122" s="566"/>
      <c r="AE122" s="566"/>
      <c r="AF122" s="566"/>
      <c r="AG122" s="566"/>
      <c r="AH122" s="566"/>
      <c r="AI122" s="566"/>
      <c r="AJ122" s="566"/>
      <c r="AK122" s="566"/>
      <c r="AL122" s="566"/>
      <c r="AM122" s="566"/>
      <c r="AN122" s="566"/>
      <c r="AO122" s="566"/>
      <c r="AP122" s="566"/>
      <c r="AQ122" s="566"/>
      <c r="AR122" s="566"/>
      <c r="AS122" s="566"/>
      <c r="AT122" s="566"/>
      <c r="AU122" s="566"/>
    </row>
    <row r="123" spans="1:47" ht="17" hidden="1" customHeight="1" x14ac:dyDescent="0.15">
      <c r="A123" s="2126"/>
      <c r="B123" s="2126"/>
      <c r="C123" s="2126"/>
      <c r="D123" s="2144" t="str">
        <f>'2a'!D93</f>
        <v xml:space="preserve">Intereses Depósito </v>
      </c>
      <c r="E123" s="2130">
        <f>'2a'!E93</f>
        <v>0</v>
      </c>
      <c r="F123" s="2165">
        <f>'5a'!F71</f>
        <v>0.21</v>
      </c>
      <c r="G123" s="2130">
        <f>SUM(H123:S123)</f>
        <v>0</v>
      </c>
      <c r="H123" s="2130">
        <f>+$F123*'2a'!F93</f>
        <v>0</v>
      </c>
      <c r="I123" s="2130">
        <f>+$F123*'2a'!G93</f>
        <v>0</v>
      </c>
      <c r="J123" s="2130">
        <f>+$F123*'2a'!H93</f>
        <v>0</v>
      </c>
      <c r="K123" s="2130">
        <f>+$F123*'2a'!I93</f>
        <v>0</v>
      </c>
      <c r="L123" s="2130">
        <f>+$F123*'2a'!J93</f>
        <v>0</v>
      </c>
      <c r="M123" s="2130">
        <f>+$F123*'2a'!K93</f>
        <v>0</v>
      </c>
      <c r="N123" s="2130">
        <f>+$F123*'2a'!L93</f>
        <v>0</v>
      </c>
      <c r="O123" s="2130">
        <f>+$F123*'2a'!M93</f>
        <v>0</v>
      </c>
      <c r="P123" s="2130">
        <f>+$F123*'2a'!N93</f>
        <v>0</v>
      </c>
      <c r="Q123" s="2130">
        <f>+$F123*'2a'!O93</f>
        <v>0</v>
      </c>
      <c r="R123" s="2153">
        <f>+$F123*'2a'!P93</f>
        <v>0</v>
      </c>
      <c r="S123" s="2153">
        <f>+$F123*'2a'!Q93</f>
        <v>0</v>
      </c>
      <c r="T123" s="2126"/>
      <c r="U123" s="2126"/>
      <c r="V123" s="2126"/>
      <c r="W123" s="478"/>
      <c r="X123" s="478"/>
      <c r="Y123" s="566"/>
      <c r="Z123" s="566"/>
      <c r="AA123" s="566"/>
      <c r="AB123" s="566"/>
      <c r="AC123" s="566"/>
      <c r="AD123" s="566"/>
      <c r="AE123" s="566"/>
      <c r="AF123" s="566"/>
      <c r="AG123" s="566"/>
      <c r="AH123" s="566"/>
      <c r="AI123" s="566"/>
      <c r="AJ123" s="566"/>
      <c r="AK123" s="566"/>
      <c r="AL123" s="566"/>
      <c r="AM123" s="566"/>
      <c r="AN123" s="566"/>
      <c r="AO123" s="566"/>
      <c r="AP123" s="566"/>
      <c r="AQ123" s="566"/>
      <c r="AR123" s="566"/>
      <c r="AS123" s="566"/>
      <c r="AT123" s="566"/>
      <c r="AU123" s="566"/>
    </row>
    <row r="124" spans="1:47" hidden="1" x14ac:dyDescent="0.15">
      <c r="A124" s="2126"/>
      <c r="B124" s="2126"/>
      <c r="C124" s="2126"/>
      <c r="D124" s="2144" t="str">
        <f>'2a'!D94</f>
        <v>Intereses Letras TD</v>
      </c>
      <c r="E124" s="2130">
        <f>'2a'!E94</f>
        <v>0</v>
      </c>
      <c r="F124" s="2130">
        <f>'5a'!F72</f>
        <v>0.21</v>
      </c>
      <c r="G124" s="2130">
        <f t="shared" ref="G124:G129" si="7">SUM(H124:S124)</f>
        <v>0</v>
      </c>
      <c r="H124" s="2130">
        <f>+$F124*'2a'!F94</f>
        <v>0</v>
      </c>
      <c r="I124" s="2130">
        <f>+$F124*'2a'!G94</f>
        <v>0</v>
      </c>
      <c r="J124" s="2130">
        <f>+$F124*'2a'!H94</f>
        <v>0</v>
      </c>
      <c r="K124" s="2130">
        <f>+$F124*'2a'!I94</f>
        <v>0</v>
      </c>
      <c r="L124" s="2130">
        <f>+$F124*'2a'!J94</f>
        <v>0</v>
      </c>
      <c r="M124" s="2130">
        <f>+$F124*'2a'!K94</f>
        <v>0</v>
      </c>
      <c r="N124" s="2130">
        <f>+$F124*'2a'!L94</f>
        <v>0</v>
      </c>
      <c r="O124" s="2130">
        <f>+$F124*'2a'!M94</f>
        <v>0</v>
      </c>
      <c r="P124" s="2130">
        <f>+$F124*'2a'!N94</f>
        <v>0</v>
      </c>
      <c r="Q124" s="2130">
        <f>+$F124*'2a'!O94</f>
        <v>0</v>
      </c>
      <c r="R124" s="2153">
        <f>+$F124*'2a'!P94</f>
        <v>0</v>
      </c>
      <c r="S124" s="2153">
        <f>+$F124*'2a'!Q94</f>
        <v>0</v>
      </c>
      <c r="T124" s="2126"/>
      <c r="U124" s="2126"/>
      <c r="V124" s="2126"/>
      <c r="W124" s="478"/>
      <c r="X124" s="478"/>
      <c r="Y124" s="566"/>
      <c r="Z124" s="566"/>
      <c r="AA124" s="566"/>
      <c r="AB124" s="566"/>
      <c r="AC124" s="566"/>
      <c r="AD124" s="566"/>
      <c r="AE124" s="566"/>
      <c r="AF124" s="566"/>
      <c r="AG124" s="566"/>
      <c r="AH124" s="566"/>
      <c r="AI124" s="566"/>
      <c r="AJ124" s="566"/>
      <c r="AK124" s="566"/>
      <c r="AL124" s="566"/>
      <c r="AM124" s="566"/>
      <c r="AN124" s="566"/>
      <c r="AO124" s="566"/>
      <c r="AP124" s="566"/>
      <c r="AQ124" s="566"/>
      <c r="AR124" s="566"/>
      <c r="AS124" s="566"/>
      <c r="AT124" s="566"/>
      <c r="AU124" s="566"/>
    </row>
    <row r="125" spans="1:47" ht="15" hidden="1" customHeight="1" x14ac:dyDescent="0.15">
      <c r="A125" s="2126"/>
      <c r="B125" s="2126"/>
      <c r="C125" s="2126"/>
      <c r="D125" s="2144">
        <f>'2a'!D95</f>
        <v>0</v>
      </c>
      <c r="E125" s="2130">
        <f>'2a'!E95</f>
        <v>0</v>
      </c>
      <c r="F125" s="2130">
        <f>'5a'!F73</f>
        <v>0.21</v>
      </c>
      <c r="G125" s="2130">
        <f t="shared" si="7"/>
        <v>0</v>
      </c>
      <c r="H125" s="2130">
        <f>+$F125*'2a'!F95</f>
        <v>0</v>
      </c>
      <c r="I125" s="2130">
        <f>+$F125*'2a'!G95</f>
        <v>0</v>
      </c>
      <c r="J125" s="2130">
        <f>+$F125*'2a'!H95</f>
        <v>0</v>
      </c>
      <c r="K125" s="2130">
        <f>+$F125*'2a'!I95</f>
        <v>0</v>
      </c>
      <c r="L125" s="2130">
        <f>+$F125*'2a'!J95</f>
        <v>0</v>
      </c>
      <c r="M125" s="2130">
        <f>+$F125*'2a'!K95</f>
        <v>0</v>
      </c>
      <c r="N125" s="2130">
        <f>+$F125*'2a'!L95</f>
        <v>0</v>
      </c>
      <c r="O125" s="2130">
        <f>+$F125*'2a'!M95</f>
        <v>0</v>
      </c>
      <c r="P125" s="2130">
        <f>+$F125*'2a'!N95</f>
        <v>0</v>
      </c>
      <c r="Q125" s="2130">
        <f>+$F125*'2a'!O95</f>
        <v>0</v>
      </c>
      <c r="R125" s="2153">
        <f>+$F125*'2a'!P95</f>
        <v>0</v>
      </c>
      <c r="S125" s="2153">
        <f>+$F125*'2a'!Q95</f>
        <v>0</v>
      </c>
      <c r="T125" s="2126"/>
      <c r="U125" s="2126"/>
      <c r="V125" s="2126"/>
      <c r="W125" s="478"/>
      <c r="X125" s="478"/>
      <c r="Y125" s="566"/>
      <c r="Z125" s="566"/>
      <c r="AA125" s="566"/>
      <c r="AB125" s="566"/>
      <c r="AC125" s="566"/>
      <c r="AD125" s="566"/>
      <c r="AE125" s="566"/>
      <c r="AF125" s="566"/>
      <c r="AG125" s="566"/>
      <c r="AH125" s="566"/>
      <c r="AI125" s="566"/>
      <c r="AJ125" s="566"/>
      <c r="AK125" s="566"/>
      <c r="AL125" s="566"/>
      <c r="AM125" s="566"/>
      <c r="AN125" s="566"/>
      <c r="AO125" s="566"/>
      <c r="AP125" s="566"/>
      <c r="AQ125" s="566"/>
      <c r="AR125" s="566"/>
      <c r="AS125" s="566"/>
      <c r="AT125" s="566"/>
      <c r="AU125" s="566"/>
    </row>
    <row r="126" spans="1:47" hidden="1" x14ac:dyDescent="0.15">
      <c r="A126" s="2126"/>
      <c r="B126" s="2126"/>
      <c r="C126" s="2126"/>
      <c r="D126" s="2144">
        <f>'2a'!D96</f>
        <v>0</v>
      </c>
      <c r="E126" s="2130">
        <f>'2a'!E96</f>
        <v>0</v>
      </c>
      <c r="F126" s="2130">
        <f>'5a'!F74</f>
        <v>0.21</v>
      </c>
      <c r="G126" s="2130">
        <f t="shared" si="7"/>
        <v>0</v>
      </c>
      <c r="H126" s="2130">
        <f>+$F126*'2a'!F96</f>
        <v>0</v>
      </c>
      <c r="I126" s="2130">
        <f>+$F126*'2a'!G96</f>
        <v>0</v>
      </c>
      <c r="J126" s="2130">
        <f>+$F126*'2a'!H96</f>
        <v>0</v>
      </c>
      <c r="K126" s="2130">
        <f>+$F126*'2a'!I96</f>
        <v>0</v>
      </c>
      <c r="L126" s="2130">
        <f>+$F126*'2a'!J96</f>
        <v>0</v>
      </c>
      <c r="M126" s="2130">
        <f>+$F126*'2a'!K96</f>
        <v>0</v>
      </c>
      <c r="N126" s="2130">
        <f>+$F126*'2a'!L96</f>
        <v>0</v>
      </c>
      <c r="O126" s="2130">
        <f>+$F126*'2a'!M96</f>
        <v>0</v>
      </c>
      <c r="P126" s="2130">
        <f>+$F126*'2a'!N96</f>
        <v>0</v>
      </c>
      <c r="Q126" s="2130">
        <f>+$F126*'2a'!O96</f>
        <v>0</v>
      </c>
      <c r="R126" s="2153">
        <f>+$F126*'2a'!P96</f>
        <v>0</v>
      </c>
      <c r="S126" s="2153">
        <f>+$F126*'2a'!Q96</f>
        <v>0</v>
      </c>
      <c r="T126" s="2126"/>
      <c r="U126" s="2126"/>
      <c r="V126" s="2126"/>
      <c r="W126" s="478"/>
      <c r="X126" s="478"/>
      <c r="Y126" s="566"/>
      <c r="Z126" s="566"/>
      <c r="AA126" s="566"/>
      <c r="AB126" s="566"/>
      <c r="AC126" s="566"/>
      <c r="AD126" s="566"/>
      <c r="AE126" s="566"/>
      <c r="AF126" s="566"/>
      <c r="AG126" s="566"/>
      <c r="AH126" s="566"/>
      <c r="AI126" s="566"/>
      <c r="AJ126" s="566"/>
      <c r="AK126" s="566"/>
      <c r="AL126" s="566"/>
      <c r="AM126" s="566"/>
      <c r="AN126" s="566"/>
      <c r="AO126" s="566"/>
      <c r="AP126" s="566"/>
      <c r="AQ126" s="566"/>
      <c r="AR126" s="566"/>
      <c r="AS126" s="566"/>
      <c r="AT126" s="566"/>
      <c r="AU126" s="566"/>
    </row>
    <row r="127" spans="1:47" hidden="1" x14ac:dyDescent="0.15">
      <c r="A127" s="2126"/>
      <c r="B127" s="2126"/>
      <c r="C127" s="2126"/>
      <c r="D127" s="2144">
        <f>'2a'!D97</f>
        <v>0</v>
      </c>
      <c r="E127" s="2130">
        <f>'2a'!E97</f>
        <v>0</v>
      </c>
      <c r="F127" s="2130">
        <f>$F$125</f>
        <v>0.21</v>
      </c>
      <c r="G127" s="2130">
        <f t="shared" si="7"/>
        <v>0</v>
      </c>
      <c r="H127" s="2130">
        <f>+$F127*'2a'!F97</f>
        <v>0</v>
      </c>
      <c r="I127" s="2130">
        <f>+$F127*'2a'!G97</f>
        <v>0</v>
      </c>
      <c r="J127" s="2130">
        <f>+$F127*'2a'!H97</f>
        <v>0</v>
      </c>
      <c r="K127" s="2130">
        <f>+$F127*'2a'!I97</f>
        <v>0</v>
      </c>
      <c r="L127" s="2130">
        <f>+$F127*'2a'!J97</f>
        <v>0</v>
      </c>
      <c r="M127" s="2130">
        <f>+$F127*'2a'!K97</f>
        <v>0</v>
      </c>
      <c r="N127" s="2130">
        <f>+$F127*'2a'!L97</f>
        <v>0</v>
      </c>
      <c r="O127" s="2130">
        <f>+$F127*'2a'!M97</f>
        <v>0</v>
      </c>
      <c r="P127" s="2130">
        <f>+$F127*'2a'!N97</f>
        <v>0</v>
      </c>
      <c r="Q127" s="2130">
        <f>+$F127*'2a'!O97</f>
        <v>0</v>
      </c>
      <c r="R127" s="2153">
        <f>+$F127*'2a'!P97</f>
        <v>0</v>
      </c>
      <c r="S127" s="2153">
        <f>+$F127*'2a'!Q97</f>
        <v>0</v>
      </c>
      <c r="T127" s="2126"/>
      <c r="U127" s="2126"/>
      <c r="V127" s="2126"/>
      <c r="W127" s="478"/>
      <c r="X127" s="478"/>
      <c r="Y127" s="566"/>
      <c r="Z127" s="570"/>
      <c r="AA127" s="570"/>
      <c r="AB127" s="566"/>
      <c r="AC127" s="566"/>
      <c r="AD127" s="566"/>
      <c r="AE127" s="566"/>
      <c r="AF127" s="566"/>
      <c r="AG127" s="566"/>
      <c r="AH127" s="566"/>
      <c r="AI127" s="566"/>
      <c r="AJ127" s="566"/>
      <c r="AK127" s="566"/>
      <c r="AL127" s="566"/>
      <c r="AM127" s="566"/>
      <c r="AN127" s="566"/>
      <c r="AO127" s="566"/>
      <c r="AP127" s="566"/>
      <c r="AQ127" s="566"/>
      <c r="AR127" s="566"/>
      <c r="AS127" s="566"/>
      <c r="AT127" s="566"/>
      <c r="AU127" s="566"/>
    </row>
    <row r="128" spans="1:47" ht="14" hidden="1" x14ac:dyDescent="0.15">
      <c r="A128" s="2126"/>
      <c r="B128" s="2126"/>
      <c r="C128" s="2126"/>
      <c r="D128" s="2144">
        <f>'2a'!D98</f>
        <v>0</v>
      </c>
      <c r="E128" s="2130">
        <f>'2a'!E98</f>
        <v>0</v>
      </c>
      <c r="F128" s="2130">
        <f>$F$125</f>
        <v>0.21</v>
      </c>
      <c r="G128" s="2130">
        <f t="shared" si="7"/>
        <v>0</v>
      </c>
      <c r="H128" s="2130">
        <f>+$F128*'2a'!F98</f>
        <v>0</v>
      </c>
      <c r="I128" s="2130">
        <f>+$F128*'2a'!G98</f>
        <v>0</v>
      </c>
      <c r="J128" s="2130">
        <f>+$F128*'2a'!H98</f>
        <v>0</v>
      </c>
      <c r="K128" s="2130">
        <f>+$F128*'2a'!I98</f>
        <v>0</v>
      </c>
      <c r="L128" s="2130">
        <f>+$F128*'2a'!J98</f>
        <v>0</v>
      </c>
      <c r="M128" s="2130">
        <f>+$F128*'2a'!K98</f>
        <v>0</v>
      </c>
      <c r="N128" s="2130">
        <f>+$F128*'2a'!L98</f>
        <v>0</v>
      </c>
      <c r="O128" s="2130">
        <f>+$F128*'2a'!M98</f>
        <v>0</v>
      </c>
      <c r="P128" s="2130">
        <f>+$F128*'2a'!N98</f>
        <v>0</v>
      </c>
      <c r="Q128" s="2130">
        <f>+$F128*'2a'!O98</f>
        <v>0</v>
      </c>
      <c r="R128" s="2153">
        <f>+$F128*'2a'!P98</f>
        <v>0</v>
      </c>
      <c r="S128" s="2153">
        <f>+$F128*'2a'!Q98</f>
        <v>0</v>
      </c>
      <c r="T128" s="2126"/>
      <c r="U128" s="2126"/>
      <c r="V128" s="2126"/>
      <c r="W128" s="478"/>
      <c r="X128" s="478"/>
      <c r="Y128" s="566"/>
      <c r="Z128" s="568"/>
      <c r="AA128" s="568"/>
      <c r="AB128" s="566"/>
      <c r="AC128" s="566"/>
      <c r="AD128" s="566"/>
      <c r="AE128" s="566"/>
      <c r="AF128" s="566"/>
      <c r="AG128" s="566"/>
      <c r="AH128" s="566"/>
      <c r="AI128" s="566"/>
      <c r="AJ128" s="566"/>
      <c r="AK128" s="566"/>
      <c r="AL128" s="566"/>
      <c r="AM128" s="566"/>
      <c r="AN128" s="566"/>
      <c r="AO128" s="566"/>
      <c r="AP128" s="566"/>
      <c r="AQ128" s="566"/>
      <c r="AR128" s="566"/>
      <c r="AS128" s="566"/>
      <c r="AT128" s="566"/>
      <c r="AU128" s="566"/>
    </row>
    <row r="129" spans="1:47" ht="14" hidden="1" x14ac:dyDescent="0.15">
      <c r="A129" s="2126"/>
      <c r="B129" s="2126"/>
      <c r="C129" s="2126"/>
      <c r="D129" s="2144">
        <f>'2a'!D99</f>
        <v>0</v>
      </c>
      <c r="E129" s="2130">
        <f>'2a'!E99</f>
        <v>0</v>
      </c>
      <c r="F129" s="2130">
        <f>$F$125</f>
        <v>0.21</v>
      </c>
      <c r="G129" s="2130">
        <f t="shared" si="7"/>
        <v>0</v>
      </c>
      <c r="H129" s="2130">
        <f>+$F129*'2a'!F99</f>
        <v>0</v>
      </c>
      <c r="I129" s="2130">
        <f>+$F129*'2a'!G99</f>
        <v>0</v>
      </c>
      <c r="J129" s="2130">
        <f>+$F129*'2a'!H99</f>
        <v>0</v>
      </c>
      <c r="K129" s="2130">
        <f>+$F129*'2a'!I99</f>
        <v>0</v>
      </c>
      <c r="L129" s="2130">
        <f>+$F129*'2a'!J99</f>
        <v>0</v>
      </c>
      <c r="M129" s="2130">
        <f>+$F129*'2a'!K99</f>
        <v>0</v>
      </c>
      <c r="N129" s="2130">
        <f>+$F129*'2a'!L99</f>
        <v>0</v>
      </c>
      <c r="O129" s="2130">
        <f>+$F129*'2a'!M99</f>
        <v>0</v>
      </c>
      <c r="P129" s="2130">
        <f>+$F129*'2a'!N99</f>
        <v>0</v>
      </c>
      <c r="Q129" s="2130">
        <f>+$F129*'2a'!O99</f>
        <v>0</v>
      </c>
      <c r="R129" s="2153">
        <f>+$F129*'2a'!P99</f>
        <v>0</v>
      </c>
      <c r="S129" s="2153">
        <f>+$F129*'2a'!Q99</f>
        <v>0</v>
      </c>
      <c r="T129" s="2126"/>
      <c r="U129" s="2126"/>
      <c r="V129" s="2126"/>
      <c r="W129" s="478"/>
      <c r="X129" s="478"/>
      <c r="Y129" s="566"/>
      <c r="Z129" s="568"/>
      <c r="AA129" s="568"/>
      <c r="AB129" s="566"/>
      <c r="AC129" s="566"/>
      <c r="AD129" s="566"/>
      <c r="AE129" s="566"/>
      <c r="AF129" s="566"/>
      <c r="AG129" s="566"/>
      <c r="AH129" s="566"/>
      <c r="AI129" s="566"/>
      <c r="AJ129" s="566"/>
      <c r="AK129" s="566"/>
      <c r="AL129" s="566"/>
      <c r="AM129" s="566"/>
      <c r="AN129" s="566"/>
      <c r="AO129" s="566"/>
      <c r="AP129" s="566"/>
      <c r="AQ129" s="566"/>
      <c r="AR129" s="566"/>
      <c r="AS129" s="566"/>
      <c r="AT129" s="566"/>
      <c r="AU129" s="566"/>
    </row>
    <row r="130" spans="1:47" ht="14" hidden="1" x14ac:dyDescent="0.15">
      <c r="A130" s="2126"/>
      <c r="B130" s="2126"/>
      <c r="C130" s="2126"/>
      <c r="D130" s="2144" t="s">
        <v>969</v>
      </c>
      <c r="E130" s="2130">
        <f>SUM(G130:R130)</f>
        <v>0</v>
      </c>
      <c r="F130" s="2130"/>
      <c r="G130" s="2130">
        <f>'2a'!F91</f>
        <v>0</v>
      </c>
      <c r="H130" s="2130">
        <f>'2a'!G91</f>
        <v>0</v>
      </c>
      <c r="I130" s="2130">
        <f>'2a'!H91</f>
        <v>0</v>
      </c>
      <c r="J130" s="2130">
        <f>'2a'!I91</f>
        <v>0</v>
      </c>
      <c r="K130" s="2130">
        <f>'2a'!J91</f>
        <v>0</v>
      </c>
      <c r="L130" s="2130">
        <f>'2a'!K91</f>
        <v>0</v>
      </c>
      <c r="M130" s="2130">
        <f>'2a'!L91</f>
        <v>0</v>
      </c>
      <c r="N130" s="2130">
        <f>'2a'!M91</f>
        <v>0</v>
      </c>
      <c r="O130" s="2130">
        <f>'2a'!N91</f>
        <v>0</v>
      </c>
      <c r="P130" s="2130">
        <f>'2a'!O91</f>
        <v>0</v>
      </c>
      <c r="Q130" s="2130">
        <f>'2a'!P91</f>
        <v>0</v>
      </c>
      <c r="R130" s="2153">
        <f>'2a'!Q91</f>
        <v>0</v>
      </c>
      <c r="S130" s="2126"/>
      <c r="T130" s="2126"/>
      <c r="U130" s="2126"/>
      <c r="V130" s="2126"/>
      <c r="W130" s="478"/>
      <c r="X130" s="478"/>
      <c r="Y130" s="566"/>
      <c r="Z130" s="568"/>
      <c r="AA130" s="568"/>
      <c r="AB130" s="566"/>
      <c r="AC130" s="566"/>
      <c r="AD130" s="566"/>
      <c r="AE130" s="566"/>
      <c r="AF130" s="566"/>
      <c r="AG130" s="566"/>
      <c r="AH130" s="566"/>
      <c r="AI130" s="566"/>
      <c r="AJ130" s="566"/>
      <c r="AK130" s="566"/>
      <c r="AL130" s="566"/>
      <c r="AM130" s="566"/>
      <c r="AN130" s="566"/>
      <c r="AO130" s="566"/>
      <c r="AP130" s="566"/>
      <c r="AQ130" s="566"/>
      <c r="AR130" s="566"/>
      <c r="AS130" s="566"/>
      <c r="AT130" s="566"/>
      <c r="AU130" s="566"/>
    </row>
    <row r="131" spans="1:47" hidden="1" x14ac:dyDescent="0.15">
      <c r="A131" s="2126"/>
      <c r="B131" s="2126"/>
      <c r="C131" s="2126"/>
      <c r="D131" s="2158" t="s">
        <v>1283</v>
      </c>
      <c r="E131" s="2130">
        <f>SUM(G131:R131)</f>
        <v>0</v>
      </c>
      <c r="F131" s="2166">
        <f>IF(E130=0,0,E131/E130)</f>
        <v>0</v>
      </c>
      <c r="G131" s="2130">
        <f t="shared" ref="G131:R131" si="8">SUM(H123:H129)</f>
        <v>0</v>
      </c>
      <c r="H131" s="2130">
        <f t="shared" si="8"/>
        <v>0</v>
      </c>
      <c r="I131" s="2130">
        <f t="shared" si="8"/>
        <v>0</v>
      </c>
      <c r="J131" s="2130">
        <f t="shared" si="8"/>
        <v>0</v>
      </c>
      <c r="K131" s="2130">
        <f t="shared" si="8"/>
        <v>0</v>
      </c>
      <c r="L131" s="2130">
        <f t="shared" si="8"/>
        <v>0</v>
      </c>
      <c r="M131" s="2130">
        <f t="shared" si="8"/>
        <v>0</v>
      </c>
      <c r="N131" s="2130">
        <f t="shared" si="8"/>
        <v>0</v>
      </c>
      <c r="O131" s="2130">
        <f t="shared" si="8"/>
        <v>0</v>
      </c>
      <c r="P131" s="2130">
        <f t="shared" si="8"/>
        <v>0</v>
      </c>
      <c r="Q131" s="2130">
        <f t="shared" si="8"/>
        <v>0</v>
      </c>
      <c r="R131" s="2153">
        <f t="shared" si="8"/>
        <v>0</v>
      </c>
      <c r="S131" s="2126"/>
      <c r="T131" s="2126"/>
      <c r="U131" s="2126"/>
      <c r="V131" s="2126"/>
      <c r="W131" s="478"/>
      <c r="X131" s="478"/>
      <c r="Y131" s="566"/>
      <c r="Z131" s="566"/>
      <c r="AA131" s="566"/>
      <c r="AB131" s="566"/>
      <c r="AC131" s="566"/>
      <c r="AD131" s="566"/>
      <c r="AE131" s="566"/>
      <c r="AF131" s="566"/>
      <c r="AG131" s="566"/>
      <c r="AH131" s="566"/>
      <c r="AI131" s="566"/>
      <c r="AJ131" s="566"/>
      <c r="AK131" s="566"/>
      <c r="AL131" s="566"/>
      <c r="AM131" s="566"/>
      <c r="AN131" s="566"/>
      <c r="AO131" s="566"/>
      <c r="AP131" s="566"/>
      <c r="AQ131" s="566"/>
      <c r="AR131" s="566"/>
      <c r="AS131" s="566"/>
      <c r="AT131" s="566"/>
      <c r="AU131" s="566"/>
    </row>
    <row r="132" spans="1:47" hidden="1" x14ac:dyDescent="0.15">
      <c r="A132" s="2126"/>
      <c r="B132" s="2126"/>
      <c r="C132" s="2126"/>
      <c r="D132" s="2161" t="s">
        <v>1280</v>
      </c>
      <c r="E132" s="2138">
        <f>+E130-E131</f>
        <v>0</v>
      </c>
      <c r="F132" s="2139"/>
      <c r="G132" s="2138">
        <f t="shared" ref="G132:R132" si="9">+G130-G131</f>
        <v>0</v>
      </c>
      <c r="H132" s="2138">
        <f t="shared" si="9"/>
        <v>0</v>
      </c>
      <c r="I132" s="2138">
        <f t="shared" si="9"/>
        <v>0</v>
      </c>
      <c r="J132" s="2138">
        <f t="shared" si="9"/>
        <v>0</v>
      </c>
      <c r="K132" s="2138">
        <f t="shared" si="9"/>
        <v>0</v>
      </c>
      <c r="L132" s="2138">
        <f t="shared" si="9"/>
        <v>0</v>
      </c>
      <c r="M132" s="2138">
        <f t="shared" si="9"/>
        <v>0</v>
      </c>
      <c r="N132" s="2138">
        <f t="shared" si="9"/>
        <v>0</v>
      </c>
      <c r="O132" s="2138">
        <f t="shared" si="9"/>
        <v>0</v>
      </c>
      <c r="P132" s="2138">
        <f t="shared" si="9"/>
        <v>0</v>
      </c>
      <c r="Q132" s="2138">
        <f t="shared" si="9"/>
        <v>0</v>
      </c>
      <c r="R132" s="2167">
        <f t="shared" si="9"/>
        <v>0</v>
      </c>
      <c r="S132" s="2126"/>
      <c r="T132" s="2126"/>
      <c r="U132" s="2126"/>
      <c r="V132" s="2126"/>
      <c r="W132" s="478"/>
      <c r="X132" s="478"/>
      <c r="Y132" s="566"/>
      <c r="Z132" s="566"/>
      <c r="AA132" s="566"/>
      <c r="AB132" s="566"/>
      <c r="AC132" s="566"/>
      <c r="AD132" s="566"/>
      <c r="AE132" s="566"/>
      <c r="AF132" s="566"/>
      <c r="AG132" s="566"/>
      <c r="AH132" s="566"/>
      <c r="AI132" s="566"/>
      <c r="AJ132" s="566"/>
      <c r="AK132" s="566"/>
      <c r="AL132" s="566"/>
      <c r="AM132" s="566"/>
      <c r="AN132" s="566"/>
      <c r="AO132" s="566"/>
      <c r="AP132" s="566"/>
      <c r="AQ132" s="566"/>
      <c r="AR132" s="566"/>
      <c r="AS132" s="566"/>
      <c r="AT132" s="566"/>
      <c r="AU132" s="566"/>
    </row>
    <row r="133" spans="1:47" hidden="1" x14ac:dyDescent="0.15">
      <c r="A133" s="2126"/>
      <c r="B133" s="2126"/>
      <c r="C133" s="2126"/>
      <c r="D133" s="2830" t="s">
        <v>1253</v>
      </c>
      <c r="E133" s="2831"/>
      <c r="F133" s="2151"/>
      <c r="G133" s="2150"/>
      <c r="H133" s="2156"/>
      <c r="I133" s="2156"/>
      <c r="J133" s="2156"/>
      <c r="K133" s="2156"/>
      <c r="L133" s="2156"/>
      <c r="M133" s="2156"/>
      <c r="N133" s="2156"/>
      <c r="O133" s="2156"/>
      <c r="P133" s="2156"/>
      <c r="Q133" s="2156"/>
      <c r="R133" s="2156"/>
      <c r="S133" s="2154"/>
      <c r="T133" s="2126"/>
      <c r="U133" s="2126"/>
      <c r="V133" s="2126"/>
      <c r="W133" s="478"/>
      <c r="X133" s="478"/>
      <c r="Y133" s="566"/>
      <c r="Z133" s="566"/>
      <c r="AA133" s="566"/>
      <c r="AB133" s="566"/>
      <c r="AC133" s="566"/>
      <c r="AD133" s="566"/>
      <c r="AE133" s="566"/>
      <c r="AF133" s="566"/>
      <c r="AG133" s="566"/>
      <c r="AH133" s="566"/>
      <c r="AI133" s="566"/>
      <c r="AJ133" s="566"/>
      <c r="AK133" s="566"/>
      <c r="AL133" s="566"/>
      <c r="AM133" s="566"/>
      <c r="AN133" s="566"/>
      <c r="AO133" s="566"/>
      <c r="AP133" s="566"/>
      <c r="AQ133" s="566"/>
      <c r="AR133" s="566"/>
      <c r="AS133" s="566"/>
      <c r="AT133" s="566"/>
      <c r="AU133" s="566"/>
    </row>
    <row r="134" spans="1:47" ht="15" hidden="1" customHeight="1" x14ac:dyDescent="0.15">
      <c r="A134" s="2126"/>
      <c r="B134" s="2126"/>
      <c r="C134" s="2126"/>
      <c r="D134" s="2168">
        <f>'2a'!D104</f>
        <v>0</v>
      </c>
      <c r="E134" s="2169">
        <f>'2a'!E104</f>
        <v>0</v>
      </c>
      <c r="F134" s="2170">
        <f>'5a'!F76</f>
        <v>0.21</v>
      </c>
      <c r="G134" s="2130">
        <f>SUM(H134:S134)</f>
        <v>0</v>
      </c>
      <c r="H134" s="2130">
        <f>+$F134*'2a'!F104</f>
        <v>0</v>
      </c>
      <c r="I134" s="2130">
        <f>+$F134*'2a'!G104</f>
        <v>0</v>
      </c>
      <c r="J134" s="2130">
        <f>+$F134*'2a'!H104</f>
        <v>0</v>
      </c>
      <c r="K134" s="2130">
        <f>+$F134*'2a'!I104</f>
        <v>0</v>
      </c>
      <c r="L134" s="2130">
        <f>+$F134*'2a'!J104</f>
        <v>0</v>
      </c>
      <c r="M134" s="2130">
        <f>+$F134*'2a'!K104</f>
        <v>0</v>
      </c>
      <c r="N134" s="2130">
        <f>+$F134*'2a'!L104</f>
        <v>0</v>
      </c>
      <c r="O134" s="2130">
        <f>+$F134*'2a'!M104</f>
        <v>0</v>
      </c>
      <c r="P134" s="2130">
        <f>+$F134*'2a'!N104</f>
        <v>0</v>
      </c>
      <c r="Q134" s="2130">
        <f>+$F134*'2a'!O104</f>
        <v>0</v>
      </c>
      <c r="R134" s="2130">
        <f>+$F134*'2a'!P104</f>
        <v>0</v>
      </c>
      <c r="S134" s="2153">
        <f>+$F134*'2a'!Q104</f>
        <v>0</v>
      </c>
      <c r="T134" s="2126"/>
      <c r="U134" s="2126"/>
      <c r="V134" s="2126"/>
      <c r="W134" s="478"/>
      <c r="X134" s="478"/>
      <c r="Y134" s="566"/>
      <c r="Z134" s="566"/>
      <c r="AA134" s="566"/>
      <c r="AB134" s="566"/>
      <c r="AC134" s="566"/>
      <c r="AD134" s="566"/>
      <c r="AE134" s="566"/>
      <c r="AF134" s="566"/>
      <c r="AG134" s="566"/>
      <c r="AH134" s="566"/>
      <c r="AI134" s="566"/>
      <c r="AJ134" s="566"/>
      <c r="AK134" s="566"/>
      <c r="AL134" s="566"/>
      <c r="AM134" s="566"/>
      <c r="AN134" s="566"/>
      <c r="AO134" s="566"/>
      <c r="AP134" s="566"/>
      <c r="AQ134" s="566"/>
      <c r="AR134" s="566"/>
      <c r="AS134" s="566"/>
      <c r="AT134" s="566"/>
      <c r="AU134" s="566"/>
    </row>
    <row r="135" spans="1:47" ht="15" hidden="1" customHeight="1" x14ac:dyDescent="0.15">
      <c r="A135" s="2126"/>
      <c r="B135" s="2126"/>
      <c r="C135" s="2126"/>
      <c r="D135" s="2168">
        <f>'2a'!D105</f>
        <v>0</v>
      </c>
      <c r="E135" s="2169">
        <f>'2a'!E105</f>
        <v>0</v>
      </c>
      <c r="F135" s="2170">
        <f>'5a'!F77</f>
        <v>0.21</v>
      </c>
      <c r="G135" s="2130">
        <f t="shared" ref="G135:G140" si="10">SUM(H135:S135)</f>
        <v>0</v>
      </c>
      <c r="H135" s="2130">
        <f>+$F135*'2a'!F105</f>
        <v>0</v>
      </c>
      <c r="I135" s="2130">
        <f>+$F135*'2a'!G105</f>
        <v>0</v>
      </c>
      <c r="J135" s="2130">
        <f>+$F135*'2a'!H105</f>
        <v>0</v>
      </c>
      <c r="K135" s="2130">
        <f>+$F135*'2a'!I105</f>
        <v>0</v>
      </c>
      <c r="L135" s="2130">
        <f>+$F135*'2a'!J105</f>
        <v>0</v>
      </c>
      <c r="M135" s="2130">
        <f>+$F135*'2a'!K105</f>
        <v>0</v>
      </c>
      <c r="N135" s="2130">
        <f>+$F135*'2a'!L105</f>
        <v>0</v>
      </c>
      <c r="O135" s="2130">
        <f>+$F135*'2a'!M105</f>
        <v>0</v>
      </c>
      <c r="P135" s="2130">
        <f>+$F135*'2a'!N105</f>
        <v>0</v>
      </c>
      <c r="Q135" s="2130">
        <f>+$F135*'2a'!O105</f>
        <v>0</v>
      </c>
      <c r="R135" s="2130">
        <f>+$F135*'2a'!P105</f>
        <v>0</v>
      </c>
      <c r="S135" s="2153">
        <f>+$F135*'2a'!Q105</f>
        <v>0</v>
      </c>
      <c r="T135" s="2126"/>
      <c r="U135" s="2126"/>
      <c r="V135" s="2126"/>
      <c r="W135" s="478"/>
      <c r="X135" s="478"/>
      <c r="Y135" s="566"/>
      <c r="Z135" s="566"/>
      <c r="AA135" s="566"/>
      <c r="AB135" s="566"/>
      <c r="AC135" s="566"/>
      <c r="AD135" s="566"/>
      <c r="AE135" s="566"/>
      <c r="AF135" s="566"/>
      <c r="AG135" s="566"/>
      <c r="AH135" s="566"/>
      <c r="AI135" s="566"/>
      <c r="AJ135" s="566"/>
      <c r="AK135" s="566"/>
      <c r="AL135" s="566"/>
      <c r="AM135" s="566"/>
      <c r="AN135" s="566"/>
      <c r="AO135" s="566"/>
      <c r="AP135" s="566"/>
      <c r="AQ135" s="566"/>
      <c r="AR135" s="566"/>
      <c r="AS135" s="566"/>
      <c r="AT135" s="566"/>
      <c r="AU135" s="566"/>
    </row>
    <row r="136" spans="1:47" ht="15" hidden="1" customHeight="1" x14ac:dyDescent="0.15">
      <c r="A136" s="2126"/>
      <c r="B136" s="2126"/>
      <c r="C136" s="2126"/>
      <c r="D136" s="2168">
        <f>'2a'!D106</f>
        <v>0</v>
      </c>
      <c r="E136" s="2169">
        <f>'2a'!E106</f>
        <v>0</v>
      </c>
      <c r="F136" s="2170">
        <f>'5a'!F78</f>
        <v>0.21</v>
      </c>
      <c r="G136" s="2130">
        <f t="shared" si="10"/>
        <v>0</v>
      </c>
      <c r="H136" s="2130">
        <f>+$F136*'2a'!F106</f>
        <v>0</v>
      </c>
      <c r="I136" s="2130">
        <f>+$F136*'2a'!G106</f>
        <v>0</v>
      </c>
      <c r="J136" s="2130">
        <f>+$F136*'2a'!H106</f>
        <v>0</v>
      </c>
      <c r="K136" s="2130">
        <f>+$F136*'2a'!I106</f>
        <v>0</v>
      </c>
      <c r="L136" s="2130">
        <f>+$F136*'2a'!J106</f>
        <v>0</v>
      </c>
      <c r="M136" s="2130">
        <f>+$F136*'2a'!K106</f>
        <v>0</v>
      </c>
      <c r="N136" s="2130">
        <f>+$F136*'2a'!L106</f>
        <v>0</v>
      </c>
      <c r="O136" s="2130">
        <f>+$F136*'2a'!M106</f>
        <v>0</v>
      </c>
      <c r="P136" s="2130">
        <f>+$F136*'2a'!N106</f>
        <v>0</v>
      </c>
      <c r="Q136" s="2130">
        <f>+$F136*'2a'!O106</f>
        <v>0</v>
      </c>
      <c r="R136" s="2130">
        <f>+$F136*'2a'!P106</f>
        <v>0</v>
      </c>
      <c r="S136" s="2153">
        <f>+$F136*'2a'!Q106</f>
        <v>0</v>
      </c>
      <c r="T136" s="2126"/>
      <c r="U136" s="2126"/>
      <c r="V136" s="2126"/>
      <c r="W136" s="478"/>
      <c r="X136" s="478"/>
      <c r="Y136" s="566"/>
      <c r="Z136" s="566"/>
      <c r="AA136" s="566"/>
      <c r="AB136" s="566"/>
      <c r="AC136" s="566"/>
      <c r="AD136" s="566"/>
      <c r="AE136" s="566"/>
      <c r="AF136" s="566"/>
      <c r="AG136" s="566"/>
      <c r="AH136" s="566"/>
      <c r="AI136" s="566"/>
      <c r="AJ136" s="566"/>
      <c r="AK136" s="566"/>
      <c r="AL136" s="566"/>
      <c r="AM136" s="566"/>
      <c r="AN136" s="566"/>
      <c r="AO136" s="566"/>
      <c r="AP136" s="566"/>
      <c r="AQ136" s="566"/>
      <c r="AR136" s="566"/>
      <c r="AS136" s="566"/>
      <c r="AT136" s="566"/>
      <c r="AU136" s="566"/>
    </row>
    <row r="137" spans="1:47" ht="15" hidden="1" customHeight="1" x14ac:dyDescent="0.15">
      <c r="A137" s="2126"/>
      <c r="B137" s="2126"/>
      <c r="C137" s="2126"/>
      <c r="D137" s="2168">
        <f>'2a'!D107</f>
        <v>0</v>
      </c>
      <c r="E137" s="2169">
        <f>'2a'!E107</f>
        <v>0</v>
      </c>
      <c r="F137" s="2170">
        <f>'5a'!F79</f>
        <v>0.21</v>
      </c>
      <c r="G137" s="2130">
        <f t="shared" si="10"/>
        <v>0</v>
      </c>
      <c r="H137" s="2130">
        <f>+$F137*'2a'!F107</f>
        <v>0</v>
      </c>
      <c r="I137" s="2130">
        <f>+$F137*'2a'!G107</f>
        <v>0</v>
      </c>
      <c r="J137" s="2130">
        <f>+$F137*'2a'!H107</f>
        <v>0</v>
      </c>
      <c r="K137" s="2130">
        <f>+$F137*'2a'!I107</f>
        <v>0</v>
      </c>
      <c r="L137" s="2130">
        <f>+$F137*'2a'!J107</f>
        <v>0</v>
      </c>
      <c r="M137" s="2130">
        <f>+$F137*'2a'!K107</f>
        <v>0</v>
      </c>
      <c r="N137" s="2130">
        <f>+$F137*'2a'!L107</f>
        <v>0</v>
      </c>
      <c r="O137" s="2130">
        <f>+$F137*'2a'!M107</f>
        <v>0</v>
      </c>
      <c r="P137" s="2130">
        <f>+$F137*'2a'!N107</f>
        <v>0</v>
      </c>
      <c r="Q137" s="2130">
        <f>+$F137*'2a'!O107</f>
        <v>0</v>
      </c>
      <c r="R137" s="2130">
        <f>+$F137*'2a'!P107</f>
        <v>0</v>
      </c>
      <c r="S137" s="2153">
        <f>+$F137*'2a'!Q107</f>
        <v>0</v>
      </c>
      <c r="T137" s="2126"/>
      <c r="U137" s="2126"/>
      <c r="V137" s="2126"/>
      <c r="W137" s="478"/>
      <c r="X137" s="478"/>
      <c r="Y137" s="566"/>
      <c r="Z137" s="566"/>
      <c r="AA137" s="566"/>
      <c r="AB137" s="566"/>
      <c r="AC137" s="566"/>
      <c r="AD137" s="566"/>
      <c r="AE137" s="566"/>
      <c r="AF137" s="566"/>
      <c r="AG137" s="566"/>
      <c r="AH137" s="566"/>
      <c r="AI137" s="566"/>
      <c r="AJ137" s="566"/>
      <c r="AK137" s="566"/>
      <c r="AL137" s="566"/>
      <c r="AM137" s="566"/>
      <c r="AN137" s="566"/>
      <c r="AO137" s="566"/>
      <c r="AP137" s="566"/>
      <c r="AQ137" s="566"/>
      <c r="AR137" s="566"/>
      <c r="AS137" s="566"/>
      <c r="AT137" s="566"/>
      <c r="AU137" s="566"/>
    </row>
    <row r="138" spans="1:47" ht="15" hidden="1" customHeight="1" x14ac:dyDescent="0.15">
      <c r="A138" s="2126"/>
      <c r="B138" s="2126"/>
      <c r="C138" s="2126"/>
      <c r="D138" s="2168">
        <f>'2a'!D108</f>
        <v>0</v>
      </c>
      <c r="E138" s="2169">
        <f>'2a'!E108</f>
        <v>0</v>
      </c>
      <c r="F138" s="2170">
        <f>'5a'!F80</f>
        <v>0.21</v>
      </c>
      <c r="G138" s="2130">
        <f t="shared" si="10"/>
        <v>0</v>
      </c>
      <c r="H138" s="2130">
        <f>+$F138*'2a'!F108</f>
        <v>0</v>
      </c>
      <c r="I138" s="2130">
        <f>+$F138*'2a'!G108</f>
        <v>0</v>
      </c>
      <c r="J138" s="2130">
        <f>+$F138*'2a'!H108</f>
        <v>0</v>
      </c>
      <c r="K138" s="2130">
        <f>+$F138*'2a'!I108</f>
        <v>0</v>
      </c>
      <c r="L138" s="2130">
        <f>+$F138*'2a'!J108</f>
        <v>0</v>
      </c>
      <c r="M138" s="2130">
        <f>+$F138*'2a'!K108</f>
        <v>0</v>
      </c>
      <c r="N138" s="2130">
        <f>+$F138*'2a'!L108</f>
        <v>0</v>
      </c>
      <c r="O138" s="2130">
        <f>+$F138*'2a'!M108</f>
        <v>0</v>
      </c>
      <c r="P138" s="2130">
        <f>+$F138*'2a'!N108</f>
        <v>0</v>
      </c>
      <c r="Q138" s="2130">
        <f>+$F138*'2a'!O108</f>
        <v>0</v>
      </c>
      <c r="R138" s="2130">
        <f>+$F138*'2a'!P108</f>
        <v>0</v>
      </c>
      <c r="S138" s="2153">
        <f>+$F138*'2a'!Q108</f>
        <v>0</v>
      </c>
      <c r="T138" s="2126"/>
      <c r="U138" s="2126"/>
      <c r="V138" s="2126"/>
      <c r="W138" s="478"/>
      <c r="X138" s="478"/>
      <c r="Y138" s="566"/>
      <c r="Z138" s="566"/>
      <c r="AA138" s="566"/>
      <c r="AB138" s="566"/>
      <c r="AC138" s="566"/>
      <c r="AD138" s="566"/>
      <c r="AE138" s="566"/>
      <c r="AF138" s="566"/>
      <c r="AG138" s="566"/>
      <c r="AH138" s="566"/>
      <c r="AI138" s="566"/>
      <c r="AJ138" s="566"/>
      <c r="AK138" s="566"/>
      <c r="AL138" s="566"/>
      <c r="AM138" s="566"/>
      <c r="AN138" s="566"/>
      <c r="AO138" s="566"/>
      <c r="AP138" s="566"/>
      <c r="AQ138" s="566"/>
      <c r="AR138" s="566"/>
      <c r="AS138" s="566"/>
      <c r="AT138" s="566"/>
      <c r="AU138" s="566"/>
    </row>
    <row r="139" spans="1:47" ht="15" hidden="1" customHeight="1" x14ac:dyDescent="0.15">
      <c r="A139" s="2126"/>
      <c r="B139" s="2126"/>
      <c r="C139" s="2126"/>
      <c r="D139" s="2168">
        <f>'2a'!D109</f>
        <v>0</v>
      </c>
      <c r="E139" s="2169">
        <f>'2a'!E109</f>
        <v>0</v>
      </c>
      <c r="F139" s="2170">
        <f>'5a'!F81</f>
        <v>0.21</v>
      </c>
      <c r="G139" s="2130">
        <f t="shared" si="10"/>
        <v>0</v>
      </c>
      <c r="H139" s="2130">
        <f>+$F139*'2a'!F109</f>
        <v>0</v>
      </c>
      <c r="I139" s="2130">
        <f>+$F139*'2a'!G109</f>
        <v>0</v>
      </c>
      <c r="J139" s="2130">
        <f>+$F139*'2a'!H109</f>
        <v>0</v>
      </c>
      <c r="K139" s="2130">
        <f>+$F139*'2a'!I109</f>
        <v>0</v>
      </c>
      <c r="L139" s="2130">
        <f>+$F139*'2a'!J109</f>
        <v>0</v>
      </c>
      <c r="M139" s="2130">
        <f>+$F139*'2a'!K109</f>
        <v>0</v>
      </c>
      <c r="N139" s="2130">
        <f>+$F139*'2a'!L109</f>
        <v>0</v>
      </c>
      <c r="O139" s="2130">
        <f>+$F139*'2a'!M109</f>
        <v>0</v>
      </c>
      <c r="P139" s="2130">
        <f>+$F139*'2a'!N109</f>
        <v>0</v>
      </c>
      <c r="Q139" s="2130">
        <f>+$F139*'2a'!O109</f>
        <v>0</v>
      </c>
      <c r="R139" s="2130">
        <f>+$F139*'2a'!P109</f>
        <v>0</v>
      </c>
      <c r="S139" s="2153">
        <f>+$F139*'2a'!Q109</f>
        <v>0</v>
      </c>
      <c r="T139" s="2126"/>
      <c r="U139" s="2126"/>
      <c r="V139" s="2126"/>
      <c r="W139" s="478"/>
      <c r="X139" s="478"/>
      <c r="Y139" s="566"/>
      <c r="Z139" s="566"/>
      <c r="AA139" s="566"/>
      <c r="AB139" s="566"/>
      <c r="AC139" s="566"/>
      <c r="AD139" s="566"/>
      <c r="AE139" s="566"/>
      <c r="AF139" s="566"/>
      <c r="AG139" s="566"/>
      <c r="AH139" s="566"/>
      <c r="AI139" s="566"/>
      <c r="AJ139" s="566"/>
      <c r="AK139" s="566"/>
      <c r="AL139" s="566"/>
      <c r="AM139" s="566"/>
      <c r="AN139" s="566"/>
      <c r="AO139" s="566"/>
      <c r="AP139" s="566"/>
      <c r="AQ139" s="566"/>
      <c r="AR139" s="566"/>
      <c r="AS139" s="566"/>
      <c r="AT139" s="566"/>
      <c r="AU139" s="566"/>
    </row>
    <row r="140" spans="1:47" ht="15" hidden="1" customHeight="1" x14ac:dyDescent="0.15">
      <c r="A140" s="2126"/>
      <c r="B140" s="2126"/>
      <c r="C140" s="2126"/>
      <c r="D140" s="2171">
        <f>'2a'!D110</f>
        <v>0</v>
      </c>
      <c r="E140" s="2172">
        <f>'2a'!E110</f>
        <v>0</v>
      </c>
      <c r="F140" s="2173">
        <f>'5a'!F82</f>
        <v>0.21</v>
      </c>
      <c r="G140" s="2130">
        <f t="shared" si="10"/>
        <v>0</v>
      </c>
      <c r="H140" s="2130">
        <f>+$F140*'2a'!F110</f>
        <v>0</v>
      </c>
      <c r="I140" s="2130">
        <f>+$F140*'2a'!G110</f>
        <v>0</v>
      </c>
      <c r="J140" s="2130">
        <f>+$F140*'2a'!H110</f>
        <v>0</v>
      </c>
      <c r="K140" s="2130">
        <f>+$F140*'2a'!I110</f>
        <v>0</v>
      </c>
      <c r="L140" s="2130">
        <f>+$F140*'2a'!J110</f>
        <v>0</v>
      </c>
      <c r="M140" s="2130">
        <f>+$F140*'2a'!K110</f>
        <v>0</v>
      </c>
      <c r="N140" s="2130">
        <f>+$F140*'2a'!L110</f>
        <v>0</v>
      </c>
      <c r="O140" s="2130">
        <f>+$F140*'2a'!M110</f>
        <v>0</v>
      </c>
      <c r="P140" s="2130">
        <f>+$F140*'2a'!N110</f>
        <v>0</v>
      </c>
      <c r="Q140" s="2130">
        <f>+$F140*'2a'!O110</f>
        <v>0</v>
      </c>
      <c r="R140" s="2130">
        <f>+$F140*'2a'!P110</f>
        <v>0</v>
      </c>
      <c r="S140" s="2153">
        <f>+$F140*'2a'!Q110</f>
        <v>0</v>
      </c>
      <c r="T140" s="2126"/>
      <c r="U140" s="2126"/>
      <c r="V140" s="2126"/>
      <c r="W140" s="478"/>
      <c r="X140" s="478"/>
      <c r="Y140" s="566"/>
      <c r="Z140" s="566"/>
      <c r="AA140" s="566"/>
      <c r="AB140" s="566"/>
      <c r="AC140" s="566"/>
      <c r="AD140" s="566"/>
      <c r="AE140" s="566"/>
      <c r="AF140" s="566"/>
      <c r="AG140" s="566"/>
      <c r="AH140" s="566"/>
      <c r="AI140" s="566"/>
      <c r="AJ140" s="566"/>
      <c r="AK140" s="566"/>
      <c r="AL140" s="566"/>
      <c r="AM140" s="566"/>
      <c r="AN140" s="566"/>
      <c r="AO140" s="566"/>
      <c r="AP140" s="566"/>
      <c r="AQ140" s="566"/>
      <c r="AR140" s="566"/>
      <c r="AS140" s="566"/>
      <c r="AT140" s="566"/>
      <c r="AU140" s="566"/>
    </row>
    <row r="141" spans="1:47" ht="15" hidden="1" customHeight="1" x14ac:dyDescent="0.15">
      <c r="A141" s="2126"/>
      <c r="B141" s="2126"/>
      <c r="C141" s="2126"/>
      <c r="D141" s="2149" t="s">
        <v>971</v>
      </c>
      <c r="E141" s="2150">
        <f>SUM(G141:R141)</f>
        <v>0</v>
      </c>
      <c r="F141" s="2150"/>
      <c r="G141" s="2150">
        <f>'2a'!F102</f>
        <v>0</v>
      </c>
      <c r="H141" s="2150">
        <f>'2a'!G102</f>
        <v>0</v>
      </c>
      <c r="I141" s="2150">
        <f>'2a'!H102</f>
        <v>0</v>
      </c>
      <c r="J141" s="2150">
        <f>'2a'!I102</f>
        <v>0</v>
      </c>
      <c r="K141" s="2150">
        <f>'2a'!J102</f>
        <v>0</v>
      </c>
      <c r="L141" s="2150">
        <f>'2a'!K102</f>
        <v>0</v>
      </c>
      <c r="M141" s="2150">
        <f>'2a'!L102</f>
        <v>0</v>
      </c>
      <c r="N141" s="2150">
        <f>'2a'!M102</f>
        <v>0</v>
      </c>
      <c r="O141" s="2150">
        <f>'2a'!N102</f>
        <v>0</v>
      </c>
      <c r="P141" s="2150">
        <f>'2a'!O102</f>
        <v>0</v>
      </c>
      <c r="Q141" s="2150">
        <f>'2a'!P102</f>
        <v>0</v>
      </c>
      <c r="R141" s="2174">
        <f>'2a'!Q102</f>
        <v>0</v>
      </c>
      <c r="S141" s="2126"/>
      <c r="T141" s="2126"/>
      <c r="U141" s="2126"/>
      <c r="V141" s="2126"/>
      <c r="W141" s="478"/>
      <c r="X141" s="478"/>
      <c r="Y141" s="566"/>
      <c r="Z141" s="566"/>
      <c r="AA141" s="566"/>
      <c r="AB141" s="566"/>
      <c r="AC141" s="566"/>
      <c r="AD141" s="566"/>
      <c r="AE141" s="566"/>
      <c r="AF141" s="566"/>
      <c r="AG141" s="566"/>
      <c r="AH141" s="566"/>
      <c r="AI141" s="566"/>
      <c r="AJ141" s="566"/>
      <c r="AK141" s="566"/>
      <c r="AL141" s="566"/>
      <c r="AM141" s="566"/>
      <c r="AN141" s="566"/>
      <c r="AO141" s="566"/>
      <c r="AP141" s="566"/>
      <c r="AQ141" s="566"/>
      <c r="AR141" s="566"/>
      <c r="AS141" s="566"/>
      <c r="AT141" s="566"/>
      <c r="AU141" s="566"/>
    </row>
    <row r="142" spans="1:47" hidden="1" x14ac:dyDescent="0.15">
      <c r="A142" s="2126"/>
      <c r="B142" s="2126"/>
      <c r="C142" s="2126"/>
      <c r="D142" s="2158" t="s">
        <v>1283</v>
      </c>
      <c r="E142" s="2130">
        <f>SUM(G142:R142)</f>
        <v>0</v>
      </c>
      <c r="F142" s="2166">
        <f>IF(E141=0,0,E142/E141)</f>
        <v>0</v>
      </c>
      <c r="G142" s="2130">
        <f t="shared" ref="G142:R142" si="11">SUM(H134:H140)</f>
        <v>0</v>
      </c>
      <c r="H142" s="2130">
        <f t="shared" si="11"/>
        <v>0</v>
      </c>
      <c r="I142" s="2130">
        <f t="shared" si="11"/>
        <v>0</v>
      </c>
      <c r="J142" s="2130">
        <f t="shared" si="11"/>
        <v>0</v>
      </c>
      <c r="K142" s="2130">
        <f t="shared" si="11"/>
        <v>0</v>
      </c>
      <c r="L142" s="2130">
        <f t="shared" si="11"/>
        <v>0</v>
      </c>
      <c r="M142" s="2130">
        <f t="shared" si="11"/>
        <v>0</v>
      </c>
      <c r="N142" s="2130">
        <f t="shared" si="11"/>
        <v>0</v>
      </c>
      <c r="O142" s="2130">
        <f t="shared" si="11"/>
        <v>0</v>
      </c>
      <c r="P142" s="2130">
        <f t="shared" si="11"/>
        <v>0</v>
      </c>
      <c r="Q142" s="2130">
        <f t="shared" si="11"/>
        <v>0</v>
      </c>
      <c r="R142" s="2153">
        <f t="shared" si="11"/>
        <v>0</v>
      </c>
      <c r="S142" s="2126"/>
      <c r="T142" s="2126"/>
      <c r="U142" s="2126"/>
      <c r="V142" s="2126"/>
      <c r="W142" s="478"/>
      <c r="X142" s="478"/>
      <c r="Y142" s="566"/>
      <c r="Z142" s="566"/>
      <c r="AA142" s="566"/>
      <c r="AB142" s="566"/>
      <c r="AC142" s="566"/>
      <c r="AD142" s="566"/>
      <c r="AE142" s="566"/>
      <c r="AF142" s="566"/>
      <c r="AG142" s="566"/>
      <c r="AH142" s="566"/>
      <c r="AI142" s="566"/>
      <c r="AJ142" s="566"/>
      <c r="AK142" s="566"/>
      <c r="AL142" s="566"/>
      <c r="AM142" s="566"/>
      <c r="AN142" s="566"/>
      <c r="AO142" s="566"/>
      <c r="AP142" s="566"/>
      <c r="AQ142" s="566"/>
      <c r="AR142" s="566"/>
      <c r="AS142" s="566"/>
      <c r="AT142" s="566"/>
      <c r="AU142" s="566"/>
    </row>
    <row r="143" spans="1:47" hidden="1" x14ac:dyDescent="0.15">
      <c r="A143" s="2126"/>
      <c r="B143" s="2126"/>
      <c r="C143" s="2126"/>
      <c r="D143" s="2161" t="s">
        <v>1280</v>
      </c>
      <c r="E143" s="2138">
        <f>+E141+E142</f>
        <v>0</v>
      </c>
      <c r="F143" s="2139"/>
      <c r="G143" s="2138">
        <f>+G141+G142</f>
        <v>0</v>
      </c>
      <c r="H143" s="2138">
        <f t="shared" ref="H143:R143" si="12">+H141+H142</f>
        <v>0</v>
      </c>
      <c r="I143" s="2138">
        <f t="shared" si="12"/>
        <v>0</v>
      </c>
      <c r="J143" s="2138">
        <f t="shared" si="12"/>
        <v>0</v>
      </c>
      <c r="K143" s="2138">
        <f t="shared" si="12"/>
        <v>0</v>
      </c>
      <c r="L143" s="2138">
        <f t="shared" si="12"/>
        <v>0</v>
      </c>
      <c r="M143" s="2138">
        <f t="shared" si="12"/>
        <v>0</v>
      </c>
      <c r="N143" s="2138">
        <f t="shared" si="12"/>
        <v>0</v>
      </c>
      <c r="O143" s="2138">
        <f t="shared" si="12"/>
        <v>0</v>
      </c>
      <c r="P143" s="2138">
        <f t="shared" si="12"/>
        <v>0</v>
      </c>
      <c r="Q143" s="2138">
        <f t="shared" si="12"/>
        <v>0</v>
      </c>
      <c r="R143" s="2138">
        <f t="shared" si="12"/>
        <v>0</v>
      </c>
      <c r="S143" s="2126"/>
      <c r="T143" s="2126"/>
      <c r="U143" s="2126"/>
      <c r="V143" s="2126"/>
      <c r="W143" s="478"/>
      <c r="X143" s="478"/>
      <c r="Y143" s="566"/>
      <c r="Z143" s="566"/>
      <c r="AA143" s="566"/>
      <c r="AB143" s="566"/>
      <c r="AC143" s="566"/>
      <c r="AD143" s="566"/>
      <c r="AE143" s="566"/>
      <c r="AF143" s="566"/>
      <c r="AG143" s="566"/>
      <c r="AH143" s="566"/>
      <c r="AI143" s="566"/>
      <c r="AJ143" s="566"/>
      <c r="AK143" s="566"/>
      <c r="AL143" s="566"/>
      <c r="AM143" s="566"/>
      <c r="AN143" s="566"/>
      <c r="AO143" s="566"/>
      <c r="AP143" s="566"/>
      <c r="AQ143" s="566"/>
      <c r="AR143" s="566"/>
      <c r="AS143" s="566"/>
      <c r="AT143" s="566"/>
      <c r="AU143" s="566"/>
    </row>
    <row r="144" spans="1:47" ht="32.25" hidden="1" customHeight="1" x14ac:dyDescent="0.15">
      <c r="A144" s="2126"/>
      <c r="B144" s="2126"/>
      <c r="C144" s="2126"/>
      <c r="D144" s="2130"/>
      <c r="E144" s="2130"/>
      <c r="F144" s="2130"/>
      <c r="G144" s="2130"/>
      <c r="H144" s="2130"/>
      <c r="I144" s="2126"/>
      <c r="J144" s="2126"/>
      <c r="K144" s="2126"/>
      <c r="L144" s="2126"/>
      <c r="M144" s="2126"/>
      <c r="N144" s="2126"/>
      <c r="O144" s="2126"/>
      <c r="P144" s="2126"/>
      <c r="Q144" s="2126"/>
      <c r="R144" s="2126"/>
      <c r="S144" s="2126"/>
      <c r="T144" s="2126"/>
      <c r="U144" s="2126"/>
      <c r="V144" s="2126"/>
      <c r="W144" s="478"/>
      <c r="X144" s="478"/>
      <c r="Y144" s="566"/>
      <c r="Z144" s="566"/>
      <c r="AA144" s="566"/>
      <c r="AB144" s="566"/>
      <c r="AC144" s="566"/>
      <c r="AD144" s="566"/>
      <c r="AE144" s="566"/>
      <c r="AF144" s="566"/>
      <c r="AG144" s="566"/>
      <c r="AH144" s="566"/>
      <c r="AI144" s="566"/>
      <c r="AJ144" s="566"/>
      <c r="AK144" s="566"/>
      <c r="AL144" s="566"/>
      <c r="AM144" s="566"/>
      <c r="AN144" s="566"/>
      <c r="AO144" s="566"/>
      <c r="AP144" s="566"/>
      <c r="AQ144" s="566"/>
      <c r="AR144" s="566"/>
      <c r="AS144" s="566"/>
      <c r="AT144" s="566"/>
      <c r="AU144" s="566"/>
    </row>
    <row r="145" spans="1:47" ht="24" hidden="1" customHeight="1" x14ac:dyDescent="0.15">
      <c r="A145" s="2126"/>
      <c r="B145" s="2130"/>
      <c r="C145" s="2130" t="s">
        <v>502</v>
      </c>
      <c r="D145" s="2825" t="s">
        <v>1044</v>
      </c>
      <c r="E145" s="2825"/>
      <c r="F145" s="2825"/>
      <c r="G145" s="2126"/>
      <c r="H145" s="2126"/>
      <c r="I145" s="2126"/>
      <c r="J145" s="2126"/>
      <c r="K145" s="2126"/>
      <c r="L145" s="2126"/>
      <c r="M145" s="2126"/>
      <c r="N145" s="2126"/>
      <c r="O145" s="2126"/>
      <c r="P145" s="2126"/>
      <c r="Q145" s="2126"/>
      <c r="R145" s="2126"/>
      <c r="S145" s="2126"/>
      <c r="T145" s="2126"/>
      <c r="U145" s="2126"/>
      <c r="V145" s="2126"/>
      <c r="W145" s="478"/>
      <c r="X145" s="478"/>
      <c r="Y145" s="566"/>
      <c r="Z145" s="566"/>
      <c r="AA145" s="566"/>
      <c r="AB145" s="566"/>
      <c r="AC145" s="566"/>
      <c r="AD145" s="566"/>
      <c r="AE145" s="566"/>
      <c r="AF145" s="566"/>
      <c r="AG145" s="566"/>
      <c r="AH145" s="566"/>
      <c r="AI145" s="566"/>
      <c r="AJ145" s="566"/>
      <c r="AK145" s="566"/>
      <c r="AL145" s="566"/>
      <c r="AM145" s="566"/>
      <c r="AN145" s="566"/>
      <c r="AO145" s="566"/>
      <c r="AP145" s="566"/>
      <c r="AQ145" s="566"/>
      <c r="AR145" s="566"/>
      <c r="AS145" s="566"/>
      <c r="AT145" s="566"/>
      <c r="AU145" s="566"/>
    </row>
    <row r="146" spans="1:47" hidden="1" x14ac:dyDescent="0.15">
      <c r="A146" s="2126"/>
      <c r="B146" s="2126"/>
      <c r="C146" s="2126"/>
      <c r="D146" s="2136" t="s">
        <v>1284</v>
      </c>
      <c r="E146" s="2138"/>
      <c r="F146" s="2138"/>
      <c r="G146" s="2150" t="s">
        <v>970</v>
      </c>
      <c r="H146" s="2130"/>
      <c r="I146" s="2154"/>
      <c r="J146" s="2154"/>
      <c r="K146" s="2154"/>
      <c r="L146" s="2154"/>
      <c r="M146" s="2154"/>
      <c r="N146" s="2154"/>
      <c r="O146" s="2154"/>
      <c r="P146" s="2154"/>
      <c r="Q146" s="2154"/>
      <c r="R146" s="2154"/>
      <c r="S146" s="2154"/>
      <c r="T146" s="2154"/>
      <c r="U146" s="2126"/>
      <c r="V146" s="2126"/>
      <c r="W146" s="478"/>
      <c r="X146" s="478"/>
      <c r="Y146" s="566"/>
      <c r="Z146" s="566"/>
      <c r="AA146" s="566"/>
      <c r="AB146" s="566"/>
      <c r="AC146" s="566"/>
      <c r="AD146" s="566"/>
      <c r="AE146" s="566"/>
      <c r="AF146" s="566"/>
      <c r="AG146" s="566"/>
      <c r="AH146" s="566"/>
      <c r="AI146" s="566"/>
      <c r="AJ146" s="566"/>
      <c r="AK146" s="566"/>
      <c r="AL146" s="566"/>
      <c r="AM146" s="566"/>
      <c r="AN146" s="566"/>
      <c r="AO146" s="566"/>
      <c r="AP146" s="566"/>
      <c r="AQ146" s="566"/>
      <c r="AR146" s="566"/>
      <c r="AS146" s="566"/>
      <c r="AT146" s="566"/>
      <c r="AU146" s="566"/>
    </row>
    <row r="147" spans="1:47" hidden="1" x14ac:dyDescent="0.15">
      <c r="A147" s="2126"/>
      <c r="B147" s="2126"/>
      <c r="C147" s="2126">
        <v>1</v>
      </c>
      <c r="D147" s="2828" t="s">
        <v>1285</v>
      </c>
      <c r="E147" s="2829"/>
      <c r="F147" s="2175">
        <f>'5a'!$F$90</f>
        <v>0.21</v>
      </c>
      <c r="G147" s="2150"/>
      <c r="H147" s="2151"/>
      <c r="I147" s="2150"/>
      <c r="J147" s="2150"/>
      <c r="K147" s="2150"/>
      <c r="L147" s="2150"/>
      <c r="M147" s="2150"/>
      <c r="N147" s="2150"/>
      <c r="O147" s="2150"/>
      <c r="P147" s="2150"/>
      <c r="Q147" s="2151"/>
      <c r="R147" s="2152"/>
      <c r="S147" s="2126"/>
      <c r="T147" s="2126"/>
      <c r="U147" s="2126"/>
      <c r="V147" s="2126"/>
      <c r="W147" s="478"/>
      <c r="X147" s="478"/>
      <c r="Y147" s="566"/>
      <c r="Z147" s="566"/>
      <c r="AA147" s="566"/>
      <c r="AB147" s="566"/>
      <c r="AC147" s="566"/>
      <c r="AD147" s="566"/>
      <c r="AE147" s="566"/>
      <c r="AF147" s="566"/>
      <c r="AG147" s="566"/>
      <c r="AH147" s="566"/>
      <c r="AI147" s="566"/>
      <c r="AJ147" s="566"/>
      <c r="AK147" s="566"/>
      <c r="AL147" s="566"/>
      <c r="AM147" s="566"/>
      <c r="AN147" s="566"/>
      <c r="AO147" s="566"/>
      <c r="AP147" s="566"/>
      <c r="AQ147" s="566"/>
      <c r="AR147" s="566"/>
      <c r="AS147" s="566"/>
      <c r="AT147" s="566"/>
      <c r="AU147" s="566"/>
    </row>
    <row r="148" spans="1:47" hidden="1" x14ac:dyDescent="0.15">
      <c r="A148" s="2126"/>
      <c r="B148" s="2126"/>
      <c r="C148" s="2126"/>
      <c r="D148" s="2149" t="s">
        <v>1285</v>
      </c>
      <c r="E148" s="2130">
        <f>SUM(F148:R148)</f>
        <v>0</v>
      </c>
      <c r="F148" s="2130"/>
      <c r="G148" s="2130">
        <f>pr!F19</f>
        <v>0</v>
      </c>
      <c r="H148" s="2130">
        <f>pr!G19</f>
        <v>0</v>
      </c>
      <c r="I148" s="2130">
        <f>pr!H19</f>
        <v>0</v>
      </c>
      <c r="J148" s="2130">
        <f>pr!I19</f>
        <v>0</v>
      </c>
      <c r="K148" s="2130">
        <f>pr!J19</f>
        <v>0</v>
      </c>
      <c r="L148" s="2130">
        <f>pr!K19</f>
        <v>0</v>
      </c>
      <c r="M148" s="2130">
        <f>pr!L19</f>
        <v>0</v>
      </c>
      <c r="N148" s="2130">
        <f>pr!M19</f>
        <v>0</v>
      </c>
      <c r="O148" s="2130">
        <f>pr!N19</f>
        <v>0</v>
      </c>
      <c r="P148" s="2130">
        <f>pr!O19</f>
        <v>0</v>
      </c>
      <c r="Q148" s="2130">
        <f>pr!P19</f>
        <v>0</v>
      </c>
      <c r="R148" s="2153">
        <f>pr!Q19</f>
        <v>0</v>
      </c>
      <c r="S148" s="2126"/>
      <c r="T148" s="2126"/>
      <c r="U148" s="2126"/>
      <c r="V148" s="2126"/>
      <c r="W148" s="478"/>
      <c r="X148" s="478"/>
      <c r="Y148" s="566"/>
      <c r="Z148" s="566"/>
      <c r="AA148" s="566"/>
      <c r="AB148" s="566"/>
      <c r="AC148" s="566"/>
      <c r="AD148" s="566"/>
      <c r="AE148" s="566"/>
      <c r="AF148" s="566"/>
      <c r="AG148" s="566"/>
      <c r="AH148" s="566"/>
      <c r="AI148" s="566"/>
      <c r="AJ148" s="566"/>
      <c r="AK148" s="566"/>
      <c r="AL148" s="566"/>
      <c r="AM148" s="566"/>
      <c r="AN148" s="566"/>
      <c r="AO148" s="566"/>
      <c r="AP148" s="566"/>
      <c r="AQ148" s="566"/>
      <c r="AR148" s="566"/>
      <c r="AS148" s="566"/>
      <c r="AT148" s="566"/>
      <c r="AU148" s="566"/>
    </row>
    <row r="149" spans="1:47" hidden="1" x14ac:dyDescent="0.15">
      <c r="A149" s="2126"/>
      <c r="B149" s="2126"/>
      <c r="C149" s="2126"/>
      <c r="D149" s="2144" t="s">
        <v>1638</v>
      </c>
      <c r="E149" s="2130">
        <f t="shared" ref="E149:R149" si="13">SUM(E148:E148)</f>
        <v>0</v>
      </c>
      <c r="F149" s="2130">
        <f t="shared" si="13"/>
        <v>0</v>
      </c>
      <c r="G149" s="2130">
        <f t="shared" si="13"/>
        <v>0</v>
      </c>
      <c r="H149" s="2130">
        <f t="shared" si="13"/>
        <v>0</v>
      </c>
      <c r="I149" s="2130">
        <f t="shared" si="13"/>
        <v>0</v>
      </c>
      <c r="J149" s="2130">
        <f t="shared" si="13"/>
        <v>0</v>
      </c>
      <c r="K149" s="2130">
        <f t="shared" si="13"/>
        <v>0</v>
      </c>
      <c r="L149" s="2130">
        <f t="shared" si="13"/>
        <v>0</v>
      </c>
      <c r="M149" s="2130">
        <f t="shared" si="13"/>
        <v>0</v>
      </c>
      <c r="N149" s="2130">
        <f t="shared" si="13"/>
        <v>0</v>
      </c>
      <c r="O149" s="2130">
        <f t="shared" si="13"/>
        <v>0</v>
      </c>
      <c r="P149" s="2130">
        <f t="shared" si="13"/>
        <v>0</v>
      </c>
      <c r="Q149" s="2130">
        <f t="shared" si="13"/>
        <v>0</v>
      </c>
      <c r="R149" s="2153">
        <f t="shared" si="13"/>
        <v>0</v>
      </c>
      <c r="S149" s="2126"/>
      <c r="T149" s="2126"/>
      <c r="U149" s="2126"/>
      <c r="V149" s="2126"/>
      <c r="W149" s="478"/>
      <c r="X149" s="478"/>
      <c r="Y149" s="566"/>
      <c r="Z149" s="566"/>
      <c r="AA149" s="566"/>
      <c r="AB149" s="566"/>
      <c r="AC149" s="566"/>
      <c r="AD149" s="566"/>
      <c r="AE149" s="566"/>
      <c r="AF149" s="566"/>
      <c r="AG149" s="566"/>
      <c r="AH149" s="566"/>
      <c r="AI149" s="566"/>
      <c r="AJ149" s="566"/>
      <c r="AK149" s="566"/>
      <c r="AL149" s="566"/>
      <c r="AM149" s="566"/>
      <c r="AN149" s="566"/>
      <c r="AO149" s="566"/>
      <c r="AP149" s="566"/>
      <c r="AQ149" s="566"/>
      <c r="AR149" s="566"/>
      <c r="AS149" s="566"/>
      <c r="AT149" s="566"/>
      <c r="AU149" s="566"/>
    </row>
    <row r="150" spans="1:47" hidden="1" x14ac:dyDescent="0.15">
      <c r="A150" s="2126"/>
      <c r="B150" s="2126"/>
      <c r="C150" s="2126"/>
      <c r="D150" s="2158" t="s">
        <v>1283</v>
      </c>
      <c r="E150" s="2130">
        <f>SUM(F150:Q150)</f>
        <v>0</v>
      </c>
      <c r="F150" s="2130">
        <f>+F149*$F$147</f>
        <v>0</v>
      </c>
      <c r="G150" s="2130">
        <f t="shared" ref="G150:R150" si="14">+G149*$F$147</f>
        <v>0</v>
      </c>
      <c r="H150" s="2130">
        <f t="shared" si="14"/>
        <v>0</v>
      </c>
      <c r="I150" s="2130">
        <f t="shared" si="14"/>
        <v>0</v>
      </c>
      <c r="J150" s="2130">
        <f t="shared" si="14"/>
        <v>0</v>
      </c>
      <c r="K150" s="2130">
        <f t="shared" si="14"/>
        <v>0</v>
      </c>
      <c r="L150" s="2130">
        <f t="shared" si="14"/>
        <v>0</v>
      </c>
      <c r="M150" s="2130">
        <f t="shared" si="14"/>
        <v>0</v>
      </c>
      <c r="N150" s="2130">
        <f t="shared" si="14"/>
        <v>0</v>
      </c>
      <c r="O150" s="2130">
        <f t="shared" si="14"/>
        <v>0</v>
      </c>
      <c r="P150" s="2130">
        <f t="shared" si="14"/>
        <v>0</v>
      </c>
      <c r="Q150" s="2130">
        <f t="shared" si="14"/>
        <v>0</v>
      </c>
      <c r="R150" s="2153">
        <f t="shared" si="14"/>
        <v>0</v>
      </c>
      <c r="S150" s="2126"/>
      <c r="T150" s="2126"/>
      <c r="U150" s="2126"/>
      <c r="V150" s="2126"/>
      <c r="W150" s="478"/>
      <c r="X150" s="478"/>
      <c r="Y150" s="566"/>
      <c r="Z150" s="566"/>
      <c r="AA150" s="566"/>
      <c r="AB150" s="566"/>
      <c r="AC150" s="566"/>
      <c r="AD150" s="566"/>
      <c r="AE150" s="566"/>
      <c r="AF150" s="566"/>
      <c r="AG150" s="566"/>
      <c r="AH150" s="566"/>
      <c r="AI150" s="566"/>
      <c r="AJ150" s="566"/>
      <c r="AK150" s="566"/>
      <c r="AL150" s="566"/>
      <c r="AM150" s="566"/>
      <c r="AN150" s="566"/>
      <c r="AO150" s="566"/>
      <c r="AP150" s="566"/>
      <c r="AQ150" s="566"/>
      <c r="AR150" s="566"/>
      <c r="AS150" s="566"/>
      <c r="AT150" s="566"/>
      <c r="AU150" s="566"/>
    </row>
    <row r="151" spans="1:47" hidden="1" x14ac:dyDescent="0.15">
      <c r="A151" s="2126"/>
      <c r="B151" s="2126"/>
      <c r="C151" s="2126"/>
      <c r="D151" s="2161" t="s">
        <v>1288</v>
      </c>
      <c r="E151" s="2138">
        <f>SUM(F151:R151)</f>
        <v>0</v>
      </c>
      <c r="F151" s="2138">
        <f>SUM(F149:F150)</f>
        <v>0</v>
      </c>
      <c r="G151" s="2138">
        <f t="shared" ref="G151:R151" si="15">SUM(G149:G150)</f>
        <v>0</v>
      </c>
      <c r="H151" s="2138">
        <f t="shared" si="15"/>
        <v>0</v>
      </c>
      <c r="I151" s="2138">
        <f t="shared" si="15"/>
        <v>0</v>
      </c>
      <c r="J151" s="2138">
        <f t="shared" si="15"/>
        <v>0</v>
      </c>
      <c r="K151" s="2138">
        <f t="shared" si="15"/>
        <v>0</v>
      </c>
      <c r="L151" s="2138">
        <f t="shared" si="15"/>
        <v>0</v>
      </c>
      <c r="M151" s="2138">
        <f t="shared" si="15"/>
        <v>0</v>
      </c>
      <c r="N151" s="2138">
        <f t="shared" si="15"/>
        <v>0</v>
      </c>
      <c r="O151" s="2138">
        <f t="shared" si="15"/>
        <v>0</v>
      </c>
      <c r="P151" s="2138">
        <f t="shared" si="15"/>
        <v>0</v>
      </c>
      <c r="Q151" s="2138">
        <f t="shared" si="15"/>
        <v>0</v>
      </c>
      <c r="R151" s="2167">
        <f t="shared" si="15"/>
        <v>0</v>
      </c>
      <c r="S151" s="2126"/>
      <c r="T151" s="2126"/>
      <c r="U151" s="2126"/>
      <c r="V151" s="2126"/>
      <c r="W151" s="478"/>
      <c r="X151" s="478"/>
      <c r="Y151" s="566"/>
      <c r="Z151" s="566"/>
      <c r="AA151" s="566"/>
      <c r="AB151" s="566"/>
      <c r="AC151" s="566"/>
      <c r="AD151" s="566"/>
      <c r="AE151" s="566"/>
      <c r="AF151" s="566"/>
      <c r="AG151" s="566"/>
      <c r="AH151" s="566"/>
      <c r="AI151" s="566"/>
      <c r="AJ151" s="566"/>
      <c r="AK151" s="566"/>
      <c r="AL151" s="566"/>
      <c r="AM151" s="566"/>
      <c r="AN151" s="566"/>
      <c r="AO151" s="566"/>
      <c r="AP151" s="566"/>
      <c r="AQ151" s="566"/>
      <c r="AR151" s="566"/>
      <c r="AS151" s="566"/>
      <c r="AT151" s="566"/>
      <c r="AU151" s="566"/>
    </row>
    <row r="152" spans="1:47" hidden="1" x14ac:dyDescent="0.15">
      <c r="A152" s="2126"/>
      <c r="B152" s="2126"/>
      <c r="C152" s="2126">
        <v>2</v>
      </c>
      <c r="D152" s="2828" t="s">
        <v>1563</v>
      </c>
      <c r="E152" s="2829"/>
      <c r="F152" s="2150"/>
      <c r="G152" s="2150" t="s">
        <v>1273</v>
      </c>
      <c r="H152" s="2150" t="s">
        <v>1289</v>
      </c>
      <c r="I152" s="2150">
        <f>SUM(E153:E181)</f>
        <v>1800</v>
      </c>
      <c r="J152" s="2150"/>
      <c r="K152" s="2150"/>
      <c r="L152" s="2150"/>
      <c r="M152" s="2150"/>
      <c r="N152" s="2150"/>
      <c r="O152" s="2150"/>
      <c r="P152" s="2150"/>
      <c r="Q152" s="2174"/>
      <c r="R152" s="2174"/>
      <c r="S152" s="2130"/>
      <c r="T152" s="2130"/>
      <c r="U152" s="2126"/>
      <c r="V152" s="2126"/>
      <c r="W152" s="478"/>
      <c r="X152" s="478"/>
      <c r="Y152" s="566"/>
      <c r="Z152" s="566"/>
      <c r="AA152" s="566"/>
      <c r="AB152" s="566"/>
      <c r="AC152" s="566"/>
      <c r="AD152" s="566"/>
      <c r="AE152" s="566"/>
      <c r="AF152" s="566"/>
      <c r="AG152" s="566"/>
      <c r="AH152" s="566"/>
      <c r="AI152" s="566"/>
      <c r="AJ152" s="566"/>
      <c r="AK152" s="566"/>
      <c r="AL152" s="566"/>
      <c r="AM152" s="566"/>
      <c r="AN152" s="566"/>
      <c r="AO152" s="566"/>
      <c r="AP152" s="566"/>
      <c r="AQ152" s="566"/>
      <c r="AR152" s="566"/>
      <c r="AS152" s="566"/>
      <c r="AT152" s="566"/>
      <c r="AU152" s="566"/>
    </row>
    <row r="153" spans="1:47" hidden="1" x14ac:dyDescent="0.15">
      <c r="A153" s="2126"/>
      <c r="B153" s="2126"/>
      <c r="C153" s="2126"/>
      <c r="D153" s="2176" t="e">
        <f>'2b'!#REF!</f>
        <v>#REF!</v>
      </c>
      <c r="E153" s="2130">
        <f>'2b'!E27</f>
        <v>1800</v>
      </c>
      <c r="F153" s="2177">
        <f>'5a'!F92</f>
        <v>0.21</v>
      </c>
      <c r="G153" s="2130">
        <f>+E153*F153</f>
        <v>378</v>
      </c>
      <c r="H153" s="2130" t="s">
        <v>1274</v>
      </c>
      <c r="I153" s="2130">
        <f>SUM(G153:G181)</f>
        <v>378</v>
      </c>
      <c r="J153" s="2130" t="s">
        <v>1279</v>
      </c>
      <c r="K153" s="2126"/>
      <c r="L153" s="2126"/>
      <c r="M153" s="2126"/>
      <c r="N153" s="2126"/>
      <c r="O153" s="2126"/>
      <c r="P153" s="2126"/>
      <c r="Q153" s="2146"/>
      <c r="R153" s="2146"/>
      <c r="S153" s="2126"/>
      <c r="T153" s="2126"/>
      <c r="U153" s="2126"/>
      <c r="V153" s="2126"/>
      <c r="W153" s="478"/>
      <c r="X153" s="478"/>
      <c r="Y153" s="566"/>
      <c r="Z153" s="566"/>
      <c r="AA153" s="566"/>
      <c r="AB153" s="566"/>
      <c r="AC153" s="566"/>
      <c r="AD153" s="566"/>
      <c r="AE153" s="566"/>
      <c r="AF153" s="566"/>
      <c r="AG153" s="566"/>
      <c r="AH153" s="566"/>
      <c r="AI153" s="566"/>
      <c r="AJ153" s="566"/>
      <c r="AK153" s="566"/>
      <c r="AL153" s="566"/>
      <c r="AM153" s="566"/>
      <c r="AN153" s="566"/>
      <c r="AO153" s="566"/>
      <c r="AP153" s="566"/>
      <c r="AQ153" s="566"/>
      <c r="AR153" s="566"/>
      <c r="AS153" s="566"/>
      <c r="AT153" s="566"/>
      <c r="AU153" s="566"/>
    </row>
    <row r="154" spans="1:47" hidden="1" x14ac:dyDescent="0.15">
      <c r="A154" s="2126"/>
      <c r="B154" s="2126"/>
      <c r="C154" s="2126"/>
      <c r="D154" s="2178">
        <f>'2b'!D29</f>
        <v>0</v>
      </c>
      <c r="E154" s="2130">
        <f>'2b'!E29</f>
        <v>0</v>
      </c>
      <c r="F154" s="2177">
        <f>'5a'!F93</f>
        <v>0.21</v>
      </c>
      <c r="G154" s="2130">
        <f t="shared" ref="G154:G180" si="16">+E154*F154</f>
        <v>0</v>
      </c>
      <c r="H154" s="2130" t="s">
        <v>1275</v>
      </c>
      <c r="I154" s="2130">
        <f>+IF(I152=0,0,I153/I152)</f>
        <v>0.21</v>
      </c>
      <c r="J154" s="2130"/>
      <c r="K154" s="2126"/>
      <c r="L154" s="2126"/>
      <c r="M154" s="2126"/>
      <c r="N154" s="2126"/>
      <c r="O154" s="2126"/>
      <c r="P154" s="2126"/>
      <c r="Q154" s="2146"/>
      <c r="R154" s="2146"/>
      <c r="S154" s="2126"/>
      <c r="T154" s="2126"/>
      <c r="U154" s="2126"/>
      <c r="V154" s="2126"/>
      <c r="W154" s="478"/>
      <c r="X154" s="478"/>
      <c r="Y154" s="566"/>
      <c r="Z154" s="566"/>
      <c r="AA154" s="566"/>
      <c r="AB154" s="566"/>
      <c r="AC154" s="566"/>
      <c r="AD154" s="566"/>
      <c r="AE154" s="566"/>
      <c r="AF154" s="566"/>
      <c r="AG154" s="566"/>
      <c r="AH154" s="566"/>
      <c r="AI154" s="566"/>
      <c r="AJ154" s="566"/>
      <c r="AK154" s="566"/>
      <c r="AL154" s="566"/>
      <c r="AM154" s="566"/>
      <c r="AN154" s="566"/>
      <c r="AO154" s="566"/>
      <c r="AP154" s="566"/>
      <c r="AQ154" s="566"/>
      <c r="AR154" s="566"/>
      <c r="AS154" s="566"/>
      <c r="AT154" s="566"/>
      <c r="AU154" s="566"/>
    </row>
    <row r="155" spans="1:47" hidden="1" x14ac:dyDescent="0.15">
      <c r="A155" s="2126"/>
      <c r="B155" s="2126"/>
      <c r="C155" s="2126"/>
      <c r="D155" s="2178">
        <f>'2b'!D31</f>
        <v>0</v>
      </c>
      <c r="E155" s="2130">
        <f>'2b'!E31</f>
        <v>0</v>
      </c>
      <c r="F155" s="2177">
        <f>'5a'!F94</f>
        <v>0.21</v>
      </c>
      <c r="G155" s="2130">
        <f t="shared" si="16"/>
        <v>0</v>
      </c>
      <c r="H155" s="2130"/>
      <c r="I155" s="2126"/>
      <c r="J155" s="2126"/>
      <c r="K155" s="2126"/>
      <c r="L155" s="2126"/>
      <c r="M155" s="2126"/>
      <c r="N155" s="2126"/>
      <c r="O155" s="2126"/>
      <c r="P155" s="2126"/>
      <c r="Q155" s="2146"/>
      <c r="R155" s="2146"/>
      <c r="S155" s="2126"/>
      <c r="T155" s="2126"/>
      <c r="U155" s="2126"/>
      <c r="V155" s="2126"/>
      <c r="W155" s="478"/>
      <c r="X155" s="478"/>
      <c r="Y155" s="566"/>
      <c r="Z155" s="566"/>
      <c r="AA155" s="566"/>
      <c r="AB155" s="566"/>
      <c r="AC155" s="566"/>
      <c r="AD155" s="566"/>
      <c r="AE155" s="566"/>
      <c r="AF155" s="566"/>
      <c r="AG155" s="566"/>
      <c r="AH155" s="566"/>
      <c r="AI155" s="566"/>
      <c r="AJ155" s="566"/>
      <c r="AK155" s="566"/>
      <c r="AL155" s="566"/>
      <c r="AM155" s="566"/>
      <c r="AN155" s="566"/>
      <c r="AO155" s="566"/>
      <c r="AP155" s="566"/>
      <c r="AQ155" s="566"/>
      <c r="AR155" s="566"/>
      <c r="AS155" s="566"/>
      <c r="AT155" s="566"/>
      <c r="AU155" s="566"/>
    </row>
    <row r="156" spans="1:47" hidden="1" x14ac:dyDescent="0.15">
      <c r="A156" s="2126"/>
      <c r="B156" s="2126"/>
      <c r="C156" s="2126"/>
      <c r="D156" s="2178">
        <f>'2b'!D95</f>
        <v>0</v>
      </c>
      <c r="E156" s="2130">
        <f>'2b'!E95</f>
        <v>0</v>
      </c>
      <c r="F156" s="2177">
        <f>'5a'!F95</f>
        <v>0.21</v>
      </c>
      <c r="G156" s="2130">
        <f t="shared" si="16"/>
        <v>0</v>
      </c>
      <c r="H156" s="2130" t="s">
        <v>950</v>
      </c>
      <c r="I156" s="2126"/>
      <c r="J156" s="2126"/>
      <c r="K156" s="2126"/>
      <c r="L156" s="2126"/>
      <c r="M156" s="2126"/>
      <c r="N156" s="2126"/>
      <c r="O156" s="2126"/>
      <c r="P156" s="2126"/>
      <c r="Q156" s="2146"/>
      <c r="R156" s="2146"/>
      <c r="S156" s="2126"/>
      <c r="T156" s="2126"/>
      <c r="U156" s="2126"/>
      <c r="V156" s="2126"/>
      <c r="W156" s="478"/>
      <c r="X156" s="478"/>
      <c r="Y156" s="566"/>
      <c r="Z156" s="566"/>
      <c r="AA156" s="566"/>
      <c r="AB156" s="566"/>
      <c r="AC156" s="566"/>
      <c r="AD156" s="566"/>
      <c r="AE156" s="566"/>
      <c r="AF156" s="566"/>
      <c r="AG156" s="566"/>
      <c r="AH156" s="566"/>
      <c r="AI156" s="566"/>
      <c r="AJ156" s="566"/>
      <c r="AK156" s="566"/>
      <c r="AL156" s="566"/>
      <c r="AM156" s="566"/>
      <c r="AN156" s="566"/>
      <c r="AO156" s="566"/>
      <c r="AP156" s="566"/>
      <c r="AQ156" s="566"/>
      <c r="AR156" s="566"/>
      <c r="AS156" s="566"/>
      <c r="AT156" s="566"/>
      <c r="AU156" s="566"/>
    </row>
    <row r="157" spans="1:47" hidden="1" x14ac:dyDescent="0.15">
      <c r="A157" s="2126"/>
      <c r="B157" s="2126"/>
      <c r="C157" s="2126"/>
      <c r="D157" s="2178">
        <f>'2b'!D132</f>
        <v>0</v>
      </c>
      <c r="E157" s="2130">
        <f>'2b'!E132</f>
        <v>0</v>
      </c>
      <c r="F157" s="2177">
        <f>'5a'!F96</f>
        <v>0.21</v>
      </c>
      <c r="G157" s="2130">
        <f t="shared" si="16"/>
        <v>0</v>
      </c>
      <c r="H157" s="2130"/>
      <c r="I157" s="2126"/>
      <c r="J157" s="2126"/>
      <c r="K157" s="2126"/>
      <c r="L157" s="2126"/>
      <c r="M157" s="2126"/>
      <c r="N157" s="2126"/>
      <c r="O157" s="2126"/>
      <c r="P157" s="2126"/>
      <c r="Q157" s="2146"/>
      <c r="R157" s="2146"/>
      <c r="S157" s="2126"/>
      <c r="T157" s="2126"/>
      <c r="U157" s="2126"/>
      <c r="V157" s="2126"/>
      <c r="W157" s="478"/>
      <c r="X157" s="478"/>
      <c r="Y157" s="566"/>
      <c r="Z157" s="566"/>
      <c r="AA157" s="566"/>
      <c r="AB157" s="566"/>
      <c r="AC157" s="566"/>
      <c r="AD157" s="566"/>
      <c r="AE157" s="566"/>
      <c r="AF157" s="566"/>
      <c r="AG157" s="566"/>
      <c r="AH157" s="566"/>
      <c r="AI157" s="566"/>
      <c r="AJ157" s="566"/>
      <c r="AK157" s="566"/>
      <c r="AL157" s="566"/>
      <c r="AM157" s="566"/>
      <c r="AN157" s="566"/>
      <c r="AO157" s="566"/>
      <c r="AP157" s="566"/>
      <c r="AQ157" s="566"/>
      <c r="AR157" s="566"/>
      <c r="AS157" s="566"/>
      <c r="AT157" s="566"/>
      <c r="AU157" s="566"/>
    </row>
    <row r="158" spans="1:47" hidden="1" x14ac:dyDescent="0.15">
      <c r="A158" s="2126"/>
      <c r="B158" s="2126"/>
      <c r="C158" s="2126"/>
      <c r="D158" s="2178">
        <f>'2b'!D133</f>
        <v>0</v>
      </c>
      <c r="E158" s="2130">
        <f>'2b'!E133</f>
        <v>0</v>
      </c>
      <c r="F158" s="2177">
        <f>'5a'!F97</f>
        <v>0.21</v>
      </c>
      <c r="G158" s="2130">
        <f t="shared" si="16"/>
        <v>0</v>
      </c>
      <c r="H158" s="2130"/>
      <c r="I158" s="2126"/>
      <c r="J158" s="2126"/>
      <c r="K158" s="2126"/>
      <c r="L158" s="2126"/>
      <c r="M158" s="2126"/>
      <c r="N158" s="2126"/>
      <c r="O158" s="2126"/>
      <c r="P158" s="2126"/>
      <c r="Q158" s="2146"/>
      <c r="R158" s="2146"/>
      <c r="S158" s="2126"/>
      <c r="T158" s="2126"/>
      <c r="U158" s="2126"/>
      <c r="V158" s="2126"/>
      <c r="W158" s="478"/>
      <c r="X158" s="478"/>
      <c r="Y158" s="566"/>
      <c r="Z158" s="566"/>
      <c r="AA158" s="566"/>
      <c r="AB158" s="566"/>
      <c r="AC158" s="566"/>
      <c r="AD158" s="566"/>
      <c r="AE158" s="566"/>
      <c r="AF158" s="566"/>
      <c r="AG158" s="566"/>
      <c r="AH158" s="566"/>
      <c r="AI158" s="566"/>
      <c r="AJ158" s="566"/>
      <c r="AK158" s="566"/>
      <c r="AL158" s="566"/>
      <c r="AM158" s="566"/>
      <c r="AN158" s="566"/>
      <c r="AO158" s="566"/>
      <c r="AP158" s="566"/>
      <c r="AQ158" s="566"/>
      <c r="AR158" s="566"/>
      <c r="AS158" s="566"/>
      <c r="AT158" s="566"/>
      <c r="AU158" s="566"/>
    </row>
    <row r="159" spans="1:47" hidden="1" x14ac:dyDescent="0.15">
      <c r="A159" s="2126"/>
      <c r="B159" s="2126"/>
      <c r="C159" s="2126"/>
      <c r="D159" s="2178">
        <f>'2b'!D134</f>
        <v>0</v>
      </c>
      <c r="E159" s="2130">
        <f>'2b'!E134</f>
        <v>0</v>
      </c>
      <c r="F159" s="2177">
        <f>'5a'!F98</f>
        <v>0.21</v>
      </c>
      <c r="G159" s="2130">
        <f t="shared" si="16"/>
        <v>0</v>
      </c>
      <c r="H159" s="2130"/>
      <c r="I159" s="2126"/>
      <c r="J159" s="2126"/>
      <c r="K159" s="2126"/>
      <c r="L159" s="2126"/>
      <c r="M159" s="2126"/>
      <c r="N159" s="2126"/>
      <c r="O159" s="2126"/>
      <c r="P159" s="2126"/>
      <c r="Q159" s="2146"/>
      <c r="R159" s="2146"/>
      <c r="S159" s="2126"/>
      <c r="T159" s="2126"/>
      <c r="U159" s="2126"/>
      <c r="V159" s="2126"/>
      <c r="W159" s="478"/>
      <c r="X159" s="478"/>
      <c r="Y159" s="566"/>
      <c r="Z159" s="566"/>
      <c r="AA159" s="566"/>
      <c r="AB159" s="566"/>
      <c r="AC159" s="566"/>
      <c r="AD159" s="566"/>
      <c r="AE159" s="566"/>
      <c r="AF159" s="566"/>
      <c r="AG159" s="566"/>
      <c r="AH159" s="566"/>
      <c r="AI159" s="566"/>
      <c r="AJ159" s="566"/>
      <c r="AK159" s="566"/>
      <c r="AL159" s="566"/>
      <c r="AM159" s="566"/>
      <c r="AN159" s="566"/>
      <c r="AO159" s="566"/>
      <c r="AP159" s="566"/>
      <c r="AQ159" s="566"/>
      <c r="AR159" s="566"/>
      <c r="AS159" s="566"/>
      <c r="AT159" s="566"/>
      <c r="AU159" s="566"/>
    </row>
    <row r="160" spans="1:47" hidden="1" x14ac:dyDescent="0.15">
      <c r="A160" s="2126"/>
      <c r="B160" s="2126"/>
      <c r="C160" s="2126"/>
      <c r="D160" s="2178">
        <f>'2b'!D135</f>
        <v>0</v>
      </c>
      <c r="E160" s="2130">
        <f>'2b'!E135</f>
        <v>0</v>
      </c>
      <c r="F160" s="2177">
        <f>'5a'!F99</f>
        <v>0.21</v>
      </c>
      <c r="G160" s="2130">
        <f t="shared" si="16"/>
        <v>0</v>
      </c>
      <c r="H160" s="2130"/>
      <c r="I160" s="2126"/>
      <c r="J160" s="2126"/>
      <c r="K160" s="2126"/>
      <c r="L160" s="2126"/>
      <c r="M160" s="2126"/>
      <c r="N160" s="2126"/>
      <c r="O160" s="2126"/>
      <c r="P160" s="2126"/>
      <c r="Q160" s="2146"/>
      <c r="R160" s="2146"/>
      <c r="S160" s="2126"/>
      <c r="T160" s="2126"/>
      <c r="U160" s="2126"/>
      <c r="V160" s="2126"/>
      <c r="W160" s="478"/>
      <c r="X160" s="478"/>
      <c r="Y160" s="566"/>
      <c r="Z160" s="566"/>
      <c r="AA160" s="566"/>
      <c r="AB160" s="566"/>
      <c r="AC160" s="566"/>
      <c r="AD160" s="566"/>
      <c r="AE160" s="566"/>
      <c r="AF160" s="566"/>
      <c r="AG160" s="566"/>
      <c r="AH160" s="566"/>
      <c r="AI160" s="566"/>
      <c r="AJ160" s="566"/>
      <c r="AK160" s="566"/>
      <c r="AL160" s="566"/>
      <c r="AM160" s="566"/>
      <c r="AN160" s="566"/>
      <c r="AO160" s="566"/>
      <c r="AP160" s="566"/>
      <c r="AQ160" s="566"/>
      <c r="AR160" s="566"/>
      <c r="AS160" s="566"/>
      <c r="AT160" s="566"/>
      <c r="AU160" s="566"/>
    </row>
    <row r="161" spans="1:47" hidden="1" x14ac:dyDescent="0.15">
      <c r="A161" s="2126"/>
      <c r="B161" s="2126"/>
      <c r="C161" s="2126"/>
      <c r="D161" s="2178">
        <f>'2b'!D136</f>
        <v>0</v>
      </c>
      <c r="E161" s="2130">
        <f>'2b'!E136</f>
        <v>0</v>
      </c>
      <c r="F161" s="2177">
        <f>'5a'!F100</f>
        <v>0.21</v>
      </c>
      <c r="G161" s="2130">
        <f t="shared" si="16"/>
        <v>0</v>
      </c>
      <c r="H161" s="2130"/>
      <c r="I161" s="2126"/>
      <c r="J161" s="2126"/>
      <c r="K161" s="2126"/>
      <c r="L161" s="2126"/>
      <c r="M161" s="2126"/>
      <c r="N161" s="2126"/>
      <c r="O161" s="2126"/>
      <c r="P161" s="2126"/>
      <c r="Q161" s="2146"/>
      <c r="R161" s="2146"/>
      <c r="S161" s="2126"/>
      <c r="T161" s="2126"/>
      <c r="U161" s="2126"/>
      <c r="V161" s="2126"/>
      <c r="W161" s="478"/>
      <c r="X161" s="478"/>
      <c r="Y161" s="566"/>
      <c r="Z161" s="566"/>
      <c r="AA161" s="566"/>
      <c r="AB161" s="566"/>
      <c r="AC161" s="566"/>
      <c r="AD161" s="566"/>
      <c r="AE161" s="566"/>
      <c r="AF161" s="566"/>
      <c r="AG161" s="566"/>
      <c r="AH161" s="566"/>
      <c r="AI161" s="566"/>
      <c r="AJ161" s="566"/>
      <c r="AK161" s="566"/>
      <c r="AL161" s="566"/>
      <c r="AM161" s="566"/>
      <c r="AN161" s="566"/>
      <c r="AO161" s="566"/>
      <c r="AP161" s="566"/>
      <c r="AQ161" s="566"/>
      <c r="AR161" s="566"/>
      <c r="AS161" s="566"/>
      <c r="AT161" s="566"/>
      <c r="AU161" s="566"/>
    </row>
    <row r="162" spans="1:47" hidden="1" x14ac:dyDescent="0.15">
      <c r="A162" s="2126"/>
      <c r="B162" s="2126"/>
      <c r="C162" s="2126"/>
      <c r="D162" s="2178">
        <f>'2b'!D137</f>
        <v>0</v>
      </c>
      <c r="E162" s="2130">
        <f>'2b'!E137</f>
        <v>0</v>
      </c>
      <c r="F162" s="2177">
        <f>'5a'!F101</f>
        <v>0.21</v>
      </c>
      <c r="G162" s="2130">
        <f t="shared" si="16"/>
        <v>0</v>
      </c>
      <c r="H162" s="2130"/>
      <c r="I162" s="2126"/>
      <c r="J162" s="2126"/>
      <c r="K162" s="2126"/>
      <c r="L162" s="2126"/>
      <c r="M162" s="2126"/>
      <c r="N162" s="2126"/>
      <c r="O162" s="2126"/>
      <c r="P162" s="2126"/>
      <c r="Q162" s="2146"/>
      <c r="R162" s="2146"/>
      <c r="S162" s="2126"/>
      <c r="T162" s="2126"/>
      <c r="U162" s="2126"/>
      <c r="V162" s="2126"/>
      <c r="W162" s="478"/>
      <c r="X162" s="478"/>
      <c r="Y162" s="566"/>
      <c r="Z162" s="566"/>
      <c r="AA162" s="566"/>
      <c r="AB162" s="566"/>
      <c r="AC162" s="566"/>
      <c r="AD162" s="566"/>
      <c r="AE162" s="566"/>
      <c r="AF162" s="566"/>
      <c r="AG162" s="566"/>
      <c r="AH162" s="566"/>
      <c r="AI162" s="566"/>
      <c r="AJ162" s="566"/>
      <c r="AK162" s="566"/>
      <c r="AL162" s="566"/>
      <c r="AM162" s="566"/>
      <c r="AN162" s="566"/>
      <c r="AO162" s="566"/>
      <c r="AP162" s="566"/>
      <c r="AQ162" s="566"/>
      <c r="AR162" s="566"/>
      <c r="AS162" s="566"/>
      <c r="AT162" s="566"/>
      <c r="AU162" s="566"/>
    </row>
    <row r="163" spans="1:47" hidden="1" x14ac:dyDescent="0.15">
      <c r="A163" s="2126"/>
      <c r="B163" s="2126"/>
      <c r="C163" s="2126"/>
      <c r="D163" s="2178">
        <f>'2b'!D138</f>
        <v>0</v>
      </c>
      <c r="E163" s="2130">
        <f>'2b'!E138</f>
        <v>0</v>
      </c>
      <c r="F163" s="2177">
        <f>'5a'!F102</f>
        <v>0.21</v>
      </c>
      <c r="G163" s="2130">
        <f t="shared" si="16"/>
        <v>0</v>
      </c>
      <c r="H163" s="2130"/>
      <c r="I163" s="2126"/>
      <c r="J163" s="2126"/>
      <c r="K163" s="2126"/>
      <c r="L163" s="2126"/>
      <c r="M163" s="2126"/>
      <c r="N163" s="2126"/>
      <c r="O163" s="2126"/>
      <c r="P163" s="2126"/>
      <c r="Q163" s="2146"/>
      <c r="R163" s="2146"/>
      <c r="S163" s="2126"/>
      <c r="T163" s="2126"/>
      <c r="U163" s="2126"/>
      <c r="V163" s="2126"/>
      <c r="W163" s="478"/>
      <c r="X163" s="478"/>
      <c r="Y163" s="566"/>
      <c r="Z163" s="566"/>
      <c r="AA163" s="566"/>
      <c r="AB163" s="566"/>
      <c r="AC163" s="566"/>
      <c r="AD163" s="566"/>
      <c r="AE163" s="566"/>
      <c r="AF163" s="566"/>
      <c r="AG163" s="566"/>
      <c r="AH163" s="566"/>
      <c r="AI163" s="566"/>
      <c r="AJ163" s="566"/>
      <c r="AK163" s="566"/>
      <c r="AL163" s="566"/>
      <c r="AM163" s="566"/>
      <c r="AN163" s="566"/>
      <c r="AO163" s="566"/>
      <c r="AP163" s="566"/>
      <c r="AQ163" s="566"/>
      <c r="AR163" s="566"/>
      <c r="AS163" s="566"/>
      <c r="AT163" s="566"/>
      <c r="AU163" s="566"/>
    </row>
    <row r="164" spans="1:47" hidden="1" x14ac:dyDescent="0.15">
      <c r="A164" s="2126"/>
      <c r="B164" s="2126"/>
      <c r="C164" s="2126"/>
      <c r="D164" s="2178">
        <f>'2b'!D139</f>
        <v>0</v>
      </c>
      <c r="E164" s="2130">
        <f>'2b'!E139</f>
        <v>0</v>
      </c>
      <c r="F164" s="2177">
        <f>'5a'!F103</f>
        <v>0.21</v>
      </c>
      <c r="G164" s="2130">
        <f t="shared" si="16"/>
        <v>0</v>
      </c>
      <c r="H164" s="2130"/>
      <c r="I164" s="2126"/>
      <c r="J164" s="2126"/>
      <c r="K164" s="2126"/>
      <c r="L164" s="2126"/>
      <c r="M164" s="2126"/>
      <c r="N164" s="2126"/>
      <c r="O164" s="2126"/>
      <c r="P164" s="2126"/>
      <c r="Q164" s="2146"/>
      <c r="R164" s="2146"/>
      <c r="S164" s="2126"/>
      <c r="T164" s="2126"/>
      <c r="U164" s="2126"/>
      <c r="V164" s="2126"/>
      <c r="W164" s="478"/>
      <c r="X164" s="478"/>
      <c r="Y164" s="566"/>
      <c r="Z164" s="566"/>
      <c r="AA164" s="566"/>
      <c r="AB164" s="566"/>
      <c r="AC164" s="566"/>
      <c r="AD164" s="566"/>
      <c r="AE164" s="566"/>
      <c r="AF164" s="566"/>
      <c r="AG164" s="566"/>
      <c r="AH164" s="566"/>
      <c r="AI164" s="566"/>
      <c r="AJ164" s="566"/>
      <c r="AK164" s="566"/>
      <c r="AL164" s="566"/>
      <c r="AM164" s="566"/>
      <c r="AN164" s="566"/>
      <c r="AO164" s="566"/>
      <c r="AP164" s="566"/>
      <c r="AQ164" s="566"/>
      <c r="AR164" s="566"/>
      <c r="AS164" s="566"/>
      <c r="AT164" s="566"/>
      <c r="AU164" s="566"/>
    </row>
    <row r="165" spans="1:47" hidden="1" x14ac:dyDescent="0.15">
      <c r="A165" s="2126"/>
      <c r="B165" s="2126"/>
      <c r="C165" s="2126"/>
      <c r="D165" s="2178">
        <f>'2b'!D140</f>
        <v>0</v>
      </c>
      <c r="E165" s="2130">
        <f>'2b'!E140</f>
        <v>0</v>
      </c>
      <c r="F165" s="2177">
        <f>'5a'!F104</f>
        <v>0.21</v>
      </c>
      <c r="G165" s="2130">
        <f t="shared" si="16"/>
        <v>0</v>
      </c>
      <c r="H165" s="2130"/>
      <c r="I165" s="2126"/>
      <c r="J165" s="2126"/>
      <c r="K165" s="2126"/>
      <c r="L165" s="2126"/>
      <c r="M165" s="2126"/>
      <c r="N165" s="2126"/>
      <c r="O165" s="2126"/>
      <c r="P165" s="2126"/>
      <c r="Q165" s="2146"/>
      <c r="R165" s="2146"/>
      <c r="S165" s="2126"/>
      <c r="T165" s="2126"/>
      <c r="U165" s="2126"/>
      <c r="V165" s="2126"/>
      <c r="W165" s="478"/>
      <c r="X165" s="478"/>
      <c r="Y165" s="566"/>
      <c r="Z165" s="566"/>
      <c r="AA165" s="566"/>
      <c r="AB165" s="566"/>
      <c r="AC165" s="566"/>
      <c r="AD165" s="566"/>
      <c r="AE165" s="566"/>
      <c r="AF165" s="566"/>
      <c r="AG165" s="566"/>
      <c r="AH165" s="566"/>
      <c r="AI165" s="566"/>
      <c r="AJ165" s="566"/>
      <c r="AK165" s="566"/>
      <c r="AL165" s="566"/>
      <c r="AM165" s="566"/>
      <c r="AN165" s="566"/>
      <c r="AO165" s="566"/>
      <c r="AP165" s="566"/>
      <c r="AQ165" s="566"/>
      <c r="AR165" s="566"/>
      <c r="AS165" s="566"/>
      <c r="AT165" s="566"/>
      <c r="AU165" s="566"/>
    </row>
    <row r="166" spans="1:47" hidden="1" x14ac:dyDescent="0.15">
      <c r="A166" s="2126"/>
      <c r="B166" s="2126"/>
      <c r="C166" s="2126"/>
      <c r="D166" s="2178">
        <f>'2b'!D141</f>
        <v>0</v>
      </c>
      <c r="E166" s="2130">
        <f>'2b'!E141</f>
        <v>0</v>
      </c>
      <c r="F166" s="2177">
        <f>'5a'!F105</f>
        <v>0.21</v>
      </c>
      <c r="G166" s="2130">
        <f t="shared" si="16"/>
        <v>0</v>
      </c>
      <c r="H166" s="2130"/>
      <c r="I166" s="2126"/>
      <c r="J166" s="2126"/>
      <c r="K166" s="2126"/>
      <c r="L166" s="2126"/>
      <c r="M166" s="2126"/>
      <c r="N166" s="2126"/>
      <c r="O166" s="2126"/>
      <c r="P166" s="2126"/>
      <c r="Q166" s="2146"/>
      <c r="R166" s="2146"/>
      <c r="S166" s="2126"/>
      <c r="T166" s="2126"/>
      <c r="U166" s="2126"/>
      <c r="V166" s="2126"/>
      <c r="W166" s="478"/>
      <c r="X166" s="478"/>
      <c r="Y166" s="566"/>
      <c r="Z166" s="566"/>
      <c r="AA166" s="566"/>
      <c r="AB166" s="566"/>
      <c r="AC166" s="566"/>
      <c r="AD166" s="566"/>
      <c r="AE166" s="566"/>
      <c r="AF166" s="566"/>
      <c r="AG166" s="566"/>
      <c r="AH166" s="566"/>
      <c r="AI166" s="566"/>
      <c r="AJ166" s="566"/>
      <c r="AK166" s="566"/>
      <c r="AL166" s="566"/>
      <c r="AM166" s="566"/>
      <c r="AN166" s="566"/>
      <c r="AO166" s="566"/>
      <c r="AP166" s="566"/>
      <c r="AQ166" s="566"/>
      <c r="AR166" s="566"/>
      <c r="AS166" s="566"/>
      <c r="AT166" s="566"/>
      <c r="AU166" s="566"/>
    </row>
    <row r="167" spans="1:47" hidden="1" x14ac:dyDescent="0.15">
      <c r="A167" s="2126"/>
      <c r="B167" s="2126"/>
      <c r="C167" s="2126"/>
      <c r="D167" s="2178">
        <f>'2b'!D142</f>
        <v>0</v>
      </c>
      <c r="E167" s="2130">
        <f>'2b'!E142</f>
        <v>0</v>
      </c>
      <c r="F167" s="2177">
        <f>'5a'!F106</f>
        <v>0.21</v>
      </c>
      <c r="G167" s="2130">
        <f t="shared" si="16"/>
        <v>0</v>
      </c>
      <c r="H167" s="2130"/>
      <c r="I167" s="2126"/>
      <c r="J167" s="2126"/>
      <c r="K167" s="2126"/>
      <c r="L167" s="2126"/>
      <c r="M167" s="2126"/>
      <c r="N167" s="2126"/>
      <c r="O167" s="2126"/>
      <c r="P167" s="2126"/>
      <c r="Q167" s="2146"/>
      <c r="R167" s="2146"/>
      <c r="S167" s="2126"/>
      <c r="T167" s="2126"/>
      <c r="U167" s="2126"/>
      <c r="V167" s="2126"/>
      <c r="W167" s="478"/>
      <c r="X167" s="478"/>
      <c r="Y167" s="566"/>
      <c r="Z167" s="566"/>
      <c r="AA167" s="566"/>
      <c r="AB167" s="566"/>
      <c r="AC167" s="566"/>
      <c r="AD167" s="566"/>
      <c r="AE167" s="566"/>
      <c r="AF167" s="566"/>
      <c r="AG167" s="566"/>
      <c r="AH167" s="566"/>
      <c r="AI167" s="566"/>
      <c r="AJ167" s="566"/>
      <c r="AK167" s="566"/>
      <c r="AL167" s="566"/>
      <c r="AM167" s="566"/>
      <c r="AN167" s="566"/>
      <c r="AO167" s="566"/>
      <c r="AP167" s="566"/>
      <c r="AQ167" s="566"/>
      <c r="AR167" s="566"/>
      <c r="AS167" s="566"/>
      <c r="AT167" s="566"/>
      <c r="AU167" s="566"/>
    </row>
    <row r="168" spans="1:47" hidden="1" x14ac:dyDescent="0.15">
      <c r="A168" s="2126"/>
      <c r="B168" s="2126"/>
      <c r="C168" s="2126"/>
      <c r="D168" s="2178">
        <f>'2b'!D143</f>
        <v>0</v>
      </c>
      <c r="E168" s="2130">
        <f>'2b'!E143</f>
        <v>0</v>
      </c>
      <c r="F168" s="2177">
        <f>'5a'!F107</f>
        <v>0.21</v>
      </c>
      <c r="G168" s="2130">
        <f t="shared" si="16"/>
        <v>0</v>
      </c>
      <c r="H168" s="2130"/>
      <c r="I168" s="2126"/>
      <c r="J168" s="2126"/>
      <c r="K168" s="2126"/>
      <c r="L168" s="2126"/>
      <c r="M168" s="2126"/>
      <c r="N168" s="2126"/>
      <c r="O168" s="2126"/>
      <c r="P168" s="2126"/>
      <c r="Q168" s="2146"/>
      <c r="R168" s="2146"/>
      <c r="S168" s="2126"/>
      <c r="T168" s="2126"/>
      <c r="U168" s="2126"/>
      <c r="V168" s="2126"/>
      <c r="W168" s="478"/>
      <c r="X168" s="478"/>
      <c r="Y168" s="566"/>
      <c r="Z168" s="566"/>
      <c r="AA168" s="566"/>
      <c r="AB168" s="566"/>
      <c r="AC168" s="566"/>
      <c r="AD168" s="566"/>
      <c r="AE168" s="566"/>
      <c r="AF168" s="566"/>
      <c r="AG168" s="566"/>
      <c r="AH168" s="566"/>
      <c r="AI168" s="566"/>
      <c r="AJ168" s="566"/>
      <c r="AK168" s="566"/>
      <c r="AL168" s="566"/>
      <c r="AM168" s="566"/>
      <c r="AN168" s="566"/>
      <c r="AO168" s="566"/>
      <c r="AP168" s="566"/>
      <c r="AQ168" s="566"/>
      <c r="AR168" s="566"/>
      <c r="AS168" s="566"/>
      <c r="AT168" s="566"/>
      <c r="AU168" s="566"/>
    </row>
    <row r="169" spans="1:47" hidden="1" x14ac:dyDescent="0.15">
      <c r="A169" s="2126"/>
      <c r="B169" s="2126"/>
      <c r="C169" s="2126"/>
      <c r="D169" s="2178">
        <f>'2b'!D144</f>
        <v>0</v>
      </c>
      <c r="E169" s="2130">
        <f>'2b'!E144</f>
        <v>0</v>
      </c>
      <c r="F169" s="2177">
        <f>'5a'!F108</f>
        <v>0.21</v>
      </c>
      <c r="G169" s="2130">
        <f t="shared" si="16"/>
        <v>0</v>
      </c>
      <c r="H169" s="2130"/>
      <c r="I169" s="2126"/>
      <c r="J169" s="2126"/>
      <c r="K169" s="2126"/>
      <c r="L169" s="2126"/>
      <c r="M169" s="2126"/>
      <c r="N169" s="2126"/>
      <c r="O169" s="2126"/>
      <c r="P169" s="2126"/>
      <c r="Q169" s="2146"/>
      <c r="R169" s="2146"/>
      <c r="S169" s="2126"/>
      <c r="T169" s="2126"/>
      <c r="U169" s="2126"/>
      <c r="V169" s="2126"/>
      <c r="W169" s="478"/>
      <c r="X169" s="478"/>
      <c r="Y169" s="566"/>
      <c r="Z169" s="566"/>
      <c r="AA169" s="566"/>
      <c r="AB169" s="566"/>
      <c r="AC169" s="566"/>
      <c r="AD169" s="566"/>
      <c r="AE169" s="566"/>
      <c r="AF169" s="566"/>
      <c r="AG169" s="566"/>
      <c r="AH169" s="566"/>
      <c r="AI169" s="566"/>
      <c r="AJ169" s="566"/>
      <c r="AK169" s="566"/>
      <c r="AL169" s="566"/>
      <c r="AM169" s="566"/>
      <c r="AN169" s="566"/>
      <c r="AO169" s="566"/>
      <c r="AP169" s="566"/>
      <c r="AQ169" s="566"/>
      <c r="AR169" s="566"/>
      <c r="AS169" s="566"/>
      <c r="AT169" s="566"/>
      <c r="AU169" s="566"/>
    </row>
    <row r="170" spans="1:47" hidden="1" x14ac:dyDescent="0.15">
      <c r="A170" s="2126"/>
      <c r="B170" s="2126"/>
      <c r="C170" s="2126"/>
      <c r="D170" s="2178">
        <f>'2b'!D145</f>
        <v>0</v>
      </c>
      <c r="E170" s="2130">
        <f>'2b'!E145</f>
        <v>0</v>
      </c>
      <c r="F170" s="2177">
        <f>'5a'!F109</f>
        <v>0.21</v>
      </c>
      <c r="G170" s="2130">
        <f t="shared" si="16"/>
        <v>0</v>
      </c>
      <c r="H170" s="2130"/>
      <c r="I170" s="2126"/>
      <c r="J170" s="2126"/>
      <c r="K170" s="2126"/>
      <c r="L170" s="2126"/>
      <c r="M170" s="2126"/>
      <c r="N170" s="2126"/>
      <c r="O170" s="2126"/>
      <c r="P170" s="2126"/>
      <c r="Q170" s="2146"/>
      <c r="R170" s="2146"/>
      <c r="S170" s="2126"/>
      <c r="T170" s="2126"/>
      <c r="U170" s="2126"/>
      <c r="V170" s="2126"/>
      <c r="W170" s="478"/>
      <c r="X170" s="478"/>
      <c r="Y170" s="566"/>
      <c r="Z170" s="566"/>
      <c r="AA170" s="566"/>
      <c r="AB170" s="566"/>
      <c r="AC170" s="566"/>
      <c r="AD170" s="566"/>
      <c r="AE170" s="566"/>
      <c r="AF170" s="566"/>
      <c r="AG170" s="566"/>
      <c r="AH170" s="566"/>
      <c r="AI170" s="566"/>
      <c r="AJ170" s="566"/>
      <c r="AK170" s="566"/>
      <c r="AL170" s="566"/>
      <c r="AM170" s="566"/>
      <c r="AN170" s="566"/>
      <c r="AO170" s="566"/>
      <c r="AP170" s="566"/>
      <c r="AQ170" s="566"/>
      <c r="AR170" s="566"/>
      <c r="AS170" s="566"/>
      <c r="AT170" s="566"/>
      <c r="AU170" s="566"/>
    </row>
    <row r="171" spans="1:47" hidden="1" x14ac:dyDescent="0.15">
      <c r="A171" s="2126"/>
      <c r="B171" s="2126"/>
      <c r="C171" s="2126"/>
      <c r="D171" s="2178">
        <f>'2b'!D146</f>
        <v>0</v>
      </c>
      <c r="E171" s="2130">
        <f>'2b'!E146</f>
        <v>0</v>
      </c>
      <c r="F171" s="2177">
        <f>'5a'!F110</f>
        <v>0.21</v>
      </c>
      <c r="G171" s="2130">
        <f t="shared" si="16"/>
        <v>0</v>
      </c>
      <c r="H171" s="2130"/>
      <c r="I171" s="2126"/>
      <c r="J171" s="2126"/>
      <c r="K171" s="2126"/>
      <c r="L171" s="2126"/>
      <c r="M171" s="2126"/>
      <c r="N171" s="2126"/>
      <c r="O171" s="2126"/>
      <c r="P171" s="2126"/>
      <c r="Q171" s="2146"/>
      <c r="R171" s="2146"/>
      <c r="S171" s="2126"/>
      <c r="T171" s="2126"/>
      <c r="U171" s="2126"/>
      <c r="V171" s="2126"/>
      <c r="W171" s="478"/>
      <c r="X171" s="478"/>
      <c r="Y171" s="566"/>
      <c r="Z171" s="566"/>
      <c r="AA171" s="566"/>
      <c r="AB171" s="566"/>
      <c r="AC171" s="566"/>
      <c r="AD171" s="566"/>
      <c r="AE171" s="566"/>
      <c r="AF171" s="566"/>
      <c r="AG171" s="566"/>
      <c r="AH171" s="566"/>
      <c r="AI171" s="566"/>
      <c r="AJ171" s="566"/>
      <c r="AK171" s="566"/>
      <c r="AL171" s="566"/>
      <c r="AM171" s="566"/>
      <c r="AN171" s="566"/>
      <c r="AO171" s="566"/>
      <c r="AP171" s="566"/>
      <c r="AQ171" s="566"/>
      <c r="AR171" s="566"/>
      <c r="AS171" s="566"/>
      <c r="AT171" s="566"/>
      <c r="AU171" s="566"/>
    </row>
    <row r="172" spans="1:47" hidden="1" x14ac:dyDescent="0.15">
      <c r="A172" s="2126"/>
      <c r="B172" s="2126"/>
      <c r="C172" s="2126"/>
      <c r="D172" s="2178">
        <f>'2b'!D147</f>
        <v>0</v>
      </c>
      <c r="E172" s="2130">
        <f>'2b'!E147</f>
        <v>0</v>
      </c>
      <c r="F172" s="2177">
        <f>'5a'!F111</f>
        <v>0.21</v>
      </c>
      <c r="G172" s="2130">
        <f t="shared" si="16"/>
        <v>0</v>
      </c>
      <c r="H172" s="2130"/>
      <c r="I172" s="2126"/>
      <c r="J172" s="2126"/>
      <c r="K172" s="2126"/>
      <c r="L172" s="2126"/>
      <c r="M172" s="2126"/>
      <c r="N172" s="2126"/>
      <c r="O172" s="2126"/>
      <c r="P172" s="2126"/>
      <c r="Q172" s="2146"/>
      <c r="R172" s="2146"/>
      <c r="S172" s="2126"/>
      <c r="T172" s="2126"/>
      <c r="U172" s="2126"/>
      <c r="V172" s="2126"/>
      <c r="W172" s="478"/>
      <c r="X172" s="478"/>
      <c r="Y172" s="566"/>
      <c r="Z172" s="566"/>
      <c r="AA172" s="566"/>
      <c r="AB172" s="566"/>
      <c r="AC172" s="566"/>
      <c r="AD172" s="566"/>
      <c r="AE172" s="566"/>
      <c r="AF172" s="566"/>
      <c r="AG172" s="566"/>
      <c r="AH172" s="566"/>
      <c r="AI172" s="566"/>
      <c r="AJ172" s="566"/>
      <c r="AK172" s="566"/>
      <c r="AL172" s="566"/>
      <c r="AM172" s="566"/>
      <c r="AN172" s="566"/>
      <c r="AO172" s="566"/>
      <c r="AP172" s="566"/>
      <c r="AQ172" s="566"/>
      <c r="AR172" s="566"/>
      <c r="AS172" s="566"/>
      <c r="AT172" s="566"/>
      <c r="AU172" s="566"/>
    </row>
    <row r="173" spans="1:47" hidden="1" x14ac:dyDescent="0.15">
      <c r="A173" s="2126"/>
      <c r="B173" s="2126"/>
      <c r="C173" s="2126"/>
      <c r="D173" s="2178">
        <f>'2b'!D148</f>
        <v>0</v>
      </c>
      <c r="E173" s="2130">
        <f>'2b'!E148</f>
        <v>0</v>
      </c>
      <c r="F173" s="2177">
        <f>'5a'!F112</f>
        <v>0.21</v>
      </c>
      <c r="G173" s="2130">
        <f t="shared" si="16"/>
        <v>0</v>
      </c>
      <c r="H173" s="2130"/>
      <c r="I173" s="2126"/>
      <c r="J173" s="2126"/>
      <c r="K173" s="2126"/>
      <c r="L173" s="2126"/>
      <c r="M173" s="2126"/>
      <c r="N173" s="2126"/>
      <c r="O173" s="2126"/>
      <c r="P173" s="2126"/>
      <c r="Q173" s="2146"/>
      <c r="R173" s="2146"/>
      <c r="S173" s="2126"/>
      <c r="T173" s="2126"/>
      <c r="U173" s="2126"/>
      <c r="V173" s="2126"/>
      <c r="W173" s="478"/>
      <c r="X173" s="478"/>
      <c r="Y173" s="566"/>
      <c r="Z173" s="566"/>
      <c r="AA173" s="566"/>
      <c r="AB173" s="566"/>
      <c r="AC173" s="566"/>
      <c r="AD173" s="566"/>
      <c r="AE173" s="566"/>
      <c r="AF173" s="566"/>
      <c r="AG173" s="566"/>
      <c r="AH173" s="566"/>
      <c r="AI173" s="566"/>
      <c r="AJ173" s="566"/>
      <c r="AK173" s="566"/>
      <c r="AL173" s="566"/>
      <c r="AM173" s="566"/>
      <c r="AN173" s="566"/>
      <c r="AO173" s="566"/>
      <c r="AP173" s="566"/>
      <c r="AQ173" s="566"/>
      <c r="AR173" s="566"/>
      <c r="AS173" s="566"/>
      <c r="AT173" s="566"/>
      <c r="AU173" s="566"/>
    </row>
    <row r="174" spans="1:47" hidden="1" x14ac:dyDescent="0.15">
      <c r="A174" s="2126"/>
      <c r="B174" s="2126"/>
      <c r="C174" s="2126"/>
      <c r="D174" s="2178">
        <f>'2b'!D149</f>
        <v>0</v>
      </c>
      <c r="E174" s="2130">
        <f>'2b'!E149</f>
        <v>0</v>
      </c>
      <c r="F174" s="2177">
        <f>'5a'!F113</f>
        <v>0.21</v>
      </c>
      <c r="G174" s="2130">
        <f t="shared" si="16"/>
        <v>0</v>
      </c>
      <c r="H174" s="2130"/>
      <c r="I174" s="2126"/>
      <c r="J174" s="2126"/>
      <c r="K174" s="2126"/>
      <c r="L174" s="2126"/>
      <c r="M174" s="2126"/>
      <c r="N174" s="2126"/>
      <c r="O174" s="2126"/>
      <c r="P174" s="2126"/>
      <c r="Q174" s="2146"/>
      <c r="R174" s="2146"/>
      <c r="S174" s="2126"/>
      <c r="T174" s="2126"/>
      <c r="U174" s="2126"/>
      <c r="V174" s="2126"/>
      <c r="W174" s="478"/>
      <c r="X174" s="478"/>
      <c r="Y174" s="566"/>
      <c r="Z174" s="566"/>
      <c r="AA174" s="566"/>
      <c r="AB174" s="566"/>
      <c r="AC174" s="566"/>
      <c r="AD174" s="566"/>
      <c r="AE174" s="566"/>
      <c r="AF174" s="566"/>
      <c r="AG174" s="566"/>
      <c r="AH174" s="566"/>
      <c r="AI174" s="566"/>
      <c r="AJ174" s="566"/>
      <c r="AK174" s="566"/>
      <c r="AL174" s="566"/>
      <c r="AM174" s="566"/>
      <c r="AN174" s="566"/>
      <c r="AO174" s="566"/>
      <c r="AP174" s="566"/>
      <c r="AQ174" s="566"/>
      <c r="AR174" s="566"/>
      <c r="AS174" s="566"/>
      <c r="AT174" s="566"/>
      <c r="AU174" s="566"/>
    </row>
    <row r="175" spans="1:47" hidden="1" x14ac:dyDescent="0.15">
      <c r="A175" s="2126"/>
      <c r="B175" s="2126"/>
      <c r="C175" s="2126"/>
      <c r="D175" s="2178">
        <f>'2b'!D150</f>
        <v>0</v>
      </c>
      <c r="E175" s="2130">
        <f>'2b'!E150</f>
        <v>0</v>
      </c>
      <c r="F175" s="2177">
        <f>'5a'!F114</f>
        <v>0.21</v>
      </c>
      <c r="G175" s="2130">
        <f t="shared" si="16"/>
        <v>0</v>
      </c>
      <c r="H175" s="2130"/>
      <c r="I175" s="2126"/>
      <c r="J175" s="2126"/>
      <c r="K175" s="2126"/>
      <c r="L175" s="2126"/>
      <c r="M175" s="2126"/>
      <c r="N175" s="2126"/>
      <c r="O175" s="2126"/>
      <c r="P175" s="2126"/>
      <c r="Q175" s="2146"/>
      <c r="R175" s="2146"/>
      <c r="S175" s="2126"/>
      <c r="T175" s="2126"/>
      <c r="U175" s="2126"/>
      <c r="V175" s="2126"/>
      <c r="W175" s="478"/>
      <c r="X175" s="478"/>
      <c r="Y175" s="566"/>
      <c r="Z175" s="566"/>
      <c r="AA175" s="566"/>
      <c r="AB175" s="566"/>
      <c r="AC175" s="566"/>
      <c r="AD175" s="566"/>
      <c r="AE175" s="566"/>
      <c r="AF175" s="566"/>
      <c r="AG175" s="566"/>
      <c r="AH175" s="566"/>
      <c r="AI175" s="566"/>
      <c r="AJ175" s="566"/>
      <c r="AK175" s="566"/>
      <c r="AL175" s="566"/>
      <c r="AM175" s="566"/>
      <c r="AN175" s="566"/>
      <c r="AO175" s="566"/>
      <c r="AP175" s="566"/>
      <c r="AQ175" s="566"/>
      <c r="AR175" s="566"/>
      <c r="AS175" s="566"/>
      <c r="AT175" s="566"/>
      <c r="AU175" s="566"/>
    </row>
    <row r="176" spans="1:47" hidden="1" x14ac:dyDescent="0.15">
      <c r="A176" s="2126"/>
      <c r="B176" s="2126"/>
      <c r="C176" s="2126"/>
      <c r="D176" s="2178">
        <f>'2b'!D151</f>
        <v>0</v>
      </c>
      <c r="E176" s="2130">
        <f>'2b'!E151</f>
        <v>0</v>
      </c>
      <c r="F176" s="2177">
        <f>'5a'!F115</f>
        <v>0.21</v>
      </c>
      <c r="G176" s="2130">
        <f t="shared" si="16"/>
        <v>0</v>
      </c>
      <c r="H176" s="2130"/>
      <c r="I176" s="2126"/>
      <c r="J176" s="2126"/>
      <c r="K176" s="2126"/>
      <c r="L176" s="2126"/>
      <c r="M176" s="2126"/>
      <c r="N176" s="2126"/>
      <c r="O176" s="2126"/>
      <c r="P176" s="2126"/>
      <c r="Q176" s="2146"/>
      <c r="R176" s="2146"/>
      <c r="S176" s="2126"/>
      <c r="T176" s="2126"/>
      <c r="U176" s="2126"/>
      <c r="V176" s="2126"/>
      <c r="W176" s="478"/>
      <c r="X176" s="478"/>
      <c r="Y176" s="566"/>
      <c r="Z176" s="566"/>
      <c r="AA176" s="566"/>
      <c r="AB176" s="566"/>
      <c r="AC176" s="566"/>
      <c r="AD176" s="566"/>
      <c r="AE176" s="566"/>
      <c r="AF176" s="566"/>
      <c r="AG176" s="566"/>
      <c r="AH176" s="566"/>
      <c r="AI176" s="566"/>
      <c r="AJ176" s="566"/>
      <c r="AK176" s="566"/>
      <c r="AL176" s="566"/>
      <c r="AM176" s="566"/>
      <c r="AN176" s="566"/>
      <c r="AO176" s="566"/>
      <c r="AP176" s="566"/>
      <c r="AQ176" s="566"/>
      <c r="AR176" s="566"/>
      <c r="AS176" s="566"/>
      <c r="AT176" s="566"/>
      <c r="AU176" s="566"/>
    </row>
    <row r="177" spans="1:47" hidden="1" x14ac:dyDescent="0.15">
      <c r="A177" s="2126"/>
      <c r="B177" s="2126"/>
      <c r="C177" s="2126"/>
      <c r="D177" s="2178">
        <f>'2b'!D152</f>
        <v>0</v>
      </c>
      <c r="E177" s="2130">
        <f>'2b'!E152</f>
        <v>0</v>
      </c>
      <c r="F177" s="2177">
        <f>'5a'!F116</f>
        <v>0.21</v>
      </c>
      <c r="G177" s="2130">
        <f t="shared" si="16"/>
        <v>0</v>
      </c>
      <c r="H177" s="2130"/>
      <c r="I177" s="2126"/>
      <c r="J177" s="2126"/>
      <c r="K177" s="2126"/>
      <c r="L177" s="2126"/>
      <c r="M177" s="2126"/>
      <c r="N177" s="2126"/>
      <c r="O177" s="2126"/>
      <c r="P177" s="2126"/>
      <c r="Q177" s="2146"/>
      <c r="R177" s="2146"/>
      <c r="S177" s="2126"/>
      <c r="T177" s="2126"/>
      <c r="U177" s="2126"/>
      <c r="V177" s="2126"/>
      <c r="W177" s="478"/>
      <c r="X177" s="478"/>
      <c r="Y177" s="566"/>
      <c r="Z177" s="566"/>
      <c r="AA177" s="566"/>
      <c r="AB177" s="566"/>
      <c r="AC177" s="566"/>
      <c r="AD177" s="566"/>
      <c r="AE177" s="566"/>
      <c r="AF177" s="566"/>
      <c r="AG177" s="566"/>
      <c r="AH177" s="566"/>
      <c r="AI177" s="566"/>
      <c r="AJ177" s="566"/>
      <c r="AK177" s="566"/>
      <c r="AL177" s="566"/>
      <c r="AM177" s="566"/>
      <c r="AN177" s="566"/>
      <c r="AO177" s="566"/>
      <c r="AP177" s="566"/>
      <c r="AQ177" s="566"/>
      <c r="AR177" s="566"/>
      <c r="AS177" s="566"/>
      <c r="AT177" s="566"/>
      <c r="AU177" s="566"/>
    </row>
    <row r="178" spans="1:47" hidden="1" x14ac:dyDescent="0.15">
      <c r="A178" s="2126"/>
      <c r="B178" s="2126"/>
      <c r="C178" s="2126"/>
      <c r="D178" s="2178">
        <f>'2b'!D153</f>
        <v>0</v>
      </c>
      <c r="E178" s="2130">
        <f>'2b'!E153</f>
        <v>0</v>
      </c>
      <c r="F178" s="2177">
        <f>'5a'!F117</f>
        <v>0.21</v>
      </c>
      <c r="G178" s="2130">
        <f t="shared" si="16"/>
        <v>0</v>
      </c>
      <c r="H178" s="2130"/>
      <c r="I178" s="2126"/>
      <c r="J178" s="2126"/>
      <c r="K178" s="2126"/>
      <c r="L178" s="2126"/>
      <c r="M178" s="2126"/>
      <c r="N178" s="2126"/>
      <c r="O178" s="2126"/>
      <c r="P178" s="2126"/>
      <c r="Q178" s="2146"/>
      <c r="R178" s="2146"/>
      <c r="S178" s="2126"/>
      <c r="T178" s="2126"/>
      <c r="U178" s="2126"/>
      <c r="V178" s="2126"/>
      <c r="W178" s="478"/>
      <c r="X178" s="478"/>
      <c r="Y178" s="566"/>
      <c r="Z178" s="566"/>
      <c r="AA178" s="566"/>
      <c r="AB178" s="566"/>
      <c r="AC178" s="566"/>
      <c r="AD178" s="566"/>
      <c r="AE178" s="566"/>
      <c r="AF178" s="566"/>
      <c r="AG178" s="566"/>
      <c r="AH178" s="566"/>
      <c r="AI178" s="566"/>
      <c r="AJ178" s="566"/>
      <c r="AK178" s="566"/>
      <c r="AL178" s="566"/>
      <c r="AM178" s="566"/>
      <c r="AN178" s="566"/>
      <c r="AO178" s="566"/>
      <c r="AP178" s="566"/>
      <c r="AQ178" s="566"/>
      <c r="AR178" s="566"/>
      <c r="AS178" s="566"/>
      <c r="AT178" s="566"/>
      <c r="AU178" s="566"/>
    </row>
    <row r="179" spans="1:47" hidden="1" x14ac:dyDescent="0.15">
      <c r="A179" s="2126"/>
      <c r="B179" s="2126"/>
      <c r="C179" s="2126"/>
      <c r="D179" s="2178">
        <f>'2b'!D154</f>
        <v>0</v>
      </c>
      <c r="E179" s="2130">
        <f>'2b'!E154</f>
        <v>0</v>
      </c>
      <c r="F179" s="2177">
        <f>'5a'!F118</f>
        <v>0.21</v>
      </c>
      <c r="G179" s="2130">
        <f t="shared" si="16"/>
        <v>0</v>
      </c>
      <c r="H179" s="2130"/>
      <c r="I179" s="2126"/>
      <c r="J179" s="2126"/>
      <c r="K179" s="2126"/>
      <c r="L179" s="2126"/>
      <c r="M179" s="2126"/>
      <c r="N179" s="2126"/>
      <c r="O179" s="2126"/>
      <c r="P179" s="2126"/>
      <c r="Q179" s="2146"/>
      <c r="R179" s="2146"/>
      <c r="S179" s="2126"/>
      <c r="T179" s="2126"/>
      <c r="U179" s="2126"/>
      <c r="V179" s="2126"/>
      <c r="W179" s="478"/>
      <c r="X179" s="478"/>
      <c r="Y179" s="566"/>
      <c r="Z179" s="566"/>
      <c r="AA179" s="566"/>
      <c r="AB179" s="566"/>
      <c r="AC179" s="566"/>
      <c r="AD179" s="566"/>
      <c r="AE179" s="566"/>
      <c r="AF179" s="566"/>
      <c r="AG179" s="566"/>
      <c r="AH179" s="566"/>
      <c r="AI179" s="566"/>
      <c r="AJ179" s="566"/>
      <c r="AK179" s="566"/>
      <c r="AL179" s="566"/>
      <c r="AM179" s="566"/>
      <c r="AN179" s="566"/>
      <c r="AO179" s="566"/>
      <c r="AP179" s="566"/>
      <c r="AQ179" s="566"/>
      <c r="AR179" s="566"/>
      <c r="AS179" s="566"/>
      <c r="AT179" s="566"/>
      <c r="AU179" s="566"/>
    </row>
    <row r="180" spans="1:47" hidden="1" x14ac:dyDescent="0.15">
      <c r="A180" s="2126"/>
      <c r="B180" s="2126"/>
      <c r="C180" s="2126"/>
      <c r="D180" s="2178">
        <f>'2b'!D155</f>
        <v>0</v>
      </c>
      <c r="E180" s="2130">
        <f>'2b'!E155</f>
        <v>0</v>
      </c>
      <c r="F180" s="2177">
        <f>'5a'!F119</f>
        <v>0.21</v>
      </c>
      <c r="G180" s="2130">
        <f t="shared" si="16"/>
        <v>0</v>
      </c>
      <c r="H180" s="2130"/>
      <c r="I180" s="2126"/>
      <c r="J180" s="2126"/>
      <c r="K180" s="2126"/>
      <c r="L180" s="2126"/>
      <c r="M180" s="2126"/>
      <c r="N180" s="2126"/>
      <c r="O180" s="2126"/>
      <c r="P180" s="2126"/>
      <c r="Q180" s="2146"/>
      <c r="R180" s="2146"/>
      <c r="S180" s="2126"/>
      <c r="T180" s="2126"/>
      <c r="U180" s="2126"/>
      <c r="V180" s="2126"/>
      <c r="W180" s="478"/>
      <c r="X180" s="478"/>
      <c r="Y180" s="566"/>
      <c r="Z180" s="566"/>
      <c r="AA180" s="566"/>
      <c r="AB180" s="566"/>
      <c r="AC180" s="566"/>
      <c r="AD180" s="566"/>
      <c r="AE180" s="566"/>
      <c r="AF180" s="566"/>
      <c r="AG180" s="566"/>
      <c r="AH180" s="566"/>
      <c r="AI180" s="566"/>
      <c r="AJ180" s="566"/>
      <c r="AK180" s="566"/>
      <c r="AL180" s="566"/>
      <c r="AM180" s="566"/>
      <c r="AN180" s="566"/>
      <c r="AO180" s="566"/>
      <c r="AP180" s="566"/>
      <c r="AQ180" s="566"/>
      <c r="AR180" s="566"/>
      <c r="AS180" s="566"/>
      <c r="AT180" s="566"/>
      <c r="AU180" s="566"/>
    </row>
    <row r="181" spans="1:47" hidden="1" x14ac:dyDescent="0.15">
      <c r="A181" s="2126"/>
      <c r="B181" s="2126"/>
      <c r="C181" s="2126"/>
      <c r="D181" s="2179">
        <f>'2b'!D156</f>
        <v>0</v>
      </c>
      <c r="E181" s="2130">
        <f>'2b'!E156</f>
        <v>0</v>
      </c>
      <c r="F181" s="2180">
        <f>'5a'!F120</f>
        <v>0.21</v>
      </c>
      <c r="G181" s="2130">
        <f>+E181*F181</f>
        <v>0</v>
      </c>
      <c r="H181" s="2130"/>
      <c r="I181" s="2126"/>
      <c r="J181" s="2126"/>
      <c r="K181" s="2126"/>
      <c r="L181" s="2126"/>
      <c r="M181" s="2126"/>
      <c r="N181" s="2126"/>
      <c r="O181" s="2126"/>
      <c r="P181" s="2126"/>
      <c r="Q181" s="2146"/>
      <c r="R181" s="2146"/>
      <c r="S181" s="2126"/>
      <c r="T181" s="2126"/>
      <c r="U181" s="2126"/>
      <c r="V181" s="2126"/>
      <c r="W181" s="478"/>
      <c r="X181" s="478"/>
      <c r="Y181" s="566"/>
      <c r="Z181" s="566"/>
      <c r="AA181" s="566"/>
      <c r="AB181" s="566"/>
      <c r="AC181" s="566"/>
      <c r="AD181" s="566"/>
      <c r="AE181" s="566"/>
      <c r="AF181" s="566"/>
      <c r="AG181" s="566"/>
      <c r="AH181" s="566"/>
      <c r="AI181" s="566"/>
      <c r="AJ181" s="566"/>
      <c r="AK181" s="566"/>
      <c r="AL181" s="566"/>
      <c r="AM181" s="566"/>
      <c r="AN181" s="566"/>
      <c r="AO181" s="566"/>
      <c r="AP181" s="566"/>
      <c r="AQ181" s="566"/>
      <c r="AR181" s="566"/>
      <c r="AS181" s="566"/>
      <c r="AT181" s="566"/>
      <c r="AU181" s="566"/>
    </row>
    <row r="182" spans="1:47" hidden="1" x14ac:dyDescent="0.15">
      <c r="A182" s="2126"/>
      <c r="B182" s="2126"/>
      <c r="C182" s="2126"/>
      <c r="D182" s="2155" t="s">
        <v>1290</v>
      </c>
      <c r="E182" s="2156" t="s">
        <v>1517</v>
      </c>
      <c r="F182" s="2126"/>
      <c r="G182" s="2156">
        <v>1</v>
      </c>
      <c r="H182" s="2156">
        <v>2</v>
      </c>
      <c r="I182" s="2156">
        <v>3</v>
      </c>
      <c r="J182" s="2156">
        <v>4</v>
      </c>
      <c r="K182" s="2156">
        <v>5</v>
      </c>
      <c r="L182" s="2156">
        <v>6</v>
      </c>
      <c r="M182" s="2156">
        <v>7</v>
      </c>
      <c r="N182" s="2156">
        <v>8</v>
      </c>
      <c r="O182" s="2156">
        <v>9</v>
      </c>
      <c r="P182" s="2156">
        <v>10</v>
      </c>
      <c r="Q182" s="2156">
        <v>11</v>
      </c>
      <c r="R182" s="2157">
        <v>12</v>
      </c>
      <c r="S182" s="2126"/>
      <c r="T182" s="2126"/>
      <c r="U182" s="2126"/>
      <c r="V182" s="2126"/>
      <c r="W182" s="478"/>
      <c r="X182" s="478"/>
      <c r="Y182" s="566"/>
      <c r="Z182" s="566"/>
      <c r="AA182" s="566"/>
      <c r="AB182" s="566"/>
      <c r="AC182" s="566"/>
      <c r="AD182" s="566"/>
      <c r="AE182" s="566"/>
      <c r="AF182" s="566"/>
      <c r="AG182" s="566"/>
      <c r="AH182" s="566"/>
      <c r="AI182" s="566"/>
      <c r="AJ182" s="566"/>
      <c r="AK182" s="566"/>
      <c r="AL182" s="566"/>
      <c r="AM182" s="566"/>
      <c r="AN182" s="566"/>
      <c r="AO182" s="566"/>
      <c r="AP182" s="566"/>
      <c r="AQ182" s="566"/>
      <c r="AR182" s="566"/>
      <c r="AS182" s="566"/>
      <c r="AT182" s="566"/>
      <c r="AU182" s="566"/>
    </row>
    <row r="183" spans="1:47" hidden="1" x14ac:dyDescent="0.15">
      <c r="A183" s="2126"/>
      <c r="B183" s="2126"/>
      <c r="C183" s="2126"/>
      <c r="D183" s="2158" t="s">
        <v>1291</v>
      </c>
      <c r="E183" s="2154">
        <f>SUM(G183:R183)</f>
        <v>8100</v>
      </c>
      <c r="F183" s="2126"/>
      <c r="G183" s="2130">
        <f>'2b'!F22</f>
        <v>650</v>
      </c>
      <c r="H183" s="2130">
        <f>'2b'!G22</f>
        <v>650</v>
      </c>
      <c r="I183" s="2130">
        <f>'2b'!H22</f>
        <v>650</v>
      </c>
      <c r="J183" s="2130">
        <f>'2b'!I22</f>
        <v>650</v>
      </c>
      <c r="K183" s="2130">
        <f>'2b'!J22</f>
        <v>650</v>
      </c>
      <c r="L183" s="2130">
        <f>'2b'!K22</f>
        <v>650</v>
      </c>
      <c r="M183" s="2130">
        <f>'2b'!L22</f>
        <v>950</v>
      </c>
      <c r="N183" s="2130">
        <f>'2b'!M22</f>
        <v>650</v>
      </c>
      <c r="O183" s="2130">
        <f>'2b'!N22</f>
        <v>650</v>
      </c>
      <c r="P183" s="2130">
        <f>'2b'!O22</f>
        <v>650</v>
      </c>
      <c r="Q183" s="2130">
        <f>'2b'!P22</f>
        <v>650</v>
      </c>
      <c r="R183" s="2153">
        <f>'2b'!Q22</f>
        <v>650</v>
      </c>
      <c r="S183" s="2126"/>
      <c r="T183" s="2126"/>
      <c r="U183" s="2126"/>
      <c r="V183" s="2126"/>
      <c r="W183" s="478"/>
      <c r="X183" s="478"/>
      <c r="Y183" s="566"/>
      <c r="Z183" s="566"/>
      <c r="AA183" s="566"/>
      <c r="AB183" s="566"/>
      <c r="AC183" s="566"/>
      <c r="AD183" s="566"/>
      <c r="AE183" s="566"/>
      <c r="AF183" s="566"/>
      <c r="AG183" s="566"/>
      <c r="AH183" s="566"/>
      <c r="AI183" s="566"/>
      <c r="AJ183" s="566"/>
      <c r="AK183" s="566"/>
      <c r="AL183" s="566"/>
      <c r="AM183" s="566"/>
      <c r="AN183" s="566"/>
      <c r="AO183" s="566"/>
      <c r="AP183" s="566"/>
      <c r="AQ183" s="566"/>
      <c r="AR183" s="566"/>
      <c r="AS183" s="566"/>
      <c r="AT183" s="566"/>
      <c r="AU183" s="566"/>
    </row>
    <row r="184" spans="1:47" hidden="1" x14ac:dyDescent="0.15">
      <c r="A184" s="2126"/>
      <c r="B184" s="2126"/>
      <c r="C184" s="2126"/>
      <c r="D184" s="2158" t="s">
        <v>1283</v>
      </c>
      <c r="E184" s="2154">
        <f>SUM(G184:R184)</f>
        <v>1701</v>
      </c>
      <c r="F184" s="2126"/>
      <c r="G184" s="2130">
        <f>+G183*$I$154</f>
        <v>136.5</v>
      </c>
      <c r="H184" s="2130">
        <f t="shared" ref="H184:R184" si="17">+H183*$I$154</f>
        <v>136.5</v>
      </c>
      <c r="I184" s="2130">
        <f t="shared" si="17"/>
        <v>136.5</v>
      </c>
      <c r="J184" s="2130">
        <f t="shared" si="17"/>
        <v>136.5</v>
      </c>
      <c r="K184" s="2130">
        <f t="shared" si="17"/>
        <v>136.5</v>
      </c>
      <c r="L184" s="2130">
        <f t="shared" si="17"/>
        <v>136.5</v>
      </c>
      <c r="M184" s="2130">
        <f t="shared" si="17"/>
        <v>199.5</v>
      </c>
      <c r="N184" s="2130">
        <f t="shared" si="17"/>
        <v>136.5</v>
      </c>
      <c r="O184" s="2130">
        <f t="shared" si="17"/>
        <v>136.5</v>
      </c>
      <c r="P184" s="2130">
        <f t="shared" si="17"/>
        <v>136.5</v>
      </c>
      <c r="Q184" s="2130">
        <f t="shared" si="17"/>
        <v>136.5</v>
      </c>
      <c r="R184" s="2153">
        <f t="shared" si="17"/>
        <v>136.5</v>
      </c>
      <c r="S184" s="2126"/>
      <c r="T184" s="2126"/>
      <c r="U184" s="2126"/>
      <c r="V184" s="2126"/>
      <c r="W184" s="478"/>
      <c r="X184" s="478"/>
      <c r="Y184" s="566"/>
      <c r="Z184" s="566"/>
      <c r="AA184" s="566"/>
      <c r="AB184" s="566"/>
      <c r="AC184" s="566"/>
      <c r="AD184" s="566"/>
      <c r="AE184" s="566"/>
      <c r="AF184" s="566"/>
      <c r="AG184" s="566"/>
      <c r="AH184" s="566"/>
      <c r="AI184" s="566"/>
      <c r="AJ184" s="566"/>
      <c r="AK184" s="566"/>
      <c r="AL184" s="566"/>
      <c r="AM184" s="566"/>
      <c r="AN184" s="566"/>
      <c r="AO184" s="566"/>
      <c r="AP184" s="566"/>
      <c r="AQ184" s="566"/>
      <c r="AR184" s="566"/>
      <c r="AS184" s="566"/>
      <c r="AT184" s="566"/>
      <c r="AU184" s="566"/>
    </row>
    <row r="185" spans="1:47" hidden="1" x14ac:dyDescent="0.15">
      <c r="A185" s="2126"/>
      <c r="B185" s="2126"/>
      <c r="C185" s="2126"/>
      <c r="D185" s="2161" t="s">
        <v>1288</v>
      </c>
      <c r="E185" s="2162">
        <f>SUM(G185:R185)</f>
        <v>9801</v>
      </c>
      <c r="F185" s="2139"/>
      <c r="G185" s="2138">
        <f>SUM(G183:G184)</f>
        <v>786.5</v>
      </c>
      <c r="H185" s="2138">
        <f t="shared" ref="H185:R185" si="18">SUM(H183:H184)</f>
        <v>786.5</v>
      </c>
      <c r="I185" s="2138">
        <f t="shared" si="18"/>
        <v>786.5</v>
      </c>
      <c r="J185" s="2138">
        <f t="shared" si="18"/>
        <v>786.5</v>
      </c>
      <c r="K185" s="2138">
        <f t="shared" si="18"/>
        <v>786.5</v>
      </c>
      <c r="L185" s="2138">
        <f t="shared" si="18"/>
        <v>786.5</v>
      </c>
      <c r="M185" s="2138">
        <f t="shared" si="18"/>
        <v>1149.5</v>
      </c>
      <c r="N185" s="2138">
        <f t="shared" si="18"/>
        <v>786.5</v>
      </c>
      <c r="O185" s="2138">
        <f t="shared" si="18"/>
        <v>786.5</v>
      </c>
      <c r="P185" s="2138">
        <f t="shared" si="18"/>
        <v>786.5</v>
      </c>
      <c r="Q185" s="2138">
        <f t="shared" si="18"/>
        <v>786.5</v>
      </c>
      <c r="R185" s="2167">
        <f t="shared" si="18"/>
        <v>786.5</v>
      </c>
      <c r="S185" s="2126"/>
      <c r="T185" s="2126"/>
      <c r="U185" s="2126"/>
      <c r="V185" s="2126"/>
      <c r="W185" s="478"/>
      <c r="X185" s="478"/>
      <c r="Y185" s="566"/>
      <c r="Z185" s="566"/>
      <c r="AA185" s="566"/>
      <c r="AB185" s="566"/>
      <c r="AC185" s="566"/>
      <c r="AD185" s="566"/>
      <c r="AE185" s="566"/>
      <c r="AF185" s="566"/>
      <c r="AG185" s="566"/>
      <c r="AH185" s="566"/>
      <c r="AI185" s="566"/>
      <c r="AJ185" s="566"/>
      <c r="AK185" s="566"/>
      <c r="AL185" s="566"/>
      <c r="AM185" s="566"/>
      <c r="AN185" s="566"/>
      <c r="AO185" s="566"/>
      <c r="AP185" s="566"/>
      <c r="AQ185" s="566"/>
      <c r="AR185" s="566"/>
      <c r="AS185" s="566"/>
      <c r="AT185" s="566"/>
      <c r="AU185" s="566"/>
    </row>
    <row r="186" spans="1:47" hidden="1" x14ac:dyDescent="0.15">
      <c r="A186" s="2126"/>
      <c r="B186" s="2126"/>
      <c r="C186" s="2130">
        <v>3</v>
      </c>
      <c r="D186" s="2828" t="s">
        <v>302</v>
      </c>
      <c r="E186" s="2829"/>
      <c r="F186" s="2175">
        <f>'5a'!$F$122</f>
        <v>0.21</v>
      </c>
      <c r="G186" s="2150"/>
      <c r="H186" s="2150"/>
      <c r="I186" s="2151"/>
      <c r="J186" s="2151"/>
      <c r="K186" s="2151"/>
      <c r="L186" s="2151"/>
      <c r="M186" s="2151"/>
      <c r="N186" s="2151"/>
      <c r="O186" s="2151"/>
      <c r="P186" s="2151"/>
      <c r="Q186" s="2152"/>
      <c r="R186" s="2152"/>
      <c r="S186" s="2126"/>
      <c r="T186" s="2126"/>
      <c r="U186" s="2126"/>
      <c r="V186" s="2126"/>
      <c r="W186" s="478"/>
      <c r="X186" s="478"/>
      <c r="Y186" s="566"/>
      <c r="Z186" s="566"/>
      <c r="AA186" s="566"/>
      <c r="AB186" s="566"/>
      <c r="AC186" s="566"/>
      <c r="AD186" s="566"/>
      <c r="AE186" s="566"/>
      <c r="AF186" s="566"/>
      <c r="AG186" s="566"/>
      <c r="AH186" s="566"/>
      <c r="AI186" s="566"/>
      <c r="AJ186" s="566"/>
      <c r="AK186" s="566"/>
      <c r="AL186" s="566"/>
      <c r="AM186" s="566"/>
      <c r="AN186" s="566"/>
      <c r="AO186" s="566"/>
      <c r="AP186" s="566"/>
      <c r="AQ186" s="566"/>
      <c r="AR186" s="566"/>
      <c r="AS186" s="566"/>
      <c r="AT186" s="566"/>
      <c r="AU186" s="566"/>
    </row>
    <row r="187" spans="1:47" hidden="1" x14ac:dyDescent="0.15">
      <c r="A187" s="2126"/>
      <c r="B187" s="2126"/>
      <c r="C187" s="2126"/>
      <c r="D187" s="2155" t="s">
        <v>1290</v>
      </c>
      <c r="E187" s="2156" t="s">
        <v>1517</v>
      </c>
      <c r="F187" s="2156">
        <v>1</v>
      </c>
      <c r="G187" s="2156">
        <v>2</v>
      </c>
      <c r="H187" s="2156">
        <v>3</v>
      </c>
      <c r="I187" s="2156">
        <v>4</v>
      </c>
      <c r="J187" s="2156">
        <v>5</v>
      </c>
      <c r="K187" s="2156">
        <v>6</v>
      </c>
      <c r="L187" s="2156">
        <v>7</v>
      </c>
      <c r="M187" s="2156">
        <v>8</v>
      </c>
      <c r="N187" s="2156">
        <v>9</v>
      </c>
      <c r="O187" s="2156">
        <v>10</v>
      </c>
      <c r="P187" s="2156">
        <v>11</v>
      </c>
      <c r="Q187" s="2157">
        <v>12</v>
      </c>
      <c r="R187" s="2146"/>
      <c r="S187" s="2126"/>
      <c r="T187" s="2126"/>
      <c r="U187" s="2126"/>
      <c r="V187" s="2126"/>
      <c r="W187" s="478"/>
      <c r="X187" s="478"/>
      <c r="Y187" s="566"/>
      <c r="Z187" s="566"/>
      <c r="AA187" s="566"/>
      <c r="AB187" s="566"/>
      <c r="AC187" s="566"/>
      <c r="AD187" s="566"/>
      <c r="AE187" s="566"/>
      <c r="AF187" s="566"/>
      <c r="AG187" s="566"/>
      <c r="AH187" s="566"/>
      <c r="AI187" s="566"/>
      <c r="AJ187" s="566"/>
      <c r="AK187" s="566"/>
      <c r="AL187" s="566"/>
      <c r="AM187" s="566"/>
      <c r="AN187" s="566"/>
      <c r="AO187" s="566"/>
      <c r="AP187" s="566"/>
      <c r="AQ187" s="566"/>
      <c r="AR187" s="566"/>
      <c r="AS187" s="566"/>
      <c r="AT187" s="566"/>
      <c r="AU187" s="566"/>
    </row>
    <row r="188" spans="1:47" hidden="1" x14ac:dyDescent="0.15">
      <c r="A188" s="2126"/>
      <c r="B188" s="2126"/>
      <c r="C188" s="2126"/>
      <c r="D188" s="2158" t="s">
        <v>1291</v>
      </c>
      <c r="E188" s="2130">
        <f>SUM(G188:R188)</f>
        <v>0</v>
      </c>
      <c r="F188" s="2126"/>
      <c r="G188" s="2130">
        <f>pr!F23</f>
        <v>0</v>
      </c>
      <c r="H188" s="2130">
        <f>pr!G23</f>
        <v>0</v>
      </c>
      <c r="I188" s="2130">
        <f>pr!H23</f>
        <v>0</v>
      </c>
      <c r="J188" s="2130">
        <f>pr!I23</f>
        <v>0</v>
      </c>
      <c r="K188" s="2130">
        <f>pr!J23</f>
        <v>0</v>
      </c>
      <c r="L188" s="2130">
        <f>pr!K23</f>
        <v>0</v>
      </c>
      <c r="M188" s="2130">
        <f>pr!L23</f>
        <v>0</v>
      </c>
      <c r="N188" s="2130">
        <f>pr!M23</f>
        <v>0</v>
      </c>
      <c r="O188" s="2130">
        <f>pr!N23</f>
        <v>0</v>
      </c>
      <c r="P188" s="2130">
        <f>pr!O23</f>
        <v>0</v>
      </c>
      <c r="Q188" s="2130">
        <f>pr!P23</f>
        <v>0</v>
      </c>
      <c r="R188" s="2146">
        <f>pr!Q23</f>
        <v>0</v>
      </c>
      <c r="S188" s="2126"/>
      <c r="T188" s="2126"/>
      <c r="U188" s="2126"/>
      <c r="V188" s="2126"/>
      <c r="W188" s="478"/>
      <c r="X188" s="478"/>
      <c r="Y188" s="566"/>
      <c r="Z188" s="566"/>
      <c r="AA188" s="566"/>
      <c r="AB188" s="566"/>
      <c r="AC188" s="566"/>
      <c r="AD188" s="566"/>
      <c r="AE188" s="566"/>
      <c r="AF188" s="566"/>
      <c r="AG188" s="566"/>
      <c r="AH188" s="566"/>
      <c r="AI188" s="566"/>
      <c r="AJ188" s="566"/>
      <c r="AK188" s="566"/>
      <c r="AL188" s="566"/>
      <c r="AM188" s="566"/>
      <c r="AN188" s="566"/>
      <c r="AO188" s="566"/>
      <c r="AP188" s="566"/>
      <c r="AQ188" s="566"/>
      <c r="AR188" s="566"/>
      <c r="AS188" s="566"/>
      <c r="AT188" s="566"/>
      <c r="AU188" s="566"/>
    </row>
    <row r="189" spans="1:47" hidden="1" x14ac:dyDescent="0.15">
      <c r="A189" s="2126"/>
      <c r="B189" s="2126"/>
      <c r="C189" s="2126"/>
      <c r="D189" s="2158" t="s">
        <v>1283</v>
      </c>
      <c r="E189" s="2154">
        <f>SUM(G189:R189)</f>
        <v>0</v>
      </c>
      <c r="F189" s="2126"/>
      <c r="G189" s="2130">
        <f>+G188*$F$186</f>
        <v>0</v>
      </c>
      <c r="H189" s="2130">
        <f t="shared" ref="H189:R189" si="19">+H188*$F$186</f>
        <v>0</v>
      </c>
      <c r="I189" s="2130">
        <f t="shared" si="19"/>
        <v>0</v>
      </c>
      <c r="J189" s="2130">
        <f t="shared" si="19"/>
        <v>0</v>
      </c>
      <c r="K189" s="2130">
        <f t="shared" si="19"/>
        <v>0</v>
      </c>
      <c r="L189" s="2130">
        <f t="shared" si="19"/>
        <v>0</v>
      </c>
      <c r="M189" s="2130">
        <f t="shared" si="19"/>
        <v>0</v>
      </c>
      <c r="N189" s="2130">
        <f t="shared" si="19"/>
        <v>0</v>
      </c>
      <c r="O189" s="2130">
        <f t="shared" si="19"/>
        <v>0</v>
      </c>
      <c r="P189" s="2130">
        <f t="shared" si="19"/>
        <v>0</v>
      </c>
      <c r="Q189" s="2130">
        <f t="shared" si="19"/>
        <v>0</v>
      </c>
      <c r="R189" s="2153">
        <f t="shared" si="19"/>
        <v>0</v>
      </c>
      <c r="S189" s="2126"/>
      <c r="T189" s="2126"/>
      <c r="U189" s="2126"/>
      <c r="V189" s="2126"/>
      <c r="W189" s="478"/>
      <c r="X189" s="478"/>
      <c r="Y189" s="566"/>
      <c r="Z189" s="566"/>
      <c r="AA189" s="566"/>
      <c r="AB189" s="566"/>
      <c r="AC189" s="566"/>
      <c r="AD189" s="566"/>
      <c r="AE189" s="566"/>
      <c r="AF189" s="566"/>
      <c r="AG189" s="566"/>
      <c r="AH189" s="566"/>
      <c r="AI189" s="566"/>
      <c r="AJ189" s="566"/>
      <c r="AK189" s="566"/>
      <c r="AL189" s="566"/>
      <c r="AM189" s="566"/>
      <c r="AN189" s="566"/>
      <c r="AO189" s="566"/>
      <c r="AP189" s="566"/>
      <c r="AQ189" s="566"/>
      <c r="AR189" s="566"/>
      <c r="AS189" s="566"/>
      <c r="AT189" s="566"/>
      <c r="AU189" s="566"/>
    </row>
    <row r="190" spans="1:47" hidden="1" x14ac:dyDescent="0.15">
      <c r="A190" s="2126"/>
      <c r="B190" s="2126"/>
      <c r="C190" s="2126"/>
      <c r="D190" s="2161" t="s">
        <v>1288</v>
      </c>
      <c r="E190" s="2162">
        <f>SUM(G190:R190)</f>
        <v>0</v>
      </c>
      <c r="F190" s="2139"/>
      <c r="G190" s="2138">
        <f t="shared" ref="G190:R190" si="20">SUM(G188:G189)</f>
        <v>0</v>
      </c>
      <c r="H190" s="2138">
        <f t="shared" si="20"/>
        <v>0</v>
      </c>
      <c r="I190" s="2138">
        <f t="shared" si="20"/>
        <v>0</v>
      </c>
      <c r="J190" s="2138">
        <f t="shared" si="20"/>
        <v>0</v>
      </c>
      <c r="K190" s="2138">
        <f t="shared" si="20"/>
        <v>0</v>
      </c>
      <c r="L190" s="2138">
        <f t="shared" si="20"/>
        <v>0</v>
      </c>
      <c r="M190" s="2138">
        <f t="shared" si="20"/>
        <v>0</v>
      </c>
      <c r="N190" s="2138">
        <f t="shared" si="20"/>
        <v>0</v>
      </c>
      <c r="O190" s="2138">
        <f t="shared" si="20"/>
        <v>0</v>
      </c>
      <c r="P190" s="2138">
        <f t="shared" si="20"/>
        <v>0</v>
      </c>
      <c r="Q190" s="2138">
        <f t="shared" si="20"/>
        <v>0</v>
      </c>
      <c r="R190" s="2167">
        <f t="shared" si="20"/>
        <v>0</v>
      </c>
      <c r="S190" s="2126"/>
      <c r="T190" s="2126"/>
      <c r="U190" s="2126"/>
      <c r="V190" s="2126"/>
      <c r="W190" s="478"/>
      <c r="X190" s="478"/>
      <c r="Y190" s="566"/>
      <c r="Z190" s="566"/>
      <c r="AA190" s="566"/>
      <c r="AB190" s="566"/>
      <c r="AC190" s="566"/>
      <c r="AD190" s="566"/>
      <c r="AE190" s="566"/>
      <c r="AF190" s="566"/>
      <c r="AG190" s="566"/>
      <c r="AH190" s="566"/>
      <c r="AI190" s="566"/>
      <c r="AJ190" s="566"/>
      <c r="AK190" s="566"/>
      <c r="AL190" s="566"/>
      <c r="AM190" s="566"/>
      <c r="AN190" s="566"/>
      <c r="AO190" s="566"/>
      <c r="AP190" s="566"/>
      <c r="AQ190" s="566"/>
      <c r="AR190" s="566"/>
      <c r="AS190" s="566"/>
      <c r="AT190" s="566"/>
      <c r="AU190" s="566"/>
    </row>
    <row r="191" spans="1:47" hidden="1" x14ac:dyDescent="0.15">
      <c r="A191" s="2126"/>
      <c r="B191" s="2126"/>
      <c r="C191" s="2130">
        <v>4</v>
      </c>
      <c r="D191" s="2828" t="str">
        <f>'2b'!$D$172</f>
        <v>publicidad y promoción</v>
      </c>
      <c r="E191" s="2829"/>
      <c r="F191" s="2150"/>
      <c r="G191" s="2150" t="s">
        <v>1273</v>
      </c>
      <c r="H191" s="2150" t="s">
        <v>1289</v>
      </c>
      <c r="I191" s="2150">
        <f>SUM(E192:E220)</f>
        <v>2400</v>
      </c>
      <c r="J191" s="2150"/>
      <c r="K191" s="2151"/>
      <c r="L191" s="2151"/>
      <c r="M191" s="2151"/>
      <c r="N191" s="2151"/>
      <c r="O191" s="2151"/>
      <c r="P191" s="2151"/>
      <c r="Q191" s="2152"/>
      <c r="R191" s="2152"/>
      <c r="S191" s="2126"/>
      <c r="T191" s="2126"/>
      <c r="U191" s="2126"/>
      <c r="V191" s="2126"/>
      <c r="W191" s="478"/>
      <c r="X191" s="478"/>
      <c r="Y191" s="566"/>
      <c r="Z191" s="566"/>
      <c r="AA191" s="566"/>
      <c r="AB191" s="566"/>
      <c r="AC191" s="566"/>
      <c r="AD191" s="566"/>
      <c r="AE191" s="566"/>
      <c r="AF191" s="566"/>
      <c r="AG191" s="566"/>
      <c r="AH191" s="566"/>
      <c r="AI191" s="566"/>
      <c r="AJ191" s="566"/>
      <c r="AK191" s="566"/>
      <c r="AL191" s="566"/>
      <c r="AM191" s="566"/>
      <c r="AN191" s="566"/>
      <c r="AO191" s="566"/>
      <c r="AP191" s="566"/>
      <c r="AQ191" s="566"/>
      <c r="AR191" s="566"/>
      <c r="AS191" s="566"/>
      <c r="AT191" s="566"/>
      <c r="AU191" s="566"/>
    </row>
    <row r="192" spans="1:47" hidden="1" x14ac:dyDescent="0.15">
      <c r="A192" s="2126"/>
      <c r="B192" s="2126"/>
      <c r="C192" s="2126"/>
      <c r="D192" s="2176" t="str">
        <f>'2b'!D174</f>
        <v>Campañas</v>
      </c>
      <c r="E192" s="2181">
        <f>'2b'!E174</f>
        <v>1200</v>
      </c>
      <c r="F192" s="2129">
        <f>'5a'!F124</f>
        <v>0.21</v>
      </c>
      <c r="G192" s="2130">
        <f>+E192*F192</f>
        <v>252</v>
      </c>
      <c r="H192" s="2130" t="s">
        <v>1274</v>
      </c>
      <c r="I192" s="2130">
        <f>SUM(G192:G220)</f>
        <v>504</v>
      </c>
      <c r="J192" s="2130" t="s">
        <v>1279</v>
      </c>
      <c r="K192" s="2126"/>
      <c r="L192" s="2126"/>
      <c r="M192" s="2126"/>
      <c r="N192" s="2126"/>
      <c r="O192" s="2126"/>
      <c r="P192" s="2126"/>
      <c r="Q192" s="2146"/>
      <c r="R192" s="2146"/>
      <c r="S192" s="2126"/>
      <c r="T192" s="2126"/>
      <c r="U192" s="2126"/>
      <c r="V192" s="2126"/>
      <c r="W192" s="478"/>
      <c r="X192" s="478"/>
      <c r="Y192" s="566"/>
      <c r="Z192" s="566"/>
      <c r="AA192" s="566"/>
      <c r="AB192" s="566"/>
      <c r="AC192" s="566"/>
      <c r="AD192" s="566"/>
      <c r="AE192" s="566"/>
      <c r="AF192" s="566"/>
      <c r="AG192" s="566"/>
      <c r="AH192" s="566"/>
      <c r="AI192" s="566"/>
      <c r="AJ192" s="566"/>
      <c r="AK192" s="566"/>
      <c r="AL192" s="566"/>
      <c r="AM192" s="566"/>
      <c r="AN192" s="566"/>
      <c r="AO192" s="566"/>
      <c r="AP192" s="566"/>
      <c r="AQ192" s="566"/>
      <c r="AR192" s="566"/>
      <c r="AS192" s="566"/>
      <c r="AT192" s="566"/>
      <c r="AU192" s="566"/>
    </row>
    <row r="193" spans="1:47" hidden="1" x14ac:dyDescent="0.15">
      <c r="A193" s="2126"/>
      <c r="B193" s="2126"/>
      <c r="C193" s="2126"/>
      <c r="D193" s="2178" t="str">
        <f>'2b'!D175</f>
        <v>Representación</v>
      </c>
      <c r="E193" s="2182">
        <f>'2b'!E175</f>
        <v>0</v>
      </c>
      <c r="F193" s="2129">
        <f>'5a'!F125</f>
        <v>0.21</v>
      </c>
      <c r="G193" s="2130">
        <f t="shared" ref="G193:G219" si="21">+E193*F193</f>
        <v>0</v>
      </c>
      <c r="H193" s="2130" t="s">
        <v>1275</v>
      </c>
      <c r="I193" s="2130">
        <f>+IF(I191=0,0,I192/I191)</f>
        <v>0.21</v>
      </c>
      <c r="J193" s="2130"/>
      <c r="K193" s="2126"/>
      <c r="L193" s="2126"/>
      <c r="M193" s="2126"/>
      <c r="N193" s="2126"/>
      <c r="O193" s="2126"/>
      <c r="P193" s="2126"/>
      <c r="Q193" s="2146"/>
      <c r="R193" s="2146"/>
      <c r="S193" s="2126"/>
      <c r="T193" s="2126"/>
      <c r="U193" s="2126"/>
      <c r="V193" s="2126"/>
      <c r="W193" s="478"/>
      <c r="X193" s="478"/>
      <c r="Y193" s="566"/>
      <c r="Z193" s="566"/>
      <c r="AA193" s="566"/>
      <c r="AB193" s="566"/>
      <c r="AC193" s="566"/>
      <c r="AD193" s="566"/>
      <c r="AE193" s="566"/>
      <c r="AF193" s="566"/>
      <c r="AG193" s="566"/>
      <c r="AH193" s="566"/>
      <c r="AI193" s="566"/>
      <c r="AJ193" s="566"/>
      <c r="AK193" s="566"/>
      <c r="AL193" s="566"/>
      <c r="AM193" s="566"/>
      <c r="AN193" s="566"/>
      <c r="AO193" s="566"/>
      <c r="AP193" s="566"/>
      <c r="AQ193" s="566"/>
      <c r="AR193" s="566"/>
      <c r="AS193" s="566"/>
      <c r="AT193" s="566"/>
      <c r="AU193" s="566"/>
    </row>
    <row r="194" spans="1:47" hidden="1" x14ac:dyDescent="0.15">
      <c r="A194" s="2126"/>
      <c r="B194" s="2126"/>
      <c r="C194" s="2126"/>
      <c r="D194" s="2178" t="str">
        <f>'2b'!D176</f>
        <v>Web redes</v>
      </c>
      <c r="E194" s="2182">
        <f>'2b'!E176</f>
        <v>1200</v>
      </c>
      <c r="F194" s="2129">
        <f>'5a'!F126</f>
        <v>0.21</v>
      </c>
      <c r="G194" s="2130">
        <f t="shared" si="21"/>
        <v>252</v>
      </c>
      <c r="H194" s="2130"/>
      <c r="I194" s="2126"/>
      <c r="J194" s="2126"/>
      <c r="K194" s="2126"/>
      <c r="L194" s="2126"/>
      <c r="M194" s="2126"/>
      <c r="N194" s="2126"/>
      <c r="O194" s="2126"/>
      <c r="P194" s="2126"/>
      <c r="Q194" s="2146"/>
      <c r="R194" s="2146"/>
      <c r="S194" s="2126"/>
      <c r="T194" s="2126"/>
      <c r="U194" s="2126"/>
      <c r="V194" s="2126"/>
      <c r="W194" s="478"/>
      <c r="X194" s="478"/>
      <c r="Y194" s="566"/>
      <c r="Z194" s="566"/>
      <c r="AA194" s="566"/>
      <c r="AB194" s="566"/>
      <c r="AC194" s="566"/>
      <c r="AD194" s="566"/>
      <c r="AE194" s="566"/>
      <c r="AF194" s="566"/>
      <c r="AG194" s="566"/>
      <c r="AH194" s="566"/>
      <c r="AI194" s="566"/>
      <c r="AJ194" s="566"/>
      <c r="AK194" s="566"/>
      <c r="AL194" s="566"/>
      <c r="AM194" s="566"/>
      <c r="AN194" s="566"/>
      <c r="AO194" s="566"/>
      <c r="AP194" s="566"/>
      <c r="AQ194" s="566"/>
      <c r="AR194" s="566"/>
      <c r="AS194" s="566"/>
      <c r="AT194" s="566"/>
      <c r="AU194" s="566"/>
    </row>
    <row r="195" spans="1:47" hidden="1" x14ac:dyDescent="0.15">
      <c r="A195" s="2126"/>
      <c r="B195" s="2126"/>
      <c r="C195" s="2126"/>
      <c r="D195" s="2178">
        <f>'2b'!D178</f>
        <v>0</v>
      </c>
      <c r="E195" s="2182">
        <f>'2b'!E178</f>
        <v>0</v>
      </c>
      <c r="F195" s="2129">
        <f>'5a'!F127</f>
        <v>0.21</v>
      </c>
      <c r="G195" s="2130">
        <f t="shared" si="21"/>
        <v>0</v>
      </c>
      <c r="H195" s="2130"/>
      <c r="I195" s="2126"/>
      <c r="J195" s="2126"/>
      <c r="K195" s="2126"/>
      <c r="L195" s="2126"/>
      <c r="M195" s="2126"/>
      <c r="N195" s="2126"/>
      <c r="O195" s="2126"/>
      <c r="P195" s="2126"/>
      <c r="Q195" s="2146"/>
      <c r="R195" s="2146"/>
      <c r="S195" s="2126"/>
      <c r="T195" s="2126"/>
      <c r="U195" s="2126"/>
      <c r="V195" s="2126"/>
      <c r="W195" s="478"/>
      <c r="X195" s="478"/>
      <c r="Y195" s="566"/>
      <c r="Z195" s="566"/>
      <c r="AA195" s="566"/>
      <c r="AB195" s="566"/>
      <c r="AC195" s="566"/>
      <c r="AD195" s="566"/>
      <c r="AE195" s="566"/>
      <c r="AF195" s="566"/>
      <c r="AG195" s="566"/>
      <c r="AH195" s="566"/>
      <c r="AI195" s="566"/>
      <c r="AJ195" s="566"/>
      <c r="AK195" s="566"/>
      <c r="AL195" s="566"/>
      <c r="AM195" s="566"/>
      <c r="AN195" s="566"/>
      <c r="AO195" s="566"/>
      <c r="AP195" s="566"/>
      <c r="AQ195" s="566"/>
      <c r="AR195" s="566"/>
      <c r="AS195" s="566"/>
      <c r="AT195" s="566"/>
      <c r="AU195" s="566"/>
    </row>
    <row r="196" spans="1:47" hidden="1" x14ac:dyDescent="0.15">
      <c r="A196" s="2126"/>
      <c r="B196" s="2126"/>
      <c r="C196" s="2126"/>
      <c r="D196" s="2178">
        <f>'2b'!D179</f>
        <v>0</v>
      </c>
      <c r="E196" s="2182">
        <f>'2b'!E179</f>
        <v>0</v>
      </c>
      <c r="F196" s="2129">
        <f>'5a'!F128</f>
        <v>0.21</v>
      </c>
      <c r="G196" s="2130">
        <f t="shared" si="21"/>
        <v>0</v>
      </c>
      <c r="H196" s="2130"/>
      <c r="I196" s="2126"/>
      <c r="J196" s="2126"/>
      <c r="K196" s="2126"/>
      <c r="L196" s="2126"/>
      <c r="M196" s="2126"/>
      <c r="N196" s="2126"/>
      <c r="O196" s="2126"/>
      <c r="P196" s="2126"/>
      <c r="Q196" s="2146"/>
      <c r="R196" s="2146"/>
      <c r="S196" s="2126"/>
      <c r="T196" s="2126"/>
      <c r="U196" s="2126"/>
      <c r="V196" s="2126"/>
      <c r="W196" s="478"/>
      <c r="X196" s="478"/>
      <c r="Y196" s="566"/>
      <c r="Z196" s="566"/>
      <c r="AA196" s="566"/>
      <c r="AB196" s="566"/>
      <c r="AC196" s="566"/>
      <c r="AD196" s="566"/>
      <c r="AE196" s="566"/>
      <c r="AF196" s="566"/>
      <c r="AG196" s="566"/>
      <c r="AH196" s="566"/>
      <c r="AI196" s="566"/>
      <c r="AJ196" s="566"/>
      <c r="AK196" s="566"/>
      <c r="AL196" s="566"/>
      <c r="AM196" s="566"/>
      <c r="AN196" s="566"/>
      <c r="AO196" s="566"/>
      <c r="AP196" s="566"/>
      <c r="AQ196" s="566"/>
      <c r="AR196" s="566"/>
      <c r="AS196" s="566"/>
      <c r="AT196" s="566"/>
      <c r="AU196" s="566"/>
    </row>
    <row r="197" spans="1:47" hidden="1" x14ac:dyDescent="0.15">
      <c r="A197" s="2126"/>
      <c r="B197" s="2126"/>
      <c r="C197" s="2126"/>
      <c r="D197" s="2178">
        <f>'2b'!D180</f>
        <v>0</v>
      </c>
      <c r="E197" s="2182">
        <f>'2b'!E180</f>
        <v>0</v>
      </c>
      <c r="F197" s="2129">
        <f>'5a'!F129</f>
        <v>0.21</v>
      </c>
      <c r="G197" s="2130">
        <f t="shared" si="21"/>
        <v>0</v>
      </c>
      <c r="H197" s="2130"/>
      <c r="I197" s="2126"/>
      <c r="J197" s="2126"/>
      <c r="K197" s="2126"/>
      <c r="L197" s="2126"/>
      <c r="M197" s="2126"/>
      <c r="N197" s="2126"/>
      <c r="O197" s="2126"/>
      <c r="P197" s="2126"/>
      <c r="Q197" s="2146"/>
      <c r="R197" s="2146"/>
      <c r="S197" s="2126"/>
      <c r="T197" s="2126"/>
      <c r="U197" s="2126"/>
      <c r="V197" s="2126"/>
      <c r="W197" s="478"/>
      <c r="X197" s="478"/>
      <c r="Y197" s="566"/>
      <c r="Z197" s="566"/>
      <c r="AA197" s="566"/>
      <c r="AB197" s="566"/>
      <c r="AC197" s="566"/>
      <c r="AD197" s="566"/>
      <c r="AE197" s="566"/>
      <c r="AF197" s="566"/>
      <c r="AG197" s="566"/>
      <c r="AH197" s="566"/>
      <c r="AI197" s="566"/>
      <c r="AJ197" s="566"/>
      <c r="AK197" s="566"/>
      <c r="AL197" s="566"/>
      <c r="AM197" s="566"/>
      <c r="AN197" s="566"/>
      <c r="AO197" s="566"/>
      <c r="AP197" s="566"/>
      <c r="AQ197" s="566"/>
      <c r="AR197" s="566"/>
      <c r="AS197" s="566"/>
      <c r="AT197" s="566"/>
      <c r="AU197" s="566"/>
    </row>
    <row r="198" spans="1:47" hidden="1" x14ac:dyDescent="0.15">
      <c r="A198" s="2126"/>
      <c r="B198" s="2126"/>
      <c r="C198" s="2126"/>
      <c r="D198" s="2178">
        <f>'2b'!D181</f>
        <v>0</v>
      </c>
      <c r="E198" s="2182">
        <f>'2b'!E181</f>
        <v>0</v>
      </c>
      <c r="F198" s="2129">
        <f>'5a'!F130</f>
        <v>0.21</v>
      </c>
      <c r="G198" s="2130">
        <f t="shared" si="21"/>
        <v>0</v>
      </c>
      <c r="H198" s="2130"/>
      <c r="I198" s="2126"/>
      <c r="J198" s="2126"/>
      <c r="K198" s="2126"/>
      <c r="L198" s="2126"/>
      <c r="M198" s="2126"/>
      <c r="N198" s="2126"/>
      <c r="O198" s="2126"/>
      <c r="P198" s="2126"/>
      <c r="Q198" s="2146"/>
      <c r="R198" s="2146"/>
      <c r="S198" s="2126"/>
      <c r="T198" s="2126"/>
      <c r="U198" s="2126"/>
      <c r="V198" s="2126"/>
      <c r="W198" s="478"/>
      <c r="X198" s="478"/>
      <c r="Y198" s="566"/>
      <c r="Z198" s="566"/>
      <c r="AA198" s="566"/>
      <c r="AB198" s="566"/>
      <c r="AC198" s="566"/>
      <c r="AD198" s="566"/>
      <c r="AE198" s="566"/>
      <c r="AF198" s="566"/>
      <c r="AG198" s="566"/>
      <c r="AH198" s="566"/>
      <c r="AI198" s="566"/>
      <c r="AJ198" s="566"/>
      <c r="AK198" s="566"/>
      <c r="AL198" s="566"/>
      <c r="AM198" s="566"/>
      <c r="AN198" s="566"/>
      <c r="AO198" s="566"/>
      <c r="AP198" s="566"/>
      <c r="AQ198" s="566"/>
      <c r="AR198" s="566"/>
      <c r="AS198" s="566"/>
      <c r="AT198" s="566"/>
      <c r="AU198" s="566"/>
    </row>
    <row r="199" spans="1:47" hidden="1" x14ac:dyDescent="0.15">
      <c r="A199" s="2126"/>
      <c r="B199" s="2126"/>
      <c r="C199" s="2126"/>
      <c r="D199" s="2178">
        <f>'2b'!D182</f>
        <v>0</v>
      </c>
      <c r="E199" s="2182">
        <f>'2b'!E182</f>
        <v>0</v>
      </c>
      <c r="F199" s="2129">
        <f>'5a'!F131</f>
        <v>0.21</v>
      </c>
      <c r="G199" s="2130">
        <f t="shared" si="21"/>
        <v>0</v>
      </c>
      <c r="H199" s="2130"/>
      <c r="I199" s="2126"/>
      <c r="J199" s="2126"/>
      <c r="K199" s="2126"/>
      <c r="L199" s="2126"/>
      <c r="M199" s="2126"/>
      <c r="N199" s="2126"/>
      <c r="O199" s="2126"/>
      <c r="P199" s="2126"/>
      <c r="Q199" s="2146"/>
      <c r="R199" s="2146"/>
      <c r="S199" s="2126"/>
      <c r="T199" s="2126"/>
      <c r="U199" s="2126"/>
      <c r="V199" s="2126"/>
      <c r="W199" s="478"/>
      <c r="X199" s="478"/>
      <c r="Y199" s="566"/>
      <c r="Z199" s="566"/>
      <c r="AA199" s="566"/>
      <c r="AB199" s="566"/>
      <c r="AC199" s="566"/>
      <c r="AD199" s="566"/>
      <c r="AE199" s="566"/>
      <c r="AF199" s="566"/>
      <c r="AG199" s="566"/>
      <c r="AH199" s="566"/>
      <c r="AI199" s="566"/>
      <c r="AJ199" s="566"/>
      <c r="AK199" s="566"/>
      <c r="AL199" s="566"/>
      <c r="AM199" s="566"/>
      <c r="AN199" s="566"/>
      <c r="AO199" s="566"/>
      <c r="AP199" s="566"/>
      <c r="AQ199" s="566"/>
      <c r="AR199" s="566"/>
      <c r="AS199" s="566"/>
      <c r="AT199" s="566"/>
      <c r="AU199" s="566"/>
    </row>
    <row r="200" spans="1:47" hidden="1" x14ac:dyDescent="0.15">
      <c r="A200" s="2126"/>
      <c r="B200" s="2126"/>
      <c r="C200" s="2126"/>
      <c r="D200" s="2178">
        <f>'2b'!D183</f>
        <v>0</v>
      </c>
      <c r="E200" s="2182">
        <f>'2b'!E183</f>
        <v>0</v>
      </c>
      <c r="F200" s="2129">
        <f>'5a'!F132</f>
        <v>0.21</v>
      </c>
      <c r="G200" s="2130">
        <f t="shared" si="21"/>
        <v>0</v>
      </c>
      <c r="H200" s="2130"/>
      <c r="I200" s="2126"/>
      <c r="J200" s="2126"/>
      <c r="K200" s="2126"/>
      <c r="L200" s="2126"/>
      <c r="M200" s="2126"/>
      <c r="N200" s="2126"/>
      <c r="O200" s="2126"/>
      <c r="P200" s="2126"/>
      <c r="Q200" s="2146"/>
      <c r="R200" s="2146"/>
      <c r="S200" s="2126"/>
      <c r="T200" s="2126"/>
      <c r="U200" s="2126"/>
      <c r="V200" s="2126"/>
      <c r="W200" s="478"/>
      <c r="X200" s="478"/>
      <c r="Y200" s="566"/>
      <c r="Z200" s="566"/>
      <c r="AA200" s="566"/>
      <c r="AB200" s="566"/>
      <c r="AC200" s="566"/>
      <c r="AD200" s="566"/>
      <c r="AE200" s="566"/>
      <c r="AF200" s="566"/>
      <c r="AG200" s="566"/>
      <c r="AH200" s="566"/>
      <c r="AI200" s="566"/>
      <c r="AJ200" s="566"/>
      <c r="AK200" s="566"/>
      <c r="AL200" s="566"/>
      <c r="AM200" s="566"/>
      <c r="AN200" s="566"/>
      <c r="AO200" s="566"/>
      <c r="AP200" s="566"/>
      <c r="AQ200" s="566"/>
      <c r="AR200" s="566"/>
      <c r="AS200" s="566"/>
      <c r="AT200" s="566"/>
      <c r="AU200" s="566"/>
    </row>
    <row r="201" spans="1:47" hidden="1" x14ac:dyDescent="0.15">
      <c r="A201" s="2126"/>
      <c r="B201" s="2126"/>
      <c r="C201" s="2126"/>
      <c r="D201" s="2178">
        <f>'2b'!D184</f>
        <v>0</v>
      </c>
      <c r="E201" s="2182">
        <f>'2b'!E184</f>
        <v>0</v>
      </c>
      <c r="F201" s="2129">
        <f>'5a'!F133</f>
        <v>0.21</v>
      </c>
      <c r="G201" s="2130">
        <f t="shared" si="21"/>
        <v>0</v>
      </c>
      <c r="H201" s="2130"/>
      <c r="I201" s="2126"/>
      <c r="J201" s="2126"/>
      <c r="K201" s="2126"/>
      <c r="L201" s="2126"/>
      <c r="M201" s="2126"/>
      <c r="N201" s="2126"/>
      <c r="O201" s="2126"/>
      <c r="P201" s="2126"/>
      <c r="Q201" s="2146"/>
      <c r="R201" s="2146"/>
      <c r="S201" s="2126"/>
      <c r="T201" s="2126"/>
      <c r="U201" s="2126"/>
      <c r="V201" s="2126"/>
      <c r="W201" s="478"/>
      <c r="X201" s="478"/>
      <c r="Y201" s="566"/>
      <c r="Z201" s="566"/>
      <c r="AA201" s="566"/>
      <c r="AB201" s="566"/>
      <c r="AC201" s="566"/>
      <c r="AD201" s="566"/>
      <c r="AE201" s="566"/>
      <c r="AF201" s="566"/>
      <c r="AG201" s="566"/>
      <c r="AH201" s="566"/>
      <c r="AI201" s="566"/>
      <c r="AJ201" s="566"/>
      <c r="AK201" s="566"/>
      <c r="AL201" s="566"/>
      <c r="AM201" s="566"/>
      <c r="AN201" s="566"/>
      <c r="AO201" s="566"/>
      <c r="AP201" s="566"/>
      <c r="AQ201" s="566"/>
      <c r="AR201" s="566"/>
      <c r="AS201" s="566"/>
      <c r="AT201" s="566"/>
      <c r="AU201" s="566"/>
    </row>
    <row r="202" spans="1:47" hidden="1" x14ac:dyDescent="0.15">
      <c r="A202" s="2126"/>
      <c r="B202" s="2126"/>
      <c r="C202" s="2126"/>
      <c r="D202" s="2178">
        <f>'2b'!D185</f>
        <v>0</v>
      </c>
      <c r="E202" s="2182">
        <f>'2b'!E185</f>
        <v>0</v>
      </c>
      <c r="F202" s="2129">
        <f>'5a'!F134</f>
        <v>0.21</v>
      </c>
      <c r="G202" s="2130">
        <f t="shared" si="21"/>
        <v>0</v>
      </c>
      <c r="H202" s="2130"/>
      <c r="I202" s="2126"/>
      <c r="J202" s="2126"/>
      <c r="K202" s="2126"/>
      <c r="L202" s="2126"/>
      <c r="M202" s="2126"/>
      <c r="N202" s="2126"/>
      <c r="O202" s="2126"/>
      <c r="P202" s="2126"/>
      <c r="Q202" s="2146"/>
      <c r="R202" s="2146"/>
      <c r="S202" s="2126"/>
      <c r="T202" s="2126"/>
      <c r="U202" s="2126"/>
      <c r="V202" s="2126"/>
      <c r="W202" s="478"/>
      <c r="X202" s="478"/>
      <c r="Y202" s="566"/>
      <c r="Z202" s="566"/>
      <c r="AA202" s="566"/>
      <c r="AB202" s="566"/>
      <c r="AC202" s="566"/>
      <c r="AD202" s="566"/>
      <c r="AE202" s="566"/>
      <c r="AF202" s="566"/>
      <c r="AG202" s="566"/>
      <c r="AH202" s="566"/>
      <c r="AI202" s="566"/>
      <c r="AJ202" s="566"/>
      <c r="AK202" s="566"/>
      <c r="AL202" s="566"/>
      <c r="AM202" s="566"/>
      <c r="AN202" s="566"/>
      <c r="AO202" s="566"/>
      <c r="AP202" s="566"/>
      <c r="AQ202" s="566"/>
      <c r="AR202" s="566"/>
      <c r="AS202" s="566"/>
      <c r="AT202" s="566"/>
      <c r="AU202" s="566"/>
    </row>
    <row r="203" spans="1:47" hidden="1" x14ac:dyDescent="0.15">
      <c r="A203" s="2126"/>
      <c r="B203" s="2126"/>
      <c r="C203" s="2126"/>
      <c r="D203" s="2178">
        <f>'2b'!D186</f>
        <v>0</v>
      </c>
      <c r="E203" s="2182">
        <f>'2b'!E186</f>
        <v>0</v>
      </c>
      <c r="F203" s="2129">
        <f>'5a'!F135</f>
        <v>0.21</v>
      </c>
      <c r="G203" s="2130">
        <f t="shared" si="21"/>
        <v>0</v>
      </c>
      <c r="H203" s="2130"/>
      <c r="I203" s="2126"/>
      <c r="J203" s="2126"/>
      <c r="K203" s="2126"/>
      <c r="L203" s="2126"/>
      <c r="M203" s="2126"/>
      <c r="N203" s="2126"/>
      <c r="O203" s="2126"/>
      <c r="P203" s="2126"/>
      <c r="Q203" s="2146"/>
      <c r="R203" s="2146"/>
      <c r="S203" s="2126"/>
      <c r="T203" s="2126"/>
      <c r="U203" s="2126"/>
      <c r="V203" s="2126"/>
      <c r="W203" s="478"/>
      <c r="X203" s="478"/>
      <c r="Y203" s="566"/>
      <c r="Z203" s="566"/>
      <c r="AA203" s="566"/>
      <c r="AB203" s="566"/>
      <c r="AC203" s="566"/>
      <c r="AD203" s="566"/>
      <c r="AE203" s="566"/>
      <c r="AF203" s="566"/>
      <c r="AG203" s="566"/>
      <c r="AH203" s="566"/>
      <c r="AI203" s="566"/>
      <c r="AJ203" s="566"/>
      <c r="AK203" s="566"/>
      <c r="AL203" s="566"/>
      <c r="AM203" s="566"/>
      <c r="AN203" s="566"/>
      <c r="AO203" s="566"/>
      <c r="AP203" s="566"/>
      <c r="AQ203" s="566"/>
      <c r="AR203" s="566"/>
      <c r="AS203" s="566"/>
      <c r="AT203" s="566"/>
      <c r="AU203" s="566"/>
    </row>
    <row r="204" spans="1:47" hidden="1" x14ac:dyDescent="0.15">
      <c r="A204" s="2126"/>
      <c r="B204" s="2126"/>
      <c r="C204" s="2126"/>
      <c r="D204" s="2178">
        <f>'2b'!D187</f>
        <v>0</v>
      </c>
      <c r="E204" s="2182">
        <f>'2b'!E187</f>
        <v>0</v>
      </c>
      <c r="F204" s="2129">
        <f>'5a'!F136</f>
        <v>0.21</v>
      </c>
      <c r="G204" s="2130">
        <f t="shared" si="21"/>
        <v>0</v>
      </c>
      <c r="H204" s="2130"/>
      <c r="I204" s="2126"/>
      <c r="J204" s="2126"/>
      <c r="K204" s="2126"/>
      <c r="L204" s="2126"/>
      <c r="M204" s="2126"/>
      <c r="N204" s="2126"/>
      <c r="O204" s="2126"/>
      <c r="P204" s="2126"/>
      <c r="Q204" s="2146"/>
      <c r="R204" s="2146"/>
      <c r="S204" s="2126"/>
      <c r="T204" s="2126"/>
      <c r="U204" s="2126"/>
      <c r="V204" s="2126"/>
      <c r="W204" s="478"/>
      <c r="X204" s="478"/>
      <c r="Y204" s="566"/>
      <c r="Z204" s="566"/>
      <c r="AA204" s="566"/>
      <c r="AB204" s="566"/>
      <c r="AC204" s="566"/>
      <c r="AD204" s="566"/>
      <c r="AE204" s="566"/>
      <c r="AF204" s="566"/>
      <c r="AG204" s="566"/>
      <c r="AH204" s="566"/>
      <c r="AI204" s="566"/>
      <c r="AJ204" s="566"/>
      <c r="AK204" s="566"/>
      <c r="AL204" s="566"/>
      <c r="AM204" s="566"/>
      <c r="AN204" s="566"/>
      <c r="AO204" s="566"/>
      <c r="AP204" s="566"/>
      <c r="AQ204" s="566"/>
      <c r="AR204" s="566"/>
      <c r="AS204" s="566"/>
      <c r="AT204" s="566"/>
      <c r="AU204" s="566"/>
    </row>
    <row r="205" spans="1:47" hidden="1" x14ac:dyDescent="0.15">
      <c r="A205" s="2126"/>
      <c r="B205" s="2126"/>
      <c r="C205" s="2126"/>
      <c r="D205" s="2178">
        <f>'2b'!D188</f>
        <v>0</v>
      </c>
      <c r="E205" s="2182">
        <f>'2b'!E188</f>
        <v>0</v>
      </c>
      <c r="F205" s="2129">
        <f>'5a'!F137</f>
        <v>0.21</v>
      </c>
      <c r="G205" s="2130">
        <f t="shared" si="21"/>
        <v>0</v>
      </c>
      <c r="H205" s="2130"/>
      <c r="I205" s="2126"/>
      <c r="J205" s="2126"/>
      <c r="K205" s="2126"/>
      <c r="L205" s="2126"/>
      <c r="M205" s="2126"/>
      <c r="N205" s="2126"/>
      <c r="O205" s="2126"/>
      <c r="P205" s="2126"/>
      <c r="Q205" s="2146"/>
      <c r="R205" s="2146"/>
      <c r="S205" s="2126"/>
      <c r="T205" s="2126"/>
      <c r="U205" s="2126"/>
      <c r="V205" s="2126"/>
      <c r="W205" s="478"/>
      <c r="X205" s="478"/>
      <c r="Y205" s="566"/>
      <c r="Z205" s="566"/>
      <c r="AA205" s="566"/>
      <c r="AB205" s="566"/>
      <c r="AC205" s="566"/>
      <c r="AD205" s="566"/>
      <c r="AE205" s="566"/>
      <c r="AF205" s="566"/>
      <c r="AG205" s="566"/>
      <c r="AH205" s="566"/>
      <c r="AI205" s="566"/>
      <c r="AJ205" s="566"/>
      <c r="AK205" s="566"/>
      <c r="AL205" s="566"/>
      <c r="AM205" s="566"/>
      <c r="AN205" s="566"/>
      <c r="AO205" s="566"/>
      <c r="AP205" s="566"/>
      <c r="AQ205" s="566"/>
      <c r="AR205" s="566"/>
      <c r="AS205" s="566"/>
      <c r="AT205" s="566"/>
      <c r="AU205" s="566"/>
    </row>
    <row r="206" spans="1:47" hidden="1" x14ac:dyDescent="0.15">
      <c r="A206" s="2126"/>
      <c r="B206" s="2126"/>
      <c r="C206" s="2126"/>
      <c r="D206" s="2178">
        <f>'2b'!D189</f>
        <v>0</v>
      </c>
      <c r="E206" s="2182">
        <f>'2b'!E189</f>
        <v>0</v>
      </c>
      <c r="F206" s="2129">
        <f>'5a'!F138</f>
        <v>0.21</v>
      </c>
      <c r="G206" s="2130">
        <f t="shared" si="21"/>
        <v>0</v>
      </c>
      <c r="H206" s="2130"/>
      <c r="I206" s="2126"/>
      <c r="J206" s="2126"/>
      <c r="K206" s="2126"/>
      <c r="L206" s="2126"/>
      <c r="M206" s="2126"/>
      <c r="N206" s="2126"/>
      <c r="O206" s="2126"/>
      <c r="P206" s="2126"/>
      <c r="Q206" s="2146"/>
      <c r="R206" s="2146"/>
      <c r="S206" s="2126"/>
      <c r="T206" s="2126"/>
      <c r="U206" s="2126"/>
      <c r="V206" s="2126"/>
      <c r="W206" s="478"/>
      <c r="X206" s="478"/>
      <c r="Y206" s="566"/>
      <c r="Z206" s="566"/>
      <c r="AA206" s="566"/>
      <c r="AB206" s="566"/>
      <c r="AC206" s="566"/>
      <c r="AD206" s="566"/>
      <c r="AE206" s="566"/>
      <c r="AF206" s="566"/>
      <c r="AG206" s="566"/>
      <c r="AH206" s="566"/>
      <c r="AI206" s="566"/>
      <c r="AJ206" s="566"/>
      <c r="AK206" s="566"/>
      <c r="AL206" s="566"/>
      <c r="AM206" s="566"/>
      <c r="AN206" s="566"/>
      <c r="AO206" s="566"/>
      <c r="AP206" s="566"/>
      <c r="AQ206" s="566"/>
      <c r="AR206" s="566"/>
      <c r="AS206" s="566"/>
      <c r="AT206" s="566"/>
      <c r="AU206" s="566"/>
    </row>
    <row r="207" spans="1:47" hidden="1" x14ac:dyDescent="0.15">
      <c r="A207" s="2126"/>
      <c r="B207" s="2126"/>
      <c r="C207" s="2126"/>
      <c r="D207" s="2178">
        <f>'2b'!D190</f>
        <v>0</v>
      </c>
      <c r="E207" s="2182">
        <f>'2b'!E190</f>
        <v>0</v>
      </c>
      <c r="F207" s="2129">
        <f>'5a'!F139</f>
        <v>0.21</v>
      </c>
      <c r="G207" s="2130">
        <f t="shared" si="21"/>
        <v>0</v>
      </c>
      <c r="H207" s="2130"/>
      <c r="I207" s="2126"/>
      <c r="J207" s="2126"/>
      <c r="K207" s="2126"/>
      <c r="L207" s="2126"/>
      <c r="M207" s="2126"/>
      <c r="N207" s="2126"/>
      <c r="O207" s="2126"/>
      <c r="P207" s="2126"/>
      <c r="Q207" s="2146"/>
      <c r="R207" s="2146"/>
      <c r="S207" s="2126"/>
      <c r="T207" s="2126"/>
      <c r="U207" s="2126"/>
      <c r="V207" s="2126"/>
      <c r="W207" s="478"/>
      <c r="X207" s="478"/>
      <c r="Y207" s="566"/>
      <c r="Z207" s="566"/>
      <c r="AA207" s="566"/>
      <c r="AB207" s="566"/>
      <c r="AC207" s="566"/>
      <c r="AD207" s="566"/>
      <c r="AE207" s="566"/>
      <c r="AF207" s="566"/>
      <c r="AG207" s="566"/>
      <c r="AH207" s="566"/>
      <c r="AI207" s="566"/>
      <c r="AJ207" s="566"/>
      <c r="AK207" s="566"/>
      <c r="AL207" s="566"/>
      <c r="AM207" s="566"/>
      <c r="AN207" s="566"/>
      <c r="AO207" s="566"/>
      <c r="AP207" s="566"/>
      <c r="AQ207" s="566"/>
      <c r="AR207" s="566"/>
      <c r="AS207" s="566"/>
      <c r="AT207" s="566"/>
      <c r="AU207" s="566"/>
    </row>
    <row r="208" spans="1:47" hidden="1" x14ac:dyDescent="0.15">
      <c r="A208" s="2126"/>
      <c r="B208" s="2126"/>
      <c r="C208" s="2126"/>
      <c r="D208" s="2178">
        <f>'2b'!D191</f>
        <v>0</v>
      </c>
      <c r="E208" s="2182">
        <f>'2b'!E191</f>
        <v>0</v>
      </c>
      <c r="F208" s="2129">
        <f>'5a'!F140</f>
        <v>0.21</v>
      </c>
      <c r="G208" s="2130">
        <f t="shared" si="21"/>
        <v>0</v>
      </c>
      <c r="H208" s="2130"/>
      <c r="I208" s="2126"/>
      <c r="J208" s="2126"/>
      <c r="K208" s="2126"/>
      <c r="L208" s="2126"/>
      <c r="M208" s="2126"/>
      <c r="N208" s="2126"/>
      <c r="O208" s="2126"/>
      <c r="P208" s="2126"/>
      <c r="Q208" s="2146"/>
      <c r="R208" s="2146"/>
      <c r="S208" s="2126"/>
      <c r="T208" s="2126"/>
      <c r="U208" s="2126"/>
      <c r="V208" s="2126"/>
      <c r="W208" s="478"/>
      <c r="X208" s="478"/>
      <c r="Y208" s="566"/>
      <c r="Z208" s="566"/>
      <c r="AA208" s="566"/>
      <c r="AB208" s="566"/>
      <c r="AC208" s="566"/>
      <c r="AD208" s="566"/>
      <c r="AE208" s="566"/>
      <c r="AF208" s="566"/>
      <c r="AG208" s="566"/>
      <c r="AH208" s="566"/>
      <c r="AI208" s="566"/>
      <c r="AJ208" s="566"/>
      <c r="AK208" s="566"/>
      <c r="AL208" s="566"/>
      <c r="AM208" s="566"/>
      <c r="AN208" s="566"/>
      <c r="AO208" s="566"/>
      <c r="AP208" s="566"/>
      <c r="AQ208" s="566"/>
      <c r="AR208" s="566"/>
      <c r="AS208" s="566"/>
      <c r="AT208" s="566"/>
      <c r="AU208" s="566"/>
    </row>
    <row r="209" spans="1:47" hidden="1" x14ac:dyDescent="0.15">
      <c r="A209" s="2126"/>
      <c r="B209" s="2126"/>
      <c r="C209" s="2126"/>
      <c r="D209" s="2178">
        <f>'2b'!D192</f>
        <v>0</v>
      </c>
      <c r="E209" s="2182">
        <f>'2b'!E192</f>
        <v>0</v>
      </c>
      <c r="F209" s="2129">
        <f>'5a'!F141</f>
        <v>0.21</v>
      </c>
      <c r="G209" s="2130">
        <f t="shared" si="21"/>
        <v>0</v>
      </c>
      <c r="H209" s="2130"/>
      <c r="I209" s="2126"/>
      <c r="J209" s="2126"/>
      <c r="K209" s="2126"/>
      <c r="L209" s="2126"/>
      <c r="M209" s="2126"/>
      <c r="N209" s="2126"/>
      <c r="O209" s="2126"/>
      <c r="P209" s="2126"/>
      <c r="Q209" s="2146"/>
      <c r="R209" s="2146"/>
      <c r="S209" s="2126"/>
      <c r="T209" s="2126"/>
      <c r="U209" s="2126"/>
      <c r="V209" s="2126"/>
      <c r="W209" s="478"/>
      <c r="X209" s="478"/>
      <c r="Y209" s="566"/>
      <c r="Z209" s="566"/>
      <c r="AA209" s="566"/>
      <c r="AB209" s="566"/>
      <c r="AC209" s="566"/>
      <c r="AD209" s="566"/>
      <c r="AE209" s="566"/>
      <c r="AF209" s="566"/>
      <c r="AG209" s="566"/>
      <c r="AH209" s="566"/>
      <c r="AI209" s="566"/>
      <c r="AJ209" s="566"/>
      <c r="AK209" s="566"/>
      <c r="AL209" s="566"/>
      <c r="AM209" s="566"/>
      <c r="AN209" s="566"/>
      <c r="AO209" s="566"/>
      <c r="AP209" s="566"/>
      <c r="AQ209" s="566"/>
      <c r="AR209" s="566"/>
      <c r="AS209" s="566"/>
      <c r="AT209" s="566"/>
      <c r="AU209" s="566"/>
    </row>
    <row r="210" spans="1:47" hidden="1" x14ac:dyDescent="0.15">
      <c r="A210" s="2126"/>
      <c r="B210" s="2126"/>
      <c r="C210" s="2126"/>
      <c r="D210" s="2178">
        <f>'2b'!D193</f>
        <v>0</v>
      </c>
      <c r="E210" s="2182">
        <f>'2b'!E193</f>
        <v>0</v>
      </c>
      <c r="F210" s="2129">
        <f>'5a'!F142</f>
        <v>0.21</v>
      </c>
      <c r="G210" s="2130">
        <f t="shared" si="21"/>
        <v>0</v>
      </c>
      <c r="H210" s="2130"/>
      <c r="I210" s="2126"/>
      <c r="J210" s="2126"/>
      <c r="K210" s="2126"/>
      <c r="L210" s="2126"/>
      <c r="M210" s="2126"/>
      <c r="N210" s="2126"/>
      <c r="O210" s="2126"/>
      <c r="P210" s="2126"/>
      <c r="Q210" s="2146"/>
      <c r="R210" s="2146"/>
      <c r="S210" s="2126"/>
      <c r="T210" s="2126"/>
      <c r="U210" s="2126"/>
      <c r="V210" s="2126"/>
      <c r="W210" s="478"/>
      <c r="X210" s="478"/>
      <c r="Y210" s="566"/>
      <c r="Z210" s="566"/>
      <c r="AA210" s="566"/>
      <c r="AB210" s="566"/>
      <c r="AC210" s="566"/>
      <c r="AD210" s="566"/>
      <c r="AE210" s="566"/>
      <c r="AF210" s="566"/>
      <c r="AG210" s="566"/>
      <c r="AH210" s="566"/>
      <c r="AI210" s="566"/>
      <c r="AJ210" s="566"/>
      <c r="AK210" s="566"/>
      <c r="AL210" s="566"/>
      <c r="AM210" s="566"/>
      <c r="AN210" s="566"/>
      <c r="AO210" s="566"/>
      <c r="AP210" s="566"/>
      <c r="AQ210" s="566"/>
      <c r="AR210" s="566"/>
      <c r="AS210" s="566"/>
      <c r="AT210" s="566"/>
      <c r="AU210" s="566"/>
    </row>
    <row r="211" spans="1:47" hidden="1" x14ac:dyDescent="0.15">
      <c r="A211" s="2126"/>
      <c r="B211" s="2126"/>
      <c r="C211" s="2126"/>
      <c r="D211" s="2178">
        <f>'2b'!D194</f>
        <v>0</v>
      </c>
      <c r="E211" s="2182">
        <f>'2b'!E194</f>
        <v>0</v>
      </c>
      <c r="F211" s="2129">
        <f>'5a'!F143</f>
        <v>0.21</v>
      </c>
      <c r="G211" s="2130">
        <f t="shared" si="21"/>
        <v>0</v>
      </c>
      <c r="H211" s="2130"/>
      <c r="I211" s="2126"/>
      <c r="J211" s="2126"/>
      <c r="K211" s="2126"/>
      <c r="L211" s="2126"/>
      <c r="M211" s="2126"/>
      <c r="N211" s="2126"/>
      <c r="O211" s="2126"/>
      <c r="P211" s="2126"/>
      <c r="Q211" s="2146"/>
      <c r="R211" s="2146"/>
      <c r="S211" s="2126"/>
      <c r="T211" s="2126"/>
      <c r="U211" s="2126"/>
      <c r="V211" s="2126"/>
      <c r="W211" s="478"/>
      <c r="X211" s="478"/>
      <c r="Y211" s="566"/>
      <c r="Z211" s="566"/>
      <c r="AA211" s="566"/>
      <c r="AB211" s="566"/>
      <c r="AC211" s="566"/>
      <c r="AD211" s="566"/>
      <c r="AE211" s="566"/>
      <c r="AF211" s="566"/>
      <c r="AG211" s="566"/>
      <c r="AH211" s="566"/>
      <c r="AI211" s="566"/>
      <c r="AJ211" s="566"/>
      <c r="AK211" s="566"/>
      <c r="AL211" s="566"/>
      <c r="AM211" s="566"/>
      <c r="AN211" s="566"/>
      <c r="AO211" s="566"/>
      <c r="AP211" s="566"/>
      <c r="AQ211" s="566"/>
      <c r="AR211" s="566"/>
      <c r="AS211" s="566"/>
      <c r="AT211" s="566"/>
      <c r="AU211" s="566"/>
    </row>
    <row r="212" spans="1:47" hidden="1" x14ac:dyDescent="0.15">
      <c r="A212" s="2126"/>
      <c r="B212" s="2126"/>
      <c r="C212" s="2126"/>
      <c r="D212" s="2178">
        <f>'2b'!D195</f>
        <v>0</v>
      </c>
      <c r="E212" s="2182">
        <f>'2b'!E195</f>
        <v>0</v>
      </c>
      <c r="F212" s="2129">
        <f>'5a'!F144</f>
        <v>0.21</v>
      </c>
      <c r="G212" s="2130">
        <f t="shared" si="21"/>
        <v>0</v>
      </c>
      <c r="H212" s="2130"/>
      <c r="I212" s="2126"/>
      <c r="J212" s="2126"/>
      <c r="K212" s="2126"/>
      <c r="L212" s="2126"/>
      <c r="M212" s="2126"/>
      <c r="N212" s="2126"/>
      <c r="O212" s="2126"/>
      <c r="P212" s="2126"/>
      <c r="Q212" s="2146"/>
      <c r="R212" s="2146"/>
      <c r="S212" s="2126"/>
      <c r="T212" s="2126"/>
      <c r="U212" s="2126"/>
      <c r="V212" s="2126"/>
      <c r="W212" s="478"/>
      <c r="X212" s="478"/>
      <c r="Y212" s="566"/>
      <c r="Z212" s="566"/>
      <c r="AA212" s="566"/>
      <c r="AB212" s="566"/>
      <c r="AC212" s="566"/>
      <c r="AD212" s="566"/>
      <c r="AE212" s="566"/>
      <c r="AF212" s="566"/>
      <c r="AG212" s="566"/>
      <c r="AH212" s="566"/>
      <c r="AI212" s="566"/>
      <c r="AJ212" s="566"/>
      <c r="AK212" s="566"/>
      <c r="AL212" s="566"/>
      <c r="AM212" s="566"/>
      <c r="AN212" s="566"/>
      <c r="AO212" s="566"/>
      <c r="AP212" s="566"/>
      <c r="AQ212" s="566"/>
      <c r="AR212" s="566"/>
      <c r="AS212" s="566"/>
      <c r="AT212" s="566"/>
      <c r="AU212" s="566"/>
    </row>
    <row r="213" spans="1:47" hidden="1" x14ac:dyDescent="0.15">
      <c r="A213" s="2126"/>
      <c r="B213" s="2126"/>
      <c r="C213" s="2126"/>
      <c r="D213" s="2178">
        <f>'2b'!D196</f>
        <v>0</v>
      </c>
      <c r="E213" s="2182">
        <f>'2b'!E196</f>
        <v>0</v>
      </c>
      <c r="F213" s="2129">
        <f>'5a'!F145</f>
        <v>0.21</v>
      </c>
      <c r="G213" s="2130">
        <f t="shared" si="21"/>
        <v>0</v>
      </c>
      <c r="H213" s="2130"/>
      <c r="I213" s="2126"/>
      <c r="J213" s="2126"/>
      <c r="K213" s="2126"/>
      <c r="L213" s="2126"/>
      <c r="M213" s="2126"/>
      <c r="N213" s="2126"/>
      <c r="O213" s="2126"/>
      <c r="P213" s="2126"/>
      <c r="Q213" s="2146"/>
      <c r="R213" s="2146"/>
      <c r="S213" s="2126"/>
      <c r="T213" s="2126"/>
      <c r="U213" s="2126"/>
      <c r="V213" s="2126"/>
      <c r="W213" s="478"/>
      <c r="X213" s="478"/>
      <c r="Y213" s="566"/>
      <c r="Z213" s="566"/>
      <c r="AA213" s="566"/>
      <c r="AB213" s="566"/>
      <c r="AC213" s="566"/>
      <c r="AD213" s="566"/>
      <c r="AE213" s="566"/>
      <c r="AF213" s="566"/>
      <c r="AG213" s="566"/>
      <c r="AH213" s="566"/>
      <c r="AI213" s="566"/>
      <c r="AJ213" s="566"/>
      <c r="AK213" s="566"/>
      <c r="AL213" s="566"/>
      <c r="AM213" s="566"/>
      <c r="AN213" s="566"/>
      <c r="AO213" s="566"/>
      <c r="AP213" s="566"/>
      <c r="AQ213" s="566"/>
      <c r="AR213" s="566"/>
      <c r="AS213" s="566"/>
      <c r="AT213" s="566"/>
      <c r="AU213" s="566"/>
    </row>
    <row r="214" spans="1:47" hidden="1" x14ac:dyDescent="0.15">
      <c r="A214" s="2126"/>
      <c r="B214" s="2126"/>
      <c r="C214" s="2126"/>
      <c r="D214" s="2178">
        <f>'2b'!D197</f>
        <v>0</v>
      </c>
      <c r="E214" s="2182">
        <f>'2b'!E197</f>
        <v>0</v>
      </c>
      <c r="F214" s="2129">
        <f>'5a'!F146</f>
        <v>0.21</v>
      </c>
      <c r="G214" s="2130">
        <f t="shared" si="21"/>
        <v>0</v>
      </c>
      <c r="H214" s="2130"/>
      <c r="I214" s="2126"/>
      <c r="J214" s="2126"/>
      <c r="K214" s="2126"/>
      <c r="L214" s="2126"/>
      <c r="M214" s="2126"/>
      <c r="N214" s="2126"/>
      <c r="O214" s="2126"/>
      <c r="P214" s="2126"/>
      <c r="Q214" s="2146"/>
      <c r="R214" s="2146"/>
      <c r="S214" s="2126"/>
      <c r="T214" s="2126"/>
      <c r="U214" s="2126"/>
      <c r="V214" s="2126"/>
      <c r="W214" s="478"/>
      <c r="X214" s="478"/>
      <c r="Y214" s="566"/>
      <c r="Z214" s="566"/>
      <c r="AA214" s="566"/>
      <c r="AB214" s="566"/>
      <c r="AC214" s="566"/>
      <c r="AD214" s="566"/>
      <c r="AE214" s="566"/>
      <c r="AF214" s="566"/>
      <c r="AG214" s="566"/>
      <c r="AH214" s="566"/>
      <c r="AI214" s="566"/>
      <c r="AJ214" s="566"/>
      <c r="AK214" s="566"/>
      <c r="AL214" s="566"/>
      <c r="AM214" s="566"/>
      <c r="AN214" s="566"/>
      <c r="AO214" s="566"/>
      <c r="AP214" s="566"/>
      <c r="AQ214" s="566"/>
      <c r="AR214" s="566"/>
      <c r="AS214" s="566"/>
      <c r="AT214" s="566"/>
      <c r="AU214" s="566"/>
    </row>
    <row r="215" spans="1:47" hidden="1" x14ac:dyDescent="0.15">
      <c r="A215" s="2126"/>
      <c r="B215" s="2126"/>
      <c r="C215" s="2126"/>
      <c r="D215" s="2178">
        <f>'2b'!D198</f>
        <v>0</v>
      </c>
      <c r="E215" s="2182">
        <f>'2b'!E198</f>
        <v>0</v>
      </c>
      <c r="F215" s="2129">
        <f>'5a'!F147</f>
        <v>0.21</v>
      </c>
      <c r="G215" s="2130">
        <f t="shared" si="21"/>
        <v>0</v>
      </c>
      <c r="H215" s="2130"/>
      <c r="I215" s="2126"/>
      <c r="J215" s="2126"/>
      <c r="K215" s="2126"/>
      <c r="L215" s="2126"/>
      <c r="M215" s="2126"/>
      <c r="N215" s="2126"/>
      <c r="O215" s="2126"/>
      <c r="P215" s="2126"/>
      <c r="Q215" s="2146"/>
      <c r="R215" s="2146"/>
      <c r="S215" s="2126"/>
      <c r="T215" s="2126"/>
      <c r="U215" s="2126"/>
      <c r="V215" s="2126"/>
      <c r="W215" s="478"/>
      <c r="X215" s="478"/>
      <c r="Y215" s="566"/>
      <c r="Z215" s="566"/>
      <c r="AA215" s="566"/>
      <c r="AB215" s="566"/>
      <c r="AC215" s="566"/>
      <c r="AD215" s="566"/>
      <c r="AE215" s="566"/>
      <c r="AF215" s="566"/>
      <c r="AG215" s="566"/>
      <c r="AH215" s="566"/>
      <c r="AI215" s="566"/>
      <c r="AJ215" s="566"/>
      <c r="AK215" s="566"/>
      <c r="AL215" s="566"/>
      <c r="AM215" s="566"/>
      <c r="AN215" s="566"/>
      <c r="AO215" s="566"/>
      <c r="AP215" s="566"/>
      <c r="AQ215" s="566"/>
      <c r="AR215" s="566"/>
      <c r="AS215" s="566"/>
      <c r="AT215" s="566"/>
      <c r="AU215" s="566"/>
    </row>
    <row r="216" spans="1:47" hidden="1" x14ac:dyDescent="0.15">
      <c r="A216" s="2126"/>
      <c r="B216" s="2126"/>
      <c r="C216" s="2126"/>
      <c r="D216" s="2178">
        <f>'2b'!D199</f>
        <v>0</v>
      </c>
      <c r="E216" s="2182">
        <f>'2b'!E199</f>
        <v>0</v>
      </c>
      <c r="F216" s="2129">
        <f>'5a'!F148</f>
        <v>0.21</v>
      </c>
      <c r="G216" s="2130">
        <f t="shared" si="21"/>
        <v>0</v>
      </c>
      <c r="H216" s="2130"/>
      <c r="I216" s="2126"/>
      <c r="J216" s="2126"/>
      <c r="K216" s="2126"/>
      <c r="L216" s="2126"/>
      <c r="M216" s="2126"/>
      <c r="N216" s="2126"/>
      <c r="O216" s="2126"/>
      <c r="P216" s="2126"/>
      <c r="Q216" s="2146"/>
      <c r="R216" s="2146"/>
      <c r="S216" s="2126"/>
      <c r="T216" s="2126"/>
      <c r="U216" s="2126"/>
      <c r="V216" s="2126"/>
      <c r="W216" s="478"/>
      <c r="X216" s="478"/>
      <c r="Y216" s="566"/>
      <c r="Z216" s="566"/>
      <c r="AA216" s="566"/>
      <c r="AB216" s="566"/>
      <c r="AC216" s="566"/>
      <c r="AD216" s="566"/>
      <c r="AE216" s="566"/>
      <c r="AF216" s="566"/>
      <c r="AG216" s="566"/>
      <c r="AH216" s="566"/>
      <c r="AI216" s="566"/>
      <c r="AJ216" s="566"/>
      <c r="AK216" s="566"/>
      <c r="AL216" s="566"/>
      <c r="AM216" s="566"/>
      <c r="AN216" s="566"/>
      <c r="AO216" s="566"/>
      <c r="AP216" s="566"/>
      <c r="AQ216" s="566"/>
      <c r="AR216" s="566"/>
      <c r="AS216" s="566"/>
      <c r="AT216" s="566"/>
      <c r="AU216" s="566"/>
    </row>
    <row r="217" spans="1:47" hidden="1" x14ac:dyDescent="0.15">
      <c r="A217" s="2126"/>
      <c r="B217" s="2126"/>
      <c r="C217" s="2126"/>
      <c r="D217" s="2178">
        <f>'2b'!D200</f>
        <v>0</v>
      </c>
      <c r="E217" s="2182">
        <f>'2b'!E200</f>
        <v>0</v>
      </c>
      <c r="F217" s="2129">
        <f>'5a'!F149</f>
        <v>0.21</v>
      </c>
      <c r="G217" s="2130">
        <f t="shared" si="21"/>
        <v>0</v>
      </c>
      <c r="H217" s="2130"/>
      <c r="I217" s="2126"/>
      <c r="J217" s="2126"/>
      <c r="K217" s="2126"/>
      <c r="L217" s="2126"/>
      <c r="M217" s="2126"/>
      <c r="N217" s="2126"/>
      <c r="O217" s="2126"/>
      <c r="P217" s="2126"/>
      <c r="Q217" s="2146"/>
      <c r="R217" s="2146"/>
      <c r="S217" s="2126"/>
      <c r="T217" s="2126"/>
      <c r="U217" s="2126"/>
      <c r="V217" s="2126"/>
      <c r="W217" s="478"/>
      <c r="X217" s="478"/>
      <c r="Y217" s="566"/>
      <c r="Z217" s="566"/>
      <c r="AA217" s="566"/>
      <c r="AB217" s="566"/>
      <c r="AC217" s="566"/>
      <c r="AD217" s="566"/>
      <c r="AE217" s="566"/>
      <c r="AF217" s="566"/>
      <c r="AG217" s="566"/>
      <c r="AH217" s="566"/>
      <c r="AI217" s="566"/>
      <c r="AJ217" s="566"/>
      <c r="AK217" s="566"/>
      <c r="AL217" s="566"/>
      <c r="AM217" s="566"/>
      <c r="AN217" s="566"/>
      <c r="AO217" s="566"/>
      <c r="AP217" s="566"/>
      <c r="AQ217" s="566"/>
      <c r="AR217" s="566"/>
      <c r="AS217" s="566"/>
      <c r="AT217" s="566"/>
      <c r="AU217" s="566"/>
    </row>
    <row r="218" spans="1:47" hidden="1" x14ac:dyDescent="0.15">
      <c r="A218" s="2126"/>
      <c r="B218" s="2126"/>
      <c r="C218" s="2126"/>
      <c r="D218" s="2178">
        <f>'2b'!D201</f>
        <v>0</v>
      </c>
      <c r="E218" s="2182">
        <f>'2b'!E201</f>
        <v>0</v>
      </c>
      <c r="F218" s="2129">
        <f>'5a'!F150</f>
        <v>0.21</v>
      </c>
      <c r="G218" s="2130">
        <f t="shared" si="21"/>
        <v>0</v>
      </c>
      <c r="H218" s="2130"/>
      <c r="I218" s="2126"/>
      <c r="J218" s="2126"/>
      <c r="K218" s="2126"/>
      <c r="L218" s="2126"/>
      <c r="M218" s="2126"/>
      <c r="N218" s="2126"/>
      <c r="O218" s="2126"/>
      <c r="P218" s="2126"/>
      <c r="Q218" s="2146"/>
      <c r="R218" s="2146"/>
      <c r="S218" s="2126"/>
      <c r="T218" s="2126"/>
      <c r="U218" s="2126"/>
      <c r="V218" s="2126"/>
      <c r="W218" s="478"/>
      <c r="X218" s="478"/>
      <c r="Y218" s="566"/>
      <c r="Z218" s="566"/>
      <c r="AA218" s="566"/>
      <c r="AB218" s="566"/>
      <c r="AC218" s="566"/>
      <c r="AD218" s="566"/>
      <c r="AE218" s="566"/>
      <c r="AF218" s="566"/>
      <c r="AG218" s="566"/>
      <c r="AH218" s="566"/>
      <c r="AI218" s="566"/>
      <c r="AJ218" s="566"/>
      <c r="AK218" s="566"/>
      <c r="AL218" s="566"/>
      <c r="AM218" s="566"/>
      <c r="AN218" s="566"/>
      <c r="AO218" s="566"/>
      <c r="AP218" s="566"/>
      <c r="AQ218" s="566"/>
      <c r="AR218" s="566"/>
      <c r="AS218" s="566"/>
      <c r="AT218" s="566"/>
      <c r="AU218" s="566"/>
    </row>
    <row r="219" spans="1:47" hidden="1" x14ac:dyDescent="0.15">
      <c r="A219" s="2126"/>
      <c r="B219" s="2126"/>
      <c r="C219" s="2126"/>
      <c r="D219" s="2178">
        <f>'2b'!D202</f>
        <v>0</v>
      </c>
      <c r="E219" s="2182">
        <f>'2b'!E202</f>
        <v>0</v>
      </c>
      <c r="F219" s="2129">
        <f>'5a'!F151</f>
        <v>0.21</v>
      </c>
      <c r="G219" s="2130">
        <f t="shared" si="21"/>
        <v>0</v>
      </c>
      <c r="H219" s="2130"/>
      <c r="I219" s="2126"/>
      <c r="J219" s="2126"/>
      <c r="K219" s="2126"/>
      <c r="L219" s="2126"/>
      <c r="M219" s="2126"/>
      <c r="N219" s="2126"/>
      <c r="O219" s="2126"/>
      <c r="P219" s="2126"/>
      <c r="Q219" s="2146"/>
      <c r="R219" s="2146"/>
      <c r="S219" s="2126"/>
      <c r="T219" s="2126"/>
      <c r="U219" s="2126"/>
      <c r="V219" s="2126"/>
      <c r="W219" s="478"/>
      <c r="X219" s="478"/>
      <c r="Y219" s="566"/>
      <c r="Z219" s="566"/>
      <c r="AA219" s="566"/>
      <c r="AB219" s="566"/>
      <c r="AC219" s="566"/>
      <c r="AD219" s="566"/>
      <c r="AE219" s="566"/>
      <c r="AF219" s="566"/>
      <c r="AG219" s="566"/>
      <c r="AH219" s="566"/>
      <c r="AI219" s="566"/>
      <c r="AJ219" s="566"/>
      <c r="AK219" s="566"/>
      <c r="AL219" s="566"/>
      <c r="AM219" s="566"/>
      <c r="AN219" s="566"/>
      <c r="AO219" s="566"/>
      <c r="AP219" s="566"/>
      <c r="AQ219" s="566"/>
      <c r="AR219" s="566"/>
      <c r="AS219" s="566"/>
      <c r="AT219" s="566"/>
      <c r="AU219" s="566"/>
    </row>
    <row r="220" spans="1:47" hidden="1" x14ac:dyDescent="0.15">
      <c r="A220" s="2126"/>
      <c r="B220" s="2126"/>
      <c r="C220" s="2126"/>
      <c r="D220" s="2183">
        <f>'2b'!D203</f>
        <v>0</v>
      </c>
      <c r="E220" s="2184">
        <f>'2b'!E203</f>
        <v>0</v>
      </c>
      <c r="F220" s="2131">
        <f>'5a'!F152</f>
        <v>0.21</v>
      </c>
      <c r="G220" s="2130">
        <f>+E220*F220</f>
        <v>0</v>
      </c>
      <c r="H220" s="2130"/>
      <c r="I220" s="2126"/>
      <c r="J220" s="2126"/>
      <c r="K220" s="2126"/>
      <c r="L220" s="2126"/>
      <c r="M220" s="2126"/>
      <c r="N220" s="2126"/>
      <c r="O220" s="2126"/>
      <c r="P220" s="2126"/>
      <c r="Q220" s="2146"/>
      <c r="R220" s="2146"/>
      <c r="S220" s="2126"/>
      <c r="T220" s="2126"/>
      <c r="U220" s="2126"/>
      <c r="V220" s="2126"/>
      <c r="W220" s="478"/>
      <c r="X220" s="478"/>
      <c r="Y220" s="566"/>
      <c r="Z220" s="566"/>
      <c r="AA220" s="566"/>
      <c r="AB220" s="566"/>
      <c r="AC220" s="566"/>
      <c r="AD220" s="566"/>
      <c r="AE220" s="566"/>
      <c r="AF220" s="566"/>
      <c r="AG220" s="566"/>
      <c r="AH220" s="566"/>
      <c r="AI220" s="566"/>
      <c r="AJ220" s="566"/>
      <c r="AK220" s="566"/>
      <c r="AL220" s="566"/>
      <c r="AM220" s="566"/>
      <c r="AN220" s="566"/>
      <c r="AO220" s="566"/>
      <c r="AP220" s="566"/>
      <c r="AQ220" s="566"/>
      <c r="AR220" s="566"/>
      <c r="AS220" s="566"/>
      <c r="AT220" s="566"/>
      <c r="AU220" s="566"/>
    </row>
    <row r="221" spans="1:47" hidden="1" x14ac:dyDescent="0.15">
      <c r="A221" s="2126"/>
      <c r="B221" s="2126"/>
      <c r="C221" s="2126"/>
      <c r="D221" s="2155" t="s">
        <v>1290</v>
      </c>
      <c r="E221" s="2156" t="s">
        <v>1517</v>
      </c>
      <c r="F221" s="2126"/>
      <c r="G221" s="2156">
        <v>1</v>
      </c>
      <c r="H221" s="2156">
        <v>2</v>
      </c>
      <c r="I221" s="2156">
        <v>3</v>
      </c>
      <c r="J221" s="2156">
        <v>4</v>
      </c>
      <c r="K221" s="2156">
        <v>5</v>
      </c>
      <c r="L221" s="2156">
        <v>6</v>
      </c>
      <c r="M221" s="2156">
        <v>7</v>
      </c>
      <c r="N221" s="2156">
        <v>8</v>
      </c>
      <c r="O221" s="2156">
        <v>9</v>
      </c>
      <c r="P221" s="2156">
        <v>10</v>
      </c>
      <c r="Q221" s="2156">
        <v>11</v>
      </c>
      <c r="R221" s="2157">
        <v>12</v>
      </c>
      <c r="S221" s="2126"/>
      <c r="T221" s="2126"/>
      <c r="U221" s="2126"/>
      <c r="V221" s="2126"/>
      <c r="W221" s="478"/>
      <c r="X221" s="478"/>
      <c r="Y221" s="566"/>
      <c r="Z221" s="566"/>
      <c r="AA221" s="566"/>
      <c r="AB221" s="566"/>
      <c r="AC221" s="566"/>
      <c r="AD221" s="566"/>
      <c r="AE221" s="566"/>
      <c r="AF221" s="566"/>
      <c r="AG221" s="566"/>
      <c r="AH221" s="566"/>
      <c r="AI221" s="566"/>
      <c r="AJ221" s="566"/>
      <c r="AK221" s="566"/>
      <c r="AL221" s="566"/>
      <c r="AM221" s="566"/>
      <c r="AN221" s="566"/>
      <c r="AO221" s="566"/>
      <c r="AP221" s="566"/>
      <c r="AQ221" s="566"/>
      <c r="AR221" s="566"/>
      <c r="AS221" s="566"/>
      <c r="AT221" s="566"/>
      <c r="AU221" s="566"/>
    </row>
    <row r="222" spans="1:47" hidden="1" x14ac:dyDescent="0.15">
      <c r="A222" s="2126"/>
      <c r="B222" s="2126"/>
      <c r="C222" s="2126"/>
      <c r="D222" s="2158" t="s">
        <v>1291</v>
      </c>
      <c r="E222" s="2154">
        <f>SUM(G222:R222)</f>
        <v>2400</v>
      </c>
      <c r="F222" s="2126"/>
      <c r="G222" s="2130">
        <f>'2b'!F172</f>
        <v>200</v>
      </c>
      <c r="H222" s="2130">
        <f>'2b'!G172</f>
        <v>200</v>
      </c>
      <c r="I222" s="2130">
        <f>'2b'!H172</f>
        <v>200</v>
      </c>
      <c r="J222" s="2130">
        <f>'2b'!I172</f>
        <v>200</v>
      </c>
      <c r="K222" s="2130">
        <f>'2b'!J172</f>
        <v>200</v>
      </c>
      <c r="L222" s="2130">
        <f>'2b'!K172</f>
        <v>200</v>
      </c>
      <c r="M222" s="2130">
        <f>'2b'!L172</f>
        <v>200</v>
      </c>
      <c r="N222" s="2130">
        <f>'2b'!M172</f>
        <v>200</v>
      </c>
      <c r="O222" s="2130">
        <f>'2b'!N172</f>
        <v>200</v>
      </c>
      <c r="P222" s="2130">
        <f>'2b'!O172</f>
        <v>200</v>
      </c>
      <c r="Q222" s="2130">
        <f>'2b'!P172</f>
        <v>200</v>
      </c>
      <c r="R222" s="2153">
        <f>'2b'!Q172</f>
        <v>200</v>
      </c>
      <c r="S222" s="2126"/>
      <c r="T222" s="2126"/>
      <c r="U222" s="2126"/>
      <c r="V222" s="2126"/>
      <c r="W222" s="478"/>
      <c r="X222" s="478"/>
      <c r="Y222" s="566"/>
      <c r="Z222" s="566"/>
      <c r="AA222" s="566"/>
      <c r="AB222" s="566"/>
      <c r="AC222" s="566"/>
      <c r="AD222" s="566"/>
      <c r="AE222" s="566"/>
      <c r="AF222" s="566"/>
      <c r="AG222" s="566"/>
      <c r="AH222" s="566"/>
      <c r="AI222" s="566"/>
      <c r="AJ222" s="566"/>
      <c r="AK222" s="566"/>
      <c r="AL222" s="566"/>
      <c r="AM222" s="566"/>
      <c r="AN222" s="566"/>
      <c r="AO222" s="566"/>
      <c r="AP222" s="566"/>
      <c r="AQ222" s="566"/>
      <c r="AR222" s="566"/>
      <c r="AS222" s="566"/>
      <c r="AT222" s="566"/>
      <c r="AU222" s="566"/>
    </row>
    <row r="223" spans="1:47" hidden="1" x14ac:dyDescent="0.15">
      <c r="A223" s="2126"/>
      <c r="B223" s="2126"/>
      <c r="C223" s="2126"/>
      <c r="D223" s="2158" t="s">
        <v>1283</v>
      </c>
      <c r="E223" s="2154">
        <f>SUM(G223:R223)</f>
        <v>504</v>
      </c>
      <c r="F223" s="2126"/>
      <c r="G223" s="2130">
        <f>+G222*$I$193</f>
        <v>42</v>
      </c>
      <c r="H223" s="2130">
        <f t="shared" ref="H223:R223" si="22">+H222*$I$193</f>
        <v>42</v>
      </c>
      <c r="I223" s="2130">
        <f t="shared" si="22"/>
        <v>42</v>
      </c>
      <c r="J223" s="2130">
        <f t="shared" si="22"/>
        <v>42</v>
      </c>
      <c r="K223" s="2130">
        <f t="shared" si="22"/>
        <v>42</v>
      </c>
      <c r="L223" s="2130">
        <f t="shared" si="22"/>
        <v>42</v>
      </c>
      <c r="M223" s="2130">
        <f t="shared" si="22"/>
        <v>42</v>
      </c>
      <c r="N223" s="2130">
        <f t="shared" si="22"/>
        <v>42</v>
      </c>
      <c r="O223" s="2130">
        <f t="shared" si="22"/>
        <v>42</v>
      </c>
      <c r="P223" s="2130">
        <f t="shared" si="22"/>
        <v>42</v>
      </c>
      <c r="Q223" s="2130">
        <f t="shared" si="22"/>
        <v>42</v>
      </c>
      <c r="R223" s="2153">
        <f t="shared" si="22"/>
        <v>42</v>
      </c>
      <c r="S223" s="2126"/>
      <c r="T223" s="2126"/>
      <c r="U223" s="2126"/>
      <c r="V223" s="2126"/>
      <c r="W223" s="478"/>
      <c r="X223" s="478"/>
      <c r="Y223" s="566"/>
      <c r="Z223" s="566"/>
      <c r="AA223" s="566"/>
      <c r="AB223" s="566"/>
      <c r="AC223" s="566"/>
      <c r="AD223" s="566"/>
      <c r="AE223" s="566"/>
      <c r="AF223" s="566"/>
      <c r="AG223" s="566"/>
      <c r="AH223" s="566"/>
      <c r="AI223" s="566"/>
      <c r="AJ223" s="566"/>
      <c r="AK223" s="566"/>
      <c r="AL223" s="566"/>
      <c r="AM223" s="566"/>
      <c r="AN223" s="566"/>
      <c r="AO223" s="566"/>
      <c r="AP223" s="566"/>
      <c r="AQ223" s="566"/>
      <c r="AR223" s="566"/>
      <c r="AS223" s="566"/>
      <c r="AT223" s="566"/>
      <c r="AU223" s="566"/>
    </row>
    <row r="224" spans="1:47" hidden="1" x14ac:dyDescent="0.15">
      <c r="A224" s="2126"/>
      <c r="B224" s="2126"/>
      <c r="C224" s="2126"/>
      <c r="D224" s="2161" t="s">
        <v>1288</v>
      </c>
      <c r="E224" s="2162">
        <f>SUM(G224:R224)</f>
        <v>2904</v>
      </c>
      <c r="F224" s="2139"/>
      <c r="G224" s="2138">
        <f t="shared" ref="G224:R224" si="23">SUM(G222:G223)</f>
        <v>242</v>
      </c>
      <c r="H224" s="2138">
        <f t="shared" si="23"/>
        <v>242</v>
      </c>
      <c r="I224" s="2138">
        <f t="shared" si="23"/>
        <v>242</v>
      </c>
      <c r="J224" s="2138">
        <f t="shared" si="23"/>
        <v>242</v>
      </c>
      <c r="K224" s="2138">
        <f t="shared" si="23"/>
        <v>242</v>
      </c>
      <c r="L224" s="2138">
        <f t="shared" si="23"/>
        <v>242</v>
      </c>
      <c r="M224" s="2138">
        <f t="shared" si="23"/>
        <v>242</v>
      </c>
      <c r="N224" s="2138">
        <f t="shared" si="23"/>
        <v>242</v>
      </c>
      <c r="O224" s="2138">
        <f t="shared" si="23"/>
        <v>242</v>
      </c>
      <c r="P224" s="2138">
        <f t="shared" si="23"/>
        <v>242</v>
      </c>
      <c r="Q224" s="2138">
        <f t="shared" si="23"/>
        <v>242</v>
      </c>
      <c r="R224" s="2167">
        <f t="shared" si="23"/>
        <v>242</v>
      </c>
      <c r="S224" s="2126"/>
      <c r="T224" s="2126"/>
      <c r="U224" s="2126"/>
      <c r="V224" s="2126"/>
      <c r="W224" s="478"/>
      <c r="X224" s="478"/>
      <c r="Y224" s="566"/>
      <c r="Z224" s="566"/>
      <c r="AA224" s="566"/>
      <c r="AB224" s="566"/>
      <c r="AC224" s="566"/>
      <c r="AD224" s="566"/>
      <c r="AE224" s="566"/>
      <c r="AF224" s="566"/>
      <c r="AG224" s="566"/>
      <c r="AH224" s="566"/>
      <c r="AI224" s="566"/>
      <c r="AJ224" s="566"/>
      <c r="AK224" s="566"/>
      <c r="AL224" s="566"/>
      <c r="AM224" s="566"/>
      <c r="AN224" s="566"/>
      <c r="AO224" s="566"/>
      <c r="AP224" s="566"/>
      <c r="AQ224" s="566"/>
      <c r="AR224" s="566"/>
      <c r="AS224" s="566"/>
      <c r="AT224" s="566"/>
      <c r="AU224" s="566"/>
    </row>
    <row r="225" spans="1:47" hidden="1" x14ac:dyDescent="0.15">
      <c r="A225" s="2126"/>
      <c r="B225" s="2126"/>
      <c r="C225" s="2130">
        <v>5</v>
      </c>
      <c r="D225" s="2828" t="s">
        <v>1258</v>
      </c>
      <c r="E225" s="2829"/>
      <c r="F225" s="2150"/>
      <c r="G225" s="2150" t="s">
        <v>1273</v>
      </c>
      <c r="H225" s="2150" t="s">
        <v>1289</v>
      </c>
      <c r="I225" s="2150">
        <f>SUM(E226:E254)</f>
        <v>0</v>
      </c>
      <c r="J225" s="2150"/>
      <c r="K225" s="2151"/>
      <c r="L225" s="2151"/>
      <c r="M225" s="2151"/>
      <c r="N225" s="2151"/>
      <c r="O225" s="2151"/>
      <c r="P225" s="2151"/>
      <c r="Q225" s="2152"/>
      <c r="R225" s="2152"/>
      <c r="S225" s="2126"/>
      <c r="T225" s="2126"/>
      <c r="U225" s="2126"/>
      <c r="V225" s="2126"/>
      <c r="W225" s="478"/>
      <c r="X225" s="478"/>
      <c r="Y225" s="566"/>
      <c r="Z225" s="566"/>
      <c r="AA225" s="566"/>
      <c r="AB225" s="566"/>
      <c r="AC225" s="566"/>
      <c r="AD225" s="566"/>
      <c r="AE225" s="566"/>
      <c r="AF225" s="566"/>
      <c r="AG225" s="566"/>
      <c r="AH225" s="566"/>
      <c r="AI225" s="566"/>
      <c r="AJ225" s="566"/>
      <c r="AK225" s="566"/>
      <c r="AL225" s="566"/>
      <c r="AM225" s="566"/>
      <c r="AN225" s="566"/>
      <c r="AO225" s="566"/>
      <c r="AP225" s="566"/>
      <c r="AQ225" s="566"/>
      <c r="AR225" s="566"/>
      <c r="AS225" s="566"/>
      <c r="AT225" s="566"/>
      <c r="AU225" s="566"/>
    </row>
    <row r="226" spans="1:47" hidden="1" x14ac:dyDescent="0.15">
      <c r="A226" s="2126"/>
      <c r="B226" s="2126"/>
      <c r="C226" s="2126"/>
      <c r="D226" s="2176" t="str">
        <f>'2b'!D208</f>
        <v>Viajes, Asistencia a Ferias</v>
      </c>
      <c r="E226" s="2181">
        <f>'2b'!E208</f>
        <v>0</v>
      </c>
      <c r="F226" s="2176">
        <f>'5a'!F154</f>
        <v>0.21</v>
      </c>
      <c r="G226" s="2130">
        <f>+E226*F226</f>
        <v>0</v>
      </c>
      <c r="H226" s="2130" t="s">
        <v>1274</v>
      </c>
      <c r="I226" s="2130">
        <f>SUM(G226:G254)</f>
        <v>0</v>
      </c>
      <c r="J226" s="2130" t="s">
        <v>1279</v>
      </c>
      <c r="K226" s="2126"/>
      <c r="L226" s="2126"/>
      <c r="M226" s="2126"/>
      <c r="N226" s="2126"/>
      <c r="O226" s="2126"/>
      <c r="P226" s="2126"/>
      <c r="Q226" s="2146"/>
      <c r="R226" s="2146"/>
      <c r="S226" s="2126"/>
      <c r="T226" s="2126"/>
      <c r="U226" s="2126"/>
      <c r="V226" s="2126"/>
      <c r="W226" s="478"/>
      <c r="X226" s="478"/>
      <c r="Y226" s="566"/>
      <c r="Z226" s="566"/>
      <c r="AA226" s="566"/>
      <c r="AB226" s="566"/>
      <c r="AC226" s="566"/>
      <c r="AD226" s="566"/>
      <c r="AE226" s="566"/>
      <c r="AF226" s="566"/>
      <c r="AG226" s="566"/>
      <c r="AH226" s="566"/>
      <c r="AI226" s="566"/>
      <c r="AJ226" s="566"/>
      <c r="AK226" s="566"/>
      <c r="AL226" s="566"/>
      <c r="AM226" s="566"/>
      <c r="AN226" s="566"/>
      <c r="AO226" s="566"/>
      <c r="AP226" s="566"/>
      <c r="AQ226" s="566"/>
      <c r="AR226" s="566"/>
      <c r="AS226" s="566"/>
      <c r="AT226" s="566"/>
      <c r="AU226" s="566"/>
    </row>
    <row r="227" spans="1:47" hidden="1" x14ac:dyDescent="0.15">
      <c r="A227" s="2126"/>
      <c r="B227" s="2126"/>
      <c r="C227" s="2126"/>
      <c r="D227" s="2178" t="str">
        <f>'2b'!D209</f>
        <v>Dietas comerciales</v>
      </c>
      <c r="E227" s="2182">
        <f>'2b'!E209</f>
        <v>0</v>
      </c>
      <c r="F227" s="2178">
        <f>'5a'!F155</f>
        <v>0.21</v>
      </c>
      <c r="G227" s="2130">
        <f t="shared" ref="G227:G253" si="24">+E227*F227</f>
        <v>0</v>
      </c>
      <c r="H227" s="2130" t="s">
        <v>1275</v>
      </c>
      <c r="I227" s="2130">
        <f>+IF(I225=0,0,I226/I225)</f>
        <v>0</v>
      </c>
      <c r="J227" s="2130"/>
      <c r="K227" s="2126"/>
      <c r="L227" s="2126"/>
      <c r="M227" s="2126"/>
      <c r="N227" s="2126"/>
      <c r="O227" s="2126"/>
      <c r="P227" s="2126"/>
      <c r="Q227" s="2146"/>
      <c r="R227" s="2146"/>
      <c r="S227" s="2126"/>
      <c r="T227" s="2126"/>
      <c r="U227" s="2126"/>
      <c r="V227" s="2126"/>
      <c r="W227" s="478"/>
      <c r="X227" s="478"/>
      <c r="Y227" s="566"/>
      <c r="Z227" s="566"/>
      <c r="AA227" s="566"/>
      <c r="AB227" s="566"/>
      <c r="AC227" s="566"/>
      <c r="AD227" s="566"/>
      <c r="AE227" s="566"/>
      <c r="AF227" s="566"/>
      <c r="AG227" s="566"/>
      <c r="AH227" s="566"/>
      <c r="AI227" s="566"/>
      <c r="AJ227" s="566"/>
      <c r="AK227" s="566"/>
      <c r="AL227" s="566"/>
      <c r="AM227" s="566"/>
      <c r="AN227" s="566"/>
      <c r="AO227" s="566"/>
      <c r="AP227" s="566"/>
      <c r="AQ227" s="566"/>
      <c r="AR227" s="566"/>
      <c r="AS227" s="566"/>
      <c r="AT227" s="566"/>
      <c r="AU227" s="566"/>
    </row>
    <row r="228" spans="1:47" hidden="1" x14ac:dyDescent="0.15">
      <c r="A228" s="2126"/>
      <c r="B228" s="2126"/>
      <c r="C228" s="2126"/>
      <c r="D228" s="2178">
        <f>'2b'!D210</f>
        <v>0</v>
      </c>
      <c r="E228" s="2182">
        <f>'2b'!E210</f>
        <v>0</v>
      </c>
      <c r="F228" s="2178">
        <f>'5a'!F156</f>
        <v>0.21</v>
      </c>
      <c r="G228" s="2130">
        <f t="shared" si="24"/>
        <v>0</v>
      </c>
      <c r="H228" s="2130"/>
      <c r="I228" s="2126"/>
      <c r="J228" s="2126"/>
      <c r="K228" s="2126"/>
      <c r="L228" s="2126"/>
      <c r="M228" s="2126"/>
      <c r="N228" s="2126"/>
      <c r="O228" s="2126"/>
      <c r="P228" s="2126"/>
      <c r="Q228" s="2146"/>
      <c r="R228" s="2146"/>
      <c r="S228" s="2126"/>
      <c r="T228" s="2126"/>
      <c r="U228" s="2126"/>
      <c r="V228" s="2126"/>
      <c r="W228" s="478"/>
      <c r="X228" s="478"/>
      <c r="Y228" s="566"/>
      <c r="Z228" s="566"/>
      <c r="AA228" s="566"/>
      <c r="AB228" s="566"/>
      <c r="AC228" s="566"/>
      <c r="AD228" s="566"/>
      <c r="AE228" s="566"/>
      <c r="AF228" s="566"/>
      <c r="AG228" s="566"/>
      <c r="AH228" s="566"/>
      <c r="AI228" s="566"/>
      <c r="AJ228" s="566"/>
      <c r="AK228" s="566"/>
      <c r="AL228" s="566"/>
      <c r="AM228" s="566"/>
      <c r="AN228" s="566"/>
      <c r="AO228" s="566"/>
      <c r="AP228" s="566"/>
      <c r="AQ228" s="566"/>
      <c r="AR228" s="566"/>
      <c r="AS228" s="566"/>
      <c r="AT228" s="566"/>
      <c r="AU228" s="566"/>
    </row>
    <row r="229" spans="1:47" hidden="1" x14ac:dyDescent="0.15">
      <c r="A229" s="2126"/>
      <c r="B229" s="2126"/>
      <c r="C229" s="2126"/>
      <c r="D229" s="2178">
        <f>'2b'!D211</f>
        <v>0</v>
      </c>
      <c r="E229" s="2182">
        <f>'2b'!E211</f>
        <v>0</v>
      </c>
      <c r="F229" s="2178">
        <f>'5a'!F157</f>
        <v>0.21</v>
      </c>
      <c r="G229" s="2130">
        <f t="shared" si="24"/>
        <v>0</v>
      </c>
      <c r="H229" s="2130" t="s">
        <v>950</v>
      </c>
      <c r="I229" s="2126"/>
      <c r="J229" s="2126"/>
      <c r="K229" s="2126"/>
      <c r="L229" s="2126"/>
      <c r="M229" s="2126"/>
      <c r="N229" s="2126"/>
      <c r="O229" s="2126"/>
      <c r="P229" s="2126"/>
      <c r="Q229" s="2146"/>
      <c r="R229" s="2146"/>
      <c r="S229" s="2126"/>
      <c r="T229" s="2126"/>
      <c r="U229" s="2126"/>
      <c r="V229" s="2126"/>
      <c r="W229" s="478"/>
      <c r="X229" s="478"/>
      <c r="Y229" s="566"/>
      <c r="Z229" s="566"/>
      <c r="AA229" s="566"/>
      <c r="AB229" s="566"/>
      <c r="AC229" s="566"/>
      <c r="AD229" s="566"/>
      <c r="AE229" s="566"/>
      <c r="AF229" s="566"/>
      <c r="AG229" s="566"/>
      <c r="AH229" s="566"/>
      <c r="AI229" s="566"/>
      <c r="AJ229" s="566"/>
      <c r="AK229" s="566"/>
      <c r="AL229" s="566"/>
      <c r="AM229" s="566"/>
      <c r="AN229" s="566"/>
      <c r="AO229" s="566"/>
      <c r="AP229" s="566"/>
      <c r="AQ229" s="566"/>
      <c r="AR229" s="566"/>
      <c r="AS229" s="566"/>
      <c r="AT229" s="566"/>
      <c r="AU229" s="566"/>
    </row>
    <row r="230" spans="1:47" hidden="1" x14ac:dyDescent="0.15">
      <c r="A230" s="2126"/>
      <c r="B230" s="2126"/>
      <c r="C230" s="2126"/>
      <c r="D230" s="2178">
        <f>'2b'!D212</f>
        <v>0</v>
      </c>
      <c r="E230" s="2182">
        <f>'2b'!E212</f>
        <v>0</v>
      </c>
      <c r="F230" s="2178">
        <f>'5a'!F158</f>
        <v>0.21</v>
      </c>
      <c r="G230" s="2130">
        <f t="shared" si="24"/>
        <v>0</v>
      </c>
      <c r="H230" s="2130"/>
      <c r="I230" s="2126"/>
      <c r="J230" s="2126"/>
      <c r="K230" s="2126"/>
      <c r="L230" s="2126"/>
      <c r="M230" s="2126"/>
      <c r="N230" s="2126"/>
      <c r="O230" s="2126"/>
      <c r="P230" s="2126"/>
      <c r="Q230" s="2146"/>
      <c r="R230" s="2146"/>
      <c r="S230" s="2126"/>
      <c r="T230" s="2126"/>
      <c r="U230" s="2126"/>
      <c r="V230" s="2126"/>
      <c r="W230" s="478"/>
      <c r="X230" s="478"/>
      <c r="Y230" s="566"/>
      <c r="Z230" s="566"/>
      <c r="AA230" s="566"/>
      <c r="AB230" s="566"/>
      <c r="AC230" s="566"/>
      <c r="AD230" s="566"/>
      <c r="AE230" s="566"/>
      <c r="AF230" s="566"/>
      <c r="AG230" s="566"/>
      <c r="AH230" s="566"/>
      <c r="AI230" s="566"/>
      <c r="AJ230" s="566"/>
      <c r="AK230" s="566"/>
      <c r="AL230" s="566"/>
      <c r="AM230" s="566"/>
      <c r="AN230" s="566"/>
      <c r="AO230" s="566"/>
      <c r="AP230" s="566"/>
      <c r="AQ230" s="566"/>
      <c r="AR230" s="566"/>
      <c r="AS230" s="566"/>
      <c r="AT230" s="566"/>
      <c r="AU230" s="566"/>
    </row>
    <row r="231" spans="1:47" hidden="1" x14ac:dyDescent="0.15">
      <c r="A231" s="2126"/>
      <c r="B231" s="2126"/>
      <c r="C231" s="2126"/>
      <c r="D231" s="2178">
        <f>'2b'!D213</f>
        <v>0</v>
      </c>
      <c r="E231" s="2182">
        <f>'2b'!E213</f>
        <v>0</v>
      </c>
      <c r="F231" s="2178">
        <f>'5a'!F159</f>
        <v>0.21</v>
      </c>
      <c r="G231" s="2130">
        <f t="shared" si="24"/>
        <v>0</v>
      </c>
      <c r="H231" s="2130"/>
      <c r="I231" s="2126"/>
      <c r="J231" s="2126"/>
      <c r="K231" s="2126"/>
      <c r="L231" s="2126"/>
      <c r="M231" s="2126"/>
      <c r="N231" s="2126"/>
      <c r="O231" s="2126"/>
      <c r="P231" s="2126"/>
      <c r="Q231" s="2146"/>
      <c r="R231" s="2146"/>
      <c r="S231" s="2126"/>
      <c r="T231" s="2126"/>
      <c r="U231" s="2126"/>
      <c r="V231" s="2126"/>
      <c r="W231" s="478"/>
      <c r="X231" s="478"/>
      <c r="Y231" s="566"/>
      <c r="Z231" s="566"/>
      <c r="AA231" s="566"/>
      <c r="AB231" s="566"/>
      <c r="AC231" s="566"/>
      <c r="AD231" s="566"/>
      <c r="AE231" s="566"/>
      <c r="AF231" s="566"/>
      <c r="AG231" s="566"/>
      <c r="AH231" s="566"/>
      <c r="AI231" s="566"/>
      <c r="AJ231" s="566"/>
      <c r="AK231" s="566"/>
      <c r="AL231" s="566"/>
      <c r="AM231" s="566"/>
      <c r="AN231" s="566"/>
      <c r="AO231" s="566"/>
      <c r="AP231" s="566"/>
      <c r="AQ231" s="566"/>
      <c r="AR231" s="566"/>
      <c r="AS231" s="566"/>
      <c r="AT231" s="566"/>
      <c r="AU231" s="566"/>
    </row>
    <row r="232" spans="1:47" hidden="1" x14ac:dyDescent="0.15">
      <c r="A232" s="2126"/>
      <c r="B232" s="2126"/>
      <c r="C232" s="2126"/>
      <c r="D232" s="2178">
        <f>'2b'!D214</f>
        <v>0</v>
      </c>
      <c r="E232" s="2182">
        <f>'2b'!E214</f>
        <v>0</v>
      </c>
      <c r="F232" s="2178">
        <f>'5a'!F160</f>
        <v>0.21</v>
      </c>
      <c r="G232" s="2130">
        <f t="shared" si="24"/>
        <v>0</v>
      </c>
      <c r="H232" s="2130"/>
      <c r="I232" s="2126"/>
      <c r="J232" s="2126"/>
      <c r="K232" s="2126"/>
      <c r="L232" s="2126"/>
      <c r="M232" s="2126"/>
      <c r="N232" s="2126"/>
      <c r="O232" s="2126"/>
      <c r="P232" s="2126"/>
      <c r="Q232" s="2146"/>
      <c r="R232" s="2146"/>
      <c r="S232" s="2126"/>
      <c r="T232" s="2126"/>
      <c r="U232" s="2126"/>
      <c r="V232" s="2126"/>
      <c r="W232" s="478"/>
      <c r="X232" s="478"/>
      <c r="Y232" s="566"/>
      <c r="Z232" s="566"/>
      <c r="AA232" s="566"/>
      <c r="AB232" s="566"/>
      <c r="AC232" s="566"/>
      <c r="AD232" s="566"/>
      <c r="AE232" s="566"/>
      <c r="AF232" s="566"/>
      <c r="AG232" s="566"/>
      <c r="AH232" s="566"/>
      <c r="AI232" s="566"/>
      <c r="AJ232" s="566"/>
      <c r="AK232" s="566"/>
      <c r="AL232" s="566"/>
      <c r="AM232" s="566"/>
      <c r="AN232" s="566"/>
      <c r="AO232" s="566"/>
      <c r="AP232" s="566"/>
      <c r="AQ232" s="566"/>
      <c r="AR232" s="566"/>
      <c r="AS232" s="566"/>
      <c r="AT232" s="566"/>
      <c r="AU232" s="566"/>
    </row>
    <row r="233" spans="1:47" hidden="1" x14ac:dyDescent="0.15">
      <c r="A233" s="2126"/>
      <c r="B233" s="2126"/>
      <c r="C233" s="2126"/>
      <c r="D233" s="2178">
        <f>'2b'!D215</f>
        <v>0</v>
      </c>
      <c r="E233" s="2182">
        <f>'2b'!E215</f>
        <v>0</v>
      </c>
      <c r="F233" s="2178">
        <f>'5a'!F161</f>
        <v>0.21</v>
      </c>
      <c r="G233" s="2130">
        <f t="shared" si="24"/>
        <v>0</v>
      </c>
      <c r="H233" s="2130"/>
      <c r="I233" s="2126"/>
      <c r="J233" s="2126"/>
      <c r="K233" s="2126"/>
      <c r="L233" s="2126"/>
      <c r="M233" s="2126"/>
      <c r="N233" s="2126"/>
      <c r="O233" s="2126"/>
      <c r="P233" s="2126"/>
      <c r="Q233" s="2146"/>
      <c r="R233" s="2146"/>
      <c r="S233" s="2126"/>
      <c r="T233" s="2126"/>
      <c r="U233" s="2126"/>
      <c r="V233" s="2126"/>
      <c r="W233" s="478"/>
      <c r="X233" s="478"/>
      <c r="Y233" s="566"/>
      <c r="Z233" s="566"/>
      <c r="AA233" s="566"/>
      <c r="AB233" s="566"/>
      <c r="AC233" s="566"/>
      <c r="AD233" s="566"/>
      <c r="AE233" s="566"/>
      <c r="AF233" s="566"/>
      <c r="AG233" s="566"/>
      <c r="AH233" s="566"/>
      <c r="AI233" s="566"/>
      <c r="AJ233" s="566"/>
      <c r="AK233" s="566"/>
      <c r="AL233" s="566"/>
      <c r="AM233" s="566"/>
      <c r="AN233" s="566"/>
      <c r="AO233" s="566"/>
      <c r="AP233" s="566"/>
      <c r="AQ233" s="566"/>
      <c r="AR233" s="566"/>
      <c r="AS233" s="566"/>
      <c r="AT233" s="566"/>
      <c r="AU233" s="566"/>
    </row>
    <row r="234" spans="1:47" hidden="1" x14ac:dyDescent="0.15">
      <c r="A234" s="2126"/>
      <c r="B234" s="2126"/>
      <c r="C234" s="2126"/>
      <c r="D234" s="2178">
        <f>'2b'!D216</f>
        <v>0</v>
      </c>
      <c r="E234" s="2182">
        <f>'2b'!E216</f>
        <v>0</v>
      </c>
      <c r="F234" s="2178">
        <f>'5a'!F162</f>
        <v>0.21</v>
      </c>
      <c r="G234" s="2130">
        <f t="shared" si="24"/>
        <v>0</v>
      </c>
      <c r="H234" s="2130"/>
      <c r="I234" s="2126"/>
      <c r="J234" s="2126"/>
      <c r="K234" s="2126"/>
      <c r="L234" s="2126"/>
      <c r="M234" s="2126"/>
      <c r="N234" s="2126"/>
      <c r="O234" s="2126"/>
      <c r="P234" s="2126"/>
      <c r="Q234" s="2146"/>
      <c r="R234" s="2146"/>
      <c r="S234" s="2126"/>
      <c r="T234" s="2126"/>
      <c r="U234" s="2126"/>
      <c r="V234" s="2126"/>
      <c r="W234" s="478"/>
      <c r="X234" s="478"/>
      <c r="Y234" s="566"/>
      <c r="Z234" s="566"/>
      <c r="AA234" s="566"/>
      <c r="AB234" s="566"/>
      <c r="AC234" s="566"/>
      <c r="AD234" s="566"/>
      <c r="AE234" s="566"/>
      <c r="AF234" s="566"/>
      <c r="AG234" s="566"/>
      <c r="AH234" s="566"/>
      <c r="AI234" s="566"/>
      <c r="AJ234" s="566"/>
      <c r="AK234" s="566"/>
      <c r="AL234" s="566"/>
      <c r="AM234" s="566"/>
      <c r="AN234" s="566"/>
      <c r="AO234" s="566"/>
      <c r="AP234" s="566"/>
      <c r="AQ234" s="566"/>
      <c r="AR234" s="566"/>
      <c r="AS234" s="566"/>
      <c r="AT234" s="566"/>
      <c r="AU234" s="566"/>
    </row>
    <row r="235" spans="1:47" hidden="1" x14ac:dyDescent="0.15">
      <c r="A235" s="2126"/>
      <c r="B235" s="2126"/>
      <c r="C235" s="2126"/>
      <c r="D235" s="2178">
        <f>'2b'!D217</f>
        <v>0</v>
      </c>
      <c r="E235" s="2182">
        <f>'2b'!E217</f>
        <v>0</v>
      </c>
      <c r="F235" s="2178">
        <f>'5a'!F163</f>
        <v>0.21</v>
      </c>
      <c r="G235" s="2130">
        <f t="shared" si="24"/>
        <v>0</v>
      </c>
      <c r="H235" s="2130"/>
      <c r="I235" s="2126"/>
      <c r="J235" s="2126"/>
      <c r="K235" s="2126"/>
      <c r="L235" s="2126"/>
      <c r="M235" s="2126"/>
      <c r="N235" s="2126"/>
      <c r="O235" s="2126"/>
      <c r="P235" s="2126"/>
      <c r="Q235" s="2146"/>
      <c r="R235" s="2146"/>
      <c r="S235" s="2126"/>
      <c r="T235" s="2126"/>
      <c r="U235" s="2126"/>
      <c r="V235" s="2126"/>
      <c r="W235" s="478"/>
      <c r="X235" s="478"/>
      <c r="Y235" s="566"/>
      <c r="Z235" s="566"/>
      <c r="AA235" s="566"/>
      <c r="AB235" s="566"/>
      <c r="AC235" s="566"/>
      <c r="AD235" s="566"/>
      <c r="AE235" s="566"/>
      <c r="AF235" s="566"/>
      <c r="AG235" s="566"/>
      <c r="AH235" s="566"/>
      <c r="AI235" s="566"/>
      <c r="AJ235" s="566"/>
      <c r="AK235" s="566"/>
      <c r="AL235" s="566"/>
      <c r="AM235" s="566"/>
      <c r="AN235" s="566"/>
      <c r="AO235" s="566"/>
      <c r="AP235" s="566"/>
      <c r="AQ235" s="566"/>
      <c r="AR235" s="566"/>
      <c r="AS235" s="566"/>
      <c r="AT235" s="566"/>
      <c r="AU235" s="566"/>
    </row>
    <row r="236" spans="1:47" hidden="1" x14ac:dyDescent="0.15">
      <c r="A236" s="2126"/>
      <c r="B236" s="2126"/>
      <c r="C236" s="2126"/>
      <c r="D236" s="2178">
        <f>'2b'!D218</f>
        <v>0</v>
      </c>
      <c r="E236" s="2182">
        <f>'2b'!E218</f>
        <v>0</v>
      </c>
      <c r="F236" s="2178">
        <f>'5a'!F164</f>
        <v>0.21</v>
      </c>
      <c r="G236" s="2130">
        <f t="shared" si="24"/>
        <v>0</v>
      </c>
      <c r="H236" s="2130"/>
      <c r="I236" s="2126"/>
      <c r="J236" s="2126"/>
      <c r="K236" s="2126"/>
      <c r="L236" s="2126"/>
      <c r="M236" s="2126"/>
      <c r="N236" s="2126"/>
      <c r="O236" s="2126"/>
      <c r="P236" s="2126"/>
      <c r="Q236" s="2146"/>
      <c r="R236" s="2146"/>
      <c r="S236" s="2126"/>
      <c r="T236" s="2126"/>
      <c r="U236" s="2126"/>
      <c r="V236" s="2126"/>
      <c r="W236" s="478"/>
      <c r="X236" s="478"/>
      <c r="Y236" s="566"/>
      <c r="Z236" s="566"/>
      <c r="AA236" s="566"/>
      <c r="AB236" s="566"/>
      <c r="AC236" s="566"/>
      <c r="AD236" s="566"/>
      <c r="AE236" s="566"/>
      <c r="AF236" s="566"/>
      <c r="AG236" s="566"/>
      <c r="AH236" s="566"/>
      <c r="AI236" s="566"/>
      <c r="AJ236" s="566"/>
      <c r="AK236" s="566"/>
      <c r="AL236" s="566"/>
      <c r="AM236" s="566"/>
      <c r="AN236" s="566"/>
      <c r="AO236" s="566"/>
      <c r="AP236" s="566"/>
      <c r="AQ236" s="566"/>
      <c r="AR236" s="566"/>
      <c r="AS236" s="566"/>
      <c r="AT236" s="566"/>
      <c r="AU236" s="566"/>
    </row>
    <row r="237" spans="1:47" hidden="1" x14ac:dyDescent="0.15">
      <c r="A237" s="2126"/>
      <c r="B237" s="2126"/>
      <c r="C237" s="2126"/>
      <c r="D237" s="2178">
        <f>'2b'!D219</f>
        <v>0</v>
      </c>
      <c r="E237" s="2182">
        <f>'2b'!E219</f>
        <v>0</v>
      </c>
      <c r="F237" s="2178">
        <f>'5a'!F165</f>
        <v>0.21</v>
      </c>
      <c r="G237" s="2130">
        <f t="shared" si="24"/>
        <v>0</v>
      </c>
      <c r="H237" s="2130"/>
      <c r="I237" s="2126"/>
      <c r="J237" s="2126"/>
      <c r="K237" s="2126"/>
      <c r="L237" s="2126"/>
      <c r="M237" s="2126"/>
      <c r="N237" s="2126"/>
      <c r="O237" s="2126"/>
      <c r="P237" s="2126"/>
      <c r="Q237" s="2146"/>
      <c r="R237" s="2146"/>
      <c r="S237" s="2126"/>
      <c r="T237" s="2126"/>
      <c r="U237" s="2126"/>
      <c r="V237" s="2126"/>
      <c r="W237" s="478"/>
      <c r="X237" s="478"/>
      <c r="Y237" s="566"/>
      <c r="Z237" s="566"/>
      <c r="AA237" s="566"/>
      <c r="AB237" s="566"/>
      <c r="AC237" s="566"/>
      <c r="AD237" s="566"/>
      <c r="AE237" s="566"/>
      <c r="AF237" s="566"/>
      <c r="AG237" s="566"/>
      <c r="AH237" s="566"/>
      <c r="AI237" s="566"/>
      <c r="AJ237" s="566"/>
      <c r="AK237" s="566"/>
      <c r="AL237" s="566"/>
      <c r="AM237" s="566"/>
      <c r="AN237" s="566"/>
      <c r="AO237" s="566"/>
      <c r="AP237" s="566"/>
      <c r="AQ237" s="566"/>
      <c r="AR237" s="566"/>
      <c r="AS237" s="566"/>
      <c r="AT237" s="566"/>
      <c r="AU237" s="566"/>
    </row>
    <row r="238" spans="1:47" hidden="1" x14ac:dyDescent="0.15">
      <c r="A238" s="2126"/>
      <c r="B238" s="2126"/>
      <c r="C238" s="2126"/>
      <c r="D238" s="2178">
        <f>'2b'!D220</f>
        <v>0</v>
      </c>
      <c r="E238" s="2182">
        <f>'2b'!E220</f>
        <v>0</v>
      </c>
      <c r="F238" s="2178">
        <f>'5a'!F166</f>
        <v>0.21</v>
      </c>
      <c r="G238" s="2130">
        <f t="shared" si="24"/>
        <v>0</v>
      </c>
      <c r="H238" s="2130"/>
      <c r="I238" s="2126"/>
      <c r="J238" s="2126"/>
      <c r="K238" s="2126"/>
      <c r="L238" s="2126"/>
      <c r="M238" s="2126"/>
      <c r="N238" s="2126"/>
      <c r="O238" s="2126"/>
      <c r="P238" s="2126"/>
      <c r="Q238" s="2146"/>
      <c r="R238" s="2146"/>
      <c r="S238" s="2126"/>
      <c r="T238" s="2126"/>
      <c r="U238" s="2126"/>
      <c r="V238" s="2126"/>
      <c r="W238" s="478"/>
      <c r="X238" s="478"/>
      <c r="Y238" s="566"/>
      <c r="Z238" s="566"/>
      <c r="AA238" s="566"/>
      <c r="AB238" s="566"/>
      <c r="AC238" s="566"/>
      <c r="AD238" s="566"/>
      <c r="AE238" s="566"/>
      <c r="AF238" s="566"/>
      <c r="AG238" s="566"/>
      <c r="AH238" s="566"/>
      <c r="AI238" s="566"/>
      <c r="AJ238" s="566"/>
      <c r="AK238" s="566"/>
      <c r="AL238" s="566"/>
      <c r="AM238" s="566"/>
      <c r="AN238" s="566"/>
      <c r="AO238" s="566"/>
      <c r="AP238" s="566"/>
      <c r="AQ238" s="566"/>
      <c r="AR238" s="566"/>
      <c r="AS238" s="566"/>
      <c r="AT238" s="566"/>
      <c r="AU238" s="566"/>
    </row>
    <row r="239" spans="1:47" hidden="1" x14ac:dyDescent="0.15">
      <c r="A239" s="2126"/>
      <c r="B239" s="2126"/>
      <c r="C239" s="2126"/>
      <c r="D239" s="2178">
        <f>'2b'!D221</f>
        <v>0</v>
      </c>
      <c r="E239" s="2182">
        <f>'2b'!E221</f>
        <v>0</v>
      </c>
      <c r="F239" s="2178">
        <f>'5a'!F167</f>
        <v>0.21</v>
      </c>
      <c r="G239" s="2130">
        <f t="shared" si="24"/>
        <v>0</v>
      </c>
      <c r="H239" s="2130"/>
      <c r="I239" s="2126"/>
      <c r="J239" s="2126"/>
      <c r="K239" s="2126"/>
      <c r="L239" s="2126"/>
      <c r="M239" s="2126"/>
      <c r="N239" s="2126"/>
      <c r="O239" s="2126"/>
      <c r="P239" s="2126"/>
      <c r="Q239" s="2146"/>
      <c r="R239" s="2146"/>
      <c r="S239" s="2126"/>
      <c r="T239" s="2126"/>
      <c r="U239" s="2126"/>
      <c r="V239" s="2126"/>
      <c r="W239" s="478"/>
      <c r="X239" s="478"/>
      <c r="Y239" s="566"/>
      <c r="Z239" s="566"/>
      <c r="AA239" s="566"/>
      <c r="AB239" s="566"/>
      <c r="AC239" s="566"/>
      <c r="AD239" s="566"/>
      <c r="AE239" s="566"/>
      <c r="AF239" s="566"/>
      <c r="AG239" s="566"/>
      <c r="AH239" s="566"/>
      <c r="AI239" s="566"/>
      <c r="AJ239" s="566"/>
      <c r="AK239" s="566"/>
      <c r="AL239" s="566"/>
      <c r="AM239" s="566"/>
      <c r="AN239" s="566"/>
      <c r="AO239" s="566"/>
      <c r="AP239" s="566"/>
      <c r="AQ239" s="566"/>
      <c r="AR239" s="566"/>
      <c r="AS239" s="566"/>
      <c r="AT239" s="566"/>
      <c r="AU239" s="566"/>
    </row>
    <row r="240" spans="1:47" hidden="1" x14ac:dyDescent="0.15">
      <c r="A240" s="2126"/>
      <c r="B240" s="2126"/>
      <c r="C240" s="2126"/>
      <c r="D240" s="2178">
        <f>'2b'!D222</f>
        <v>0</v>
      </c>
      <c r="E240" s="2182">
        <f>'2b'!E222</f>
        <v>0</v>
      </c>
      <c r="F240" s="2178">
        <f>'5a'!F168</f>
        <v>0.21</v>
      </c>
      <c r="G240" s="2130">
        <f t="shared" si="24"/>
        <v>0</v>
      </c>
      <c r="H240" s="2130"/>
      <c r="I240" s="2126"/>
      <c r="J240" s="2126"/>
      <c r="K240" s="2126"/>
      <c r="L240" s="2126"/>
      <c r="M240" s="2126"/>
      <c r="N240" s="2126"/>
      <c r="O240" s="2126"/>
      <c r="P240" s="2126"/>
      <c r="Q240" s="2146"/>
      <c r="R240" s="2146"/>
      <c r="S240" s="2126"/>
      <c r="T240" s="2126"/>
      <c r="U240" s="2126"/>
      <c r="V240" s="2126"/>
      <c r="W240" s="478"/>
      <c r="X240" s="478"/>
      <c r="Y240" s="566"/>
      <c r="Z240" s="566"/>
      <c r="AA240" s="566"/>
      <c r="AB240" s="566"/>
      <c r="AC240" s="566"/>
      <c r="AD240" s="566"/>
      <c r="AE240" s="566"/>
      <c r="AF240" s="566"/>
      <c r="AG240" s="566"/>
      <c r="AH240" s="566"/>
      <c r="AI240" s="566"/>
      <c r="AJ240" s="566"/>
      <c r="AK240" s="566"/>
      <c r="AL240" s="566"/>
      <c r="AM240" s="566"/>
      <c r="AN240" s="566"/>
      <c r="AO240" s="566"/>
      <c r="AP240" s="566"/>
      <c r="AQ240" s="566"/>
      <c r="AR240" s="566"/>
      <c r="AS240" s="566"/>
      <c r="AT240" s="566"/>
      <c r="AU240" s="566"/>
    </row>
    <row r="241" spans="1:47" hidden="1" x14ac:dyDescent="0.15">
      <c r="A241" s="2126"/>
      <c r="B241" s="2126"/>
      <c r="C241" s="2126"/>
      <c r="D241" s="2178">
        <f>'2b'!D223</f>
        <v>0</v>
      </c>
      <c r="E241" s="2182">
        <f>'2b'!E223</f>
        <v>0</v>
      </c>
      <c r="F241" s="2178">
        <f>'5a'!F169</f>
        <v>0.21</v>
      </c>
      <c r="G241" s="2130">
        <f t="shared" si="24"/>
        <v>0</v>
      </c>
      <c r="H241" s="2130"/>
      <c r="I241" s="2126"/>
      <c r="J241" s="2126"/>
      <c r="K241" s="2126"/>
      <c r="L241" s="2126"/>
      <c r="M241" s="2126"/>
      <c r="N241" s="2126"/>
      <c r="O241" s="2126"/>
      <c r="P241" s="2126"/>
      <c r="Q241" s="2146"/>
      <c r="R241" s="2146"/>
      <c r="S241" s="2126"/>
      <c r="T241" s="2126"/>
      <c r="U241" s="2126"/>
      <c r="V241" s="2126"/>
      <c r="W241" s="478"/>
      <c r="X241" s="478"/>
      <c r="Y241" s="566"/>
      <c r="Z241" s="566"/>
      <c r="AA241" s="566"/>
      <c r="AB241" s="566"/>
      <c r="AC241" s="566"/>
      <c r="AD241" s="566"/>
      <c r="AE241" s="566"/>
      <c r="AF241" s="566"/>
      <c r="AG241" s="566"/>
      <c r="AH241" s="566"/>
      <c r="AI241" s="566"/>
      <c r="AJ241" s="566"/>
      <c r="AK241" s="566"/>
      <c r="AL241" s="566"/>
      <c r="AM241" s="566"/>
      <c r="AN241" s="566"/>
      <c r="AO241" s="566"/>
      <c r="AP241" s="566"/>
      <c r="AQ241" s="566"/>
      <c r="AR241" s="566"/>
      <c r="AS241" s="566"/>
      <c r="AT241" s="566"/>
      <c r="AU241" s="566"/>
    </row>
    <row r="242" spans="1:47" hidden="1" x14ac:dyDescent="0.15">
      <c r="A242" s="2126"/>
      <c r="B242" s="2126"/>
      <c r="C242" s="2126"/>
      <c r="D242" s="2178">
        <f>'2b'!D224</f>
        <v>0</v>
      </c>
      <c r="E242" s="2182">
        <f>'2b'!E224</f>
        <v>0</v>
      </c>
      <c r="F242" s="2178">
        <f>'5a'!F170</f>
        <v>0.21</v>
      </c>
      <c r="G242" s="2130">
        <f t="shared" si="24"/>
        <v>0</v>
      </c>
      <c r="H242" s="2130"/>
      <c r="I242" s="2126"/>
      <c r="J242" s="2126"/>
      <c r="K242" s="2126"/>
      <c r="L242" s="2126"/>
      <c r="M242" s="2126"/>
      <c r="N242" s="2126"/>
      <c r="O242" s="2126"/>
      <c r="P242" s="2126"/>
      <c r="Q242" s="2146"/>
      <c r="R242" s="2146"/>
      <c r="S242" s="2126"/>
      <c r="T242" s="2126"/>
      <c r="U242" s="2126"/>
      <c r="V242" s="2126"/>
      <c r="W242" s="478"/>
      <c r="X242" s="478"/>
      <c r="Y242" s="566"/>
      <c r="Z242" s="566"/>
      <c r="AA242" s="566"/>
      <c r="AB242" s="566"/>
      <c r="AC242" s="566"/>
      <c r="AD242" s="566"/>
      <c r="AE242" s="566"/>
      <c r="AF242" s="566"/>
      <c r="AG242" s="566"/>
      <c r="AH242" s="566"/>
      <c r="AI242" s="566"/>
      <c r="AJ242" s="566"/>
      <c r="AK242" s="566"/>
      <c r="AL242" s="566"/>
      <c r="AM242" s="566"/>
      <c r="AN242" s="566"/>
      <c r="AO242" s="566"/>
      <c r="AP242" s="566"/>
      <c r="AQ242" s="566"/>
      <c r="AR242" s="566"/>
      <c r="AS242" s="566"/>
      <c r="AT242" s="566"/>
      <c r="AU242" s="566"/>
    </row>
    <row r="243" spans="1:47" hidden="1" x14ac:dyDescent="0.15">
      <c r="A243" s="2126"/>
      <c r="B243" s="2126"/>
      <c r="C243" s="2126"/>
      <c r="D243" s="2178">
        <f>'2b'!D225</f>
        <v>0</v>
      </c>
      <c r="E243" s="2182">
        <f>'2b'!E225</f>
        <v>0</v>
      </c>
      <c r="F243" s="2178">
        <f>'5a'!F171</f>
        <v>0.21</v>
      </c>
      <c r="G243" s="2130">
        <f t="shared" si="24"/>
        <v>0</v>
      </c>
      <c r="H243" s="2130"/>
      <c r="I243" s="2126"/>
      <c r="J243" s="2126"/>
      <c r="K243" s="2126"/>
      <c r="L243" s="2126"/>
      <c r="M243" s="2126"/>
      <c r="N243" s="2126"/>
      <c r="O243" s="2126"/>
      <c r="P243" s="2126"/>
      <c r="Q243" s="2146"/>
      <c r="R243" s="2146"/>
      <c r="S243" s="2126"/>
      <c r="T243" s="2126"/>
      <c r="U243" s="2126"/>
      <c r="V243" s="2126"/>
      <c r="W243" s="478"/>
      <c r="X243" s="478"/>
      <c r="Y243" s="566"/>
      <c r="Z243" s="566"/>
      <c r="AA243" s="566"/>
      <c r="AB243" s="566"/>
      <c r="AC243" s="566"/>
      <c r="AD243" s="566"/>
      <c r="AE243" s="566"/>
      <c r="AF243" s="566"/>
      <c r="AG243" s="566"/>
      <c r="AH243" s="566"/>
      <c r="AI243" s="566"/>
      <c r="AJ243" s="566"/>
      <c r="AK243" s="566"/>
      <c r="AL243" s="566"/>
      <c r="AM243" s="566"/>
      <c r="AN243" s="566"/>
      <c r="AO243" s="566"/>
      <c r="AP243" s="566"/>
      <c r="AQ243" s="566"/>
      <c r="AR243" s="566"/>
      <c r="AS243" s="566"/>
      <c r="AT243" s="566"/>
      <c r="AU243" s="566"/>
    </row>
    <row r="244" spans="1:47" hidden="1" x14ac:dyDescent="0.15">
      <c r="A244" s="2126"/>
      <c r="B244" s="2126"/>
      <c r="C244" s="2126"/>
      <c r="D244" s="2178">
        <f>'2b'!D226</f>
        <v>0</v>
      </c>
      <c r="E244" s="2182">
        <f>'2b'!E226</f>
        <v>0</v>
      </c>
      <c r="F244" s="2178">
        <f>'5a'!F172</f>
        <v>0.21</v>
      </c>
      <c r="G244" s="2130">
        <f t="shared" si="24"/>
        <v>0</v>
      </c>
      <c r="H244" s="2130"/>
      <c r="I244" s="2126"/>
      <c r="J244" s="2126"/>
      <c r="K244" s="2126"/>
      <c r="L244" s="2126"/>
      <c r="M244" s="2126"/>
      <c r="N244" s="2126"/>
      <c r="O244" s="2126"/>
      <c r="P244" s="2126"/>
      <c r="Q244" s="2146"/>
      <c r="R244" s="2146"/>
      <c r="S244" s="2126"/>
      <c r="T244" s="2126"/>
      <c r="U244" s="2126"/>
      <c r="V244" s="2126"/>
      <c r="W244" s="478"/>
      <c r="X244" s="478"/>
      <c r="Y244" s="566"/>
      <c r="Z244" s="566"/>
      <c r="AA244" s="566"/>
      <c r="AB244" s="566"/>
      <c r="AC244" s="566"/>
      <c r="AD244" s="566"/>
      <c r="AE244" s="566"/>
      <c r="AF244" s="566"/>
      <c r="AG244" s="566"/>
      <c r="AH244" s="566"/>
      <c r="AI244" s="566"/>
      <c r="AJ244" s="566"/>
      <c r="AK244" s="566"/>
      <c r="AL244" s="566"/>
      <c r="AM244" s="566"/>
      <c r="AN244" s="566"/>
      <c r="AO244" s="566"/>
      <c r="AP244" s="566"/>
      <c r="AQ244" s="566"/>
      <c r="AR244" s="566"/>
      <c r="AS244" s="566"/>
      <c r="AT244" s="566"/>
      <c r="AU244" s="566"/>
    </row>
    <row r="245" spans="1:47" hidden="1" x14ac:dyDescent="0.15">
      <c r="A245" s="2126"/>
      <c r="B245" s="2126"/>
      <c r="C245" s="2126"/>
      <c r="D245" s="2178">
        <f>'2b'!D227</f>
        <v>0</v>
      </c>
      <c r="E245" s="2182">
        <f>'2b'!E227</f>
        <v>0</v>
      </c>
      <c r="F245" s="2178">
        <f>'5a'!F173</f>
        <v>0.21</v>
      </c>
      <c r="G245" s="2130">
        <f t="shared" si="24"/>
        <v>0</v>
      </c>
      <c r="H245" s="2130"/>
      <c r="I245" s="2126"/>
      <c r="J245" s="2126"/>
      <c r="K245" s="2126"/>
      <c r="L245" s="2126"/>
      <c r="M245" s="2126"/>
      <c r="N245" s="2126"/>
      <c r="O245" s="2126"/>
      <c r="P245" s="2126"/>
      <c r="Q245" s="2146"/>
      <c r="R245" s="2146"/>
      <c r="S245" s="2126"/>
      <c r="T245" s="2126"/>
      <c r="U245" s="2126"/>
      <c r="V245" s="2126"/>
      <c r="W245" s="478"/>
      <c r="X245" s="478"/>
      <c r="Y245" s="566"/>
      <c r="Z245" s="566"/>
      <c r="AA245" s="566"/>
      <c r="AB245" s="566"/>
      <c r="AC245" s="566"/>
      <c r="AD245" s="566"/>
      <c r="AE245" s="566"/>
      <c r="AF245" s="566"/>
      <c r="AG245" s="566"/>
      <c r="AH245" s="566"/>
      <c r="AI245" s="566"/>
      <c r="AJ245" s="566"/>
      <c r="AK245" s="566"/>
      <c r="AL245" s="566"/>
      <c r="AM245" s="566"/>
      <c r="AN245" s="566"/>
      <c r="AO245" s="566"/>
      <c r="AP245" s="566"/>
      <c r="AQ245" s="566"/>
      <c r="AR245" s="566"/>
      <c r="AS245" s="566"/>
      <c r="AT245" s="566"/>
      <c r="AU245" s="566"/>
    </row>
    <row r="246" spans="1:47" hidden="1" x14ac:dyDescent="0.15">
      <c r="A246" s="2126"/>
      <c r="B246" s="2126"/>
      <c r="C246" s="2126"/>
      <c r="D246" s="2178">
        <f>'2b'!D228</f>
        <v>0</v>
      </c>
      <c r="E246" s="2182">
        <f>'2b'!E228</f>
        <v>0</v>
      </c>
      <c r="F246" s="2178">
        <f>'5a'!F174</f>
        <v>0.21</v>
      </c>
      <c r="G246" s="2130">
        <f t="shared" si="24"/>
        <v>0</v>
      </c>
      <c r="H246" s="2130"/>
      <c r="I246" s="2126"/>
      <c r="J246" s="2126"/>
      <c r="K246" s="2126"/>
      <c r="L246" s="2126"/>
      <c r="M246" s="2126"/>
      <c r="N246" s="2126"/>
      <c r="O246" s="2126"/>
      <c r="P246" s="2126"/>
      <c r="Q246" s="2146"/>
      <c r="R246" s="2146"/>
      <c r="S246" s="2126"/>
      <c r="T246" s="2126"/>
      <c r="U246" s="2126"/>
      <c r="V246" s="2126"/>
      <c r="W246" s="478"/>
      <c r="X246" s="478"/>
      <c r="Y246" s="566"/>
      <c r="Z246" s="566"/>
      <c r="AA246" s="566"/>
      <c r="AB246" s="566"/>
      <c r="AC246" s="566"/>
      <c r="AD246" s="566"/>
      <c r="AE246" s="566"/>
      <c r="AF246" s="566"/>
      <c r="AG246" s="566"/>
      <c r="AH246" s="566"/>
      <c r="AI246" s="566"/>
      <c r="AJ246" s="566"/>
      <c r="AK246" s="566"/>
      <c r="AL246" s="566"/>
      <c r="AM246" s="566"/>
      <c r="AN246" s="566"/>
      <c r="AO246" s="566"/>
      <c r="AP246" s="566"/>
      <c r="AQ246" s="566"/>
      <c r="AR246" s="566"/>
      <c r="AS246" s="566"/>
      <c r="AT246" s="566"/>
      <c r="AU246" s="566"/>
    </row>
    <row r="247" spans="1:47" hidden="1" x14ac:dyDescent="0.15">
      <c r="A247" s="2126"/>
      <c r="B247" s="2126"/>
      <c r="C247" s="2126"/>
      <c r="D247" s="2178">
        <f>'2b'!D229</f>
        <v>0</v>
      </c>
      <c r="E247" s="2182">
        <f>'2b'!E229</f>
        <v>0</v>
      </c>
      <c r="F247" s="2178">
        <f>'5a'!F175</f>
        <v>0.21</v>
      </c>
      <c r="G247" s="2130">
        <f t="shared" si="24"/>
        <v>0</v>
      </c>
      <c r="H247" s="2130"/>
      <c r="I247" s="2126"/>
      <c r="J247" s="2126"/>
      <c r="K247" s="2126"/>
      <c r="L247" s="2126"/>
      <c r="M247" s="2126"/>
      <c r="N247" s="2126"/>
      <c r="O247" s="2126"/>
      <c r="P247" s="2126"/>
      <c r="Q247" s="2146"/>
      <c r="R247" s="2146"/>
      <c r="S247" s="2126"/>
      <c r="T247" s="2126"/>
      <c r="U247" s="2126"/>
      <c r="V247" s="2126"/>
      <c r="W247" s="478"/>
      <c r="X247" s="478"/>
      <c r="Y247" s="566"/>
      <c r="Z247" s="566"/>
      <c r="AA247" s="566"/>
      <c r="AB247" s="566"/>
      <c r="AC247" s="566"/>
      <c r="AD247" s="566"/>
      <c r="AE247" s="566"/>
      <c r="AF247" s="566"/>
      <c r="AG247" s="566"/>
      <c r="AH247" s="566"/>
      <c r="AI247" s="566"/>
      <c r="AJ247" s="566"/>
      <c r="AK247" s="566"/>
      <c r="AL247" s="566"/>
      <c r="AM247" s="566"/>
      <c r="AN247" s="566"/>
      <c r="AO247" s="566"/>
      <c r="AP247" s="566"/>
      <c r="AQ247" s="566"/>
      <c r="AR247" s="566"/>
      <c r="AS247" s="566"/>
      <c r="AT247" s="566"/>
      <c r="AU247" s="566"/>
    </row>
    <row r="248" spans="1:47" hidden="1" x14ac:dyDescent="0.15">
      <c r="A248" s="2126"/>
      <c r="B248" s="2126"/>
      <c r="C248" s="2126"/>
      <c r="D248" s="2178">
        <f>'2b'!D230</f>
        <v>0</v>
      </c>
      <c r="E248" s="2182">
        <f>'2b'!E230</f>
        <v>0</v>
      </c>
      <c r="F248" s="2178">
        <f>'5a'!F176</f>
        <v>0.21</v>
      </c>
      <c r="G248" s="2130">
        <f t="shared" si="24"/>
        <v>0</v>
      </c>
      <c r="H248" s="2130"/>
      <c r="I248" s="2126"/>
      <c r="J248" s="2126"/>
      <c r="K248" s="2126"/>
      <c r="L248" s="2126"/>
      <c r="M248" s="2126"/>
      <c r="N248" s="2126"/>
      <c r="O248" s="2126"/>
      <c r="P248" s="2126"/>
      <c r="Q248" s="2146"/>
      <c r="R248" s="2146"/>
      <c r="S248" s="2126"/>
      <c r="T248" s="2126"/>
      <c r="U248" s="2126"/>
      <c r="V248" s="2126"/>
      <c r="W248" s="478"/>
      <c r="X248" s="478"/>
      <c r="Y248" s="566"/>
      <c r="Z248" s="566"/>
      <c r="AA248" s="566"/>
      <c r="AB248" s="566"/>
      <c r="AC248" s="566"/>
      <c r="AD248" s="566"/>
      <c r="AE248" s="566"/>
      <c r="AF248" s="566"/>
      <c r="AG248" s="566"/>
      <c r="AH248" s="566"/>
      <c r="AI248" s="566"/>
      <c r="AJ248" s="566"/>
      <c r="AK248" s="566"/>
      <c r="AL248" s="566"/>
      <c r="AM248" s="566"/>
      <c r="AN248" s="566"/>
      <c r="AO248" s="566"/>
      <c r="AP248" s="566"/>
      <c r="AQ248" s="566"/>
      <c r="AR248" s="566"/>
      <c r="AS248" s="566"/>
      <c r="AT248" s="566"/>
      <c r="AU248" s="566"/>
    </row>
    <row r="249" spans="1:47" hidden="1" x14ac:dyDescent="0.15">
      <c r="A249" s="2126"/>
      <c r="B249" s="2126"/>
      <c r="C249" s="2126"/>
      <c r="D249" s="2178">
        <f>'2b'!D231</f>
        <v>0</v>
      </c>
      <c r="E249" s="2182">
        <f>'2b'!E231</f>
        <v>0</v>
      </c>
      <c r="F249" s="2178">
        <f>'5a'!F177</f>
        <v>0.21</v>
      </c>
      <c r="G249" s="2130">
        <f t="shared" si="24"/>
        <v>0</v>
      </c>
      <c r="H249" s="2130"/>
      <c r="I249" s="2126"/>
      <c r="J249" s="2126"/>
      <c r="K249" s="2126"/>
      <c r="L249" s="2126"/>
      <c r="M249" s="2126"/>
      <c r="N249" s="2126"/>
      <c r="O249" s="2126"/>
      <c r="P249" s="2126"/>
      <c r="Q249" s="2146"/>
      <c r="R249" s="2146"/>
      <c r="S249" s="2126"/>
      <c r="T249" s="2126"/>
      <c r="U249" s="2126"/>
      <c r="V249" s="2126"/>
      <c r="W249" s="478"/>
      <c r="X249" s="478"/>
      <c r="Y249" s="566"/>
      <c r="Z249" s="566"/>
      <c r="AA249" s="566"/>
      <c r="AB249" s="566"/>
      <c r="AC249" s="566"/>
      <c r="AD249" s="566"/>
      <c r="AE249" s="566"/>
      <c r="AF249" s="566"/>
      <c r="AG249" s="566"/>
      <c r="AH249" s="566"/>
      <c r="AI249" s="566"/>
      <c r="AJ249" s="566"/>
      <c r="AK249" s="566"/>
      <c r="AL249" s="566"/>
      <c r="AM249" s="566"/>
      <c r="AN249" s="566"/>
      <c r="AO249" s="566"/>
      <c r="AP249" s="566"/>
      <c r="AQ249" s="566"/>
      <c r="AR249" s="566"/>
      <c r="AS249" s="566"/>
      <c r="AT249" s="566"/>
      <c r="AU249" s="566"/>
    </row>
    <row r="250" spans="1:47" hidden="1" x14ac:dyDescent="0.15">
      <c r="A250" s="2126"/>
      <c r="B250" s="2126"/>
      <c r="C250" s="2126"/>
      <c r="D250" s="2178">
        <f>'2b'!D232</f>
        <v>0</v>
      </c>
      <c r="E250" s="2182">
        <f>'2b'!E232</f>
        <v>0</v>
      </c>
      <c r="F250" s="2178">
        <f>'5a'!F178</f>
        <v>0.21</v>
      </c>
      <c r="G250" s="2130">
        <f t="shared" si="24"/>
        <v>0</v>
      </c>
      <c r="H250" s="2130"/>
      <c r="I250" s="2126"/>
      <c r="J250" s="2126"/>
      <c r="K250" s="2126"/>
      <c r="L250" s="2126"/>
      <c r="M250" s="2126"/>
      <c r="N250" s="2126"/>
      <c r="O250" s="2126"/>
      <c r="P250" s="2126"/>
      <c r="Q250" s="2146"/>
      <c r="R250" s="2146"/>
      <c r="S250" s="2126"/>
      <c r="T250" s="2126"/>
      <c r="U250" s="2126"/>
      <c r="V250" s="2126"/>
      <c r="W250" s="478"/>
      <c r="X250" s="478"/>
      <c r="Y250" s="566"/>
      <c r="Z250" s="566"/>
      <c r="AA250" s="566"/>
      <c r="AB250" s="566"/>
      <c r="AC250" s="566"/>
      <c r="AD250" s="566"/>
      <c r="AE250" s="566"/>
      <c r="AF250" s="566"/>
      <c r="AG250" s="566"/>
      <c r="AH250" s="566"/>
      <c r="AI250" s="566"/>
      <c r="AJ250" s="566"/>
      <c r="AK250" s="566"/>
      <c r="AL250" s="566"/>
      <c r="AM250" s="566"/>
      <c r="AN250" s="566"/>
      <c r="AO250" s="566"/>
      <c r="AP250" s="566"/>
      <c r="AQ250" s="566"/>
      <c r="AR250" s="566"/>
      <c r="AS250" s="566"/>
      <c r="AT250" s="566"/>
      <c r="AU250" s="566"/>
    </row>
    <row r="251" spans="1:47" hidden="1" x14ac:dyDescent="0.15">
      <c r="A251" s="2126"/>
      <c r="B251" s="2126"/>
      <c r="C251" s="2126"/>
      <c r="D251" s="2178">
        <f>'2b'!D233</f>
        <v>0</v>
      </c>
      <c r="E251" s="2182">
        <f>'2b'!E233</f>
        <v>0</v>
      </c>
      <c r="F251" s="2178">
        <f>'5a'!F179</f>
        <v>0.21</v>
      </c>
      <c r="G251" s="2130">
        <f t="shared" si="24"/>
        <v>0</v>
      </c>
      <c r="H251" s="2130"/>
      <c r="I251" s="2126"/>
      <c r="J251" s="2126"/>
      <c r="K251" s="2126"/>
      <c r="L251" s="2126"/>
      <c r="M251" s="2126"/>
      <c r="N251" s="2126"/>
      <c r="O251" s="2126"/>
      <c r="P251" s="2126"/>
      <c r="Q251" s="2146"/>
      <c r="R251" s="2146"/>
      <c r="S251" s="2126"/>
      <c r="T251" s="2126"/>
      <c r="U251" s="2126"/>
      <c r="V251" s="2126"/>
      <c r="W251" s="478"/>
      <c r="X251" s="478"/>
      <c r="Y251" s="566"/>
      <c r="Z251" s="566"/>
      <c r="AA251" s="566"/>
      <c r="AB251" s="566"/>
      <c r="AC251" s="566"/>
      <c r="AD251" s="566"/>
      <c r="AE251" s="566"/>
      <c r="AF251" s="566"/>
      <c r="AG251" s="566"/>
      <c r="AH251" s="566"/>
      <c r="AI251" s="566"/>
      <c r="AJ251" s="566"/>
      <c r="AK251" s="566"/>
      <c r="AL251" s="566"/>
      <c r="AM251" s="566"/>
      <c r="AN251" s="566"/>
      <c r="AO251" s="566"/>
      <c r="AP251" s="566"/>
      <c r="AQ251" s="566"/>
      <c r="AR251" s="566"/>
      <c r="AS251" s="566"/>
      <c r="AT251" s="566"/>
      <c r="AU251" s="566"/>
    </row>
    <row r="252" spans="1:47" hidden="1" x14ac:dyDescent="0.15">
      <c r="A252" s="2126"/>
      <c r="B252" s="2126"/>
      <c r="C252" s="2126"/>
      <c r="D252" s="2178">
        <f>'2b'!D234</f>
        <v>0</v>
      </c>
      <c r="E252" s="2182">
        <f>'2b'!E234</f>
        <v>0</v>
      </c>
      <c r="F252" s="2178">
        <f>'5a'!F180</f>
        <v>0.21</v>
      </c>
      <c r="G252" s="2130">
        <f t="shared" si="24"/>
        <v>0</v>
      </c>
      <c r="H252" s="2130"/>
      <c r="I252" s="2126"/>
      <c r="J252" s="2126"/>
      <c r="K252" s="2126"/>
      <c r="L252" s="2126"/>
      <c r="M252" s="2126"/>
      <c r="N252" s="2126"/>
      <c r="O252" s="2126"/>
      <c r="P252" s="2126"/>
      <c r="Q252" s="2146"/>
      <c r="R252" s="2146"/>
      <c r="S252" s="2126"/>
      <c r="T252" s="2126"/>
      <c r="U252" s="2126"/>
      <c r="V252" s="2126"/>
      <c r="W252" s="478"/>
      <c r="X252" s="478"/>
      <c r="Y252" s="566"/>
      <c r="Z252" s="566"/>
      <c r="AA252" s="566"/>
      <c r="AB252" s="566"/>
      <c r="AC252" s="566"/>
      <c r="AD252" s="566"/>
      <c r="AE252" s="566"/>
      <c r="AF252" s="566"/>
      <c r="AG252" s="566"/>
      <c r="AH252" s="566"/>
      <c r="AI252" s="566"/>
      <c r="AJ252" s="566"/>
      <c r="AK252" s="566"/>
      <c r="AL252" s="566"/>
      <c r="AM252" s="566"/>
      <c r="AN252" s="566"/>
      <c r="AO252" s="566"/>
      <c r="AP252" s="566"/>
      <c r="AQ252" s="566"/>
      <c r="AR252" s="566"/>
      <c r="AS252" s="566"/>
      <c r="AT252" s="566"/>
      <c r="AU252" s="566"/>
    </row>
    <row r="253" spans="1:47" hidden="1" x14ac:dyDescent="0.15">
      <c r="A253" s="2126"/>
      <c r="B253" s="2126"/>
      <c r="C253" s="2126"/>
      <c r="D253" s="2178">
        <f>'2b'!D235</f>
        <v>0</v>
      </c>
      <c r="E253" s="2182">
        <f>'2b'!E235</f>
        <v>0</v>
      </c>
      <c r="F253" s="2178">
        <f>'5a'!F181</f>
        <v>0.21</v>
      </c>
      <c r="G253" s="2130">
        <f t="shared" si="24"/>
        <v>0</v>
      </c>
      <c r="H253" s="2130"/>
      <c r="I253" s="2126"/>
      <c r="J253" s="2126"/>
      <c r="K253" s="2126"/>
      <c r="L253" s="2126"/>
      <c r="M253" s="2126"/>
      <c r="N253" s="2126"/>
      <c r="O253" s="2126"/>
      <c r="P253" s="2126"/>
      <c r="Q253" s="2146"/>
      <c r="R253" s="2146"/>
      <c r="S253" s="2126"/>
      <c r="T253" s="2126"/>
      <c r="U253" s="2126"/>
      <c r="V253" s="2126"/>
      <c r="W253" s="478"/>
      <c r="X253" s="478"/>
      <c r="Y253" s="566"/>
      <c r="Z253" s="566"/>
      <c r="AA253" s="566"/>
      <c r="AB253" s="566"/>
      <c r="AC253" s="566"/>
      <c r="AD253" s="566"/>
      <c r="AE253" s="566"/>
      <c r="AF253" s="566"/>
      <c r="AG253" s="566"/>
      <c r="AH253" s="566"/>
      <c r="AI253" s="566"/>
      <c r="AJ253" s="566"/>
      <c r="AK253" s="566"/>
      <c r="AL253" s="566"/>
      <c r="AM253" s="566"/>
      <c r="AN253" s="566"/>
      <c r="AO253" s="566"/>
      <c r="AP253" s="566"/>
      <c r="AQ253" s="566"/>
      <c r="AR253" s="566"/>
      <c r="AS253" s="566"/>
      <c r="AT253" s="566"/>
      <c r="AU253" s="566"/>
    </row>
    <row r="254" spans="1:47" hidden="1" x14ac:dyDescent="0.15">
      <c r="A254" s="2126"/>
      <c r="B254" s="2126"/>
      <c r="C254" s="2126"/>
      <c r="D254" s="2183">
        <f>'2b'!D236</f>
        <v>0</v>
      </c>
      <c r="E254" s="2184">
        <f>'2b'!E236</f>
        <v>0</v>
      </c>
      <c r="F254" s="2183">
        <f>'5a'!F182</f>
        <v>0.21</v>
      </c>
      <c r="G254" s="2130">
        <f>+E254*F254</f>
        <v>0</v>
      </c>
      <c r="H254" s="2130"/>
      <c r="I254" s="2126"/>
      <c r="J254" s="2126"/>
      <c r="K254" s="2126"/>
      <c r="L254" s="2126"/>
      <c r="M254" s="2126"/>
      <c r="N254" s="2126"/>
      <c r="O254" s="2126"/>
      <c r="P254" s="2126"/>
      <c r="Q254" s="2146"/>
      <c r="R254" s="2146"/>
      <c r="S254" s="2126"/>
      <c r="T254" s="2126"/>
      <c r="U254" s="2126"/>
      <c r="V254" s="2126"/>
      <c r="W254" s="478"/>
      <c r="X254" s="478"/>
      <c r="Y254" s="566"/>
      <c r="Z254" s="566"/>
      <c r="AA254" s="566"/>
      <c r="AB254" s="566"/>
      <c r="AC254" s="566"/>
      <c r="AD254" s="566"/>
      <c r="AE254" s="566"/>
      <c r="AF254" s="566"/>
      <c r="AG254" s="566"/>
      <c r="AH254" s="566"/>
      <c r="AI254" s="566"/>
      <c r="AJ254" s="566"/>
      <c r="AK254" s="566"/>
      <c r="AL254" s="566"/>
      <c r="AM254" s="566"/>
      <c r="AN254" s="566"/>
      <c r="AO254" s="566"/>
      <c r="AP254" s="566"/>
      <c r="AQ254" s="566"/>
      <c r="AR254" s="566"/>
      <c r="AS254" s="566"/>
      <c r="AT254" s="566"/>
      <c r="AU254" s="566"/>
    </row>
    <row r="255" spans="1:47" hidden="1" x14ac:dyDescent="0.15">
      <c r="A255" s="2126"/>
      <c r="B255" s="2126"/>
      <c r="C255" s="2126"/>
      <c r="D255" s="2155" t="s">
        <v>1290</v>
      </c>
      <c r="E255" s="2156" t="s">
        <v>1517</v>
      </c>
      <c r="F255" s="2126"/>
      <c r="G255" s="2156">
        <v>1</v>
      </c>
      <c r="H255" s="2156">
        <v>2</v>
      </c>
      <c r="I255" s="2156">
        <v>3</v>
      </c>
      <c r="J255" s="2156">
        <v>4</v>
      </c>
      <c r="K255" s="2156">
        <v>5</v>
      </c>
      <c r="L255" s="2156">
        <v>6</v>
      </c>
      <c r="M255" s="2156">
        <v>7</v>
      </c>
      <c r="N255" s="2156">
        <v>8</v>
      </c>
      <c r="O255" s="2156">
        <v>9</v>
      </c>
      <c r="P255" s="2156">
        <v>10</v>
      </c>
      <c r="Q255" s="2156">
        <v>11</v>
      </c>
      <c r="R255" s="2157">
        <v>12</v>
      </c>
      <c r="S255" s="2126"/>
      <c r="T255" s="2126"/>
      <c r="U255" s="2126"/>
      <c r="V255" s="2126"/>
      <c r="W255" s="478"/>
      <c r="X255" s="478"/>
      <c r="Y255" s="566"/>
      <c r="Z255" s="566"/>
      <c r="AA255" s="566"/>
      <c r="AB255" s="566"/>
      <c r="AC255" s="566"/>
      <c r="AD255" s="566"/>
      <c r="AE255" s="566"/>
      <c r="AF255" s="566"/>
      <c r="AG255" s="566"/>
      <c r="AH255" s="566"/>
      <c r="AI255" s="566"/>
      <c r="AJ255" s="566"/>
      <c r="AK255" s="566"/>
      <c r="AL255" s="566"/>
      <c r="AM255" s="566"/>
      <c r="AN255" s="566"/>
      <c r="AO255" s="566"/>
      <c r="AP255" s="566"/>
      <c r="AQ255" s="566"/>
      <c r="AR255" s="566"/>
      <c r="AS255" s="566"/>
      <c r="AT255" s="566"/>
      <c r="AU255" s="566"/>
    </row>
    <row r="256" spans="1:47" hidden="1" x14ac:dyDescent="0.15">
      <c r="A256" s="2126"/>
      <c r="B256" s="2126"/>
      <c r="C256" s="2126"/>
      <c r="D256" s="2158" t="s">
        <v>1291</v>
      </c>
      <c r="E256" s="2154">
        <f>SUM(G256:R256)</f>
        <v>0</v>
      </c>
      <c r="F256" s="2126"/>
      <c r="G256" s="2130">
        <f>'2b'!F206</f>
        <v>0</v>
      </c>
      <c r="H256" s="2130">
        <f>'2b'!G206</f>
        <v>0</v>
      </c>
      <c r="I256" s="2130">
        <f>'2b'!H206</f>
        <v>0</v>
      </c>
      <c r="J256" s="2130">
        <f>'2b'!I206</f>
        <v>0</v>
      </c>
      <c r="K256" s="2130">
        <f>'2b'!J206</f>
        <v>0</v>
      </c>
      <c r="L256" s="2130">
        <f>'2b'!K206</f>
        <v>0</v>
      </c>
      <c r="M256" s="2130">
        <f>'2b'!L206</f>
        <v>0</v>
      </c>
      <c r="N256" s="2130">
        <f>'2b'!M206</f>
        <v>0</v>
      </c>
      <c r="O256" s="2130">
        <f>'2b'!N206</f>
        <v>0</v>
      </c>
      <c r="P256" s="2130">
        <f>'2b'!O206</f>
        <v>0</v>
      </c>
      <c r="Q256" s="2130">
        <f>'2b'!P206</f>
        <v>0</v>
      </c>
      <c r="R256" s="2153">
        <f>'2b'!Q206</f>
        <v>0</v>
      </c>
      <c r="S256" s="2126"/>
      <c r="T256" s="2126"/>
      <c r="U256" s="2126"/>
      <c r="V256" s="2126"/>
      <c r="W256" s="478"/>
      <c r="X256" s="478"/>
      <c r="Y256" s="566"/>
      <c r="Z256" s="566"/>
      <c r="AA256" s="566"/>
      <c r="AB256" s="566"/>
      <c r="AC256" s="566"/>
      <c r="AD256" s="566"/>
      <c r="AE256" s="566"/>
      <c r="AF256" s="566"/>
      <c r="AG256" s="566"/>
      <c r="AH256" s="566"/>
      <c r="AI256" s="566"/>
      <c r="AJ256" s="566"/>
      <c r="AK256" s="566"/>
      <c r="AL256" s="566"/>
      <c r="AM256" s="566"/>
      <c r="AN256" s="566"/>
      <c r="AO256" s="566"/>
      <c r="AP256" s="566"/>
      <c r="AQ256" s="566"/>
      <c r="AR256" s="566"/>
      <c r="AS256" s="566"/>
      <c r="AT256" s="566"/>
      <c r="AU256" s="566"/>
    </row>
    <row r="257" spans="1:47" hidden="1" x14ac:dyDescent="0.15">
      <c r="A257" s="2126"/>
      <c r="B257" s="2126"/>
      <c r="C257" s="2126"/>
      <c r="D257" s="2158" t="s">
        <v>1283</v>
      </c>
      <c r="E257" s="2154">
        <f>SUM(G257:R257)</f>
        <v>0</v>
      </c>
      <c r="F257" s="2126"/>
      <c r="G257" s="2130">
        <f>+G256*$I$227</f>
        <v>0</v>
      </c>
      <c r="H257" s="2130">
        <f t="shared" ref="H257:R257" si="25">+H256*$I$227</f>
        <v>0</v>
      </c>
      <c r="I257" s="2130">
        <f t="shared" si="25"/>
        <v>0</v>
      </c>
      <c r="J257" s="2130">
        <f t="shared" si="25"/>
        <v>0</v>
      </c>
      <c r="K257" s="2130">
        <f t="shared" si="25"/>
        <v>0</v>
      </c>
      <c r="L257" s="2130">
        <f t="shared" si="25"/>
        <v>0</v>
      </c>
      <c r="M257" s="2130">
        <f t="shared" si="25"/>
        <v>0</v>
      </c>
      <c r="N257" s="2130">
        <f t="shared" si="25"/>
        <v>0</v>
      </c>
      <c r="O257" s="2130">
        <f t="shared" si="25"/>
        <v>0</v>
      </c>
      <c r="P257" s="2130">
        <f t="shared" si="25"/>
        <v>0</v>
      </c>
      <c r="Q257" s="2130">
        <f t="shared" si="25"/>
        <v>0</v>
      </c>
      <c r="R257" s="2153">
        <f t="shared" si="25"/>
        <v>0</v>
      </c>
      <c r="S257" s="2126"/>
      <c r="T257" s="2126"/>
      <c r="U257" s="2126"/>
      <c r="V257" s="2126"/>
      <c r="W257" s="478"/>
      <c r="X257" s="478"/>
      <c r="Y257" s="566"/>
      <c r="Z257" s="566"/>
      <c r="AA257" s="566"/>
      <c r="AB257" s="566"/>
      <c r="AC257" s="566"/>
      <c r="AD257" s="566"/>
      <c r="AE257" s="566"/>
      <c r="AF257" s="566"/>
      <c r="AG257" s="566"/>
      <c r="AH257" s="566"/>
      <c r="AI257" s="566"/>
      <c r="AJ257" s="566"/>
      <c r="AK257" s="566"/>
      <c r="AL257" s="566"/>
      <c r="AM257" s="566"/>
      <c r="AN257" s="566"/>
      <c r="AO257" s="566"/>
      <c r="AP257" s="566"/>
      <c r="AQ257" s="566"/>
      <c r="AR257" s="566"/>
      <c r="AS257" s="566"/>
      <c r="AT257" s="566"/>
      <c r="AU257" s="566"/>
    </row>
    <row r="258" spans="1:47" hidden="1" x14ac:dyDescent="0.15">
      <c r="A258" s="2126"/>
      <c r="B258" s="2126"/>
      <c r="C258" s="2126"/>
      <c r="D258" s="2161" t="s">
        <v>1288</v>
      </c>
      <c r="E258" s="2162">
        <f>SUM(G258:R258)</f>
        <v>0</v>
      </c>
      <c r="F258" s="2139"/>
      <c r="G258" s="2138">
        <f t="shared" ref="G258:R258" si="26">SUM(G256:G257)</f>
        <v>0</v>
      </c>
      <c r="H258" s="2138">
        <f t="shared" si="26"/>
        <v>0</v>
      </c>
      <c r="I258" s="2138">
        <f t="shared" si="26"/>
        <v>0</v>
      </c>
      <c r="J258" s="2138">
        <f t="shared" si="26"/>
        <v>0</v>
      </c>
      <c r="K258" s="2138">
        <f t="shared" si="26"/>
        <v>0</v>
      </c>
      <c r="L258" s="2138">
        <f t="shared" si="26"/>
        <v>0</v>
      </c>
      <c r="M258" s="2138">
        <f t="shared" si="26"/>
        <v>0</v>
      </c>
      <c r="N258" s="2138">
        <f t="shared" si="26"/>
        <v>0</v>
      </c>
      <c r="O258" s="2138">
        <f t="shared" si="26"/>
        <v>0</v>
      </c>
      <c r="P258" s="2138">
        <f t="shared" si="26"/>
        <v>0</v>
      </c>
      <c r="Q258" s="2138">
        <f t="shared" si="26"/>
        <v>0</v>
      </c>
      <c r="R258" s="2167">
        <f t="shared" si="26"/>
        <v>0</v>
      </c>
      <c r="S258" s="2126"/>
      <c r="T258" s="2126"/>
      <c r="U258" s="2126"/>
      <c r="V258" s="2126"/>
      <c r="W258" s="478"/>
      <c r="X258" s="478"/>
      <c r="Y258" s="566"/>
      <c r="Z258" s="566"/>
      <c r="AA258" s="566"/>
      <c r="AB258" s="566"/>
      <c r="AC258" s="566"/>
      <c r="AD258" s="566"/>
      <c r="AE258" s="566"/>
      <c r="AF258" s="566"/>
      <c r="AG258" s="566"/>
      <c r="AH258" s="566"/>
      <c r="AI258" s="566"/>
      <c r="AJ258" s="566"/>
      <c r="AK258" s="566"/>
      <c r="AL258" s="566"/>
      <c r="AM258" s="566"/>
      <c r="AN258" s="566"/>
      <c r="AO258" s="566"/>
      <c r="AP258" s="566"/>
      <c r="AQ258" s="566"/>
      <c r="AR258" s="566"/>
      <c r="AS258" s="566"/>
      <c r="AT258" s="566"/>
      <c r="AU258" s="566"/>
    </row>
    <row r="259" spans="1:47" hidden="1" x14ac:dyDescent="0.15">
      <c r="A259" s="2126"/>
      <c r="B259" s="2126"/>
      <c r="C259" s="2130">
        <v>6</v>
      </c>
      <c r="D259" s="2828" t="s">
        <v>1574</v>
      </c>
      <c r="E259" s="2829"/>
      <c r="F259" s="2175">
        <f>'5a'!$F$184</f>
        <v>0.21</v>
      </c>
      <c r="G259" s="2150"/>
      <c r="H259" s="2150"/>
      <c r="I259" s="2151"/>
      <c r="J259" s="2151"/>
      <c r="K259" s="2151"/>
      <c r="L259" s="2151"/>
      <c r="M259" s="2151"/>
      <c r="N259" s="2151"/>
      <c r="O259" s="2151"/>
      <c r="P259" s="2151"/>
      <c r="Q259" s="2152"/>
      <c r="R259" s="2152"/>
      <c r="S259" s="2126"/>
      <c r="T259" s="2126"/>
      <c r="U259" s="2126"/>
      <c r="V259" s="2126"/>
      <c r="W259" s="478"/>
      <c r="X259" s="478"/>
      <c r="Y259" s="566"/>
      <c r="Z259" s="566"/>
      <c r="AA259" s="566"/>
      <c r="AB259" s="566"/>
      <c r="AC259" s="566"/>
      <c r="AD259" s="566"/>
      <c r="AE259" s="566"/>
      <c r="AF259" s="566"/>
      <c r="AG259" s="566"/>
      <c r="AH259" s="566"/>
      <c r="AI259" s="566"/>
      <c r="AJ259" s="566"/>
      <c r="AK259" s="566"/>
      <c r="AL259" s="566"/>
      <c r="AM259" s="566"/>
      <c r="AN259" s="566"/>
      <c r="AO259" s="566"/>
      <c r="AP259" s="566"/>
      <c r="AQ259" s="566"/>
      <c r="AR259" s="566"/>
      <c r="AS259" s="566"/>
      <c r="AT259" s="566"/>
      <c r="AU259" s="566"/>
    </row>
    <row r="260" spans="1:47" hidden="1" x14ac:dyDescent="0.15">
      <c r="A260" s="2126"/>
      <c r="B260" s="2126"/>
      <c r="C260" s="2126"/>
      <c r="D260" s="2155" t="s">
        <v>1290</v>
      </c>
      <c r="E260" s="2156" t="s">
        <v>1517</v>
      </c>
      <c r="F260" s="2126"/>
      <c r="G260" s="2156">
        <v>1</v>
      </c>
      <c r="H260" s="2156">
        <v>2</v>
      </c>
      <c r="I260" s="2156">
        <v>3</v>
      </c>
      <c r="J260" s="2156">
        <v>4</v>
      </c>
      <c r="K260" s="2156">
        <v>5</v>
      </c>
      <c r="L260" s="2156">
        <v>6</v>
      </c>
      <c r="M260" s="2156">
        <v>7</v>
      </c>
      <c r="N260" s="2156">
        <v>8</v>
      </c>
      <c r="O260" s="2156">
        <v>9</v>
      </c>
      <c r="P260" s="2156">
        <v>10</v>
      </c>
      <c r="Q260" s="2156">
        <v>11</v>
      </c>
      <c r="R260" s="2157">
        <v>12</v>
      </c>
      <c r="S260" s="2126"/>
      <c r="T260" s="2126"/>
      <c r="U260" s="2126"/>
      <c r="V260" s="2126"/>
      <c r="W260" s="478"/>
      <c r="X260" s="478"/>
      <c r="Y260" s="566"/>
      <c r="Z260" s="566"/>
      <c r="AA260" s="566"/>
      <c r="AB260" s="566"/>
      <c r="AC260" s="566"/>
      <c r="AD260" s="566"/>
      <c r="AE260" s="566"/>
      <c r="AF260" s="566"/>
      <c r="AG260" s="566"/>
      <c r="AH260" s="566"/>
      <c r="AI260" s="566"/>
      <c r="AJ260" s="566"/>
      <c r="AK260" s="566"/>
      <c r="AL260" s="566"/>
      <c r="AM260" s="566"/>
      <c r="AN260" s="566"/>
      <c r="AO260" s="566"/>
      <c r="AP260" s="566"/>
      <c r="AQ260" s="566"/>
      <c r="AR260" s="566"/>
      <c r="AS260" s="566"/>
      <c r="AT260" s="566"/>
      <c r="AU260" s="566"/>
    </row>
    <row r="261" spans="1:47" hidden="1" x14ac:dyDescent="0.15">
      <c r="A261" s="2126"/>
      <c r="B261" s="2126"/>
      <c r="C261" s="2126"/>
      <c r="D261" s="2158" t="s">
        <v>1291</v>
      </c>
      <c r="E261" s="2130">
        <f>SUM(G261:R261)</f>
        <v>0</v>
      </c>
      <c r="F261" s="2126"/>
      <c r="G261" s="2130">
        <f>'2b'!F239</f>
        <v>0</v>
      </c>
      <c r="H261" s="2130">
        <f>'2b'!G239</f>
        <v>0</v>
      </c>
      <c r="I261" s="2130">
        <f>'2b'!H239</f>
        <v>0</v>
      </c>
      <c r="J261" s="2130">
        <f>'2b'!I239</f>
        <v>0</v>
      </c>
      <c r="K261" s="2130">
        <f>'2b'!J239</f>
        <v>0</v>
      </c>
      <c r="L261" s="2130">
        <f>'2b'!K239</f>
        <v>0</v>
      </c>
      <c r="M261" s="2130">
        <f>'2b'!L239</f>
        <v>0</v>
      </c>
      <c r="N261" s="2130">
        <f>'2b'!M239</f>
        <v>0</v>
      </c>
      <c r="O261" s="2130">
        <f>'2b'!N239</f>
        <v>0</v>
      </c>
      <c r="P261" s="2130">
        <f>'2b'!O239</f>
        <v>0</v>
      </c>
      <c r="Q261" s="2130">
        <f>'2b'!P239</f>
        <v>0</v>
      </c>
      <c r="R261" s="2146">
        <f>'2b'!Q239</f>
        <v>0</v>
      </c>
      <c r="S261" s="2126"/>
      <c r="T261" s="2126"/>
      <c r="U261" s="2126"/>
      <c r="V261" s="2126"/>
      <c r="W261" s="478"/>
      <c r="X261" s="478"/>
      <c r="Y261" s="566"/>
      <c r="Z261" s="566"/>
      <c r="AA261" s="566"/>
      <c r="AB261" s="566"/>
      <c r="AC261" s="566"/>
      <c r="AD261" s="566"/>
      <c r="AE261" s="566"/>
      <c r="AF261" s="566"/>
      <c r="AG261" s="566"/>
      <c r="AH261" s="566"/>
      <c r="AI261" s="566"/>
      <c r="AJ261" s="566"/>
      <c r="AK261" s="566"/>
      <c r="AL261" s="566"/>
      <c r="AM261" s="566"/>
      <c r="AN261" s="566"/>
      <c r="AO261" s="566"/>
      <c r="AP261" s="566"/>
      <c r="AQ261" s="566"/>
      <c r="AR261" s="566"/>
      <c r="AS261" s="566"/>
      <c r="AT261" s="566"/>
      <c r="AU261" s="566"/>
    </row>
    <row r="262" spans="1:47" hidden="1" x14ac:dyDescent="0.15">
      <c r="A262" s="2126"/>
      <c r="B262" s="2126"/>
      <c r="C262" s="2126"/>
      <c r="D262" s="2158" t="s">
        <v>1283</v>
      </c>
      <c r="E262" s="2154">
        <f>SUM(G262:R262)</f>
        <v>0</v>
      </c>
      <c r="F262" s="2126"/>
      <c r="G262" s="2130">
        <f t="shared" ref="G262:R262" si="27">+G261*$F259</f>
        <v>0</v>
      </c>
      <c r="H262" s="2130">
        <f t="shared" si="27"/>
        <v>0</v>
      </c>
      <c r="I262" s="2130">
        <f t="shared" si="27"/>
        <v>0</v>
      </c>
      <c r="J262" s="2130">
        <f t="shared" si="27"/>
        <v>0</v>
      </c>
      <c r="K262" s="2130">
        <f t="shared" si="27"/>
        <v>0</v>
      </c>
      <c r="L262" s="2130">
        <f t="shared" si="27"/>
        <v>0</v>
      </c>
      <c r="M262" s="2130">
        <f t="shared" si="27"/>
        <v>0</v>
      </c>
      <c r="N262" s="2130">
        <f t="shared" si="27"/>
        <v>0</v>
      </c>
      <c r="O262" s="2130">
        <f t="shared" si="27"/>
        <v>0</v>
      </c>
      <c r="P262" s="2130">
        <f t="shared" si="27"/>
        <v>0</v>
      </c>
      <c r="Q262" s="2130">
        <f t="shared" si="27"/>
        <v>0</v>
      </c>
      <c r="R262" s="2153">
        <f t="shared" si="27"/>
        <v>0</v>
      </c>
      <c r="S262" s="2126"/>
      <c r="T262" s="2126"/>
      <c r="U262" s="2126"/>
      <c r="V262" s="2126"/>
      <c r="W262" s="478"/>
      <c r="X262" s="478"/>
      <c r="Y262" s="566"/>
      <c r="Z262" s="566"/>
      <c r="AA262" s="566"/>
      <c r="AB262" s="566"/>
      <c r="AC262" s="566"/>
      <c r="AD262" s="566"/>
      <c r="AE262" s="566"/>
      <c r="AF262" s="566"/>
      <c r="AG262" s="566"/>
      <c r="AH262" s="566"/>
      <c r="AI262" s="566"/>
      <c r="AJ262" s="566"/>
      <c r="AK262" s="566"/>
      <c r="AL262" s="566"/>
      <c r="AM262" s="566"/>
      <c r="AN262" s="566"/>
      <c r="AO262" s="566"/>
      <c r="AP262" s="566"/>
      <c r="AQ262" s="566"/>
      <c r="AR262" s="566"/>
      <c r="AS262" s="566"/>
      <c r="AT262" s="566"/>
      <c r="AU262" s="566"/>
    </row>
    <row r="263" spans="1:47" hidden="1" x14ac:dyDescent="0.15">
      <c r="A263" s="2126"/>
      <c r="B263" s="2126"/>
      <c r="C263" s="2126"/>
      <c r="D263" s="2161" t="s">
        <v>1288</v>
      </c>
      <c r="E263" s="2162">
        <f>SUM(G263:R263)</f>
        <v>0</v>
      </c>
      <c r="F263" s="2139"/>
      <c r="G263" s="2138">
        <f t="shared" ref="G263:R263" si="28">SUM(G261:G262)</f>
        <v>0</v>
      </c>
      <c r="H263" s="2138">
        <f t="shared" si="28"/>
        <v>0</v>
      </c>
      <c r="I263" s="2138">
        <f t="shared" si="28"/>
        <v>0</v>
      </c>
      <c r="J263" s="2138">
        <f t="shared" si="28"/>
        <v>0</v>
      </c>
      <c r="K263" s="2138">
        <f t="shared" si="28"/>
        <v>0</v>
      </c>
      <c r="L263" s="2138">
        <f t="shared" si="28"/>
        <v>0</v>
      </c>
      <c r="M263" s="2138">
        <f t="shared" si="28"/>
        <v>0</v>
      </c>
      <c r="N263" s="2138">
        <f t="shared" si="28"/>
        <v>0</v>
      </c>
      <c r="O263" s="2138">
        <f t="shared" si="28"/>
        <v>0</v>
      </c>
      <c r="P263" s="2138">
        <f t="shared" si="28"/>
        <v>0</v>
      </c>
      <c r="Q263" s="2138">
        <f t="shared" si="28"/>
        <v>0</v>
      </c>
      <c r="R263" s="2167">
        <f t="shared" si="28"/>
        <v>0</v>
      </c>
      <c r="S263" s="2126"/>
      <c r="T263" s="2126"/>
      <c r="U263" s="2126"/>
      <c r="V263" s="2126"/>
      <c r="W263" s="478"/>
      <c r="X263" s="478"/>
      <c r="Y263" s="566"/>
      <c r="Z263" s="566"/>
      <c r="AA263" s="566"/>
      <c r="AB263" s="566"/>
      <c r="AC263" s="566"/>
      <c r="AD263" s="566"/>
      <c r="AE263" s="566"/>
      <c r="AF263" s="566"/>
      <c r="AG263" s="566"/>
      <c r="AH263" s="566"/>
      <c r="AI263" s="566"/>
      <c r="AJ263" s="566"/>
      <c r="AK263" s="566"/>
      <c r="AL263" s="566"/>
      <c r="AM263" s="566"/>
      <c r="AN263" s="566"/>
      <c r="AO263" s="566"/>
      <c r="AP263" s="566"/>
      <c r="AQ263" s="566"/>
      <c r="AR263" s="566"/>
      <c r="AS263" s="566"/>
      <c r="AT263" s="566"/>
      <c r="AU263" s="566"/>
    </row>
    <row r="264" spans="1:47" hidden="1" x14ac:dyDescent="0.15">
      <c r="A264" s="2126"/>
      <c r="B264" s="2126"/>
      <c r="C264" s="2130">
        <v>7</v>
      </c>
      <c r="D264" s="2828" t="s">
        <v>1259</v>
      </c>
      <c r="E264" s="2829"/>
      <c r="F264" s="2175">
        <f>'5a'!$F$186</f>
        <v>0.21</v>
      </c>
      <c r="G264" s="2150"/>
      <c r="H264" s="2150"/>
      <c r="I264" s="2151"/>
      <c r="J264" s="2151"/>
      <c r="K264" s="2151"/>
      <c r="L264" s="2151"/>
      <c r="M264" s="2151"/>
      <c r="N264" s="2151"/>
      <c r="O264" s="2151"/>
      <c r="P264" s="2151"/>
      <c r="Q264" s="2151"/>
      <c r="R264" s="2152"/>
      <c r="S264" s="2126"/>
      <c r="T264" s="2126"/>
      <c r="U264" s="2126"/>
      <c r="V264" s="2126"/>
      <c r="W264" s="478"/>
      <c r="X264" s="478"/>
      <c r="Y264" s="566"/>
      <c r="Z264" s="566"/>
      <c r="AA264" s="566"/>
      <c r="AB264" s="566"/>
      <c r="AC264" s="566"/>
      <c r="AD264" s="566"/>
      <c r="AE264" s="566"/>
      <c r="AF264" s="566"/>
      <c r="AG264" s="566"/>
      <c r="AH264" s="566"/>
      <c r="AI264" s="566"/>
      <c r="AJ264" s="566"/>
      <c r="AK264" s="566"/>
      <c r="AL264" s="566"/>
      <c r="AM264" s="566"/>
      <c r="AN264" s="566"/>
      <c r="AO264" s="566"/>
      <c r="AP264" s="566"/>
      <c r="AQ264" s="566"/>
      <c r="AR264" s="566"/>
      <c r="AS264" s="566"/>
      <c r="AT264" s="566"/>
      <c r="AU264" s="566"/>
    </row>
    <row r="265" spans="1:47" hidden="1" x14ac:dyDescent="0.15">
      <c r="A265" s="2126"/>
      <c r="B265" s="2126"/>
      <c r="C265" s="2126"/>
      <c r="D265" s="2155" t="s">
        <v>1290</v>
      </c>
      <c r="E265" s="2156" t="s">
        <v>1517</v>
      </c>
      <c r="F265" s="2126"/>
      <c r="G265" s="2156">
        <v>1</v>
      </c>
      <c r="H265" s="2156">
        <v>2</v>
      </c>
      <c r="I265" s="2156">
        <v>3</v>
      </c>
      <c r="J265" s="2156">
        <v>4</v>
      </c>
      <c r="K265" s="2156">
        <v>5</v>
      </c>
      <c r="L265" s="2156">
        <v>6</v>
      </c>
      <c r="M265" s="2156">
        <v>7</v>
      </c>
      <c r="N265" s="2156">
        <v>8</v>
      </c>
      <c r="O265" s="2156">
        <v>9</v>
      </c>
      <c r="P265" s="2156">
        <v>10</v>
      </c>
      <c r="Q265" s="2156">
        <v>11</v>
      </c>
      <c r="R265" s="2157">
        <v>12</v>
      </c>
      <c r="S265" s="2126"/>
      <c r="T265" s="2126"/>
      <c r="U265" s="2126"/>
      <c r="V265" s="2126"/>
      <c r="W265" s="478"/>
      <c r="X265" s="478"/>
      <c r="Y265" s="566"/>
      <c r="Z265" s="566"/>
      <c r="AA265" s="566"/>
      <c r="AB265" s="566"/>
      <c r="AC265" s="566"/>
      <c r="AD265" s="566"/>
      <c r="AE265" s="566"/>
      <c r="AF265" s="566"/>
      <c r="AG265" s="566"/>
      <c r="AH265" s="566"/>
      <c r="AI265" s="566"/>
      <c r="AJ265" s="566"/>
      <c r="AK265" s="566"/>
      <c r="AL265" s="566"/>
      <c r="AM265" s="566"/>
      <c r="AN265" s="566"/>
      <c r="AO265" s="566"/>
      <c r="AP265" s="566"/>
      <c r="AQ265" s="566"/>
      <c r="AR265" s="566"/>
      <c r="AS265" s="566"/>
      <c r="AT265" s="566"/>
      <c r="AU265" s="566"/>
    </row>
    <row r="266" spans="1:47" hidden="1" x14ac:dyDescent="0.15">
      <c r="A266" s="2126"/>
      <c r="B266" s="2126"/>
      <c r="C266" s="2126"/>
      <c r="D266" s="2158" t="s">
        <v>1291</v>
      </c>
      <c r="E266" s="2130">
        <f>SUM(G266:R266)</f>
        <v>0</v>
      </c>
      <c r="F266" s="2126"/>
      <c r="G266" s="2130">
        <f>pr!F37</f>
        <v>0</v>
      </c>
      <c r="H266" s="2130">
        <f>pr!G37</f>
        <v>0</v>
      </c>
      <c r="I266" s="2130">
        <f>pr!H37</f>
        <v>0</v>
      </c>
      <c r="J266" s="2130">
        <f>pr!I37</f>
        <v>0</v>
      </c>
      <c r="K266" s="2130">
        <f>pr!J37</f>
        <v>0</v>
      </c>
      <c r="L266" s="2130">
        <f>pr!K37</f>
        <v>0</v>
      </c>
      <c r="M266" s="2130">
        <f>pr!L37</f>
        <v>0</v>
      </c>
      <c r="N266" s="2130">
        <f>pr!M37</f>
        <v>0</v>
      </c>
      <c r="O266" s="2130">
        <f>pr!N37</f>
        <v>0</v>
      </c>
      <c r="P266" s="2130">
        <f>pr!O37</f>
        <v>0</v>
      </c>
      <c r="Q266" s="2130">
        <f>pr!P37</f>
        <v>0</v>
      </c>
      <c r="R266" s="2146">
        <f>pr!Q37</f>
        <v>0</v>
      </c>
      <c r="S266" s="2126"/>
      <c r="T266" s="2126"/>
      <c r="U266" s="2126"/>
      <c r="V266" s="2126"/>
      <c r="W266" s="478"/>
      <c r="X266" s="478"/>
      <c r="Y266" s="566"/>
      <c r="Z266" s="566"/>
      <c r="AA266" s="566"/>
      <c r="AB266" s="566"/>
      <c r="AC266" s="566"/>
      <c r="AD266" s="566"/>
      <c r="AE266" s="566"/>
      <c r="AF266" s="566"/>
      <c r="AG266" s="566"/>
      <c r="AH266" s="566"/>
      <c r="AI266" s="566"/>
      <c r="AJ266" s="566"/>
      <c r="AK266" s="566"/>
      <c r="AL266" s="566"/>
      <c r="AM266" s="566"/>
      <c r="AN266" s="566"/>
      <c r="AO266" s="566"/>
      <c r="AP266" s="566"/>
      <c r="AQ266" s="566"/>
      <c r="AR266" s="566"/>
      <c r="AS266" s="566"/>
      <c r="AT266" s="566"/>
      <c r="AU266" s="566"/>
    </row>
    <row r="267" spans="1:47" hidden="1" x14ac:dyDescent="0.15">
      <c r="A267" s="2126"/>
      <c r="B267" s="2126"/>
      <c r="C267" s="2126"/>
      <c r="D267" s="2158" t="s">
        <v>1283</v>
      </c>
      <c r="E267" s="2154">
        <f>SUM(G267:R267)</f>
        <v>0</v>
      </c>
      <c r="F267" s="2126"/>
      <c r="G267" s="2130">
        <f t="shared" ref="G267:R267" si="29">+G266*$F264</f>
        <v>0</v>
      </c>
      <c r="H267" s="2130">
        <f t="shared" si="29"/>
        <v>0</v>
      </c>
      <c r="I267" s="2130">
        <f t="shared" si="29"/>
        <v>0</v>
      </c>
      <c r="J267" s="2130">
        <f t="shared" si="29"/>
        <v>0</v>
      </c>
      <c r="K267" s="2130">
        <f t="shared" si="29"/>
        <v>0</v>
      </c>
      <c r="L267" s="2130">
        <f t="shared" si="29"/>
        <v>0</v>
      </c>
      <c r="M267" s="2130">
        <f t="shared" si="29"/>
        <v>0</v>
      </c>
      <c r="N267" s="2130">
        <f t="shared" si="29"/>
        <v>0</v>
      </c>
      <c r="O267" s="2130">
        <f t="shared" si="29"/>
        <v>0</v>
      </c>
      <c r="P267" s="2130">
        <f t="shared" si="29"/>
        <v>0</v>
      </c>
      <c r="Q267" s="2130">
        <f t="shared" si="29"/>
        <v>0</v>
      </c>
      <c r="R267" s="2153">
        <f t="shared" si="29"/>
        <v>0</v>
      </c>
      <c r="S267" s="2126"/>
      <c r="T267" s="2126"/>
      <c r="U267" s="2126"/>
      <c r="V267" s="2126"/>
      <c r="W267" s="478"/>
      <c r="X267" s="478"/>
      <c r="Y267" s="566"/>
      <c r="Z267" s="566"/>
      <c r="AA267" s="566"/>
      <c r="AB267" s="566"/>
      <c r="AC267" s="566"/>
      <c r="AD267" s="566"/>
      <c r="AE267" s="566"/>
      <c r="AF267" s="566"/>
      <c r="AG267" s="566"/>
      <c r="AH267" s="566"/>
      <c r="AI267" s="566"/>
      <c r="AJ267" s="566"/>
      <c r="AK267" s="566"/>
      <c r="AL267" s="566"/>
      <c r="AM267" s="566"/>
      <c r="AN267" s="566"/>
      <c r="AO267" s="566"/>
      <c r="AP267" s="566"/>
      <c r="AQ267" s="566"/>
      <c r="AR267" s="566"/>
      <c r="AS267" s="566"/>
      <c r="AT267" s="566"/>
      <c r="AU267" s="566"/>
    </row>
    <row r="268" spans="1:47" hidden="1" x14ac:dyDescent="0.15">
      <c r="A268" s="2126"/>
      <c r="B268" s="2126"/>
      <c r="C268" s="2126"/>
      <c r="D268" s="2161" t="s">
        <v>1288</v>
      </c>
      <c r="E268" s="2162">
        <f>SUM(G268:R268)</f>
        <v>0</v>
      </c>
      <c r="F268" s="2139"/>
      <c r="G268" s="2138">
        <f t="shared" ref="G268:R268" si="30">SUM(G266:G267)</f>
        <v>0</v>
      </c>
      <c r="H268" s="2138">
        <f t="shared" si="30"/>
        <v>0</v>
      </c>
      <c r="I268" s="2138">
        <f t="shared" si="30"/>
        <v>0</v>
      </c>
      <c r="J268" s="2138">
        <f t="shared" si="30"/>
        <v>0</v>
      </c>
      <c r="K268" s="2138">
        <f t="shared" si="30"/>
        <v>0</v>
      </c>
      <c r="L268" s="2138">
        <f t="shared" si="30"/>
        <v>0</v>
      </c>
      <c r="M268" s="2138">
        <f t="shared" si="30"/>
        <v>0</v>
      </c>
      <c r="N268" s="2138">
        <f t="shared" si="30"/>
        <v>0</v>
      </c>
      <c r="O268" s="2138">
        <f t="shared" si="30"/>
        <v>0</v>
      </c>
      <c r="P268" s="2138">
        <f t="shared" si="30"/>
        <v>0</v>
      </c>
      <c r="Q268" s="2138">
        <f t="shared" si="30"/>
        <v>0</v>
      </c>
      <c r="R268" s="2167">
        <f t="shared" si="30"/>
        <v>0</v>
      </c>
      <c r="S268" s="2126"/>
      <c r="T268" s="2126"/>
      <c r="U268" s="2126"/>
      <c r="V268" s="2126"/>
      <c r="W268" s="478"/>
      <c r="X268" s="478"/>
      <c r="Y268" s="566"/>
      <c r="Z268" s="566"/>
      <c r="AA268" s="566"/>
      <c r="AB268" s="566"/>
      <c r="AC268" s="566"/>
      <c r="AD268" s="566"/>
      <c r="AE268" s="566"/>
      <c r="AF268" s="566"/>
      <c r="AG268" s="566"/>
      <c r="AH268" s="566"/>
      <c r="AI268" s="566"/>
      <c r="AJ268" s="566"/>
      <c r="AK268" s="566"/>
      <c r="AL268" s="566"/>
      <c r="AM268" s="566"/>
      <c r="AN268" s="566"/>
      <c r="AO268" s="566"/>
      <c r="AP268" s="566"/>
      <c r="AQ268" s="566"/>
      <c r="AR268" s="566"/>
      <c r="AS268" s="566"/>
      <c r="AT268" s="566"/>
      <c r="AU268" s="566"/>
    </row>
    <row r="269" spans="1:47" hidden="1" x14ac:dyDescent="0.15">
      <c r="A269" s="2126"/>
      <c r="B269" s="2126"/>
      <c r="C269" s="2130">
        <v>8</v>
      </c>
      <c r="D269" s="2830" t="str">
        <f>'2b'!$D$286</f>
        <v>gastos generales</v>
      </c>
      <c r="E269" s="2833"/>
      <c r="F269" s="2150"/>
      <c r="G269" s="2150"/>
      <c r="H269" s="2150"/>
      <c r="I269" s="2151"/>
      <c r="J269" s="2151"/>
      <c r="K269" s="2151"/>
      <c r="L269" s="2151"/>
      <c r="M269" s="2151"/>
      <c r="N269" s="2151"/>
      <c r="O269" s="2151"/>
      <c r="P269" s="2151"/>
      <c r="Q269" s="2152"/>
      <c r="R269" s="2126"/>
      <c r="S269" s="2126"/>
      <c r="T269" s="2126"/>
      <c r="U269" s="2126"/>
      <c r="V269" s="2126"/>
      <c r="W269" s="478"/>
      <c r="X269" s="478"/>
      <c r="Y269" s="566"/>
      <c r="Z269" s="566"/>
      <c r="AA269" s="566"/>
      <c r="AB269" s="566"/>
      <c r="AC269" s="566"/>
      <c r="AD269" s="566"/>
      <c r="AE269" s="566"/>
      <c r="AF269" s="566"/>
      <c r="AG269" s="566"/>
      <c r="AH269" s="566"/>
      <c r="AI269" s="566"/>
      <c r="AJ269" s="566"/>
      <c r="AK269" s="566"/>
      <c r="AL269" s="566"/>
      <c r="AM269" s="566"/>
      <c r="AN269" s="566"/>
      <c r="AO269" s="566"/>
      <c r="AP269" s="566"/>
      <c r="AQ269" s="566"/>
      <c r="AR269" s="566"/>
      <c r="AS269" s="566"/>
      <c r="AT269" s="566"/>
      <c r="AU269" s="566"/>
    </row>
    <row r="270" spans="1:47" hidden="1" x14ac:dyDescent="0.15">
      <c r="A270" s="2126"/>
      <c r="B270" s="2126"/>
      <c r="C270" s="2126"/>
      <c r="D270" s="2185" t="str">
        <f>'5a'!D188</f>
        <v>Alquileres</v>
      </c>
      <c r="E270" s="2186"/>
      <c r="F270" s="2151"/>
      <c r="G270" s="2175">
        <f>'5a'!$F$188</f>
        <v>0.21</v>
      </c>
      <c r="H270" s="2150"/>
      <c r="I270" s="2150"/>
      <c r="J270" s="2151"/>
      <c r="K270" s="2151"/>
      <c r="L270" s="2151"/>
      <c r="M270" s="2151"/>
      <c r="N270" s="2151"/>
      <c r="O270" s="2151"/>
      <c r="P270" s="2151"/>
      <c r="Q270" s="2151"/>
      <c r="R270" s="2152"/>
      <c r="S270" s="2126"/>
      <c r="T270" s="2126"/>
      <c r="U270" s="2126"/>
      <c r="V270" s="2126"/>
      <c r="W270" s="478"/>
      <c r="X270" s="478"/>
      <c r="Y270" s="566"/>
      <c r="Z270" s="566"/>
      <c r="AA270" s="566"/>
      <c r="AB270" s="566"/>
      <c r="AC270" s="566"/>
      <c r="AD270" s="566"/>
      <c r="AE270" s="566"/>
      <c r="AF270" s="566"/>
      <c r="AG270" s="566"/>
      <c r="AH270" s="566"/>
      <c r="AI270" s="566"/>
      <c r="AJ270" s="566"/>
      <c r="AK270" s="566"/>
      <c r="AL270" s="566"/>
      <c r="AM270" s="566"/>
      <c r="AN270" s="566"/>
      <c r="AO270" s="566"/>
      <c r="AP270" s="566"/>
      <c r="AQ270" s="566"/>
      <c r="AR270" s="566"/>
      <c r="AS270" s="566"/>
      <c r="AT270" s="566"/>
      <c r="AU270" s="566"/>
    </row>
    <row r="271" spans="1:47" hidden="1" x14ac:dyDescent="0.15">
      <c r="A271" s="2126"/>
      <c r="B271" s="2126"/>
      <c r="C271" s="2126"/>
      <c r="D271" s="2158" t="s">
        <v>1291</v>
      </c>
      <c r="E271" s="2130">
        <f>SUM(G271:R271)</f>
        <v>3000</v>
      </c>
      <c r="F271" s="2126"/>
      <c r="G271" s="2130">
        <f>'2b'!F289</f>
        <v>250</v>
      </c>
      <c r="H271" s="2130">
        <f>'2b'!G289</f>
        <v>250</v>
      </c>
      <c r="I271" s="2130">
        <f>'2b'!H289</f>
        <v>250</v>
      </c>
      <c r="J271" s="2130">
        <f>'2b'!I289</f>
        <v>250</v>
      </c>
      <c r="K271" s="2130">
        <f>'2b'!J289</f>
        <v>250</v>
      </c>
      <c r="L271" s="2130">
        <f>'2b'!K289</f>
        <v>250</v>
      </c>
      <c r="M271" s="2130">
        <f>'2b'!L289</f>
        <v>250</v>
      </c>
      <c r="N271" s="2130">
        <f>'2b'!M289</f>
        <v>250</v>
      </c>
      <c r="O271" s="2130">
        <f>'2b'!N289</f>
        <v>250</v>
      </c>
      <c r="P271" s="2130">
        <f>'2b'!O289</f>
        <v>250</v>
      </c>
      <c r="Q271" s="2130">
        <f>'2b'!P289</f>
        <v>250</v>
      </c>
      <c r="R271" s="2146">
        <f>'2b'!Q289</f>
        <v>250</v>
      </c>
      <c r="S271" s="2126"/>
      <c r="T271" s="2126"/>
      <c r="U271" s="2126"/>
      <c r="V271" s="2126"/>
      <c r="W271" s="478"/>
      <c r="X271" s="478"/>
      <c r="Y271" s="566"/>
      <c r="Z271" s="566"/>
      <c r="AA271" s="566"/>
      <c r="AB271" s="566"/>
      <c r="AC271" s="566"/>
      <c r="AD271" s="566"/>
      <c r="AE271" s="566"/>
      <c r="AF271" s="566"/>
      <c r="AG271" s="566"/>
      <c r="AH271" s="566"/>
      <c r="AI271" s="566"/>
      <c r="AJ271" s="566"/>
      <c r="AK271" s="566"/>
      <c r="AL271" s="566"/>
      <c r="AM271" s="566"/>
      <c r="AN271" s="566"/>
      <c r="AO271" s="566"/>
      <c r="AP271" s="566"/>
      <c r="AQ271" s="566"/>
      <c r="AR271" s="566"/>
      <c r="AS271" s="566"/>
      <c r="AT271" s="566"/>
      <c r="AU271" s="566"/>
    </row>
    <row r="272" spans="1:47" hidden="1" x14ac:dyDescent="0.15">
      <c r="A272" s="2126"/>
      <c r="B272" s="2126"/>
      <c r="C272" s="2126"/>
      <c r="D272" s="2158" t="s">
        <v>1283</v>
      </c>
      <c r="E272" s="2154">
        <f>SUM(G272:R272)</f>
        <v>630</v>
      </c>
      <c r="F272" s="2126"/>
      <c r="G272" s="2130">
        <f t="shared" ref="G272:R272" si="31">+G271*$G270</f>
        <v>52.5</v>
      </c>
      <c r="H272" s="2130">
        <f t="shared" si="31"/>
        <v>52.5</v>
      </c>
      <c r="I272" s="2130">
        <f t="shared" si="31"/>
        <v>52.5</v>
      </c>
      <c r="J272" s="2130">
        <f t="shared" si="31"/>
        <v>52.5</v>
      </c>
      <c r="K272" s="2130">
        <f t="shared" si="31"/>
        <v>52.5</v>
      </c>
      <c r="L272" s="2130">
        <f t="shared" si="31"/>
        <v>52.5</v>
      </c>
      <c r="M272" s="2130">
        <f t="shared" si="31"/>
        <v>52.5</v>
      </c>
      <c r="N272" s="2130">
        <f t="shared" si="31"/>
        <v>52.5</v>
      </c>
      <c r="O272" s="2130">
        <f t="shared" si="31"/>
        <v>52.5</v>
      </c>
      <c r="P272" s="2130">
        <f t="shared" si="31"/>
        <v>52.5</v>
      </c>
      <c r="Q272" s="2130">
        <f t="shared" si="31"/>
        <v>52.5</v>
      </c>
      <c r="R272" s="2153">
        <f t="shared" si="31"/>
        <v>52.5</v>
      </c>
      <c r="S272" s="2126"/>
      <c r="T272" s="2126"/>
      <c r="U272" s="2126"/>
      <c r="V272" s="2126"/>
      <c r="W272" s="478"/>
      <c r="X272" s="478"/>
      <c r="Y272" s="566"/>
      <c r="Z272" s="566"/>
      <c r="AA272" s="566"/>
      <c r="AB272" s="566"/>
      <c r="AC272" s="566"/>
      <c r="AD272" s="566"/>
      <c r="AE272" s="566"/>
      <c r="AF272" s="566"/>
      <c r="AG272" s="566"/>
      <c r="AH272" s="566"/>
      <c r="AI272" s="566"/>
      <c r="AJ272" s="566"/>
      <c r="AK272" s="566"/>
      <c r="AL272" s="566"/>
      <c r="AM272" s="566"/>
      <c r="AN272" s="566"/>
      <c r="AO272" s="566"/>
      <c r="AP272" s="566"/>
      <c r="AQ272" s="566"/>
      <c r="AR272" s="566"/>
      <c r="AS272" s="566"/>
      <c r="AT272" s="566"/>
      <c r="AU272" s="566"/>
    </row>
    <row r="273" spans="1:47" hidden="1" x14ac:dyDescent="0.15">
      <c r="A273" s="2126"/>
      <c r="B273" s="2126"/>
      <c r="C273" s="2126"/>
      <c r="D273" s="2161" t="s">
        <v>1288</v>
      </c>
      <c r="E273" s="2162">
        <f>SUM(G273:R273)</f>
        <v>3630</v>
      </c>
      <c r="F273" s="2139"/>
      <c r="G273" s="2138">
        <f t="shared" ref="G273:R273" si="32">SUM(G271:G272)</f>
        <v>302.5</v>
      </c>
      <c r="H273" s="2138">
        <f t="shared" si="32"/>
        <v>302.5</v>
      </c>
      <c r="I273" s="2138">
        <f t="shared" si="32"/>
        <v>302.5</v>
      </c>
      <c r="J273" s="2138">
        <f t="shared" si="32"/>
        <v>302.5</v>
      </c>
      <c r="K273" s="2138">
        <f t="shared" si="32"/>
        <v>302.5</v>
      </c>
      <c r="L273" s="2138">
        <f t="shared" si="32"/>
        <v>302.5</v>
      </c>
      <c r="M273" s="2138">
        <f t="shared" si="32"/>
        <v>302.5</v>
      </c>
      <c r="N273" s="2138">
        <f t="shared" si="32"/>
        <v>302.5</v>
      </c>
      <c r="O273" s="2138">
        <f t="shared" si="32"/>
        <v>302.5</v>
      </c>
      <c r="P273" s="2138">
        <f t="shared" si="32"/>
        <v>302.5</v>
      </c>
      <c r="Q273" s="2138">
        <f t="shared" si="32"/>
        <v>302.5</v>
      </c>
      <c r="R273" s="2167">
        <f t="shared" si="32"/>
        <v>302.5</v>
      </c>
      <c r="S273" s="2126"/>
      <c r="T273" s="2126"/>
      <c r="U273" s="2126"/>
      <c r="V273" s="2126"/>
      <c r="W273" s="478"/>
      <c r="X273" s="478"/>
      <c r="Y273" s="566"/>
      <c r="Z273" s="566"/>
      <c r="AA273" s="566"/>
      <c r="AB273" s="566"/>
      <c r="AC273" s="566"/>
      <c r="AD273" s="566"/>
      <c r="AE273" s="566"/>
      <c r="AF273" s="566"/>
      <c r="AG273" s="566"/>
      <c r="AH273" s="566"/>
      <c r="AI273" s="566"/>
      <c r="AJ273" s="566"/>
      <c r="AK273" s="566"/>
      <c r="AL273" s="566"/>
      <c r="AM273" s="566"/>
      <c r="AN273" s="566"/>
      <c r="AO273" s="566"/>
      <c r="AP273" s="566"/>
      <c r="AQ273" s="566"/>
      <c r="AR273" s="566"/>
      <c r="AS273" s="566"/>
      <c r="AT273" s="566"/>
      <c r="AU273" s="566"/>
    </row>
    <row r="274" spans="1:47" hidden="1" x14ac:dyDescent="0.15">
      <c r="A274" s="2126"/>
      <c r="B274" s="2126"/>
      <c r="C274" s="2126"/>
      <c r="D274" s="2185" t="str">
        <f>'5a'!D189</f>
        <v>Suministros</v>
      </c>
      <c r="E274" s="2186"/>
      <c r="F274" s="2151"/>
      <c r="G274" s="2175">
        <f>'5a'!F189</f>
        <v>0.21</v>
      </c>
      <c r="H274" s="2150"/>
      <c r="I274" s="2150"/>
      <c r="J274" s="2151"/>
      <c r="K274" s="2151"/>
      <c r="L274" s="2151"/>
      <c r="M274" s="2151"/>
      <c r="N274" s="2151"/>
      <c r="O274" s="2151"/>
      <c r="P274" s="2151"/>
      <c r="Q274" s="2151"/>
      <c r="R274" s="2152"/>
      <c r="S274" s="2126"/>
      <c r="T274" s="2126"/>
      <c r="U274" s="2126"/>
      <c r="V274" s="2126"/>
      <c r="W274" s="478"/>
      <c r="X274" s="478"/>
      <c r="Y274" s="566"/>
      <c r="Z274" s="566"/>
      <c r="AA274" s="566"/>
      <c r="AB274" s="566"/>
      <c r="AC274" s="566"/>
      <c r="AD274" s="566"/>
      <c r="AE274" s="566"/>
      <c r="AF274" s="566"/>
      <c r="AG274" s="566"/>
      <c r="AH274" s="566"/>
      <c r="AI274" s="566"/>
      <c r="AJ274" s="566"/>
      <c r="AK274" s="566"/>
      <c r="AL274" s="566"/>
      <c r="AM274" s="566"/>
      <c r="AN274" s="566"/>
      <c r="AO274" s="566"/>
      <c r="AP274" s="566"/>
      <c r="AQ274" s="566"/>
      <c r="AR274" s="566"/>
      <c r="AS274" s="566"/>
      <c r="AT274" s="566"/>
      <c r="AU274" s="566"/>
    </row>
    <row r="275" spans="1:47" hidden="1" x14ac:dyDescent="0.15">
      <c r="A275" s="2126"/>
      <c r="B275" s="2126"/>
      <c r="C275" s="2126"/>
      <c r="D275" s="2158" t="s">
        <v>1291</v>
      </c>
      <c r="E275" s="2130">
        <f>SUM(G275:R275)</f>
        <v>0</v>
      </c>
      <c r="F275" s="2126"/>
      <c r="G275" s="2130">
        <f>'2b'!F296</f>
        <v>0</v>
      </c>
      <c r="H275" s="2130">
        <f>'2b'!G296</f>
        <v>0</v>
      </c>
      <c r="I275" s="2130">
        <f>'2b'!H296</f>
        <v>0</v>
      </c>
      <c r="J275" s="2130">
        <f>'2b'!I296</f>
        <v>0</v>
      </c>
      <c r="K275" s="2130">
        <f>'2b'!J296</f>
        <v>0</v>
      </c>
      <c r="L275" s="2130">
        <f>'2b'!K296</f>
        <v>0</v>
      </c>
      <c r="M275" s="2130">
        <f>'2b'!L296</f>
        <v>0</v>
      </c>
      <c r="N275" s="2130">
        <f>'2b'!M296</f>
        <v>0</v>
      </c>
      <c r="O275" s="2130">
        <f>'2b'!N296</f>
        <v>0</v>
      </c>
      <c r="P275" s="2130">
        <f>'2b'!O296</f>
        <v>0</v>
      </c>
      <c r="Q275" s="2130">
        <f>'2b'!P296</f>
        <v>0</v>
      </c>
      <c r="R275" s="2146">
        <f>'2b'!Q296</f>
        <v>0</v>
      </c>
      <c r="S275" s="2126"/>
      <c r="T275" s="2126"/>
      <c r="U275" s="2126"/>
      <c r="V275" s="2126"/>
      <c r="W275" s="478"/>
      <c r="X275" s="478"/>
      <c r="Y275" s="566"/>
      <c r="Z275" s="566"/>
      <c r="AA275" s="566"/>
      <c r="AB275" s="566"/>
      <c r="AC275" s="566"/>
      <c r="AD275" s="566"/>
      <c r="AE275" s="566"/>
      <c r="AF275" s="566"/>
      <c r="AG275" s="566"/>
      <c r="AH275" s="566"/>
      <c r="AI275" s="566"/>
      <c r="AJ275" s="566"/>
      <c r="AK275" s="566"/>
      <c r="AL275" s="566"/>
      <c r="AM275" s="566"/>
      <c r="AN275" s="566"/>
      <c r="AO275" s="566"/>
      <c r="AP275" s="566"/>
      <c r="AQ275" s="566"/>
      <c r="AR275" s="566"/>
      <c r="AS275" s="566"/>
      <c r="AT275" s="566"/>
      <c r="AU275" s="566"/>
    </row>
    <row r="276" spans="1:47" hidden="1" x14ac:dyDescent="0.15">
      <c r="A276" s="2126"/>
      <c r="B276" s="2126"/>
      <c r="C276" s="2126"/>
      <c r="D276" s="2158" t="s">
        <v>1283</v>
      </c>
      <c r="E276" s="2154">
        <f>SUM(G276:R276)</f>
        <v>0</v>
      </c>
      <c r="F276" s="2126"/>
      <c r="G276" s="2130">
        <f t="shared" ref="G276:R276" si="33">+G275*$G274</f>
        <v>0</v>
      </c>
      <c r="H276" s="2130">
        <f t="shared" si="33"/>
        <v>0</v>
      </c>
      <c r="I276" s="2130">
        <f t="shared" si="33"/>
        <v>0</v>
      </c>
      <c r="J276" s="2130">
        <f t="shared" si="33"/>
        <v>0</v>
      </c>
      <c r="K276" s="2130">
        <f t="shared" si="33"/>
        <v>0</v>
      </c>
      <c r="L276" s="2130">
        <f t="shared" si="33"/>
        <v>0</v>
      </c>
      <c r="M276" s="2130">
        <f t="shared" si="33"/>
        <v>0</v>
      </c>
      <c r="N276" s="2130">
        <f t="shared" si="33"/>
        <v>0</v>
      </c>
      <c r="O276" s="2130">
        <f t="shared" si="33"/>
        <v>0</v>
      </c>
      <c r="P276" s="2130">
        <f t="shared" si="33"/>
        <v>0</v>
      </c>
      <c r="Q276" s="2130">
        <f t="shared" si="33"/>
        <v>0</v>
      </c>
      <c r="R276" s="2153">
        <f t="shared" si="33"/>
        <v>0</v>
      </c>
      <c r="S276" s="2126"/>
      <c r="T276" s="2126"/>
      <c r="U276" s="2126"/>
      <c r="V276" s="2126"/>
      <c r="W276" s="478"/>
      <c r="X276" s="478"/>
      <c r="Y276" s="566"/>
      <c r="Z276" s="566"/>
      <c r="AA276" s="566"/>
      <c r="AB276" s="566"/>
      <c r="AC276" s="566"/>
      <c r="AD276" s="566"/>
      <c r="AE276" s="566"/>
      <c r="AF276" s="566"/>
      <c r="AG276" s="566"/>
      <c r="AH276" s="566"/>
      <c r="AI276" s="566"/>
      <c r="AJ276" s="566"/>
      <c r="AK276" s="566"/>
      <c r="AL276" s="566"/>
      <c r="AM276" s="566"/>
      <c r="AN276" s="566"/>
      <c r="AO276" s="566"/>
      <c r="AP276" s="566"/>
      <c r="AQ276" s="566"/>
      <c r="AR276" s="566"/>
      <c r="AS276" s="566"/>
      <c r="AT276" s="566"/>
      <c r="AU276" s="566"/>
    </row>
    <row r="277" spans="1:47" hidden="1" x14ac:dyDescent="0.15">
      <c r="A277" s="2126"/>
      <c r="B277" s="2126"/>
      <c r="C277" s="2126"/>
      <c r="D277" s="2161" t="s">
        <v>1288</v>
      </c>
      <c r="E277" s="2162">
        <f>SUM(G277:R277)</f>
        <v>0</v>
      </c>
      <c r="F277" s="2139"/>
      <c r="G277" s="2138">
        <f t="shared" ref="G277:R277" si="34">SUM(G275:G276)</f>
        <v>0</v>
      </c>
      <c r="H277" s="2138">
        <f t="shared" si="34"/>
        <v>0</v>
      </c>
      <c r="I277" s="2138">
        <f t="shared" si="34"/>
        <v>0</v>
      </c>
      <c r="J277" s="2138">
        <f t="shared" si="34"/>
        <v>0</v>
      </c>
      <c r="K277" s="2138">
        <f t="shared" si="34"/>
        <v>0</v>
      </c>
      <c r="L277" s="2138">
        <f t="shared" si="34"/>
        <v>0</v>
      </c>
      <c r="M277" s="2138">
        <f t="shared" si="34"/>
        <v>0</v>
      </c>
      <c r="N277" s="2138">
        <f t="shared" si="34"/>
        <v>0</v>
      </c>
      <c r="O277" s="2138">
        <f t="shared" si="34"/>
        <v>0</v>
      </c>
      <c r="P277" s="2138">
        <f t="shared" si="34"/>
        <v>0</v>
      </c>
      <c r="Q277" s="2138">
        <f t="shared" si="34"/>
        <v>0</v>
      </c>
      <c r="R277" s="2167">
        <f t="shared" si="34"/>
        <v>0</v>
      </c>
      <c r="S277" s="2126"/>
      <c r="T277" s="2126"/>
      <c r="U277" s="2126"/>
      <c r="V277" s="2126"/>
      <c r="W277" s="478"/>
      <c r="X277" s="478"/>
      <c r="Y277" s="566"/>
      <c r="Z277" s="566"/>
      <c r="AA277" s="566"/>
      <c r="AB277" s="566"/>
      <c r="AC277" s="566"/>
      <c r="AD277" s="566"/>
      <c r="AE277" s="566"/>
      <c r="AF277" s="566"/>
      <c r="AG277" s="566"/>
      <c r="AH277" s="566"/>
      <c r="AI277" s="566"/>
      <c r="AJ277" s="566"/>
      <c r="AK277" s="566"/>
      <c r="AL277" s="566"/>
      <c r="AM277" s="566"/>
      <c r="AN277" s="566"/>
      <c r="AO277" s="566"/>
      <c r="AP277" s="566"/>
      <c r="AQ277" s="566"/>
      <c r="AR277" s="566"/>
      <c r="AS277" s="566"/>
      <c r="AT277" s="566"/>
      <c r="AU277" s="566"/>
    </row>
    <row r="278" spans="1:47" hidden="1" x14ac:dyDescent="0.15">
      <c r="A278" s="2126"/>
      <c r="B278" s="2126"/>
      <c r="C278" s="2126"/>
      <c r="D278" s="2185" t="str">
        <f>'5a'!D190</f>
        <v>Mantenimiento</v>
      </c>
      <c r="E278" s="2186"/>
      <c r="F278" s="2151"/>
      <c r="G278" s="2175">
        <f>'5a'!F190</f>
        <v>0.21</v>
      </c>
      <c r="H278" s="2150"/>
      <c r="I278" s="2150"/>
      <c r="J278" s="2151"/>
      <c r="K278" s="2151"/>
      <c r="L278" s="2151"/>
      <c r="M278" s="2151"/>
      <c r="N278" s="2151"/>
      <c r="O278" s="2151"/>
      <c r="P278" s="2151"/>
      <c r="Q278" s="2151"/>
      <c r="R278" s="2152"/>
      <c r="S278" s="2126"/>
      <c r="T278" s="2126"/>
      <c r="U278" s="2126"/>
      <c r="V278" s="2126"/>
      <c r="W278" s="478"/>
      <c r="X278" s="478"/>
      <c r="Y278" s="566"/>
      <c r="Z278" s="566"/>
      <c r="AA278" s="566"/>
      <c r="AB278" s="566"/>
      <c r="AC278" s="566"/>
      <c r="AD278" s="566"/>
      <c r="AE278" s="566"/>
      <c r="AF278" s="566"/>
      <c r="AG278" s="566"/>
      <c r="AH278" s="566"/>
      <c r="AI278" s="566"/>
      <c r="AJ278" s="566"/>
      <c r="AK278" s="566"/>
      <c r="AL278" s="566"/>
      <c r="AM278" s="566"/>
      <c r="AN278" s="566"/>
      <c r="AO278" s="566"/>
      <c r="AP278" s="566"/>
      <c r="AQ278" s="566"/>
      <c r="AR278" s="566"/>
      <c r="AS278" s="566"/>
      <c r="AT278" s="566"/>
      <c r="AU278" s="566"/>
    </row>
    <row r="279" spans="1:47" hidden="1" x14ac:dyDescent="0.15">
      <c r="A279" s="2126"/>
      <c r="B279" s="2126"/>
      <c r="C279" s="2126"/>
      <c r="D279" s="2158" t="s">
        <v>1291</v>
      </c>
      <c r="E279" s="2130">
        <f>SUM(G279:R279)</f>
        <v>0</v>
      </c>
      <c r="F279" s="2126"/>
      <c r="G279" s="2130">
        <f>'2b'!F303</f>
        <v>0</v>
      </c>
      <c r="H279" s="2130">
        <f>'2b'!G303</f>
        <v>0</v>
      </c>
      <c r="I279" s="2130">
        <f>'2b'!H303</f>
        <v>0</v>
      </c>
      <c r="J279" s="2130">
        <f>'2b'!I303</f>
        <v>0</v>
      </c>
      <c r="K279" s="2130">
        <f>'2b'!J303</f>
        <v>0</v>
      </c>
      <c r="L279" s="2130">
        <f>'2b'!K303</f>
        <v>0</v>
      </c>
      <c r="M279" s="2130">
        <f>'2b'!L303</f>
        <v>0</v>
      </c>
      <c r="N279" s="2130">
        <f>'2b'!M303</f>
        <v>0</v>
      </c>
      <c r="O279" s="2130">
        <f>'2b'!N303</f>
        <v>0</v>
      </c>
      <c r="P279" s="2130">
        <f>'2b'!O303</f>
        <v>0</v>
      </c>
      <c r="Q279" s="2130">
        <f>'2b'!P303</f>
        <v>0</v>
      </c>
      <c r="R279" s="2146">
        <f>'2b'!Q303</f>
        <v>0</v>
      </c>
      <c r="S279" s="2126"/>
      <c r="T279" s="2126"/>
      <c r="U279" s="2126"/>
      <c r="V279" s="2126"/>
      <c r="W279" s="478"/>
      <c r="X279" s="478"/>
      <c r="Y279" s="566"/>
      <c r="Z279" s="566"/>
      <c r="AA279" s="566"/>
      <c r="AB279" s="566"/>
      <c r="AC279" s="566"/>
      <c r="AD279" s="566"/>
      <c r="AE279" s="566"/>
      <c r="AF279" s="566"/>
      <c r="AG279" s="566"/>
      <c r="AH279" s="566"/>
      <c r="AI279" s="566"/>
      <c r="AJ279" s="566"/>
      <c r="AK279" s="566"/>
      <c r="AL279" s="566"/>
      <c r="AM279" s="566"/>
      <c r="AN279" s="566"/>
      <c r="AO279" s="566"/>
      <c r="AP279" s="566"/>
      <c r="AQ279" s="566"/>
      <c r="AR279" s="566"/>
      <c r="AS279" s="566"/>
      <c r="AT279" s="566"/>
      <c r="AU279" s="566"/>
    </row>
    <row r="280" spans="1:47" hidden="1" x14ac:dyDescent="0.15">
      <c r="A280" s="2126"/>
      <c r="B280" s="2126"/>
      <c r="C280" s="2126"/>
      <c r="D280" s="2158" t="s">
        <v>1283</v>
      </c>
      <c r="E280" s="2154">
        <f>SUM(G280:R280)</f>
        <v>0</v>
      </c>
      <c r="F280" s="2126"/>
      <c r="G280" s="2130">
        <f t="shared" ref="G280:R280" si="35">+G279*$G278</f>
        <v>0</v>
      </c>
      <c r="H280" s="2130">
        <f t="shared" si="35"/>
        <v>0</v>
      </c>
      <c r="I280" s="2130">
        <f t="shared" si="35"/>
        <v>0</v>
      </c>
      <c r="J280" s="2130">
        <f t="shared" si="35"/>
        <v>0</v>
      </c>
      <c r="K280" s="2130">
        <f t="shared" si="35"/>
        <v>0</v>
      </c>
      <c r="L280" s="2130">
        <f t="shared" si="35"/>
        <v>0</v>
      </c>
      <c r="M280" s="2130">
        <f t="shared" si="35"/>
        <v>0</v>
      </c>
      <c r="N280" s="2130">
        <f t="shared" si="35"/>
        <v>0</v>
      </c>
      <c r="O280" s="2130">
        <f t="shared" si="35"/>
        <v>0</v>
      </c>
      <c r="P280" s="2130">
        <f t="shared" si="35"/>
        <v>0</v>
      </c>
      <c r="Q280" s="2130">
        <f t="shared" si="35"/>
        <v>0</v>
      </c>
      <c r="R280" s="2153">
        <f t="shared" si="35"/>
        <v>0</v>
      </c>
      <c r="S280" s="2126"/>
      <c r="T280" s="2126"/>
      <c r="U280" s="2126"/>
      <c r="V280" s="2126"/>
      <c r="W280" s="478"/>
      <c r="X280" s="478"/>
      <c r="Y280" s="566"/>
      <c r="Z280" s="566"/>
      <c r="AA280" s="566"/>
      <c r="AB280" s="566"/>
      <c r="AC280" s="566"/>
      <c r="AD280" s="566"/>
      <c r="AE280" s="566"/>
      <c r="AF280" s="566"/>
      <c r="AG280" s="566"/>
      <c r="AH280" s="566"/>
      <c r="AI280" s="566"/>
      <c r="AJ280" s="566"/>
      <c r="AK280" s="566"/>
      <c r="AL280" s="566"/>
      <c r="AM280" s="566"/>
      <c r="AN280" s="566"/>
      <c r="AO280" s="566"/>
      <c r="AP280" s="566"/>
      <c r="AQ280" s="566"/>
      <c r="AR280" s="566"/>
      <c r="AS280" s="566"/>
      <c r="AT280" s="566"/>
      <c r="AU280" s="566"/>
    </row>
    <row r="281" spans="1:47" hidden="1" x14ac:dyDescent="0.15">
      <c r="A281" s="2126"/>
      <c r="B281" s="2126"/>
      <c r="C281" s="2126"/>
      <c r="D281" s="2161" t="s">
        <v>1288</v>
      </c>
      <c r="E281" s="2162">
        <f>SUM(G281:R281)</f>
        <v>0</v>
      </c>
      <c r="F281" s="2139"/>
      <c r="G281" s="2138">
        <f t="shared" ref="G281:R281" si="36">SUM(G279:G280)</f>
        <v>0</v>
      </c>
      <c r="H281" s="2138">
        <f t="shared" si="36"/>
        <v>0</v>
      </c>
      <c r="I281" s="2138">
        <f t="shared" si="36"/>
        <v>0</v>
      </c>
      <c r="J281" s="2138">
        <f t="shared" si="36"/>
        <v>0</v>
      </c>
      <c r="K281" s="2138">
        <f t="shared" si="36"/>
        <v>0</v>
      </c>
      <c r="L281" s="2138">
        <f t="shared" si="36"/>
        <v>0</v>
      </c>
      <c r="M281" s="2138">
        <f t="shared" si="36"/>
        <v>0</v>
      </c>
      <c r="N281" s="2138">
        <f t="shared" si="36"/>
        <v>0</v>
      </c>
      <c r="O281" s="2138">
        <f t="shared" si="36"/>
        <v>0</v>
      </c>
      <c r="P281" s="2138">
        <f t="shared" si="36"/>
        <v>0</v>
      </c>
      <c r="Q281" s="2138">
        <f t="shared" si="36"/>
        <v>0</v>
      </c>
      <c r="R281" s="2167">
        <f t="shared" si="36"/>
        <v>0</v>
      </c>
      <c r="S281" s="2126"/>
      <c r="T281" s="2126"/>
      <c r="U281" s="2126"/>
      <c r="V281" s="2126"/>
      <c r="W281" s="478"/>
      <c r="X281" s="478"/>
      <c r="Y281" s="566"/>
      <c r="Z281" s="566"/>
      <c r="AA281" s="566"/>
      <c r="AB281" s="566"/>
      <c r="AC281" s="566"/>
      <c r="AD281" s="566"/>
      <c r="AE281" s="566"/>
      <c r="AF281" s="566"/>
      <c r="AG281" s="566"/>
      <c r="AH281" s="566"/>
      <c r="AI281" s="566"/>
      <c r="AJ281" s="566"/>
      <c r="AK281" s="566"/>
      <c r="AL281" s="566"/>
      <c r="AM281" s="566"/>
      <c r="AN281" s="566"/>
      <c r="AO281" s="566"/>
      <c r="AP281" s="566"/>
      <c r="AQ281" s="566"/>
      <c r="AR281" s="566"/>
      <c r="AS281" s="566"/>
      <c r="AT281" s="566"/>
      <c r="AU281" s="566"/>
    </row>
    <row r="282" spans="1:47" hidden="1" x14ac:dyDescent="0.15">
      <c r="A282" s="2126"/>
      <c r="B282" s="2126"/>
      <c r="C282" s="2126"/>
      <c r="D282" s="2168" t="str">
        <f>'5a'!D191</f>
        <v>Material Oficina</v>
      </c>
      <c r="E282" s="2169"/>
      <c r="F282" s="2151"/>
      <c r="G282" s="2184">
        <f>'5a'!F191</f>
        <v>0.21</v>
      </c>
      <c r="H282" s="2130"/>
      <c r="I282" s="2130"/>
      <c r="J282" s="2126"/>
      <c r="K282" s="2126"/>
      <c r="L282" s="2126"/>
      <c r="M282" s="2126"/>
      <c r="N282" s="2126"/>
      <c r="O282" s="2126"/>
      <c r="P282" s="2126"/>
      <c r="Q282" s="2126"/>
      <c r="R282" s="2146"/>
      <c r="S282" s="2126"/>
      <c r="T282" s="2126"/>
      <c r="U282" s="2126"/>
      <c r="V282" s="2126"/>
      <c r="W282" s="478"/>
      <c r="X282" s="478"/>
      <c r="Y282" s="566"/>
      <c r="Z282" s="566"/>
      <c r="AA282" s="566"/>
      <c r="AB282" s="566"/>
      <c r="AC282" s="566"/>
      <c r="AD282" s="566"/>
      <c r="AE282" s="566"/>
      <c r="AF282" s="566"/>
      <c r="AG282" s="566"/>
      <c r="AH282" s="566"/>
      <c r="AI282" s="566"/>
      <c r="AJ282" s="566"/>
      <c r="AK282" s="566"/>
      <c r="AL282" s="566"/>
      <c r="AM282" s="566"/>
      <c r="AN282" s="566"/>
      <c r="AO282" s="566"/>
      <c r="AP282" s="566"/>
      <c r="AQ282" s="566"/>
      <c r="AR282" s="566"/>
      <c r="AS282" s="566"/>
      <c r="AT282" s="566"/>
      <c r="AU282" s="566"/>
    </row>
    <row r="283" spans="1:47" hidden="1" x14ac:dyDescent="0.15">
      <c r="A283" s="2126"/>
      <c r="B283" s="2126"/>
      <c r="C283" s="2126"/>
      <c r="D283" s="2158" t="s">
        <v>1291</v>
      </c>
      <c r="E283" s="2130">
        <f>SUM(G283:R283)</f>
        <v>600</v>
      </c>
      <c r="F283" s="2126"/>
      <c r="G283" s="2130">
        <f>'2b'!F310</f>
        <v>50</v>
      </c>
      <c r="H283" s="2130">
        <f>'2b'!G310</f>
        <v>50</v>
      </c>
      <c r="I283" s="2130">
        <f>'2b'!H310</f>
        <v>50</v>
      </c>
      <c r="J283" s="2130">
        <f>'2b'!I310</f>
        <v>50</v>
      </c>
      <c r="K283" s="2130">
        <f>'2b'!J310</f>
        <v>50</v>
      </c>
      <c r="L283" s="2130">
        <f>'2b'!K310</f>
        <v>50</v>
      </c>
      <c r="M283" s="2130">
        <f>'2b'!L310</f>
        <v>50</v>
      </c>
      <c r="N283" s="2130">
        <f>'2b'!M310</f>
        <v>50</v>
      </c>
      <c r="O283" s="2130">
        <f>'2b'!N310</f>
        <v>50</v>
      </c>
      <c r="P283" s="2130">
        <f>'2b'!O310</f>
        <v>50</v>
      </c>
      <c r="Q283" s="2130">
        <f>'2b'!P310</f>
        <v>50</v>
      </c>
      <c r="R283" s="2146">
        <f>'2b'!Q310</f>
        <v>50</v>
      </c>
      <c r="S283" s="2126"/>
      <c r="T283" s="2126"/>
      <c r="U283" s="2126"/>
      <c r="V283" s="2126"/>
      <c r="W283" s="478"/>
      <c r="X283" s="478"/>
      <c r="Y283" s="566"/>
      <c r="Z283" s="566"/>
      <c r="AA283" s="566"/>
      <c r="AB283" s="566"/>
      <c r="AC283" s="566"/>
      <c r="AD283" s="566"/>
      <c r="AE283" s="566"/>
      <c r="AF283" s="566"/>
      <c r="AG283" s="566"/>
      <c r="AH283" s="566"/>
      <c r="AI283" s="566"/>
      <c r="AJ283" s="566"/>
      <c r="AK283" s="566"/>
      <c r="AL283" s="566"/>
      <c r="AM283" s="566"/>
      <c r="AN283" s="566"/>
      <c r="AO283" s="566"/>
      <c r="AP283" s="566"/>
      <c r="AQ283" s="566"/>
      <c r="AR283" s="566"/>
      <c r="AS283" s="566"/>
      <c r="AT283" s="566"/>
      <c r="AU283" s="566"/>
    </row>
    <row r="284" spans="1:47" hidden="1" x14ac:dyDescent="0.15">
      <c r="A284" s="2126"/>
      <c r="B284" s="2126"/>
      <c r="C284" s="2126"/>
      <c r="D284" s="2158" t="s">
        <v>1283</v>
      </c>
      <c r="E284" s="2154">
        <f>SUM(G284:R284)</f>
        <v>126</v>
      </c>
      <c r="F284" s="2126"/>
      <c r="G284" s="2130">
        <f t="shared" ref="G284:R284" si="37">+G283*$G282</f>
        <v>10.5</v>
      </c>
      <c r="H284" s="2130">
        <f t="shared" si="37"/>
        <v>10.5</v>
      </c>
      <c r="I284" s="2130">
        <f t="shared" si="37"/>
        <v>10.5</v>
      </c>
      <c r="J284" s="2130">
        <f t="shared" si="37"/>
        <v>10.5</v>
      </c>
      <c r="K284" s="2130">
        <f t="shared" si="37"/>
        <v>10.5</v>
      </c>
      <c r="L284" s="2130">
        <f t="shared" si="37"/>
        <v>10.5</v>
      </c>
      <c r="M284" s="2130">
        <f t="shared" si="37"/>
        <v>10.5</v>
      </c>
      <c r="N284" s="2130">
        <f t="shared" si="37"/>
        <v>10.5</v>
      </c>
      <c r="O284" s="2130">
        <f t="shared" si="37"/>
        <v>10.5</v>
      </c>
      <c r="P284" s="2130">
        <f t="shared" si="37"/>
        <v>10.5</v>
      </c>
      <c r="Q284" s="2130">
        <f t="shared" si="37"/>
        <v>10.5</v>
      </c>
      <c r="R284" s="2153">
        <f t="shared" si="37"/>
        <v>10.5</v>
      </c>
      <c r="S284" s="2126"/>
      <c r="T284" s="2126"/>
      <c r="U284" s="2126"/>
      <c r="V284" s="2126"/>
      <c r="W284" s="478"/>
      <c r="X284" s="478"/>
      <c r="Y284" s="566"/>
      <c r="Z284" s="566"/>
      <c r="AA284" s="566"/>
      <c r="AB284" s="566"/>
      <c r="AC284" s="566"/>
      <c r="AD284" s="566"/>
      <c r="AE284" s="566"/>
      <c r="AF284" s="566"/>
      <c r="AG284" s="566"/>
      <c r="AH284" s="566"/>
      <c r="AI284" s="566"/>
      <c r="AJ284" s="566"/>
      <c r="AK284" s="566"/>
      <c r="AL284" s="566"/>
      <c r="AM284" s="566"/>
      <c r="AN284" s="566"/>
      <c r="AO284" s="566"/>
      <c r="AP284" s="566"/>
      <c r="AQ284" s="566"/>
      <c r="AR284" s="566"/>
      <c r="AS284" s="566"/>
      <c r="AT284" s="566"/>
      <c r="AU284" s="566"/>
    </row>
    <row r="285" spans="1:47" hidden="1" x14ac:dyDescent="0.15">
      <c r="A285" s="2126"/>
      <c r="B285" s="2126"/>
      <c r="C285" s="2126"/>
      <c r="D285" s="2161" t="s">
        <v>1288</v>
      </c>
      <c r="E285" s="2162">
        <f>SUM(G285:R285)</f>
        <v>726</v>
      </c>
      <c r="F285" s="2139"/>
      <c r="G285" s="2138">
        <f t="shared" ref="G285:R285" si="38">SUM(G283:G284)</f>
        <v>60.5</v>
      </c>
      <c r="H285" s="2138">
        <f t="shared" si="38"/>
        <v>60.5</v>
      </c>
      <c r="I285" s="2138">
        <f t="shared" si="38"/>
        <v>60.5</v>
      </c>
      <c r="J285" s="2138">
        <f t="shared" si="38"/>
        <v>60.5</v>
      </c>
      <c r="K285" s="2138">
        <f t="shared" si="38"/>
        <v>60.5</v>
      </c>
      <c r="L285" s="2138">
        <f t="shared" si="38"/>
        <v>60.5</v>
      </c>
      <c r="M285" s="2138">
        <f t="shared" si="38"/>
        <v>60.5</v>
      </c>
      <c r="N285" s="2138">
        <f t="shared" si="38"/>
        <v>60.5</v>
      </c>
      <c r="O285" s="2138">
        <f t="shared" si="38"/>
        <v>60.5</v>
      </c>
      <c r="P285" s="2138">
        <f t="shared" si="38"/>
        <v>60.5</v>
      </c>
      <c r="Q285" s="2138">
        <f t="shared" si="38"/>
        <v>60.5</v>
      </c>
      <c r="R285" s="2167">
        <f t="shared" si="38"/>
        <v>60.5</v>
      </c>
      <c r="S285" s="2126"/>
      <c r="T285" s="2126"/>
      <c r="U285" s="2126"/>
      <c r="V285" s="2126"/>
      <c r="W285" s="478"/>
      <c r="X285" s="478"/>
      <c r="Y285" s="566"/>
      <c r="Z285" s="566"/>
      <c r="AA285" s="566"/>
      <c r="AB285" s="566"/>
      <c r="AC285" s="566"/>
      <c r="AD285" s="566"/>
      <c r="AE285" s="566"/>
      <c r="AF285" s="566"/>
      <c r="AG285" s="566"/>
      <c r="AH285" s="566"/>
      <c r="AI285" s="566"/>
      <c r="AJ285" s="566"/>
      <c r="AK285" s="566"/>
      <c r="AL285" s="566"/>
      <c r="AM285" s="566"/>
      <c r="AN285" s="566"/>
      <c r="AO285" s="566"/>
      <c r="AP285" s="566"/>
      <c r="AQ285" s="566"/>
      <c r="AR285" s="566"/>
      <c r="AS285" s="566"/>
      <c r="AT285" s="566"/>
      <c r="AU285" s="566"/>
    </row>
    <row r="286" spans="1:47" hidden="1" x14ac:dyDescent="0.15">
      <c r="A286" s="2126"/>
      <c r="B286" s="2126"/>
      <c r="C286" s="2126"/>
      <c r="D286" s="2187" t="str">
        <f>'5a'!D192</f>
        <v>Transportes</v>
      </c>
      <c r="E286" s="2169"/>
      <c r="F286" s="2151"/>
      <c r="G286" s="2175">
        <f>'5a'!F192</f>
        <v>0.21</v>
      </c>
      <c r="H286" s="2130"/>
      <c r="I286" s="2130"/>
      <c r="J286" s="2126"/>
      <c r="K286" s="2126"/>
      <c r="L286" s="2126"/>
      <c r="M286" s="2126"/>
      <c r="N286" s="2126"/>
      <c r="O286" s="2126"/>
      <c r="P286" s="2126"/>
      <c r="Q286" s="2126"/>
      <c r="R286" s="2146"/>
      <c r="S286" s="2126"/>
      <c r="T286" s="2126"/>
      <c r="U286" s="2126"/>
      <c r="V286" s="2126"/>
      <c r="W286" s="478"/>
      <c r="X286" s="478"/>
      <c r="Y286" s="566"/>
      <c r="Z286" s="566"/>
      <c r="AA286" s="566"/>
      <c r="AB286" s="566"/>
      <c r="AC286" s="566"/>
      <c r="AD286" s="566"/>
      <c r="AE286" s="566"/>
      <c r="AF286" s="566"/>
      <c r="AG286" s="566"/>
      <c r="AH286" s="566"/>
      <c r="AI286" s="566"/>
      <c r="AJ286" s="566"/>
      <c r="AK286" s="566"/>
      <c r="AL286" s="566"/>
      <c r="AM286" s="566"/>
      <c r="AN286" s="566"/>
      <c r="AO286" s="566"/>
      <c r="AP286" s="566"/>
      <c r="AQ286" s="566"/>
      <c r="AR286" s="566"/>
      <c r="AS286" s="566"/>
      <c r="AT286" s="566"/>
      <c r="AU286" s="566"/>
    </row>
    <row r="287" spans="1:47" hidden="1" x14ac:dyDescent="0.15">
      <c r="A287" s="2126"/>
      <c r="B287" s="2126"/>
      <c r="C287" s="2126"/>
      <c r="D287" s="2158" t="s">
        <v>1291</v>
      </c>
      <c r="E287" s="2130">
        <f>SUM(G287:R287)</f>
        <v>0</v>
      </c>
      <c r="F287" s="2126"/>
      <c r="G287" s="2130">
        <f>'2b'!F324</f>
        <v>0</v>
      </c>
      <c r="H287" s="2130">
        <f>'2b'!G324</f>
        <v>0</v>
      </c>
      <c r="I287" s="2130">
        <f>'2b'!H324</f>
        <v>0</v>
      </c>
      <c r="J287" s="2130">
        <f>'2b'!I324</f>
        <v>0</v>
      </c>
      <c r="K287" s="2130">
        <f>'2b'!J324</f>
        <v>0</v>
      </c>
      <c r="L287" s="2130">
        <f>'2b'!K324</f>
        <v>0</v>
      </c>
      <c r="M287" s="2130">
        <f>'2b'!L324</f>
        <v>0</v>
      </c>
      <c r="N287" s="2130">
        <f>'2b'!M324</f>
        <v>0</v>
      </c>
      <c r="O287" s="2130">
        <f>'2b'!N324</f>
        <v>0</v>
      </c>
      <c r="P287" s="2130">
        <f>'2b'!O324</f>
        <v>0</v>
      </c>
      <c r="Q287" s="2130">
        <f>'2b'!P324</f>
        <v>0</v>
      </c>
      <c r="R287" s="2146">
        <f>'2b'!Q324</f>
        <v>0</v>
      </c>
      <c r="S287" s="2126"/>
      <c r="T287" s="2126"/>
      <c r="U287" s="2126"/>
      <c r="V287" s="2126"/>
      <c r="W287" s="478"/>
      <c r="X287" s="478"/>
      <c r="Y287" s="566"/>
      <c r="Z287" s="566"/>
      <c r="AA287" s="566"/>
      <c r="AB287" s="566"/>
      <c r="AC287" s="566"/>
      <c r="AD287" s="566"/>
      <c r="AE287" s="566"/>
      <c r="AF287" s="566"/>
      <c r="AG287" s="566"/>
      <c r="AH287" s="566"/>
      <c r="AI287" s="566"/>
      <c r="AJ287" s="566"/>
      <c r="AK287" s="566"/>
      <c r="AL287" s="566"/>
      <c r="AM287" s="566"/>
      <c r="AN287" s="566"/>
      <c r="AO287" s="566"/>
      <c r="AP287" s="566"/>
      <c r="AQ287" s="566"/>
      <c r="AR287" s="566"/>
      <c r="AS287" s="566"/>
      <c r="AT287" s="566"/>
      <c r="AU287" s="566"/>
    </row>
    <row r="288" spans="1:47" hidden="1" x14ac:dyDescent="0.15">
      <c r="A288" s="2126"/>
      <c r="B288" s="2126"/>
      <c r="C288" s="2126"/>
      <c r="D288" s="2158" t="s">
        <v>1283</v>
      </c>
      <c r="E288" s="2154">
        <f>SUM(G288:R288)</f>
        <v>0</v>
      </c>
      <c r="F288" s="2126"/>
      <c r="G288" s="2130">
        <f t="shared" ref="G288:R288" si="39">+G287*$G286</f>
        <v>0</v>
      </c>
      <c r="H288" s="2130">
        <f t="shared" si="39"/>
        <v>0</v>
      </c>
      <c r="I288" s="2130">
        <f t="shared" si="39"/>
        <v>0</v>
      </c>
      <c r="J288" s="2130">
        <f t="shared" si="39"/>
        <v>0</v>
      </c>
      <c r="K288" s="2130">
        <f t="shared" si="39"/>
        <v>0</v>
      </c>
      <c r="L288" s="2130">
        <f t="shared" si="39"/>
        <v>0</v>
      </c>
      <c r="M288" s="2130">
        <f t="shared" si="39"/>
        <v>0</v>
      </c>
      <c r="N288" s="2130">
        <f t="shared" si="39"/>
        <v>0</v>
      </c>
      <c r="O288" s="2130">
        <f t="shared" si="39"/>
        <v>0</v>
      </c>
      <c r="P288" s="2130">
        <f t="shared" si="39"/>
        <v>0</v>
      </c>
      <c r="Q288" s="2130">
        <f t="shared" si="39"/>
        <v>0</v>
      </c>
      <c r="R288" s="2153">
        <f t="shared" si="39"/>
        <v>0</v>
      </c>
      <c r="S288" s="2126"/>
      <c r="T288" s="2126"/>
      <c r="U288" s="2126"/>
      <c r="V288" s="2126"/>
      <c r="W288" s="478"/>
      <c r="X288" s="478"/>
      <c r="Y288" s="566"/>
      <c r="Z288" s="566"/>
      <c r="AA288" s="566"/>
      <c r="AB288" s="566"/>
      <c r="AC288" s="566"/>
      <c r="AD288" s="566"/>
      <c r="AE288" s="566"/>
      <c r="AF288" s="566"/>
      <c r="AG288" s="566"/>
      <c r="AH288" s="566"/>
      <c r="AI288" s="566"/>
      <c r="AJ288" s="566"/>
      <c r="AK288" s="566"/>
      <c r="AL288" s="566"/>
      <c r="AM288" s="566"/>
      <c r="AN288" s="566"/>
      <c r="AO288" s="566"/>
      <c r="AP288" s="566"/>
      <c r="AQ288" s="566"/>
      <c r="AR288" s="566"/>
      <c r="AS288" s="566"/>
      <c r="AT288" s="566"/>
      <c r="AU288" s="566"/>
    </row>
    <row r="289" spans="1:47" hidden="1" x14ac:dyDescent="0.15">
      <c r="A289" s="2126"/>
      <c r="B289" s="2126"/>
      <c r="C289" s="2126"/>
      <c r="D289" s="2161" t="s">
        <v>1288</v>
      </c>
      <c r="E289" s="2162">
        <f>SUM(G289:R289)</f>
        <v>0</v>
      </c>
      <c r="F289" s="2139"/>
      <c r="G289" s="2138">
        <f t="shared" ref="G289:R289" si="40">SUM(G287:G288)</f>
        <v>0</v>
      </c>
      <c r="H289" s="2138">
        <f t="shared" si="40"/>
        <v>0</v>
      </c>
      <c r="I289" s="2138">
        <f t="shared" si="40"/>
        <v>0</v>
      </c>
      <c r="J289" s="2138">
        <f t="shared" si="40"/>
        <v>0</v>
      </c>
      <c r="K289" s="2138">
        <f t="shared" si="40"/>
        <v>0</v>
      </c>
      <c r="L289" s="2138">
        <f t="shared" si="40"/>
        <v>0</v>
      </c>
      <c r="M289" s="2138">
        <f t="shared" si="40"/>
        <v>0</v>
      </c>
      <c r="N289" s="2138">
        <f t="shared" si="40"/>
        <v>0</v>
      </c>
      <c r="O289" s="2138">
        <f t="shared" si="40"/>
        <v>0</v>
      </c>
      <c r="P289" s="2138">
        <f t="shared" si="40"/>
        <v>0</v>
      </c>
      <c r="Q289" s="2138">
        <f t="shared" si="40"/>
        <v>0</v>
      </c>
      <c r="R289" s="2167">
        <f t="shared" si="40"/>
        <v>0</v>
      </c>
      <c r="S289" s="2126"/>
      <c r="T289" s="2126"/>
      <c r="U289" s="2126"/>
      <c r="V289" s="2126"/>
      <c r="W289" s="478"/>
      <c r="X289" s="478"/>
      <c r="Y289" s="566"/>
      <c r="Z289" s="566"/>
      <c r="AA289" s="566"/>
      <c r="AB289" s="566"/>
      <c r="AC289" s="566"/>
      <c r="AD289" s="566"/>
      <c r="AE289" s="566"/>
      <c r="AF289" s="566"/>
      <c r="AG289" s="566"/>
      <c r="AH289" s="566"/>
      <c r="AI289" s="566"/>
      <c r="AJ289" s="566"/>
      <c r="AK289" s="566"/>
      <c r="AL289" s="566"/>
      <c r="AM289" s="566"/>
      <c r="AN289" s="566"/>
      <c r="AO289" s="566"/>
      <c r="AP289" s="566"/>
      <c r="AQ289" s="566"/>
      <c r="AR289" s="566"/>
      <c r="AS289" s="566"/>
      <c r="AT289" s="566"/>
      <c r="AU289" s="566"/>
    </row>
    <row r="290" spans="1:47" hidden="1" x14ac:dyDescent="0.15">
      <c r="A290" s="2126"/>
      <c r="B290" s="2126"/>
      <c r="C290" s="2126"/>
      <c r="D290" s="2187" t="str">
        <f>'5a'!D193</f>
        <v>Viajes y varios</v>
      </c>
      <c r="E290" s="2169"/>
      <c r="F290" s="2126"/>
      <c r="G290" s="2175">
        <f>'5a'!F193</f>
        <v>0.21</v>
      </c>
      <c r="H290" s="2130" t="s">
        <v>950</v>
      </c>
      <c r="I290" s="2126"/>
      <c r="J290" s="2126"/>
      <c r="K290" s="2126"/>
      <c r="L290" s="2126"/>
      <c r="M290" s="2126"/>
      <c r="N290" s="2126"/>
      <c r="O290" s="2126"/>
      <c r="P290" s="2126"/>
      <c r="Q290" s="2126"/>
      <c r="R290" s="2146"/>
      <c r="S290" s="2126"/>
      <c r="T290" s="2126"/>
      <c r="U290" s="2126"/>
      <c r="V290" s="2126"/>
      <c r="W290" s="478"/>
      <c r="X290" s="478"/>
      <c r="Y290" s="566"/>
      <c r="Z290" s="566"/>
      <c r="AA290" s="566"/>
      <c r="AB290" s="566"/>
      <c r="AC290" s="566"/>
      <c r="AD290" s="566"/>
      <c r="AE290" s="566"/>
      <c r="AF290" s="566"/>
      <c r="AG290" s="566"/>
      <c r="AH290" s="566"/>
      <c r="AI290" s="566"/>
      <c r="AJ290" s="566"/>
      <c r="AK290" s="566"/>
      <c r="AL290" s="566"/>
      <c r="AM290" s="566"/>
      <c r="AN290" s="566"/>
      <c r="AO290" s="566"/>
      <c r="AP290" s="566"/>
      <c r="AQ290" s="566"/>
      <c r="AR290" s="566"/>
      <c r="AS290" s="566"/>
      <c r="AT290" s="566"/>
      <c r="AU290" s="566"/>
    </row>
    <row r="291" spans="1:47" hidden="1" x14ac:dyDescent="0.15">
      <c r="A291" s="2126"/>
      <c r="B291" s="2126"/>
      <c r="C291" s="2126"/>
      <c r="D291" s="2158" t="s">
        <v>1291</v>
      </c>
      <c r="E291" s="2130">
        <f>SUM(G291:R291)</f>
        <v>1200</v>
      </c>
      <c r="F291" s="2126"/>
      <c r="G291" s="2130">
        <f>'2b'!F331</f>
        <v>100</v>
      </c>
      <c r="H291" s="2130">
        <f>'2b'!G331</f>
        <v>100</v>
      </c>
      <c r="I291" s="2130">
        <f>'2b'!H331</f>
        <v>100</v>
      </c>
      <c r="J291" s="2130">
        <f>'2b'!I331</f>
        <v>100</v>
      </c>
      <c r="K291" s="2130">
        <f>'2b'!J331</f>
        <v>100</v>
      </c>
      <c r="L291" s="2130">
        <f>'2b'!K331</f>
        <v>100</v>
      </c>
      <c r="M291" s="2130">
        <f>'2b'!L331</f>
        <v>100</v>
      </c>
      <c r="N291" s="2130">
        <f>'2b'!M331</f>
        <v>100</v>
      </c>
      <c r="O291" s="2130">
        <f>'2b'!N331</f>
        <v>100</v>
      </c>
      <c r="P291" s="2130">
        <f>'2b'!O331</f>
        <v>100</v>
      </c>
      <c r="Q291" s="2130">
        <f>'2b'!P331</f>
        <v>100</v>
      </c>
      <c r="R291" s="2146">
        <f>'2b'!Q331</f>
        <v>100</v>
      </c>
      <c r="S291" s="2126"/>
      <c r="T291" s="2126"/>
      <c r="U291" s="2126"/>
      <c r="V291" s="2126"/>
      <c r="W291" s="478"/>
      <c r="X291" s="478"/>
      <c r="Y291" s="566"/>
      <c r="Z291" s="566"/>
      <c r="AA291" s="566"/>
      <c r="AB291" s="566"/>
      <c r="AC291" s="566"/>
      <c r="AD291" s="566"/>
      <c r="AE291" s="566"/>
      <c r="AF291" s="566"/>
      <c r="AG291" s="566"/>
      <c r="AH291" s="566"/>
      <c r="AI291" s="566"/>
      <c r="AJ291" s="566"/>
      <c r="AK291" s="566"/>
      <c r="AL291" s="566"/>
      <c r="AM291" s="566"/>
      <c r="AN291" s="566"/>
      <c r="AO291" s="566"/>
      <c r="AP291" s="566"/>
      <c r="AQ291" s="566"/>
      <c r="AR291" s="566"/>
      <c r="AS291" s="566"/>
      <c r="AT291" s="566"/>
      <c r="AU291" s="566"/>
    </row>
    <row r="292" spans="1:47" hidden="1" x14ac:dyDescent="0.15">
      <c r="A292" s="2126"/>
      <c r="B292" s="2126"/>
      <c r="C292" s="2126"/>
      <c r="D292" s="2158" t="s">
        <v>1283</v>
      </c>
      <c r="E292" s="2154">
        <f>SUM(G292:R292)</f>
        <v>252</v>
      </c>
      <c r="F292" s="2126"/>
      <c r="G292" s="2130">
        <f t="shared" ref="G292:R292" si="41">+G291*$G290</f>
        <v>21</v>
      </c>
      <c r="H292" s="2130">
        <f t="shared" si="41"/>
        <v>21</v>
      </c>
      <c r="I292" s="2130">
        <f t="shared" si="41"/>
        <v>21</v>
      </c>
      <c r="J292" s="2130">
        <f t="shared" si="41"/>
        <v>21</v>
      </c>
      <c r="K292" s="2130">
        <f t="shared" si="41"/>
        <v>21</v>
      </c>
      <c r="L292" s="2130">
        <f t="shared" si="41"/>
        <v>21</v>
      </c>
      <c r="M292" s="2130">
        <f t="shared" si="41"/>
        <v>21</v>
      </c>
      <c r="N292" s="2130">
        <f t="shared" si="41"/>
        <v>21</v>
      </c>
      <c r="O292" s="2130">
        <f t="shared" si="41"/>
        <v>21</v>
      </c>
      <c r="P292" s="2130">
        <f t="shared" si="41"/>
        <v>21</v>
      </c>
      <c r="Q292" s="2130">
        <f t="shared" si="41"/>
        <v>21</v>
      </c>
      <c r="R292" s="2153">
        <f t="shared" si="41"/>
        <v>21</v>
      </c>
      <c r="S292" s="2126"/>
      <c r="T292" s="2126"/>
      <c r="U292" s="2126"/>
      <c r="V292" s="2126"/>
      <c r="W292" s="478"/>
      <c r="X292" s="478"/>
      <c r="Y292" s="566"/>
      <c r="Z292" s="566"/>
      <c r="AA292" s="566"/>
      <c r="AB292" s="566"/>
      <c r="AC292" s="566"/>
      <c r="AD292" s="566"/>
      <c r="AE292" s="566"/>
      <c r="AF292" s="566"/>
      <c r="AG292" s="566"/>
      <c r="AH292" s="566"/>
      <c r="AI292" s="566"/>
      <c r="AJ292" s="566"/>
      <c r="AK292" s="566"/>
      <c r="AL292" s="566"/>
      <c r="AM292" s="566"/>
      <c r="AN292" s="566"/>
      <c r="AO292" s="566"/>
      <c r="AP292" s="566"/>
      <c r="AQ292" s="566"/>
      <c r="AR292" s="566"/>
      <c r="AS292" s="566"/>
      <c r="AT292" s="566"/>
      <c r="AU292" s="566"/>
    </row>
    <row r="293" spans="1:47" hidden="1" x14ac:dyDescent="0.15">
      <c r="A293" s="2126"/>
      <c r="B293" s="2126"/>
      <c r="C293" s="2126"/>
      <c r="D293" s="2161" t="s">
        <v>1288</v>
      </c>
      <c r="E293" s="2162">
        <f>SUM(G293:R293)</f>
        <v>1452</v>
      </c>
      <c r="F293" s="2126"/>
      <c r="G293" s="2138">
        <f t="shared" ref="G293:R293" si="42">SUM(G291:G292)</f>
        <v>121</v>
      </c>
      <c r="H293" s="2138">
        <f t="shared" si="42"/>
        <v>121</v>
      </c>
      <c r="I293" s="2138">
        <f t="shared" si="42"/>
        <v>121</v>
      </c>
      <c r="J293" s="2138">
        <f t="shared" si="42"/>
        <v>121</v>
      </c>
      <c r="K293" s="2138">
        <f t="shared" si="42"/>
        <v>121</v>
      </c>
      <c r="L293" s="2138">
        <f t="shared" si="42"/>
        <v>121</v>
      </c>
      <c r="M293" s="2138">
        <f t="shared" si="42"/>
        <v>121</v>
      </c>
      <c r="N293" s="2138">
        <f t="shared" si="42"/>
        <v>121</v>
      </c>
      <c r="O293" s="2138">
        <f t="shared" si="42"/>
        <v>121</v>
      </c>
      <c r="P293" s="2138">
        <f t="shared" si="42"/>
        <v>121</v>
      </c>
      <c r="Q293" s="2138">
        <f t="shared" si="42"/>
        <v>121</v>
      </c>
      <c r="R293" s="2167">
        <f t="shared" si="42"/>
        <v>121</v>
      </c>
      <c r="S293" s="2126"/>
      <c r="T293" s="2126"/>
      <c r="U293" s="2126"/>
      <c r="V293" s="2126"/>
      <c r="W293" s="478"/>
      <c r="X293" s="478"/>
      <c r="Y293" s="566"/>
      <c r="Z293" s="566"/>
      <c r="AA293" s="566"/>
      <c r="AB293" s="566"/>
      <c r="AC293" s="566"/>
      <c r="AD293" s="566"/>
      <c r="AE293" s="566"/>
      <c r="AF293" s="566"/>
      <c r="AG293" s="566"/>
      <c r="AH293" s="566"/>
      <c r="AI293" s="566"/>
      <c r="AJ293" s="566"/>
      <c r="AK293" s="566"/>
      <c r="AL293" s="566"/>
      <c r="AM293" s="566"/>
      <c r="AN293" s="566"/>
      <c r="AO293" s="566"/>
      <c r="AP293" s="566"/>
      <c r="AQ293" s="566"/>
      <c r="AR293" s="566"/>
      <c r="AS293" s="566"/>
      <c r="AT293" s="566"/>
      <c r="AU293" s="566"/>
    </row>
    <row r="294" spans="1:47" hidden="1" x14ac:dyDescent="0.15">
      <c r="A294" s="2126"/>
      <c r="B294" s="2126"/>
      <c r="C294" s="2126"/>
      <c r="D294" s="2187" t="str">
        <f>'5a'!D194</f>
        <v>Asesorías</v>
      </c>
      <c r="E294" s="2169"/>
      <c r="F294" s="2151"/>
      <c r="G294" s="2175">
        <f>'5a'!F194</f>
        <v>0.21</v>
      </c>
      <c r="H294" s="2130"/>
      <c r="I294" s="2130"/>
      <c r="J294" s="2126"/>
      <c r="K294" s="2126"/>
      <c r="L294" s="2126"/>
      <c r="M294" s="2126"/>
      <c r="N294" s="2126"/>
      <c r="O294" s="2126"/>
      <c r="P294" s="2126"/>
      <c r="Q294" s="2126"/>
      <c r="R294" s="2146"/>
      <c r="S294" s="2126"/>
      <c r="T294" s="2126"/>
      <c r="U294" s="2126"/>
      <c r="V294" s="2126"/>
      <c r="W294" s="478"/>
      <c r="X294" s="478"/>
      <c r="Y294" s="566"/>
      <c r="Z294" s="566"/>
      <c r="AA294" s="566"/>
      <c r="AB294" s="566"/>
      <c r="AC294" s="566"/>
      <c r="AD294" s="566"/>
      <c r="AE294" s="566"/>
      <c r="AF294" s="566"/>
      <c r="AG294" s="566"/>
      <c r="AH294" s="566"/>
      <c r="AI294" s="566"/>
      <c r="AJ294" s="566"/>
      <c r="AK294" s="566"/>
      <c r="AL294" s="566"/>
      <c r="AM294" s="566"/>
      <c r="AN294" s="566"/>
      <c r="AO294" s="566"/>
      <c r="AP294" s="566"/>
      <c r="AQ294" s="566"/>
      <c r="AR294" s="566"/>
      <c r="AS294" s="566"/>
      <c r="AT294" s="566"/>
      <c r="AU294" s="566"/>
    </row>
    <row r="295" spans="1:47" hidden="1" x14ac:dyDescent="0.15">
      <c r="A295" s="2126"/>
      <c r="B295" s="2126"/>
      <c r="C295" s="2126"/>
      <c r="D295" s="2158" t="s">
        <v>1291</v>
      </c>
      <c r="E295" s="2130">
        <f>SUM(G295:R295)</f>
        <v>1440</v>
      </c>
      <c r="F295" s="2126"/>
      <c r="G295" s="2130">
        <f>'2b'!F338</f>
        <v>120</v>
      </c>
      <c r="H295" s="2130">
        <f>'2b'!G338</f>
        <v>120</v>
      </c>
      <c r="I295" s="2130">
        <f>'2b'!H338</f>
        <v>120</v>
      </c>
      <c r="J295" s="2130">
        <f>'2b'!I338</f>
        <v>120</v>
      </c>
      <c r="K295" s="2130">
        <f>'2b'!J338</f>
        <v>120</v>
      </c>
      <c r="L295" s="2130">
        <f>'2b'!K338</f>
        <v>120</v>
      </c>
      <c r="M295" s="2130">
        <f>'2b'!L338</f>
        <v>120</v>
      </c>
      <c r="N295" s="2130">
        <f>'2b'!M338</f>
        <v>120</v>
      </c>
      <c r="O295" s="2130">
        <f>'2b'!N338</f>
        <v>120</v>
      </c>
      <c r="P295" s="2130">
        <f>'2b'!O338</f>
        <v>120</v>
      </c>
      <c r="Q295" s="2130">
        <f>'2b'!P338</f>
        <v>120</v>
      </c>
      <c r="R295" s="2146">
        <f>'2b'!Q338</f>
        <v>120</v>
      </c>
      <c r="S295" s="2126"/>
      <c r="T295" s="2126"/>
      <c r="U295" s="2126"/>
      <c r="V295" s="2126"/>
      <c r="W295" s="478"/>
      <c r="X295" s="478"/>
      <c r="Y295" s="566"/>
      <c r="Z295" s="566"/>
      <c r="AA295" s="566"/>
      <c r="AB295" s="566"/>
      <c r="AC295" s="566"/>
      <c r="AD295" s="566"/>
      <c r="AE295" s="566"/>
      <c r="AF295" s="566"/>
      <c r="AG295" s="566"/>
      <c r="AH295" s="566"/>
      <c r="AI295" s="566"/>
      <c r="AJ295" s="566"/>
      <c r="AK295" s="566"/>
      <c r="AL295" s="566"/>
      <c r="AM295" s="566"/>
      <c r="AN295" s="566"/>
      <c r="AO295" s="566"/>
      <c r="AP295" s="566"/>
      <c r="AQ295" s="566"/>
      <c r="AR295" s="566"/>
      <c r="AS295" s="566"/>
      <c r="AT295" s="566"/>
      <c r="AU295" s="566"/>
    </row>
    <row r="296" spans="1:47" hidden="1" x14ac:dyDescent="0.15">
      <c r="A296" s="2126"/>
      <c r="B296" s="2126"/>
      <c r="C296" s="2126"/>
      <c r="D296" s="2158" t="s">
        <v>1283</v>
      </c>
      <c r="E296" s="2154">
        <f>SUM(G296:R296)</f>
        <v>302.39999999999992</v>
      </c>
      <c r="F296" s="2126"/>
      <c r="G296" s="2130">
        <f t="shared" ref="G296:R296" si="43">+G295*$G294</f>
        <v>25.2</v>
      </c>
      <c r="H296" s="2130">
        <f t="shared" si="43"/>
        <v>25.2</v>
      </c>
      <c r="I296" s="2130">
        <f t="shared" si="43"/>
        <v>25.2</v>
      </c>
      <c r="J296" s="2130">
        <f t="shared" si="43"/>
        <v>25.2</v>
      </c>
      <c r="K296" s="2130">
        <f t="shared" si="43"/>
        <v>25.2</v>
      </c>
      <c r="L296" s="2130">
        <f t="shared" si="43"/>
        <v>25.2</v>
      </c>
      <c r="M296" s="2130">
        <f t="shared" si="43"/>
        <v>25.2</v>
      </c>
      <c r="N296" s="2130">
        <f t="shared" si="43"/>
        <v>25.2</v>
      </c>
      <c r="O296" s="2130">
        <f t="shared" si="43"/>
        <v>25.2</v>
      </c>
      <c r="P296" s="2130">
        <f t="shared" si="43"/>
        <v>25.2</v>
      </c>
      <c r="Q296" s="2130">
        <f t="shared" si="43"/>
        <v>25.2</v>
      </c>
      <c r="R296" s="2153">
        <f t="shared" si="43"/>
        <v>25.2</v>
      </c>
      <c r="S296" s="2126"/>
      <c r="T296" s="2126"/>
      <c r="U296" s="2126"/>
      <c r="V296" s="2126"/>
      <c r="W296" s="478"/>
      <c r="X296" s="478"/>
      <c r="Y296" s="566"/>
      <c r="Z296" s="566"/>
      <c r="AA296" s="566"/>
      <c r="AB296" s="566"/>
      <c r="AC296" s="566"/>
      <c r="AD296" s="566"/>
      <c r="AE296" s="566"/>
      <c r="AF296" s="566"/>
      <c r="AG296" s="566"/>
      <c r="AH296" s="566"/>
      <c r="AI296" s="566"/>
      <c r="AJ296" s="566"/>
      <c r="AK296" s="566"/>
      <c r="AL296" s="566"/>
      <c r="AM296" s="566"/>
      <c r="AN296" s="566"/>
      <c r="AO296" s="566"/>
      <c r="AP296" s="566"/>
      <c r="AQ296" s="566"/>
      <c r="AR296" s="566"/>
      <c r="AS296" s="566"/>
      <c r="AT296" s="566"/>
      <c r="AU296" s="566"/>
    </row>
    <row r="297" spans="1:47" hidden="1" x14ac:dyDescent="0.15">
      <c r="A297" s="2126"/>
      <c r="B297" s="2126"/>
      <c r="C297" s="2126"/>
      <c r="D297" s="2161" t="s">
        <v>1288</v>
      </c>
      <c r="E297" s="2162">
        <f>SUM(G297:R297)</f>
        <v>1742.4000000000003</v>
      </c>
      <c r="F297" s="2139"/>
      <c r="G297" s="2138">
        <f t="shared" ref="G297:R297" si="44">SUM(G295:G296)</f>
        <v>145.19999999999999</v>
      </c>
      <c r="H297" s="2138">
        <f t="shared" si="44"/>
        <v>145.19999999999999</v>
      </c>
      <c r="I297" s="2138">
        <f t="shared" si="44"/>
        <v>145.19999999999999</v>
      </c>
      <c r="J297" s="2138">
        <f t="shared" si="44"/>
        <v>145.19999999999999</v>
      </c>
      <c r="K297" s="2138">
        <f t="shared" si="44"/>
        <v>145.19999999999999</v>
      </c>
      <c r="L297" s="2138">
        <f t="shared" si="44"/>
        <v>145.19999999999999</v>
      </c>
      <c r="M297" s="2138">
        <f t="shared" si="44"/>
        <v>145.19999999999999</v>
      </c>
      <c r="N297" s="2138">
        <f t="shared" si="44"/>
        <v>145.19999999999999</v>
      </c>
      <c r="O297" s="2138">
        <f t="shared" si="44"/>
        <v>145.19999999999999</v>
      </c>
      <c r="P297" s="2138">
        <f t="shared" si="44"/>
        <v>145.19999999999999</v>
      </c>
      <c r="Q297" s="2138">
        <f t="shared" si="44"/>
        <v>145.19999999999999</v>
      </c>
      <c r="R297" s="2167">
        <f t="shared" si="44"/>
        <v>145.19999999999999</v>
      </c>
      <c r="S297" s="2126"/>
      <c r="T297" s="2126"/>
      <c r="U297" s="2126"/>
      <c r="V297" s="2126"/>
      <c r="W297" s="478"/>
      <c r="X297" s="478"/>
      <c r="Y297" s="566"/>
      <c r="Z297" s="566"/>
      <c r="AA297" s="566"/>
      <c r="AB297" s="566"/>
      <c r="AC297" s="566"/>
      <c r="AD297" s="566"/>
      <c r="AE297" s="566"/>
      <c r="AF297" s="566"/>
      <c r="AG297" s="566"/>
      <c r="AH297" s="566"/>
      <c r="AI297" s="566"/>
      <c r="AJ297" s="566"/>
      <c r="AK297" s="566"/>
      <c r="AL297" s="566"/>
      <c r="AM297" s="566"/>
      <c r="AN297" s="566"/>
      <c r="AO297" s="566"/>
      <c r="AP297" s="566"/>
      <c r="AQ297" s="566"/>
      <c r="AR297" s="566"/>
      <c r="AS297" s="566"/>
      <c r="AT297" s="566"/>
      <c r="AU297" s="566"/>
    </row>
    <row r="298" spans="1:47" hidden="1" x14ac:dyDescent="0.15">
      <c r="A298" s="2126"/>
      <c r="B298" s="2126"/>
      <c r="C298" s="2126"/>
      <c r="D298" s="2187" t="str">
        <f>'5a'!D195</f>
        <v>Otro (uno)</v>
      </c>
      <c r="E298" s="2169"/>
      <c r="F298" s="2151"/>
      <c r="G298" s="2175">
        <f>'5a'!F195</f>
        <v>0.21</v>
      </c>
      <c r="H298" s="2130"/>
      <c r="I298" s="2130"/>
      <c r="J298" s="2126"/>
      <c r="K298" s="2126"/>
      <c r="L298" s="2126"/>
      <c r="M298" s="2126"/>
      <c r="N298" s="2126"/>
      <c r="O298" s="2126"/>
      <c r="P298" s="2126"/>
      <c r="Q298" s="2126"/>
      <c r="R298" s="2146"/>
      <c r="S298" s="2126"/>
      <c r="T298" s="2126"/>
      <c r="U298" s="2126"/>
      <c r="V298" s="2126"/>
      <c r="W298" s="478"/>
      <c r="X298" s="478"/>
      <c r="Y298" s="566"/>
      <c r="Z298" s="566"/>
      <c r="AA298" s="566"/>
      <c r="AB298" s="566"/>
      <c r="AC298" s="566"/>
      <c r="AD298" s="566"/>
      <c r="AE298" s="566"/>
      <c r="AF298" s="566"/>
      <c r="AG298" s="566"/>
      <c r="AH298" s="566"/>
      <c r="AI298" s="566"/>
      <c r="AJ298" s="566"/>
      <c r="AK298" s="566"/>
      <c r="AL298" s="566"/>
      <c r="AM298" s="566"/>
      <c r="AN298" s="566"/>
      <c r="AO298" s="566"/>
      <c r="AP298" s="566"/>
      <c r="AQ298" s="566"/>
      <c r="AR298" s="566"/>
      <c r="AS298" s="566"/>
      <c r="AT298" s="566"/>
      <c r="AU298" s="566"/>
    </row>
    <row r="299" spans="1:47" hidden="1" x14ac:dyDescent="0.15">
      <c r="A299" s="2126"/>
      <c r="B299" s="2126"/>
      <c r="C299" s="2126"/>
      <c r="D299" s="2158" t="s">
        <v>1291</v>
      </c>
      <c r="E299" s="2130">
        <f>SUM(G299:R299)</f>
        <v>0</v>
      </c>
      <c r="F299" s="2126"/>
      <c r="G299" s="2130">
        <f>'2b'!F345</f>
        <v>0</v>
      </c>
      <c r="H299" s="2130">
        <f>'2b'!G345</f>
        <v>0</v>
      </c>
      <c r="I299" s="2130">
        <f>'2b'!H345</f>
        <v>0</v>
      </c>
      <c r="J299" s="2130">
        <f>'2b'!I345</f>
        <v>0</v>
      </c>
      <c r="K299" s="2130">
        <f>'2b'!J345</f>
        <v>0</v>
      </c>
      <c r="L299" s="2130">
        <f>'2b'!K345</f>
        <v>0</v>
      </c>
      <c r="M299" s="2130">
        <f>'2b'!L345</f>
        <v>0</v>
      </c>
      <c r="N299" s="2130">
        <f>'2b'!M345</f>
        <v>0</v>
      </c>
      <c r="O299" s="2130">
        <f>'2b'!N345</f>
        <v>0</v>
      </c>
      <c r="P299" s="2130">
        <f>'2b'!O345</f>
        <v>0</v>
      </c>
      <c r="Q299" s="2130">
        <f>'2b'!P345</f>
        <v>0</v>
      </c>
      <c r="R299" s="2146">
        <f>'2b'!Q345</f>
        <v>0</v>
      </c>
      <c r="S299" s="2126"/>
      <c r="T299" s="2126"/>
      <c r="U299" s="2126"/>
      <c r="V299" s="2126"/>
      <c r="W299" s="478"/>
      <c r="X299" s="478"/>
      <c r="Y299" s="566"/>
      <c r="Z299" s="566"/>
      <c r="AA299" s="566"/>
      <c r="AB299" s="566"/>
      <c r="AC299" s="566"/>
      <c r="AD299" s="566"/>
      <c r="AE299" s="566"/>
      <c r="AF299" s="566"/>
      <c r="AG299" s="566"/>
      <c r="AH299" s="566"/>
      <c r="AI299" s="566"/>
      <c r="AJ299" s="566"/>
      <c r="AK299" s="566"/>
      <c r="AL299" s="566"/>
      <c r="AM299" s="566"/>
      <c r="AN299" s="566"/>
      <c r="AO299" s="566"/>
      <c r="AP299" s="566"/>
      <c r="AQ299" s="566"/>
      <c r="AR299" s="566"/>
      <c r="AS299" s="566"/>
      <c r="AT299" s="566"/>
      <c r="AU299" s="566"/>
    </row>
    <row r="300" spans="1:47" hidden="1" x14ac:dyDescent="0.15">
      <c r="A300" s="2126"/>
      <c r="B300" s="2126"/>
      <c r="C300" s="2126"/>
      <c r="D300" s="2158" t="s">
        <v>1283</v>
      </c>
      <c r="E300" s="2154">
        <f>SUM(G300:R300)</f>
        <v>0</v>
      </c>
      <c r="F300" s="2126"/>
      <c r="G300" s="2130">
        <f t="shared" ref="G300:R300" si="45">+G299*$G298</f>
        <v>0</v>
      </c>
      <c r="H300" s="2130">
        <f t="shared" si="45"/>
        <v>0</v>
      </c>
      <c r="I300" s="2130">
        <f t="shared" si="45"/>
        <v>0</v>
      </c>
      <c r="J300" s="2130">
        <f t="shared" si="45"/>
        <v>0</v>
      </c>
      <c r="K300" s="2130">
        <f t="shared" si="45"/>
        <v>0</v>
      </c>
      <c r="L300" s="2130">
        <f t="shared" si="45"/>
        <v>0</v>
      </c>
      <c r="M300" s="2130">
        <f t="shared" si="45"/>
        <v>0</v>
      </c>
      <c r="N300" s="2130">
        <f t="shared" si="45"/>
        <v>0</v>
      </c>
      <c r="O300" s="2130">
        <f t="shared" si="45"/>
        <v>0</v>
      </c>
      <c r="P300" s="2130">
        <f t="shared" si="45"/>
        <v>0</v>
      </c>
      <c r="Q300" s="2130">
        <f t="shared" si="45"/>
        <v>0</v>
      </c>
      <c r="R300" s="2153">
        <f t="shared" si="45"/>
        <v>0</v>
      </c>
      <c r="S300" s="2126"/>
      <c r="T300" s="2126"/>
      <c r="U300" s="2126"/>
      <c r="V300" s="2126"/>
      <c r="W300" s="478"/>
      <c r="X300" s="478"/>
      <c r="Y300" s="566"/>
      <c r="Z300" s="566"/>
      <c r="AA300" s="566"/>
      <c r="AB300" s="566"/>
      <c r="AC300" s="566"/>
      <c r="AD300" s="566"/>
      <c r="AE300" s="566"/>
      <c r="AF300" s="566"/>
      <c r="AG300" s="566"/>
      <c r="AH300" s="566"/>
      <c r="AI300" s="566"/>
      <c r="AJ300" s="566"/>
      <c r="AK300" s="566"/>
      <c r="AL300" s="566"/>
      <c r="AM300" s="566"/>
      <c r="AN300" s="566"/>
      <c r="AO300" s="566"/>
      <c r="AP300" s="566"/>
      <c r="AQ300" s="566"/>
      <c r="AR300" s="566"/>
      <c r="AS300" s="566"/>
      <c r="AT300" s="566"/>
      <c r="AU300" s="566"/>
    </row>
    <row r="301" spans="1:47" hidden="1" x14ac:dyDescent="0.15">
      <c r="A301" s="2126"/>
      <c r="B301" s="2126"/>
      <c r="C301" s="2126"/>
      <c r="D301" s="2161" t="s">
        <v>1288</v>
      </c>
      <c r="E301" s="2162">
        <f>SUM(G301:R301)</f>
        <v>0</v>
      </c>
      <c r="F301" s="2139"/>
      <c r="G301" s="2138">
        <f t="shared" ref="G301:R301" si="46">SUM(G299:G300)</f>
        <v>0</v>
      </c>
      <c r="H301" s="2138">
        <f t="shared" si="46"/>
        <v>0</v>
      </c>
      <c r="I301" s="2138">
        <f t="shared" si="46"/>
        <v>0</v>
      </c>
      <c r="J301" s="2138">
        <f t="shared" si="46"/>
        <v>0</v>
      </c>
      <c r="K301" s="2138">
        <f t="shared" si="46"/>
        <v>0</v>
      </c>
      <c r="L301" s="2138">
        <f t="shared" si="46"/>
        <v>0</v>
      </c>
      <c r="M301" s="2138">
        <f t="shared" si="46"/>
        <v>0</v>
      </c>
      <c r="N301" s="2138">
        <f t="shared" si="46"/>
        <v>0</v>
      </c>
      <c r="O301" s="2138">
        <f t="shared" si="46"/>
        <v>0</v>
      </c>
      <c r="P301" s="2138">
        <f t="shared" si="46"/>
        <v>0</v>
      </c>
      <c r="Q301" s="2138">
        <f t="shared" si="46"/>
        <v>0</v>
      </c>
      <c r="R301" s="2167">
        <f t="shared" si="46"/>
        <v>0</v>
      </c>
      <c r="S301" s="2126"/>
      <c r="T301" s="2126"/>
      <c r="U301" s="2126"/>
      <c r="V301" s="2126"/>
      <c r="W301" s="478"/>
      <c r="X301" s="478"/>
      <c r="Y301" s="566"/>
      <c r="Z301" s="566"/>
      <c r="AA301" s="566"/>
      <c r="AB301" s="566"/>
      <c r="AC301" s="566"/>
      <c r="AD301" s="566"/>
      <c r="AE301" s="566"/>
      <c r="AF301" s="566"/>
      <c r="AG301" s="566"/>
      <c r="AH301" s="566"/>
      <c r="AI301" s="566"/>
      <c r="AJ301" s="566"/>
      <c r="AK301" s="566"/>
      <c r="AL301" s="566"/>
      <c r="AM301" s="566"/>
      <c r="AN301" s="566"/>
      <c r="AO301" s="566"/>
      <c r="AP301" s="566"/>
      <c r="AQ301" s="566"/>
      <c r="AR301" s="566"/>
      <c r="AS301" s="566"/>
      <c r="AT301" s="566"/>
      <c r="AU301" s="566"/>
    </row>
    <row r="302" spans="1:47" hidden="1" x14ac:dyDescent="0.15">
      <c r="A302" s="2126"/>
      <c r="B302" s="2126"/>
      <c r="C302" s="2126"/>
      <c r="D302" s="2187" t="str">
        <f>'5a'!D196</f>
        <v>Otro (dos)</v>
      </c>
      <c r="E302" s="2169"/>
      <c r="F302" s="2151"/>
      <c r="G302" s="2175">
        <f>'5a'!F196</f>
        <v>0.21</v>
      </c>
      <c r="H302" s="2130"/>
      <c r="I302" s="2130"/>
      <c r="J302" s="2126"/>
      <c r="K302" s="2126"/>
      <c r="L302" s="2126"/>
      <c r="M302" s="2126"/>
      <c r="N302" s="2126"/>
      <c r="O302" s="2126"/>
      <c r="P302" s="2126"/>
      <c r="Q302" s="2126"/>
      <c r="R302" s="2146"/>
      <c r="S302" s="2126"/>
      <c r="T302" s="2126"/>
      <c r="U302" s="2126"/>
      <c r="V302" s="2126"/>
      <c r="W302" s="478"/>
      <c r="X302" s="478"/>
      <c r="Y302" s="566"/>
      <c r="Z302" s="566"/>
      <c r="AA302" s="566"/>
      <c r="AB302" s="566"/>
      <c r="AC302" s="566"/>
      <c r="AD302" s="566"/>
      <c r="AE302" s="566"/>
      <c r="AF302" s="566"/>
      <c r="AG302" s="566"/>
      <c r="AH302" s="566"/>
      <c r="AI302" s="566"/>
      <c r="AJ302" s="566"/>
      <c r="AK302" s="566"/>
      <c r="AL302" s="566"/>
      <c r="AM302" s="566"/>
      <c r="AN302" s="566"/>
      <c r="AO302" s="566"/>
      <c r="AP302" s="566"/>
      <c r="AQ302" s="566"/>
      <c r="AR302" s="566"/>
      <c r="AS302" s="566"/>
      <c r="AT302" s="566"/>
      <c r="AU302" s="566"/>
    </row>
    <row r="303" spans="1:47" hidden="1" x14ac:dyDescent="0.15">
      <c r="A303" s="2126"/>
      <c r="B303" s="2126"/>
      <c r="C303" s="2126"/>
      <c r="D303" s="2158" t="s">
        <v>1291</v>
      </c>
      <c r="E303" s="2130">
        <f>SUM(G303:R303)</f>
        <v>0</v>
      </c>
      <c r="F303" s="2126"/>
      <c r="G303" s="2130">
        <f>'2b'!F352</f>
        <v>0</v>
      </c>
      <c r="H303" s="2130">
        <f>'2b'!G352</f>
        <v>0</v>
      </c>
      <c r="I303" s="2130">
        <f>'2b'!H352</f>
        <v>0</v>
      </c>
      <c r="J303" s="2130">
        <f>'2b'!I352</f>
        <v>0</v>
      </c>
      <c r="K303" s="2130">
        <f>'2b'!J352</f>
        <v>0</v>
      </c>
      <c r="L303" s="2130">
        <f>'2b'!K352</f>
        <v>0</v>
      </c>
      <c r="M303" s="2130">
        <f>'2b'!L352</f>
        <v>0</v>
      </c>
      <c r="N303" s="2130">
        <f>'2b'!M352</f>
        <v>0</v>
      </c>
      <c r="O303" s="2130">
        <f>'2b'!N352</f>
        <v>0</v>
      </c>
      <c r="P303" s="2130">
        <f>'2b'!O352</f>
        <v>0</v>
      </c>
      <c r="Q303" s="2130">
        <f>'2b'!P352</f>
        <v>0</v>
      </c>
      <c r="R303" s="2146">
        <f>'2b'!Q352</f>
        <v>0</v>
      </c>
      <c r="S303" s="2126"/>
      <c r="T303" s="2126"/>
      <c r="U303" s="2126"/>
      <c r="V303" s="2126"/>
      <c r="W303" s="478"/>
      <c r="X303" s="478"/>
      <c r="Y303" s="566"/>
      <c r="Z303" s="566"/>
      <c r="AA303" s="566"/>
      <c r="AB303" s="566"/>
      <c r="AC303" s="566"/>
      <c r="AD303" s="566"/>
      <c r="AE303" s="566"/>
      <c r="AF303" s="566"/>
      <c r="AG303" s="566"/>
      <c r="AH303" s="566"/>
      <c r="AI303" s="566"/>
      <c r="AJ303" s="566"/>
      <c r="AK303" s="566"/>
      <c r="AL303" s="566"/>
      <c r="AM303" s="566"/>
      <c r="AN303" s="566"/>
      <c r="AO303" s="566"/>
      <c r="AP303" s="566"/>
      <c r="AQ303" s="566"/>
      <c r="AR303" s="566"/>
      <c r="AS303" s="566"/>
      <c r="AT303" s="566"/>
      <c r="AU303" s="566"/>
    </row>
    <row r="304" spans="1:47" hidden="1" x14ac:dyDescent="0.15">
      <c r="A304" s="2126"/>
      <c r="B304" s="2126"/>
      <c r="C304" s="2126"/>
      <c r="D304" s="2158" t="s">
        <v>1283</v>
      </c>
      <c r="E304" s="2154">
        <f>SUM(G304:R304)</f>
        <v>0</v>
      </c>
      <c r="F304" s="2126"/>
      <c r="G304" s="2130">
        <f t="shared" ref="G304:R304" si="47">+G303*$G302</f>
        <v>0</v>
      </c>
      <c r="H304" s="2130">
        <f t="shared" si="47"/>
        <v>0</v>
      </c>
      <c r="I304" s="2130">
        <f t="shared" si="47"/>
        <v>0</v>
      </c>
      <c r="J304" s="2130">
        <f t="shared" si="47"/>
        <v>0</v>
      </c>
      <c r="K304" s="2130">
        <f t="shared" si="47"/>
        <v>0</v>
      </c>
      <c r="L304" s="2130">
        <f t="shared" si="47"/>
        <v>0</v>
      </c>
      <c r="M304" s="2130">
        <f t="shared" si="47"/>
        <v>0</v>
      </c>
      <c r="N304" s="2130">
        <f t="shared" si="47"/>
        <v>0</v>
      </c>
      <c r="O304" s="2130">
        <f t="shared" si="47"/>
        <v>0</v>
      </c>
      <c r="P304" s="2130">
        <f t="shared" si="47"/>
        <v>0</v>
      </c>
      <c r="Q304" s="2130">
        <f t="shared" si="47"/>
        <v>0</v>
      </c>
      <c r="R304" s="2153">
        <f t="shared" si="47"/>
        <v>0</v>
      </c>
      <c r="S304" s="2126"/>
      <c r="T304" s="2126"/>
      <c r="U304" s="2126"/>
      <c r="V304" s="2126"/>
      <c r="W304" s="478"/>
      <c r="X304" s="478"/>
      <c r="Y304" s="566"/>
      <c r="Z304" s="566"/>
      <c r="AA304" s="566"/>
      <c r="AB304" s="566"/>
      <c r="AC304" s="566"/>
      <c r="AD304" s="566"/>
      <c r="AE304" s="566"/>
      <c r="AF304" s="566"/>
      <c r="AG304" s="566"/>
      <c r="AH304" s="566"/>
      <c r="AI304" s="566"/>
      <c r="AJ304" s="566"/>
      <c r="AK304" s="566"/>
      <c r="AL304" s="566"/>
      <c r="AM304" s="566"/>
      <c r="AN304" s="566"/>
      <c r="AO304" s="566"/>
      <c r="AP304" s="566"/>
      <c r="AQ304" s="566"/>
      <c r="AR304" s="566"/>
      <c r="AS304" s="566"/>
      <c r="AT304" s="566"/>
      <c r="AU304" s="566"/>
    </row>
    <row r="305" spans="1:47" hidden="1" x14ac:dyDescent="0.15">
      <c r="A305" s="2126"/>
      <c r="B305" s="2126"/>
      <c r="C305" s="2126"/>
      <c r="D305" s="2161" t="s">
        <v>1288</v>
      </c>
      <c r="E305" s="2162">
        <f>SUM(G305:R305)</f>
        <v>0</v>
      </c>
      <c r="F305" s="2139"/>
      <c r="G305" s="2138">
        <f t="shared" ref="G305:R305" si="48">SUM(G303:G304)</f>
        <v>0</v>
      </c>
      <c r="H305" s="2138">
        <f t="shared" si="48"/>
        <v>0</v>
      </c>
      <c r="I305" s="2138">
        <f t="shared" si="48"/>
        <v>0</v>
      </c>
      <c r="J305" s="2138">
        <f t="shared" si="48"/>
        <v>0</v>
      </c>
      <c r="K305" s="2138">
        <f t="shared" si="48"/>
        <v>0</v>
      </c>
      <c r="L305" s="2138">
        <f t="shared" si="48"/>
        <v>0</v>
      </c>
      <c r="M305" s="2138">
        <f t="shared" si="48"/>
        <v>0</v>
      </c>
      <c r="N305" s="2138">
        <f t="shared" si="48"/>
        <v>0</v>
      </c>
      <c r="O305" s="2138">
        <f t="shared" si="48"/>
        <v>0</v>
      </c>
      <c r="P305" s="2138">
        <f t="shared" si="48"/>
        <v>0</v>
      </c>
      <c r="Q305" s="2138">
        <f t="shared" si="48"/>
        <v>0</v>
      </c>
      <c r="R305" s="2167">
        <f t="shared" si="48"/>
        <v>0</v>
      </c>
      <c r="S305" s="2126"/>
      <c r="T305" s="2126"/>
      <c r="U305" s="2126"/>
      <c r="V305" s="2126"/>
      <c r="W305" s="478"/>
      <c r="X305" s="478"/>
      <c r="Y305" s="566"/>
      <c r="Z305" s="566"/>
      <c r="AA305" s="566"/>
      <c r="AB305" s="566"/>
      <c r="AC305" s="566"/>
      <c r="AD305" s="566"/>
      <c r="AE305" s="566"/>
      <c r="AF305" s="566"/>
      <c r="AG305" s="566"/>
      <c r="AH305" s="566"/>
      <c r="AI305" s="566"/>
      <c r="AJ305" s="566"/>
      <c r="AK305" s="566"/>
      <c r="AL305" s="566"/>
      <c r="AM305" s="566"/>
      <c r="AN305" s="566"/>
      <c r="AO305" s="566"/>
      <c r="AP305" s="566"/>
      <c r="AQ305" s="566"/>
      <c r="AR305" s="566"/>
      <c r="AS305" s="566"/>
      <c r="AT305" s="566"/>
      <c r="AU305" s="566"/>
    </row>
    <row r="306" spans="1:47" hidden="1" x14ac:dyDescent="0.15">
      <c r="A306" s="2126"/>
      <c r="B306" s="2126"/>
      <c r="C306" s="2126"/>
      <c r="D306" s="2187" t="str">
        <f>'5a'!D197</f>
        <v>Otro (tres)</v>
      </c>
      <c r="E306" s="2169"/>
      <c r="F306" s="2151"/>
      <c r="G306" s="2175">
        <f>'5a'!F197</f>
        <v>0.21</v>
      </c>
      <c r="H306" s="2130"/>
      <c r="I306" s="2130"/>
      <c r="J306" s="2126"/>
      <c r="K306" s="2126"/>
      <c r="L306" s="2126"/>
      <c r="M306" s="2126"/>
      <c r="N306" s="2126"/>
      <c r="O306" s="2126"/>
      <c r="P306" s="2126"/>
      <c r="Q306" s="2126"/>
      <c r="R306" s="2146"/>
      <c r="S306" s="2126"/>
      <c r="T306" s="2126"/>
      <c r="U306" s="2126"/>
      <c r="V306" s="2126"/>
      <c r="W306" s="478"/>
      <c r="X306" s="478"/>
      <c r="Y306" s="566"/>
      <c r="Z306" s="566"/>
      <c r="AA306" s="566"/>
      <c r="AB306" s="566"/>
      <c r="AC306" s="566"/>
      <c r="AD306" s="566"/>
      <c r="AE306" s="566"/>
      <c r="AF306" s="566"/>
      <c r="AG306" s="566"/>
      <c r="AH306" s="566"/>
      <c r="AI306" s="566"/>
      <c r="AJ306" s="566"/>
      <c r="AK306" s="566"/>
      <c r="AL306" s="566"/>
      <c r="AM306" s="566"/>
      <c r="AN306" s="566"/>
      <c r="AO306" s="566"/>
      <c r="AP306" s="566"/>
      <c r="AQ306" s="566"/>
      <c r="AR306" s="566"/>
      <c r="AS306" s="566"/>
      <c r="AT306" s="566"/>
      <c r="AU306" s="566"/>
    </row>
    <row r="307" spans="1:47" hidden="1" x14ac:dyDescent="0.15">
      <c r="A307" s="2126"/>
      <c r="B307" s="2126"/>
      <c r="C307" s="2126"/>
      <c r="D307" s="2158" t="s">
        <v>1291</v>
      </c>
      <c r="E307" s="2130">
        <f>SUM(G307:R307)</f>
        <v>0</v>
      </c>
      <c r="F307" s="2126"/>
      <c r="G307" s="2130">
        <f>'2b'!F359</f>
        <v>0</v>
      </c>
      <c r="H307" s="2130">
        <f>'2b'!G359</f>
        <v>0</v>
      </c>
      <c r="I307" s="2130">
        <f>'2b'!H359</f>
        <v>0</v>
      </c>
      <c r="J307" s="2130">
        <f>'2b'!I359</f>
        <v>0</v>
      </c>
      <c r="K307" s="2130">
        <f>'2b'!J359</f>
        <v>0</v>
      </c>
      <c r="L307" s="2130">
        <f>'2b'!K359</f>
        <v>0</v>
      </c>
      <c r="M307" s="2130">
        <f>'2b'!L359</f>
        <v>0</v>
      </c>
      <c r="N307" s="2130">
        <f>'2b'!M359</f>
        <v>0</v>
      </c>
      <c r="O307" s="2130">
        <f>'2b'!N359</f>
        <v>0</v>
      </c>
      <c r="P307" s="2130">
        <f>'2b'!O359</f>
        <v>0</v>
      </c>
      <c r="Q307" s="2130">
        <f>'2b'!P359</f>
        <v>0</v>
      </c>
      <c r="R307" s="2146">
        <f>'2b'!Q359</f>
        <v>0</v>
      </c>
      <c r="S307" s="2126"/>
      <c r="T307" s="2126"/>
      <c r="U307" s="2126"/>
      <c r="V307" s="2126"/>
      <c r="W307" s="478"/>
      <c r="X307" s="478"/>
      <c r="Y307" s="566"/>
      <c r="Z307" s="566"/>
      <c r="AA307" s="566"/>
      <c r="AB307" s="566"/>
      <c r="AC307" s="566"/>
      <c r="AD307" s="566"/>
      <c r="AE307" s="566"/>
      <c r="AF307" s="566"/>
      <c r="AG307" s="566"/>
      <c r="AH307" s="566"/>
      <c r="AI307" s="566"/>
      <c r="AJ307" s="566"/>
      <c r="AK307" s="566"/>
      <c r="AL307" s="566"/>
      <c r="AM307" s="566"/>
      <c r="AN307" s="566"/>
      <c r="AO307" s="566"/>
      <c r="AP307" s="566"/>
      <c r="AQ307" s="566"/>
      <c r="AR307" s="566"/>
      <c r="AS307" s="566"/>
      <c r="AT307" s="566"/>
      <c r="AU307" s="566"/>
    </row>
    <row r="308" spans="1:47" hidden="1" x14ac:dyDescent="0.15">
      <c r="A308" s="2126"/>
      <c r="B308" s="2126"/>
      <c r="C308" s="2126"/>
      <c r="D308" s="2158" t="s">
        <v>1283</v>
      </c>
      <c r="E308" s="2154">
        <f>SUM(G308:R308)</f>
        <v>0</v>
      </c>
      <c r="F308" s="2126"/>
      <c r="G308" s="2130">
        <f t="shared" ref="G308:R308" si="49">+G307*$G306</f>
        <v>0</v>
      </c>
      <c r="H308" s="2130">
        <f t="shared" si="49"/>
        <v>0</v>
      </c>
      <c r="I308" s="2130">
        <f t="shared" si="49"/>
        <v>0</v>
      </c>
      <c r="J308" s="2130">
        <f t="shared" si="49"/>
        <v>0</v>
      </c>
      <c r="K308" s="2130">
        <f t="shared" si="49"/>
        <v>0</v>
      </c>
      <c r="L308" s="2130">
        <f t="shared" si="49"/>
        <v>0</v>
      </c>
      <c r="M308" s="2130">
        <f t="shared" si="49"/>
        <v>0</v>
      </c>
      <c r="N308" s="2130">
        <f t="shared" si="49"/>
        <v>0</v>
      </c>
      <c r="O308" s="2130">
        <f t="shared" si="49"/>
        <v>0</v>
      </c>
      <c r="P308" s="2130">
        <f t="shared" si="49"/>
        <v>0</v>
      </c>
      <c r="Q308" s="2130">
        <f t="shared" si="49"/>
        <v>0</v>
      </c>
      <c r="R308" s="2153">
        <f t="shared" si="49"/>
        <v>0</v>
      </c>
      <c r="S308" s="2126"/>
      <c r="T308" s="2126"/>
      <c r="U308" s="2126"/>
      <c r="V308" s="2126"/>
      <c r="W308" s="478"/>
      <c r="X308" s="478"/>
      <c r="Y308" s="566"/>
      <c r="Z308" s="566"/>
      <c r="AA308" s="566"/>
      <c r="AB308" s="566"/>
      <c r="AC308" s="566"/>
      <c r="AD308" s="566"/>
      <c r="AE308" s="566"/>
      <c r="AF308" s="566"/>
      <c r="AG308" s="566"/>
      <c r="AH308" s="566"/>
      <c r="AI308" s="566"/>
      <c r="AJ308" s="566"/>
      <c r="AK308" s="566"/>
      <c r="AL308" s="566"/>
      <c r="AM308" s="566"/>
      <c r="AN308" s="566"/>
      <c r="AO308" s="566"/>
      <c r="AP308" s="566"/>
      <c r="AQ308" s="566"/>
      <c r="AR308" s="566"/>
      <c r="AS308" s="566"/>
      <c r="AT308" s="566"/>
      <c r="AU308" s="566"/>
    </row>
    <row r="309" spans="1:47" hidden="1" x14ac:dyDescent="0.15">
      <c r="A309" s="2126"/>
      <c r="B309" s="2126"/>
      <c r="C309" s="2126"/>
      <c r="D309" s="2161" t="s">
        <v>1288</v>
      </c>
      <c r="E309" s="2162">
        <f>SUM(G309:R309)</f>
        <v>0</v>
      </c>
      <c r="F309" s="2139"/>
      <c r="G309" s="2138">
        <f t="shared" ref="G309:R309" si="50">SUM(G307:G308)</f>
        <v>0</v>
      </c>
      <c r="H309" s="2138">
        <f t="shared" si="50"/>
        <v>0</v>
      </c>
      <c r="I309" s="2138">
        <f t="shared" si="50"/>
        <v>0</v>
      </c>
      <c r="J309" s="2138">
        <f t="shared" si="50"/>
        <v>0</v>
      </c>
      <c r="K309" s="2138">
        <f t="shared" si="50"/>
        <v>0</v>
      </c>
      <c r="L309" s="2138">
        <f t="shared" si="50"/>
        <v>0</v>
      </c>
      <c r="M309" s="2138">
        <f t="shared" si="50"/>
        <v>0</v>
      </c>
      <c r="N309" s="2138">
        <f t="shared" si="50"/>
        <v>0</v>
      </c>
      <c r="O309" s="2138">
        <f t="shared" si="50"/>
        <v>0</v>
      </c>
      <c r="P309" s="2138">
        <f t="shared" si="50"/>
        <v>0</v>
      </c>
      <c r="Q309" s="2138">
        <f t="shared" si="50"/>
        <v>0</v>
      </c>
      <c r="R309" s="2167">
        <f t="shared" si="50"/>
        <v>0</v>
      </c>
      <c r="S309" s="2126"/>
      <c r="T309" s="2126"/>
      <c r="U309" s="2126"/>
      <c r="V309" s="2126"/>
      <c r="W309" s="478"/>
      <c r="X309" s="478"/>
      <c r="Y309" s="566"/>
      <c r="Z309" s="566"/>
      <c r="AA309" s="566"/>
      <c r="AB309" s="566"/>
      <c r="AC309" s="566"/>
      <c r="AD309" s="566"/>
      <c r="AE309" s="566"/>
      <c r="AF309" s="566"/>
      <c r="AG309" s="566"/>
      <c r="AH309" s="566"/>
      <c r="AI309" s="566"/>
      <c r="AJ309" s="566"/>
      <c r="AK309" s="566"/>
      <c r="AL309" s="566"/>
      <c r="AM309" s="566"/>
      <c r="AN309" s="566"/>
      <c r="AO309" s="566"/>
      <c r="AP309" s="566"/>
      <c r="AQ309" s="566"/>
      <c r="AR309" s="566"/>
      <c r="AS309" s="566"/>
      <c r="AT309" s="566"/>
      <c r="AU309" s="566"/>
    </row>
    <row r="310" spans="1:47" hidden="1" x14ac:dyDescent="0.15">
      <c r="A310" s="2126"/>
      <c r="B310" s="2126"/>
      <c r="C310" s="2130">
        <v>9</v>
      </c>
      <c r="D310" s="2828" t="s">
        <v>86</v>
      </c>
      <c r="E310" s="2829"/>
      <c r="F310" s="2151"/>
      <c r="G310" s="2175">
        <f>'5a'!$F$199</f>
        <v>0.21</v>
      </c>
      <c r="H310" s="2130"/>
      <c r="I310" s="2130"/>
      <c r="J310" s="2126"/>
      <c r="K310" s="2126"/>
      <c r="L310" s="2126"/>
      <c r="M310" s="2126"/>
      <c r="N310" s="2126"/>
      <c r="O310" s="2126"/>
      <c r="P310" s="2126"/>
      <c r="Q310" s="2126"/>
      <c r="R310" s="2126"/>
      <c r="S310" s="2126"/>
      <c r="T310" s="2126"/>
      <c r="U310" s="2126"/>
      <c r="V310" s="2126"/>
      <c r="W310" s="478"/>
      <c r="X310" s="478"/>
      <c r="Y310" s="566"/>
      <c r="Z310" s="566"/>
      <c r="AA310" s="566"/>
      <c r="AB310" s="566"/>
      <c r="AC310" s="566"/>
      <c r="AD310" s="566"/>
      <c r="AE310" s="566"/>
      <c r="AF310" s="566"/>
      <c r="AG310" s="566"/>
      <c r="AH310" s="566"/>
      <c r="AI310" s="566"/>
      <c r="AJ310" s="566"/>
      <c r="AK310" s="566"/>
      <c r="AL310" s="566"/>
      <c r="AM310" s="566"/>
      <c r="AN310" s="566"/>
      <c r="AO310" s="566"/>
      <c r="AP310" s="566"/>
      <c r="AQ310" s="566"/>
      <c r="AR310" s="566"/>
      <c r="AS310" s="566"/>
      <c r="AT310" s="566"/>
      <c r="AU310" s="566"/>
    </row>
    <row r="311" spans="1:47" hidden="1" x14ac:dyDescent="0.15">
      <c r="A311" s="2126"/>
      <c r="B311" s="2126"/>
      <c r="C311" s="2126"/>
      <c r="D311" s="2158" t="s">
        <v>1291</v>
      </c>
      <c r="E311" s="2130">
        <f>SUM(G311:R311)</f>
        <v>0</v>
      </c>
      <c r="F311" s="2126"/>
      <c r="G311" s="2130">
        <f>pr!F63</f>
        <v>0</v>
      </c>
      <c r="H311" s="2130">
        <f>pr!G63</f>
        <v>0</v>
      </c>
      <c r="I311" s="2130">
        <f>pr!H63</f>
        <v>0</v>
      </c>
      <c r="J311" s="2130">
        <f>pr!I63</f>
        <v>0</v>
      </c>
      <c r="K311" s="2130">
        <f>pr!J63</f>
        <v>0</v>
      </c>
      <c r="L311" s="2130">
        <f>pr!K63</f>
        <v>0</v>
      </c>
      <c r="M311" s="2130">
        <f>pr!L63</f>
        <v>0</v>
      </c>
      <c r="N311" s="2130">
        <f>pr!M63</f>
        <v>0</v>
      </c>
      <c r="O311" s="2130">
        <f>pr!N63</f>
        <v>0</v>
      </c>
      <c r="P311" s="2130">
        <f>pr!O63</f>
        <v>0</v>
      </c>
      <c r="Q311" s="2130">
        <f>pr!P63</f>
        <v>0</v>
      </c>
      <c r="R311" s="2146">
        <f>pr!Q63</f>
        <v>0</v>
      </c>
      <c r="S311" s="2126"/>
      <c r="T311" s="2126"/>
      <c r="U311" s="2126"/>
      <c r="V311" s="2126"/>
      <c r="W311" s="478"/>
      <c r="X311" s="478"/>
      <c r="Y311" s="566"/>
      <c r="Z311" s="566"/>
      <c r="AA311" s="566"/>
      <c r="AB311" s="566"/>
      <c r="AC311" s="566"/>
      <c r="AD311" s="566"/>
      <c r="AE311" s="566"/>
      <c r="AF311" s="566"/>
      <c r="AG311" s="566"/>
      <c r="AH311" s="566"/>
      <c r="AI311" s="566"/>
      <c r="AJ311" s="566"/>
      <c r="AK311" s="566"/>
      <c r="AL311" s="566"/>
      <c r="AM311" s="566"/>
      <c r="AN311" s="566"/>
      <c r="AO311" s="566"/>
      <c r="AP311" s="566"/>
      <c r="AQ311" s="566"/>
      <c r="AR311" s="566"/>
      <c r="AS311" s="566"/>
      <c r="AT311" s="566"/>
      <c r="AU311" s="566"/>
    </row>
    <row r="312" spans="1:47" hidden="1" x14ac:dyDescent="0.15">
      <c r="A312" s="2126"/>
      <c r="B312" s="2126"/>
      <c r="C312" s="2126"/>
      <c r="D312" s="2158" t="s">
        <v>1283</v>
      </c>
      <c r="E312" s="2154">
        <f>SUM(G312:R312)</f>
        <v>0</v>
      </c>
      <c r="F312" s="2126"/>
      <c r="G312" s="2130">
        <f t="shared" ref="G312:R312" si="51">+G311*$G310</f>
        <v>0</v>
      </c>
      <c r="H312" s="2130">
        <f t="shared" si="51"/>
        <v>0</v>
      </c>
      <c r="I312" s="2130">
        <f t="shared" si="51"/>
        <v>0</v>
      </c>
      <c r="J312" s="2130">
        <f t="shared" si="51"/>
        <v>0</v>
      </c>
      <c r="K312" s="2130">
        <f t="shared" si="51"/>
        <v>0</v>
      </c>
      <c r="L312" s="2130">
        <f t="shared" si="51"/>
        <v>0</v>
      </c>
      <c r="M312" s="2130">
        <f t="shared" si="51"/>
        <v>0</v>
      </c>
      <c r="N312" s="2130">
        <f t="shared" si="51"/>
        <v>0</v>
      </c>
      <c r="O312" s="2130">
        <f t="shared" si="51"/>
        <v>0</v>
      </c>
      <c r="P312" s="2130">
        <f t="shared" si="51"/>
        <v>0</v>
      </c>
      <c r="Q312" s="2130">
        <f t="shared" si="51"/>
        <v>0</v>
      </c>
      <c r="R312" s="2153">
        <f t="shared" si="51"/>
        <v>0</v>
      </c>
      <c r="S312" s="2126"/>
      <c r="T312" s="2126"/>
      <c r="U312" s="2126"/>
      <c r="V312" s="2126"/>
      <c r="W312" s="478"/>
      <c r="X312" s="478"/>
      <c r="Y312" s="566"/>
      <c r="Z312" s="566"/>
      <c r="AA312" s="566"/>
      <c r="AB312" s="566"/>
      <c r="AC312" s="566"/>
      <c r="AD312" s="566"/>
      <c r="AE312" s="566"/>
      <c r="AF312" s="566"/>
      <c r="AG312" s="566"/>
      <c r="AH312" s="566"/>
      <c r="AI312" s="566"/>
      <c r="AJ312" s="566"/>
      <c r="AK312" s="566"/>
      <c r="AL312" s="566"/>
      <c r="AM312" s="566"/>
      <c r="AN312" s="566"/>
      <c r="AO312" s="566"/>
      <c r="AP312" s="566"/>
      <c r="AQ312" s="566"/>
      <c r="AR312" s="566"/>
      <c r="AS312" s="566"/>
      <c r="AT312" s="566"/>
      <c r="AU312" s="566"/>
    </row>
    <row r="313" spans="1:47" ht="15" hidden="1" customHeight="1" x14ac:dyDescent="0.15">
      <c r="A313" s="2126"/>
      <c r="B313" s="2126"/>
      <c r="C313" s="2126"/>
      <c r="D313" s="2161" t="s">
        <v>1288</v>
      </c>
      <c r="E313" s="2162">
        <f>SUM(G313:R313)</f>
        <v>0</v>
      </c>
      <c r="F313" s="2139"/>
      <c r="G313" s="2138">
        <f t="shared" ref="G313:R313" si="52">SUM(G311:G312)</f>
        <v>0</v>
      </c>
      <c r="H313" s="2138">
        <f t="shared" si="52"/>
        <v>0</v>
      </c>
      <c r="I313" s="2138">
        <f t="shared" si="52"/>
        <v>0</v>
      </c>
      <c r="J313" s="2138">
        <f t="shared" si="52"/>
        <v>0</v>
      </c>
      <c r="K313" s="2138">
        <f t="shared" si="52"/>
        <v>0</v>
      </c>
      <c r="L313" s="2138">
        <f t="shared" si="52"/>
        <v>0</v>
      </c>
      <c r="M313" s="2138">
        <f t="shared" si="52"/>
        <v>0</v>
      </c>
      <c r="N313" s="2138">
        <f t="shared" si="52"/>
        <v>0</v>
      </c>
      <c r="O313" s="2138">
        <f t="shared" si="52"/>
        <v>0</v>
      </c>
      <c r="P313" s="2138">
        <f t="shared" si="52"/>
        <v>0</v>
      </c>
      <c r="Q313" s="2138">
        <f t="shared" si="52"/>
        <v>0</v>
      </c>
      <c r="R313" s="2167">
        <f t="shared" si="52"/>
        <v>0</v>
      </c>
      <c r="S313" s="2126"/>
      <c r="T313" s="2126"/>
      <c r="U313" s="2126"/>
      <c r="V313" s="2126"/>
      <c r="W313" s="478"/>
      <c r="X313" s="478"/>
      <c r="Y313" s="566"/>
      <c r="Z313" s="566"/>
      <c r="AA313" s="566"/>
      <c r="AB313" s="566"/>
      <c r="AC313" s="566"/>
      <c r="AD313" s="566"/>
      <c r="AE313" s="566"/>
      <c r="AF313" s="566"/>
      <c r="AG313" s="566"/>
      <c r="AH313" s="566"/>
      <c r="AI313" s="566"/>
      <c r="AJ313" s="566"/>
      <c r="AK313" s="566"/>
      <c r="AL313" s="566"/>
      <c r="AM313" s="566"/>
      <c r="AN313" s="566"/>
      <c r="AO313" s="566"/>
      <c r="AP313" s="566"/>
      <c r="AQ313" s="566"/>
      <c r="AR313" s="566"/>
      <c r="AS313" s="566"/>
      <c r="AT313" s="566"/>
      <c r="AU313" s="566"/>
    </row>
    <row r="314" spans="1:47" hidden="1" x14ac:dyDescent="0.15">
      <c r="A314" s="2126"/>
      <c r="B314" s="2126"/>
      <c r="C314" s="2130">
        <v>10</v>
      </c>
      <c r="D314" s="2828" t="s">
        <v>87</v>
      </c>
      <c r="E314" s="2829"/>
      <c r="F314" s="2151"/>
      <c r="G314" s="2175">
        <f>'5a'!$F$203</f>
        <v>0.21</v>
      </c>
      <c r="H314" s="2130"/>
      <c r="I314" s="2130"/>
      <c r="J314" s="2126"/>
      <c r="K314" s="2126"/>
      <c r="L314" s="2126"/>
      <c r="M314" s="2126"/>
      <c r="N314" s="2126"/>
      <c r="O314" s="2126"/>
      <c r="P314" s="2126"/>
      <c r="Q314" s="2126"/>
      <c r="R314" s="2126"/>
      <c r="S314" s="2126"/>
      <c r="T314" s="2126"/>
      <c r="U314" s="2126"/>
      <c r="V314" s="2126"/>
      <c r="W314" s="478"/>
      <c r="X314" s="478"/>
      <c r="Y314" s="566"/>
      <c r="Z314" s="566"/>
      <c r="AA314" s="566"/>
      <c r="AB314" s="566"/>
      <c r="AC314" s="566"/>
      <c r="AD314" s="566"/>
      <c r="AE314" s="566"/>
      <c r="AF314" s="566"/>
      <c r="AG314" s="566"/>
      <c r="AH314" s="566"/>
      <c r="AI314" s="566"/>
      <c r="AJ314" s="566"/>
      <c r="AK314" s="566"/>
      <c r="AL314" s="566"/>
      <c r="AM314" s="566"/>
      <c r="AN314" s="566"/>
      <c r="AO314" s="566"/>
      <c r="AP314" s="566"/>
      <c r="AQ314" s="566"/>
      <c r="AR314" s="566"/>
      <c r="AS314" s="566"/>
      <c r="AT314" s="566"/>
      <c r="AU314" s="566"/>
    </row>
    <row r="315" spans="1:47" hidden="1" x14ac:dyDescent="0.15">
      <c r="A315" s="2126"/>
      <c r="B315" s="2126"/>
      <c r="C315" s="2126"/>
      <c r="D315" s="2158" t="s">
        <v>1291</v>
      </c>
      <c r="E315" s="2130">
        <f>SUM(G315:R315)</f>
        <v>0</v>
      </c>
      <c r="F315" s="2126"/>
      <c r="G315" s="2130">
        <f>'2b'!F386</f>
        <v>0</v>
      </c>
      <c r="H315" s="2130">
        <f>'2b'!G386</f>
        <v>0</v>
      </c>
      <c r="I315" s="2130">
        <f>'2b'!H386</f>
        <v>0</v>
      </c>
      <c r="J315" s="2130">
        <f>'2b'!I386</f>
        <v>0</v>
      </c>
      <c r="K315" s="2130">
        <f>'2b'!J386</f>
        <v>0</v>
      </c>
      <c r="L315" s="2130">
        <f>'2b'!K386</f>
        <v>0</v>
      </c>
      <c r="M315" s="2130">
        <f>'2b'!L386</f>
        <v>0</v>
      </c>
      <c r="N315" s="2130">
        <f>'2b'!M386</f>
        <v>0</v>
      </c>
      <c r="O315" s="2130">
        <f>'2b'!N386</f>
        <v>0</v>
      </c>
      <c r="P315" s="2130">
        <f>'2b'!O386</f>
        <v>0</v>
      </c>
      <c r="Q315" s="2130">
        <f>'2b'!P386</f>
        <v>0</v>
      </c>
      <c r="R315" s="2146">
        <f>'2b'!Q386</f>
        <v>0</v>
      </c>
      <c r="S315" s="2126"/>
      <c r="T315" s="2126"/>
      <c r="U315" s="2126"/>
      <c r="V315" s="2126"/>
      <c r="W315" s="478"/>
      <c r="X315" s="478"/>
      <c r="Y315" s="566"/>
      <c r="Z315" s="566"/>
      <c r="AA315" s="566"/>
      <c r="AB315" s="566"/>
      <c r="AC315" s="566"/>
      <c r="AD315" s="566"/>
      <c r="AE315" s="566"/>
      <c r="AF315" s="566"/>
      <c r="AG315" s="566"/>
      <c r="AH315" s="566"/>
      <c r="AI315" s="566"/>
      <c r="AJ315" s="566"/>
      <c r="AK315" s="566"/>
      <c r="AL315" s="566"/>
      <c r="AM315" s="566"/>
      <c r="AN315" s="566"/>
      <c r="AO315" s="566"/>
      <c r="AP315" s="566"/>
      <c r="AQ315" s="566"/>
      <c r="AR315" s="566"/>
      <c r="AS315" s="566"/>
      <c r="AT315" s="566"/>
      <c r="AU315" s="566"/>
    </row>
    <row r="316" spans="1:47" hidden="1" x14ac:dyDescent="0.15">
      <c r="A316" s="2126"/>
      <c r="B316" s="2126"/>
      <c r="C316" s="2126"/>
      <c r="D316" s="2158" t="s">
        <v>1283</v>
      </c>
      <c r="E316" s="2154">
        <f>SUM(G316:R316)</f>
        <v>0</v>
      </c>
      <c r="F316" s="2126"/>
      <c r="G316" s="2130">
        <f t="shared" ref="G316:R316" si="53">+G315*$G314</f>
        <v>0</v>
      </c>
      <c r="H316" s="2130">
        <f t="shared" si="53"/>
        <v>0</v>
      </c>
      <c r="I316" s="2130">
        <f t="shared" si="53"/>
        <v>0</v>
      </c>
      <c r="J316" s="2130">
        <f t="shared" si="53"/>
        <v>0</v>
      </c>
      <c r="K316" s="2130">
        <f t="shared" si="53"/>
        <v>0</v>
      </c>
      <c r="L316" s="2130">
        <f t="shared" si="53"/>
        <v>0</v>
      </c>
      <c r="M316" s="2130">
        <f t="shared" si="53"/>
        <v>0</v>
      </c>
      <c r="N316" s="2130">
        <f t="shared" si="53"/>
        <v>0</v>
      </c>
      <c r="O316" s="2130">
        <f t="shared" si="53"/>
        <v>0</v>
      </c>
      <c r="P316" s="2130">
        <f t="shared" si="53"/>
        <v>0</v>
      </c>
      <c r="Q316" s="2130">
        <f t="shared" si="53"/>
        <v>0</v>
      </c>
      <c r="R316" s="2153">
        <f t="shared" si="53"/>
        <v>0</v>
      </c>
      <c r="S316" s="2126"/>
      <c r="T316" s="2126"/>
      <c r="U316" s="2126"/>
      <c r="V316" s="2126"/>
      <c r="W316" s="478"/>
      <c r="X316" s="478"/>
      <c r="Y316" s="566"/>
      <c r="Z316" s="566"/>
      <c r="AA316" s="566"/>
      <c r="AB316" s="566"/>
      <c r="AC316" s="566"/>
      <c r="AD316" s="566"/>
      <c r="AE316" s="566"/>
      <c r="AF316" s="566"/>
      <c r="AG316" s="566"/>
      <c r="AH316" s="566"/>
      <c r="AI316" s="566"/>
      <c r="AJ316" s="566"/>
      <c r="AK316" s="566"/>
      <c r="AL316" s="566"/>
      <c r="AM316" s="566"/>
      <c r="AN316" s="566"/>
      <c r="AO316" s="566"/>
      <c r="AP316" s="566"/>
      <c r="AQ316" s="566"/>
      <c r="AR316" s="566"/>
      <c r="AS316" s="566"/>
      <c r="AT316" s="566"/>
      <c r="AU316" s="566"/>
    </row>
    <row r="317" spans="1:47" hidden="1" x14ac:dyDescent="0.15">
      <c r="A317" s="2126"/>
      <c r="B317" s="2126"/>
      <c r="C317" s="2126"/>
      <c r="D317" s="2161" t="s">
        <v>1288</v>
      </c>
      <c r="E317" s="2162">
        <f>SUM(G317:R317)</f>
        <v>0</v>
      </c>
      <c r="F317" s="2139"/>
      <c r="G317" s="2138">
        <f t="shared" ref="G317:R317" si="54">SUM(G315:G316)</f>
        <v>0</v>
      </c>
      <c r="H317" s="2138">
        <f t="shared" si="54"/>
        <v>0</v>
      </c>
      <c r="I317" s="2138">
        <f t="shared" si="54"/>
        <v>0</v>
      </c>
      <c r="J317" s="2138">
        <f t="shared" si="54"/>
        <v>0</v>
      </c>
      <c r="K317" s="2138">
        <f t="shared" si="54"/>
        <v>0</v>
      </c>
      <c r="L317" s="2138">
        <f t="shared" si="54"/>
        <v>0</v>
      </c>
      <c r="M317" s="2138">
        <f t="shared" si="54"/>
        <v>0</v>
      </c>
      <c r="N317" s="2138">
        <f t="shared" si="54"/>
        <v>0</v>
      </c>
      <c r="O317" s="2138">
        <f t="shared" si="54"/>
        <v>0</v>
      </c>
      <c r="P317" s="2138">
        <f t="shared" si="54"/>
        <v>0</v>
      </c>
      <c r="Q317" s="2138">
        <f t="shared" si="54"/>
        <v>0</v>
      </c>
      <c r="R317" s="2167">
        <f t="shared" si="54"/>
        <v>0</v>
      </c>
      <c r="S317" s="2126"/>
      <c r="T317" s="2126"/>
      <c r="U317" s="2126"/>
      <c r="V317" s="2126"/>
      <c r="W317" s="478"/>
      <c r="X317" s="478"/>
      <c r="Y317" s="566"/>
      <c r="Z317" s="566"/>
      <c r="AA317" s="566"/>
      <c r="AB317" s="566"/>
      <c r="AC317" s="566"/>
      <c r="AD317" s="566"/>
      <c r="AE317" s="566"/>
      <c r="AF317" s="566"/>
      <c r="AG317" s="566"/>
      <c r="AH317" s="566"/>
      <c r="AI317" s="566"/>
      <c r="AJ317" s="566"/>
      <c r="AK317" s="566"/>
      <c r="AL317" s="566"/>
      <c r="AM317" s="566"/>
      <c r="AN317" s="566"/>
      <c r="AO317" s="566"/>
      <c r="AP317" s="566"/>
      <c r="AQ317" s="566"/>
      <c r="AR317" s="566"/>
      <c r="AS317" s="566"/>
      <c r="AT317" s="566"/>
      <c r="AU317" s="566"/>
    </row>
    <row r="318" spans="1:47" hidden="1" x14ac:dyDescent="0.15">
      <c r="A318" s="2126"/>
      <c r="B318" s="2126"/>
      <c r="C318" s="2130" t="s">
        <v>974</v>
      </c>
      <c r="D318" s="2130" t="s">
        <v>973</v>
      </c>
      <c r="E318" s="2130"/>
      <c r="F318" s="2130"/>
      <c r="G318" s="2130"/>
      <c r="H318" s="2130"/>
      <c r="I318" s="2130"/>
      <c r="J318" s="2130"/>
      <c r="K318" s="2130"/>
      <c r="L318" s="2130"/>
      <c r="M318" s="2130"/>
      <c r="N318" s="2130"/>
      <c r="O318" s="2130"/>
      <c r="P318" s="2130"/>
      <c r="Q318" s="2130"/>
      <c r="R318" s="2130"/>
      <c r="S318" s="2126"/>
      <c r="T318" s="2126"/>
      <c r="U318" s="2126"/>
      <c r="V318" s="2126"/>
      <c r="W318" s="478"/>
      <c r="X318" s="478"/>
      <c r="Y318" s="566"/>
      <c r="Z318" s="566"/>
      <c r="AA318" s="566"/>
      <c r="AB318" s="566"/>
      <c r="AC318" s="566"/>
      <c r="AD318" s="566"/>
      <c r="AE318" s="566"/>
      <c r="AF318" s="566"/>
      <c r="AG318" s="566"/>
      <c r="AH318" s="566"/>
      <c r="AI318" s="566"/>
      <c r="AJ318" s="566"/>
      <c r="AK318" s="566"/>
      <c r="AL318" s="566"/>
      <c r="AM318" s="566"/>
      <c r="AN318" s="566"/>
      <c r="AO318" s="566"/>
      <c r="AP318" s="566"/>
      <c r="AQ318" s="566"/>
      <c r="AR318" s="566"/>
      <c r="AS318" s="566"/>
      <c r="AT318" s="566"/>
      <c r="AU318" s="566"/>
    </row>
    <row r="319" spans="1:47" hidden="1" x14ac:dyDescent="0.15">
      <c r="A319" s="2126"/>
      <c r="B319" s="2126"/>
      <c r="C319" s="2130"/>
      <c r="D319" s="2155" t="s">
        <v>972</v>
      </c>
      <c r="E319" s="2150">
        <f>+E315+E311+E307+E303+E299+E295+E291+E287+E283+E279+E275+E271+E266+E261+E256+E222+E188+E183+E149</f>
        <v>16740</v>
      </c>
      <c r="F319" s="2150">
        <f t="shared" ref="F319:R319" si="55">+F315+F311+F307+F303+F299+F295+F291+F287+F283+F279+F275+F271+F266+F261+F256+F222+F188+F183+F149</f>
        <v>0</v>
      </c>
      <c r="G319" s="2150">
        <f t="shared" si="55"/>
        <v>1370</v>
      </c>
      <c r="H319" s="2150">
        <f t="shared" si="55"/>
        <v>1370</v>
      </c>
      <c r="I319" s="2150">
        <f t="shared" si="55"/>
        <v>1370</v>
      </c>
      <c r="J319" s="2150">
        <f t="shared" si="55"/>
        <v>1370</v>
      </c>
      <c r="K319" s="2150">
        <f t="shared" si="55"/>
        <v>1370</v>
      </c>
      <c r="L319" s="2150">
        <f t="shared" si="55"/>
        <v>1370</v>
      </c>
      <c r="M319" s="2150">
        <f t="shared" si="55"/>
        <v>1670</v>
      </c>
      <c r="N319" s="2150">
        <f t="shared" si="55"/>
        <v>1370</v>
      </c>
      <c r="O319" s="2150">
        <f t="shared" si="55"/>
        <v>1370</v>
      </c>
      <c r="P319" s="2150">
        <f t="shared" si="55"/>
        <v>1370</v>
      </c>
      <c r="Q319" s="2150">
        <f t="shared" si="55"/>
        <v>1370</v>
      </c>
      <c r="R319" s="2174">
        <f t="shared" si="55"/>
        <v>1370</v>
      </c>
      <c r="S319" s="2126"/>
      <c r="T319" s="2126"/>
      <c r="U319" s="2126"/>
      <c r="V319" s="2126"/>
      <c r="W319" s="478"/>
      <c r="X319" s="478"/>
      <c r="Y319" s="566"/>
      <c r="Z319" s="566"/>
      <c r="AA319" s="566"/>
      <c r="AB319" s="566"/>
      <c r="AC319" s="566"/>
      <c r="AD319" s="566"/>
      <c r="AE319" s="566"/>
      <c r="AF319" s="566"/>
      <c r="AG319" s="566"/>
      <c r="AH319" s="566"/>
      <c r="AI319" s="566"/>
      <c r="AJ319" s="566"/>
      <c r="AK319" s="566"/>
      <c r="AL319" s="566"/>
      <c r="AM319" s="566"/>
      <c r="AN319" s="566"/>
      <c r="AO319" s="566"/>
      <c r="AP319" s="566"/>
      <c r="AQ319" s="566"/>
      <c r="AR319" s="566"/>
      <c r="AS319" s="566"/>
      <c r="AT319" s="566"/>
      <c r="AU319" s="566"/>
    </row>
    <row r="320" spans="1:47" hidden="1" x14ac:dyDescent="0.15">
      <c r="A320" s="2126"/>
      <c r="B320" s="2126"/>
      <c r="C320" s="2130"/>
      <c r="D320" s="2158" t="s">
        <v>1283</v>
      </c>
      <c r="E320" s="2130">
        <f>+E316+E312+E308+E304+E300+E296+E292+E288+E284+E280+E276+E272+E267+E262+E257+E223+E189+E184+E150</f>
        <v>3515.3999999999996</v>
      </c>
      <c r="F320" s="2130">
        <f t="shared" ref="F320:R320" si="56">+F316+F312+F308+F304+F300+F296+F292+F288+F284+F280+F276+F272+F267+F262+F257+F223+F189+F184+F150</f>
        <v>0</v>
      </c>
      <c r="G320" s="2130">
        <f>+G316+G312+G308+G304+G300+G296+G292+G288+G284+G280+G276+G272+G267+G262+G257+G223+G189+G184+G150</f>
        <v>287.7</v>
      </c>
      <c r="H320" s="2130">
        <f t="shared" si="56"/>
        <v>287.7</v>
      </c>
      <c r="I320" s="2130">
        <f t="shared" si="56"/>
        <v>287.7</v>
      </c>
      <c r="J320" s="2130">
        <f t="shared" si="56"/>
        <v>287.7</v>
      </c>
      <c r="K320" s="2130">
        <f t="shared" si="56"/>
        <v>287.7</v>
      </c>
      <c r="L320" s="2130">
        <f t="shared" si="56"/>
        <v>287.7</v>
      </c>
      <c r="M320" s="2130">
        <f t="shared" si="56"/>
        <v>350.7</v>
      </c>
      <c r="N320" s="2130">
        <f t="shared" si="56"/>
        <v>287.7</v>
      </c>
      <c r="O320" s="2130">
        <f t="shared" si="56"/>
        <v>287.7</v>
      </c>
      <c r="P320" s="2130">
        <f t="shared" si="56"/>
        <v>287.7</v>
      </c>
      <c r="Q320" s="2130">
        <f t="shared" si="56"/>
        <v>287.7</v>
      </c>
      <c r="R320" s="2153">
        <f t="shared" si="56"/>
        <v>287.7</v>
      </c>
      <c r="S320" s="2126"/>
      <c r="T320" s="2126"/>
      <c r="U320" s="2126"/>
      <c r="V320" s="2126"/>
      <c r="W320" s="478"/>
      <c r="X320" s="478"/>
      <c r="Y320" s="566"/>
      <c r="Z320" s="566"/>
      <c r="AA320" s="566"/>
      <c r="AB320" s="566"/>
      <c r="AC320" s="566"/>
      <c r="AD320" s="566"/>
      <c r="AE320" s="566"/>
      <c r="AF320" s="566"/>
      <c r="AG320" s="566"/>
      <c r="AH320" s="566"/>
      <c r="AI320" s="566"/>
      <c r="AJ320" s="566"/>
      <c r="AK320" s="566"/>
      <c r="AL320" s="566"/>
      <c r="AM320" s="566"/>
      <c r="AN320" s="566"/>
      <c r="AO320" s="566"/>
      <c r="AP320" s="566"/>
      <c r="AQ320" s="566"/>
      <c r="AR320" s="566"/>
      <c r="AS320" s="566"/>
      <c r="AT320" s="566"/>
      <c r="AU320" s="566"/>
    </row>
    <row r="321" spans="1:47" hidden="1" x14ac:dyDescent="0.15">
      <c r="A321" s="2126"/>
      <c r="B321" s="2126"/>
      <c r="C321" s="2130"/>
      <c r="D321" s="2161" t="s">
        <v>1288</v>
      </c>
      <c r="E321" s="2138">
        <f>+E317+E313+E309+E305+E301+E297+E293+E289+E285+E281+E277+E273+E268+E263+E258+E224+E190+E185+E151</f>
        <v>20255.400000000001</v>
      </c>
      <c r="F321" s="2138">
        <f t="shared" ref="F321:R321" si="57">+F317+F313+F309+F305+F301+F297+F293+F289+F285+F281+F277+F273+F268+F263+F258+F224+F190+F185+F151</f>
        <v>0</v>
      </c>
      <c r="G321" s="2138">
        <f t="shared" si="57"/>
        <v>1657.7</v>
      </c>
      <c r="H321" s="2138">
        <f t="shared" si="57"/>
        <v>1657.7</v>
      </c>
      <c r="I321" s="2138">
        <f t="shared" si="57"/>
        <v>1657.7</v>
      </c>
      <c r="J321" s="2138">
        <f t="shared" si="57"/>
        <v>1657.7</v>
      </c>
      <c r="K321" s="2138">
        <f t="shared" si="57"/>
        <v>1657.7</v>
      </c>
      <c r="L321" s="2138">
        <f t="shared" si="57"/>
        <v>1657.7</v>
      </c>
      <c r="M321" s="2138">
        <f t="shared" si="57"/>
        <v>2020.7</v>
      </c>
      <c r="N321" s="2138">
        <f t="shared" si="57"/>
        <v>1657.7</v>
      </c>
      <c r="O321" s="2138">
        <f t="shared" si="57"/>
        <v>1657.7</v>
      </c>
      <c r="P321" s="2138">
        <f t="shared" si="57"/>
        <v>1657.7</v>
      </c>
      <c r="Q321" s="2138">
        <f t="shared" si="57"/>
        <v>1657.7</v>
      </c>
      <c r="R321" s="2167">
        <f t="shared" si="57"/>
        <v>1657.7</v>
      </c>
      <c r="S321" s="2126"/>
      <c r="T321" s="2126"/>
      <c r="U321" s="2126"/>
      <c r="V321" s="2126"/>
      <c r="W321" s="478"/>
      <c r="X321" s="478"/>
      <c r="Y321" s="566"/>
      <c r="Z321" s="566"/>
      <c r="AA321" s="566"/>
      <c r="AB321" s="566"/>
      <c r="AC321" s="566"/>
      <c r="AD321" s="566"/>
      <c r="AE321" s="566"/>
      <c r="AF321" s="566"/>
      <c r="AG321" s="566"/>
      <c r="AH321" s="566"/>
      <c r="AI321" s="566"/>
      <c r="AJ321" s="566"/>
      <c r="AK321" s="566"/>
      <c r="AL321" s="566"/>
      <c r="AM321" s="566"/>
      <c r="AN321" s="566"/>
      <c r="AO321" s="566"/>
      <c r="AP321" s="566"/>
      <c r="AQ321" s="566"/>
      <c r="AR321" s="566"/>
      <c r="AS321" s="566"/>
      <c r="AT321" s="566"/>
      <c r="AU321" s="566"/>
    </row>
    <row r="322" spans="1:47" ht="24" hidden="1" customHeight="1" x14ac:dyDescent="0.15">
      <c r="A322" s="2126"/>
      <c r="B322" s="2126"/>
      <c r="C322" s="2130"/>
      <c r="D322" s="2130"/>
      <c r="E322" s="2130"/>
      <c r="F322" s="2130"/>
      <c r="G322" s="2130"/>
      <c r="H322" s="2130"/>
      <c r="I322" s="2130"/>
      <c r="J322" s="2130"/>
      <c r="K322" s="2130"/>
      <c r="L322" s="2130"/>
      <c r="M322" s="2130"/>
      <c r="N322" s="2130"/>
      <c r="O322" s="2130"/>
      <c r="P322" s="2130"/>
      <c r="Q322" s="2130"/>
      <c r="R322" s="2130"/>
      <c r="S322" s="2126"/>
      <c r="T322" s="2126"/>
      <c r="U322" s="2126"/>
      <c r="V322" s="2126"/>
      <c r="W322" s="478"/>
      <c r="X322" s="478"/>
      <c r="Y322" s="566"/>
      <c r="Z322" s="566"/>
      <c r="AA322" s="566"/>
      <c r="AB322" s="566"/>
      <c r="AC322" s="566"/>
      <c r="AD322" s="566"/>
      <c r="AE322" s="566"/>
      <c r="AF322" s="566"/>
      <c r="AG322" s="566"/>
      <c r="AH322" s="566"/>
      <c r="AI322" s="566"/>
      <c r="AJ322" s="566"/>
      <c r="AK322" s="566"/>
      <c r="AL322" s="566"/>
      <c r="AM322" s="566"/>
      <c r="AN322" s="566"/>
      <c r="AO322" s="566"/>
      <c r="AP322" s="566"/>
      <c r="AQ322" s="566"/>
      <c r="AR322" s="566"/>
      <c r="AS322" s="566"/>
      <c r="AT322" s="566"/>
      <c r="AU322" s="566"/>
    </row>
    <row r="323" spans="1:47" ht="15" hidden="1" customHeight="1" x14ac:dyDescent="0.15">
      <c r="A323" s="2126"/>
      <c r="B323" s="2126"/>
      <c r="C323" s="2130"/>
      <c r="D323" s="2835" t="s">
        <v>955</v>
      </c>
      <c r="E323" s="2836"/>
      <c r="F323" s="2142" t="s">
        <v>1000</v>
      </c>
      <c r="G323" s="2142"/>
      <c r="H323" s="2134"/>
      <c r="I323" s="2134"/>
      <c r="J323" s="2134"/>
      <c r="K323" s="2142"/>
      <c r="L323" s="2142"/>
      <c r="M323" s="2134"/>
      <c r="N323" s="2142" t="s">
        <v>36</v>
      </c>
      <c r="O323" s="2134" t="str">
        <f>IF(E324=E325,"OK","CUIDADO")</f>
        <v>OK</v>
      </c>
      <c r="P323" s="2134" t="s">
        <v>117</v>
      </c>
      <c r="Q323" s="2148" t="str">
        <f>IF(E327=E329,"OK","CUIDADO")</f>
        <v>OK</v>
      </c>
      <c r="R323" s="2130"/>
      <c r="S323" s="2126"/>
      <c r="T323" s="2126"/>
      <c r="U323" s="2126"/>
      <c r="V323" s="2126"/>
      <c r="W323" s="478"/>
      <c r="X323" s="478"/>
      <c r="Y323" s="566"/>
      <c r="Z323" s="566"/>
      <c r="AA323" s="566"/>
      <c r="AB323" s="566"/>
      <c r="AC323" s="566"/>
      <c r="AD323" s="566"/>
      <c r="AE323" s="566"/>
      <c r="AF323" s="566"/>
      <c r="AG323" s="566"/>
      <c r="AH323" s="566"/>
      <c r="AI323" s="566"/>
      <c r="AJ323" s="566"/>
      <c r="AK323" s="566"/>
      <c r="AL323" s="566"/>
      <c r="AM323" s="566"/>
      <c r="AN323" s="566"/>
      <c r="AO323" s="566"/>
      <c r="AP323" s="566"/>
      <c r="AQ323" s="566"/>
      <c r="AR323" s="566"/>
      <c r="AS323" s="566"/>
      <c r="AT323" s="566"/>
      <c r="AU323" s="566"/>
    </row>
    <row r="324" spans="1:47" ht="15" hidden="1" customHeight="1" x14ac:dyDescent="0.15">
      <c r="A324" s="2126"/>
      <c r="B324" s="2126"/>
      <c r="C324" s="2130"/>
      <c r="D324" s="2188" t="s">
        <v>507</v>
      </c>
      <c r="E324" s="2126">
        <f>SUM(F324:Q324)</f>
        <v>67000</v>
      </c>
      <c r="F324" s="2130">
        <f t="shared" ref="F324:Q324" si="58">+G117+G130+G141</f>
        <v>1000</v>
      </c>
      <c r="G324" s="2130">
        <f t="shared" si="58"/>
        <v>2000</v>
      </c>
      <c r="H324" s="2130">
        <f t="shared" si="58"/>
        <v>8000</v>
      </c>
      <c r="I324" s="2130">
        <f t="shared" si="58"/>
        <v>10000</v>
      </c>
      <c r="J324" s="2130">
        <f t="shared" si="58"/>
        <v>10000</v>
      </c>
      <c r="K324" s="2130">
        <f t="shared" si="58"/>
        <v>5000</v>
      </c>
      <c r="L324" s="2130">
        <f t="shared" si="58"/>
        <v>3000</v>
      </c>
      <c r="M324" s="2130">
        <f t="shared" si="58"/>
        <v>3000</v>
      </c>
      <c r="N324" s="2130">
        <f t="shared" si="58"/>
        <v>2000</v>
      </c>
      <c r="O324" s="2130">
        <f t="shared" si="58"/>
        <v>8000</v>
      </c>
      <c r="P324" s="2130">
        <f t="shared" si="58"/>
        <v>8000</v>
      </c>
      <c r="Q324" s="2153">
        <f t="shared" si="58"/>
        <v>7000</v>
      </c>
      <c r="R324" s="2130"/>
      <c r="S324" s="2126"/>
      <c r="T324" s="2126"/>
      <c r="U324" s="2126"/>
      <c r="V324" s="2126"/>
      <c r="W324" s="478"/>
      <c r="X324" s="478"/>
      <c r="Y324" s="566"/>
      <c r="Z324" s="566"/>
      <c r="AA324" s="566"/>
      <c r="AB324" s="566"/>
      <c r="AC324" s="566"/>
      <c r="AD324" s="566"/>
      <c r="AE324" s="566"/>
      <c r="AF324" s="566"/>
      <c r="AG324" s="566"/>
      <c r="AH324" s="566"/>
      <c r="AI324" s="566"/>
      <c r="AJ324" s="566"/>
      <c r="AK324" s="566"/>
      <c r="AL324" s="566"/>
      <c r="AM324" s="566"/>
      <c r="AN324" s="566"/>
      <c r="AO324" s="566"/>
      <c r="AP324" s="566"/>
      <c r="AQ324" s="566"/>
      <c r="AR324" s="566"/>
      <c r="AS324" s="566"/>
      <c r="AT324" s="566"/>
      <c r="AU324" s="566"/>
    </row>
    <row r="325" spans="1:47" ht="15" hidden="1" customHeight="1" x14ac:dyDescent="0.15">
      <c r="A325" s="2126"/>
      <c r="B325" s="2126"/>
      <c r="C325" s="2130"/>
      <c r="D325" s="2188"/>
      <c r="E325" s="2126">
        <f>SUM(F325:Q325)</f>
        <v>67000</v>
      </c>
      <c r="F325" s="2130">
        <f>+pr!F11+pr!F62+pr!F66</f>
        <v>1000</v>
      </c>
      <c r="G325" s="2130">
        <f>+pr!G11+pr!G62+pr!G66</f>
        <v>2000</v>
      </c>
      <c r="H325" s="2130">
        <f>+pr!H11+pr!H62+pr!H66</f>
        <v>8000</v>
      </c>
      <c r="I325" s="2130">
        <f>+pr!I11+pr!I62+pr!I66</f>
        <v>10000</v>
      </c>
      <c r="J325" s="2130">
        <f>+pr!J11+pr!J62+pr!J66</f>
        <v>10000</v>
      </c>
      <c r="K325" s="2130">
        <f>+pr!K11+pr!K62+pr!K66</f>
        <v>5000</v>
      </c>
      <c r="L325" s="2130">
        <f>+pr!L11+pr!L62+pr!L66</f>
        <v>3000</v>
      </c>
      <c r="M325" s="2130">
        <f>+pr!M11+pr!M62+pr!M66</f>
        <v>3000</v>
      </c>
      <c r="N325" s="2130">
        <f>+pr!N11+pr!N62+pr!N66</f>
        <v>2000</v>
      </c>
      <c r="O325" s="2130">
        <f>+pr!O11+pr!O62+pr!O66</f>
        <v>8000</v>
      </c>
      <c r="P325" s="2130">
        <f>+pr!P11+pr!P62+pr!P66</f>
        <v>8000</v>
      </c>
      <c r="Q325" s="2153">
        <f>+pr!Q11+pr!Q62+pr!Q66</f>
        <v>7000</v>
      </c>
      <c r="R325" s="2130"/>
      <c r="S325" s="2126"/>
      <c r="T325" s="2126"/>
      <c r="U325" s="2126"/>
      <c r="V325" s="2126"/>
      <c r="W325" s="478"/>
      <c r="X325" s="478"/>
      <c r="Y325" s="566"/>
      <c r="Z325" s="566"/>
      <c r="AA325" s="566"/>
      <c r="AB325" s="566"/>
      <c r="AC325" s="566"/>
      <c r="AD325" s="566"/>
      <c r="AE325" s="566"/>
      <c r="AF325" s="566"/>
      <c r="AG325" s="566"/>
      <c r="AH325" s="566"/>
      <c r="AI325" s="566"/>
      <c r="AJ325" s="566"/>
      <c r="AK325" s="566"/>
      <c r="AL325" s="566"/>
      <c r="AM325" s="566"/>
      <c r="AN325" s="566"/>
      <c r="AO325" s="566"/>
      <c r="AP325" s="566"/>
      <c r="AQ325" s="566"/>
      <c r="AR325" s="566"/>
      <c r="AS325" s="566"/>
      <c r="AT325" s="566"/>
      <c r="AU325" s="566"/>
    </row>
    <row r="326" spans="1:47" ht="15" hidden="1" customHeight="1" x14ac:dyDescent="0.15">
      <c r="A326" s="2126"/>
      <c r="B326" s="2126"/>
      <c r="C326" s="2130"/>
      <c r="D326" s="2188"/>
      <c r="E326" s="2126"/>
      <c r="F326" s="2130"/>
      <c r="G326" s="2130"/>
      <c r="H326" s="2130"/>
      <c r="I326" s="2130"/>
      <c r="J326" s="2130"/>
      <c r="K326" s="2130"/>
      <c r="L326" s="2130"/>
      <c r="M326" s="2130"/>
      <c r="N326" s="2130"/>
      <c r="O326" s="2130"/>
      <c r="P326" s="2130"/>
      <c r="Q326" s="2153"/>
      <c r="R326" s="2130"/>
      <c r="S326" s="2126"/>
      <c r="T326" s="2126"/>
      <c r="U326" s="2126"/>
      <c r="V326" s="2126"/>
      <c r="W326" s="478"/>
      <c r="X326" s="478"/>
      <c r="Y326" s="566"/>
      <c r="Z326" s="566"/>
      <c r="AA326" s="566"/>
      <c r="AB326" s="566"/>
      <c r="AC326" s="566"/>
      <c r="AD326" s="566"/>
      <c r="AE326" s="566"/>
      <c r="AF326" s="566"/>
      <c r="AG326" s="566"/>
      <c r="AH326" s="566"/>
      <c r="AI326" s="566"/>
      <c r="AJ326" s="566"/>
      <c r="AK326" s="566"/>
      <c r="AL326" s="566"/>
      <c r="AM326" s="566"/>
      <c r="AN326" s="566"/>
      <c r="AO326" s="566"/>
      <c r="AP326" s="566"/>
      <c r="AQ326" s="566"/>
      <c r="AR326" s="566"/>
      <c r="AS326" s="566"/>
      <c r="AT326" s="566"/>
      <c r="AU326" s="566"/>
    </row>
    <row r="327" spans="1:47" ht="15" hidden="1" customHeight="1" x14ac:dyDescent="0.15">
      <c r="A327" s="2126"/>
      <c r="B327" s="2126"/>
      <c r="C327" s="2130"/>
      <c r="D327" s="2188" t="s">
        <v>506</v>
      </c>
      <c r="E327" s="2126">
        <f>SUM(F327:Q327)</f>
        <v>16740</v>
      </c>
      <c r="F327" s="2130">
        <f t="shared" ref="F327:Q327" si="59">+G183+G188+G222+G256+G261+G266+G271+G275+G279+G283+G287+G291+G295+G299+G303+G307+G311+G315+G148</f>
        <v>1370</v>
      </c>
      <c r="G327" s="2130">
        <f t="shared" si="59"/>
        <v>1370</v>
      </c>
      <c r="H327" s="2130">
        <f t="shared" si="59"/>
        <v>1370</v>
      </c>
      <c r="I327" s="2130">
        <f t="shared" si="59"/>
        <v>1370</v>
      </c>
      <c r="J327" s="2130">
        <f t="shared" si="59"/>
        <v>1370</v>
      </c>
      <c r="K327" s="2130">
        <f t="shared" si="59"/>
        <v>1370</v>
      </c>
      <c r="L327" s="2130">
        <f t="shared" si="59"/>
        <v>1670</v>
      </c>
      <c r="M327" s="2130">
        <f t="shared" si="59"/>
        <v>1370</v>
      </c>
      <c r="N327" s="2130">
        <f t="shared" si="59"/>
        <v>1370</v>
      </c>
      <c r="O327" s="2130">
        <f t="shared" si="59"/>
        <v>1370</v>
      </c>
      <c r="P327" s="2130">
        <f t="shared" si="59"/>
        <v>1370</v>
      </c>
      <c r="Q327" s="2153">
        <f t="shared" si="59"/>
        <v>1370</v>
      </c>
      <c r="R327" s="2130"/>
      <c r="S327" s="2126"/>
      <c r="T327" s="2126"/>
      <c r="U327" s="2126"/>
      <c r="V327" s="2126"/>
      <c r="W327" s="478"/>
      <c r="X327" s="478"/>
      <c r="Y327" s="566"/>
      <c r="Z327" s="566"/>
      <c r="AA327" s="566"/>
      <c r="AB327" s="566"/>
      <c r="AC327" s="566"/>
      <c r="AD327" s="566"/>
      <c r="AE327" s="566"/>
      <c r="AF327" s="566"/>
      <c r="AG327" s="566"/>
      <c r="AH327" s="566"/>
      <c r="AI327" s="566"/>
      <c r="AJ327" s="566"/>
      <c r="AK327" s="566"/>
      <c r="AL327" s="566"/>
      <c r="AM327" s="566"/>
      <c r="AN327" s="566"/>
      <c r="AO327" s="566"/>
      <c r="AP327" s="566"/>
      <c r="AQ327" s="566"/>
      <c r="AR327" s="566"/>
      <c r="AS327" s="566"/>
      <c r="AT327" s="566"/>
      <c r="AU327" s="566"/>
    </row>
    <row r="328" spans="1:47" ht="15" hidden="1" customHeight="1" x14ac:dyDescent="0.15">
      <c r="A328" s="2126"/>
      <c r="B328" s="2126"/>
      <c r="C328" s="2130"/>
      <c r="D328" s="2188" t="s">
        <v>954</v>
      </c>
      <c r="E328" s="2126">
        <f>SUM(F328:Q328)</f>
        <v>16740</v>
      </c>
      <c r="F328" s="2130">
        <f>+pr!F67+pr!F63+pr!F39+pr!F33+pr!F22+pr!F19-('3a'!F55+'3a'!F63+'3a'!F67)</f>
        <v>1370</v>
      </c>
      <c r="G328" s="2130">
        <f>+pr!G67+pr!G63+pr!G39+pr!G33+pr!G22+pr!G19</f>
        <v>1370</v>
      </c>
      <c r="H328" s="2130">
        <f>+pr!H67+pr!H63+pr!H39+pr!H33+pr!H22+pr!H19</f>
        <v>1370</v>
      </c>
      <c r="I328" s="2130">
        <f>+pr!I67+pr!I63+pr!I39+pr!I33+pr!I22+pr!I19</f>
        <v>1370</v>
      </c>
      <c r="J328" s="2130">
        <f>+pr!J67+pr!J63+pr!J39+pr!J33+pr!J22+pr!J19</f>
        <v>1370</v>
      </c>
      <c r="K328" s="2130">
        <f>+pr!K67+pr!K63+pr!K39+pr!K33+pr!K22+pr!K19</f>
        <v>1370</v>
      </c>
      <c r="L328" s="2130">
        <f>+pr!L67+pr!L63+pr!L39+pr!L33+pr!L22+pr!L19</f>
        <v>1670</v>
      </c>
      <c r="M328" s="2130">
        <f>+pr!M67+pr!M63+pr!M39+pr!M33+pr!M22+pr!M19</f>
        <v>1370</v>
      </c>
      <c r="N328" s="2130">
        <f>+pr!N67+pr!N63+pr!N39+pr!N33+pr!N22+pr!N19</f>
        <v>1370</v>
      </c>
      <c r="O328" s="2130">
        <f>+pr!O67+pr!O63+pr!O39+pr!O33+pr!O22+pr!O19</f>
        <v>1370</v>
      </c>
      <c r="P328" s="2130">
        <f>+pr!P67+pr!P63+pr!P39+pr!P33+pr!P22+pr!P19</f>
        <v>1370</v>
      </c>
      <c r="Q328" s="2153">
        <f>+pr!Q67+pr!Q63+pr!Q39+pr!Q33+pr!Q22+pr!Q19</f>
        <v>1370</v>
      </c>
      <c r="R328" s="2130"/>
      <c r="S328" s="2126"/>
      <c r="T328" s="2126"/>
      <c r="U328" s="2126"/>
      <c r="V328" s="2126"/>
      <c r="W328" s="478"/>
      <c r="X328" s="478"/>
      <c r="Y328" s="566"/>
      <c r="Z328" s="566"/>
      <c r="AA328" s="566"/>
      <c r="AB328" s="566"/>
      <c r="AC328" s="566"/>
      <c r="AD328" s="566"/>
      <c r="AE328" s="566"/>
      <c r="AF328" s="566"/>
      <c r="AG328" s="566"/>
      <c r="AH328" s="566"/>
      <c r="AI328" s="566"/>
      <c r="AJ328" s="566"/>
      <c r="AK328" s="566"/>
      <c r="AL328" s="566"/>
      <c r="AM328" s="566"/>
      <c r="AN328" s="566"/>
      <c r="AO328" s="566"/>
      <c r="AP328" s="566"/>
      <c r="AQ328" s="566"/>
      <c r="AR328" s="566"/>
      <c r="AS328" s="566"/>
      <c r="AT328" s="566"/>
      <c r="AU328" s="566"/>
    </row>
    <row r="329" spans="1:47" ht="15" hidden="1" customHeight="1" x14ac:dyDescent="0.15">
      <c r="A329" s="2126"/>
      <c r="B329" s="2126"/>
      <c r="C329" s="2130"/>
      <c r="D329" s="2188" t="s">
        <v>508</v>
      </c>
      <c r="E329" s="2126">
        <f>SUM(F329:Q329)</f>
        <v>16740</v>
      </c>
      <c r="F329" s="2130">
        <f>+F328-pr!F44</f>
        <v>1370</v>
      </c>
      <c r="G329" s="2130">
        <f>+G328-pr!G44</f>
        <v>1370</v>
      </c>
      <c r="H329" s="2130">
        <f>+H328-pr!H44</f>
        <v>1370</v>
      </c>
      <c r="I329" s="2130">
        <f>+I328-pr!I44</f>
        <v>1370</v>
      </c>
      <c r="J329" s="2130">
        <f>+J328-pr!J44</f>
        <v>1370</v>
      </c>
      <c r="K329" s="2130">
        <f>+K328-pr!K44</f>
        <v>1370</v>
      </c>
      <c r="L329" s="2130">
        <f>+L328-pr!L44</f>
        <v>1670</v>
      </c>
      <c r="M329" s="2130">
        <f>+M328-pr!M44</f>
        <v>1370</v>
      </c>
      <c r="N329" s="2130">
        <f>+N328-pr!N44</f>
        <v>1370</v>
      </c>
      <c r="O329" s="2130">
        <f>+O328-pr!O44</f>
        <v>1370</v>
      </c>
      <c r="P329" s="2130">
        <f>+P328-pr!P44</f>
        <v>1370</v>
      </c>
      <c r="Q329" s="2153">
        <f>+Q328-pr!Q44</f>
        <v>1370</v>
      </c>
      <c r="R329" s="2130"/>
      <c r="S329" s="2126"/>
      <c r="T329" s="2126"/>
      <c r="U329" s="2126"/>
      <c r="V329" s="2126"/>
      <c r="W329" s="478"/>
      <c r="X329" s="478"/>
      <c r="Y329" s="566"/>
      <c r="Z329" s="566"/>
      <c r="AA329" s="566"/>
      <c r="AB329" s="566"/>
      <c r="AC329" s="566"/>
      <c r="AD329" s="566"/>
      <c r="AE329" s="566"/>
      <c r="AF329" s="566"/>
      <c r="AG329" s="566"/>
      <c r="AH329" s="566"/>
      <c r="AI329" s="566"/>
      <c r="AJ329" s="566"/>
      <c r="AK329" s="566"/>
      <c r="AL329" s="566"/>
      <c r="AM329" s="566"/>
      <c r="AN329" s="566"/>
      <c r="AO329" s="566"/>
      <c r="AP329" s="566"/>
      <c r="AQ329" s="566"/>
      <c r="AR329" s="566"/>
      <c r="AS329" s="566"/>
      <c r="AT329" s="566"/>
      <c r="AU329" s="566"/>
    </row>
    <row r="330" spans="1:47" ht="15" hidden="1" customHeight="1" x14ac:dyDescent="0.15">
      <c r="A330" s="2126"/>
      <c r="B330" s="2126"/>
      <c r="C330" s="2130"/>
      <c r="D330" s="2189"/>
      <c r="E330" s="2139"/>
      <c r="F330" s="2138"/>
      <c r="G330" s="2138"/>
      <c r="H330" s="2138"/>
      <c r="I330" s="2138"/>
      <c r="J330" s="2138"/>
      <c r="K330" s="2138"/>
      <c r="L330" s="2138"/>
      <c r="M330" s="2138"/>
      <c r="N330" s="2138"/>
      <c r="O330" s="2138"/>
      <c r="P330" s="2138"/>
      <c r="Q330" s="2167"/>
      <c r="R330" s="2130"/>
      <c r="S330" s="2126"/>
      <c r="T330" s="2126"/>
      <c r="U330" s="2126"/>
      <c r="V330" s="2126"/>
      <c r="W330" s="478"/>
      <c r="X330" s="478"/>
      <c r="Y330" s="566"/>
      <c r="Z330" s="566"/>
      <c r="AA330" s="566"/>
      <c r="AB330" s="566"/>
      <c r="AC330" s="566"/>
      <c r="AD330" s="566"/>
      <c r="AE330" s="566"/>
      <c r="AF330" s="566"/>
      <c r="AG330" s="566"/>
      <c r="AH330" s="566"/>
      <c r="AI330" s="566"/>
      <c r="AJ330" s="566"/>
      <c r="AK330" s="566"/>
      <c r="AL330" s="566"/>
      <c r="AM330" s="566"/>
      <c r="AN330" s="566"/>
      <c r="AO330" s="566"/>
      <c r="AP330" s="566"/>
      <c r="AQ330" s="566"/>
      <c r="AR330" s="566"/>
      <c r="AS330" s="566"/>
      <c r="AT330" s="566"/>
      <c r="AU330" s="566"/>
    </row>
    <row r="331" spans="1:47" ht="15" hidden="1" customHeight="1" x14ac:dyDescent="0.15">
      <c r="A331" s="2126"/>
      <c r="B331" s="2126"/>
      <c r="C331" s="2130"/>
      <c r="D331" s="2835" t="s">
        <v>1045</v>
      </c>
      <c r="E331" s="2836"/>
      <c r="F331" s="2148" t="str">
        <f>CTesorería!$X$132</f>
        <v>OK</v>
      </c>
      <c r="G331" s="2130" t="s">
        <v>1046</v>
      </c>
      <c r="H331" s="2130"/>
      <c r="I331" s="2130"/>
      <c r="J331" s="2130"/>
      <c r="K331" s="2130"/>
      <c r="L331" s="2130"/>
      <c r="M331" s="2130"/>
      <c r="N331" s="2130"/>
      <c r="O331" s="2130"/>
      <c r="P331" s="2130"/>
      <c r="Q331" s="2130"/>
      <c r="R331" s="2130"/>
      <c r="S331" s="2126"/>
      <c r="T331" s="2126"/>
      <c r="U331" s="2126"/>
      <c r="V331" s="2126"/>
      <c r="W331" s="478"/>
      <c r="X331" s="478"/>
      <c r="Y331" s="566"/>
      <c r="Z331" s="566"/>
      <c r="AA331" s="566"/>
      <c r="AB331" s="566"/>
      <c r="AC331" s="566"/>
      <c r="AD331" s="566"/>
      <c r="AE331" s="566"/>
      <c r="AF331" s="566"/>
      <c r="AG331" s="566"/>
      <c r="AH331" s="566"/>
      <c r="AI331" s="566"/>
      <c r="AJ331" s="566"/>
      <c r="AK331" s="566"/>
      <c r="AL331" s="566"/>
      <c r="AM331" s="566"/>
      <c r="AN331" s="566"/>
      <c r="AO331" s="566"/>
      <c r="AP331" s="566"/>
      <c r="AQ331" s="566"/>
      <c r="AR331" s="566"/>
      <c r="AS331" s="566"/>
      <c r="AT331" s="566"/>
      <c r="AU331" s="566"/>
    </row>
    <row r="332" spans="1:47" ht="15" hidden="1" customHeight="1" x14ac:dyDescent="0.15">
      <c r="A332" s="2126"/>
      <c r="B332" s="2126"/>
      <c r="C332" s="2130"/>
      <c r="D332" s="2126"/>
      <c r="E332" s="2126"/>
      <c r="F332" s="2126"/>
      <c r="G332" s="2126"/>
      <c r="H332" s="2130"/>
      <c r="I332" s="2130"/>
      <c r="J332" s="2130"/>
      <c r="K332" s="2126"/>
      <c r="L332" s="2126"/>
      <c r="M332" s="2130"/>
      <c r="N332" s="2130"/>
      <c r="O332" s="2130"/>
      <c r="P332" s="2130"/>
      <c r="Q332" s="2130"/>
      <c r="R332" s="2130"/>
      <c r="S332" s="2126"/>
      <c r="T332" s="2126"/>
      <c r="U332" s="2126"/>
      <c r="V332" s="2126"/>
      <c r="W332" s="478"/>
      <c r="X332" s="478"/>
      <c r="Y332" s="566"/>
      <c r="Z332" s="566"/>
      <c r="AA332" s="566"/>
      <c r="AB332" s="566"/>
      <c r="AC332" s="566"/>
      <c r="AD332" s="566"/>
      <c r="AE332" s="566"/>
      <c r="AF332" s="566"/>
      <c r="AG332" s="566"/>
      <c r="AH332" s="566"/>
      <c r="AI332" s="566"/>
      <c r="AJ332" s="566"/>
      <c r="AK332" s="566"/>
      <c r="AL332" s="566"/>
      <c r="AM332" s="566"/>
      <c r="AN332" s="566"/>
      <c r="AO332" s="566"/>
      <c r="AP332" s="566"/>
      <c r="AQ332" s="566"/>
      <c r="AR332" s="566"/>
      <c r="AS332" s="566"/>
      <c r="AT332" s="566"/>
      <c r="AU332" s="566"/>
    </row>
    <row r="333" spans="1:47" ht="24" hidden="1" customHeight="1" x14ac:dyDescent="0.15">
      <c r="A333" s="2126"/>
      <c r="B333" s="2130"/>
      <c r="C333" s="2130" t="s">
        <v>1061</v>
      </c>
      <c r="D333" s="2138" t="s">
        <v>1062</v>
      </c>
      <c r="E333" s="2138"/>
      <c r="F333" s="2138"/>
      <c r="G333" s="2138"/>
      <c r="H333" s="2138"/>
      <c r="I333" s="2126"/>
      <c r="J333" s="2126"/>
      <c r="K333" s="2126"/>
      <c r="L333" s="2126"/>
      <c r="M333" s="2126"/>
      <c r="N333" s="2126"/>
      <c r="O333" s="2126"/>
      <c r="P333" s="2126"/>
      <c r="Q333" s="2126"/>
      <c r="R333" s="2126"/>
      <c r="S333" s="2126"/>
      <c r="T333" s="2126"/>
      <c r="U333" s="2126"/>
      <c r="V333" s="2126"/>
      <c r="W333" s="478"/>
      <c r="X333" s="478"/>
      <c r="Y333" s="566"/>
      <c r="Z333" s="566"/>
      <c r="AA333" s="566"/>
      <c r="AB333" s="566"/>
      <c r="AC333" s="566"/>
      <c r="AD333" s="566"/>
      <c r="AE333" s="566"/>
      <c r="AF333" s="566"/>
      <c r="AG333" s="566"/>
      <c r="AH333" s="566"/>
      <c r="AI333" s="566"/>
      <c r="AJ333" s="566"/>
      <c r="AK333" s="566"/>
      <c r="AL333" s="566"/>
      <c r="AM333" s="566"/>
      <c r="AN333" s="566"/>
      <c r="AO333" s="566"/>
      <c r="AP333" s="566"/>
      <c r="AQ333" s="566"/>
      <c r="AR333" s="566"/>
      <c r="AS333" s="566"/>
      <c r="AT333" s="566"/>
      <c r="AU333" s="566"/>
    </row>
    <row r="334" spans="1:47" ht="18.75" hidden="1" customHeight="1" x14ac:dyDescent="0.15">
      <c r="A334" s="2126"/>
      <c r="B334" s="2126"/>
      <c r="C334" s="2130" t="s">
        <v>974</v>
      </c>
      <c r="D334" s="2828" t="s">
        <v>1286</v>
      </c>
      <c r="E334" s="2829"/>
      <c r="F334" s="2150"/>
      <c r="G334" s="2175">
        <f>'5a'!$F$90</f>
        <v>0.21</v>
      </c>
      <c r="H334" s="2150" t="s">
        <v>1048</v>
      </c>
      <c r="I334" s="2150"/>
      <c r="J334" s="2150"/>
      <c r="K334" s="2150"/>
      <c r="L334" s="2174"/>
      <c r="M334" s="2130"/>
      <c r="N334" s="2130"/>
      <c r="O334" s="2130"/>
      <c r="P334" s="2130"/>
      <c r="Q334" s="2130"/>
      <c r="R334" s="2130"/>
      <c r="S334" s="2126"/>
      <c r="T334" s="2126"/>
      <c r="U334" s="2126"/>
      <c r="V334" s="2126"/>
      <c r="W334" s="478"/>
      <c r="X334" s="478"/>
      <c r="Y334" s="566"/>
      <c r="Z334" s="566"/>
      <c r="AA334" s="566"/>
      <c r="AB334" s="566"/>
      <c r="AC334" s="566"/>
      <c r="AD334" s="566"/>
      <c r="AE334" s="566"/>
      <c r="AF334" s="566"/>
      <c r="AG334" s="566"/>
      <c r="AH334" s="566"/>
      <c r="AI334" s="566"/>
      <c r="AJ334" s="566"/>
      <c r="AK334" s="566"/>
      <c r="AL334" s="566"/>
      <c r="AM334" s="566"/>
      <c r="AN334" s="566"/>
      <c r="AO334" s="566"/>
      <c r="AP334" s="566"/>
      <c r="AQ334" s="566"/>
      <c r="AR334" s="566"/>
      <c r="AS334" s="566"/>
      <c r="AT334" s="566"/>
      <c r="AU334" s="566"/>
    </row>
    <row r="335" spans="1:47" ht="15" hidden="1" customHeight="1" x14ac:dyDescent="0.15">
      <c r="A335" s="2126"/>
      <c r="B335" s="2126"/>
      <c r="C335" s="2130"/>
      <c r="D335" s="2158" t="s">
        <v>1291</v>
      </c>
      <c r="E335" s="2130">
        <f>SUM(G335:L335)</f>
        <v>0</v>
      </c>
      <c r="F335" s="2130">
        <f>'3a'!G17</f>
        <v>0</v>
      </c>
      <c r="G335" s="2130">
        <f>'3a'!H17</f>
        <v>0</v>
      </c>
      <c r="H335" s="2130">
        <f>'3a'!I17</f>
        <v>0</v>
      </c>
      <c r="I335" s="2130">
        <f>'3a'!J17</f>
        <v>0</v>
      </c>
      <c r="J335" s="2130">
        <f>'3a'!K17</f>
        <v>0</v>
      </c>
      <c r="K335" s="2130">
        <f>'3a'!L17</f>
        <v>0</v>
      </c>
      <c r="L335" s="2153">
        <f>'3a'!M17</f>
        <v>0</v>
      </c>
      <c r="M335" s="2130"/>
      <c r="N335" s="2126" t="str">
        <f>IF(E335='3a'!F17,"OK","ERROR")</f>
        <v>OK</v>
      </c>
      <c r="O335" s="2130"/>
      <c r="P335" s="2130"/>
      <c r="Q335" s="2130"/>
      <c r="R335" s="2130"/>
      <c r="S335" s="2126"/>
      <c r="T335" s="2126"/>
      <c r="U335" s="2126"/>
      <c r="V335" s="2126"/>
      <c r="W335" s="478"/>
      <c r="X335" s="478"/>
      <c r="Y335" s="566"/>
      <c r="Z335" s="566"/>
      <c r="AA335" s="566"/>
      <c r="AB335" s="566"/>
      <c r="AC335" s="566"/>
      <c r="AD335" s="566"/>
      <c r="AE335" s="566"/>
      <c r="AF335" s="566"/>
      <c r="AG335" s="566"/>
      <c r="AH335" s="566"/>
      <c r="AI335" s="566"/>
      <c r="AJ335" s="566"/>
      <c r="AK335" s="566"/>
      <c r="AL335" s="566"/>
      <c r="AM335" s="566"/>
      <c r="AN335" s="566"/>
      <c r="AO335" s="566"/>
      <c r="AP335" s="566"/>
      <c r="AQ335" s="566"/>
      <c r="AR335" s="566"/>
      <c r="AS335" s="566"/>
      <c r="AT335" s="566"/>
      <c r="AU335" s="566"/>
    </row>
    <row r="336" spans="1:47" ht="15" hidden="1" customHeight="1" x14ac:dyDescent="0.15">
      <c r="A336" s="2126"/>
      <c r="B336" s="2126"/>
      <c r="C336" s="2130"/>
      <c r="D336" s="2158" t="s">
        <v>1283</v>
      </c>
      <c r="E336" s="2154">
        <f>SUM(G336:R336)</f>
        <v>0</v>
      </c>
      <c r="F336" s="2130">
        <f t="shared" ref="F336:L336" si="60">+F335*$G334</f>
        <v>0</v>
      </c>
      <c r="G336" s="2130">
        <f t="shared" si="60"/>
        <v>0</v>
      </c>
      <c r="H336" s="2130">
        <f t="shared" si="60"/>
        <v>0</v>
      </c>
      <c r="I336" s="2130">
        <f t="shared" si="60"/>
        <v>0</v>
      </c>
      <c r="J336" s="2130">
        <f t="shared" si="60"/>
        <v>0</v>
      </c>
      <c r="K336" s="2130">
        <f t="shared" si="60"/>
        <v>0</v>
      </c>
      <c r="L336" s="2153">
        <f t="shared" si="60"/>
        <v>0</v>
      </c>
      <c r="M336" s="2130"/>
      <c r="N336" s="2130"/>
      <c r="O336" s="2130"/>
      <c r="P336" s="2130"/>
      <c r="Q336" s="2130"/>
      <c r="R336" s="2130"/>
      <c r="S336" s="2126"/>
      <c r="T336" s="2126"/>
      <c r="U336" s="2126"/>
      <c r="V336" s="2126"/>
      <c r="W336" s="478"/>
      <c r="X336" s="478"/>
      <c r="Y336" s="566"/>
      <c r="Z336" s="566"/>
      <c r="AA336" s="566"/>
      <c r="AB336" s="566"/>
      <c r="AC336" s="566"/>
      <c r="AD336" s="566"/>
      <c r="AE336" s="566"/>
      <c r="AF336" s="566"/>
      <c r="AG336" s="566"/>
      <c r="AH336" s="566"/>
      <c r="AI336" s="566"/>
      <c r="AJ336" s="566"/>
      <c r="AK336" s="566"/>
      <c r="AL336" s="566"/>
      <c r="AM336" s="566"/>
      <c r="AN336" s="566"/>
      <c r="AO336" s="566"/>
      <c r="AP336" s="566"/>
      <c r="AQ336" s="566"/>
      <c r="AR336" s="566"/>
      <c r="AS336" s="566"/>
      <c r="AT336" s="566"/>
      <c r="AU336" s="566"/>
    </row>
    <row r="337" spans="1:47" ht="15" hidden="1" customHeight="1" x14ac:dyDescent="0.15">
      <c r="A337" s="2126"/>
      <c r="B337" s="2126"/>
      <c r="C337" s="2130"/>
      <c r="D337" s="2161" t="s">
        <v>1288</v>
      </c>
      <c r="E337" s="2162">
        <f>SUM(G337:R337)</f>
        <v>0</v>
      </c>
      <c r="F337" s="2138">
        <f t="shared" ref="F337:L337" si="61">SUM(F335:F336)</f>
        <v>0</v>
      </c>
      <c r="G337" s="2138">
        <f t="shared" si="61"/>
        <v>0</v>
      </c>
      <c r="H337" s="2138">
        <f t="shared" si="61"/>
        <v>0</v>
      </c>
      <c r="I337" s="2138">
        <f t="shared" si="61"/>
        <v>0</v>
      </c>
      <c r="J337" s="2138">
        <f t="shared" si="61"/>
        <v>0</v>
      </c>
      <c r="K337" s="2138">
        <f t="shared" si="61"/>
        <v>0</v>
      </c>
      <c r="L337" s="2167">
        <f t="shared" si="61"/>
        <v>0</v>
      </c>
      <c r="M337" s="2130"/>
      <c r="N337" s="2130"/>
      <c r="O337" s="2130"/>
      <c r="P337" s="2130"/>
      <c r="Q337" s="2130"/>
      <c r="R337" s="2130"/>
      <c r="S337" s="2126"/>
      <c r="T337" s="2126"/>
      <c r="U337" s="2126"/>
      <c r="V337" s="2126"/>
      <c r="W337" s="478"/>
      <c r="X337" s="478"/>
      <c r="Y337" s="566"/>
      <c r="Z337" s="566"/>
      <c r="AA337" s="566"/>
      <c r="AB337" s="566"/>
      <c r="AC337" s="566"/>
      <c r="AD337" s="566"/>
      <c r="AE337" s="566"/>
      <c r="AF337" s="566"/>
      <c r="AG337" s="566"/>
      <c r="AH337" s="566"/>
      <c r="AI337" s="566"/>
      <c r="AJ337" s="566"/>
      <c r="AK337" s="566"/>
      <c r="AL337" s="566"/>
      <c r="AM337" s="566"/>
      <c r="AN337" s="566"/>
      <c r="AO337" s="566"/>
      <c r="AP337" s="566"/>
      <c r="AQ337" s="566"/>
      <c r="AR337" s="566"/>
      <c r="AS337" s="566"/>
      <c r="AT337" s="566"/>
      <c r="AU337" s="566"/>
    </row>
    <row r="338" spans="1:47" ht="24" hidden="1" customHeight="1" x14ac:dyDescent="0.15">
      <c r="A338" s="2126"/>
      <c r="B338" s="2126"/>
      <c r="C338" s="2130"/>
      <c r="D338" s="2130"/>
      <c r="E338" s="2130"/>
      <c r="F338" s="2130"/>
      <c r="G338" s="2130"/>
      <c r="H338" s="2130"/>
      <c r="I338" s="2130"/>
      <c r="J338" s="2130"/>
      <c r="K338" s="2130"/>
      <c r="L338" s="2130"/>
      <c r="M338" s="2130"/>
      <c r="N338" s="2130"/>
      <c r="O338" s="2130"/>
      <c r="P338" s="2130"/>
      <c r="Q338" s="2130"/>
      <c r="R338" s="2130"/>
      <c r="S338" s="2126"/>
      <c r="T338" s="2126"/>
      <c r="U338" s="2126"/>
      <c r="V338" s="2126"/>
      <c r="W338" s="478"/>
      <c r="X338" s="478"/>
      <c r="Y338" s="566"/>
      <c r="Z338" s="566"/>
      <c r="AA338" s="566"/>
      <c r="AB338" s="566"/>
      <c r="AC338" s="566"/>
      <c r="AD338" s="566"/>
      <c r="AE338" s="566"/>
      <c r="AF338" s="566"/>
      <c r="AG338" s="566"/>
      <c r="AH338" s="566"/>
      <c r="AI338" s="566"/>
      <c r="AJ338" s="566"/>
      <c r="AK338" s="566"/>
      <c r="AL338" s="566"/>
      <c r="AM338" s="566"/>
      <c r="AN338" s="566"/>
      <c r="AO338" s="566"/>
      <c r="AP338" s="566"/>
      <c r="AQ338" s="566"/>
      <c r="AR338" s="566"/>
      <c r="AS338" s="566"/>
      <c r="AT338" s="566"/>
      <c r="AU338" s="566"/>
    </row>
    <row r="339" spans="1:47" ht="15" hidden="1" customHeight="1" x14ac:dyDescent="0.15">
      <c r="A339" s="2126"/>
      <c r="B339" s="2126"/>
      <c r="C339" s="2130" t="s">
        <v>974</v>
      </c>
      <c r="D339" s="2828" t="s">
        <v>941</v>
      </c>
      <c r="E339" s="2829"/>
      <c r="F339" s="2134" t="s">
        <v>836</v>
      </c>
      <c r="G339" s="2134" t="s">
        <v>1273</v>
      </c>
      <c r="H339" s="2190" t="s">
        <v>1288</v>
      </c>
      <c r="I339" s="2130"/>
      <c r="J339" s="2149" t="s">
        <v>1001</v>
      </c>
      <c r="K339" s="2150"/>
      <c r="L339" s="2150"/>
      <c r="M339" s="2150"/>
      <c r="N339" s="2150"/>
      <c r="O339" s="2174"/>
      <c r="P339" s="2130"/>
      <c r="Q339" s="2130"/>
      <c r="R339" s="2130"/>
      <c r="S339" s="2126"/>
      <c r="T339" s="2126"/>
      <c r="U339" s="2126"/>
      <c r="V339" s="2126"/>
      <c r="W339" s="478"/>
      <c r="X339" s="478"/>
      <c r="Y339" s="566"/>
      <c r="Z339" s="566"/>
      <c r="AA339" s="566"/>
      <c r="AB339" s="566"/>
      <c r="AC339" s="566"/>
      <c r="AD339" s="566"/>
      <c r="AE339" s="566"/>
      <c r="AF339" s="566"/>
      <c r="AG339" s="566"/>
      <c r="AH339" s="566"/>
      <c r="AI339" s="566"/>
      <c r="AJ339" s="566"/>
      <c r="AK339" s="566"/>
      <c r="AL339" s="566"/>
      <c r="AM339" s="566"/>
      <c r="AN339" s="566"/>
      <c r="AO339" s="566"/>
      <c r="AP339" s="566"/>
      <c r="AQ339" s="566"/>
      <c r="AR339" s="566"/>
      <c r="AS339" s="566"/>
      <c r="AT339" s="566"/>
      <c r="AU339" s="566"/>
    </row>
    <row r="340" spans="1:47" ht="15" hidden="1" customHeight="1" x14ac:dyDescent="0.15">
      <c r="A340" s="2126"/>
      <c r="B340" s="2126"/>
      <c r="C340" s="2126"/>
      <c r="D340" s="2176" t="str">
        <f>'3a'!E55</f>
        <v>producción/servicio</v>
      </c>
      <c r="E340" s="2181">
        <f>'3a'!F55</f>
        <v>0</v>
      </c>
      <c r="F340" s="2176">
        <f>'5a'!$G$86</f>
        <v>0.21</v>
      </c>
      <c r="G340" s="2150">
        <f>+E340*F340</f>
        <v>0</v>
      </c>
      <c r="H340" s="2174">
        <f>+G340+E340</f>
        <v>0</v>
      </c>
      <c r="I340" s="2126" t="str">
        <f>IF(E340='3a'!F55,"OK","ERROR")</f>
        <v>OK</v>
      </c>
      <c r="J340" s="2144" t="s">
        <v>952</v>
      </c>
      <c r="K340" s="2130"/>
      <c r="L340" s="2130"/>
      <c r="M340" s="2130"/>
      <c r="N340" s="2130"/>
      <c r="O340" s="2153"/>
      <c r="P340" s="2130"/>
      <c r="Q340" s="2130"/>
      <c r="R340" s="2130"/>
      <c r="S340" s="2126"/>
      <c r="T340" s="2126"/>
      <c r="U340" s="2126"/>
      <c r="V340" s="2126"/>
      <c r="W340" s="478"/>
      <c r="X340" s="478"/>
      <c r="Y340" s="566"/>
      <c r="Z340" s="566"/>
      <c r="AA340" s="566"/>
      <c r="AB340" s="566"/>
      <c r="AC340" s="566"/>
      <c r="AD340" s="566"/>
      <c r="AE340" s="566"/>
      <c r="AF340" s="566"/>
      <c r="AG340" s="566"/>
      <c r="AH340" s="566"/>
      <c r="AI340" s="566"/>
      <c r="AJ340" s="566"/>
      <c r="AK340" s="566"/>
      <c r="AL340" s="566"/>
      <c r="AM340" s="566"/>
      <c r="AN340" s="566"/>
      <c r="AO340" s="566"/>
      <c r="AP340" s="566"/>
      <c r="AQ340" s="566"/>
      <c r="AR340" s="566"/>
      <c r="AS340" s="566"/>
      <c r="AT340" s="566"/>
      <c r="AU340" s="566"/>
    </row>
    <row r="341" spans="1:47" ht="15" hidden="1" customHeight="1" x14ac:dyDescent="0.15">
      <c r="A341" s="2126"/>
      <c r="B341" s="2126"/>
      <c r="C341" s="2126"/>
      <c r="D341" s="2178"/>
      <c r="E341" s="2182"/>
      <c r="F341" s="2178"/>
      <c r="G341" s="2130"/>
      <c r="H341" s="2153"/>
      <c r="I341" s="2130"/>
      <c r="J341" s="2144" t="s">
        <v>943</v>
      </c>
      <c r="K341" s="2130"/>
      <c r="L341" s="2130"/>
      <c r="M341" s="2130"/>
      <c r="N341" s="2130"/>
      <c r="O341" s="2153"/>
      <c r="P341" s="2130"/>
      <c r="Q341" s="2130"/>
      <c r="R341" s="2130"/>
      <c r="S341" s="2126"/>
      <c r="T341" s="2126"/>
      <c r="U341" s="2126"/>
      <c r="V341" s="2126"/>
      <c r="W341" s="478"/>
      <c r="X341" s="478"/>
      <c r="Y341" s="566"/>
      <c r="Z341" s="566"/>
      <c r="AA341" s="566"/>
      <c r="AB341" s="566"/>
      <c r="AC341" s="566"/>
      <c r="AD341" s="566"/>
      <c r="AE341" s="566"/>
      <c r="AF341" s="566"/>
      <c r="AG341" s="566"/>
      <c r="AH341" s="566"/>
      <c r="AI341" s="566"/>
      <c r="AJ341" s="566"/>
      <c r="AK341" s="566"/>
      <c r="AL341" s="566"/>
      <c r="AM341" s="566"/>
      <c r="AN341" s="566"/>
      <c r="AO341" s="566"/>
      <c r="AP341" s="566"/>
      <c r="AQ341" s="566"/>
      <c r="AR341" s="566"/>
      <c r="AS341" s="566"/>
      <c r="AT341" s="566"/>
      <c r="AU341" s="566"/>
    </row>
    <row r="342" spans="1:47" ht="15" hidden="1" customHeight="1" x14ac:dyDescent="0.15">
      <c r="A342" s="2126"/>
      <c r="B342" s="2126"/>
      <c r="C342" s="2126"/>
      <c r="D342" s="2178" t="str">
        <f>'3a'!E63</f>
        <v>marketing y vtas</v>
      </c>
      <c r="E342" s="2182">
        <f>'3a'!F63</f>
        <v>0</v>
      </c>
      <c r="F342" s="2178">
        <f>+F340</f>
        <v>0.21</v>
      </c>
      <c r="G342" s="2130">
        <f>+E342*F342</f>
        <v>0</v>
      </c>
      <c r="H342" s="2153">
        <f>+G342+E342</f>
        <v>0</v>
      </c>
      <c r="I342" s="2126" t="str">
        <f>IF(E342='3a'!F63,"OK","ERROR")</f>
        <v>OK</v>
      </c>
      <c r="J342" s="2144" t="s">
        <v>942</v>
      </c>
      <c r="K342" s="2130"/>
      <c r="L342" s="2130"/>
      <c r="M342" s="2130"/>
      <c r="N342" s="2130"/>
      <c r="O342" s="2153"/>
      <c r="P342" s="2130"/>
      <c r="Q342" s="2130"/>
      <c r="R342" s="2130"/>
      <c r="S342" s="2126"/>
      <c r="T342" s="2126"/>
      <c r="U342" s="2126"/>
      <c r="V342" s="2126"/>
      <c r="W342" s="478"/>
      <c r="X342" s="478"/>
      <c r="Y342" s="566"/>
      <c r="Z342" s="566"/>
      <c r="AA342" s="566"/>
      <c r="AB342" s="566"/>
      <c r="AC342" s="566"/>
      <c r="AD342" s="566"/>
      <c r="AE342" s="566"/>
      <c r="AF342" s="566"/>
      <c r="AG342" s="566"/>
      <c r="AH342" s="566"/>
      <c r="AI342" s="566"/>
      <c r="AJ342" s="566"/>
      <c r="AK342" s="566"/>
      <c r="AL342" s="566"/>
      <c r="AM342" s="566"/>
      <c r="AN342" s="566"/>
      <c r="AO342" s="566"/>
      <c r="AP342" s="566"/>
      <c r="AQ342" s="566"/>
      <c r="AR342" s="566"/>
      <c r="AS342" s="566"/>
      <c r="AT342" s="566"/>
      <c r="AU342" s="566"/>
    </row>
    <row r="343" spans="1:47" ht="15" hidden="1" customHeight="1" x14ac:dyDescent="0.15">
      <c r="A343" s="2126"/>
      <c r="B343" s="2126"/>
      <c r="C343" s="2126"/>
      <c r="D343" s="2183" t="str">
        <f>'3a'!E67</f>
        <v>generales y adm</v>
      </c>
      <c r="E343" s="2184">
        <f>'3a'!F67</f>
        <v>0</v>
      </c>
      <c r="F343" s="2183">
        <f>+F342</f>
        <v>0.21</v>
      </c>
      <c r="G343" s="2138">
        <f>+E343*F343</f>
        <v>0</v>
      </c>
      <c r="H343" s="2167">
        <f>+G343+E343</f>
        <v>0</v>
      </c>
      <c r="I343" s="2126" t="str">
        <f>IF(E343='3a'!F67,"OK","ERROR")</f>
        <v>OK</v>
      </c>
      <c r="J343" s="2144" t="s">
        <v>944</v>
      </c>
      <c r="K343" s="2130"/>
      <c r="L343" s="2130"/>
      <c r="M343" s="2130"/>
      <c r="N343" s="2130"/>
      <c r="O343" s="2153"/>
      <c r="P343" s="2130"/>
      <c r="Q343" s="2130"/>
      <c r="R343" s="2130"/>
      <c r="S343" s="2126"/>
      <c r="T343" s="2126"/>
      <c r="U343" s="2126"/>
      <c r="V343" s="2126"/>
      <c r="W343" s="478"/>
      <c r="X343" s="478"/>
      <c r="Y343" s="566"/>
      <c r="Z343" s="566"/>
      <c r="AA343" s="566"/>
      <c r="AB343" s="566"/>
      <c r="AC343" s="566"/>
      <c r="AD343" s="566"/>
      <c r="AE343" s="566"/>
      <c r="AF343" s="566"/>
      <c r="AG343" s="566"/>
      <c r="AH343" s="566"/>
      <c r="AI343" s="566"/>
      <c r="AJ343" s="566"/>
      <c r="AK343" s="566"/>
      <c r="AL343" s="566"/>
      <c r="AM343" s="566"/>
      <c r="AN343" s="566"/>
      <c r="AO343" s="566"/>
      <c r="AP343" s="566"/>
      <c r="AQ343" s="566"/>
      <c r="AR343" s="566"/>
      <c r="AS343" s="566"/>
      <c r="AT343" s="566"/>
      <c r="AU343" s="566"/>
    </row>
    <row r="344" spans="1:47" ht="15" hidden="1" customHeight="1" x14ac:dyDescent="0.15">
      <c r="A344" s="2126"/>
      <c r="B344" s="2126"/>
      <c r="C344" s="2126"/>
      <c r="D344" s="2155" t="s">
        <v>1283</v>
      </c>
      <c r="E344" s="2150"/>
      <c r="F344" s="2181">
        <f>SUM(G340:G343)</f>
        <v>0</v>
      </c>
      <c r="G344" s="2150"/>
      <c r="H344" s="2174"/>
      <c r="I344" s="2130"/>
      <c r="J344" s="2136" t="s">
        <v>945</v>
      </c>
      <c r="K344" s="2138"/>
      <c r="L344" s="2138"/>
      <c r="M344" s="2138"/>
      <c r="N344" s="2138"/>
      <c r="O344" s="2167"/>
      <c r="P344" s="2130"/>
      <c r="Q344" s="2130"/>
      <c r="R344" s="2130"/>
      <c r="S344" s="2126"/>
      <c r="T344" s="2126"/>
      <c r="U344" s="2126"/>
      <c r="V344" s="2126"/>
      <c r="W344" s="478"/>
      <c r="X344" s="478"/>
      <c r="Y344" s="566"/>
      <c r="Z344" s="566"/>
      <c r="AA344" s="566"/>
      <c r="AB344" s="566"/>
      <c r="AC344" s="566"/>
      <c r="AD344" s="566"/>
      <c r="AE344" s="566"/>
      <c r="AF344" s="566"/>
      <c r="AG344" s="566"/>
      <c r="AH344" s="566"/>
      <c r="AI344" s="566"/>
      <c r="AJ344" s="566"/>
      <c r="AK344" s="566"/>
      <c r="AL344" s="566"/>
      <c r="AM344" s="566"/>
      <c r="AN344" s="566"/>
      <c r="AO344" s="566"/>
      <c r="AP344" s="566"/>
      <c r="AQ344" s="566"/>
      <c r="AR344" s="566"/>
      <c r="AS344" s="566"/>
      <c r="AT344" s="566"/>
      <c r="AU344" s="566"/>
    </row>
    <row r="345" spans="1:47" ht="18.75" hidden="1" customHeight="1" x14ac:dyDescent="0.15">
      <c r="A345" s="2126"/>
      <c r="B345" s="2126"/>
      <c r="C345" s="2130"/>
      <c r="D345" s="2161" t="s">
        <v>1288</v>
      </c>
      <c r="E345" s="2138"/>
      <c r="F345" s="2184">
        <f>SUM(H340:H343)</f>
        <v>0</v>
      </c>
      <c r="G345" s="2138"/>
      <c r="H345" s="2167"/>
      <c r="I345" s="2130"/>
      <c r="J345" s="2130"/>
      <c r="K345" s="2130"/>
      <c r="L345" s="2130"/>
      <c r="M345" s="2130"/>
      <c r="N345" s="2130"/>
      <c r="O345" s="2130"/>
      <c r="P345" s="2130"/>
      <c r="Q345" s="2130"/>
      <c r="R345" s="2130"/>
      <c r="S345" s="2126"/>
      <c r="T345" s="2126"/>
      <c r="U345" s="2126"/>
      <c r="V345" s="2126"/>
      <c r="W345" s="478"/>
      <c r="X345" s="478"/>
      <c r="Y345" s="566"/>
      <c r="Z345" s="566"/>
      <c r="AA345" s="566"/>
      <c r="AB345" s="566"/>
      <c r="AC345" s="566"/>
      <c r="AD345" s="566"/>
      <c r="AE345" s="566"/>
      <c r="AF345" s="566"/>
      <c r="AG345" s="566"/>
      <c r="AH345" s="566"/>
      <c r="AI345" s="566"/>
      <c r="AJ345" s="566"/>
      <c r="AK345" s="566"/>
      <c r="AL345" s="566"/>
      <c r="AM345" s="566"/>
      <c r="AN345" s="566"/>
      <c r="AO345" s="566"/>
      <c r="AP345" s="566"/>
      <c r="AQ345" s="566"/>
      <c r="AR345" s="566"/>
      <c r="AS345" s="566"/>
      <c r="AT345" s="566"/>
      <c r="AU345" s="566"/>
    </row>
    <row r="346" spans="1:47" ht="24" hidden="1" customHeight="1" x14ac:dyDescent="0.15">
      <c r="A346" s="2126"/>
      <c r="B346" s="2126"/>
      <c r="C346" s="2130"/>
      <c r="D346" s="2130"/>
      <c r="E346" s="2130"/>
      <c r="F346" s="2130"/>
      <c r="G346" s="2130"/>
      <c r="H346" s="2130"/>
      <c r="I346" s="2130"/>
      <c r="J346" s="2130"/>
      <c r="K346" s="2130"/>
      <c r="L346" s="2130"/>
      <c r="M346" s="2130"/>
      <c r="N346" s="2130"/>
      <c r="O346" s="2130"/>
      <c r="P346" s="2130"/>
      <c r="Q346" s="2130"/>
      <c r="R346" s="2130"/>
      <c r="S346" s="2126"/>
      <c r="T346" s="2126"/>
      <c r="U346" s="2126"/>
      <c r="V346" s="2126"/>
      <c r="W346" s="478"/>
      <c r="X346" s="478"/>
      <c r="Y346" s="566"/>
      <c r="Z346" s="566"/>
      <c r="AA346" s="566"/>
      <c r="AB346" s="566"/>
      <c r="AC346" s="566"/>
      <c r="AD346" s="566"/>
      <c r="AE346" s="566"/>
      <c r="AF346" s="566"/>
      <c r="AG346" s="566"/>
      <c r="AH346" s="566"/>
      <c r="AI346" s="566"/>
      <c r="AJ346" s="566"/>
      <c r="AK346" s="566"/>
      <c r="AL346" s="566"/>
      <c r="AM346" s="566"/>
      <c r="AN346" s="566"/>
      <c r="AO346" s="566"/>
      <c r="AP346" s="566"/>
      <c r="AQ346" s="566"/>
      <c r="AR346" s="566"/>
      <c r="AS346" s="566"/>
      <c r="AT346" s="566"/>
      <c r="AU346" s="566"/>
    </row>
    <row r="347" spans="1:47" hidden="1" x14ac:dyDescent="0.15">
      <c r="A347" s="2126"/>
      <c r="B347" s="2126"/>
      <c r="C347" s="2130" t="s">
        <v>974</v>
      </c>
      <c r="D347" s="2828" t="s">
        <v>1382</v>
      </c>
      <c r="E347" s="2829"/>
      <c r="F347" s="2150" t="s">
        <v>836</v>
      </c>
      <c r="G347" s="2150" t="s">
        <v>1273</v>
      </c>
      <c r="H347" s="2150" t="s">
        <v>1289</v>
      </c>
      <c r="I347" s="2150">
        <f>SUM(E348:E376)</f>
        <v>0</v>
      </c>
      <c r="J347" s="2150"/>
      <c r="K347" s="2151"/>
      <c r="L347" s="2151"/>
      <c r="M347" s="2151"/>
      <c r="N347" s="2151"/>
      <c r="O347" s="2151"/>
      <c r="P347" s="2151"/>
      <c r="Q347" s="2152"/>
      <c r="R347" s="2126"/>
      <c r="S347" s="2126"/>
      <c r="T347" s="2126"/>
      <c r="U347" s="2126"/>
      <c r="V347" s="2126"/>
      <c r="W347" s="478"/>
      <c r="X347" s="478"/>
      <c r="Y347" s="566"/>
      <c r="Z347" s="566"/>
      <c r="AA347" s="566"/>
      <c r="AB347" s="566"/>
      <c r="AC347" s="566"/>
      <c r="AD347" s="566"/>
      <c r="AE347" s="566"/>
      <c r="AF347" s="566"/>
      <c r="AG347" s="566"/>
      <c r="AH347" s="566"/>
      <c r="AI347" s="566"/>
      <c r="AJ347" s="566"/>
      <c r="AK347" s="566"/>
      <c r="AL347" s="566"/>
      <c r="AM347" s="566"/>
      <c r="AN347" s="566"/>
      <c r="AO347" s="566"/>
      <c r="AP347" s="566"/>
      <c r="AQ347" s="566"/>
      <c r="AR347" s="566"/>
      <c r="AS347" s="566"/>
      <c r="AT347" s="566"/>
      <c r="AU347" s="566"/>
    </row>
    <row r="348" spans="1:47" hidden="1" x14ac:dyDescent="0.15">
      <c r="A348" s="2126"/>
      <c r="B348" s="2126"/>
      <c r="C348" s="2126"/>
      <c r="D348" s="2176">
        <f>'3a'!E22</f>
        <v>0</v>
      </c>
      <c r="E348" s="2181">
        <f>'3a'!F22</f>
        <v>0</v>
      </c>
      <c r="F348" s="2176">
        <f>'5a'!F205</f>
        <v>0.21</v>
      </c>
      <c r="G348" s="2130">
        <f>+E348*F348</f>
        <v>0</v>
      </c>
      <c r="H348" s="2130" t="s">
        <v>1274</v>
      </c>
      <c r="I348" s="2130">
        <f>SUM(G348:G376)</f>
        <v>0</v>
      </c>
      <c r="J348" s="2130" t="s">
        <v>1279</v>
      </c>
      <c r="K348" s="2126"/>
      <c r="L348" s="2126"/>
      <c r="M348" s="2126"/>
      <c r="N348" s="2126"/>
      <c r="O348" s="2126"/>
      <c r="P348" s="2126"/>
      <c r="Q348" s="2146"/>
      <c r="R348" s="2126"/>
      <c r="S348" s="2126"/>
      <c r="T348" s="2126"/>
      <c r="U348" s="2126"/>
      <c r="V348" s="2126"/>
      <c r="W348" s="478"/>
      <c r="X348" s="478"/>
      <c r="Y348" s="566"/>
      <c r="Z348" s="566"/>
      <c r="AA348" s="566"/>
      <c r="AB348" s="566"/>
      <c r="AC348" s="566"/>
      <c r="AD348" s="566"/>
      <c r="AE348" s="566"/>
      <c r="AF348" s="566"/>
      <c r="AG348" s="566"/>
      <c r="AH348" s="566"/>
      <c r="AI348" s="566"/>
      <c r="AJ348" s="566"/>
      <c r="AK348" s="566"/>
      <c r="AL348" s="566"/>
      <c r="AM348" s="566"/>
      <c r="AN348" s="566"/>
      <c r="AO348" s="566"/>
      <c r="AP348" s="566"/>
      <c r="AQ348" s="566"/>
      <c r="AR348" s="566"/>
      <c r="AS348" s="566"/>
      <c r="AT348" s="566"/>
      <c r="AU348" s="566"/>
    </row>
    <row r="349" spans="1:47" hidden="1" x14ac:dyDescent="0.15">
      <c r="A349" s="2126"/>
      <c r="B349" s="2126"/>
      <c r="C349" s="2126"/>
      <c r="D349" s="2178">
        <f>'3a'!E23</f>
        <v>0</v>
      </c>
      <c r="E349" s="2182">
        <f>'3a'!F23</f>
        <v>0</v>
      </c>
      <c r="F349" s="2178">
        <f>'5a'!F206</f>
        <v>0.21</v>
      </c>
      <c r="G349" s="2130">
        <f t="shared" ref="G349:G375" si="62">+E349*F349</f>
        <v>0</v>
      </c>
      <c r="H349" s="2130" t="s">
        <v>1275</v>
      </c>
      <c r="I349" s="2130">
        <f>+IF(I347=0,0,I348/I347)</f>
        <v>0</v>
      </c>
      <c r="J349" s="2130"/>
      <c r="K349" s="2126"/>
      <c r="L349" s="2126"/>
      <c r="M349" s="2126"/>
      <c r="N349" s="2126"/>
      <c r="O349" s="2126"/>
      <c r="P349" s="2126"/>
      <c r="Q349" s="2146"/>
      <c r="R349" s="2126"/>
      <c r="S349" s="2126"/>
      <c r="T349" s="2126"/>
      <c r="U349" s="2126"/>
      <c r="V349" s="2126"/>
      <c r="W349" s="478"/>
      <c r="X349" s="478"/>
      <c r="Y349" s="566"/>
      <c r="Z349" s="566"/>
      <c r="AA349" s="566"/>
      <c r="AB349" s="566"/>
      <c r="AC349" s="566"/>
      <c r="AD349" s="566"/>
      <c r="AE349" s="566"/>
      <c r="AF349" s="566"/>
      <c r="AG349" s="566"/>
      <c r="AH349" s="566"/>
      <c r="AI349" s="566"/>
      <c r="AJ349" s="566"/>
      <c r="AK349" s="566"/>
      <c r="AL349" s="566"/>
      <c r="AM349" s="566"/>
      <c r="AN349" s="566"/>
      <c r="AO349" s="566"/>
      <c r="AP349" s="566"/>
      <c r="AQ349" s="566"/>
      <c r="AR349" s="566"/>
      <c r="AS349" s="566"/>
      <c r="AT349" s="566"/>
      <c r="AU349" s="566"/>
    </row>
    <row r="350" spans="1:47" hidden="1" x14ac:dyDescent="0.15">
      <c r="A350" s="2126"/>
      <c r="B350" s="2126"/>
      <c r="C350" s="2126"/>
      <c r="D350" s="2178">
        <f>'3a'!E24</f>
        <v>0</v>
      </c>
      <c r="E350" s="2182">
        <f>'3a'!F24</f>
        <v>0</v>
      </c>
      <c r="F350" s="2178">
        <f>'5a'!F207</f>
        <v>0.21</v>
      </c>
      <c r="G350" s="2130">
        <f t="shared" si="62"/>
        <v>0</v>
      </c>
      <c r="H350" s="2130"/>
      <c r="I350" s="2126"/>
      <c r="J350" s="2126"/>
      <c r="K350" s="2126"/>
      <c r="L350" s="2126"/>
      <c r="M350" s="2126"/>
      <c r="N350" s="2126"/>
      <c r="O350" s="2126"/>
      <c r="P350" s="2126"/>
      <c r="Q350" s="2146"/>
      <c r="R350" s="2126"/>
      <c r="S350" s="2126"/>
      <c r="T350" s="2126"/>
      <c r="U350" s="2126"/>
      <c r="V350" s="2126"/>
      <c r="W350" s="478"/>
      <c r="X350" s="478"/>
      <c r="Y350" s="566"/>
      <c r="Z350" s="566"/>
      <c r="AA350" s="566"/>
      <c r="AB350" s="566"/>
      <c r="AC350" s="566"/>
      <c r="AD350" s="566"/>
      <c r="AE350" s="566"/>
      <c r="AF350" s="566"/>
      <c r="AG350" s="566"/>
      <c r="AH350" s="566"/>
      <c r="AI350" s="566"/>
      <c r="AJ350" s="566"/>
      <c r="AK350" s="566"/>
      <c r="AL350" s="566"/>
      <c r="AM350" s="566"/>
      <c r="AN350" s="566"/>
      <c r="AO350" s="566"/>
      <c r="AP350" s="566"/>
      <c r="AQ350" s="566"/>
      <c r="AR350" s="566"/>
      <c r="AS350" s="566"/>
      <c r="AT350" s="566"/>
      <c r="AU350" s="566"/>
    </row>
    <row r="351" spans="1:47" hidden="1" x14ac:dyDescent="0.15">
      <c r="A351" s="2126"/>
      <c r="B351" s="2126"/>
      <c r="C351" s="2126"/>
      <c r="D351" s="2178">
        <f>'3a'!E25</f>
        <v>0</v>
      </c>
      <c r="E351" s="2182">
        <f>'3a'!F25</f>
        <v>0</v>
      </c>
      <c r="F351" s="2178">
        <f>'5a'!F208</f>
        <v>0.21</v>
      </c>
      <c r="G351" s="2130">
        <f t="shared" si="62"/>
        <v>0</v>
      </c>
      <c r="H351" s="2130"/>
      <c r="I351" s="2126"/>
      <c r="J351" s="2126"/>
      <c r="K351" s="2126"/>
      <c r="L351" s="2126"/>
      <c r="M351" s="2126"/>
      <c r="N351" s="2126"/>
      <c r="O351" s="2126"/>
      <c r="P351" s="2126"/>
      <c r="Q351" s="2146"/>
      <c r="R351" s="2126"/>
      <c r="S351" s="2126"/>
      <c r="T351" s="2126"/>
      <c r="U351" s="2126"/>
      <c r="V351" s="2126"/>
      <c r="W351" s="478"/>
      <c r="X351" s="478"/>
      <c r="Y351" s="566"/>
      <c r="Z351" s="566"/>
      <c r="AA351" s="566"/>
      <c r="AB351" s="566"/>
      <c r="AC351" s="566"/>
      <c r="AD351" s="566"/>
      <c r="AE351" s="566"/>
      <c r="AF351" s="566"/>
      <c r="AG351" s="566"/>
      <c r="AH351" s="566"/>
      <c r="AI351" s="566"/>
      <c r="AJ351" s="566"/>
      <c r="AK351" s="566"/>
      <c r="AL351" s="566"/>
      <c r="AM351" s="566"/>
      <c r="AN351" s="566"/>
      <c r="AO351" s="566"/>
      <c r="AP351" s="566"/>
      <c r="AQ351" s="566"/>
      <c r="AR351" s="566"/>
      <c r="AS351" s="566"/>
      <c r="AT351" s="566"/>
      <c r="AU351" s="566"/>
    </row>
    <row r="352" spans="1:47" hidden="1" x14ac:dyDescent="0.15">
      <c r="A352" s="2126"/>
      <c r="B352" s="2126"/>
      <c r="C352" s="2126"/>
      <c r="D352" s="2178">
        <f>'3a'!E26</f>
        <v>0</v>
      </c>
      <c r="E352" s="2182">
        <f>'3a'!F26</f>
        <v>0</v>
      </c>
      <c r="F352" s="2178">
        <f>'5a'!F209</f>
        <v>0.21</v>
      </c>
      <c r="G352" s="2130">
        <f t="shared" si="62"/>
        <v>0</v>
      </c>
      <c r="H352" s="2130"/>
      <c r="I352" s="2126"/>
      <c r="J352" s="2126"/>
      <c r="K352" s="2126"/>
      <c r="L352" s="2126"/>
      <c r="M352" s="2126"/>
      <c r="N352" s="2126"/>
      <c r="O352" s="2126"/>
      <c r="P352" s="2126"/>
      <c r="Q352" s="2146"/>
      <c r="R352" s="2126"/>
      <c r="S352" s="2126"/>
      <c r="T352" s="2126"/>
      <c r="U352" s="2126"/>
      <c r="V352" s="2126"/>
      <c r="W352" s="478"/>
      <c r="X352" s="478"/>
      <c r="Y352" s="566"/>
      <c r="Z352" s="566"/>
      <c r="AA352" s="566"/>
      <c r="AB352" s="566"/>
      <c r="AC352" s="566"/>
      <c r="AD352" s="566"/>
      <c r="AE352" s="566"/>
      <c r="AF352" s="566"/>
      <c r="AG352" s="566"/>
      <c r="AH352" s="566"/>
      <c r="AI352" s="566"/>
      <c r="AJ352" s="566"/>
      <c r="AK352" s="566"/>
      <c r="AL352" s="566"/>
      <c r="AM352" s="566"/>
      <c r="AN352" s="566"/>
      <c r="AO352" s="566"/>
      <c r="AP352" s="566"/>
      <c r="AQ352" s="566"/>
      <c r="AR352" s="566"/>
      <c r="AS352" s="566"/>
      <c r="AT352" s="566"/>
      <c r="AU352" s="566"/>
    </row>
    <row r="353" spans="1:47" hidden="1" x14ac:dyDescent="0.15">
      <c r="A353" s="2126"/>
      <c r="B353" s="2126"/>
      <c r="C353" s="2126"/>
      <c r="D353" s="2178">
        <f>'3a'!E27</f>
        <v>0</v>
      </c>
      <c r="E353" s="2182">
        <f>'3a'!F27</f>
        <v>0</v>
      </c>
      <c r="F353" s="2178">
        <f>'5a'!F210</f>
        <v>0.21</v>
      </c>
      <c r="G353" s="2130">
        <f t="shared" si="62"/>
        <v>0</v>
      </c>
      <c r="H353" s="2130"/>
      <c r="I353" s="2126"/>
      <c r="J353" s="2126"/>
      <c r="K353" s="2126"/>
      <c r="L353" s="2126"/>
      <c r="M353" s="2126"/>
      <c r="N353" s="2126"/>
      <c r="O353" s="2126"/>
      <c r="P353" s="2126"/>
      <c r="Q353" s="2146"/>
      <c r="R353" s="2126"/>
      <c r="S353" s="2126"/>
      <c r="T353" s="2126"/>
      <c r="U353" s="2126"/>
      <c r="V353" s="2126"/>
      <c r="W353" s="478"/>
      <c r="X353" s="478"/>
      <c r="Y353" s="566"/>
      <c r="Z353" s="566"/>
      <c r="AA353" s="566"/>
      <c r="AB353" s="566"/>
      <c r="AC353" s="566"/>
      <c r="AD353" s="566"/>
      <c r="AE353" s="566"/>
      <c r="AF353" s="566"/>
      <c r="AG353" s="566"/>
      <c r="AH353" s="566"/>
      <c r="AI353" s="566"/>
      <c r="AJ353" s="566"/>
      <c r="AK353" s="566"/>
      <c r="AL353" s="566"/>
      <c r="AM353" s="566"/>
      <c r="AN353" s="566"/>
      <c r="AO353" s="566"/>
      <c r="AP353" s="566"/>
      <c r="AQ353" s="566"/>
      <c r="AR353" s="566"/>
      <c r="AS353" s="566"/>
      <c r="AT353" s="566"/>
      <c r="AU353" s="566"/>
    </row>
    <row r="354" spans="1:47" hidden="1" x14ac:dyDescent="0.15">
      <c r="A354" s="2126"/>
      <c r="B354" s="2126"/>
      <c r="C354" s="2126"/>
      <c r="D354" s="2178">
        <f>'3a'!E28</f>
        <v>0</v>
      </c>
      <c r="E354" s="2182">
        <f>'3a'!F28</f>
        <v>0</v>
      </c>
      <c r="F354" s="2178">
        <f>'5a'!F211</f>
        <v>0.21</v>
      </c>
      <c r="G354" s="2130">
        <f t="shared" si="62"/>
        <v>0</v>
      </c>
      <c r="H354" s="2130"/>
      <c r="I354" s="2126"/>
      <c r="J354" s="2126"/>
      <c r="K354" s="2126"/>
      <c r="L354" s="2126"/>
      <c r="M354" s="2126"/>
      <c r="N354" s="2126"/>
      <c r="O354" s="2126"/>
      <c r="P354" s="2126"/>
      <c r="Q354" s="2146"/>
      <c r="R354" s="2126"/>
      <c r="S354" s="2126"/>
      <c r="T354" s="2126"/>
      <c r="U354" s="2126"/>
      <c r="V354" s="2126"/>
      <c r="W354" s="478"/>
      <c r="X354" s="478"/>
      <c r="Y354" s="566"/>
      <c r="Z354" s="566"/>
      <c r="AA354" s="566"/>
      <c r="AB354" s="566"/>
      <c r="AC354" s="566"/>
      <c r="AD354" s="566"/>
      <c r="AE354" s="566"/>
      <c r="AF354" s="566"/>
      <c r="AG354" s="566"/>
      <c r="AH354" s="566"/>
      <c r="AI354" s="566"/>
      <c r="AJ354" s="566"/>
      <c r="AK354" s="566"/>
      <c r="AL354" s="566"/>
      <c r="AM354" s="566"/>
      <c r="AN354" s="566"/>
      <c r="AO354" s="566"/>
      <c r="AP354" s="566"/>
      <c r="AQ354" s="566"/>
      <c r="AR354" s="566"/>
      <c r="AS354" s="566"/>
      <c r="AT354" s="566"/>
      <c r="AU354" s="566"/>
    </row>
    <row r="355" spans="1:47" hidden="1" x14ac:dyDescent="0.15">
      <c r="A355" s="2126"/>
      <c r="B355" s="2126"/>
      <c r="C355" s="2126"/>
      <c r="D355" s="2178">
        <f>'3a'!E29</f>
        <v>0</v>
      </c>
      <c r="E355" s="2182">
        <f>'3a'!F29</f>
        <v>0</v>
      </c>
      <c r="F355" s="2178">
        <f>'5a'!F212</f>
        <v>0.21</v>
      </c>
      <c r="G355" s="2130">
        <f t="shared" si="62"/>
        <v>0</v>
      </c>
      <c r="H355" s="2130"/>
      <c r="I355" s="2126"/>
      <c r="J355" s="2126"/>
      <c r="K355" s="2126"/>
      <c r="L355" s="2126"/>
      <c r="M355" s="2126"/>
      <c r="N355" s="2126"/>
      <c r="O355" s="2126"/>
      <c r="P355" s="2126"/>
      <c r="Q355" s="2146"/>
      <c r="R355" s="2126"/>
      <c r="S355" s="2126"/>
      <c r="T355" s="2126"/>
      <c r="U355" s="2126"/>
      <c r="V355" s="2126"/>
      <c r="W355" s="478"/>
      <c r="X355" s="478"/>
      <c r="Y355" s="566"/>
      <c r="Z355" s="566"/>
      <c r="AA355" s="566"/>
      <c r="AB355" s="566"/>
      <c r="AC355" s="566"/>
      <c r="AD355" s="566"/>
      <c r="AE355" s="566"/>
      <c r="AF355" s="566"/>
      <c r="AG355" s="566"/>
      <c r="AH355" s="566"/>
      <c r="AI355" s="566"/>
      <c r="AJ355" s="566"/>
      <c r="AK355" s="566"/>
      <c r="AL355" s="566"/>
      <c r="AM355" s="566"/>
      <c r="AN355" s="566"/>
      <c r="AO355" s="566"/>
      <c r="AP355" s="566"/>
      <c r="AQ355" s="566"/>
      <c r="AR355" s="566"/>
      <c r="AS355" s="566"/>
      <c r="AT355" s="566"/>
      <c r="AU355" s="566"/>
    </row>
    <row r="356" spans="1:47" hidden="1" x14ac:dyDescent="0.15">
      <c r="A356" s="2126"/>
      <c r="B356" s="2126"/>
      <c r="C356" s="2126"/>
      <c r="D356" s="2178">
        <f>'3a'!E30</f>
        <v>0</v>
      </c>
      <c r="E356" s="2182">
        <f>'3a'!F30</f>
        <v>0</v>
      </c>
      <c r="F356" s="2178">
        <f>'5a'!F213</f>
        <v>0.21</v>
      </c>
      <c r="G356" s="2130">
        <f t="shared" si="62"/>
        <v>0</v>
      </c>
      <c r="H356" s="2130"/>
      <c r="I356" s="2126"/>
      <c r="J356" s="2126"/>
      <c r="K356" s="2126"/>
      <c r="L356" s="2126"/>
      <c r="M356" s="2126"/>
      <c r="N356" s="2126"/>
      <c r="O356" s="2126"/>
      <c r="P356" s="2126"/>
      <c r="Q356" s="2146"/>
      <c r="R356" s="2126"/>
      <c r="S356" s="2126"/>
      <c r="T356" s="2126"/>
      <c r="U356" s="2126"/>
      <c r="V356" s="2126"/>
      <c r="W356" s="478"/>
      <c r="X356" s="478"/>
      <c r="Y356" s="566"/>
      <c r="Z356" s="566"/>
      <c r="AA356" s="566"/>
      <c r="AB356" s="566"/>
      <c r="AC356" s="566"/>
      <c r="AD356" s="566"/>
      <c r="AE356" s="566"/>
      <c r="AF356" s="566"/>
      <c r="AG356" s="566"/>
      <c r="AH356" s="566"/>
      <c r="AI356" s="566"/>
      <c r="AJ356" s="566"/>
      <c r="AK356" s="566"/>
      <c r="AL356" s="566"/>
      <c r="AM356" s="566"/>
      <c r="AN356" s="566"/>
      <c r="AO356" s="566"/>
      <c r="AP356" s="566"/>
      <c r="AQ356" s="566"/>
      <c r="AR356" s="566"/>
      <c r="AS356" s="566"/>
      <c r="AT356" s="566"/>
      <c r="AU356" s="566"/>
    </row>
    <row r="357" spans="1:47" hidden="1" x14ac:dyDescent="0.15">
      <c r="A357" s="2126"/>
      <c r="B357" s="2126"/>
      <c r="C357" s="2126"/>
      <c r="D357" s="2178">
        <f>'3a'!E31</f>
        <v>0</v>
      </c>
      <c r="E357" s="2182">
        <f>'3a'!F31</f>
        <v>0</v>
      </c>
      <c r="F357" s="2178">
        <f>'5a'!F214</f>
        <v>0.21</v>
      </c>
      <c r="G357" s="2130">
        <f t="shared" si="62"/>
        <v>0</v>
      </c>
      <c r="H357" s="2130"/>
      <c r="I357" s="2126"/>
      <c r="J357" s="2126"/>
      <c r="K357" s="2126"/>
      <c r="L357" s="2126"/>
      <c r="M357" s="2126"/>
      <c r="N357" s="2126"/>
      <c r="O357" s="2126"/>
      <c r="P357" s="2126"/>
      <c r="Q357" s="2146"/>
      <c r="R357" s="2126"/>
      <c r="S357" s="2126"/>
      <c r="T357" s="2126"/>
      <c r="U357" s="2126"/>
      <c r="V357" s="2126"/>
      <c r="W357" s="478"/>
      <c r="X357" s="478"/>
      <c r="Y357" s="566"/>
      <c r="Z357" s="566"/>
      <c r="AA357" s="566"/>
      <c r="AB357" s="566"/>
      <c r="AC357" s="566"/>
      <c r="AD357" s="566"/>
      <c r="AE357" s="566"/>
      <c r="AF357" s="566"/>
      <c r="AG357" s="566"/>
      <c r="AH357" s="566"/>
      <c r="AI357" s="566"/>
      <c r="AJ357" s="566"/>
      <c r="AK357" s="566"/>
      <c r="AL357" s="566"/>
      <c r="AM357" s="566"/>
      <c r="AN357" s="566"/>
      <c r="AO357" s="566"/>
      <c r="AP357" s="566"/>
      <c r="AQ357" s="566"/>
      <c r="AR357" s="566"/>
      <c r="AS357" s="566"/>
      <c r="AT357" s="566"/>
      <c r="AU357" s="566"/>
    </row>
    <row r="358" spans="1:47" hidden="1" x14ac:dyDescent="0.15">
      <c r="A358" s="2126"/>
      <c r="B358" s="2126"/>
      <c r="C358" s="2126"/>
      <c r="D358" s="2178">
        <f>'3a'!E32</f>
        <v>0</v>
      </c>
      <c r="E358" s="2182">
        <f>'3a'!F32</f>
        <v>0</v>
      </c>
      <c r="F358" s="2178">
        <f>'5a'!F215</f>
        <v>0.21</v>
      </c>
      <c r="G358" s="2130">
        <f t="shared" si="62"/>
        <v>0</v>
      </c>
      <c r="H358" s="2130"/>
      <c r="I358" s="2126"/>
      <c r="J358" s="2126"/>
      <c r="K358" s="2126"/>
      <c r="L358" s="2126"/>
      <c r="M358" s="2126"/>
      <c r="N358" s="2126"/>
      <c r="O358" s="2126"/>
      <c r="P358" s="2126"/>
      <c r="Q358" s="2146"/>
      <c r="R358" s="2126"/>
      <c r="S358" s="2126"/>
      <c r="T358" s="2126"/>
      <c r="U358" s="2126"/>
      <c r="V358" s="2126"/>
      <c r="W358" s="478"/>
      <c r="X358" s="478"/>
      <c r="Y358" s="566"/>
      <c r="Z358" s="566"/>
      <c r="AA358" s="566"/>
      <c r="AB358" s="566"/>
      <c r="AC358" s="566"/>
      <c r="AD358" s="566"/>
      <c r="AE358" s="566"/>
      <c r="AF358" s="566"/>
      <c r="AG358" s="566"/>
      <c r="AH358" s="566"/>
      <c r="AI358" s="566"/>
      <c r="AJ358" s="566"/>
      <c r="AK358" s="566"/>
      <c r="AL358" s="566"/>
      <c r="AM358" s="566"/>
      <c r="AN358" s="566"/>
      <c r="AO358" s="566"/>
      <c r="AP358" s="566"/>
      <c r="AQ358" s="566"/>
      <c r="AR358" s="566"/>
      <c r="AS358" s="566"/>
      <c r="AT358" s="566"/>
      <c r="AU358" s="566"/>
    </row>
    <row r="359" spans="1:47" hidden="1" x14ac:dyDescent="0.15">
      <c r="A359" s="2126"/>
      <c r="B359" s="2126"/>
      <c r="C359" s="2126"/>
      <c r="D359" s="2178">
        <f>'3a'!E33</f>
        <v>0</v>
      </c>
      <c r="E359" s="2182">
        <f>'3a'!F33</f>
        <v>0</v>
      </c>
      <c r="F359" s="2178">
        <f>'5a'!F216</f>
        <v>0.21</v>
      </c>
      <c r="G359" s="2130">
        <f t="shared" si="62"/>
        <v>0</v>
      </c>
      <c r="H359" s="2130"/>
      <c r="I359" s="2126"/>
      <c r="J359" s="2126"/>
      <c r="K359" s="2126"/>
      <c r="L359" s="2126"/>
      <c r="M359" s="2126"/>
      <c r="N359" s="2126"/>
      <c r="O359" s="2126"/>
      <c r="P359" s="2126"/>
      <c r="Q359" s="2146"/>
      <c r="R359" s="2126"/>
      <c r="S359" s="2126"/>
      <c r="T359" s="2126"/>
      <c r="U359" s="2126"/>
      <c r="V359" s="2126"/>
      <c r="W359" s="478"/>
      <c r="X359" s="478"/>
      <c r="Y359" s="566"/>
      <c r="Z359" s="566"/>
      <c r="AA359" s="566"/>
      <c r="AB359" s="566"/>
      <c r="AC359" s="566"/>
      <c r="AD359" s="566"/>
      <c r="AE359" s="566"/>
      <c r="AF359" s="566"/>
      <c r="AG359" s="566"/>
      <c r="AH359" s="566"/>
      <c r="AI359" s="566"/>
      <c r="AJ359" s="566"/>
      <c r="AK359" s="566"/>
      <c r="AL359" s="566"/>
      <c r="AM359" s="566"/>
      <c r="AN359" s="566"/>
      <c r="AO359" s="566"/>
      <c r="AP359" s="566"/>
      <c r="AQ359" s="566"/>
      <c r="AR359" s="566"/>
      <c r="AS359" s="566"/>
      <c r="AT359" s="566"/>
      <c r="AU359" s="566"/>
    </row>
    <row r="360" spans="1:47" hidden="1" x14ac:dyDescent="0.15">
      <c r="A360" s="2126"/>
      <c r="B360" s="2126"/>
      <c r="C360" s="2126"/>
      <c r="D360" s="2178">
        <f>'3a'!E34</f>
        <v>0</v>
      </c>
      <c r="E360" s="2182">
        <f>'3a'!F34</f>
        <v>0</v>
      </c>
      <c r="F360" s="2178">
        <f>'5a'!F217</f>
        <v>0.21</v>
      </c>
      <c r="G360" s="2130">
        <f t="shared" si="62"/>
        <v>0</v>
      </c>
      <c r="H360" s="2130"/>
      <c r="I360" s="2126"/>
      <c r="J360" s="2126"/>
      <c r="K360" s="2126"/>
      <c r="L360" s="2126"/>
      <c r="M360" s="2126"/>
      <c r="N360" s="2126"/>
      <c r="O360" s="2126"/>
      <c r="P360" s="2126"/>
      <c r="Q360" s="2146"/>
      <c r="R360" s="2126"/>
      <c r="S360" s="2126"/>
      <c r="T360" s="2126"/>
      <c r="U360" s="2126"/>
      <c r="V360" s="2126"/>
      <c r="W360" s="478"/>
      <c r="X360" s="478"/>
      <c r="Y360" s="566"/>
      <c r="Z360" s="566"/>
      <c r="AA360" s="566"/>
      <c r="AB360" s="566"/>
      <c r="AC360" s="566"/>
      <c r="AD360" s="566"/>
      <c r="AE360" s="566"/>
      <c r="AF360" s="566"/>
      <c r="AG360" s="566"/>
      <c r="AH360" s="566"/>
      <c r="AI360" s="566"/>
      <c r="AJ360" s="566"/>
      <c r="AK360" s="566"/>
      <c r="AL360" s="566"/>
      <c r="AM360" s="566"/>
      <c r="AN360" s="566"/>
      <c r="AO360" s="566"/>
      <c r="AP360" s="566"/>
      <c r="AQ360" s="566"/>
      <c r="AR360" s="566"/>
      <c r="AS360" s="566"/>
      <c r="AT360" s="566"/>
      <c r="AU360" s="566"/>
    </row>
    <row r="361" spans="1:47" hidden="1" x14ac:dyDescent="0.15">
      <c r="A361" s="2126"/>
      <c r="B361" s="2126"/>
      <c r="C361" s="2126"/>
      <c r="D361" s="2178">
        <f>'3a'!E35</f>
        <v>0</v>
      </c>
      <c r="E361" s="2182">
        <f>'3a'!F35</f>
        <v>0</v>
      </c>
      <c r="F361" s="2178">
        <f>'5a'!F218</f>
        <v>0.21</v>
      </c>
      <c r="G361" s="2130">
        <f t="shared" si="62"/>
        <v>0</v>
      </c>
      <c r="H361" s="2130"/>
      <c r="I361" s="2126"/>
      <c r="J361" s="2126"/>
      <c r="K361" s="2126"/>
      <c r="L361" s="2126"/>
      <c r="M361" s="2126"/>
      <c r="N361" s="2126"/>
      <c r="O361" s="2126"/>
      <c r="P361" s="2126"/>
      <c r="Q361" s="2146"/>
      <c r="R361" s="2126"/>
      <c r="S361" s="2126"/>
      <c r="T361" s="2126"/>
      <c r="U361" s="2126"/>
      <c r="V361" s="2126"/>
      <c r="W361" s="478"/>
      <c r="X361" s="478"/>
      <c r="Y361" s="566"/>
      <c r="Z361" s="566"/>
      <c r="AA361" s="566"/>
      <c r="AB361" s="566"/>
      <c r="AC361" s="566"/>
      <c r="AD361" s="566"/>
      <c r="AE361" s="566"/>
      <c r="AF361" s="566"/>
      <c r="AG361" s="566"/>
      <c r="AH361" s="566"/>
      <c r="AI361" s="566"/>
      <c r="AJ361" s="566"/>
      <c r="AK361" s="566"/>
      <c r="AL361" s="566"/>
      <c r="AM361" s="566"/>
      <c r="AN361" s="566"/>
      <c r="AO361" s="566"/>
      <c r="AP361" s="566"/>
      <c r="AQ361" s="566"/>
      <c r="AR361" s="566"/>
      <c r="AS361" s="566"/>
      <c r="AT361" s="566"/>
      <c r="AU361" s="566"/>
    </row>
    <row r="362" spans="1:47" hidden="1" x14ac:dyDescent="0.15">
      <c r="A362" s="2126"/>
      <c r="B362" s="2126"/>
      <c r="C362" s="2126"/>
      <c r="D362" s="2178">
        <f>'3a'!E36</f>
        <v>0</v>
      </c>
      <c r="E362" s="2182">
        <f>'3a'!F36</f>
        <v>0</v>
      </c>
      <c r="F362" s="2178">
        <f>'5a'!F219</f>
        <v>0.21</v>
      </c>
      <c r="G362" s="2130">
        <f t="shared" si="62"/>
        <v>0</v>
      </c>
      <c r="H362" s="2130"/>
      <c r="I362" s="2126"/>
      <c r="J362" s="2126"/>
      <c r="K362" s="2126"/>
      <c r="L362" s="2126"/>
      <c r="M362" s="2126"/>
      <c r="N362" s="2126"/>
      <c r="O362" s="2126"/>
      <c r="P362" s="2126"/>
      <c r="Q362" s="2146"/>
      <c r="R362" s="2126"/>
      <c r="S362" s="2126"/>
      <c r="T362" s="2126"/>
      <c r="U362" s="2126"/>
      <c r="V362" s="2126"/>
      <c r="W362" s="478"/>
      <c r="X362" s="478"/>
      <c r="Y362" s="566"/>
      <c r="Z362" s="566"/>
      <c r="AA362" s="566"/>
      <c r="AB362" s="566"/>
      <c r="AC362" s="566"/>
      <c r="AD362" s="566"/>
      <c r="AE362" s="566"/>
      <c r="AF362" s="566"/>
      <c r="AG362" s="566"/>
      <c r="AH362" s="566"/>
      <c r="AI362" s="566"/>
      <c r="AJ362" s="566"/>
      <c r="AK362" s="566"/>
      <c r="AL362" s="566"/>
      <c r="AM362" s="566"/>
      <c r="AN362" s="566"/>
      <c r="AO362" s="566"/>
      <c r="AP362" s="566"/>
      <c r="AQ362" s="566"/>
      <c r="AR362" s="566"/>
      <c r="AS362" s="566"/>
      <c r="AT362" s="566"/>
      <c r="AU362" s="566"/>
    </row>
    <row r="363" spans="1:47" hidden="1" x14ac:dyDescent="0.15">
      <c r="A363" s="2126"/>
      <c r="B363" s="2126"/>
      <c r="C363" s="2126"/>
      <c r="D363" s="2178">
        <f>'3a'!E37</f>
        <v>0</v>
      </c>
      <c r="E363" s="2182">
        <f>'3a'!F37</f>
        <v>0</v>
      </c>
      <c r="F363" s="2178">
        <f>'5a'!F220</f>
        <v>0.21</v>
      </c>
      <c r="G363" s="2130">
        <f t="shared" si="62"/>
        <v>0</v>
      </c>
      <c r="H363" s="2130"/>
      <c r="I363" s="2126"/>
      <c r="J363" s="2126"/>
      <c r="K363" s="2126"/>
      <c r="L363" s="2126"/>
      <c r="M363" s="2126"/>
      <c r="N363" s="2126"/>
      <c r="O363" s="2126"/>
      <c r="P363" s="2126"/>
      <c r="Q363" s="2146"/>
      <c r="R363" s="2126"/>
      <c r="S363" s="2126"/>
      <c r="T363" s="2126"/>
      <c r="U363" s="2126"/>
      <c r="V363" s="2126"/>
      <c r="W363" s="478"/>
      <c r="X363" s="478"/>
      <c r="Y363" s="566"/>
      <c r="Z363" s="566"/>
      <c r="AA363" s="566"/>
      <c r="AB363" s="566"/>
      <c r="AC363" s="566"/>
      <c r="AD363" s="566"/>
      <c r="AE363" s="566"/>
      <c r="AF363" s="566"/>
      <c r="AG363" s="566"/>
      <c r="AH363" s="566"/>
      <c r="AI363" s="566"/>
      <c r="AJ363" s="566"/>
      <c r="AK363" s="566"/>
      <c r="AL363" s="566"/>
      <c r="AM363" s="566"/>
      <c r="AN363" s="566"/>
      <c r="AO363" s="566"/>
      <c r="AP363" s="566"/>
      <c r="AQ363" s="566"/>
      <c r="AR363" s="566"/>
      <c r="AS363" s="566"/>
      <c r="AT363" s="566"/>
      <c r="AU363" s="566"/>
    </row>
    <row r="364" spans="1:47" hidden="1" x14ac:dyDescent="0.15">
      <c r="A364" s="2126"/>
      <c r="B364" s="2126"/>
      <c r="C364" s="2126"/>
      <c r="D364" s="2178">
        <f>'3a'!E38</f>
        <v>0</v>
      </c>
      <c r="E364" s="2182">
        <f>'3a'!F38</f>
        <v>0</v>
      </c>
      <c r="F364" s="2178">
        <f>'5a'!F221</f>
        <v>0.21</v>
      </c>
      <c r="G364" s="2130">
        <f t="shared" si="62"/>
        <v>0</v>
      </c>
      <c r="H364" s="2130"/>
      <c r="I364" s="2126"/>
      <c r="J364" s="2126"/>
      <c r="K364" s="2126"/>
      <c r="L364" s="2126"/>
      <c r="M364" s="2126"/>
      <c r="N364" s="2126"/>
      <c r="O364" s="2126"/>
      <c r="P364" s="2126"/>
      <c r="Q364" s="2146"/>
      <c r="R364" s="2126"/>
      <c r="S364" s="2126"/>
      <c r="T364" s="2126"/>
      <c r="U364" s="2126"/>
      <c r="V364" s="2126"/>
      <c r="W364" s="478"/>
      <c r="X364" s="478"/>
      <c r="Y364" s="566"/>
      <c r="Z364" s="566"/>
      <c r="AA364" s="566"/>
      <c r="AB364" s="566"/>
      <c r="AC364" s="566"/>
      <c r="AD364" s="566"/>
      <c r="AE364" s="566"/>
      <c r="AF364" s="566"/>
      <c r="AG364" s="566"/>
      <c r="AH364" s="566"/>
      <c r="AI364" s="566"/>
      <c r="AJ364" s="566"/>
      <c r="AK364" s="566"/>
      <c r="AL364" s="566"/>
      <c r="AM364" s="566"/>
      <c r="AN364" s="566"/>
      <c r="AO364" s="566"/>
      <c r="AP364" s="566"/>
      <c r="AQ364" s="566"/>
      <c r="AR364" s="566"/>
      <c r="AS364" s="566"/>
      <c r="AT364" s="566"/>
      <c r="AU364" s="566"/>
    </row>
    <row r="365" spans="1:47" hidden="1" x14ac:dyDescent="0.15">
      <c r="A365" s="2126"/>
      <c r="B365" s="2126"/>
      <c r="C365" s="2126"/>
      <c r="D365" s="2178">
        <f>'3a'!E39</f>
        <v>0</v>
      </c>
      <c r="E365" s="2182">
        <f>'3a'!F39</f>
        <v>0</v>
      </c>
      <c r="F365" s="2178">
        <f>'5a'!F222</f>
        <v>0.21</v>
      </c>
      <c r="G365" s="2130">
        <f t="shared" si="62"/>
        <v>0</v>
      </c>
      <c r="H365" s="2130"/>
      <c r="I365" s="2126"/>
      <c r="J365" s="2126"/>
      <c r="K365" s="2126"/>
      <c r="L365" s="2126"/>
      <c r="M365" s="2126"/>
      <c r="N365" s="2126"/>
      <c r="O365" s="2126"/>
      <c r="P365" s="2126"/>
      <c r="Q365" s="2146"/>
      <c r="R365" s="2126"/>
      <c r="S365" s="2126"/>
      <c r="T365" s="2126"/>
      <c r="U365" s="2126"/>
      <c r="V365" s="2126"/>
      <c r="W365" s="478"/>
      <c r="X365" s="478"/>
      <c r="Y365" s="566"/>
      <c r="Z365" s="566"/>
      <c r="AA365" s="566"/>
      <c r="AB365" s="566"/>
      <c r="AC365" s="566"/>
      <c r="AD365" s="566"/>
      <c r="AE365" s="566"/>
      <c r="AF365" s="566"/>
      <c r="AG365" s="566"/>
      <c r="AH365" s="566"/>
      <c r="AI365" s="566"/>
      <c r="AJ365" s="566"/>
      <c r="AK365" s="566"/>
      <c r="AL365" s="566"/>
      <c r="AM365" s="566"/>
      <c r="AN365" s="566"/>
      <c r="AO365" s="566"/>
      <c r="AP365" s="566"/>
      <c r="AQ365" s="566"/>
      <c r="AR365" s="566"/>
      <c r="AS365" s="566"/>
      <c r="AT365" s="566"/>
      <c r="AU365" s="566"/>
    </row>
    <row r="366" spans="1:47" hidden="1" x14ac:dyDescent="0.15">
      <c r="A366" s="2126"/>
      <c r="B366" s="2126"/>
      <c r="C366" s="2126"/>
      <c r="D366" s="2178">
        <f>'3a'!E40</f>
        <v>0</v>
      </c>
      <c r="E366" s="2182">
        <f>'3a'!F40</f>
        <v>0</v>
      </c>
      <c r="F366" s="2178">
        <f>'5a'!F223</f>
        <v>0.21</v>
      </c>
      <c r="G366" s="2130">
        <f t="shared" si="62"/>
        <v>0</v>
      </c>
      <c r="H366" s="2130"/>
      <c r="I366" s="2126"/>
      <c r="J366" s="2126"/>
      <c r="K366" s="2126"/>
      <c r="L366" s="2126"/>
      <c r="M366" s="2126"/>
      <c r="N366" s="2126"/>
      <c r="O366" s="2126"/>
      <c r="P366" s="2126"/>
      <c r="Q366" s="2146"/>
      <c r="R366" s="2126"/>
      <c r="S366" s="2126"/>
      <c r="T366" s="2126"/>
      <c r="U366" s="2126"/>
      <c r="V366" s="2126"/>
      <c r="W366" s="478"/>
      <c r="X366" s="478"/>
      <c r="Y366" s="566"/>
      <c r="Z366" s="566"/>
      <c r="AA366" s="566"/>
      <c r="AB366" s="566"/>
      <c r="AC366" s="566"/>
      <c r="AD366" s="566"/>
      <c r="AE366" s="566"/>
      <c r="AF366" s="566"/>
      <c r="AG366" s="566"/>
      <c r="AH366" s="566"/>
      <c r="AI366" s="566"/>
      <c r="AJ366" s="566"/>
      <c r="AK366" s="566"/>
      <c r="AL366" s="566"/>
      <c r="AM366" s="566"/>
      <c r="AN366" s="566"/>
      <c r="AO366" s="566"/>
      <c r="AP366" s="566"/>
      <c r="AQ366" s="566"/>
      <c r="AR366" s="566"/>
      <c r="AS366" s="566"/>
      <c r="AT366" s="566"/>
      <c r="AU366" s="566"/>
    </row>
    <row r="367" spans="1:47" hidden="1" x14ac:dyDescent="0.15">
      <c r="A367" s="2126"/>
      <c r="B367" s="2126"/>
      <c r="C367" s="2126"/>
      <c r="D367" s="2178">
        <f>'3a'!E41</f>
        <v>0</v>
      </c>
      <c r="E367" s="2182">
        <f>'3a'!F41</f>
        <v>0</v>
      </c>
      <c r="F367" s="2178">
        <f>'5a'!F224</f>
        <v>0.21</v>
      </c>
      <c r="G367" s="2130">
        <f t="shared" si="62"/>
        <v>0</v>
      </c>
      <c r="H367" s="2130"/>
      <c r="I367" s="2126"/>
      <c r="J367" s="2126"/>
      <c r="K367" s="2126"/>
      <c r="L367" s="2126"/>
      <c r="M367" s="2126"/>
      <c r="N367" s="2126"/>
      <c r="O367" s="2126"/>
      <c r="P367" s="2126"/>
      <c r="Q367" s="2146"/>
      <c r="R367" s="2126"/>
      <c r="S367" s="2126"/>
      <c r="T367" s="2126"/>
      <c r="U367" s="2126"/>
      <c r="V367" s="2126"/>
      <c r="W367" s="478"/>
      <c r="X367" s="478"/>
      <c r="Y367" s="566"/>
      <c r="Z367" s="566"/>
      <c r="AA367" s="566"/>
      <c r="AB367" s="566"/>
      <c r="AC367" s="566"/>
      <c r="AD367" s="566"/>
      <c r="AE367" s="566"/>
      <c r="AF367" s="566"/>
      <c r="AG367" s="566"/>
      <c r="AH367" s="566"/>
      <c r="AI367" s="566"/>
      <c r="AJ367" s="566"/>
      <c r="AK367" s="566"/>
      <c r="AL367" s="566"/>
      <c r="AM367" s="566"/>
      <c r="AN367" s="566"/>
      <c r="AO367" s="566"/>
      <c r="AP367" s="566"/>
      <c r="AQ367" s="566"/>
      <c r="AR367" s="566"/>
      <c r="AS367" s="566"/>
      <c r="AT367" s="566"/>
      <c r="AU367" s="566"/>
    </row>
    <row r="368" spans="1:47" hidden="1" x14ac:dyDescent="0.15">
      <c r="A368" s="2126"/>
      <c r="B368" s="2126"/>
      <c r="C368" s="2126"/>
      <c r="D368" s="2178">
        <f>'3a'!E42</f>
        <v>0</v>
      </c>
      <c r="E368" s="2182">
        <f>'3a'!F42</f>
        <v>0</v>
      </c>
      <c r="F368" s="2178">
        <f>'5a'!F225</f>
        <v>0.21</v>
      </c>
      <c r="G368" s="2130">
        <f t="shared" si="62"/>
        <v>0</v>
      </c>
      <c r="H368" s="2130"/>
      <c r="I368" s="2126"/>
      <c r="J368" s="2126"/>
      <c r="K368" s="2126"/>
      <c r="L368" s="2126"/>
      <c r="M368" s="2126"/>
      <c r="N368" s="2126"/>
      <c r="O368" s="2126"/>
      <c r="P368" s="2126"/>
      <c r="Q368" s="2146"/>
      <c r="R368" s="2126"/>
      <c r="S368" s="2126"/>
      <c r="T368" s="2126"/>
      <c r="U368" s="2126"/>
      <c r="V368" s="2126"/>
      <c r="W368" s="478"/>
      <c r="X368" s="478"/>
      <c r="Y368" s="566"/>
      <c r="Z368" s="566"/>
      <c r="AA368" s="566"/>
      <c r="AB368" s="566"/>
      <c r="AC368" s="566"/>
      <c r="AD368" s="566"/>
      <c r="AE368" s="566"/>
      <c r="AF368" s="566"/>
      <c r="AG368" s="566"/>
      <c r="AH368" s="566"/>
      <c r="AI368" s="566"/>
      <c r="AJ368" s="566"/>
      <c r="AK368" s="566"/>
      <c r="AL368" s="566"/>
      <c r="AM368" s="566"/>
      <c r="AN368" s="566"/>
      <c r="AO368" s="566"/>
      <c r="AP368" s="566"/>
      <c r="AQ368" s="566"/>
      <c r="AR368" s="566"/>
      <c r="AS368" s="566"/>
      <c r="AT368" s="566"/>
      <c r="AU368" s="566"/>
    </row>
    <row r="369" spans="1:47" hidden="1" x14ac:dyDescent="0.15">
      <c r="A369" s="2126"/>
      <c r="B369" s="2126"/>
      <c r="C369" s="2126"/>
      <c r="D369" s="2178">
        <f>'3a'!E43</f>
        <v>0</v>
      </c>
      <c r="E369" s="2182">
        <f>'3a'!F43</f>
        <v>0</v>
      </c>
      <c r="F369" s="2178">
        <f>'5a'!F226</f>
        <v>0.21</v>
      </c>
      <c r="G369" s="2130">
        <f t="shared" si="62"/>
        <v>0</v>
      </c>
      <c r="H369" s="2130"/>
      <c r="I369" s="2126"/>
      <c r="J369" s="2126"/>
      <c r="K369" s="2126"/>
      <c r="L369" s="2126"/>
      <c r="M369" s="2126"/>
      <c r="N369" s="2126"/>
      <c r="O369" s="2126"/>
      <c r="P369" s="2126"/>
      <c r="Q369" s="2146"/>
      <c r="R369" s="2126"/>
      <c r="S369" s="2126"/>
      <c r="T369" s="2126"/>
      <c r="U369" s="2126"/>
      <c r="V369" s="2126"/>
      <c r="W369" s="478"/>
      <c r="X369" s="478"/>
      <c r="Y369" s="566"/>
      <c r="Z369" s="566"/>
      <c r="AA369" s="566"/>
      <c r="AB369" s="566"/>
      <c r="AC369" s="566"/>
      <c r="AD369" s="566"/>
      <c r="AE369" s="566"/>
      <c r="AF369" s="566"/>
      <c r="AG369" s="566"/>
      <c r="AH369" s="566"/>
      <c r="AI369" s="566"/>
      <c r="AJ369" s="566"/>
      <c r="AK369" s="566"/>
      <c r="AL369" s="566"/>
      <c r="AM369" s="566"/>
      <c r="AN369" s="566"/>
      <c r="AO369" s="566"/>
      <c r="AP369" s="566"/>
      <c r="AQ369" s="566"/>
      <c r="AR369" s="566"/>
      <c r="AS369" s="566"/>
      <c r="AT369" s="566"/>
      <c r="AU369" s="566"/>
    </row>
    <row r="370" spans="1:47" hidden="1" x14ac:dyDescent="0.15">
      <c r="A370" s="2126"/>
      <c r="B370" s="2126"/>
      <c r="C370" s="2126"/>
      <c r="D370" s="2178">
        <f>'3a'!E44</f>
        <v>0</v>
      </c>
      <c r="E370" s="2182">
        <f>'3a'!F44</f>
        <v>0</v>
      </c>
      <c r="F370" s="2178">
        <f>'5a'!F227</f>
        <v>0.21</v>
      </c>
      <c r="G370" s="2130">
        <f t="shared" si="62"/>
        <v>0</v>
      </c>
      <c r="H370" s="2130"/>
      <c r="I370" s="2126"/>
      <c r="J370" s="2126"/>
      <c r="K370" s="2126"/>
      <c r="L370" s="2126"/>
      <c r="M370" s="2126"/>
      <c r="N370" s="2126"/>
      <c r="O370" s="2126"/>
      <c r="P370" s="2126"/>
      <c r="Q370" s="2146"/>
      <c r="R370" s="2126"/>
      <c r="S370" s="2126"/>
      <c r="T370" s="2126"/>
      <c r="U370" s="2126"/>
      <c r="V370" s="2126"/>
      <c r="W370" s="478"/>
      <c r="X370" s="478"/>
      <c r="Y370" s="566"/>
      <c r="Z370" s="566"/>
      <c r="AA370" s="566"/>
      <c r="AB370" s="566"/>
      <c r="AC370" s="566"/>
      <c r="AD370" s="566"/>
      <c r="AE370" s="566"/>
      <c r="AF370" s="566"/>
      <c r="AG370" s="566"/>
      <c r="AH370" s="566"/>
      <c r="AI370" s="566"/>
      <c r="AJ370" s="566"/>
      <c r="AK370" s="566"/>
      <c r="AL370" s="566"/>
      <c r="AM370" s="566"/>
      <c r="AN370" s="566"/>
      <c r="AO370" s="566"/>
      <c r="AP370" s="566"/>
      <c r="AQ370" s="566"/>
      <c r="AR370" s="566"/>
      <c r="AS370" s="566"/>
      <c r="AT370" s="566"/>
      <c r="AU370" s="566"/>
    </row>
    <row r="371" spans="1:47" hidden="1" x14ac:dyDescent="0.15">
      <c r="A371" s="2126"/>
      <c r="B371" s="2126"/>
      <c r="C371" s="2126"/>
      <c r="D371" s="2178">
        <f>'3a'!E45</f>
        <v>0</v>
      </c>
      <c r="E371" s="2182">
        <f>'3a'!F45</f>
        <v>0</v>
      </c>
      <c r="F371" s="2178">
        <f>'5a'!F228</f>
        <v>0.21</v>
      </c>
      <c r="G371" s="2130">
        <f t="shared" si="62"/>
        <v>0</v>
      </c>
      <c r="H371" s="2130"/>
      <c r="I371" s="2126"/>
      <c r="J371" s="2126"/>
      <c r="K371" s="2126"/>
      <c r="L371" s="2126"/>
      <c r="M371" s="2126"/>
      <c r="N371" s="2126"/>
      <c r="O371" s="2126"/>
      <c r="P371" s="2126"/>
      <c r="Q371" s="2146"/>
      <c r="R371" s="2126"/>
      <c r="S371" s="2126"/>
      <c r="T371" s="2126"/>
      <c r="U371" s="2126"/>
      <c r="V371" s="2126"/>
      <c r="W371" s="478"/>
      <c r="X371" s="478"/>
      <c r="Y371" s="566"/>
      <c r="Z371" s="566"/>
      <c r="AA371" s="566"/>
      <c r="AB371" s="566"/>
      <c r="AC371" s="566"/>
      <c r="AD371" s="566"/>
      <c r="AE371" s="566"/>
      <c r="AF371" s="566"/>
      <c r="AG371" s="566"/>
      <c r="AH371" s="566"/>
      <c r="AI371" s="566"/>
      <c r="AJ371" s="566"/>
      <c r="AK371" s="566"/>
      <c r="AL371" s="566"/>
      <c r="AM371" s="566"/>
      <c r="AN371" s="566"/>
      <c r="AO371" s="566"/>
      <c r="AP371" s="566"/>
      <c r="AQ371" s="566"/>
      <c r="AR371" s="566"/>
      <c r="AS371" s="566"/>
      <c r="AT371" s="566"/>
      <c r="AU371" s="566"/>
    </row>
    <row r="372" spans="1:47" hidden="1" x14ac:dyDescent="0.15">
      <c r="A372" s="2126"/>
      <c r="B372" s="2126"/>
      <c r="C372" s="2126"/>
      <c r="D372" s="2178">
        <f>'3a'!E46</f>
        <v>0</v>
      </c>
      <c r="E372" s="2182">
        <f>'3a'!F46</f>
        <v>0</v>
      </c>
      <c r="F372" s="2178">
        <f>'5a'!F229</f>
        <v>0.21</v>
      </c>
      <c r="G372" s="2130">
        <f t="shared" si="62"/>
        <v>0</v>
      </c>
      <c r="H372" s="2130"/>
      <c r="I372" s="2126"/>
      <c r="J372" s="2126"/>
      <c r="K372" s="2126"/>
      <c r="L372" s="2126"/>
      <c r="M372" s="2126"/>
      <c r="N372" s="2126"/>
      <c r="O372" s="2126"/>
      <c r="P372" s="2126"/>
      <c r="Q372" s="2146"/>
      <c r="R372" s="2126"/>
      <c r="S372" s="2126"/>
      <c r="T372" s="2126"/>
      <c r="U372" s="2126"/>
      <c r="V372" s="2126"/>
      <c r="W372" s="478"/>
      <c r="X372" s="478"/>
      <c r="Y372" s="566"/>
      <c r="Z372" s="566"/>
      <c r="AA372" s="566"/>
      <c r="AB372" s="566"/>
      <c r="AC372" s="566"/>
      <c r="AD372" s="566"/>
      <c r="AE372" s="566"/>
      <c r="AF372" s="566"/>
      <c r="AG372" s="566"/>
      <c r="AH372" s="566"/>
      <c r="AI372" s="566"/>
      <c r="AJ372" s="566"/>
      <c r="AK372" s="566"/>
      <c r="AL372" s="566"/>
      <c r="AM372" s="566"/>
      <c r="AN372" s="566"/>
      <c r="AO372" s="566"/>
      <c r="AP372" s="566"/>
      <c r="AQ372" s="566"/>
      <c r="AR372" s="566"/>
      <c r="AS372" s="566"/>
      <c r="AT372" s="566"/>
      <c r="AU372" s="566"/>
    </row>
    <row r="373" spans="1:47" hidden="1" x14ac:dyDescent="0.15">
      <c r="A373" s="2126"/>
      <c r="B373" s="2126"/>
      <c r="C373" s="2126"/>
      <c r="D373" s="2178">
        <f>'3a'!E47</f>
        <v>0</v>
      </c>
      <c r="E373" s="2182">
        <f>'3a'!F47</f>
        <v>0</v>
      </c>
      <c r="F373" s="2178">
        <f>'5a'!F230</f>
        <v>0.21</v>
      </c>
      <c r="G373" s="2130">
        <f t="shared" si="62"/>
        <v>0</v>
      </c>
      <c r="H373" s="2130"/>
      <c r="I373" s="2126"/>
      <c r="J373" s="2126"/>
      <c r="K373" s="2126"/>
      <c r="L373" s="2126"/>
      <c r="M373" s="2126"/>
      <c r="N373" s="2126"/>
      <c r="O373" s="2126"/>
      <c r="P373" s="2126"/>
      <c r="Q373" s="2146"/>
      <c r="R373" s="2126"/>
      <c r="S373" s="2126"/>
      <c r="T373" s="2126"/>
      <c r="U373" s="2126"/>
      <c r="V373" s="2126"/>
      <c r="W373" s="478"/>
      <c r="X373" s="478"/>
      <c r="Y373" s="566"/>
      <c r="Z373" s="566"/>
      <c r="AA373" s="566"/>
      <c r="AB373" s="566"/>
      <c r="AC373" s="566"/>
      <c r="AD373" s="566"/>
      <c r="AE373" s="566"/>
      <c r="AF373" s="566"/>
      <c r="AG373" s="566"/>
      <c r="AH373" s="566"/>
      <c r="AI373" s="566"/>
      <c r="AJ373" s="566"/>
      <c r="AK373" s="566"/>
      <c r="AL373" s="566"/>
      <c r="AM373" s="566"/>
      <c r="AN373" s="566"/>
      <c r="AO373" s="566"/>
      <c r="AP373" s="566"/>
      <c r="AQ373" s="566"/>
      <c r="AR373" s="566"/>
      <c r="AS373" s="566"/>
      <c r="AT373" s="566"/>
      <c r="AU373" s="566"/>
    </row>
    <row r="374" spans="1:47" hidden="1" x14ac:dyDescent="0.15">
      <c r="A374" s="2126"/>
      <c r="B374" s="2126"/>
      <c r="C374" s="2126"/>
      <c r="D374" s="2178">
        <f>'3a'!E48</f>
        <v>0</v>
      </c>
      <c r="E374" s="2182">
        <f>'3a'!F48</f>
        <v>0</v>
      </c>
      <c r="F374" s="2178">
        <f>'5a'!F231</f>
        <v>0.21</v>
      </c>
      <c r="G374" s="2130">
        <f t="shared" si="62"/>
        <v>0</v>
      </c>
      <c r="H374" s="2130"/>
      <c r="I374" s="2126"/>
      <c r="J374" s="2126"/>
      <c r="K374" s="2126"/>
      <c r="L374" s="2126"/>
      <c r="M374" s="2126"/>
      <c r="N374" s="2126"/>
      <c r="O374" s="2126"/>
      <c r="P374" s="2126"/>
      <c r="Q374" s="2146"/>
      <c r="R374" s="2126"/>
      <c r="S374" s="2126"/>
      <c r="T374" s="2126"/>
      <c r="U374" s="2126"/>
      <c r="V374" s="2126"/>
      <c r="W374" s="478"/>
      <c r="X374" s="478"/>
      <c r="Y374" s="566"/>
      <c r="Z374" s="566"/>
      <c r="AA374" s="566"/>
      <c r="AB374" s="566"/>
      <c r="AC374" s="566"/>
      <c r="AD374" s="566"/>
      <c r="AE374" s="566"/>
      <c r="AF374" s="566"/>
      <c r="AG374" s="566"/>
      <c r="AH374" s="566"/>
      <c r="AI374" s="566"/>
      <c r="AJ374" s="566"/>
      <c r="AK374" s="566"/>
      <c r="AL374" s="566"/>
      <c r="AM374" s="566"/>
      <c r="AN374" s="566"/>
      <c r="AO374" s="566"/>
      <c r="AP374" s="566"/>
      <c r="AQ374" s="566"/>
      <c r="AR374" s="566"/>
      <c r="AS374" s="566"/>
      <c r="AT374" s="566"/>
      <c r="AU374" s="566"/>
    </row>
    <row r="375" spans="1:47" hidden="1" x14ac:dyDescent="0.15">
      <c r="A375" s="2126"/>
      <c r="B375" s="2126"/>
      <c r="C375" s="2126"/>
      <c r="D375" s="2178">
        <f>'3a'!E49</f>
        <v>0</v>
      </c>
      <c r="E375" s="2182">
        <f>'3a'!F49</f>
        <v>0</v>
      </c>
      <c r="F375" s="2178">
        <f>'5a'!F232</f>
        <v>0.21</v>
      </c>
      <c r="G375" s="2130">
        <f t="shared" si="62"/>
        <v>0</v>
      </c>
      <c r="H375" s="2130"/>
      <c r="I375" s="2126"/>
      <c r="J375" s="2126"/>
      <c r="K375" s="2126"/>
      <c r="L375" s="2126"/>
      <c r="M375" s="2126"/>
      <c r="N375" s="2126"/>
      <c r="O375" s="2126"/>
      <c r="P375" s="2126"/>
      <c r="Q375" s="2146"/>
      <c r="R375" s="2126"/>
      <c r="S375" s="2126"/>
      <c r="T375" s="2126"/>
      <c r="U375" s="2126"/>
      <c r="V375" s="2126"/>
      <c r="W375" s="478"/>
      <c r="X375" s="478"/>
      <c r="Y375" s="566"/>
      <c r="Z375" s="566"/>
      <c r="AA375" s="566"/>
      <c r="AB375" s="566"/>
      <c r="AC375" s="566"/>
      <c r="AD375" s="566"/>
      <c r="AE375" s="566"/>
      <c r="AF375" s="566"/>
      <c r="AG375" s="566"/>
      <c r="AH375" s="566"/>
      <c r="AI375" s="566"/>
      <c r="AJ375" s="566"/>
      <c r="AK375" s="566"/>
      <c r="AL375" s="566"/>
      <c r="AM375" s="566"/>
      <c r="AN375" s="566"/>
      <c r="AO375" s="566"/>
      <c r="AP375" s="566"/>
      <c r="AQ375" s="566"/>
      <c r="AR375" s="566"/>
      <c r="AS375" s="566"/>
      <c r="AT375" s="566"/>
      <c r="AU375" s="566"/>
    </row>
    <row r="376" spans="1:47" hidden="1" x14ac:dyDescent="0.15">
      <c r="A376" s="2126"/>
      <c r="B376" s="2126"/>
      <c r="C376" s="2126"/>
      <c r="D376" s="2183">
        <f>'3a'!E50</f>
        <v>0</v>
      </c>
      <c r="E376" s="2184">
        <f>'3a'!F50</f>
        <v>0</v>
      </c>
      <c r="F376" s="2183">
        <f>'5a'!F233</f>
        <v>0.21</v>
      </c>
      <c r="G376" s="2138">
        <f>+E376*F376</f>
        <v>0</v>
      </c>
      <c r="H376" s="2138"/>
      <c r="I376" s="2139"/>
      <c r="J376" s="2139"/>
      <c r="K376" s="2139"/>
      <c r="L376" s="2139"/>
      <c r="M376" s="2139"/>
      <c r="N376" s="2139"/>
      <c r="O376" s="2139"/>
      <c r="P376" s="2139"/>
      <c r="Q376" s="2140"/>
      <c r="R376" s="2126"/>
      <c r="S376" s="2126"/>
      <c r="T376" s="2126"/>
      <c r="U376" s="2126"/>
      <c r="V376" s="2126"/>
      <c r="W376" s="478"/>
      <c r="X376" s="478"/>
      <c r="Y376" s="566"/>
      <c r="Z376" s="566"/>
      <c r="AA376" s="566"/>
      <c r="AB376" s="566"/>
      <c r="AC376" s="566"/>
      <c r="AD376" s="566"/>
      <c r="AE376" s="566"/>
      <c r="AF376" s="566"/>
      <c r="AG376" s="566"/>
      <c r="AH376" s="566"/>
      <c r="AI376" s="566"/>
      <c r="AJ376" s="566"/>
      <c r="AK376" s="566"/>
      <c r="AL376" s="566"/>
      <c r="AM376" s="566"/>
      <c r="AN376" s="566"/>
      <c r="AO376" s="566"/>
      <c r="AP376" s="566"/>
      <c r="AQ376" s="566"/>
      <c r="AR376" s="566"/>
      <c r="AS376" s="566"/>
      <c r="AT376" s="566"/>
      <c r="AU376" s="566"/>
    </row>
    <row r="377" spans="1:47" hidden="1" x14ac:dyDescent="0.15">
      <c r="A377" s="2126"/>
      <c r="B377" s="2126"/>
      <c r="C377" s="2126"/>
      <c r="D377" s="2144"/>
      <c r="E377" s="2134" t="s">
        <v>1517</v>
      </c>
      <c r="F377" s="2134" t="s">
        <v>1287</v>
      </c>
      <c r="G377" s="2191">
        <v>1</v>
      </c>
      <c r="H377" s="2191">
        <v>2</v>
      </c>
      <c r="I377" s="2191">
        <v>3</v>
      </c>
      <c r="J377" s="2191">
        <v>4</v>
      </c>
      <c r="K377" s="2191">
        <v>5</v>
      </c>
      <c r="L377" s="2191">
        <v>6</v>
      </c>
      <c r="M377" s="2191">
        <v>7</v>
      </c>
      <c r="N377" s="2191">
        <v>8</v>
      </c>
      <c r="O377" s="2191">
        <v>9</v>
      </c>
      <c r="P377" s="2191">
        <v>10</v>
      </c>
      <c r="Q377" s="2192">
        <v>11</v>
      </c>
      <c r="R377" s="2192">
        <v>12</v>
      </c>
      <c r="S377" s="2126"/>
      <c r="T377" s="2126"/>
      <c r="U377" s="2126"/>
      <c r="V377" s="2126"/>
      <c r="W377" s="478"/>
      <c r="X377" s="478"/>
      <c r="Y377" s="566"/>
      <c r="Z377" s="566"/>
      <c r="AA377" s="566"/>
      <c r="AB377" s="566"/>
      <c r="AC377" s="566"/>
      <c r="AD377" s="566"/>
      <c r="AE377" s="566"/>
      <c r="AF377" s="566"/>
      <c r="AG377" s="566"/>
      <c r="AH377" s="566"/>
      <c r="AI377" s="566"/>
      <c r="AJ377" s="566"/>
      <c r="AK377" s="566"/>
      <c r="AL377" s="566"/>
      <c r="AM377" s="566"/>
      <c r="AN377" s="566"/>
      <c r="AO377" s="566"/>
      <c r="AP377" s="566"/>
      <c r="AQ377" s="566"/>
      <c r="AR377" s="566"/>
      <c r="AS377" s="566"/>
      <c r="AT377" s="566"/>
      <c r="AU377" s="566"/>
    </row>
    <row r="378" spans="1:47" hidden="1" x14ac:dyDescent="0.15">
      <c r="A378" s="2126"/>
      <c r="B378" s="2126"/>
      <c r="C378" s="2126"/>
      <c r="D378" s="2158" t="s">
        <v>1291</v>
      </c>
      <c r="E378" s="2154">
        <f>SUM(F378:Q378)</f>
        <v>0</v>
      </c>
      <c r="F378" s="2130">
        <f>'3a'!G20</f>
        <v>0</v>
      </c>
      <c r="G378" s="2130">
        <f>'3a'!H20</f>
        <v>0</v>
      </c>
      <c r="H378" s="2130">
        <f>'3a'!I20</f>
        <v>0</v>
      </c>
      <c r="I378" s="2130">
        <f>'3a'!J20</f>
        <v>0</v>
      </c>
      <c r="J378" s="2130">
        <f>'3a'!K20</f>
        <v>0</v>
      </c>
      <c r="K378" s="2130">
        <f>'3a'!L20</f>
        <v>0</v>
      </c>
      <c r="L378" s="2130">
        <f>'3a'!M20</f>
        <v>0</v>
      </c>
      <c r="M378" s="2126"/>
      <c r="N378" s="2126"/>
      <c r="O378" s="2126"/>
      <c r="P378" s="2126"/>
      <c r="Q378" s="2146"/>
      <c r="R378" s="2126" t="str">
        <f>IF(E378='3a'!F21,"OK","ERROR")</f>
        <v>OK</v>
      </c>
      <c r="S378" s="2126"/>
      <c r="T378" s="2126"/>
      <c r="U378" s="2126"/>
      <c r="V378" s="2126"/>
      <c r="W378" s="478"/>
      <c r="X378" s="478"/>
      <c r="Y378" s="566"/>
      <c r="Z378" s="566"/>
      <c r="AA378" s="566"/>
      <c r="AB378" s="566"/>
      <c r="AC378" s="566"/>
      <c r="AD378" s="566"/>
      <c r="AE378" s="566"/>
      <c r="AF378" s="566"/>
      <c r="AG378" s="566"/>
      <c r="AH378" s="566"/>
      <c r="AI378" s="566"/>
      <c r="AJ378" s="566"/>
      <c r="AK378" s="566"/>
      <c r="AL378" s="566"/>
      <c r="AM378" s="566"/>
      <c r="AN378" s="566"/>
      <c r="AO378" s="566"/>
      <c r="AP378" s="566"/>
      <c r="AQ378" s="566"/>
      <c r="AR378" s="566"/>
      <c r="AS378" s="566"/>
      <c r="AT378" s="566"/>
      <c r="AU378" s="566"/>
    </row>
    <row r="379" spans="1:47" hidden="1" x14ac:dyDescent="0.15">
      <c r="A379" s="2126"/>
      <c r="B379" s="2126"/>
      <c r="C379" s="2126"/>
      <c r="D379" s="2158" t="s">
        <v>1283</v>
      </c>
      <c r="E379" s="2154">
        <f>SUM(F379:Q379)</f>
        <v>0</v>
      </c>
      <c r="F379" s="2130">
        <f t="shared" ref="F379:L379" si="63">+F378*$I$349</f>
        <v>0</v>
      </c>
      <c r="G379" s="2130">
        <f t="shared" si="63"/>
        <v>0</v>
      </c>
      <c r="H379" s="2130">
        <f t="shared" si="63"/>
        <v>0</v>
      </c>
      <c r="I379" s="2130">
        <f t="shared" si="63"/>
        <v>0</v>
      </c>
      <c r="J379" s="2130">
        <f t="shared" si="63"/>
        <v>0</v>
      </c>
      <c r="K379" s="2130">
        <f t="shared" si="63"/>
        <v>0</v>
      </c>
      <c r="L379" s="2130">
        <f t="shared" si="63"/>
        <v>0</v>
      </c>
      <c r="M379" s="2130"/>
      <c r="N379" s="2130"/>
      <c r="O379" s="2130"/>
      <c r="P379" s="2130"/>
      <c r="Q379" s="2153"/>
      <c r="R379" s="2126"/>
      <c r="S379" s="2126"/>
      <c r="T379" s="2126"/>
      <c r="U379" s="2126"/>
      <c r="V379" s="2126"/>
      <c r="W379" s="478"/>
      <c r="X379" s="478"/>
      <c r="Y379" s="566"/>
      <c r="Z379" s="566"/>
      <c r="AA379" s="566"/>
      <c r="AB379" s="566"/>
      <c r="AC379" s="566"/>
      <c r="AD379" s="566"/>
      <c r="AE379" s="566"/>
      <c r="AF379" s="566"/>
      <c r="AG379" s="566"/>
      <c r="AH379" s="566"/>
      <c r="AI379" s="566"/>
      <c r="AJ379" s="566"/>
      <c r="AK379" s="566"/>
      <c r="AL379" s="566"/>
      <c r="AM379" s="566"/>
      <c r="AN379" s="566"/>
      <c r="AO379" s="566"/>
      <c r="AP379" s="566"/>
      <c r="AQ379" s="566"/>
      <c r="AR379" s="566"/>
      <c r="AS379" s="566"/>
      <c r="AT379" s="566"/>
      <c r="AU379" s="566"/>
    </row>
    <row r="380" spans="1:47" hidden="1" x14ac:dyDescent="0.15">
      <c r="A380" s="2126"/>
      <c r="B380" s="2126"/>
      <c r="C380" s="2126"/>
      <c r="D380" s="2161" t="s">
        <v>1288</v>
      </c>
      <c r="E380" s="2162">
        <f>SUM(F380:R380)</f>
        <v>0</v>
      </c>
      <c r="F380" s="2138">
        <f>SUM(F378:F379)</f>
        <v>0</v>
      </c>
      <c r="G380" s="2138">
        <f t="shared" ref="G380:L380" si="64">SUM(G378:G379)</f>
        <v>0</v>
      </c>
      <c r="H380" s="2138">
        <f t="shared" si="64"/>
        <v>0</v>
      </c>
      <c r="I380" s="2138">
        <f t="shared" si="64"/>
        <v>0</v>
      </c>
      <c r="J380" s="2138">
        <f t="shared" si="64"/>
        <v>0</v>
      </c>
      <c r="K380" s="2138">
        <f t="shared" si="64"/>
        <v>0</v>
      </c>
      <c r="L380" s="2138">
        <f t="shared" si="64"/>
        <v>0</v>
      </c>
      <c r="M380" s="2138"/>
      <c r="N380" s="2138"/>
      <c r="O380" s="2138"/>
      <c r="P380" s="2138"/>
      <c r="Q380" s="2167"/>
      <c r="R380" s="2126"/>
      <c r="S380" s="2126"/>
      <c r="T380" s="2126"/>
      <c r="U380" s="2126"/>
      <c r="V380" s="2126"/>
      <c r="W380" s="478"/>
      <c r="X380" s="478"/>
      <c r="Y380" s="566"/>
      <c r="Z380" s="566"/>
      <c r="AA380" s="566"/>
      <c r="AB380" s="566"/>
      <c r="AC380" s="566"/>
      <c r="AD380" s="566"/>
      <c r="AE380" s="566"/>
      <c r="AF380" s="566"/>
      <c r="AG380" s="566"/>
      <c r="AH380" s="566"/>
      <c r="AI380" s="566"/>
      <c r="AJ380" s="566"/>
      <c r="AK380" s="566"/>
      <c r="AL380" s="566"/>
      <c r="AM380" s="566"/>
      <c r="AN380" s="566"/>
      <c r="AO380" s="566"/>
      <c r="AP380" s="566"/>
      <c r="AQ380" s="566"/>
      <c r="AR380" s="566"/>
      <c r="AS380" s="566"/>
      <c r="AT380" s="566"/>
      <c r="AU380" s="566"/>
    </row>
    <row r="381" spans="1:47" hidden="1" x14ac:dyDescent="0.15">
      <c r="A381" s="2126"/>
      <c r="B381" s="2126"/>
      <c r="C381" s="2126"/>
      <c r="D381" s="2130"/>
      <c r="E381" s="2130"/>
      <c r="F381" s="2130"/>
      <c r="G381" s="2130"/>
      <c r="H381" s="2130"/>
      <c r="I381" s="2126"/>
      <c r="J381" s="2126"/>
      <c r="K381" s="2126"/>
      <c r="L381" s="2126"/>
      <c r="M381" s="2126"/>
      <c r="N381" s="2126"/>
      <c r="O381" s="2126"/>
      <c r="P381" s="2126"/>
      <c r="Q381" s="2126"/>
      <c r="R381" s="2126"/>
      <c r="S381" s="2126"/>
      <c r="T381" s="2126"/>
      <c r="U381" s="2126"/>
      <c r="V381" s="2126"/>
      <c r="W381" s="478"/>
      <c r="X381" s="478"/>
      <c r="Y381" s="566"/>
      <c r="Z381" s="566"/>
      <c r="AA381" s="566"/>
      <c r="AB381" s="566"/>
      <c r="AC381" s="566"/>
      <c r="AD381" s="566"/>
      <c r="AE381" s="566"/>
      <c r="AF381" s="566"/>
      <c r="AG381" s="566"/>
      <c r="AH381" s="566"/>
      <c r="AI381" s="566"/>
      <c r="AJ381" s="566"/>
      <c r="AK381" s="566"/>
      <c r="AL381" s="566"/>
      <c r="AM381" s="566"/>
      <c r="AN381" s="566"/>
      <c r="AO381" s="566"/>
      <c r="AP381" s="566"/>
      <c r="AQ381" s="566"/>
      <c r="AR381" s="566"/>
      <c r="AS381" s="566"/>
      <c r="AT381" s="566"/>
      <c r="AU381" s="566"/>
    </row>
    <row r="382" spans="1:47" hidden="1" x14ac:dyDescent="0.15">
      <c r="A382" s="2126"/>
      <c r="B382" s="2126"/>
      <c r="C382" s="2130" t="s">
        <v>974</v>
      </c>
      <c r="D382" s="2149" t="s">
        <v>783</v>
      </c>
      <c r="E382" s="2150"/>
      <c r="F382" s="2150" t="s">
        <v>836</v>
      </c>
      <c r="G382" s="2150" t="s">
        <v>784</v>
      </c>
      <c r="H382" s="2150"/>
      <c r="I382" s="2151"/>
      <c r="J382" s="2151"/>
      <c r="K382" s="2151"/>
      <c r="L382" s="2151"/>
      <c r="M382" s="2151"/>
      <c r="N382" s="2151"/>
      <c r="O382" s="2151"/>
      <c r="P382" s="2151"/>
      <c r="Q382" s="2152"/>
      <c r="R382" s="2126"/>
      <c r="S382" s="2126"/>
      <c r="T382" s="2126"/>
      <c r="U382" s="2126"/>
      <c r="V382" s="2126"/>
      <c r="W382" s="478"/>
      <c r="X382" s="478"/>
      <c r="Y382" s="566"/>
      <c r="Z382" s="566"/>
      <c r="AA382" s="566"/>
      <c r="AB382" s="566"/>
      <c r="AC382" s="566"/>
      <c r="AD382" s="566"/>
      <c r="AE382" s="566"/>
      <c r="AF382" s="566"/>
      <c r="AG382" s="566"/>
      <c r="AH382" s="566"/>
      <c r="AI382" s="566"/>
      <c r="AJ382" s="566"/>
      <c r="AK382" s="566"/>
      <c r="AL382" s="566"/>
      <c r="AM382" s="566"/>
      <c r="AN382" s="566"/>
      <c r="AO382" s="566"/>
      <c r="AP382" s="566"/>
      <c r="AQ382" s="566"/>
      <c r="AR382" s="566"/>
      <c r="AS382" s="566"/>
      <c r="AT382" s="566"/>
      <c r="AU382" s="566"/>
    </row>
    <row r="383" spans="1:47" hidden="1" x14ac:dyDescent="0.15">
      <c r="A383" s="2126"/>
      <c r="B383" s="2126"/>
      <c r="C383" s="2126"/>
      <c r="D383" s="2144"/>
      <c r="E383" s="2175">
        <f>'5a'!$F$200</f>
        <v>0.21</v>
      </c>
      <c r="F383" s="2156" t="str">
        <f t="shared" ref="F383:Q383" si="65">G66</f>
        <v>ENE</v>
      </c>
      <c r="G383" s="2156" t="str">
        <f t="shared" si="65"/>
        <v>FEB</v>
      </c>
      <c r="H383" s="2156" t="str">
        <f t="shared" si="65"/>
        <v>MAR</v>
      </c>
      <c r="I383" s="2156" t="str">
        <f t="shared" si="65"/>
        <v>ABR</v>
      </c>
      <c r="J383" s="2156" t="str">
        <f t="shared" si="65"/>
        <v>MAY</v>
      </c>
      <c r="K383" s="2156" t="str">
        <f t="shared" si="65"/>
        <v>JUN</v>
      </c>
      <c r="L383" s="2156" t="str">
        <f t="shared" si="65"/>
        <v>JUL</v>
      </c>
      <c r="M383" s="2156" t="str">
        <f t="shared" si="65"/>
        <v>AGO</v>
      </c>
      <c r="N383" s="2156" t="str">
        <f t="shared" si="65"/>
        <v>SEPT</v>
      </c>
      <c r="O383" s="2156" t="str">
        <f t="shared" si="65"/>
        <v>OCT</v>
      </c>
      <c r="P383" s="2156" t="str">
        <f t="shared" si="65"/>
        <v>NOV</v>
      </c>
      <c r="Q383" s="2157" t="str">
        <f t="shared" si="65"/>
        <v xml:space="preserve"> DIC</v>
      </c>
      <c r="R383" s="2126"/>
      <c r="S383" s="2126"/>
      <c r="T383" s="2126"/>
      <c r="U383" s="2126"/>
      <c r="V383" s="2126"/>
      <c r="W383" s="478"/>
      <c r="X383" s="478"/>
      <c r="Y383" s="566"/>
      <c r="Z383" s="566"/>
      <c r="AA383" s="566"/>
      <c r="AB383" s="566"/>
      <c r="AC383" s="566"/>
      <c r="AD383" s="566"/>
      <c r="AE383" s="566"/>
      <c r="AF383" s="566"/>
      <c r="AG383" s="566"/>
      <c r="AH383" s="566"/>
      <c r="AI383" s="566"/>
      <c r="AJ383" s="566"/>
      <c r="AK383" s="566"/>
      <c r="AL383" s="566"/>
      <c r="AM383" s="566"/>
      <c r="AN383" s="566"/>
      <c r="AO383" s="566"/>
      <c r="AP383" s="566"/>
      <c r="AQ383" s="566"/>
      <c r="AR383" s="566"/>
      <c r="AS383" s="566"/>
      <c r="AT383" s="566"/>
      <c r="AU383" s="566"/>
    </row>
    <row r="384" spans="1:47" hidden="1" x14ac:dyDescent="0.15">
      <c r="A384" s="2126"/>
      <c r="B384" s="2126"/>
      <c r="C384" s="2126"/>
      <c r="D384" s="2144" t="s">
        <v>785</v>
      </c>
      <c r="E384" s="2154">
        <f t="shared" ref="E384:E390" si="66">SUM(F384:Q384)</f>
        <v>0</v>
      </c>
      <c r="F384" s="2130">
        <f>Pagoinversiones!D94</f>
        <v>0</v>
      </c>
      <c r="G384" s="2130">
        <f>Pagoinversiones!E94</f>
        <v>0</v>
      </c>
      <c r="H384" s="2130">
        <f>Pagoinversiones!F94</f>
        <v>0</v>
      </c>
      <c r="I384" s="2130">
        <f>Pagoinversiones!G94</f>
        <v>0</v>
      </c>
      <c r="J384" s="2130">
        <f>Pagoinversiones!H94</f>
        <v>0</v>
      </c>
      <c r="K384" s="2130">
        <f>Pagoinversiones!I94</f>
        <v>0</v>
      </c>
      <c r="L384" s="2130">
        <f>Pagoinversiones!J94</f>
        <v>0</v>
      </c>
      <c r="M384" s="2130">
        <f>Pagoinversiones!K94</f>
        <v>0</v>
      </c>
      <c r="N384" s="2130">
        <f>Pagoinversiones!L94</f>
        <v>0</v>
      </c>
      <c r="O384" s="2130">
        <f>Pagoinversiones!M94</f>
        <v>0</v>
      </c>
      <c r="P384" s="2130">
        <f>Pagoinversiones!N94</f>
        <v>0</v>
      </c>
      <c r="Q384" s="2153">
        <f>Pagoinversiones!O94</f>
        <v>0</v>
      </c>
      <c r="R384" s="2126"/>
      <c r="S384" s="2126"/>
      <c r="T384" s="2126"/>
      <c r="U384" s="2126"/>
      <c r="V384" s="2126"/>
      <c r="W384" s="478"/>
      <c r="X384" s="478"/>
      <c r="Y384" s="566"/>
      <c r="Z384" s="566"/>
      <c r="AA384" s="566"/>
      <c r="AB384" s="566"/>
      <c r="AC384" s="566"/>
      <c r="AD384" s="566"/>
      <c r="AE384" s="566"/>
      <c r="AF384" s="566"/>
      <c r="AG384" s="566"/>
      <c r="AH384" s="566"/>
      <c r="AI384" s="566"/>
      <c r="AJ384" s="566"/>
      <c r="AK384" s="566"/>
      <c r="AL384" s="566"/>
      <c r="AM384" s="566"/>
      <c r="AN384" s="566"/>
      <c r="AO384" s="566"/>
      <c r="AP384" s="566"/>
      <c r="AQ384" s="566"/>
      <c r="AR384" s="566"/>
      <c r="AS384" s="566"/>
      <c r="AT384" s="566"/>
      <c r="AU384" s="566"/>
    </row>
    <row r="385" spans="1:47" hidden="1" x14ac:dyDescent="0.15">
      <c r="A385" s="2126"/>
      <c r="B385" s="2126"/>
      <c r="C385" s="2126"/>
      <c r="D385" s="2144" t="s">
        <v>787</v>
      </c>
      <c r="E385" s="2154">
        <f t="shared" si="66"/>
        <v>0</v>
      </c>
      <c r="F385" s="2130">
        <f>+F384*$E383</f>
        <v>0</v>
      </c>
      <c r="G385" s="2130">
        <f t="shared" ref="G385:Q385" si="67">+G384*$E383</f>
        <v>0</v>
      </c>
      <c r="H385" s="2130">
        <f t="shared" si="67"/>
        <v>0</v>
      </c>
      <c r="I385" s="2130">
        <f t="shared" si="67"/>
        <v>0</v>
      </c>
      <c r="J385" s="2130">
        <f t="shared" si="67"/>
        <v>0</v>
      </c>
      <c r="K385" s="2130">
        <f t="shared" si="67"/>
        <v>0</v>
      </c>
      <c r="L385" s="2130">
        <f t="shared" si="67"/>
        <v>0</v>
      </c>
      <c r="M385" s="2130">
        <f t="shared" si="67"/>
        <v>0</v>
      </c>
      <c r="N385" s="2130">
        <f t="shared" si="67"/>
        <v>0</v>
      </c>
      <c r="O385" s="2130">
        <f t="shared" si="67"/>
        <v>0</v>
      </c>
      <c r="P385" s="2130">
        <f t="shared" si="67"/>
        <v>0</v>
      </c>
      <c r="Q385" s="2153">
        <f t="shared" si="67"/>
        <v>0</v>
      </c>
      <c r="R385" s="2126"/>
      <c r="S385" s="2126"/>
      <c r="T385" s="2126"/>
      <c r="U385" s="2126"/>
      <c r="V385" s="2126"/>
      <c r="W385" s="478"/>
      <c r="X385" s="478"/>
      <c r="Y385" s="566"/>
      <c r="Z385" s="566"/>
      <c r="AA385" s="566"/>
      <c r="AB385" s="566"/>
      <c r="AC385" s="566"/>
      <c r="AD385" s="566"/>
      <c r="AE385" s="566"/>
      <c r="AF385" s="566"/>
      <c r="AG385" s="566"/>
      <c r="AH385" s="566"/>
      <c r="AI385" s="566"/>
      <c r="AJ385" s="566"/>
      <c r="AK385" s="566"/>
      <c r="AL385" s="566"/>
      <c r="AM385" s="566"/>
      <c r="AN385" s="566"/>
      <c r="AO385" s="566"/>
      <c r="AP385" s="566"/>
      <c r="AQ385" s="566"/>
      <c r="AR385" s="566"/>
      <c r="AS385" s="566"/>
      <c r="AT385" s="566"/>
      <c r="AU385" s="566"/>
    </row>
    <row r="386" spans="1:47" hidden="1" x14ac:dyDescent="0.15">
      <c r="A386" s="2126"/>
      <c r="B386" s="2126"/>
      <c r="C386" s="2126"/>
      <c r="D386" s="2144" t="s">
        <v>786</v>
      </c>
      <c r="E386" s="2154">
        <f t="shared" si="66"/>
        <v>0</v>
      </c>
      <c r="F386" s="2130">
        <f>Pagoinversiones!D100</f>
        <v>0</v>
      </c>
      <c r="G386" s="2130">
        <f>Pagoinversiones!E100</f>
        <v>0</v>
      </c>
      <c r="H386" s="2130">
        <f>Pagoinversiones!F100</f>
        <v>0</v>
      </c>
      <c r="I386" s="2130">
        <f>Pagoinversiones!G100</f>
        <v>0</v>
      </c>
      <c r="J386" s="2130">
        <f>Pagoinversiones!H100</f>
        <v>0</v>
      </c>
      <c r="K386" s="2130">
        <f>Pagoinversiones!I100</f>
        <v>0</v>
      </c>
      <c r="L386" s="2130">
        <f>Pagoinversiones!J100</f>
        <v>0</v>
      </c>
      <c r="M386" s="2130">
        <f>Pagoinversiones!K100</f>
        <v>0</v>
      </c>
      <c r="N386" s="2130">
        <f>Pagoinversiones!L100</f>
        <v>0</v>
      </c>
      <c r="O386" s="2130">
        <f>Pagoinversiones!M100</f>
        <v>0</v>
      </c>
      <c r="P386" s="2130">
        <f>Pagoinversiones!N100</f>
        <v>0</v>
      </c>
      <c r="Q386" s="2153">
        <f>Pagoinversiones!O100</f>
        <v>0</v>
      </c>
      <c r="R386" s="2126"/>
      <c r="S386" s="2126"/>
      <c r="T386" s="2126"/>
      <c r="U386" s="2126"/>
      <c r="V386" s="2126"/>
      <c r="W386" s="478"/>
      <c r="X386" s="478"/>
      <c r="Y386" s="566"/>
      <c r="Z386" s="566"/>
      <c r="AA386" s="566"/>
      <c r="AB386" s="566"/>
      <c r="AC386" s="566"/>
      <c r="AD386" s="566"/>
      <c r="AE386" s="566"/>
      <c r="AF386" s="566"/>
      <c r="AG386" s="566"/>
      <c r="AH386" s="566"/>
      <c r="AI386" s="566"/>
      <c r="AJ386" s="566"/>
      <c r="AK386" s="566"/>
      <c r="AL386" s="566"/>
      <c r="AM386" s="566"/>
      <c r="AN386" s="566"/>
      <c r="AO386" s="566"/>
      <c r="AP386" s="566"/>
      <c r="AQ386" s="566"/>
      <c r="AR386" s="566"/>
      <c r="AS386" s="566"/>
      <c r="AT386" s="566"/>
      <c r="AU386" s="566"/>
    </row>
    <row r="387" spans="1:47" hidden="1" x14ac:dyDescent="0.15">
      <c r="A387" s="2126"/>
      <c r="B387" s="2126"/>
      <c r="C387" s="2126"/>
      <c r="D387" s="2144" t="s">
        <v>788</v>
      </c>
      <c r="E387" s="2154">
        <f t="shared" si="66"/>
        <v>0</v>
      </c>
      <c r="F387" s="2130">
        <f>+F386*$E383</f>
        <v>0</v>
      </c>
      <c r="G387" s="2130">
        <f t="shared" ref="G387:Q387" si="68">+G386*$E383</f>
        <v>0</v>
      </c>
      <c r="H387" s="2130">
        <f t="shared" si="68"/>
        <v>0</v>
      </c>
      <c r="I387" s="2130">
        <f t="shared" si="68"/>
        <v>0</v>
      </c>
      <c r="J387" s="2130">
        <f t="shared" si="68"/>
        <v>0</v>
      </c>
      <c r="K387" s="2130">
        <f t="shared" si="68"/>
        <v>0</v>
      </c>
      <c r="L387" s="2130">
        <f t="shared" si="68"/>
        <v>0</v>
      </c>
      <c r="M387" s="2130">
        <f t="shared" si="68"/>
        <v>0</v>
      </c>
      <c r="N387" s="2130">
        <f t="shared" si="68"/>
        <v>0</v>
      </c>
      <c r="O387" s="2130">
        <f t="shared" si="68"/>
        <v>0</v>
      </c>
      <c r="P387" s="2130">
        <f t="shared" si="68"/>
        <v>0</v>
      </c>
      <c r="Q387" s="2153">
        <f t="shared" si="68"/>
        <v>0</v>
      </c>
      <c r="R387" s="2126"/>
      <c r="S387" s="2126"/>
      <c r="T387" s="2126"/>
      <c r="U387" s="2126"/>
      <c r="V387" s="2126"/>
      <c r="W387" s="478"/>
      <c r="X387" s="478"/>
      <c r="Y387" s="566"/>
      <c r="Z387" s="566"/>
      <c r="AA387" s="566"/>
      <c r="AB387" s="566"/>
      <c r="AC387" s="566"/>
      <c r="AD387" s="566"/>
      <c r="AE387" s="566"/>
      <c r="AF387" s="566"/>
      <c r="AG387" s="566"/>
      <c r="AH387" s="566"/>
      <c r="AI387" s="566"/>
      <c r="AJ387" s="566"/>
      <c r="AK387" s="566"/>
      <c r="AL387" s="566"/>
      <c r="AM387" s="566"/>
      <c r="AN387" s="566"/>
      <c r="AO387" s="566"/>
      <c r="AP387" s="566"/>
      <c r="AQ387" s="566"/>
      <c r="AR387" s="566"/>
      <c r="AS387" s="566"/>
      <c r="AT387" s="566"/>
      <c r="AU387" s="566"/>
    </row>
    <row r="388" spans="1:47" hidden="1" x14ac:dyDescent="0.15">
      <c r="A388" s="2126"/>
      <c r="B388" s="2126"/>
      <c r="C388" s="2126"/>
      <c r="D388" s="2158" t="s">
        <v>1283</v>
      </c>
      <c r="E388" s="2154">
        <f t="shared" si="66"/>
        <v>0</v>
      </c>
      <c r="F388" s="2130">
        <f>+F387+F385</f>
        <v>0</v>
      </c>
      <c r="G388" s="2130">
        <f t="shared" ref="G388:Q388" si="69">+G387+G385</f>
        <v>0</v>
      </c>
      <c r="H388" s="2130">
        <f t="shared" si="69"/>
        <v>0</v>
      </c>
      <c r="I388" s="2130">
        <f t="shared" si="69"/>
        <v>0</v>
      </c>
      <c r="J388" s="2130">
        <f t="shared" si="69"/>
        <v>0</v>
      </c>
      <c r="K388" s="2130">
        <f t="shared" si="69"/>
        <v>0</v>
      </c>
      <c r="L388" s="2130">
        <f t="shared" si="69"/>
        <v>0</v>
      </c>
      <c r="M388" s="2130">
        <f t="shared" si="69"/>
        <v>0</v>
      </c>
      <c r="N388" s="2130">
        <f t="shared" si="69"/>
        <v>0</v>
      </c>
      <c r="O388" s="2130">
        <f t="shared" si="69"/>
        <v>0</v>
      </c>
      <c r="P388" s="2130">
        <f t="shared" si="69"/>
        <v>0</v>
      </c>
      <c r="Q388" s="2153">
        <f t="shared" si="69"/>
        <v>0</v>
      </c>
      <c r="R388" s="2126"/>
      <c r="S388" s="2126"/>
      <c r="T388" s="2126"/>
      <c r="U388" s="2126"/>
      <c r="V388" s="2126"/>
      <c r="W388" s="478"/>
      <c r="X388" s="478"/>
      <c r="Y388" s="566"/>
      <c r="Z388" s="566"/>
      <c r="AA388" s="566"/>
      <c r="AB388" s="566"/>
      <c r="AC388" s="566"/>
      <c r="AD388" s="566"/>
      <c r="AE388" s="566"/>
      <c r="AF388" s="566"/>
      <c r="AG388" s="566"/>
      <c r="AH388" s="566"/>
      <c r="AI388" s="566"/>
      <c r="AJ388" s="566"/>
      <c r="AK388" s="566"/>
      <c r="AL388" s="566"/>
      <c r="AM388" s="566"/>
      <c r="AN388" s="566"/>
      <c r="AO388" s="566"/>
      <c r="AP388" s="566"/>
      <c r="AQ388" s="566"/>
      <c r="AR388" s="566"/>
      <c r="AS388" s="566"/>
      <c r="AT388" s="566"/>
      <c r="AU388" s="566"/>
    </row>
    <row r="389" spans="1:47" hidden="1" x14ac:dyDescent="0.15">
      <c r="A389" s="2126"/>
      <c r="B389" s="2126"/>
      <c r="C389" s="2126"/>
      <c r="D389" s="2161" t="s">
        <v>1288</v>
      </c>
      <c r="E389" s="2162">
        <f t="shared" si="66"/>
        <v>0</v>
      </c>
      <c r="F389" s="2138">
        <f>SUM(F384:F387)</f>
        <v>0</v>
      </c>
      <c r="G389" s="2138">
        <f t="shared" ref="G389:Q389" si="70">SUM(G384:G387)</f>
        <v>0</v>
      </c>
      <c r="H389" s="2138">
        <f t="shared" si="70"/>
        <v>0</v>
      </c>
      <c r="I389" s="2138">
        <f t="shared" si="70"/>
        <v>0</v>
      </c>
      <c r="J389" s="2138">
        <f t="shared" si="70"/>
        <v>0</v>
      </c>
      <c r="K389" s="2138">
        <f t="shared" si="70"/>
        <v>0</v>
      </c>
      <c r="L389" s="2138">
        <f t="shared" si="70"/>
        <v>0</v>
      </c>
      <c r="M389" s="2138">
        <f t="shared" si="70"/>
        <v>0</v>
      </c>
      <c r="N389" s="2138">
        <f t="shared" si="70"/>
        <v>0</v>
      </c>
      <c r="O389" s="2138">
        <f t="shared" si="70"/>
        <v>0</v>
      </c>
      <c r="P389" s="2138">
        <f t="shared" si="70"/>
        <v>0</v>
      </c>
      <c r="Q389" s="2167">
        <f t="shared" si="70"/>
        <v>0</v>
      </c>
      <c r="R389" s="2126"/>
      <c r="S389" s="2126"/>
      <c r="T389" s="2126"/>
      <c r="U389" s="2126"/>
      <c r="V389" s="2126"/>
      <c r="W389" s="478"/>
      <c r="X389" s="478"/>
      <c r="Y389" s="566"/>
      <c r="Z389" s="566"/>
      <c r="AA389" s="566"/>
      <c r="AB389" s="566"/>
      <c r="AC389" s="566"/>
      <c r="AD389" s="566"/>
      <c r="AE389" s="566"/>
      <c r="AF389" s="566"/>
      <c r="AG389" s="566"/>
      <c r="AH389" s="566"/>
      <c r="AI389" s="566"/>
      <c r="AJ389" s="566"/>
      <c r="AK389" s="566"/>
      <c r="AL389" s="566"/>
      <c r="AM389" s="566"/>
      <c r="AN389" s="566"/>
      <c r="AO389" s="566"/>
      <c r="AP389" s="566"/>
      <c r="AQ389" s="566"/>
      <c r="AR389" s="566"/>
      <c r="AS389" s="566"/>
      <c r="AT389" s="566"/>
      <c r="AU389" s="566"/>
    </row>
    <row r="390" spans="1:47" hidden="1" x14ac:dyDescent="0.15">
      <c r="A390" s="2126"/>
      <c r="B390" s="2126"/>
      <c r="C390" s="2126"/>
      <c r="D390" s="2144"/>
      <c r="E390" s="2162">
        <f t="shared" si="66"/>
        <v>0</v>
      </c>
      <c r="F390" s="2130">
        <f>+F384+F386</f>
        <v>0</v>
      </c>
      <c r="G390" s="2130">
        <f t="shared" ref="G390:Q390" si="71">+G384+G386</f>
        <v>0</v>
      </c>
      <c r="H390" s="2130">
        <f t="shared" si="71"/>
        <v>0</v>
      </c>
      <c r="I390" s="2130">
        <f t="shared" si="71"/>
        <v>0</v>
      </c>
      <c r="J390" s="2130">
        <f t="shared" si="71"/>
        <v>0</v>
      </c>
      <c r="K390" s="2130">
        <f t="shared" si="71"/>
        <v>0</v>
      </c>
      <c r="L390" s="2130">
        <f t="shared" si="71"/>
        <v>0</v>
      </c>
      <c r="M390" s="2130">
        <f t="shared" si="71"/>
        <v>0</v>
      </c>
      <c r="N390" s="2130">
        <f t="shared" si="71"/>
        <v>0</v>
      </c>
      <c r="O390" s="2130">
        <f t="shared" si="71"/>
        <v>0</v>
      </c>
      <c r="P390" s="2130">
        <f t="shared" si="71"/>
        <v>0</v>
      </c>
      <c r="Q390" s="2153">
        <f t="shared" si="71"/>
        <v>0</v>
      </c>
      <c r="R390" s="2126"/>
      <c r="S390" s="2126"/>
      <c r="T390" s="2126"/>
      <c r="U390" s="2126"/>
      <c r="V390" s="2126"/>
      <c r="W390" s="478"/>
      <c r="X390" s="478"/>
      <c r="Y390" s="566"/>
      <c r="Z390" s="566"/>
      <c r="AA390" s="566"/>
      <c r="AB390" s="566"/>
      <c r="AC390" s="566"/>
      <c r="AD390" s="566"/>
      <c r="AE390" s="566"/>
      <c r="AF390" s="566"/>
      <c r="AG390" s="566"/>
      <c r="AH390" s="566"/>
      <c r="AI390" s="566"/>
      <c r="AJ390" s="566"/>
      <c r="AK390" s="566"/>
      <c r="AL390" s="566"/>
      <c r="AM390" s="566"/>
      <c r="AN390" s="566"/>
      <c r="AO390" s="566"/>
      <c r="AP390" s="566"/>
      <c r="AQ390" s="566"/>
      <c r="AR390" s="566"/>
      <c r="AS390" s="566"/>
      <c r="AT390" s="566"/>
      <c r="AU390" s="566"/>
    </row>
    <row r="391" spans="1:47" hidden="1" x14ac:dyDescent="0.15">
      <c r="A391" s="2126"/>
      <c r="B391" s="2126"/>
      <c r="C391" s="2126"/>
      <c r="D391" s="2136" t="s">
        <v>773</v>
      </c>
      <c r="E391" s="2138" t="str">
        <f>IF(E390=Pagoinversiones!G85,"OK","ERROR")</f>
        <v>OK</v>
      </c>
      <c r="F391" s="2138" t="s">
        <v>1054</v>
      </c>
      <c r="G391" s="2138"/>
      <c r="H391" s="2138"/>
      <c r="I391" s="2138"/>
      <c r="J391" s="2138"/>
      <c r="K391" s="2138"/>
      <c r="L391" s="2138"/>
      <c r="M391" s="2138"/>
      <c r="N391" s="2138"/>
      <c r="O391" s="2138"/>
      <c r="P391" s="2138"/>
      <c r="Q391" s="2167"/>
      <c r="R391" s="2126"/>
      <c r="S391" s="2126"/>
      <c r="T391" s="2126"/>
      <c r="U391" s="2126"/>
      <c r="V391" s="2126"/>
      <c r="W391" s="478"/>
      <c r="X391" s="478"/>
      <c r="Y391" s="566"/>
      <c r="Z391" s="566"/>
      <c r="AA391" s="566"/>
      <c r="AB391" s="566"/>
      <c r="AC391" s="566"/>
      <c r="AD391" s="566"/>
      <c r="AE391" s="566"/>
      <c r="AF391" s="566"/>
      <c r="AG391" s="566"/>
      <c r="AH391" s="566"/>
      <c r="AI391" s="566"/>
      <c r="AJ391" s="566"/>
      <c r="AK391" s="566"/>
      <c r="AL391" s="566"/>
      <c r="AM391" s="566"/>
      <c r="AN391" s="566"/>
      <c r="AO391" s="566"/>
      <c r="AP391" s="566"/>
      <c r="AQ391" s="566"/>
      <c r="AR391" s="566"/>
      <c r="AS391" s="566"/>
      <c r="AT391" s="566"/>
      <c r="AU391" s="566"/>
    </row>
    <row r="392" spans="1:47" hidden="1" x14ac:dyDescent="0.15">
      <c r="A392" s="2126"/>
      <c r="B392" s="2126"/>
      <c r="C392" s="2126"/>
      <c r="D392" s="2130"/>
      <c r="E392" s="2130"/>
      <c r="F392" s="2130"/>
      <c r="G392" s="2130"/>
      <c r="H392" s="2130"/>
      <c r="I392" s="2130"/>
      <c r="J392" s="2130"/>
      <c r="K392" s="2130"/>
      <c r="L392" s="2130"/>
      <c r="M392" s="2130"/>
      <c r="N392" s="2130"/>
      <c r="O392" s="2130"/>
      <c r="P392" s="2130"/>
      <c r="Q392" s="2130"/>
      <c r="R392" s="2126"/>
      <c r="S392" s="2126"/>
      <c r="T392" s="2126"/>
      <c r="U392" s="2126"/>
      <c r="V392" s="2126"/>
      <c r="W392" s="478"/>
      <c r="X392" s="478"/>
      <c r="Y392" s="566"/>
      <c r="Z392" s="566"/>
      <c r="AA392" s="566"/>
      <c r="AB392" s="566"/>
      <c r="AC392" s="566"/>
      <c r="AD392" s="566"/>
      <c r="AE392" s="566"/>
      <c r="AF392" s="566"/>
      <c r="AG392" s="566"/>
      <c r="AH392" s="566"/>
      <c r="AI392" s="566"/>
      <c r="AJ392" s="566"/>
      <c r="AK392" s="566"/>
      <c r="AL392" s="566"/>
      <c r="AM392" s="566"/>
      <c r="AN392" s="566"/>
      <c r="AO392" s="566"/>
      <c r="AP392" s="566"/>
      <c r="AQ392" s="566"/>
      <c r="AR392" s="566"/>
      <c r="AS392" s="566"/>
      <c r="AT392" s="566"/>
      <c r="AU392" s="566"/>
    </row>
    <row r="393" spans="1:47" hidden="1" x14ac:dyDescent="0.15">
      <c r="A393" s="2126"/>
      <c r="B393" s="2126"/>
      <c r="C393" s="2130" t="s">
        <v>974</v>
      </c>
      <c r="D393" s="2193" t="s">
        <v>510</v>
      </c>
      <c r="E393" s="2194"/>
      <c r="F393" s="2150" t="s">
        <v>836</v>
      </c>
      <c r="G393" s="2150" t="s">
        <v>817</v>
      </c>
      <c r="H393" s="2130"/>
      <c r="I393" s="2130"/>
      <c r="J393" s="2130"/>
      <c r="K393" s="2130"/>
      <c r="L393" s="2130"/>
      <c r="M393" s="2130"/>
      <c r="N393" s="2130"/>
      <c r="O393" s="2130"/>
      <c r="P393" s="2130"/>
      <c r="Q393" s="2130"/>
      <c r="R393" s="2126"/>
      <c r="S393" s="2126"/>
      <c r="T393" s="2126"/>
      <c r="U393" s="2126"/>
      <c r="V393" s="2126"/>
      <c r="W393" s="478"/>
      <c r="X393" s="478"/>
      <c r="Y393" s="566"/>
      <c r="Z393" s="566"/>
      <c r="AA393" s="566"/>
      <c r="AB393" s="566"/>
      <c r="AC393" s="566"/>
      <c r="AD393" s="566"/>
      <c r="AE393" s="566"/>
      <c r="AF393" s="566"/>
      <c r="AG393" s="566"/>
      <c r="AH393" s="566"/>
      <c r="AI393" s="566"/>
      <c r="AJ393" s="566"/>
      <c r="AK393" s="566"/>
      <c r="AL393" s="566"/>
      <c r="AM393" s="566"/>
      <c r="AN393" s="566"/>
      <c r="AO393" s="566"/>
      <c r="AP393" s="566"/>
      <c r="AQ393" s="566"/>
      <c r="AR393" s="566"/>
      <c r="AS393" s="566"/>
      <c r="AT393" s="566"/>
      <c r="AU393" s="566"/>
    </row>
    <row r="394" spans="1:47" hidden="1" x14ac:dyDescent="0.15">
      <c r="A394" s="2126"/>
      <c r="B394" s="2126"/>
      <c r="C394" s="2126"/>
      <c r="D394" s="2126" t="s">
        <v>808</v>
      </c>
      <c r="E394" s="2130" t="s">
        <v>806</v>
      </c>
      <c r="F394" s="2130" t="str">
        <f t="shared" ref="F394:Q394" si="72">G66</f>
        <v>ENE</v>
      </c>
      <c r="G394" s="2130" t="str">
        <f t="shared" si="72"/>
        <v>FEB</v>
      </c>
      <c r="H394" s="2130" t="str">
        <f t="shared" si="72"/>
        <v>MAR</v>
      </c>
      <c r="I394" s="2130" t="str">
        <f t="shared" si="72"/>
        <v>ABR</v>
      </c>
      <c r="J394" s="2130" t="str">
        <f t="shared" si="72"/>
        <v>MAY</v>
      </c>
      <c r="K394" s="2130" t="str">
        <f t="shared" si="72"/>
        <v>JUN</v>
      </c>
      <c r="L394" s="2130" t="str">
        <f t="shared" si="72"/>
        <v>JUL</v>
      </c>
      <c r="M394" s="2130" t="str">
        <f t="shared" si="72"/>
        <v>AGO</v>
      </c>
      <c r="N394" s="2130" t="str">
        <f t="shared" si="72"/>
        <v>SEPT</v>
      </c>
      <c r="O394" s="2130" t="str">
        <f t="shared" si="72"/>
        <v>OCT</v>
      </c>
      <c r="P394" s="2130" t="str">
        <f t="shared" si="72"/>
        <v>NOV</v>
      </c>
      <c r="Q394" s="2130" t="str">
        <f t="shared" si="72"/>
        <v xml:space="preserve"> DIC</v>
      </c>
      <c r="R394" s="2126"/>
      <c r="S394" s="2126"/>
      <c r="T394" s="2126"/>
      <c r="U394" s="2126"/>
      <c r="V394" s="2126"/>
      <c r="W394" s="478"/>
      <c r="X394" s="478"/>
      <c r="Y394" s="566"/>
      <c r="Z394" s="566"/>
      <c r="AA394" s="566"/>
      <c r="AB394" s="566"/>
      <c r="AC394" s="566"/>
      <c r="AD394" s="566"/>
      <c r="AE394" s="566"/>
      <c r="AF394" s="566"/>
      <c r="AG394" s="566"/>
      <c r="AH394" s="566"/>
      <c r="AI394" s="566"/>
      <c r="AJ394" s="566"/>
      <c r="AK394" s="566"/>
      <c r="AL394" s="566"/>
      <c r="AM394" s="566"/>
      <c r="AN394" s="566"/>
      <c r="AO394" s="566"/>
      <c r="AP394" s="566"/>
      <c r="AQ394" s="566"/>
      <c r="AR394" s="566"/>
      <c r="AS394" s="566"/>
      <c r="AT394" s="566"/>
      <c r="AU394" s="566"/>
    </row>
    <row r="395" spans="1:47" hidden="1" x14ac:dyDescent="0.15">
      <c r="A395" s="2126"/>
      <c r="B395" s="2126"/>
      <c r="C395" s="2126"/>
      <c r="D395" s="2149" t="str">
        <f>'5a'!D235</f>
        <v>Terrenos, edificios y locales</v>
      </c>
      <c r="E395" s="2150">
        <f>'5a'!G235</f>
        <v>0.21</v>
      </c>
      <c r="F395" s="2150"/>
      <c r="G395" s="2150"/>
      <c r="H395" s="2150"/>
      <c r="I395" s="2150"/>
      <c r="J395" s="2150"/>
      <c r="K395" s="2150"/>
      <c r="L395" s="2150"/>
      <c r="M395" s="2150"/>
      <c r="N395" s="2150"/>
      <c r="O395" s="2150"/>
      <c r="P395" s="2150"/>
      <c r="Q395" s="2174"/>
      <c r="R395" s="2195" t="s">
        <v>819</v>
      </c>
      <c r="S395" s="2126"/>
      <c r="T395" s="2126"/>
      <c r="U395" s="2126"/>
      <c r="V395" s="2126"/>
      <c r="W395" s="478"/>
      <c r="X395" s="478"/>
      <c r="Y395" s="566"/>
      <c r="Z395" s="566"/>
      <c r="AA395" s="566"/>
      <c r="AB395" s="566"/>
      <c r="AC395" s="566"/>
      <c r="AD395" s="566"/>
      <c r="AE395" s="566"/>
      <c r="AF395" s="566"/>
      <c r="AG395" s="566"/>
      <c r="AH395" s="566"/>
      <c r="AI395" s="566"/>
      <c r="AJ395" s="566"/>
      <c r="AK395" s="566"/>
      <c r="AL395" s="566"/>
      <c r="AM395" s="566"/>
      <c r="AN395" s="566"/>
      <c r="AO395" s="566"/>
      <c r="AP395" s="566"/>
      <c r="AQ395" s="566"/>
      <c r="AR395" s="566"/>
      <c r="AS395" s="566"/>
      <c r="AT395" s="566"/>
      <c r="AU395" s="566"/>
    </row>
    <row r="396" spans="1:47" hidden="1" x14ac:dyDescent="0.15">
      <c r="A396" s="2126"/>
      <c r="B396" s="2126"/>
      <c r="C396" s="2126"/>
      <c r="D396" s="2144" t="s">
        <v>818</v>
      </c>
      <c r="E396" s="2154">
        <f>SUM(F396:Q396)</f>
        <v>0</v>
      </c>
      <c r="F396" s="2130">
        <f>Pagoinversiones!I122</f>
        <v>0</v>
      </c>
      <c r="G396" s="2130">
        <f>Pagoinversiones!J122</f>
        <v>0</v>
      </c>
      <c r="H396" s="2130">
        <f>Pagoinversiones!K122</f>
        <v>0</v>
      </c>
      <c r="I396" s="2130">
        <f>Pagoinversiones!L122</f>
        <v>0</v>
      </c>
      <c r="J396" s="2130">
        <f>Pagoinversiones!M122</f>
        <v>0</v>
      </c>
      <c r="K396" s="2130">
        <f>Pagoinversiones!N122</f>
        <v>0</v>
      </c>
      <c r="L396" s="2130">
        <f>Pagoinversiones!O122</f>
        <v>0</v>
      </c>
      <c r="M396" s="2130">
        <f>Pagoinversiones!P122</f>
        <v>0</v>
      </c>
      <c r="N396" s="2130">
        <f>Pagoinversiones!Q122</f>
        <v>0</v>
      </c>
      <c r="O396" s="2130">
        <f>Pagoinversiones!R122</f>
        <v>0</v>
      </c>
      <c r="P396" s="2130">
        <f>Pagoinversiones!S122</f>
        <v>0</v>
      </c>
      <c r="Q396" s="2153">
        <f>Pagoinversiones!T122</f>
        <v>0</v>
      </c>
      <c r="R396" s="2196"/>
      <c r="S396" s="2126"/>
      <c r="T396" s="2126"/>
      <c r="U396" s="2126"/>
      <c r="V396" s="2126"/>
      <c r="W396" s="478"/>
      <c r="X396" s="478"/>
      <c r="Y396" s="566"/>
      <c r="Z396" s="566"/>
      <c r="AA396" s="566"/>
      <c r="AB396" s="566"/>
      <c r="AC396" s="566"/>
      <c r="AD396" s="566"/>
      <c r="AE396" s="566"/>
      <c r="AF396" s="566"/>
      <c r="AG396" s="566"/>
      <c r="AH396" s="566"/>
      <c r="AI396" s="566"/>
      <c r="AJ396" s="566"/>
      <c r="AK396" s="566"/>
      <c r="AL396" s="566"/>
      <c r="AM396" s="566"/>
      <c r="AN396" s="566"/>
      <c r="AO396" s="566"/>
      <c r="AP396" s="566"/>
      <c r="AQ396" s="566"/>
      <c r="AR396" s="566"/>
      <c r="AS396" s="566"/>
      <c r="AT396" s="566"/>
      <c r="AU396" s="566"/>
    </row>
    <row r="397" spans="1:47" hidden="1" x14ac:dyDescent="0.15">
      <c r="A397" s="2126"/>
      <c r="B397" s="2126"/>
      <c r="C397" s="2126"/>
      <c r="D397" s="2158" t="s">
        <v>1283</v>
      </c>
      <c r="E397" s="2154">
        <f>SUM(F397:Q397)</f>
        <v>0</v>
      </c>
      <c r="F397" s="2130">
        <f>+F396*$E$395</f>
        <v>0</v>
      </c>
      <c r="G397" s="2130">
        <f t="shared" ref="G397:Q397" si="73">+G396*$E$395</f>
        <v>0</v>
      </c>
      <c r="H397" s="2130">
        <f t="shared" si="73"/>
        <v>0</v>
      </c>
      <c r="I397" s="2130">
        <f t="shared" si="73"/>
        <v>0</v>
      </c>
      <c r="J397" s="2130">
        <f t="shared" si="73"/>
        <v>0</v>
      </c>
      <c r="K397" s="2130">
        <f t="shared" si="73"/>
        <v>0</v>
      </c>
      <c r="L397" s="2130">
        <f t="shared" si="73"/>
        <v>0</v>
      </c>
      <c r="M397" s="2130">
        <f t="shared" si="73"/>
        <v>0</v>
      </c>
      <c r="N397" s="2130">
        <f t="shared" si="73"/>
        <v>0</v>
      </c>
      <c r="O397" s="2130">
        <f t="shared" si="73"/>
        <v>0</v>
      </c>
      <c r="P397" s="2130">
        <f t="shared" si="73"/>
        <v>0</v>
      </c>
      <c r="Q397" s="2153">
        <f t="shared" si="73"/>
        <v>0</v>
      </c>
      <c r="R397" s="2196"/>
      <c r="S397" s="2126"/>
      <c r="T397" s="2126"/>
      <c r="U397" s="2126"/>
      <c r="V397" s="2126"/>
      <c r="W397" s="478"/>
      <c r="X397" s="478"/>
      <c r="Y397" s="566"/>
      <c r="Z397" s="566"/>
      <c r="AA397" s="566"/>
      <c r="AB397" s="566"/>
      <c r="AC397" s="566"/>
      <c r="AD397" s="566"/>
      <c r="AE397" s="566"/>
      <c r="AF397" s="566"/>
      <c r="AG397" s="566"/>
      <c r="AH397" s="566"/>
      <c r="AI397" s="566"/>
      <c r="AJ397" s="566"/>
      <c r="AK397" s="566"/>
      <c r="AL397" s="566"/>
      <c r="AM397" s="566"/>
      <c r="AN397" s="566"/>
      <c r="AO397" s="566"/>
      <c r="AP397" s="566"/>
      <c r="AQ397" s="566"/>
      <c r="AR397" s="566"/>
      <c r="AS397" s="566"/>
      <c r="AT397" s="566"/>
      <c r="AU397" s="566"/>
    </row>
    <row r="398" spans="1:47" hidden="1" x14ac:dyDescent="0.15">
      <c r="A398" s="2126"/>
      <c r="B398" s="2126"/>
      <c r="C398" s="2126"/>
      <c r="D398" s="2161" t="s">
        <v>809</v>
      </c>
      <c r="E398" s="2162">
        <f>SUM(F398:Q398)</f>
        <v>0</v>
      </c>
      <c r="F398" s="2138">
        <f>+F397+F396</f>
        <v>0</v>
      </c>
      <c r="G398" s="2138">
        <f t="shared" ref="G398:Q398" si="74">+G397+G396</f>
        <v>0</v>
      </c>
      <c r="H398" s="2138">
        <f t="shared" si="74"/>
        <v>0</v>
      </c>
      <c r="I398" s="2138">
        <f t="shared" si="74"/>
        <v>0</v>
      </c>
      <c r="J398" s="2138">
        <f t="shared" si="74"/>
        <v>0</v>
      </c>
      <c r="K398" s="2138">
        <f t="shared" si="74"/>
        <v>0</v>
      </c>
      <c r="L398" s="2138">
        <f t="shared" si="74"/>
        <v>0</v>
      </c>
      <c r="M398" s="2138">
        <f t="shared" si="74"/>
        <v>0</v>
      </c>
      <c r="N398" s="2138">
        <f t="shared" si="74"/>
        <v>0</v>
      </c>
      <c r="O398" s="2138">
        <f t="shared" si="74"/>
        <v>0</v>
      </c>
      <c r="P398" s="2138">
        <f t="shared" si="74"/>
        <v>0</v>
      </c>
      <c r="Q398" s="2167">
        <f t="shared" si="74"/>
        <v>0</v>
      </c>
      <c r="R398" s="2184" t="str">
        <f>IF(E398=Pagoinversiones!U122+(Pagoinversiones!U122*SB!E395),"OK","ERROR")</f>
        <v>OK</v>
      </c>
      <c r="S398" s="2126"/>
      <c r="T398" s="2126"/>
      <c r="U398" s="2126"/>
      <c r="V398" s="2126"/>
      <c r="W398" s="478"/>
      <c r="X398" s="478"/>
      <c r="Y398" s="566"/>
      <c r="Z398" s="566"/>
      <c r="AA398" s="566"/>
      <c r="AB398" s="566"/>
      <c r="AC398" s="566"/>
      <c r="AD398" s="566"/>
      <c r="AE398" s="566"/>
      <c r="AF398" s="566"/>
      <c r="AG398" s="566"/>
      <c r="AH398" s="566"/>
      <c r="AI398" s="566"/>
      <c r="AJ398" s="566"/>
      <c r="AK398" s="566"/>
      <c r="AL398" s="566"/>
      <c r="AM398" s="566"/>
      <c r="AN398" s="566"/>
      <c r="AO398" s="566"/>
      <c r="AP398" s="566"/>
      <c r="AQ398" s="566"/>
      <c r="AR398" s="566"/>
      <c r="AS398" s="566"/>
      <c r="AT398" s="566"/>
      <c r="AU398" s="566"/>
    </row>
    <row r="399" spans="1:47" hidden="1" x14ac:dyDescent="0.15">
      <c r="A399" s="2126"/>
      <c r="B399" s="2126"/>
      <c r="C399" s="2126"/>
      <c r="D399" s="2149" t="str">
        <f>'5a'!D236</f>
        <v>Obras  e instalaciones</v>
      </c>
      <c r="E399" s="2150">
        <f>'5a'!G236</f>
        <v>0.21</v>
      </c>
      <c r="F399" s="2150"/>
      <c r="G399" s="2150"/>
      <c r="H399" s="2150"/>
      <c r="I399" s="2150"/>
      <c r="J399" s="2150"/>
      <c r="K399" s="2150"/>
      <c r="L399" s="2150"/>
      <c r="M399" s="2150"/>
      <c r="N399" s="2150"/>
      <c r="O399" s="2150"/>
      <c r="P399" s="2150"/>
      <c r="Q399" s="2174"/>
      <c r="R399" s="2195"/>
      <c r="S399" s="2126"/>
      <c r="T399" s="2126"/>
      <c r="U399" s="2126"/>
      <c r="V399" s="2126"/>
      <c r="W399" s="478"/>
      <c r="X399" s="478"/>
      <c r="Y399" s="566"/>
      <c r="Z399" s="566"/>
      <c r="AA399" s="566"/>
      <c r="AB399" s="566"/>
      <c r="AC399" s="566"/>
      <c r="AD399" s="566"/>
      <c r="AE399" s="566"/>
      <c r="AF399" s="566"/>
      <c r="AG399" s="566"/>
      <c r="AH399" s="566"/>
      <c r="AI399" s="566"/>
      <c r="AJ399" s="566"/>
      <c r="AK399" s="566"/>
      <c r="AL399" s="566"/>
      <c r="AM399" s="566"/>
      <c r="AN399" s="566"/>
      <c r="AO399" s="566"/>
      <c r="AP399" s="566"/>
      <c r="AQ399" s="566"/>
      <c r="AR399" s="566"/>
      <c r="AS399" s="566"/>
      <c r="AT399" s="566"/>
      <c r="AU399" s="566"/>
    </row>
    <row r="400" spans="1:47" hidden="1" x14ac:dyDescent="0.15">
      <c r="A400" s="2126"/>
      <c r="B400" s="2126"/>
      <c r="C400" s="2126"/>
      <c r="D400" s="2144" t="s">
        <v>818</v>
      </c>
      <c r="E400" s="2154">
        <f>SUM(F400:Q400)</f>
        <v>0</v>
      </c>
      <c r="F400" s="2130">
        <f>Pagoinversiones!I129</f>
        <v>0</v>
      </c>
      <c r="G400" s="2130">
        <f>Pagoinversiones!J129</f>
        <v>0</v>
      </c>
      <c r="H400" s="2130">
        <f>Pagoinversiones!K129</f>
        <v>0</v>
      </c>
      <c r="I400" s="2130">
        <f>Pagoinversiones!L129</f>
        <v>0</v>
      </c>
      <c r="J400" s="2130">
        <f>Pagoinversiones!M129</f>
        <v>0</v>
      </c>
      <c r="K400" s="2130">
        <f>Pagoinversiones!N129</f>
        <v>0</v>
      </c>
      <c r="L400" s="2130">
        <f>Pagoinversiones!O129</f>
        <v>0</v>
      </c>
      <c r="M400" s="2130">
        <f>Pagoinversiones!P129</f>
        <v>0</v>
      </c>
      <c r="N400" s="2130">
        <f>Pagoinversiones!Q129</f>
        <v>0</v>
      </c>
      <c r="O400" s="2130">
        <f>Pagoinversiones!R129</f>
        <v>0</v>
      </c>
      <c r="P400" s="2130">
        <f>Pagoinversiones!S129</f>
        <v>0</v>
      </c>
      <c r="Q400" s="2153">
        <f>Pagoinversiones!T129</f>
        <v>0</v>
      </c>
      <c r="R400" s="2196"/>
      <c r="S400" s="2126"/>
      <c r="T400" s="2126"/>
      <c r="U400" s="2126"/>
      <c r="V400" s="2126"/>
      <c r="W400" s="478"/>
      <c r="X400" s="478"/>
      <c r="Y400" s="566"/>
      <c r="Z400" s="566"/>
      <c r="AA400" s="566"/>
      <c r="AB400" s="566"/>
      <c r="AC400" s="566"/>
      <c r="AD400" s="566"/>
      <c r="AE400" s="566"/>
      <c r="AF400" s="566"/>
      <c r="AG400" s="566"/>
      <c r="AH400" s="566"/>
      <c r="AI400" s="566"/>
      <c r="AJ400" s="566"/>
      <c r="AK400" s="566"/>
      <c r="AL400" s="566"/>
      <c r="AM400" s="566"/>
      <c r="AN400" s="566"/>
      <c r="AO400" s="566"/>
      <c r="AP400" s="566"/>
      <c r="AQ400" s="566"/>
      <c r="AR400" s="566"/>
      <c r="AS400" s="566"/>
      <c r="AT400" s="566"/>
      <c r="AU400" s="566"/>
    </row>
    <row r="401" spans="1:47" hidden="1" x14ac:dyDescent="0.15">
      <c r="A401" s="2126"/>
      <c r="B401" s="2126"/>
      <c r="C401" s="2126"/>
      <c r="D401" s="2158" t="s">
        <v>1283</v>
      </c>
      <c r="E401" s="2154">
        <f>SUM(F401:Q401)</f>
        <v>0</v>
      </c>
      <c r="F401" s="2130">
        <f t="shared" ref="F401:Q401" si="75">+F400*$E$395</f>
        <v>0</v>
      </c>
      <c r="G401" s="2130">
        <f t="shared" si="75"/>
        <v>0</v>
      </c>
      <c r="H401" s="2130">
        <f t="shared" si="75"/>
        <v>0</v>
      </c>
      <c r="I401" s="2130">
        <f t="shared" si="75"/>
        <v>0</v>
      </c>
      <c r="J401" s="2130">
        <f t="shared" si="75"/>
        <v>0</v>
      </c>
      <c r="K401" s="2130">
        <f t="shared" si="75"/>
        <v>0</v>
      </c>
      <c r="L401" s="2130">
        <f t="shared" si="75"/>
        <v>0</v>
      </c>
      <c r="M401" s="2130">
        <f t="shared" si="75"/>
        <v>0</v>
      </c>
      <c r="N401" s="2130">
        <f t="shared" si="75"/>
        <v>0</v>
      </c>
      <c r="O401" s="2130">
        <f t="shared" si="75"/>
        <v>0</v>
      </c>
      <c r="P401" s="2130">
        <f t="shared" si="75"/>
        <v>0</v>
      </c>
      <c r="Q401" s="2153">
        <f t="shared" si="75"/>
        <v>0</v>
      </c>
      <c r="R401" s="2196"/>
      <c r="S401" s="2126"/>
      <c r="T401" s="2126"/>
      <c r="U401" s="2126"/>
      <c r="V401" s="2126"/>
      <c r="W401" s="478"/>
      <c r="X401" s="478"/>
      <c r="Y401" s="566"/>
      <c r="Z401" s="566"/>
      <c r="AA401" s="566"/>
      <c r="AB401" s="566"/>
      <c r="AC401" s="566"/>
      <c r="AD401" s="566"/>
      <c r="AE401" s="566"/>
      <c r="AF401" s="566"/>
      <c r="AG401" s="566"/>
      <c r="AH401" s="566"/>
      <c r="AI401" s="566"/>
      <c r="AJ401" s="566"/>
      <c r="AK401" s="566"/>
      <c r="AL401" s="566"/>
      <c r="AM401" s="566"/>
      <c r="AN401" s="566"/>
      <c r="AO401" s="566"/>
      <c r="AP401" s="566"/>
      <c r="AQ401" s="566"/>
      <c r="AR401" s="566"/>
      <c r="AS401" s="566"/>
      <c r="AT401" s="566"/>
      <c r="AU401" s="566"/>
    </row>
    <row r="402" spans="1:47" hidden="1" x14ac:dyDescent="0.15">
      <c r="A402" s="2126"/>
      <c r="B402" s="2126"/>
      <c r="C402" s="2126"/>
      <c r="D402" s="2161" t="s">
        <v>809</v>
      </c>
      <c r="E402" s="2162">
        <f>SUM(F402:Q402)</f>
        <v>0</v>
      </c>
      <c r="F402" s="2138">
        <f t="shared" ref="F402:Q402" si="76">+F401+F400</f>
        <v>0</v>
      </c>
      <c r="G402" s="2138">
        <f t="shared" si="76"/>
        <v>0</v>
      </c>
      <c r="H402" s="2138">
        <f t="shared" si="76"/>
        <v>0</v>
      </c>
      <c r="I402" s="2138">
        <f t="shared" si="76"/>
        <v>0</v>
      </c>
      <c r="J402" s="2138">
        <f t="shared" si="76"/>
        <v>0</v>
      </c>
      <c r="K402" s="2138">
        <f t="shared" si="76"/>
        <v>0</v>
      </c>
      <c r="L402" s="2138">
        <f t="shared" si="76"/>
        <v>0</v>
      </c>
      <c r="M402" s="2138">
        <f t="shared" si="76"/>
        <v>0</v>
      </c>
      <c r="N402" s="2138">
        <f t="shared" si="76"/>
        <v>0</v>
      </c>
      <c r="O402" s="2138">
        <f t="shared" si="76"/>
        <v>0</v>
      </c>
      <c r="P402" s="2138">
        <f t="shared" si="76"/>
        <v>0</v>
      </c>
      <c r="Q402" s="2167">
        <f t="shared" si="76"/>
        <v>0</v>
      </c>
      <c r="R402" s="2184" t="str">
        <f>IF(E402=Pagoinversiones!U129+(Pagoinversiones!U129*SB!E399),"OK","ERROR")</f>
        <v>OK</v>
      </c>
      <c r="S402" s="2126"/>
      <c r="T402" s="2126"/>
      <c r="U402" s="2126"/>
      <c r="V402" s="2126"/>
      <c r="W402" s="478"/>
      <c r="X402" s="478"/>
      <c r="Y402" s="566"/>
      <c r="Z402" s="566"/>
      <c r="AA402" s="566"/>
      <c r="AB402" s="566"/>
      <c r="AC402" s="566"/>
      <c r="AD402" s="566"/>
      <c r="AE402" s="566"/>
      <c r="AF402" s="566"/>
      <c r="AG402" s="566"/>
      <c r="AH402" s="566"/>
      <c r="AI402" s="566"/>
      <c r="AJ402" s="566"/>
      <c r="AK402" s="566"/>
      <c r="AL402" s="566"/>
      <c r="AM402" s="566"/>
      <c r="AN402" s="566"/>
      <c r="AO402" s="566"/>
      <c r="AP402" s="566"/>
      <c r="AQ402" s="566"/>
      <c r="AR402" s="566"/>
      <c r="AS402" s="566"/>
      <c r="AT402" s="566"/>
      <c r="AU402" s="566"/>
    </row>
    <row r="403" spans="1:47" hidden="1" x14ac:dyDescent="0.15">
      <c r="A403" s="2126"/>
      <c r="B403" s="2126"/>
      <c r="C403" s="2126"/>
      <c r="D403" s="2149" t="str">
        <f>'5a'!D237</f>
        <v xml:space="preserve">Maquinaria y Utillaje  </v>
      </c>
      <c r="E403" s="2150">
        <f>'5a'!G237</f>
        <v>0.21</v>
      </c>
      <c r="F403" s="2150"/>
      <c r="G403" s="2150"/>
      <c r="H403" s="2150"/>
      <c r="I403" s="2150"/>
      <c r="J403" s="2150"/>
      <c r="K403" s="2150"/>
      <c r="L403" s="2150"/>
      <c r="M403" s="2150"/>
      <c r="N403" s="2150"/>
      <c r="O403" s="2150"/>
      <c r="P403" s="2150"/>
      <c r="Q403" s="2174"/>
      <c r="R403" s="2195"/>
      <c r="S403" s="2126"/>
      <c r="T403" s="2126"/>
      <c r="U403" s="2126"/>
      <c r="V403" s="2126"/>
      <c r="W403" s="478"/>
      <c r="X403" s="478"/>
      <c r="Y403" s="566"/>
      <c r="Z403" s="566"/>
      <c r="AA403" s="566"/>
      <c r="AB403" s="566"/>
      <c r="AC403" s="566"/>
      <c r="AD403" s="566"/>
      <c r="AE403" s="566"/>
      <c r="AF403" s="566"/>
      <c r="AG403" s="566"/>
      <c r="AH403" s="566"/>
      <c r="AI403" s="566"/>
      <c r="AJ403" s="566"/>
      <c r="AK403" s="566"/>
      <c r="AL403" s="566"/>
      <c r="AM403" s="566"/>
      <c r="AN403" s="566"/>
      <c r="AO403" s="566"/>
      <c r="AP403" s="566"/>
      <c r="AQ403" s="566"/>
      <c r="AR403" s="566"/>
      <c r="AS403" s="566"/>
      <c r="AT403" s="566"/>
      <c r="AU403" s="566"/>
    </row>
    <row r="404" spans="1:47" hidden="1" x14ac:dyDescent="0.15">
      <c r="A404" s="2126"/>
      <c r="B404" s="2126"/>
      <c r="C404" s="2126"/>
      <c r="D404" s="2144" t="s">
        <v>818</v>
      </c>
      <c r="E404" s="2154">
        <f>SUM(F404:Q404)</f>
        <v>0</v>
      </c>
      <c r="F404" s="2130">
        <f>Pagoinversiones!I136</f>
        <v>0</v>
      </c>
      <c r="G404" s="2130">
        <f>Pagoinversiones!J136</f>
        <v>0</v>
      </c>
      <c r="H404" s="2130">
        <f>Pagoinversiones!K136</f>
        <v>0</v>
      </c>
      <c r="I404" s="2130">
        <f>Pagoinversiones!L136</f>
        <v>0</v>
      </c>
      <c r="J404" s="2130">
        <f>Pagoinversiones!M136</f>
        <v>0</v>
      </c>
      <c r="K404" s="2130">
        <f>Pagoinversiones!N136</f>
        <v>0</v>
      </c>
      <c r="L404" s="2130">
        <f>Pagoinversiones!O136</f>
        <v>0</v>
      </c>
      <c r="M404" s="2130">
        <f>Pagoinversiones!P136</f>
        <v>0</v>
      </c>
      <c r="N404" s="2130">
        <f>Pagoinversiones!Q136</f>
        <v>0</v>
      </c>
      <c r="O404" s="2130">
        <f>Pagoinversiones!R136</f>
        <v>0</v>
      </c>
      <c r="P404" s="2130">
        <f>Pagoinversiones!S136</f>
        <v>0</v>
      </c>
      <c r="Q404" s="2153">
        <f>Pagoinversiones!T136</f>
        <v>0</v>
      </c>
      <c r="R404" s="2196"/>
      <c r="S404" s="2126"/>
      <c r="T404" s="2126"/>
      <c r="U404" s="2126"/>
      <c r="V404" s="2126"/>
      <c r="W404" s="478"/>
      <c r="X404" s="478"/>
      <c r="Y404" s="566"/>
      <c r="Z404" s="566"/>
      <c r="AA404" s="566"/>
      <c r="AB404" s="566"/>
      <c r="AC404" s="566"/>
      <c r="AD404" s="566"/>
      <c r="AE404" s="566"/>
      <c r="AF404" s="566"/>
      <c r="AG404" s="566"/>
      <c r="AH404" s="566"/>
      <c r="AI404" s="566"/>
      <c r="AJ404" s="566"/>
      <c r="AK404" s="566"/>
      <c r="AL404" s="566"/>
      <c r="AM404" s="566"/>
      <c r="AN404" s="566"/>
      <c r="AO404" s="566"/>
      <c r="AP404" s="566"/>
      <c r="AQ404" s="566"/>
      <c r="AR404" s="566"/>
      <c r="AS404" s="566"/>
      <c r="AT404" s="566"/>
      <c r="AU404" s="566"/>
    </row>
    <row r="405" spans="1:47" hidden="1" x14ac:dyDescent="0.15">
      <c r="A405" s="2126"/>
      <c r="B405" s="2126"/>
      <c r="C405" s="2126"/>
      <c r="D405" s="2158" t="s">
        <v>1283</v>
      </c>
      <c r="E405" s="2154">
        <f>SUM(F405:Q405)</f>
        <v>0</v>
      </c>
      <c r="F405" s="2130">
        <f t="shared" ref="F405:Q405" si="77">+F404*$E$395</f>
        <v>0</v>
      </c>
      <c r="G405" s="2130">
        <f t="shared" si="77"/>
        <v>0</v>
      </c>
      <c r="H405" s="2130">
        <f t="shared" si="77"/>
        <v>0</v>
      </c>
      <c r="I405" s="2130">
        <f t="shared" si="77"/>
        <v>0</v>
      </c>
      <c r="J405" s="2130">
        <f t="shared" si="77"/>
        <v>0</v>
      </c>
      <c r="K405" s="2130">
        <f t="shared" si="77"/>
        <v>0</v>
      </c>
      <c r="L405" s="2130">
        <f t="shared" si="77"/>
        <v>0</v>
      </c>
      <c r="M405" s="2130">
        <f t="shared" si="77"/>
        <v>0</v>
      </c>
      <c r="N405" s="2130">
        <f t="shared" si="77"/>
        <v>0</v>
      </c>
      <c r="O405" s="2130">
        <f t="shared" si="77"/>
        <v>0</v>
      </c>
      <c r="P405" s="2130">
        <f t="shared" si="77"/>
        <v>0</v>
      </c>
      <c r="Q405" s="2153">
        <f t="shared" si="77"/>
        <v>0</v>
      </c>
      <c r="R405" s="2196"/>
      <c r="S405" s="2126"/>
      <c r="T405" s="2126"/>
      <c r="U405" s="2126"/>
      <c r="V405" s="2126"/>
      <c r="W405" s="478"/>
      <c r="X405" s="478"/>
      <c r="Y405" s="566"/>
      <c r="Z405" s="566"/>
      <c r="AA405" s="566"/>
      <c r="AB405" s="566"/>
      <c r="AC405" s="566"/>
      <c r="AD405" s="566"/>
      <c r="AE405" s="566"/>
      <c r="AF405" s="566"/>
      <c r="AG405" s="566"/>
      <c r="AH405" s="566"/>
      <c r="AI405" s="566"/>
      <c r="AJ405" s="566"/>
      <c r="AK405" s="566"/>
      <c r="AL405" s="566"/>
      <c r="AM405" s="566"/>
      <c r="AN405" s="566"/>
      <c r="AO405" s="566"/>
      <c r="AP405" s="566"/>
      <c r="AQ405" s="566"/>
      <c r="AR405" s="566"/>
      <c r="AS405" s="566"/>
      <c r="AT405" s="566"/>
      <c r="AU405" s="566"/>
    </row>
    <row r="406" spans="1:47" hidden="1" x14ac:dyDescent="0.15">
      <c r="A406" s="2126"/>
      <c r="B406" s="2126"/>
      <c r="C406" s="2126"/>
      <c r="D406" s="2161" t="s">
        <v>809</v>
      </c>
      <c r="E406" s="2162">
        <f>SUM(F406:Q406)</f>
        <v>0</v>
      </c>
      <c r="F406" s="2138">
        <f t="shared" ref="F406:Q406" si="78">+F405+F404</f>
        <v>0</v>
      </c>
      <c r="G406" s="2138">
        <f t="shared" si="78"/>
        <v>0</v>
      </c>
      <c r="H406" s="2138">
        <f t="shared" si="78"/>
        <v>0</v>
      </c>
      <c r="I406" s="2138">
        <f t="shared" si="78"/>
        <v>0</v>
      </c>
      <c r="J406" s="2138">
        <f t="shared" si="78"/>
        <v>0</v>
      </c>
      <c r="K406" s="2138">
        <f t="shared" si="78"/>
        <v>0</v>
      </c>
      <c r="L406" s="2138">
        <f t="shared" si="78"/>
        <v>0</v>
      </c>
      <c r="M406" s="2138">
        <f t="shared" si="78"/>
        <v>0</v>
      </c>
      <c r="N406" s="2138">
        <f t="shared" si="78"/>
        <v>0</v>
      </c>
      <c r="O406" s="2138">
        <f t="shared" si="78"/>
        <v>0</v>
      </c>
      <c r="P406" s="2138">
        <f t="shared" si="78"/>
        <v>0</v>
      </c>
      <c r="Q406" s="2167">
        <f t="shared" si="78"/>
        <v>0</v>
      </c>
      <c r="R406" s="2184" t="str">
        <f>IF(E406=Pagoinversiones!U136+(Pagoinversiones!U136*SB!E403),"OK","ERROR")</f>
        <v>OK</v>
      </c>
      <c r="S406" s="2126"/>
      <c r="T406" s="2126"/>
      <c r="U406" s="2126"/>
      <c r="V406" s="2126"/>
      <c r="W406" s="478"/>
      <c r="X406" s="478"/>
      <c r="Y406" s="566"/>
      <c r="Z406" s="566"/>
      <c r="AA406" s="566"/>
      <c r="AB406" s="566"/>
      <c r="AC406" s="566"/>
      <c r="AD406" s="566"/>
      <c r="AE406" s="566"/>
      <c r="AF406" s="566"/>
      <c r="AG406" s="566"/>
      <c r="AH406" s="566"/>
      <c r="AI406" s="566"/>
      <c r="AJ406" s="566"/>
      <c r="AK406" s="566"/>
      <c r="AL406" s="566"/>
      <c r="AM406" s="566"/>
      <c r="AN406" s="566"/>
      <c r="AO406" s="566"/>
      <c r="AP406" s="566"/>
      <c r="AQ406" s="566"/>
      <c r="AR406" s="566"/>
      <c r="AS406" s="566"/>
      <c r="AT406" s="566"/>
      <c r="AU406" s="566"/>
    </row>
    <row r="407" spans="1:47" hidden="1" x14ac:dyDescent="0.15">
      <c r="A407" s="2126"/>
      <c r="B407" s="2126"/>
      <c r="C407" s="2126"/>
      <c r="D407" s="2149" t="str">
        <f>'5a'!D238</f>
        <v>Vehículos y elementos transporte</v>
      </c>
      <c r="E407" s="2150">
        <f>'5a'!G238</f>
        <v>0.21</v>
      </c>
      <c r="F407" s="2130"/>
      <c r="G407" s="2130"/>
      <c r="H407" s="2130"/>
      <c r="I407" s="2130"/>
      <c r="J407" s="2130"/>
      <c r="K407" s="2130"/>
      <c r="L407" s="2130"/>
      <c r="M407" s="2130"/>
      <c r="N407" s="2130"/>
      <c r="O407" s="2130"/>
      <c r="P407" s="2130"/>
      <c r="Q407" s="2130"/>
      <c r="R407" s="2126"/>
      <c r="S407" s="2126"/>
      <c r="T407" s="2126"/>
      <c r="U407" s="2126"/>
      <c r="V407" s="2126"/>
      <c r="W407" s="478"/>
      <c r="X407" s="478"/>
      <c r="Y407" s="566"/>
      <c r="Z407" s="566"/>
      <c r="AA407" s="566"/>
      <c r="AB407" s="566"/>
      <c r="AC407" s="566"/>
      <c r="AD407" s="566"/>
      <c r="AE407" s="566"/>
      <c r="AF407" s="566"/>
      <c r="AG407" s="566"/>
      <c r="AH407" s="566"/>
      <c r="AI407" s="566"/>
      <c r="AJ407" s="566"/>
      <c r="AK407" s="566"/>
      <c r="AL407" s="566"/>
      <c r="AM407" s="566"/>
      <c r="AN407" s="566"/>
      <c r="AO407" s="566"/>
      <c r="AP407" s="566"/>
      <c r="AQ407" s="566"/>
      <c r="AR407" s="566"/>
      <c r="AS407" s="566"/>
      <c r="AT407" s="566"/>
      <c r="AU407" s="566"/>
    </row>
    <row r="408" spans="1:47" hidden="1" x14ac:dyDescent="0.15">
      <c r="A408" s="2126"/>
      <c r="B408" s="2126"/>
      <c r="C408" s="2126"/>
      <c r="D408" s="2144" t="s">
        <v>818</v>
      </c>
      <c r="E408" s="2154">
        <f>SUM(F408:Q408)</f>
        <v>0</v>
      </c>
      <c r="F408" s="2130">
        <f>Pagoinversiones!I143</f>
        <v>0</v>
      </c>
      <c r="G408" s="2130">
        <f>Pagoinversiones!J143</f>
        <v>0</v>
      </c>
      <c r="H408" s="2130">
        <f>Pagoinversiones!K143</f>
        <v>0</v>
      </c>
      <c r="I408" s="2130">
        <f>Pagoinversiones!L143</f>
        <v>0</v>
      </c>
      <c r="J408" s="2130">
        <f>Pagoinversiones!M143</f>
        <v>0</v>
      </c>
      <c r="K408" s="2130">
        <f>Pagoinversiones!N143</f>
        <v>0</v>
      </c>
      <c r="L408" s="2130">
        <f>Pagoinversiones!O143</f>
        <v>0</v>
      </c>
      <c r="M408" s="2130">
        <f>Pagoinversiones!P143</f>
        <v>0</v>
      </c>
      <c r="N408" s="2130">
        <f>Pagoinversiones!Q143</f>
        <v>0</v>
      </c>
      <c r="O408" s="2130">
        <f>Pagoinversiones!R143</f>
        <v>0</v>
      </c>
      <c r="P408" s="2130">
        <f>Pagoinversiones!S143</f>
        <v>0</v>
      </c>
      <c r="Q408" s="2153">
        <f>Pagoinversiones!T143</f>
        <v>0</v>
      </c>
      <c r="R408" s="2196"/>
      <c r="S408" s="2126"/>
      <c r="T408" s="2126"/>
      <c r="U408" s="2126"/>
      <c r="V408" s="2126"/>
      <c r="W408" s="478"/>
      <c r="X408" s="478"/>
      <c r="Y408" s="566"/>
      <c r="Z408" s="566"/>
      <c r="AA408" s="566"/>
      <c r="AB408" s="566"/>
      <c r="AC408" s="566"/>
      <c r="AD408" s="566"/>
      <c r="AE408" s="566"/>
      <c r="AF408" s="566"/>
      <c r="AG408" s="566"/>
      <c r="AH408" s="566"/>
      <c r="AI408" s="566"/>
      <c r="AJ408" s="566"/>
      <c r="AK408" s="566"/>
      <c r="AL408" s="566"/>
      <c r="AM408" s="566"/>
      <c r="AN408" s="566"/>
      <c r="AO408" s="566"/>
      <c r="AP408" s="566"/>
      <c r="AQ408" s="566"/>
      <c r="AR408" s="566"/>
      <c r="AS408" s="566"/>
      <c r="AT408" s="566"/>
      <c r="AU408" s="566"/>
    </row>
    <row r="409" spans="1:47" hidden="1" x14ac:dyDescent="0.15">
      <c r="A409" s="2126"/>
      <c r="B409" s="2126"/>
      <c r="C409" s="2126"/>
      <c r="D409" s="2158" t="s">
        <v>1283</v>
      </c>
      <c r="E409" s="2154">
        <f>SUM(F409:Q409)</f>
        <v>0</v>
      </c>
      <c r="F409" s="2130">
        <f t="shared" ref="F409:Q409" si="79">+F408*$E$395</f>
        <v>0</v>
      </c>
      <c r="G409" s="2130">
        <f t="shared" si="79"/>
        <v>0</v>
      </c>
      <c r="H409" s="2130">
        <f t="shared" si="79"/>
        <v>0</v>
      </c>
      <c r="I409" s="2130">
        <f t="shared" si="79"/>
        <v>0</v>
      </c>
      <c r="J409" s="2130">
        <f t="shared" si="79"/>
        <v>0</v>
      </c>
      <c r="K409" s="2130">
        <f t="shared" si="79"/>
        <v>0</v>
      </c>
      <c r="L409" s="2130">
        <f t="shared" si="79"/>
        <v>0</v>
      </c>
      <c r="M409" s="2130">
        <f t="shared" si="79"/>
        <v>0</v>
      </c>
      <c r="N409" s="2130">
        <f t="shared" si="79"/>
        <v>0</v>
      </c>
      <c r="O409" s="2130">
        <f t="shared" si="79"/>
        <v>0</v>
      </c>
      <c r="P409" s="2130">
        <f t="shared" si="79"/>
        <v>0</v>
      </c>
      <c r="Q409" s="2153">
        <f t="shared" si="79"/>
        <v>0</v>
      </c>
      <c r="R409" s="2196"/>
      <c r="S409" s="2126"/>
      <c r="T409" s="2126"/>
      <c r="U409" s="2126"/>
      <c r="V409" s="2126"/>
      <c r="W409" s="478"/>
      <c r="X409" s="478"/>
      <c r="Y409" s="566"/>
      <c r="Z409" s="566"/>
      <c r="AA409" s="566"/>
      <c r="AB409" s="566"/>
      <c r="AC409" s="566"/>
      <c r="AD409" s="566"/>
      <c r="AE409" s="566"/>
      <c r="AF409" s="566"/>
      <c r="AG409" s="566"/>
      <c r="AH409" s="566"/>
      <c r="AI409" s="566"/>
      <c r="AJ409" s="566"/>
      <c r="AK409" s="566"/>
      <c r="AL409" s="566"/>
      <c r="AM409" s="566"/>
      <c r="AN409" s="566"/>
      <c r="AO409" s="566"/>
      <c r="AP409" s="566"/>
      <c r="AQ409" s="566"/>
      <c r="AR409" s="566"/>
      <c r="AS409" s="566"/>
      <c r="AT409" s="566"/>
      <c r="AU409" s="566"/>
    </row>
    <row r="410" spans="1:47" hidden="1" x14ac:dyDescent="0.15">
      <c r="A410" s="2126"/>
      <c r="B410" s="2126"/>
      <c r="C410" s="2126"/>
      <c r="D410" s="2161" t="s">
        <v>809</v>
      </c>
      <c r="E410" s="2162">
        <f>SUM(F410:Q410)</f>
        <v>0</v>
      </c>
      <c r="F410" s="2138">
        <f t="shared" ref="F410:Q410" si="80">+F409+F408</f>
        <v>0</v>
      </c>
      <c r="G410" s="2138">
        <f t="shared" si="80"/>
        <v>0</v>
      </c>
      <c r="H410" s="2138">
        <f t="shared" si="80"/>
        <v>0</v>
      </c>
      <c r="I410" s="2138">
        <f t="shared" si="80"/>
        <v>0</v>
      </c>
      <c r="J410" s="2138">
        <f t="shared" si="80"/>
        <v>0</v>
      </c>
      <c r="K410" s="2138">
        <f t="shared" si="80"/>
        <v>0</v>
      </c>
      <c r="L410" s="2138">
        <f t="shared" si="80"/>
        <v>0</v>
      </c>
      <c r="M410" s="2138">
        <f t="shared" si="80"/>
        <v>0</v>
      </c>
      <c r="N410" s="2138">
        <f t="shared" si="80"/>
        <v>0</v>
      </c>
      <c r="O410" s="2138">
        <f t="shared" si="80"/>
        <v>0</v>
      </c>
      <c r="P410" s="2138">
        <f t="shared" si="80"/>
        <v>0</v>
      </c>
      <c r="Q410" s="2167">
        <f t="shared" si="80"/>
        <v>0</v>
      </c>
      <c r="R410" s="2184" t="str">
        <f>IF(E410=Pagoinversiones!U143+(Pagoinversiones!U143*SB!E407),"OK","ERROR")</f>
        <v>OK</v>
      </c>
      <c r="S410" s="2126"/>
      <c r="T410" s="2126"/>
      <c r="U410" s="2126"/>
      <c r="V410" s="2126"/>
      <c r="W410" s="478"/>
      <c r="X410" s="478"/>
      <c r="Y410" s="566"/>
      <c r="Z410" s="566"/>
      <c r="AA410" s="566"/>
      <c r="AB410" s="566"/>
      <c r="AC410" s="566"/>
      <c r="AD410" s="566"/>
      <c r="AE410" s="566"/>
      <c r="AF410" s="566"/>
      <c r="AG410" s="566"/>
      <c r="AH410" s="566"/>
      <c r="AI410" s="566"/>
      <c r="AJ410" s="566"/>
      <c r="AK410" s="566"/>
      <c r="AL410" s="566"/>
      <c r="AM410" s="566"/>
      <c r="AN410" s="566"/>
      <c r="AO410" s="566"/>
      <c r="AP410" s="566"/>
      <c r="AQ410" s="566"/>
      <c r="AR410" s="566"/>
      <c r="AS410" s="566"/>
      <c r="AT410" s="566"/>
      <c r="AU410" s="566"/>
    </row>
    <row r="411" spans="1:47" hidden="1" x14ac:dyDescent="0.15">
      <c r="A411" s="2126"/>
      <c r="B411" s="2126"/>
      <c r="C411" s="2126"/>
      <c r="D411" s="2197" t="str">
        <f>'5a'!D239</f>
        <v>Mobiliario y enseres</v>
      </c>
      <c r="E411" s="2150">
        <f>'5a'!G239</f>
        <v>0.21</v>
      </c>
      <c r="F411" s="2130"/>
      <c r="G411" s="2130"/>
      <c r="H411" s="2130"/>
      <c r="I411" s="2130"/>
      <c r="J411" s="2130"/>
      <c r="K411" s="2130"/>
      <c r="L411" s="2130"/>
      <c r="M411" s="2130"/>
      <c r="N411" s="2130"/>
      <c r="O411" s="2130"/>
      <c r="P411" s="2130"/>
      <c r="Q411" s="2130"/>
      <c r="R411" s="2130"/>
      <c r="S411" s="2126"/>
      <c r="T411" s="2126"/>
      <c r="U411" s="2126"/>
      <c r="V411" s="2126"/>
      <c r="W411" s="478"/>
      <c r="X411" s="478"/>
      <c r="Y411" s="566"/>
      <c r="Z411" s="566"/>
      <c r="AA411" s="566"/>
      <c r="AB411" s="566"/>
      <c r="AC411" s="566"/>
      <c r="AD411" s="566"/>
      <c r="AE411" s="566"/>
      <c r="AF411" s="566"/>
      <c r="AG411" s="566"/>
      <c r="AH411" s="566"/>
      <c r="AI411" s="566"/>
      <c r="AJ411" s="566"/>
      <c r="AK411" s="566"/>
      <c r="AL411" s="566"/>
      <c r="AM411" s="566"/>
      <c r="AN411" s="566"/>
      <c r="AO411" s="566"/>
      <c r="AP411" s="566"/>
      <c r="AQ411" s="566"/>
      <c r="AR411" s="566"/>
      <c r="AS411" s="566"/>
      <c r="AT411" s="566"/>
      <c r="AU411" s="566"/>
    </row>
    <row r="412" spans="1:47" hidden="1" x14ac:dyDescent="0.15">
      <c r="A412" s="2126"/>
      <c r="B412" s="2126"/>
      <c r="C412" s="2126"/>
      <c r="D412" s="2144" t="s">
        <v>818</v>
      </c>
      <c r="E412" s="2154">
        <f>SUM(F412:Q412)</f>
        <v>0</v>
      </c>
      <c r="F412" s="2130">
        <f>Pagoinversiones!I150</f>
        <v>0</v>
      </c>
      <c r="G412" s="2130">
        <f>Pagoinversiones!J150</f>
        <v>0</v>
      </c>
      <c r="H412" s="2130">
        <f>Pagoinversiones!K150</f>
        <v>0</v>
      </c>
      <c r="I412" s="2130">
        <f>Pagoinversiones!L150</f>
        <v>0</v>
      </c>
      <c r="J412" s="2130">
        <f>Pagoinversiones!M150</f>
        <v>0</v>
      </c>
      <c r="K412" s="2130">
        <f>Pagoinversiones!N150</f>
        <v>0</v>
      </c>
      <c r="L412" s="2130">
        <f>Pagoinversiones!O150</f>
        <v>0</v>
      </c>
      <c r="M412" s="2130">
        <f>Pagoinversiones!P150</f>
        <v>0</v>
      </c>
      <c r="N412" s="2130">
        <f>Pagoinversiones!Q150</f>
        <v>0</v>
      </c>
      <c r="O412" s="2130">
        <f>Pagoinversiones!R150</f>
        <v>0</v>
      </c>
      <c r="P412" s="2130">
        <f>Pagoinversiones!S150</f>
        <v>0</v>
      </c>
      <c r="Q412" s="2153">
        <f>Pagoinversiones!T150</f>
        <v>0</v>
      </c>
      <c r="R412" s="2196"/>
      <c r="S412" s="2126"/>
      <c r="T412" s="2126"/>
      <c r="U412" s="2126"/>
      <c r="V412" s="2126"/>
      <c r="W412" s="478"/>
      <c r="X412" s="478"/>
      <c r="Y412" s="566"/>
      <c r="Z412" s="566"/>
      <c r="AA412" s="566"/>
      <c r="AB412" s="566"/>
      <c r="AC412" s="566"/>
      <c r="AD412" s="566"/>
      <c r="AE412" s="566"/>
      <c r="AF412" s="566"/>
      <c r="AG412" s="566"/>
      <c r="AH412" s="566"/>
      <c r="AI412" s="566"/>
      <c r="AJ412" s="566"/>
      <c r="AK412" s="566"/>
      <c r="AL412" s="566"/>
      <c r="AM412" s="566"/>
      <c r="AN412" s="566"/>
      <c r="AO412" s="566"/>
      <c r="AP412" s="566"/>
      <c r="AQ412" s="566"/>
      <c r="AR412" s="566"/>
      <c r="AS412" s="566"/>
      <c r="AT412" s="566"/>
      <c r="AU412" s="566"/>
    </row>
    <row r="413" spans="1:47" hidden="1" x14ac:dyDescent="0.15">
      <c r="A413" s="2126"/>
      <c r="B413" s="2126"/>
      <c r="C413" s="2126"/>
      <c r="D413" s="2158" t="s">
        <v>1283</v>
      </c>
      <c r="E413" s="2154">
        <f>SUM(F413:Q413)</f>
        <v>0</v>
      </c>
      <c r="F413" s="2130">
        <f t="shared" ref="F413:Q413" si="81">+F412*$E$395</f>
        <v>0</v>
      </c>
      <c r="G413" s="2130">
        <f t="shared" si="81"/>
        <v>0</v>
      </c>
      <c r="H413" s="2130">
        <f t="shared" si="81"/>
        <v>0</v>
      </c>
      <c r="I413" s="2130">
        <f t="shared" si="81"/>
        <v>0</v>
      </c>
      <c r="J413" s="2130">
        <f t="shared" si="81"/>
        <v>0</v>
      </c>
      <c r="K413" s="2130">
        <f t="shared" si="81"/>
        <v>0</v>
      </c>
      <c r="L413" s="2130">
        <f t="shared" si="81"/>
        <v>0</v>
      </c>
      <c r="M413" s="2130">
        <f t="shared" si="81"/>
        <v>0</v>
      </c>
      <c r="N413" s="2130">
        <f t="shared" si="81"/>
        <v>0</v>
      </c>
      <c r="O413" s="2130">
        <f t="shared" si="81"/>
        <v>0</v>
      </c>
      <c r="P413" s="2130">
        <f t="shared" si="81"/>
        <v>0</v>
      </c>
      <c r="Q413" s="2153">
        <f t="shared" si="81"/>
        <v>0</v>
      </c>
      <c r="R413" s="2196"/>
      <c r="S413" s="2126"/>
      <c r="T413" s="2126"/>
      <c r="U413" s="2126"/>
      <c r="V413" s="2126"/>
      <c r="W413" s="478"/>
      <c r="X413" s="478"/>
      <c r="Y413" s="566"/>
      <c r="Z413" s="566"/>
      <c r="AA413" s="566"/>
      <c r="AB413" s="566"/>
      <c r="AC413" s="566"/>
      <c r="AD413" s="566"/>
      <c r="AE413" s="566"/>
      <c r="AF413" s="566"/>
      <c r="AG413" s="566"/>
      <c r="AH413" s="566"/>
      <c r="AI413" s="566"/>
      <c r="AJ413" s="566"/>
      <c r="AK413" s="566"/>
      <c r="AL413" s="566"/>
      <c r="AM413" s="566"/>
      <c r="AN413" s="566"/>
      <c r="AO413" s="566"/>
      <c r="AP413" s="566"/>
      <c r="AQ413" s="566"/>
      <c r="AR413" s="566"/>
      <c r="AS413" s="566"/>
      <c r="AT413" s="566"/>
      <c r="AU413" s="566"/>
    </row>
    <row r="414" spans="1:47" hidden="1" x14ac:dyDescent="0.15">
      <c r="A414" s="2126"/>
      <c r="B414" s="2126"/>
      <c r="C414" s="2126"/>
      <c r="D414" s="2161" t="s">
        <v>809</v>
      </c>
      <c r="E414" s="2162">
        <f>SUM(F414:Q414)</f>
        <v>0</v>
      </c>
      <c r="F414" s="2138">
        <f t="shared" ref="F414:Q414" si="82">+F413+F412</f>
        <v>0</v>
      </c>
      <c r="G414" s="2138">
        <f t="shared" si="82"/>
        <v>0</v>
      </c>
      <c r="H414" s="2138">
        <f t="shared" si="82"/>
        <v>0</v>
      </c>
      <c r="I414" s="2138">
        <f t="shared" si="82"/>
        <v>0</v>
      </c>
      <c r="J414" s="2138">
        <f t="shared" si="82"/>
        <v>0</v>
      </c>
      <c r="K414" s="2138">
        <f t="shared" si="82"/>
        <v>0</v>
      </c>
      <c r="L414" s="2138">
        <f t="shared" si="82"/>
        <v>0</v>
      </c>
      <c r="M414" s="2138">
        <f t="shared" si="82"/>
        <v>0</v>
      </c>
      <c r="N414" s="2138">
        <f t="shared" si="82"/>
        <v>0</v>
      </c>
      <c r="O414" s="2138">
        <f t="shared" si="82"/>
        <v>0</v>
      </c>
      <c r="P414" s="2138">
        <f t="shared" si="82"/>
        <v>0</v>
      </c>
      <c r="Q414" s="2167">
        <f t="shared" si="82"/>
        <v>0</v>
      </c>
      <c r="R414" s="2184" t="str">
        <f>IF(E414=Pagoinversiones!U150+(Pagoinversiones!U150*SB!E411),"OK","ERROR")</f>
        <v>OK</v>
      </c>
      <c r="S414" s="2126"/>
      <c r="T414" s="2126"/>
      <c r="U414" s="2126"/>
      <c r="V414" s="2126"/>
      <c r="W414" s="478"/>
      <c r="X414" s="478"/>
      <c r="Y414" s="566"/>
      <c r="Z414" s="566"/>
      <c r="AA414" s="566"/>
      <c r="AB414" s="566"/>
      <c r="AC414" s="566"/>
      <c r="AD414" s="566"/>
      <c r="AE414" s="566"/>
      <c r="AF414" s="566"/>
      <c r="AG414" s="566"/>
      <c r="AH414" s="566"/>
      <c r="AI414" s="566"/>
      <c r="AJ414" s="566"/>
      <c r="AK414" s="566"/>
      <c r="AL414" s="566"/>
      <c r="AM414" s="566"/>
      <c r="AN414" s="566"/>
      <c r="AO414" s="566"/>
      <c r="AP414" s="566"/>
      <c r="AQ414" s="566"/>
      <c r="AR414" s="566"/>
      <c r="AS414" s="566"/>
      <c r="AT414" s="566"/>
      <c r="AU414" s="566"/>
    </row>
    <row r="415" spans="1:47" hidden="1" x14ac:dyDescent="0.15">
      <c r="A415" s="2126"/>
      <c r="B415" s="2126"/>
      <c r="C415" s="2126"/>
      <c r="D415" s="2197" t="str">
        <f>'5a'!D240</f>
        <v>Equipos informáticos</v>
      </c>
      <c r="E415" s="2150">
        <f>'5a'!G240</f>
        <v>0.21</v>
      </c>
      <c r="F415" s="2130"/>
      <c r="G415" s="2130"/>
      <c r="H415" s="2130"/>
      <c r="I415" s="2130"/>
      <c r="J415" s="2130"/>
      <c r="K415" s="2130"/>
      <c r="L415" s="2130"/>
      <c r="M415" s="2130"/>
      <c r="N415" s="2130"/>
      <c r="O415" s="2130"/>
      <c r="P415" s="2130"/>
      <c r="Q415" s="2130"/>
      <c r="R415" s="2126"/>
      <c r="S415" s="2126"/>
      <c r="T415" s="2126"/>
      <c r="U415" s="2126"/>
      <c r="V415" s="2126"/>
      <c r="W415" s="478"/>
      <c r="X415" s="478"/>
      <c r="Y415" s="566"/>
      <c r="Z415" s="566"/>
      <c r="AA415" s="566"/>
      <c r="AB415" s="566"/>
      <c r="AC415" s="566"/>
      <c r="AD415" s="566"/>
      <c r="AE415" s="566"/>
      <c r="AF415" s="566"/>
      <c r="AG415" s="566"/>
      <c r="AH415" s="566"/>
      <c r="AI415" s="566"/>
      <c r="AJ415" s="566"/>
      <c r="AK415" s="566"/>
      <c r="AL415" s="566"/>
      <c r="AM415" s="566"/>
      <c r="AN415" s="566"/>
      <c r="AO415" s="566"/>
      <c r="AP415" s="566"/>
      <c r="AQ415" s="566"/>
      <c r="AR415" s="566"/>
      <c r="AS415" s="566"/>
      <c r="AT415" s="566"/>
      <c r="AU415" s="566"/>
    </row>
    <row r="416" spans="1:47" hidden="1" x14ac:dyDescent="0.15">
      <c r="A416" s="2126"/>
      <c r="B416" s="2126"/>
      <c r="C416" s="2126"/>
      <c r="D416" s="2144" t="s">
        <v>818</v>
      </c>
      <c r="E416" s="2154">
        <f>SUM(F416:Q416)</f>
        <v>2500</v>
      </c>
      <c r="F416" s="2130">
        <f>Pagoinversiones!I157</f>
        <v>2500</v>
      </c>
      <c r="G416" s="2130">
        <f>Pagoinversiones!J157</f>
        <v>0</v>
      </c>
      <c r="H416" s="2130">
        <f>Pagoinversiones!K157</f>
        <v>0</v>
      </c>
      <c r="I416" s="2130">
        <f>Pagoinversiones!L157</f>
        <v>0</v>
      </c>
      <c r="J416" s="2130">
        <f>Pagoinversiones!M157</f>
        <v>0</v>
      </c>
      <c r="K416" s="2130">
        <f>Pagoinversiones!N157</f>
        <v>0</v>
      </c>
      <c r="L416" s="2130">
        <f>Pagoinversiones!O157</f>
        <v>0</v>
      </c>
      <c r="M416" s="2130">
        <f>Pagoinversiones!P157</f>
        <v>0</v>
      </c>
      <c r="N416" s="2130">
        <f>Pagoinversiones!Q157</f>
        <v>0</v>
      </c>
      <c r="O416" s="2130">
        <f>Pagoinversiones!R157</f>
        <v>0</v>
      </c>
      <c r="P416" s="2130">
        <f>Pagoinversiones!S157</f>
        <v>0</v>
      </c>
      <c r="Q416" s="2153">
        <f>Pagoinversiones!T157</f>
        <v>0</v>
      </c>
      <c r="R416" s="2196"/>
      <c r="S416" s="2126"/>
      <c r="T416" s="2126"/>
      <c r="U416" s="2126"/>
      <c r="V416" s="2126"/>
      <c r="W416" s="478"/>
      <c r="X416" s="478"/>
      <c r="Y416" s="566"/>
      <c r="Z416" s="566"/>
      <c r="AA416" s="566"/>
      <c r="AB416" s="566"/>
      <c r="AC416" s="566"/>
      <c r="AD416" s="566"/>
      <c r="AE416" s="566"/>
      <c r="AF416" s="566"/>
      <c r="AG416" s="566"/>
      <c r="AH416" s="566"/>
      <c r="AI416" s="566"/>
      <c r="AJ416" s="566"/>
      <c r="AK416" s="566"/>
      <c r="AL416" s="566"/>
      <c r="AM416" s="566"/>
      <c r="AN416" s="566"/>
      <c r="AO416" s="566"/>
      <c r="AP416" s="566"/>
      <c r="AQ416" s="566"/>
      <c r="AR416" s="566"/>
      <c r="AS416" s="566"/>
      <c r="AT416" s="566"/>
      <c r="AU416" s="566"/>
    </row>
    <row r="417" spans="1:47" hidden="1" x14ac:dyDescent="0.15">
      <c r="A417" s="2126"/>
      <c r="B417" s="2126"/>
      <c r="C417" s="2126"/>
      <c r="D417" s="2158" t="s">
        <v>1283</v>
      </c>
      <c r="E417" s="2154">
        <f>SUM(F417:Q417)</f>
        <v>525</v>
      </c>
      <c r="F417" s="2130">
        <f t="shared" ref="F417:Q417" si="83">+F416*$E$395</f>
        <v>525</v>
      </c>
      <c r="G417" s="2130">
        <f t="shared" si="83"/>
        <v>0</v>
      </c>
      <c r="H417" s="2130">
        <f t="shared" si="83"/>
        <v>0</v>
      </c>
      <c r="I417" s="2130">
        <f t="shared" si="83"/>
        <v>0</v>
      </c>
      <c r="J417" s="2130">
        <f t="shared" si="83"/>
        <v>0</v>
      </c>
      <c r="K417" s="2130">
        <f t="shared" si="83"/>
        <v>0</v>
      </c>
      <c r="L417" s="2130">
        <f t="shared" si="83"/>
        <v>0</v>
      </c>
      <c r="M417" s="2130">
        <f t="shared" si="83"/>
        <v>0</v>
      </c>
      <c r="N417" s="2130">
        <f t="shared" si="83"/>
        <v>0</v>
      </c>
      <c r="O417" s="2130">
        <f t="shared" si="83"/>
        <v>0</v>
      </c>
      <c r="P417" s="2130">
        <f t="shared" si="83"/>
        <v>0</v>
      </c>
      <c r="Q417" s="2153">
        <f t="shared" si="83"/>
        <v>0</v>
      </c>
      <c r="R417" s="2196"/>
      <c r="S417" s="2126"/>
      <c r="T417" s="2126"/>
      <c r="U417" s="2126"/>
      <c r="V417" s="2126"/>
      <c r="W417" s="478"/>
      <c r="X417" s="478"/>
      <c r="Y417" s="566"/>
      <c r="Z417" s="566"/>
      <c r="AA417" s="566"/>
      <c r="AB417" s="566"/>
      <c r="AC417" s="566"/>
      <c r="AD417" s="566"/>
      <c r="AE417" s="566"/>
      <c r="AF417" s="566"/>
      <c r="AG417" s="566"/>
      <c r="AH417" s="566"/>
      <c r="AI417" s="566"/>
      <c r="AJ417" s="566"/>
      <c r="AK417" s="566"/>
      <c r="AL417" s="566"/>
      <c r="AM417" s="566"/>
      <c r="AN417" s="566"/>
      <c r="AO417" s="566"/>
      <c r="AP417" s="566"/>
      <c r="AQ417" s="566"/>
      <c r="AR417" s="566"/>
      <c r="AS417" s="566"/>
      <c r="AT417" s="566"/>
      <c r="AU417" s="566"/>
    </row>
    <row r="418" spans="1:47" hidden="1" x14ac:dyDescent="0.15">
      <c r="A418" s="2126"/>
      <c r="B418" s="2126"/>
      <c r="C418" s="2126"/>
      <c r="D418" s="2161" t="s">
        <v>809</v>
      </c>
      <c r="E418" s="2162">
        <f>SUM(F418:Q418)</f>
        <v>3025</v>
      </c>
      <c r="F418" s="2138">
        <f t="shared" ref="F418:Q418" si="84">+F417+F416</f>
        <v>3025</v>
      </c>
      <c r="G418" s="2138">
        <f t="shared" si="84"/>
        <v>0</v>
      </c>
      <c r="H418" s="2138">
        <f t="shared" si="84"/>
        <v>0</v>
      </c>
      <c r="I418" s="2138">
        <f t="shared" si="84"/>
        <v>0</v>
      </c>
      <c r="J418" s="2138">
        <f t="shared" si="84"/>
        <v>0</v>
      </c>
      <c r="K418" s="2138">
        <f t="shared" si="84"/>
        <v>0</v>
      </c>
      <c r="L418" s="2138">
        <f t="shared" si="84"/>
        <v>0</v>
      </c>
      <c r="M418" s="2138">
        <f t="shared" si="84"/>
        <v>0</v>
      </c>
      <c r="N418" s="2138">
        <f t="shared" si="84"/>
        <v>0</v>
      </c>
      <c r="O418" s="2138">
        <f t="shared" si="84"/>
        <v>0</v>
      </c>
      <c r="P418" s="2138">
        <f t="shared" si="84"/>
        <v>0</v>
      </c>
      <c r="Q418" s="2167">
        <f t="shared" si="84"/>
        <v>0</v>
      </c>
      <c r="R418" s="2184" t="str">
        <f>IF(E418=Pagoinversiones!U157+(Pagoinversiones!U157*SB!E415),"OK","ERROR")</f>
        <v>OK</v>
      </c>
      <c r="S418" s="2126"/>
      <c r="T418" s="2126"/>
      <c r="U418" s="2126"/>
      <c r="V418" s="2126"/>
      <c r="W418" s="478"/>
      <c r="X418" s="478"/>
      <c r="Y418" s="566"/>
      <c r="Z418" s="566"/>
      <c r="AA418" s="566"/>
      <c r="AB418" s="566"/>
      <c r="AC418" s="566"/>
      <c r="AD418" s="566"/>
      <c r="AE418" s="566"/>
      <c r="AF418" s="566"/>
      <c r="AG418" s="566"/>
      <c r="AH418" s="566"/>
      <c r="AI418" s="566"/>
      <c r="AJ418" s="566"/>
      <c r="AK418" s="566"/>
      <c r="AL418" s="566"/>
      <c r="AM418" s="566"/>
      <c r="AN418" s="566"/>
      <c r="AO418" s="566"/>
      <c r="AP418" s="566"/>
      <c r="AQ418" s="566"/>
      <c r="AR418" s="566"/>
      <c r="AS418" s="566"/>
      <c r="AT418" s="566"/>
      <c r="AU418" s="566"/>
    </row>
    <row r="419" spans="1:47" hidden="1" x14ac:dyDescent="0.15">
      <c r="A419" s="2126"/>
      <c r="B419" s="2126"/>
      <c r="C419" s="2126"/>
      <c r="D419" s="2197" t="str">
        <f>'5a'!D241</f>
        <v>Inmovilizado inmaterial</v>
      </c>
      <c r="E419" s="2150">
        <f>'5a'!G241</f>
        <v>0.21</v>
      </c>
      <c r="F419" s="2130"/>
      <c r="G419" s="2130"/>
      <c r="H419" s="2130"/>
      <c r="I419" s="2130"/>
      <c r="J419" s="2130"/>
      <c r="K419" s="2130"/>
      <c r="L419" s="2130"/>
      <c r="M419" s="2130"/>
      <c r="N419" s="2130"/>
      <c r="O419" s="2130"/>
      <c r="P419" s="2130"/>
      <c r="Q419" s="2130"/>
      <c r="R419" s="2126"/>
      <c r="S419" s="2126"/>
      <c r="T419" s="2126"/>
      <c r="U419" s="2126"/>
      <c r="V419" s="2126"/>
      <c r="W419" s="478"/>
      <c r="X419" s="478"/>
      <c r="Y419" s="566"/>
      <c r="Z419" s="566"/>
      <c r="AA419" s="566"/>
      <c r="AB419" s="566"/>
      <c r="AC419" s="566"/>
      <c r="AD419" s="566"/>
      <c r="AE419" s="566"/>
      <c r="AF419" s="566"/>
      <c r="AG419" s="566"/>
      <c r="AH419" s="566"/>
      <c r="AI419" s="566"/>
      <c r="AJ419" s="566"/>
      <c r="AK419" s="566"/>
      <c r="AL419" s="566"/>
      <c r="AM419" s="566"/>
      <c r="AN419" s="566"/>
      <c r="AO419" s="566"/>
      <c r="AP419" s="566"/>
      <c r="AQ419" s="566"/>
      <c r="AR419" s="566"/>
      <c r="AS419" s="566"/>
      <c r="AT419" s="566"/>
      <c r="AU419" s="566"/>
    </row>
    <row r="420" spans="1:47" hidden="1" x14ac:dyDescent="0.15">
      <c r="A420" s="2126"/>
      <c r="B420" s="2126"/>
      <c r="C420" s="2126"/>
      <c r="D420" s="2144" t="s">
        <v>818</v>
      </c>
      <c r="E420" s="2154">
        <f>SUM(F420:Q420)</f>
        <v>0</v>
      </c>
      <c r="F420" s="2130">
        <f>Pagoinversiones!I164</f>
        <v>0</v>
      </c>
      <c r="G420" s="2130">
        <f>Pagoinversiones!J164</f>
        <v>0</v>
      </c>
      <c r="H420" s="2130">
        <f>Pagoinversiones!K164</f>
        <v>0</v>
      </c>
      <c r="I420" s="2130">
        <f>Pagoinversiones!L164</f>
        <v>0</v>
      </c>
      <c r="J420" s="2130">
        <f>Pagoinversiones!M164</f>
        <v>0</v>
      </c>
      <c r="K420" s="2130">
        <f>Pagoinversiones!N164</f>
        <v>0</v>
      </c>
      <c r="L420" s="2130">
        <f>Pagoinversiones!O164</f>
        <v>0</v>
      </c>
      <c r="M420" s="2130">
        <f>Pagoinversiones!P164</f>
        <v>0</v>
      </c>
      <c r="N420" s="2130">
        <f>Pagoinversiones!Q164</f>
        <v>0</v>
      </c>
      <c r="O420" s="2130">
        <f>Pagoinversiones!R164</f>
        <v>0</v>
      </c>
      <c r="P420" s="2130">
        <f>Pagoinversiones!S164</f>
        <v>0</v>
      </c>
      <c r="Q420" s="2153">
        <f>Pagoinversiones!T164</f>
        <v>0</v>
      </c>
      <c r="R420" s="2196"/>
      <c r="S420" s="2126"/>
      <c r="T420" s="2126"/>
      <c r="U420" s="2126"/>
      <c r="V420" s="2126"/>
      <c r="W420" s="478"/>
      <c r="X420" s="478"/>
      <c r="Y420" s="566"/>
      <c r="Z420" s="566"/>
      <c r="AA420" s="566"/>
      <c r="AB420" s="566"/>
      <c r="AC420" s="566"/>
      <c r="AD420" s="566"/>
      <c r="AE420" s="566"/>
      <c r="AF420" s="566"/>
      <c r="AG420" s="566"/>
      <c r="AH420" s="566"/>
      <c r="AI420" s="566"/>
      <c r="AJ420" s="566"/>
      <c r="AK420" s="566"/>
      <c r="AL420" s="566"/>
      <c r="AM420" s="566"/>
      <c r="AN420" s="566"/>
      <c r="AO420" s="566"/>
      <c r="AP420" s="566"/>
      <c r="AQ420" s="566"/>
      <c r="AR420" s="566"/>
      <c r="AS420" s="566"/>
      <c r="AT420" s="566"/>
      <c r="AU420" s="566"/>
    </row>
    <row r="421" spans="1:47" hidden="1" x14ac:dyDescent="0.15">
      <c r="A421" s="2126"/>
      <c r="B421" s="2126"/>
      <c r="C421" s="2126"/>
      <c r="D421" s="2158" t="s">
        <v>1283</v>
      </c>
      <c r="E421" s="2154">
        <f>SUM(F421:Q421)</f>
        <v>0</v>
      </c>
      <c r="F421" s="2130">
        <f t="shared" ref="F421:Q421" si="85">+F420*$E$395</f>
        <v>0</v>
      </c>
      <c r="G421" s="2130">
        <f t="shared" si="85"/>
        <v>0</v>
      </c>
      <c r="H421" s="2130">
        <f t="shared" si="85"/>
        <v>0</v>
      </c>
      <c r="I421" s="2130">
        <f t="shared" si="85"/>
        <v>0</v>
      </c>
      <c r="J421" s="2130">
        <f t="shared" si="85"/>
        <v>0</v>
      </c>
      <c r="K421" s="2130">
        <f t="shared" si="85"/>
        <v>0</v>
      </c>
      <c r="L421" s="2130">
        <f t="shared" si="85"/>
        <v>0</v>
      </c>
      <c r="M421" s="2130">
        <f t="shared" si="85"/>
        <v>0</v>
      </c>
      <c r="N421" s="2130">
        <f t="shared" si="85"/>
        <v>0</v>
      </c>
      <c r="O421" s="2130">
        <f t="shared" si="85"/>
        <v>0</v>
      </c>
      <c r="P421" s="2130">
        <f t="shared" si="85"/>
        <v>0</v>
      </c>
      <c r="Q421" s="2153">
        <f t="shared" si="85"/>
        <v>0</v>
      </c>
      <c r="R421" s="2196"/>
      <c r="S421" s="2126"/>
      <c r="T421" s="2126"/>
      <c r="U421" s="2126"/>
      <c r="V421" s="2126"/>
      <c r="W421" s="478"/>
      <c r="X421" s="478"/>
      <c r="Y421" s="566"/>
      <c r="Z421" s="566"/>
      <c r="AA421" s="566"/>
      <c r="AB421" s="566"/>
      <c r="AC421" s="566"/>
      <c r="AD421" s="566"/>
      <c r="AE421" s="566"/>
      <c r="AF421" s="566"/>
      <c r="AG421" s="566"/>
      <c r="AH421" s="566"/>
      <c r="AI421" s="566"/>
      <c r="AJ421" s="566"/>
      <c r="AK421" s="566"/>
      <c r="AL421" s="566"/>
      <c r="AM421" s="566"/>
      <c r="AN421" s="566"/>
      <c r="AO421" s="566"/>
      <c r="AP421" s="566"/>
      <c r="AQ421" s="566"/>
      <c r="AR421" s="566"/>
      <c r="AS421" s="566"/>
      <c r="AT421" s="566"/>
      <c r="AU421" s="566"/>
    </row>
    <row r="422" spans="1:47" hidden="1" x14ac:dyDescent="0.15">
      <c r="A422" s="2126"/>
      <c r="B422" s="2126"/>
      <c r="C422" s="2126"/>
      <c r="D422" s="2161" t="s">
        <v>809</v>
      </c>
      <c r="E422" s="2162">
        <f>SUM(F422:Q422)</f>
        <v>0</v>
      </c>
      <c r="F422" s="2138">
        <f t="shared" ref="F422:Q422" si="86">+F421+F420</f>
        <v>0</v>
      </c>
      <c r="G422" s="2138">
        <f t="shared" si="86"/>
        <v>0</v>
      </c>
      <c r="H422" s="2138">
        <f t="shared" si="86"/>
        <v>0</v>
      </c>
      <c r="I422" s="2138">
        <f t="shared" si="86"/>
        <v>0</v>
      </c>
      <c r="J422" s="2138">
        <f t="shared" si="86"/>
        <v>0</v>
      </c>
      <c r="K422" s="2138">
        <f t="shared" si="86"/>
        <v>0</v>
      </c>
      <c r="L422" s="2138">
        <f t="shared" si="86"/>
        <v>0</v>
      </c>
      <c r="M422" s="2138">
        <f t="shared" si="86"/>
        <v>0</v>
      </c>
      <c r="N422" s="2138">
        <f t="shared" si="86"/>
        <v>0</v>
      </c>
      <c r="O422" s="2138">
        <f t="shared" si="86"/>
        <v>0</v>
      </c>
      <c r="P422" s="2138">
        <f t="shared" si="86"/>
        <v>0</v>
      </c>
      <c r="Q422" s="2167">
        <f t="shared" si="86"/>
        <v>0</v>
      </c>
      <c r="R422" s="2184" t="str">
        <f>IF(E422=Pagoinversiones!U164+(Pagoinversiones!U164*SB!E419),"OK","ERROR")</f>
        <v>OK</v>
      </c>
      <c r="S422" s="2126"/>
      <c r="T422" s="2126"/>
      <c r="U422" s="2126"/>
      <c r="V422" s="2126"/>
      <c r="W422" s="478"/>
      <c r="X422" s="478"/>
      <c r="Y422" s="566"/>
      <c r="Z422" s="566"/>
      <c r="AA422" s="566"/>
      <c r="AB422" s="566"/>
      <c r="AC422" s="566"/>
      <c r="AD422" s="566"/>
      <c r="AE422" s="566"/>
      <c r="AF422" s="566"/>
      <c r="AG422" s="566"/>
      <c r="AH422" s="566"/>
      <c r="AI422" s="566"/>
      <c r="AJ422" s="566"/>
      <c r="AK422" s="566"/>
      <c r="AL422" s="566"/>
      <c r="AM422" s="566"/>
      <c r="AN422" s="566"/>
      <c r="AO422" s="566"/>
      <c r="AP422" s="566"/>
      <c r="AQ422" s="566"/>
      <c r="AR422" s="566"/>
      <c r="AS422" s="566"/>
      <c r="AT422" s="566"/>
      <c r="AU422" s="566"/>
    </row>
    <row r="423" spans="1:47" hidden="1" x14ac:dyDescent="0.15">
      <c r="A423" s="2126"/>
      <c r="B423" s="2126"/>
      <c r="C423" s="2126"/>
      <c r="D423" s="2185" t="s">
        <v>968</v>
      </c>
      <c r="E423" s="2186">
        <f>+E421+E417+E413+E409+E405+E401+E397</f>
        <v>525</v>
      </c>
      <c r="F423" s="2150">
        <f t="shared" ref="F423:Q423" si="87">+F421+F417+F413+F409+F405+F401+F397</f>
        <v>525</v>
      </c>
      <c r="G423" s="2150">
        <f t="shared" si="87"/>
        <v>0</v>
      </c>
      <c r="H423" s="2150">
        <f t="shared" si="87"/>
        <v>0</v>
      </c>
      <c r="I423" s="2150">
        <f t="shared" si="87"/>
        <v>0</v>
      </c>
      <c r="J423" s="2150">
        <f t="shared" si="87"/>
        <v>0</v>
      </c>
      <c r="K423" s="2150">
        <f t="shared" si="87"/>
        <v>0</v>
      </c>
      <c r="L423" s="2150">
        <f t="shared" si="87"/>
        <v>0</v>
      </c>
      <c r="M423" s="2150">
        <f t="shared" si="87"/>
        <v>0</v>
      </c>
      <c r="N423" s="2150">
        <f t="shared" si="87"/>
        <v>0</v>
      </c>
      <c r="O423" s="2150">
        <f t="shared" si="87"/>
        <v>0</v>
      </c>
      <c r="P423" s="2150">
        <f t="shared" si="87"/>
        <v>0</v>
      </c>
      <c r="Q423" s="2174">
        <f t="shared" si="87"/>
        <v>0</v>
      </c>
      <c r="R423" s="2126"/>
      <c r="S423" s="2126"/>
      <c r="T423" s="2126"/>
      <c r="U423" s="2126"/>
      <c r="V423" s="2126"/>
      <c r="W423" s="478"/>
      <c r="X423" s="478"/>
      <c r="Y423" s="566"/>
      <c r="Z423" s="566"/>
      <c r="AA423" s="566"/>
      <c r="AB423" s="566"/>
      <c r="AC423" s="566"/>
      <c r="AD423" s="566"/>
      <c r="AE423" s="566"/>
      <c r="AF423" s="566"/>
      <c r="AG423" s="566"/>
      <c r="AH423" s="566"/>
      <c r="AI423" s="566"/>
      <c r="AJ423" s="566"/>
      <c r="AK423" s="566"/>
      <c r="AL423" s="566"/>
      <c r="AM423" s="566"/>
      <c r="AN423" s="566"/>
      <c r="AO423" s="566"/>
      <c r="AP423" s="566"/>
      <c r="AQ423" s="566"/>
      <c r="AR423" s="566"/>
      <c r="AS423" s="566"/>
      <c r="AT423" s="566"/>
      <c r="AU423" s="566"/>
    </row>
    <row r="424" spans="1:47" hidden="1" x14ac:dyDescent="0.15">
      <c r="A424" s="2126"/>
      <c r="B424" s="2126"/>
      <c r="C424" s="2126"/>
      <c r="D424" s="2198" t="s">
        <v>809</v>
      </c>
      <c r="E424" s="2199">
        <f>+E422+E418+E414+E410+E406+E402+E398</f>
        <v>3025</v>
      </c>
      <c r="F424" s="2138">
        <f>+F422+F418+F414+F410+F406+F402+F398</f>
        <v>3025</v>
      </c>
      <c r="G424" s="2138">
        <f t="shared" ref="G424:Q424" si="88">+G422+G418+G414+G410+G406+G402+G398</f>
        <v>0</v>
      </c>
      <c r="H424" s="2138">
        <f t="shared" si="88"/>
        <v>0</v>
      </c>
      <c r="I424" s="2138">
        <f t="shared" si="88"/>
        <v>0</v>
      </c>
      <c r="J424" s="2138">
        <f t="shared" si="88"/>
        <v>0</v>
      </c>
      <c r="K424" s="2138">
        <f t="shared" si="88"/>
        <v>0</v>
      </c>
      <c r="L424" s="2138">
        <f t="shared" si="88"/>
        <v>0</v>
      </c>
      <c r="M424" s="2138">
        <f t="shared" si="88"/>
        <v>0</v>
      </c>
      <c r="N424" s="2138">
        <f t="shared" si="88"/>
        <v>0</v>
      </c>
      <c r="O424" s="2138">
        <f t="shared" si="88"/>
        <v>0</v>
      </c>
      <c r="P424" s="2138">
        <f t="shared" si="88"/>
        <v>0</v>
      </c>
      <c r="Q424" s="2167">
        <f t="shared" si="88"/>
        <v>0</v>
      </c>
      <c r="R424" s="2126"/>
      <c r="S424" s="2126"/>
      <c r="T424" s="2126"/>
      <c r="U424" s="2126"/>
      <c r="V424" s="2126"/>
      <c r="W424" s="478"/>
      <c r="X424" s="478"/>
      <c r="Y424" s="566"/>
      <c r="Z424" s="566"/>
      <c r="AA424" s="566"/>
      <c r="AB424" s="566"/>
      <c r="AC424" s="566"/>
      <c r="AD424" s="566"/>
      <c r="AE424" s="566"/>
      <c r="AF424" s="566"/>
      <c r="AG424" s="566"/>
      <c r="AH424" s="566"/>
      <c r="AI424" s="566"/>
      <c r="AJ424" s="566"/>
      <c r="AK424" s="566"/>
      <c r="AL424" s="566"/>
      <c r="AM424" s="566"/>
      <c r="AN424" s="566"/>
      <c r="AO424" s="566"/>
      <c r="AP424" s="566"/>
      <c r="AQ424" s="566"/>
      <c r="AR424" s="566"/>
      <c r="AS424" s="566"/>
      <c r="AT424" s="566"/>
      <c r="AU424" s="566"/>
    </row>
    <row r="425" spans="1:47" hidden="1" x14ac:dyDescent="0.15">
      <c r="A425" s="2126"/>
      <c r="B425" s="2126"/>
      <c r="C425" s="2126"/>
      <c r="D425" s="2172"/>
      <c r="E425" s="2172"/>
      <c r="F425" s="2130"/>
      <c r="G425" s="2130"/>
      <c r="H425" s="2130"/>
      <c r="I425" s="2130"/>
      <c r="J425" s="2130"/>
      <c r="K425" s="2130"/>
      <c r="L425" s="2130"/>
      <c r="M425" s="2130"/>
      <c r="N425" s="2130"/>
      <c r="O425" s="2130"/>
      <c r="P425" s="2130"/>
      <c r="Q425" s="2153"/>
      <c r="R425" s="2126"/>
      <c r="S425" s="2126"/>
      <c r="T425" s="2126"/>
      <c r="U425" s="2126"/>
      <c r="V425" s="2126"/>
      <c r="W425" s="478"/>
      <c r="X425" s="478"/>
      <c r="Y425" s="566"/>
      <c r="Z425" s="566"/>
      <c r="AA425" s="566"/>
      <c r="AB425" s="566"/>
      <c r="AC425" s="566"/>
      <c r="AD425" s="566"/>
      <c r="AE425" s="566"/>
      <c r="AF425" s="566"/>
      <c r="AG425" s="566"/>
      <c r="AH425" s="566"/>
      <c r="AI425" s="566"/>
      <c r="AJ425" s="566"/>
      <c r="AK425" s="566"/>
      <c r="AL425" s="566"/>
      <c r="AM425" s="566"/>
      <c r="AN425" s="566"/>
      <c r="AO425" s="566"/>
      <c r="AP425" s="566"/>
      <c r="AQ425" s="566"/>
      <c r="AR425" s="566"/>
      <c r="AS425" s="566"/>
      <c r="AT425" s="566"/>
      <c r="AU425" s="566"/>
    </row>
    <row r="426" spans="1:47" hidden="1" x14ac:dyDescent="0.15">
      <c r="A426" s="2126"/>
      <c r="B426" s="2126"/>
      <c r="C426" s="2126"/>
      <c r="D426" s="2126"/>
      <c r="E426" s="2126"/>
      <c r="F426" s="2126"/>
      <c r="G426" s="2126"/>
      <c r="H426" s="2126"/>
      <c r="I426" s="2126"/>
      <c r="J426" s="2126"/>
      <c r="K426" s="2126"/>
      <c r="L426" s="2126"/>
      <c r="M426" s="2126"/>
      <c r="N426" s="2126"/>
      <c r="O426" s="2126"/>
      <c r="P426" s="2126"/>
      <c r="Q426" s="2126"/>
      <c r="R426" s="2126"/>
      <c r="S426" s="2126"/>
      <c r="T426" s="2126"/>
      <c r="U426" s="2126"/>
      <c r="V426" s="2126"/>
      <c r="W426" s="478"/>
      <c r="X426" s="478"/>
      <c r="Y426" s="566"/>
      <c r="Z426" s="566"/>
      <c r="AA426" s="566"/>
      <c r="AB426" s="566"/>
      <c r="AC426" s="566"/>
      <c r="AD426" s="566"/>
      <c r="AE426" s="566"/>
      <c r="AF426" s="566"/>
      <c r="AG426" s="566"/>
      <c r="AH426" s="566"/>
      <c r="AI426" s="566"/>
      <c r="AJ426" s="566"/>
      <c r="AK426" s="566"/>
      <c r="AL426" s="566"/>
      <c r="AM426" s="566"/>
      <c r="AN426" s="566"/>
      <c r="AO426" s="566"/>
      <c r="AP426" s="566"/>
      <c r="AQ426" s="566"/>
      <c r="AR426" s="566"/>
      <c r="AS426" s="566"/>
      <c r="AT426" s="566"/>
      <c r="AU426" s="566"/>
    </row>
    <row r="427" spans="1:47" hidden="1" x14ac:dyDescent="0.15">
      <c r="A427" s="2126"/>
      <c r="B427" s="2126"/>
      <c r="C427" s="2126"/>
      <c r="D427" s="2126"/>
      <c r="E427" s="2126"/>
      <c r="F427" s="2126"/>
      <c r="G427" s="2126"/>
      <c r="H427" s="2126"/>
      <c r="I427" s="2126"/>
      <c r="J427" s="2126"/>
      <c r="K427" s="2126"/>
      <c r="L427" s="2126"/>
      <c r="M427" s="2126"/>
      <c r="N427" s="2126"/>
      <c r="O427" s="2126"/>
      <c r="P427" s="2126"/>
      <c r="Q427" s="2126"/>
      <c r="R427" s="2126"/>
      <c r="S427" s="2126"/>
      <c r="T427" s="2126"/>
      <c r="U427" s="2126"/>
      <c r="V427" s="2126"/>
      <c r="W427" s="478"/>
      <c r="X427" s="478"/>
      <c r="Y427" s="566"/>
      <c r="Z427" s="566"/>
      <c r="AA427" s="566"/>
      <c r="AB427" s="566"/>
      <c r="AC427" s="566"/>
      <c r="AD427" s="566"/>
      <c r="AE427" s="566"/>
      <c r="AF427" s="566"/>
      <c r="AG427" s="566"/>
      <c r="AH427" s="566"/>
      <c r="AI427" s="566"/>
      <c r="AJ427" s="566"/>
      <c r="AK427" s="566"/>
      <c r="AL427" s="566"/>
      <c r="AM427" s="566"/>
      <c r="AN427" s="566"/>
      <c r="AO427" s="566"/>
      <c r="AP427" s="566"/>
      <c r="AQ427" s="566"/>
      <c r="AR427" s="566"/>
      <c r="AS427" s="566"/>
      <c r="AT427" s="566"/>
      <c r="AU427" s="566"/>
    </row>
    <row r="428" spans="1:47" hidden="1" x14ac:dyDescent="0.15">
      <c r="A428" s="2126"/>
      <c r="B428" s="2126"/>
      <c r="C428" s="2126"/>
      <c r="D428" s="2126"/>
      <c r="E428" s="2126"/>
      <c r="F428" s="2126"/>
      <c r="G428" s="2126"/>
      <c r="H428" s="2126"/>
      <c r="I428" s="2126"/>
      <c r="J428" s="2126"/>
      <c r="K428" s="2126"/>
      <c r="L428" s="2126"/>
      <c r="M428" s="2126"/>
      <c r="N428" s="2126"/>
      <c r="O428" s="2126"/>
      <c r="P428" s="2126"/>
      <c r="Q428" s="2126"/>
      <c r="R428" s="2126"/>
      <c r="S428" s="2126"/>
      <c r="T428" s="2126"/>
      <c r="U428" s="2126"/>
      <c r="V428" s="2126"/>
      <c r="W428" s="478"/>
      <c r="X428" s="478"/>
      <c r="Y428" s="566"/>
      <c r="Z428" s="566"/>
      <c r="AA428" s="566"/>
      <c r="AB428" s="566"/>
      <c r="AC428" s="566"/>
      <c r="AD428" s="566"/>
      <c r="AE428" s="566"/>
      <c r="AF428" s="566"/>
      <c r="AG428" s="566"/>
      <c r="AH428" s="566"/>
      <c r="AI428" s="566"/>
      <c r="AJ428" s="566"/>
      <c r="AK428" s="566"/>
      <c r="AL428" s="566"/>
      <c r="AM428" s="566"/>
      <c r="AN428" s="566"/>
      <c r="AO428" s="566"/>
      <c r="AP428" s="566"/>
      <c r="AQ428" s="566"/>
      <c r="AR428" s="566"/>
      <c r="AS428" s="566"/>
      <c r="AT428" s="566"/>
      <c r="AU428" s="566"/>
    </row>
    <row r="429" spans="1:47" hidden="1" x14ac:dyDescent="0.15">
      <c r="A429" s="2126"/>
      <c r="B429" s="2126"/>
      <c r="C429" s="2126"/>
      <c r="D429" s="2126"/>
      <c r="E429" s="2126"/>
      <c r="F429" s="2126"/>
      <c r="G429" s="2126"/>
      <c r="H429" s="2126"/>
      <c r="I429" s="2126"/>
      <c r="J429" s="2126"/>
      <c r="K429" s="2126"/>
      <c r="L429" s="2126"/>
      <c r="M429" s="2126"/>
      <c r="N429" s="2126"/>
      <c r="O429" s="2126"/>
      <c r="P429" s="2126"/>
      <c r="Q429" s="2126"/>
      <c r="R429" s="2126"/>
      <c r="S429" s="2126"/>
      <c r="T429" s="2126"/>
      <c r="U429" s="2126"/>
      <c r="V429" s="2126"/>
      <c r="W429" s="478"/>
      <c r="X429" s="478"/>
      <c r="Y429" s="566"/>
      <c r="Z429" s="566"/>
      <c r="AA429" s="566"/>
      <c r="AB429" s="566"/>
      <c r="AC429" s="566"/>
      <c r="AD429" s="566"/>
      <c r="AE429" s="566"/>
      <c r="AF429" s="566"/>
      <c r="AG429" s="566"/>
      <c r="AH429" s="566"/>
      <c r="AI429" s="566"/>
      <c r="AJ429" s="566"/>
      <c r="AK429" s="566"/>
      <c r="AL429" s="566"/>
      <c r="AM429" s="566"/>
      <c r="AN429" s="566"/>
      <c r="AO429" s="566"/>
      <c r="AP429" s="566"/>
      <c r="AQ429" s="566"/>
      <c r="AR429" s="566"/>
      <c r="AS429" s="566"/>
      <c r="AT429" s="566"/>
      <c r="AU429" s="566"/>
    </row>
    <row r="430" spans="1:47" hidden="1" x14ac:dyDescent="0.15">
      <c r="A430" s="2126"/>
      <c r="B430" s="2126"/>
      <c r="C430" s="2126"/>
      <c r="D430" s="2126"/>
      <c r="E430" s="2126"/>
      <c r="F430" s="2126"/>
      <c r="G430" s="2126"/>
      <c r="H430" s="2126"/>
      <c r="I430" s="2126"/>
      <c r="J430" s="2126"/>
      <c r="K430" s="2126"/>
      <c r="L430" s="2126"/>
      <c r="M430" s="2126"/>
      <c r="N430" s="2126"/>
      <c r="O430" s="2126"/>
      <c r="P430" s="2126"/>
      <c r="Q430" s="2126"/>
      <c r="R430" s="2126"/>
      <c r="S430" s="2126"/>
      <c r="T430" s="2126"/>
      <c r="U430" s="2126"/>
      <c r="V430" s="2126"/>
      <c r="W430" s="478"/>
      <c r="X430" s="478"/>
      <c r="Y430" s="566"/>
      <c r="Z430" s="566"/>
      <c r="AA430" s="566"/>
      <c r="AB430" s="566"/>
      <c r="AC430" s="566"/>
      <c r="AD430" s="566"/>
      <c r="AE430" s="566"/>
      <c r="AF430" s="566"/>
      <c r="AG430" s="566"/>
      <c r="AH430" s="566"/>
      <c r="AI430" s="566"/>
      <c r="AJ430" s="566"/>
      <c r="AK430" s="566"/>
      <c r="AL430" s="566"/>
      <c r="AM430" s="566"/>
      <c r="AN430" s="566"/>
      <c r="AO430" s="566"/>
      <c r="AP430" s="566"/>
      <c r="AQ430" s="566"/>
      <c r="AR430" s="566"/>
      <c r="AS430" s="566"/>
      <c r="AT430" s="566"/>
      <c r="AU430" s="566"/>
    </row>
    <row r="431" spans="1:47" hidden="1" x14ac:dyDescent="0.15">
      <c r="A431" s="2126"/>
      <c r="B431" s="2126"/>
      <c r="C431" s="2126"/>
      <c r="D431" s="2126"/>
      <c r="E431" s="2126"/>
      <c r="F431" s="2126"/>
      <c r="G431" s="2126"/>
      <c r="H431" s="2126"/>
      <c r="I431" s="2126"/>
      <c r="J431" s="2126"/>
      <c r="K431" s="2126"/>
      <c r="L431" s="2126"/>
      <c r="M431" s="2126"/>
      <c r="N431" s="2126"/>
      <c r="O431" s="2126"/>
      <c r="P431" s="2126"/>
      <c r="Q431" s="2126"/>
      <c r="R431" s="2126"/>
      <c r="S431" s="2126"/>
      <c r="T431" s="2126"/>
      <c r="U431" s="2126"/>
      <c r="V431" s="2126"/>
      <c r="W431" s="478"/>
      <c r="X431" s="478"/>
      <c r="Y431" s="566"/>
      <c r="Z431" s="566"/>
      <c r="AA431" s="566"/>
      <c r="AB431" s="566"/>
      <c r="AC431" s="566"/>
      <c r="AD431" s="566"/>
      <c r="AE431" s="566"/>
      <c r="AF431" s="566"/>
      <c r="AG431" s="566"/>
      <c r="AH431" s="566"/>
      <c r="AI431" s="566"/>
      <c r="AJ431" s="566"/>
      <c r="AK431" s="566"/>
      <c r="AL431" s="566"/>
      <c r="AM431" s="566"/>
      <c r="AN431" s="566"/>
      <c r="AO431" s="566"/>
      <c r="AP431" s="566"/>
      <c r="AQ431" s="566"/>
      <c r="AR431" s="566"/>
      <c r="AS431" s="566"/>
      <c r="AT431" s="566"/>
      <c r="AU431" s="566"/>
    </row>
    <row r="432" spans="1:47" hidden="1" x14ac:dyDescent="0.15">
      <c r="A432" s="2126"/>
      <c r="B432" s="2126"/>
      <c r="C432" s="2126"/>
      <c r="D432" s="2126"/>
      <c r="E432" s="2126"/>
      <c r="F432" s="2126"/>
      <c r="G432" s="2126"/>
      <c r="H432" s="2126"/>
      <c r="I432" s="2126"/>
      <c r="J432" s="2126"/>
      <c r="K432" s="2126"/>
      <c r="L432" s="2126"/>
      <c r="M432" s="2126"/>
      <c r="N432" s="2126"/>
      <c r="O432" s="2126"/>
      <c r="P432" s="2126"/>
      <c r="Q432" s="2126"/>
      <c r="R432" s="2126"/>
      <c r="S432" s="2126"/>
      <c r="T432" s="2126"/>
      <c r="U432" s="2126"/>
      <c r="V432" s="2126"/>
      <c r="W432" s="478"/>
      <c r="X432" s="478"/>
      <c r="Y432" s="566"/>
      <c r="Z432" s="566"/>
      <c r="AA432" s="566"/>
      <c r="AB432" s="566"/>
      <c r="AC432" s="566"/>
      <c r="AD432" s="566"/>
      <c r="AE432" s="566"/>
      <c r="AF432" s="566"/>
      <c r="AG432" s="566"/>
      <c r="AH432" s="566"/>
      <c r="AI432" s="566"/>
      <c r="AJ432" s="566"/>
      <c r="AK432" s="566"/>
      <c r="AL432" s="566"/>
      <c r="AM432" s="566"/>
      <c r="AN432" s="566"/>
      <c r="AO432" s="566"/>
      <c r="AP432" s="566"/>
      <c r="AQ432" s="566"/>
      <c r="AR432" s="566"/>
      <c r="AS432" s="566"/>
      <c r="AT432" s="566"/>
      <c r="AU432" s="566"/>
    </row>
    <row r="433" spans="1:47" hidden="1" x14ac:dyDescent="0.15">
      <c r="A433" s="2126"/>
      <c r="B433" s="2126"/>
      <c r="C433" s="2126"/>
      <c r="D433" s="2126"/>
      <c r="E433" s="2126"/>
      <c r="F433" s="2126"/>
      <c r="G433" s="2126"/>
      <c r="H433" s="2126"/>
      <c r="I433" s="2126"/>
      <c r="J433" s="2126"/>
      <c r="K433" s="2126"/>
      <c r="L433" s="2126"/>
      <c r="M433" s="2126"/>
      <c r="N433" s="2126"/>
      <c r="O433" s="2126"/>
      <c r="P433" s="2126"/>
      <c r="Q433" s="2126"/>
      <c r="R433" s="2126"/>
      <c r="S433" s="2126"/>
      <c r="T433" s="2126"/>
      <c r="U433" s="2126"/>
      <c r="V433" s="2126"/>
      <c r="W433" s="478"/>
      <c r="X433" s="478"/>
      <c r="Y433" s="566"/>
      <c r="Z433" s="566"/>
      <c r="AA433" s="566"/>
      <c r="AB433" s="566"/>
      <c r="AC433" s="566"/>
      <c r="AD433" s="566"/>
      <c r="AE433" s="566"/>
      <c r="AF433" s="566"/>
      <c r="AG433" s="566"/>
      <c r="AH433" s="566"/>
      <c r="AI433" s="566"/>
      <c r="AJ433" s="566"/>
      <c r="AK433" s="566"/>
      <c r="AL433" s="566"/>
      <c r="AM433" s="566"/>
      <c r="AN433" s="566"/>
      <c r="AO433" s="566"/>
      <c r="AP433" s="566"/>
      <c r="AQ433" s="566"/>
      <c r="AR433" s="566"/>
      <c r="AS433" s="566"/>
      <c r="AT433" s="566"/>
      <c r="AU433" s="566"/>
    </row>
    <row r="434" spans="1:47" hidden="1" x14ac:dyDescent="0.15">
      <c r="A434" s="2126"/>
      <c r="B434" s="2130"/>
      <c r="C434" s="2130" t="s">
        <v>1063</v>
      </c>
      <c r="D434" s="2138" t="s">
        <v>1064</v>
      </c>
      <c r="E434" s="2138"/>
      <c r="F434" s="2138"/>
      <c r="G434" s="2138"/>
      <c r="H434" s="2138"/>
      <c r="I434" s="2126"/>
      <c r="J434" s="2126"/>
      <c r="K434" s="2126"/>
      <c r="L434" s="2126"/>
      <c r="M434" s="2126"/>
      <c r="N434" s="2126"/>
      <c r="O434" s="2126"/>
      <c r="P434" s="2126"/>
      <c r="Q434" s="2126"/>
      <c r="R434" s="2126"/>
      <c r="S434" s="2126"/>
      <c r="T434" s="2126"/>
      <c r="U434" s="2126"/>
      <c r="V434" s="2126"/>
      <c r="W434" s="478"/>
      <c r="X434" s="478"/>
      <c r="Y434" s="566"/>
      <c r="Z434" s="566"/>
      <c r="AA434" s="566"/>
      <c r="AB434" s="566"/>
      <c r="AC434" s="566"/>
      <c r="AD434" s="566"/>
      <c r="AE434" s="566"/>
      <c r="AF434" s="566"/>
      <c r="AG434" s="566"/>
      <c r="AH434" s="566"/>
      <c r="AI434" s="566"/>
      <c r="AJ434" s="566"/>
      <c r="AK434" s="566"/>
      <c r="AL434" s="566"/>
      <c r="AM434" s="566"/>
      <c r="AN434" s="566"/>
      <c r="AO434" s="566"/>
      <c r="AP434" s="566"/>
      <c r="AQ434" s="566"/>
      <c r="AR434" s="566"/>
      <c r="AS434" s="566"/>
      <c r="AT434" s="566"/>
      <c r="AU434" s="566"/>
    </row>
    <row r="435" spans="1:47" hidden="1" x14ac:dyDescent="0.15">
      <c r="A435" s="2126"/>
      <c r="B435" s="2126"/>
      <c r="C435" s="2126"/>
      <c r="D435" s="2127" t="s">
        <v>845</v>
      </c>
      <c r="E435" s="2127"/>
      <c r="F435" s="2127"/>
      <c r="G435" s="2130" t="s">
        <v>846</v>
      </c>
      <c r="H435" s="2175">
        <f>'2b'!$F$403</f>
        <v>0.05</v>
      </c>
      <c r="I435" s="2130"/>
      <c r="J435" s="2130" t="s">
        <v>951</v>
      </c>
      <c r="K435" s="2130"/>
      <c r="L435" s="2130"/>
      <c r="M435" s="2130"/>
      <c r="N435" s="2130"/>
      <c r="O435" s="2130"/>
      <c r="P435" s="2130"/>
      <c r="Q435" s="2130"/>
      <c r="R435" s="2126"/>
      <c r="S435" s="2126"/>
      <c r="T435" s="2126"/>
      <c r="U435" s="2126"/>
      <c r="V435" s="2126"/>
      <c r="W435" s="478"/>
      <c r="X435" s="478"/>
      <c r="Y435" s="566"/>
      <c r="Z435" s="566"/>
      <c r="AA435" s="566"/>
      <c r="AB435" s="566"/>
      <c r="AC435" s="566"/>
      <c r="AD435" s="566"/>
      <c r="AE435" s="566"/>
      <c r="AF435" s="566"/>
      <c r="AG435" s="566"/>
      <c r="AH435" s="566"/>
      <c r="AI435" s="566"/>
      <c r="AJ435" s="566"/>
      <c r="AK435" s="566"/>
      <c r="AL435" s="566"/>
      <c r="AM435" s="566"/>
      <c r="AN435" s="566"/>
      <c r="AO435" s="566"/>
      <c r="AP435" s="566"/>
      <c r="AQ435" s="566"/>
      <c r="AR435" s="566"/>
      <c r="AS435" s="566"/>
      <c r="AT435" s="566"/>
      <c r="AU435" s="566"/>
    </row>
    <row r="436" spans="1:47" hidden="1" x14ac:dyDescent="0.15">
      <c r="A436" s="2126"/>
      <c r="B436" s="2126"/>
      <c r="C436" s="2126"/>
      <c r="D436" s="2126"/>
      <c r="E436" s="2126"/>
      <c r="F436" s="2126"/>
      <c r="G436" s="2126"/>
      <c r="H436" s="2126"/>
      <c r="I436" s="2126"/>
      <c r="J436" s="2126"/>
      <c r="K436" s="2126"/>
      <c r="L436" s="2126"/>
      <c r="M436" s="2126"/>
      <c r="N436" s="2126"/>
      <c r="O436" s="2126"/>
      <c r="P436" s="2126"/>
      <c r="Q436" s="2126"/>
      <c r="R436" s="2126"/>
      <c r="S436" s="2126"/>
      <c r="T436" s="2126"/>
      <c r="U436" s="2126"/>
      <c r="V436" s="2126"/>
      <c r="W436" s="478"/>
      <c r="X436" s="478"/>
      <c r="Y436" s="566"/>
      <c r="Z436" s="566"/>
      <c r="AA436" s="566"/>
      <c r="AB436" s="566"/>
      <c r="AC436" s="566"/>
      <c r="AD436" s="566"/>
      <c r="AE436" s="566"/>
      <c r="AF436" s="566"/>
      <c r="AG436" s="566"/>
      <c r="AH436" s="566"/>
      <c r="AI436" s="566"/>
      <c r="AJ436" s="566"/>
      <c r="AK436" s="566"/>
      <c r="AL436" s="566"/>
      <c r="AM436" s="566"/>
      <c r="AN436" s="566"/>
      <c r="AO436" s="566"/>
      <c r="AP436" s="566"/>
      <c r="AQ436" s="566"/>
      <c r="AR436" s="566"/>
      <c r="AS436" s="566"/>
      <c r="AT436" s="566"/>
      <c r="AU436" s="566"/>
    </row>
    <row r="437" spans="1:47" hidden="1" x14ac:dyDescent="0.15">
      <c r="A437" s="2126"/>
      <c r="B437" s="2126"/>
      <c r="C437" s="2126"/>
      <c r="D437" s="2130" t="s">
        <v>1083</v>
      </c>
      <c r="E437" s="2130"/>
      <c r="F437" s="2126"/>
      <c r="G437" s="2130"/>
      <c r="H437" s="2130"/>
      <c r="I437" s="2130"/>
      <c r="J437" s="2130"/>
      <c r="K437" s="2130"/>
      <c r="L437" s="2130"/>
      <c r="M437" s="2130"/>
      <c r="N437" s="2130"/>
      <c r="O437" s="2130"/>
      <c r="P437" s="2130"/>
      <c r="Q437" s="2130"/>
      <c r="R437" s="2130"/>
      <c r="S437" s="2126"/>
      <c r="T437" s="2126"/>
      <c r="U437" s="2126"/>
      <c r="V437" s="2126"/>
      <c r="W437" s="478"/>
      <c r="X437" s="478"/>
      <c r="Y437" s="566"/>
      <c r="Z437" s="566"/>
      <c r="AA437" s="566"/>
      <c r="AB437" s="566"/>
      <c r="AC437" s="566"/>
      <c r="AD437" s="566"/>
      <c r="AE437" s="566"/>
      <c r="AF437" s="566"/>
      <c r="AG437" s="566"/>
      <c r="AH437" s="566"/>
      <c r="AI437" s="566"/>
      <c r="AJ437" s="566"/>
      <c r="AK437" s="566"/>
      <c r="AL437" s="566"/>
      <c r="AM437" s="566"/>
      <c r="AN437" s="566"/>
      <c r="AO437" s="566"/>
      <c r="AP437" s="566"/>
      <c r="AQ437" s="566"/>
      <c r="AR437" s="566"/>
      <c r="AS437" s="566"/>
      <c r="AT437" s="566"/>
      <c r="AU437" s="566"/>
    </row>
    <row r="438" spans="1:47" hidden="1" x14ac:dyDescent="0.15">
      <c r="A438" s="2126"/>
      <c r="B438" s="2126"/>
      <c r="C438" s="2126"/>
      <c r="D438" s="2130" t="s">
        <v>1076</v>
      </c>
      <c r="E438" s="2130"/>
      <c r="F438" s="2126">
        <f>+F454</f>
        <v>0</v>
      </c>
      <c r="G438" s="2130">
        <f>'2c'!AQ236</f>
        <v>3400</v>
      </c>
      <c r="H438" s="2130">
        <f>'2c'!AR236</f>
        <v>2400</v>
      </c>
      <c r="I438" s="2130">
        <f>'2c'!AS236</f>
        <v>2900</v>
      </c>
      <c r="J438" s="2130">
        <f>'2c'!AT236</f>
        <v>3400</v>
      </c>
      <c r="K438" s="2130">
        <f>'2c'!AU236</f>
        <v>4400</v>
      </c>
      <c r="L438" s="2130">
        <f>'2c'!AV236</f>
        <v>3400</v>
      </c>
      <c r="M438" s="2130">
        <f>'2c'!AW236</f>
        <v>2900</v>
      </c>
      <c r="N438" s="2130">
        <f>'2c'!AX236</f>
        <v>2400</v>
      </c>
      <c r="O438" s="2130">
        <f>'2c'!AY236</f>
        <v>2400</v>
      </c>
      <c r="P438" s="2130">
        <f>'2c'!AZ236</f>
        <v>3400</v>
      </c>
      <c r="Q438" s="2130">
        <f>'2c'!BA236</f>
        <v>3400</v>
      </c>
      <c r="R438" s="2130">
        <f>'2c'!BB236</f>
        <v>2400</v>
      </c>
      <c r="S438" s="2126">
        <f>SUM(G438:R438)</f>
        <v>36800</v>
      </c>
      <c r="T438" s="2126"/>
      <c r="U438" s="2126"/>
      <c r="V438" s="2126"/>
      <c r="W438" s="478"/>
      <c r="X438" s="478"/>
      <c r="Y438" s="566"/>
      <c r="Z438" s="566"/>
      <c r="AA438" s="566"/>
      <c r="AB438" s="566"/>
      <c r="AC438" s="566"/>
      <c r="AD438" s="566"/>
      <c r="AE438" s="566"/>
      <c r="AF438" s="566"/>
      <c r="AG438" s="566"/>
      <c r="AH438" s="566"/>
      <c r="AI438" s="566"/>
      <c r="AJ438" s="566"/>
      <c r="AK438" s="566"/>
      <c r="AL438" s="566"/>
      <c r="AM438" s="566"/>
      <c r="AN438" s="566"/>
      <c r="AO438" s="566"/>
      <c r="AP438" s="566"/>
      <c r="AQ438" s="566"/>
      <c r="AR438" s="566"/>
      <c r="AS438" s="566"/>
      <c r="AT438" s="566"/>
      <c r="AU438" s="566"/>
    </row>
    <row r="439" spans="1:47" hidden="1" x14ac:dyDescent="0.15">
      <c r="A439" s="2126"/>
      <c r="B439" s="2126"/>
      <c r="C439" s="2126"/>
      <c r="D439" s="2130" t="s">
        <v>1077</v>
      </c>
      <c r="E439" s="2130"/>
      <c r="F439" s="2126">
        <f>+F438*$H$435</f>
        <v>0</v>
      </c>
      <c r="G439" s="2126">
        <f t="shared" ref="G439:R439" si="89">+G438*$H$435</f>
        <v>170</v>
      </c>
      <c r="H439" s="2126">
        <f t="shared" si="89"/>
        <v>120</v>
      </c>
      <c r="I439" s="2126">
        <f t="shared" si="89"/>
        <v>145</v>
      </c>
      <c r="J439" s="2126">
        <f t="shared" si="89"/>
        <v>170</v>
      </c>
      <c r="K439" s="2126">
        <f t="shared" si="89"/>
        <v>220</v>
      </c>
      <c r="L439" s="2126">
        <f t="shared" si="89"/>
        <v>170</v>
      </c>
      <c r="M439" s="2126">
        <f t="shared" si="89"/>
        <v>145</v>
      </c>
      <c r="N439" s="2126">
        <f t="shared" si="89"/>
        <v>120</v>
      </c>
      <c r="O439" s="2126">
        <f t="shared" si="89"/>
        <v>120</v>
      </c>
      <c r="P439" s="2126">
        <f t="shared" si="89"/>
        <v>170</v>
      </c>
      <c r="Q439" s="2126">
        <f t="shared" si="89"/>
        <v>170</v>
      </c>
      <c r="R439" s="2126">
        <f t="shared" si="89"/>
        <v>120</v>
      </c>
      <c r="S439" s="2126">
        <f>SUM(G439:R439)</f>
        <v>1840</v>
      </c>
      <c r="T439" s="2126"/>
      <c r="U439" s="2126"/>
      <c r="V439" s="2126"/>
      <c r="W439" s="478"/>
      <c r="X439" s="478"/>
      <c r="Y439" s="566"/>
      <c r="Z439" s="566"/>
      <c r="AA439" s="566"/>
      <c r="AB439" s="566"/>
      <c r="AC439" s="566"/>
      <c r="AD439" s="566"/>
      <c r="AE439" s="566"/>
      <c r="AF439" s="566"/>
      <c r="AG439" s="566"/>
      <c r="AH439" s="566"/>
      <c r="AI439" s="566"/>
      <c r="AJ439" s="566"/>
      <c r="AK439" s="566"/>
      <c r="AL439" s="566"/>
      <c r="AM439" s="566"/>
      <c r="AN439" s="566"/>
      <c r="AO439" s="566"/>
      <c r="AP439" s="566"/>
      <c r="AQ439" s="566"/>
      <c r="AR439" s="566"/>
      <c r="AS439" s="566"/>
      <c r="AT439" s="566"/>
      <c r="AU439" s="566"/>
    </row>
    <row r="440" spans="1:47" hidden="1" x14ac:dyDescent="0.15">
      <c r="A440" s="2126"/>
      <c r="B440" s="2126"/>
      <c r="C440" s="2126"/>
      <c r="D440" s="2130" t="s">
        <v>370</v>
      </c>
      <c r="E440" s="2130"/>
      <c r="F440" s="2126">
        <f>+F438-F439</f>
        <v>0</v>
      </c>
      <c r="G440" s="2126">
        <f t="shared" ref="G440:R440" si="90">+G438-G439</f>
        <v>3230</v>
      </c>
      <c r="H440" s="2126">
        <f t="shared" si="90"/>
        <v>2280</v>
      </c>
      <c r="I440" s="2126">
        <f t="shared" si="90"/>
        <v>2755</v>
      </c>
      <c r="J440" s="2126">
        <f t="shared" si="90"/>
        <v>3230</v>
      </c>
      <c r="K440" s="2126">
        <f t="shared" si="90"/>
        <v>4180</v>
      </c>
      <c r="L440" s="2126">
        <f t="shared" si="90"/>
        <v>3230</v>
      </c>
      <c r="M440" s="2126">
        <f t="shared" si="90"/>
        <v>2755</v>
      </c>
      <c r="N440" s="2126">
        <f t="shared" si="90"/>
        <v>2280</v>
      </c>
      <c r="O440" s="2126">
        <f t="shared" si="90"/>
        <v>2280</v>
      </c>
      <c r="P440" s="2126">
        <f t="shared" si="90"/>
        <v>3230</v>
      </c>
      <c r="Q440" s="2126">
        <f t="shared" si="90"/>
        <v>3230</v>
      </c>
      <c r="R440" s="2126">
        <f t="shared" si="90"/>
        <v>2280</v>
      </c>
      <c r="S440" s="2126"/>
      <c r="T440" s="2126"/>
      <c r="U440" s="2126"/>
      <c r="V440" s="2126"/>
      <c r="W440" s="478"/>
      <c r="X440" s="478"/>
      <c r="Y440" s="566"/>
      <c r="Z440" s="566"/>
      <c r="AA440" s="566"/>
      <c r="AB440" s="566"/>
      <c r="AC440" s="566"/>
      <c r="AD440" s="566"/>
      <c r="AE440" s="566"/>
      <c r="AF440" s="566"/>
      <c r="AG440" s="566"/>
      <c r="AH440" s="566"/>
      <c r="AI440" s="566"/>
      <c r="AJ440" s="566"/>
      <c r="AK440" s="566"/>
      <c r="AL440" s="566"/>
      <c r="AM440" s="566"/>
      <c r="AN440" s="566"/>
      <c r="AO440" s="566"/>
      <c r="AP440" s="566"/>
      <c r="AQ440" s="566"/>
      <c r="AR440" s="566"/>
      <c r="AS440" s="566"/>
      <c r="AT440" s="566"/>
      <c r="AU440" s="566"/>
    </row>
    <row r="441" spans="1:47" hidden="1" x14ac:dyDescent="0.15">
      <c r="A441" s="2126"/>
      <c r="B441" s="2126"/>
      <c r="C441" s="2126"/>
      <c r="D441" s="2130" t="s">
        <v>1163</v>
      </c>
      <c r="E441" s="2130"/>
      <c r="F441" s="2126">
        <f t="shared" ref="F441:R441" si="91">+F457-F448</f>
        <v>0</v>
      </c>
      <c r="G441" s="2126">
        <f t="shared" si="91"/>
        <v>4590</v>
      </c>
      <c r="H441" s="2126">
        <f t="shared" si="91"/>
        <v>3240</v>
      </c>
      <c r="I441" s="2126">
        <f t="shared" si="91"/>
        <v>3915</v>
      </c>
      <c r="J441" s="2126">
        <f t="shared" si="91"/>
        <v>4590</v>
      </c>
      <c r="K441" s="2126">
        <f t="shared" si="91"/>
        <v>5940</v>
      </c>
      <c r="L441" s="2126">
        <f t="shared" si="91"/>
        <v>4590</v>
      </c>
      <c r="M441" s="2126">
        <f t="shared" si="91"/>
        <v>3915</v>
      </c>
      <c r="N441" s="2126">
        <f t="shared" si="91"/>
        <v>3240</v>
      </c>
      <c r="O441" s="2126">
        <f t="shared" si="91"/>
        <v>3240</v>
      </c>
      <c r="P441" s="2126">
        <f t="shared" si="91"/>
        <v>4590</v>
      </c>
      <c r="Q441" s="2126">
        <f t="shared" si="91"/>
        <v>4590</v>
      </c>
      <c r="R441" s="2126">
        <f t="shared" si="91"/>
        <v>3240</v>
      </c>
      <c r="S441" s="2126"/>
      <c r="T441" s="2126"/>
      <c r="U441" s="2126"/>
      <c r="V441" s="2126"/>
      <c r="W441" s="478"/>
      <c r="X441" s="478"/>
      <c r="Y441" s="566"/>
      <c r="Z441" s="566"/>
      <c r="AA441" s="566"/>
      <c r="AB441" s="566"/>
      <c r="AC441" s="566"/>
      <c r="AD441" s="566"/>
      <c r="AE441" s="566"/>
      <c r="AF441" s="566"/>
      <c r="AG441" s="566"/>
      <c r="AH441" s="566"/>
      <c r="AI441" s="566"/>
      <c r="AJ441" s="566"/>
      <c r="AK441" s="566"/>
      <c r="AL441" s="566"/>
      <c r="AM441" s="566"/>
      <c r="AN441" s="566"/>
      <c r="AO441" s="566"/>
      <c r="AP441" s="566"/>
      <c r="AQ441" s="566"/>
      <c r="AR441" s="566"/>
      <c r="AS441" s="566"/>
      <c r="AT441" s="566"/>
      <c r="AU441" s="566"/>
    </row>
    <row r="442" spans="1:47" hidden="1" x14ac:dyDescent="0.15">
      <c r="A442" s="2126"/>
      <c r="B442" s="2126"/>
      <c r="C442" s="2126"/>
      <c r="D442" s="2130" t="s">
        <v>1164</v>
      </c>
      <c r="E442" s="2130"/>
      <c r="F442" s="2130">
        <f t="shared" ref="F442:R442" si="92">+F441-F438</f>
        <v>0</v>
      </c>
      <c r="G442" s="2130">
        <f t="shared" si="92"/>
        <v>1190</v>
      </c>
      <c r="H442" s="2130">
        <f t="shared" si="92"/>
        <v>840</v>
      </c>
      <c r="I442" s="2130">
        <f t="shared" si="92"/>
        <v>1015</v>
      </c>
      <c r="J442" s="2130">
        <f t="shared" si="92"/>
        <v>1190</v>
      </c>
      <c r="K442" s="2130">
        <f t="shared" si="92"/>
        <v>1540</v>
      </c>
      <c r="L442" s="2130">
        <f t="shared" si="92"/>
        <v>1190</v>
      </c>
      <c r="M442" s="2130">
        <f t="shared" si="92"/>
        <v>1015</v>
      </c>
      <c r="N442" s="2130">
        <f t="shared" si="92"/>
        <v>840</v>
      </c>
      <c r="O442" s="2130">
        <f t="shared" si="92"/>
        <v>840</v>
      </c>
      <c r="P442" s="2130">
        <f t="shared" si="92"/>
        <v>1190</v>
      </c>
      <c r="Q442" s="2130">
        <f t="shared" si="92"/>
        <v>1190</v>
      </c>
      <c r="R442" s="2130">
        <f t="shared" si="92"/>
        <v>840</v>
      </c>
      <c r="S442" s="2126">
        <f>SUM(G442:R442)</f>
        <v>12880</v>
      </c>
      <c r="T442" s="2200" t="s">
        <v>240</v>
      </c>
      <c r="U442" s="2201"/>
      <c r="V442" s="2201"/>
      <c r="W442" s="478"/>
      <c r="X442" s="478"/>
      <c r="Y442" s="566"/>
      <c r="Z442" s="566"/>
      <c r="AA442" s="566"/>
      <c r="AB442" s="566"/>
      <c r="AC442" s="566"/>
      <c r="AD442" s="566"/>
      <c r="AE442" s="566"/>
      <c r="AF442" s="566"/>
      <c r="AG442" s="566"/>
      <c r="AH442" s="566"/>
      <c r="AI442" s="566"/>
      <c r="AJ442" s="566"/>
      <c r="AK442" s="566"/>
      <c r="AL442" s="566"/>
      <c r="AM442" s="566"/>
      <c r="AN442" s="566"/>
      <c r="AO442" s="566"/>
      <c r="AP442" s="566"/>
      <c r="AQ442" s="566"/>
      <c r="AR442" s="566"/>
      <c r="AS442" s="566"/>
      <c r="AT442" s="566"/>
      <c r="AU442" s="566"/>
    </row>
    <row r="443" spans="1:47" hidden="1" x14ac:dyDescent="0.15">
      <c r="A443" s="2126"/>
      <c r="B443" s="2126"/>
      <c r="C443" s="2126"/>
      <c r="D443" s="2130"/>
      <c r="E443" s="2130"/>
      <c r="F443" s="2126"/>
      <c r="G443" s="2126"/>
      <c r="H443" s="2126"/>
      <c r="I443" s="2126"/>
      <c r="J443" s="2126"/>
      <c r="K443" s="2126"/>
      <c r="L443" s="2126"/>
      <c r="M443" s="2126"/>
      <c r="N443" s="2126"/>
      <c r="O443" s="2126"/>
      <c r="P443" s="2126"/>
      <c r="Q443" s="2126"/>
      <c r="R443" s="2126"/>
      <c r="S443" s="2126"/>
      <c r="T443" s="2126"/>
      <c r="U443" s="2126"/>
      <c r="V443" s="2126"/>
      <c r="W443" s="478"/>
      <c r="X443" s="478"/>
      <c r="Y443" s="566"/>
      <c r="Z443" s="566"/>
      <c r="AA443" s="566"/>
      <c r="AB443" s="566"/>
      <c r="AC443" s="566"/>
      <c r="AD443" s="566"/>
      <c r="AE443" s="566"/>
      <c r="AF443" s="566"/>
      <c r="AG443" s="566"/>
      <c r="AH443" s="566"/>
      <c r="AI443" s="566"/>
      <c r="AJ443" s="566"/>
      <c r="AK443" s="566"/>
      <c r="AL443" s="566"/>
      <c r="AM443" s="566"/>
      <c r="AN443" s="566"/>
      <c r="AO443" s="566"/>
      <c r="AP443" s="566"/>
      <c r="AQ443" s="566"/>
      <c r="AR443" s="566"/>
      <c r="AS443" s="566"/>
      <c r="AT443" s="566"/>
      <c r="AU443" s="566"/>
    </row>
    <row r="444" spans="1:47" hidden="1" x14ac:dyDescent="0.15">
      <c r="A444" s="2126"/>
      <c r="B444" s="2126"/>
      <c r="C444" s="2126"/>
      <c r="D444" s="2130" t="s">
        <v>66</v>
      </c>
      <c r="E444" s="2130"/>
      <c r="F444" s="2126"/>
      <c r="G444" s="2126"/>
      <c r="H444" s="2126"/>
      <c r="I444" s="2126"/>
      <c r="J444" s="2126"/>
      <c r="K444" s="2126"/>
      <c r="L444" s="2126"/>
      <c r="M444" s="2126"/>
      <c r="N444" s="2126"/>
      <c r="O444" s="2126"/>
      <c r="P444" s="2126"/>
      <c r="Q444" s="2126"/>
      <c r="R444" s="2126"/>
      <c r="S444" s="2126">
        <f>SUM(S438:S442)</f>
        <v>51520</v>
      </c>
      <c r="T444" s="2202">
        <f>+IF(S442=0,0,S444/S442)</f>
        <v>4</v>
      </c>
      <c r="U444" s="2126">
        <f>+S444/T444</f>
        <v>12880</v>
      </c>
      <c r="V444" s="2126"/>
      <c r="W444" s="478"/>
      <c r="X444" s="478"/>
      <c r="Y444" s="566"/>
      <c r="Z444" s="566"/>
      <c r="AA444" s="566"/>
      <c r="AB444" s="566"/>
      <c r="AC444" s="566"/>
      <c r="AD444" s="566"/>
      <c r="AE444" s="566"/>
      <c r="AF444" s="566"/>
      <c r="AG444" s="566"/>
      <c r="AH444" s="566"/>
      <c r="AI444" s="566"/>
      <c r="AJ444" s="566"/>
      <c r="AK444" s="566"/>
      <c r="AL444" s="566"/>
      <c r="AM444" s="566"/>
      <c r="AN444" s="566"/>
      <c r="AO444" s="566"/>
      <c r="AP444" s="566"/>
      <c r="AQ444" s="566"/>
      <c r="AR444" s="566"/>
      <c r="AS444" s="566"/>
      <c r="AT444" s="566"/>
      <c r="AU444" s="566"/>
    </row>
    <row r="445" spans="1:47" hidden="1" x14ac:dyDescent="0.15">
      <c r="A445" s="2126"/>
      <c r="B445" s="2126"/>
      <c r="C445" s="2126"/>
      <c r="D445" s="2130" t="s">
        <v>1078</v>
      </c>
      <c r="E445" s="2130"/>
      <c r="F445" s="2126"/>
      <c r="G445" s="2130">
        <f>'2c'!AQ237</f>
        <v>0</v>
      </c>
      <c r="H445" s="2130">
        <f>'2c'!AR237</f>
        <v>0</v>
      </c>
      <c r="I445" s="2130">
        <f>'2c'!AS237</f>
        <v>0</v>
      </c>
      <c r="J445" s="2130">
        <f>'2c'!AT237</f>
        <v>0</v>
      </c>
      <c r="K445" s="2130">
        <f>'2c'!AU237</f>
        <v>0</v>
      </c>
      <c r="L445" s="2130">
        <f>'2c'!AV237</f>
        <v>0</v>
      </c>
      <c r="M445" s="2130">
        <f>'2c'!AW237</f>
        <v>0</v>
      </c>
      <c r="N445" s="2130">
        <f>'2c'!AX237</f>
        <v>0</v>
      </c>
      <c r="O445" s="2130">
        <f>'2c'!AY237</f>
        <v>0</v>
      </c>
      <c r="P445" s="2130">
        <f>'2c'!AZ237</f>
        <v>0</v>
      </c>
      <c r="Q445" s="2130">
        <f>'2c'!BA237</f>
        <v>0</v>
      </c>
      <c r="R445" s="2130">
        <f>'2c'!BB237</f>
        <v>0</v>
      </c>
      <c r="S445" s="2126">
        <f>SUM(G445:R445)</f>
        <v>0</v>
      </c>
      <c r="T445" s="2126"/>
      <c r="U445" s="2126"/>
      <c r="V445" s="2126"/>
      <c r="W445" s="478"/>
      <c r="X445" s="478"/>
      <c r="Y445" s="566"/>
      <c r="Z445" s="566"/>
      <c r="AA445" s="566"/>
      <c r="AB445" s="566"/>
      <c r="AC445" s="566"/>
      <c r="AD445" s="566"/>
      <c r="AE445" s="566"/>
      <c r="AF445" s="566"/>
      <c r="AG445" s="566"/>
      <c r="AH445" s="566"/>
      <c r="AI445" s="566"/>
      <c r="AJ445" s="566"/>
      <c r="AK445" s="566"/>
      <c r="AL445" s="566"/>
      <c r="AM445" s="566"/>
      <c r="AN445" s="566"/>
      <c r="AO445" s="566"/>
      <c r="AP445" s="566"/>
      <c r="AQ445" s="566"/>
      <c r="AR445" s="566"/>
      <c r="AS445" s="566"/>
      <c r="AT445" s="566"/>
      <c r="AU445" s="566"/>
    </row>
    <row r="446" spans="1:47" hidden="1" x14ac:dyDescent="0.15">
      <c r="A446" s="2126"/>
      <c r="B446" s="2126"/>
      <c r="C446" s="2126"/>
      <c r="D446" s="2130" t="s">
        <v>1160</v>
      </c>
      <c r="E446" s="2130"/>
      <c r="F446" s="2126">
        <f t="shared" ref="F446:R446" si="93">+F445*$H$435</f>
        <v>0</v>
      </c>
      <c r="G446" s="2130">
        <f t="shared" si="93"/>
        <v>0</v>
      </c>
      <c r="H446" s="2130">
        <f t="shared" si="93"/>
        <v>0</v>
      </c>
      <c r="I446" s="2130">
        <f t="shared" si="93"/>
        <v>0</v>
      </c>
      <c r="J446" s="2130">
        <f t="shared" si="93"/>
        <v>0</v>
      </c>
      <c r="K446" s="2130">
        <f t="shared" si="93"/>
        <v>0</v>
      </c>
      <c r="L446" s="2130">
        <f t="shared" si="93"/>
        <v>0</v>
      </c>
      <c r="M446" s="2130">
        <f t="shared" si="93"/>
        <v>0</v>
      </c>
      <c r="N446" s="2130">
        <f t="shared" si="93"/>
        <v>0</v>
      </c>
      <c r="O446" s="2130">
        <f t="shared" si="93"/>
        <v>0</v>
      </c>
      <c r="P446" s="2130">
        <f t="shared" si="93"/>
        <v>0</v>
      </c>
      <c r="Q446" s="2130">
        <f t="shared" si="93"/>
        <v>0</v>
      </c>
      <c r="R446" s="2130">
        <f t="shared" si="93"/>
        <v>0</v>
      </c>
      <c r="S446" s="2126">
        <f>SUM(G446:R446)</f>
        <v>0</v>
      </c>
      <c r="T446" s="2126">
        <f>+S446+S439</f>
        <v>1840</v>
      </c>
      <c r="U446" s="2126"/>
      <c r="V446" s="2126"/>
      <c r="W446" s="478"/>
      <c r="X446" s="478"/>
      <c r="Y446" s="566"/>
      <c r="Z446" s="566"/>
      <c r="AA446" s="566"/>
      <c r="AB446" s="566"/>
      <c r="AC446" s="566"/>
      <c r="AD446" s="566"/>
      <c r="AE446" s="566"/>
      <c r="AF446" s="566"/>
      <c r="AG446" s="566"/>
      <c r="AH446" s="566"/>
      <c r="AI446" s="566"/>
      <c r="AJ446" s="566"/>
      <c r="AK446" s="566"/>
      <c r="AL446" s="566"/>
      <c r="AM446" s="566"/>
      <c r="AN446" s="566"/>
      <c r="AO446" s="566"/>
      <c r="AP446" s="566"/>
      <c r="AQ446" s="566"/>
      <c r="AR446" s="566"/>
      <c r="AS446" s="566"/>
      <c r="AT446" s="566"/>
      <c r="AU446" s="566"/>
    </row>
    <row r="447" spans="1:47" hidden="1" x14ac:dyDescent="0.15">
      <c r="A447" s="2126"/>
      <c r="B447" s="2126"/>
      <c r="C447" s="2126"/>
      <c r="D447" s="2130" t="s">
        <v>66</v>
      </c>
      <c r="E447" s="2130"/>
      <c r="F447" s="2126">
        <f t="shared" ref="F447:R447" si="94">+F445-F446</f>
        <v>0</v>
      </c>
      <c r="G447" s="2126">
        <f t="shared" si="94"/>
        <v>0</v>
      </c>
      <c r="H447" s="2126">
        <f t="shared" si="94"/>
        <v>0</v>
      </c>
      <c r="I447" s="2126">
        <f t="shared" si="94"/>
        <v>0</v>
      </c>
      <c r="J447" s="2126">
        <f t="shared" si="94"/>
        <v>0</v>
      </c>
      <c r="K447" s="2126">
        <f t="shared" si="94"/>
        <v>0</v>
      </c>
      <c r="L447" s="2126">
        <f t="shared" si="94"/>
        <v>0</v>
      </c>
      <c r="M447" s="2126">
        <f t="shared" si="94"/>
        <v>0</v>
      </c>
      <c r="N447" s="2126">
        <f t="shared" si="94"/>
        <v>0</v>
      </c>
      <c r="O447" s="2126">
        <f t="shared" si="94"/>
        <v>0</v>
      </c>
      <c r="P447" s="2126">
        <f t="shared" si="94"/>
        <v>0</v>
      </c>
      <c r="Q447" s="2126">
        <f t="shared" si="94"/>
        <v>0</v>
      </c>
      <c r="R447" s="2126">
        <f t="shared" si="94"/>
        <v>0</v>
      </c>
      <c r="S447" s="2126"/>
      <c r="T447" s="2126"/>
      <c r="U447" s="2126"/>
      <c r="V447" s="2126"/>
      <c r="W447" s="478"/>
      <c r="X447" s="478"/>
      <c r="Y447" s="566"/>
      <c r="Z447" s="566"/>
      <c r="AA447" s="566"/>
      <c r="AB447" s="566"/>
      <c r="AC447" s="566"/>
      <c r="AD447" s="566"/>
      <c r="AE447" s="566"/>
      <c r="AF447" s="566"/>
      <c r="AG447" s="566"/>
      <c r="AH447" s="566"/>
      <c r="AI447" s="566"/>
      <c r="AJ447" s="566"/>
      <c r="AK447" s="566"/>
      <c r="AL447" s="566"/>
      <c r="AM447" s="566"/>
      <c r="AN447" s="566"/>
      <c r="AO447" s="566"/>
      <c r="AP447" s="566"/>
      <c r="AQ447" s="566"/>
      <c r="AR447" s="566"/>
      <c r="AS447" s="566"/>
      <c r="AT447" s="566"/>
      <c r="AU447" s="566"/>
    </row>
    <row r="448" spans="1:47" hidden="1" x14ac:dyDescent="0.15">
      <c r="A448" s="2126"/>
      <c r="B448" s="2126"/>
      <c r="C448" s="2126"/>
      <c r="D448" s="2130" t="s">
        <v>1161</v>
      </c>
      <c r="E448" s="2130"/>
      <c r="F448" s="2126"/>
      <c r="G448" s="2130">
        <f>pr!F27</f>
        <v>0</v>
      </c>
      <c r="H448" s="2130">
        <f>pr!G27</f>
        <v>0</v>
      </c>
      <c r="I448" s="2130">
        <f>pr!H27</f>
        <v>0</v>
      </c>
      <c r="J448" s="2130">
        <f>pr!I27</f>
        <v>0</v>
      </c>
      <c r="K448" s="2130">
        <f>pr!J27</f>
        <v>0</v>
      </c>
      <c r="L448" s="2130">
        <f>pr!K27</f>
        <v>0</v>
      </c>
      <c r="M448" s="2130">
        <f>pr!L27</f>
        <v>0</v>
      </c>
      <c r="N448" s="2130">
        <f>pr!M27</f>
        <v>0</v>
      </c>
      <c r="O448" s="2130">
        <f>pr!N27</f>
        <v>0</v>
      </c>
      <c r="P448" s="2130">
        <f>pr!O27</f>
        <v>0</v>
      </c>
      <c r="Q448" s="2130">
        <f>pr!P27</f>
        <v>0</v>
      </c>
      <c r="R448" s="2130">
        <f>pr!Q27</f>
        <v>0</v>
      </c>
      <c r="S448" s="2126"/>
      <c r="T448" s="2126"/>
      <c r="U448" s="2126"/>
      <c r="V448" s="2126"/>
      <c r="W448" s="478"/>
      <c r="X448" s="478"/>
      <c r="Y448" s="566"/>
      <c r="Z448" s="566"/>
      <c r="AA448" s="566"/>
      <c r="AB448" s="566"/>
      <c r="AC448" s="566"/>
      <c r="AD448" s="566"/>
      <c r="AE448" s="566"/>
      <c r="AF448" s="566"/>
      <c r="AG448" s="566"/>
      <c r="AH448" s="566"/>
      <c r="AI448" s="566"/>
      <c r="AJ448" s="566"/>
      <c r="AK448" s="566"/>
      <c r="AL448" s="566"/>
      <c r="AM448" s="566"/>
      <c r="AN448" s="566"/>
      <c r="AO448" s="566"/>
      <c r="AP448" s="566"/>
      <c r="AQ448" s="566"/>
      <c r="AR448" s="566"/>
      <c r="AS448" s="566"/>
      <c r="AT448" s="566"/>
      <c r="AU448" s="566"/>
    </row>
    <row r="449" spans="1:47" hidden="1" x14ac:dyDescent="0.15">
      <c r="A449" s="2126"/>
      <c r="B449" s="2126"/>
      <c r="C449" s="2126"/>
      <c r="D449" s="2130" t="s">
        <v>1162</v>
      </c>
      <c r="E449" s="2130"/>
      <c r="F449" s="2126"/>
      <c r="G449" s="2130">
        <f>+G448-G445</f>
        <v>0</v>
      </c>
      <c r="H449" s="2130">
        <f t="shared" ref="H449:R449" si="95">+H448-H445</f>
        <v>0</v>
      </c>
      <c r="I449" s="2130">
        <f t="shared" si="95"/>
        <v>0</v>
      </c>
      <c r="J449" s="2130">
        <f t="shared" si="95"/>
        <v>0</v>
      </c>
      <c r="K449" s="2130">
        <f t="shared" si="95"/>
        <v>0</v>
      </c>
      <c r="L449" s="2130">
        <f t="shared" si="95"/>
        <v>0</v>
      </c>
      <c r="M449" s="2130">
        <f t="shared" si="95"/>
        <v>0</v>
      </c>
      <c r="N449" s="2130">
        <f t="shared" si="95"/>
        <v>0</v>
      </c>
      <c r="O449" s="2130">
        <f t="shared" si="95"/>
        <v>0</v>
      </c>
      <c r="P449" s="2130">
        <f t="shared" si="95"/>
        <v>0</v>
      </c>
      <c r="Q449" s="2130">
        <f t="shared" si="95"/>
        <v>0</v>
      </c>
      <c r="R449" s="2130">
        <f t="shared" si="95"/>
        <v>0</v>
      </c>
      <c r="S449" s="2126">
        <f>SUM(G449:R449)</f>
        <v>0</v>
      </c>
      <c r="T449" s="2126">
        <f>+S449+S442</f>
        <v>12880</v>
      </c>
      <c r="U449" s="2201"/>
      <c r="V449" s="2126"/>
      <c r="W449" s="478"/>
      <c r="X449" s="478"/>
      <c r="Y449" s="566"/>
      <c r="Z449" s="566"/>
      <c r="AA449" s="566"/>
      <c r="AB449" s="566"/>
      <c r="AC449" s="566"/>
      <c r="AD449" s="566"/>
      <c r="AE449" s="566"/>
      <c r="AF449" s="566"/>
      <c r="AG449" s="566"/>
      <c r="AH449" s="566"/>
      <c r="AI449" s="566"/>
      <c r="AJ449" s="566"/>
      <c r="AK449" s="566"/>
      <c r="AL449" s="566"/>
      <c r="AM449" s="566"/>
      <c r="AN449" s="566"/>
      <c r="AO449" s="566"/>
      <c r="AP449" s="566"/>
      <c r="AQ449" s="566"/>
      <c r="AR449" s="566"/>
      <c r="AS449" s="566"/>
      <c r="AT449" s="566"/>
      <c r="AU449" s="566"/>
    </row>
    <row r="450" spans="1:47" hidden="1" x14ac:dyDescent="0.15">
      <c r="A450" s="2126"/>
      <c r="B450" s="2126"/>
      <c r="C450" s="2126"/>
      <c r="D450" s="2130"/>
      <c r="E450" s="2130"/>
      <c r="F450" s="2126"/>
      <c r="G450" s="2130"/>
      <c r="H450" s="2130"/>
      <c r="I450" s="2130"/>
      <c r="J450" s="2130"/>
      <c r="K450" s="2130"/>
      <c r="L450" s="2130"/>
      <c r="M450" s="2130"/>
      <c r="N450" s="2130"/>
      <c r="O450" s="2130"/>
      <c r="P450" s="2130"/>
      <c r="Q450" s="2130"/>
      <c r="R450" s="2130"/>
      <c r="S450" s="2126"/>
      <c r="T450" s="2200" t="s">
        <v>240</v>
      </c>
      <c r="U450" s="2126"/>
      <c r="V450" s="2126"/>
      <c r="W450" s="478"/>
      <c r="X450" s="478"/>
      <c r="Y450" s="566"/>
      <c r="Z450" s="566"/>
      <c r="AA450" s="566"/>
      <c r="AB450" s="566"/>
      <c r="AC450" s="566"/>
      <c r="AD450" s="566"/>
      <c r="AE450" s="566"/>
      <c r="AF450" s="566"/>
      <c r="AG450" s="566"/>
      <c r="AH450" s="566"/>
      <c r="AI450" s="566"/>
      <c r="AJ450" s="566"/>
      <c r="AK450" s="566"/>
      <c r="AL450" s="566"/>
      <c r="AM450" s="566"/>
      <c r="AN450" s="566"/>
      <c r="AO450" s="566"/>
      <c r="AP450" s="566"/>
      <c r="AQ450" s="566"/>
      <c r="AR450" s="566"/>
      <c r="AS450" s="566"/>
      <c r="AT450" s="566"/>
      <c r="AU450" s="566"/>
    </row>
    <row r="451" spans="1:47" hidden="1" x14ac:dyDescent="0.15">
      <c r="A451" s="2126"/>
      <c r="B451" s="2126"/>
      <c r="C451" s="2126"/>
      <c r="D451" s="2130" t="s">
        <v>1085</v>
      </c>
      <c r="E451" s="2130"/>
      <c r="F451" s="2126"/>
      <c r="G451" s="2130"/>
      <c r="H451" s="2130"/>
      <c r="I451" s="2130"/>
      <c r="J451" s="2130"/>
      <c r="K451" s="2130"/>
      <c r="L451" s="2130"/>
      <c r="M451" s="2130"/>
      <c r="N451" s="2130"/>
      <c r="O451" s="2130"/>
      <c r="P451" s="2130"/>
      <c r="Q451" s="2130"/>
      <c r="R451" s="2130"/>
      <c r="S451" s="2126">
        <f>SUM(S445:S449)</f>
        <v>0</v>
      </c>
      <c r="T451" s="2202">
        <f>+IF(S449=0,0,S451/S449)</f>
        <v>0</v>
      </c>
      <c r="U451" s="2126" t="e">
        <f>+S451/T451</f>
        <v>#DIV/0!</v>
      </c>
      <c r="V451" s="2126"/>
      <c r="W451" s="478"/>
      <c r="X451" s="478"/>
      <c r="Y451" s="566"/>
      <c r="Z451" s="566"/>
      <c r="AA451" s="566"/>
      <c r="AB451" s="566"/>
      <c r="AC451" s="566"/>
      <c r="AD451" s="566"/>
      <c r="AE451" s="566"/>
      <c r="AF451" s="566"/>
      <c r="AG451" s="566"/>
      <c r="AH451" s="566"/>
      <c r="AI451" s="566"/>
      <c r="AJ451" s="566"/>
      <c r="AK451" s="566"/>
      <c r="AL451" s="566"/>
      <c r="AM451" s="566"/>
      <c r="AN451" s="566"/>
      <c r="AO451" s="566"/>
      <c r="AP451" s="566"/>
      <c r="AQ451" s="566"/>
      <c r="AR451" s="566"/>
      <c r="AS451" s="566"/>
      <c r="AT451" s="566"/>
      <c r="AU451" s="566"/>
    </row>
    <row r="452" spans="1:47" hidden="1" x14ac:dyDescent="0.15">
      <c r="A452" s="2126"/>
      <c r="B452" s="2126"/>
      <c r="C452" s="2126"/>
      <c r="D452" s="2130" t="s">
        <v>1087</v>
      </c>
      <c r="E452" s="2130"/>
      <c r="F452" s="2126"/>
      <c r="G452" s="2130"/>
      <c r="H452" s="2130"/>
      <c r="I452" s="2130"/>
      <c r="J452" s="2130"/>
      <c r="K452" s="2130"/>
      <c r="L452" s="2130"/>
      <c r="M452" s="2130"/>
      <c r="N452" s="2130"/>
      <c r="O452" s="2130"/>
      <c r="P452" s="2130"/>
      <c r="Q452" s="2130"/>
      <c r="R452" s="2130"/>
      <c r="S452" s="2126"/>
      <c r="T452" s="2126"/>
      <c r="U452" s="2126"/>
      <c r="V452" s="2126"/>
      <c r="W452" s="478"/>
      <c r="X452" s="478"/>
      <c r="Y452" s="566"/>
      <c r="Z452" s="566"/>
      <c r="AA452" s="566"/>
      <c r="AB452" s="566"/>
      <c r="AC452" s="566"/>
      <c r="AD452" s="566"/>
      <c r="AE452" s="566"/>
      <c r="AF452" s="566"/>
      <c r="AG452" s="566"/>
      <c r="AH452" s="566"/>
      <c r="AI452" s="566"/>
      <c r="AJ452" s="566"/>
      <c r="AK452" s="566"/>
      <c r="AL452" s="566"/>
      <c r="AM452" s="566"/>
      <c r="AN452" s="566"/>
      <c r="AO452" s="566"/>
      <c r="AP452" s="566"/>
      <c r="AQ452" s="566"/>
      <c r="AR452" s="566"/>
      <c r="AS452" s="566"/>
      <c r="AT452" s="566"/>
      <c r="AU452" s="566"/>
    </row>
    <row r="453" spans="1:47" hidden="1" x14ac:dyDescent="0.15">
      <c r="A453" s="2126"/>
      <c r="B453" s="2126"/>
      <c r="C453" s="2126"/>
      <c r="D453" s="2130" t="s">
        <v>1084</v>
      </c>
      <c r="E453" s="2130"/>
      <c r="F453" s="2126"/>
      <c r="G453" s="2130"/>
      <c r="H453" s="2130"/>
      <c r="I453" s="2130"/>
      <c r="J453" s="2130"/>
      <c r="K453" s="2130"/>
      <c r="L453" s="2130"/>
      <c r="M453" s="2130"/>
      <c r="N453" s="2130"/>
      <c r="O453" s="2130"/>
      <c r="P453" s="2130"/>
      <c r="Q453" s="2130"/>
      <c r="R453" s="2130"/>
      <c r="S453" s="2126"/>
      <c r="T453" s="2126"/>
      <c r="U453" s="2126"/>
      <c r="V453" s="2126"/>
      <c r="W453" s="478"/>
      <c r="X453" s="478"/>
      <c r="Y453" s="566"/>
      <c r="Z453" s="566"/>
      <c r="AA453" s="566"/>
      <c r="AB453" s="566"/>
      <c r="AC453" s="566"/>
      <c r="AD453" s="566"/>
      <c r="AE453" s="566"/>
      <c r="AF453" s="566"/>
      <c r="AG453" s="566"/>
      <c r="AH453" s="566"/>
      <c r="AI453" s="566"/>
      <c r="AJ453" s="566"/>
      <c r="AK453" s="566"/>
      <c r="AL453" s="566"/>
      <c r="AM453" s="566"/>
      <c r="AN453" s="566"/>
      <c r="AO453" s="566"/>
      <c r="AP453" s="566"/>
      <c r="AQ453" s="566"/>
      <c r="AR453" s="566"/>
      <c r="AS453" s="566"/>
      <c r="AT453" s="566"/>
      <c r="AU453" s="566"/>
    </row>
    <row r="454" spans="1:47" hidden="1" x14ac:dyDescent="0.15">
      <c r="A454" s="2126"/>
      <c r="B454" s="2126"/>
      <c r="C454" s="2126"/>
      <c r="D454" s="2130" t="s">
        <v>1075</v>
      </c>
      <c r="E454" s="2130">
        <f>SUM(F454:R454)</f>
        <v>36800</v>
      </c>
      <c r="F454" s="2126">
        <f>+F457-(F457*15%)</f>
        <v>0</v>
      </c>
      <c r="G454" s="2130">
        <f>'2c'!AQ238</f>
        <v>3400</v>
      </c>
      <c r="H454" s="2130">
        <f>'2c'!AR238</f>
        <v>2400</v>
      </c>
      <c r="I454" s="2130">
        <f>'2c'!AS238</f>
        <v>2900</v>
      </c>
      <c r="J454" s="2130">
        <f>'2c'!AT238</f>
        <v>3400</v>
      </c>
      <c r="K454" s="2130">
        <f>'2c'!AU238</f>
        <v>4400</v>
      </c>
      <c r="L454" s="2130">
        <f>'2c'!AV238</f>
        <v>3400</v>
      </c>
      <c r="M454" s="2130">
        <f>'2c'!AW238</f>
        <v>2900</v>
      </c>
      <c r="N454" s="2130">
        <f>'2c'!AX238</f>
        <v>2400</v>
      </c>
      <c r="O454" s="2130">
        <f>'2c'!AY238</f>
        <v>2400</v>
      </c>
      <c r="P454" s="2130">
        <f>'2c'!AZ238</f>
        <v>3400</v>
      </c>
      <c r="Q454" s="2130">
        <f>'2c'!BA238</f>
        <v>3400</v>
      </c>
      <c r="R454" s="2153">
        <f>'2c'!BB238</f>
        <v>2400</v>
      </c>
      <c r="S454" s="2126"/>
      <c r="T454" s="2126"/>
      <c r="U454" s="2126"/>
      <c r="V454" s="2126"/>
      <c r="W454" s="478"/>
      <c r="X454" s="478"/>
      <c r="Y454" s="566"/>
      <c r="Z454" s="566"/>
      <c r="AA454" s="566"/>
      <c r="AB454" s="566"/>
      <c r="AC454" s="566"/>
      <c r="AD454" s="566"/>
      <c r="AE454" s="566"/>
      <c r="AF454" s="566"/>
      <c r="AG454" s="566"/>
      <c r="AH454" s="566"/>
      <c r="AI454" s="566"/>
      <c r="AJ454" s="566"/>
      <c r="AK454" s="566"/>
      <c r="AL454" s="566"/>
      <c r="AM454" s="566"/>
      <c r="AN454" s="566"/>
      <c r="AO454" s="566"/>
      <c r="AP454" s="566"/>
      <c r="AQ454" s="566"/>
      <c r="AR454" s="566"/>
      <c r="AS454" s="566"/>
      <c r="AT454" s="566"/>
      <c r="AU454" s="566"/>
    </row>
    <row r="455" spans="1:47" hidden="1" x14ac:dyDescent="0.15">
      <c r="A455" s="2126"/>
      <c r="B455" s="2126"/>
      <c r="C455" s="2126"/>
      <c r="D455" s="2130" t="s">
        <v>854</v>
      </c>
      <c r="E455" s="2130">
        <f>SUM(F455:R455)</f>
        <v>1840</v>
      </c>
      <c r="F455" s="2132">
        <f t="shared" ref="F455:R455" si="96">+F454*$H$435</f>
        <v>0</v>
      </c>
      <c r="G455" s="2134">
        <f t="shared" si="96"/>
        <v>170</v>
      </c>
      <c r="H455" s="2134">
        <f t="shared" si="96"/>
        <v>120</v>
      </c>
      <c r="I455" s="2134">
        <f t="shared" si="96"/>
        <v>145</v>
      </c>
      <c r="J455" s="2134">
        <f t="shared" si="96"/>
        <v>170</v>
      </c>
      <c r="K455" s="2134">
        <f t="shared" si="96"/>
        <v>220</v>
      </c>
      <c r="L455" s="2134">
        <f t="shared" si="96"/>
        <v>170</v>
      </c>
      <c r="M455" s="2134">
        <f t="shared" si="96"/>
        <v>145</v>
      </c>
      <c r="N455" s="2134">
        <f t="shared" si="96"/>
        <v>120</v>
      </c>
      <c r="O455" s="2134">
        <f t="shared" si="96"/>
        <v>120</v>
      </c>
      <c r="P455" s="2134">
        <f t="shared" si="96"/>
        <v>170</v>
      </c>
      <c r="Q455" s="2134">
        <f t="shared" si="96"/>
        <v>170</v>
      </c>
      <c r="R455" s="2148">
        <f t="shared" si="96"/>
        <v>120</v>
      </c>
      <c r="S455" s="2126"/>
      <c r="T455" s="2126"/>
      <c r="U455" s="2126"/>
      <c r="V455" s="2126"/>
      <c r="W455" s="478"/>
      <c r="X455" s="478"/>
      <c r="Y455" s="566"/>
      <c r="Z455" s="566"/>
      <c r="AA455" s="566"/>
      <c r="AB455" s="566"/>
      <c r="AC455" s="566"/>
      <c r="AD455" s="566"/>
      <c r="AE455" s="566"/>
      <c r="AF455" s="566"/>
      <c r="AG455" s="566"/>
      <c r="AH455" s="566"/>
      <c r="AI455" s="566"/>
      <c r="AJ455" s="566"/>
      <c r="AK455" s="566"/>
      <c r="AL455" s="566"/>
      <c r="AM455" s="566"/>
      <c r="AN455" s="566"/>
      <c r="AO455" s="566"/>
      <c r="AP455" s="566"/>
      <c r="AQ455" s="566"/>
      <c r="AR455" s="566"/>
      <c r="AS455" s="566"/>
      <c r="AT455" s="566"/>
      <c r="AU455" s="566"/>
    </row>
    <row r="456" spans="1:47" hidden="1" x14ac:dyDescent="0.15">
      <c r="A456" s="2126"/>
      <c r="B456" s="2126"/>
      <c r="C456" s="2126"/>
      <c r="D456" s="2130" t="s">
        <v>853</v>
      </c>
      <c r="E456" s="2130">
        <f>SUM(F456:R456)</f>
        <v>34960</v>
      </c>
      <c r="F456" s="2130">
        <f t="shared" ref="F456:R456" si="97">+F454-F455</f>
        <v>0</v>
      </c>
      <c r="G456" s="2130">
        <f t="shared" si="97"/>
        <v>3230</v>
      </c>
      <c r="H456" s="2130">
        <f t="shared" si="97"/>
        <v>2280</v>
      </c>
      <c r="I456" s="2130">
        <f t="shared" si="97"/>
        <v>2755</v>
      </c>
      <c r="J456" s="2130">
        <f t="shared" si="97"/>
        <v>3230</v>
      </c>
      <c r="K456" s="2130">
        <f t="shared" si="97"/>
        <v>4180</v>
      </c>
      <c r="L456" s="2130">
        <f t="shared" si="97"/>
        <v>3230</v>
      </c>
      <c r="M456" s="2130">
        <f t="shared" si="97"/>
        <v>2755</v>
      </c>
      <c r="N456" s="2130">
        <f t="shared" si="97"/>
        <v>2280</v>
      </c>
      <c r="O456" s="2130">
        <f t="shared" si="97"/>
        <v>2280</v>
      </c>
      <c r="P456" s="2130">
        <f t="shared" si="97"/>
        <v>3230</v>
      </c>
      <c r="Q456" s="2130">
        <f t="shared" si="97"/>
        <v>3230</v>
      </c>
      <c r="R456" s="2130">
        <f t="shared" si="97"/>
        <v>2280</v>
      </c>
      <c r="S456" s="2126"/>
      <c r="T456" s="2126"/>
      <c r="U456" s="2126"/>
      <c r="V456" s="2126"/>
      <c r="W456" s="478"/>
      <c r="X456" s="478"/>
      <c r="Y456" s="566"/>
      <c r="Z456" s="566"/>
      <c r="AA456" s="566"/>
      <c r="AB456" s="566"/>
      <c r="AC456" s="566"/>
      <c r="AD456" s="566"/>
      <c r="AE456" s="566"/>
      <c r="AF456" s="566"/>
      <c r="AG456" s="566"/>
      <c r="AH456" s="566"/>
      <c r="AI456" s="566"/>
      <c r="AJ456" s="566"/>
      <c r="AK456" s="566"/>
      <c r="AL456" s="566"/>
      <c r="AM456" s="566"/>
      <c r="AN456" s="566"/>
      <c r="AO456" s="566"/>
      <c r="AP456" s="566"/>
      <c r="AQ456" s="566"/>
      <c r="AR456" s="566"/>
      <c r="AS456" s="566"/>
      <c r="AT456" s="566"/>
      <c r="AU456" s="566"/>
    </row>
    <row r="457" spans="1:47" hidden="1" x14ac:dyDescent="0.15">
      <c r="A457" s="2126"/>
      <c r="B457" s="2126"/>
      <c r="C457" s="2126"/>
      <c r="D457" s="2130" t="s">
        <v>852</v>
      </c>
      <c r="E457" s="2130">
        <f>SUM(F457:R457)</f>
        <v>49680</v>
      </c>
      <c r="F457" s="2130">
        <f>+'3a'!F59</f>
        <v>0</v>
      </c>
      <c r="G457" s="2130">
        <f>pr!F26-F457</f>
        <v>4590</v>
      </c>
      <c r="H457" s="2130">
        <f>pr!G26</f>
        <v>3240</v>
      </c>
      <c r="I457" s="2130">
        <f>pr!H26</f>
        <v>3915</v>
      </c>
      <c r="J457" s="2130">
        <f>pr!I26</f>
        <v>4590</v>
      </c>
      <c r="K457" s="2130">
        <f>pr!J26</f>
        <v>5940</v>
      </c>
      <c r="L457" s="2130">
        <f>pr!K26</f>
        <v>4590</v>
      </c>
      <c r="M457" s="2130">
        <f>pr!L26</f>
        <v>3915</v>
      </c>
      <c r="N457" s="2130">
        <f>pr!M26</f>
        <v>3240</v>
      </c>
      <c r="O457" s="2130">
        <f>pr!N26</f>
        <v>3240</v>
      </c>
      <c r="P457" s="2130">
        <f>pr!O26</f>
        <v>4590</v>
      </c>
      <c r="Q457" s="2153">
        <f>pr!P26</f>
        <v>4590</v>
      </c>
      <c r="R457" s="2126">
        <f>pr!Q26</f>
        <v>3240</v>
      </c>
      <c r="S457" s="2126"/>
      <c r="T457" s="2126"/>
      <c r="U457" s="2126"/>
      <c r="V457" s="2126"/>
      <c r="W457" s="478"/>
      <c r="X457" s="478"/>
      <c r="Y457" s="566"/>
      <c r="Z457" s="566"/>
      <c r="AA457" s="566"/>
      <c r="AB457" s="566"/>
      <c r="AC457" s="566"/>
      <c r="AD457" s="566"/>
      <c r="AE457" s="566"/>
      <c r="AF457" s="566"/>
      <c r="AG457" s="566"/>
      <c r="AH457" s="566"/>
      <c r="AI457" s="566"/>
      <c r="AJ457" s="566"/>
      <c r="AK457" s="566"/>
      <c r="AL457" s="566"/>
      <c r="AM457" s="566"/>
      <c r="AN457" s="566"/>
      <c r="AO457" s="566"/>
      <c r="AP457" s="566"/>
      <c r="AQ457" s="566"/>
      <c r="AR457" s="566"/>
      <c r="AS457" s="566"/>
      <c r="AT457" s="566"/>
      <c r="AU457" s="566"/>
    </row>
    <row r="458" spans="1:47" hidden="1" x14ac:dyDescent="0.15">
      <c r="A458" s="2126"/>
      <c r="B458" s="2126"/>
      <c r="C458" s="2126"/>
      <c r="D458" s="2130" t="s">
        <v>855</v>
      </c>
      <c r="E458" s="2130">
        <f>SUM(F458:R458)</f>
        <v>12880</v>
      </c>
      <c r="F458" s="2132">
        <f t="shared" ref="F458:R458" si="98">+F457-F454</f>
        <v>0</v>
      </c>
      <c r="G458" s="2134">
        <f t="shared" si="98"/>
        <v>1190</v>
      </c>
      <c r="H458" s="2134">
        <f t="shared" si="98"/>
        <v>840</v>
      </c>
      <c r="I458" s="2134">
        <f t="shared" si="98"/>
        <v>1015</v>
      </c>
      <c r="J458" s="2134">
        <f t="shared" si="98"/>
        <v>1190</v>
      </c>
      <c r="K458" s="2134">
        <f t="shared" si="98"/>
        <v>1540</v>
      </c>
      <c r="L458" s="2134">
        <f t="shared" si="98"/>
        <v>1190</v>
      </c>
      <c r="M458" s="2134">
        <f t="shared" si="98"/>
        <v>1015</v>
      </c>
      <c r="N458" s="2134">
        <f t="shared" si="98"/>
        <v>840</v>
      </c>
      <c r="O458" s="2134">
        <f t="shared" si="98"/>
        <v>840</v>
      </c>
      <c r="P458" s="2134">
        <f t="shared" si="98"/>
        <v>1190</v>
      </c>
      <c r="Q458" s="2134">
        <f t="shared" si="98"/>
        <v>1190</v>
      </c>
      <c r="R458" s="2148">
        <f t="shared" si="98"/>
        <v>840</v>
      </c>
      <c r="S458" s="2126"/>
      <c r="T458" s="2126"/>
      <c r="U458" s="2126"/>
      <c r="V458" s="2126"/>
      <c r="W458" s="478"/>
      <c r="X458" s="478"/>
      <c r="Y458" s="566"/>
      <c r="Z458" s="566"/>
      <c r="AA458" s="566"/>
      <c r="AB458" s="566"/>
      <c r="AC458" s="566"/>
      <c r="AD458" s="566"/>
      <c r="AE458" s="566"/>
      <c r="AF458" s="566"/>
      <c r="AG458" s="566"/>
      <c r="AH458" s="566"/>
      <c r="AI458" s="566"/>
      <c r="AJ458" s="566"/>
      <c r="AK458" s="566"/>
      <c r="AL458" s="566"/>
      <c r="AM458" s="566"/>
      <c r="AN458" s="566"/>
      <c r="AO458" s="566"/>
      <c r="AP458" s="566"/>
      <c r="AQ458" s="566"/>
      <c r="AR458" s="566"/>
      <c r="AS458" s="566"/>
      <c r="AT458" s="566"/>
      <c r="AU458" s="566"/>
    </row>
    <row r="459" spans="1:47" hidden="1" x14ac:dyDescent="0.15">
      <c r="A459" s="2126"/>
      <c r="B459" s="2126"/>
      <c r="C459" s="2126"/>
      <c r="D459" s="2130"/>
      <c r="E459" s="2130"/>
      <c r="F459" s="2130"/>
      <c r="G459" s="2130"/>
      <c r="H459" s="2130"/>
      <c r="I459" s="2130"/>
      <c r="J459" s="2130"/>
      <c r="K459" s="2130"/>
      <c r="L459" s="2130"/>
      <c r="M459" s="2130"/>
      <c r="N459" s="2130"/>
      <c r="O459" s="2130"/>
      <c r="P459" s="2130"/>
      <c r="Q459" s="2153"/>
      <c r="R459" s="2126"/>
      <c r="S459" s="2126"/>
      <c r="T459" s="2126"/>
      <c r="U459" s="2126"/>
      <c r="V459" s="2126" t="s">
        <v>782</v>
      </c>
      <c r="W459" s="478"/>
      <c r="X459" s="478"/>
      <c r="Y459" s="566"/>
      <c r="Z459" s="566"/>
      <c r="AA459" s="566"/>
      <c r="AB459" s="566"/>
      <c r="AC459" s="566"/>
      <c r="AD459" s="566"/>
      <c r="AE459" s="566"/>
      <c r="AF459" s="566"/>
      <c r="AG459" s="566"/>
      <c r="AH459" s="566"/>
      <c r="AI459" s="566"/>
      <c r="AJ459" s="566"/>
      <c r="AK459" s="566"/>
      <c r="AL459" s="566"/>
      <c r="AM459" s="566"/>
      <c r="AN459" s="566"/>
      <c r="AO459" s="566"/>
      <c r="AP459" s="566"/>
      <c r="AQ459" s="566"/>
      <c r="AR459" s="566"/>
      <c r="AS459" s="566"/>
      <c r="AT459" s="566"/>
      <c r="AU459" s="566"/>
    </row>
    <row r="460" spans="1:47" hidden="1" x14ac:dyDescent="0.15">
      <c r="A460" s="2126"/>
      <c r="B460" s="2126"/>
      <c r="C460" s="2126"/>
      <c r="D460" s="2149" t="s">
        <v>878</v>
      </c>
      <c r="E460" s="2150"/>
      <c r="F460" s="2150" t="s">
        <v>880</v>
      </c>
      <c r="G460" s="2149">
        <f>+F455</f>
        <v>0</v>
      </c>
      <c r="H460" s="2150">
        <f>+G455</f>
        <v>170</v>
      </c>
      <c r="I460" s="2150">
        <f t="shared" ref="I460:S460" si="99">+H455</f>
        <v>120</v>
      </c>
      <c r="J460" s="2150">
        <f t="shared" si="99"/>
        <v>145</v>
      </c>
      <c r="K460" s="2150">
        <f t="shared" si="99"/>
        <v>170</v>
      </c>
      <c r="L460" s="2150">
        <f t="shared" si="99"/>
        <v>220</v>
      </c>
      <c r="M460" s="2150">
        <f t="shared" si="99"/>
        <v>170</v>
      </c>
      <c r="N460" s="2150">
        <f t="shared" si="99"/>
        <v>145</v>
      </c>
      <c r="O460" s="2150">
        <f t="shared" si="99"/>
        <v>120</v>
      </c>
      <c r="P460" s="2150">
        <f t="shared" si="99"/>
        <v>120</v>
      </c>
      <c r="Q460" s="2150">
        <f t="shared" si="99"/>
        <v>170</v>
      </c>
      <c r="R460" s="2150">
        <f t="shared" si="99"/>
        <v>170</v>
      </c>
      <c r="S460" s="2174">
        <f t="shared" si="99"/>
        <v>120</v>
      </c>
      <c r="T460" s="2126"/>
      <c r="U460" s="2126">
        <f>SUM(G460:T460)</f>
        <v>1840</v>
      </c>
      <c r="V460" s="2126" t="str">
        <f>IF(U460=E455,"OK","ERROR")</f>
        <v>OK</v>
      </c>
      <c r="W460" s="478"/>
      <c r="X460" s="478">
        <f>SUM(G460:R460)</f>
        <v>1720</v>
      </c>
      <c r="Y460" s="566"/>
      <c r="Z460" s="566"/>
      <c r="AA460" s="566"/>
      <c r="AB460" s="566"/>
      <c r="AC460" s="566"/>
      <c r="AD460" s="566"/>
      <c r="AE460" s="566"/>
      <c r="AF460" s="566"/>
      <c r="AG460" s="566"/>
      <c r="AH460" s="566"/>
      <c r="AI460" s="566"/>
      <c r="AJ460" s="566"/>
      <c r="AK460" s="566"/>
      <c r="AL460" s="566"/>
      <c r="AM460" s="566"/>
      <c r="AN460" s="566"/>
      <c r="AO460" s="566"/>
      <c r="AP460" s="566"/>
      <c r="AQ460" s="566"/>
      <c r="AR460" s="566"/>
      <c r="AS460" s="566"/>
      <c r="AT460" s="566"/>
      <c r="AU460" s="566"/>
    </row>
    <row r="461" spans="1:47" hidden="1" x14ac:dyDescent="0.15">
      <c r="A461" s="2126"/>
      <c r="B461" s="2126"/>
      <c r="C461" s="2126"/>
      <c r="D461" s="2136"/>
      <c r="E461" s="2138"/>
      <c r="F461" s="2138" t="s">
        <v>879</v>
      </c>
      <c r="G461" s="2136"/>
      <c r="H461" s="2138"/>
      <c r="I461" s="2138"/>
      <c r="J461" s="2138">
        <f>SUM(F455:I455)</f>
        <v>435</v>
      </c>
      <c r="K461" s="2138"/>
      <c r="L461" s="2138"/>
      <c r="M461" s="2138">
        <f>SUM(J455:L455)</f>
        <v>560</v>
      </c>
      <c r="N461" s="2138"/>
      <c r="O461" s="2138"/>
      <c r="P461" s="2138">
        <f>SUM(M455:O455)</f>
        <v>385</v>
      </c>
      <c r="Q461" s="2138"/>
      <c r="R461" s="2139"/>
      <c r="S461" s="2167">
        <f>SUM(P455:R455)</f>
        <v>460</v>
      </c>
      <c r="T461" s="2126"/>
      <c r="U461" s="2126">
        <f>SUM(G461:S461)</f>
        <v>1840</v>
      </c>
      <c r="V461" s="2126" t="str">
        <f>IF(U461=E455,"OK","ERROR")</f>
        <v>OK</v>
      </c>
      <c r="W461" s="478"/>
      <c r="X461" s="478">
        <f>SUM(G461:R461)</f>
        <v>1380</v>
      </c>
      <c r="Y461" s="566"/>
      <c r="Z461" s="566"/>
      <c r="AA461" s="566"/>
      <c r="AB461" s="566"/>
      <c r="AC461" s="566"/>
      <c r="AD461" s="566"/>
      <c r="AE461" s="566"/>
      <c r="AF461" s="566"/>
      <c r="AG461" s="566"/>
      <c r="AH461" s="566"/>
      <c r="AI461" s="566"/>
      <c r="AJ461" s="566"/>
      <c r="AK461" s="566"/>
      <c r="AL461" s="566"/>
      <c r="AM461" s="566"/>
      <c r="AN461" s="566"/>
      <c r="AO461" s="566"/>
      <c r="AP461" s="566"/>
      <c r="AQ461" s="566"/>
      <c r="AR461" s="566"/>
      <c r="AS461" s="566"/>
      <c r="AT461" s="566"/>
      <c r="AU461" s="566"/>
    </row>
    <row r="462" spans="1:47" hidden="1" x14ac:dyDescent="0.15">
      <c r="A462" s="2126"/>
      <c r="B462" s="2126"/>
      <c r="C462" s="2130" t="s">
        <v>177</v>
      </c>
      <c r="D462" s="2130" t="s">
        <v>190</v>
      </c>
      <c r="E462" s="2130"/>
      <c r="F462" s="2130"/>
      <c r="G462" s="2149">
        <f>+F455+G455-G460</f>
        <v>170</v>
      </c>
      <c r="H462" s="2150">
        <f t="shared" ref="H462:R462" si="100">+G455+H455-H460</f>
        <v>120</v>
      </c>
      <c r="I462" s="2150">
        <f t="shared" si="100"/>
        <v>145</v>
      </c>
      <c r="J462" s="2150">
        <f t="shared" si="100"/>
        <v>170</v>
      </c>
      <c r="K462" s="2150">
        <f t="shared" si="100"/>
        <v>220</v>
      </c>
      <c r="L462" s="2150">
        <f t="shared" si="100"/>
        <v>170</v>
      </c>
      <c r="M462" s="2150">
        <f t="shared" si="100"/>
        <v>145</v>
      </c>
      <c r="N462" s="2150">
        <f t="shared" si="100"/>
        <v>120</v>
      </c>
      <c r="O462" s="2150">
        <f t="shared" si="100"/>
        <v>120</v>
      </c>
      <c r="P462" s="2150">
        <f t="shared" si="100"/>
        <v>170</v>
      </c>
      <c r="Q462" s="2150">
        <f t="shared" si="100"/>
        <v>170</v>
      </c>
      <c r="R462" s="2174">
        <f t="shared" si="100"/>
        <v>120</v>
      </c>
      <c r="S462" s="2130"/>
      <c r="T462" s="2126"/>
      <c r="U462" s="2126"/>
      <c r="V462" s="2126"/>
      <c r="W462" s="478"/>
      <c r="X462" s="478"/>
      <c r="Y462" s="566"/>
      <c r="Z462" s="566"/>
      <c r="AA462" s="566"/>
      <c r="AB462" s="566"/>
      <c r="AC462" s="566"/>
      <c r="AD462" s="566"/>
      <c r="AE462" s="566"/>
      <c r="AF462" s="566"/>
      <c r="AG462" s="566"/>
      <c r="AH462" s="566"/>
      <c r="AI462" s="566"/>
      <c r="AJ462" s="566"/>
      <c r="AK462" s="566"/>
      <c r="AL462" s="566"/>
      <c r="AM462" s="566"/>
      <c r="AN462" s="566"/>
      <c r="AO462" s="566"/>
      <c r="AP462" s="566"/>
      <c r="AQ462" s="566"/>
      <c r="AR462" s="566"/>
      <c r="AS462" s="566"/>
      <c r="AT462" s="566"/>
      <c r="AU462" s="566"/>
    </row>
    <row r="463" spans="1:47" hidden="1" x14ac:dyDescent="0.15">
      <c r="A463" s="2126"/>
      <c r="B463" s="2126"/>
      <c r="C463" s="2130" t="s">
        <v>177</v>
      </c>
      <c r="D463" s="2130" t="s">
        <v>191</v>
      </c>
      <c r="E463" s="2130"/>
      <c r="F463" s="2130"/>
      <c r="G463" s="2136">
        <f>+F455+G455</f>
        <v>170</v>
      </c>
      <c r="H463" s="2138">
        <f>+G463+H455-H461</f>
        <v>290</v>
      </c>
      <c r="I463" s="2138">
        <f t="shared" ref="I463:R463" si="101">++H463+I455</f>
        <v>435</v>
      </c>
      <c r="J463" s="2138">
        <f>++I463+J455-J461</f>
        <v>170</v>
      </c>
      <c r="K463" s="2138">
        <f t="shared" si="101"/>
        <v>390</v>
      </c>
      <c r="L463" s="2138">
        <f t="shared" si="101"/>
        <v>560</v>
      </c>
      <c r="M463" s="2138">
        <f>++L463+M455-M461</f>
        <v>145</v>
      </c>
      <c r="N463" s="2138">
        <f t="shared" si="101"/>
        <v>265</v>
      </c>
      <c r="O463" s="2138">
        <f t="shared" si="101"/>
        <v>385</v>
      </c>
      <c r="P463" s="2138">
        <f>++O463+P455-P461</f>
        <v>170</v>
      </c>
      <c r="Q463" s="2138">
        <f t="shared" si="101"/>
        <v>340</v>
      </c>
      <c r="R463" s="2167">
        <f t="shared" si="101"/>
        <v>460</v>
      </c>
      <c r="S463" s="2130"/>
      <c r="T463" s="2126"/>
      <c r="U463" s="2126"/>
      <c r="V463" s="2126"/>
      <c r="W463" s="478"/>
      <c r="X463" s="478"/>
      <c r="Y463" s="566"/>
      <c r="Z463" s="566"/>
      <c r="AA463" s="566"/>
      <c r="AB463" s="566"/>
      <c r="AC463" s="566"/>
      <c r="AD463" s="566"/>
      <c r="AE463" s="566"/>
      <c r="AF463" s="566"/>
      <c r="AG463" s="566"/>
      <c r="AH463" s="566"/>
      <c r="AI463" s="566"/>
      <c r="AJ463" s="566"/>
      <c r="AK463" s="566"/>
      <c r="AL463" s="566"/>
      <c r="AM463" s="566"/>
      <c r="AN463" s="566"/>
      <c r="AO463" s="566"/>
      <c r="AP463" s="566"/>
      <c r="AQ463" s="566"/>
      <c r="AR463" s="566"/>
      <c r="AS463" s="566"/>
      <c r="AT463" s="566"/>
      <c r="AU463" s="566"/>
    </row>
    <row r="464" spans="1:47" hidden="1" x14ac:dyDescent="0.15">
      <c r="A464" s="2126"/>
      <c r="B464" s="2126"/>
      <c r="C464" s="2126"/>
      <c r="D464" s="2130"/>
      <c r="E464" s="2130"/>
      <c r="F464" s="2130"/>
      <c r="G464" s="2130"/>
      <c r="H464" s="2130"/>
      <c r="I464" s="2130"/>
      <c r="J464" s="2130"/>
      <c r="K464" s="2130"/>
      <c r="L464" s="2130"/>
      <c r="M464" s="2130"/>
      <c r="N464" s="2130"/>
      <c r="O464" s="2130"/>
      <c r="P464" s="2130"/>
      <c r="Q464" s="2153"/>
      <c r="R464" s="2126"/>
      <c r="S464" s="2126"/>
      <c r="T464" s="2126"/>
      <c r="U464" s="2126"/>
      <c r="V464" s="2126"/>
      <c r="W464" s="478"/>
      <c r="X464" s="478"/>
      <c r="Y464" s="566"/>
      <c r="Z464" s="566"/>
      <c r="AA464" s="566"/>
      <c r="AB464" s="566"/>
      <c r="AC464" s="566"/>
      <c r="AD464" s="566"/>
      <c r="AE464" s="566"/>
      <c r="AF464" s="566"/>
      <c r="AG464" s="566"/>
      <c r="AH464" s="566"/>
      <c r="AI464" s="566"/>
      <c r="AJ464" s="566"/>
      <c r="AK464" s="566"/>
      <c r="AL464" s="566"/>
      <c r="AM464" s="566"/>
      <c r="AN464" s="566"/>
      <c r="AO464" s="566"/>
      <c r="AP464" s="566"/>
      <c r="AQ464" s="566"/>
      <c r="AR464" s="566"/>
      <c r="AS464" s="566"/>
      <c r="AT464" s="566"/>
      <c r="AU464" s="566"/>
    </row>
    <row r="465" spans="1:47" hidden="1" x14ac:dyDescent="0.15">
      <c r="A465" s="2126"/>
      <c r="B465" s="2126"/>
      <c r="C465" s="2126"/>
      <c r="D465" s="2127" t="s">
        <v>882</v>
      </c>
      <c r="E465" s="2127"/>
      <c r="F465" s="2127"/>
      <c r="G465" s="2130"/>
      <c r="H465" s="2130"/>
      <c r="I465" s="2130"/>
      <c r="J465" s="2130"/>
      <c r="K465" s="2130"/>
      <c r="L465" s="2130"/>
      <c r="M465" s="2130"/>
      <c r="N465" s="2130"/>
      <c r="O465" s="2130"/>
      <c r="P465" s="2130"/>
      <c r="Q465" s="2130"/>
      <c r="R465" s="2126"/>
      <c r="S465" s="2126"/>
      <c r="T465" s="2126"/>
      <c r="U465" s="2126"/>
      <c r="V465" s="2126"/>
      <c r="W465" s="478"/>
      <c r="X465" s="478"/>
      <c r="Y465" s="566"/>
      <c r="Z465" s="566"/>
      <c r="AA465" s="566"/>
      <c r="AB465" s="566"/>
      <c r="AC465" s="566"/>
      <c r="AD465" s="566"/>
      <c r="AE465" s="566"/>
      <c r="AF465" s="566"/>
      <c r="AG465" s="566"/>
      <c r="AH465" s="566"/>
      <c r="AI465" s="566"/>
      <c r="AJ465" s="566"/>
      <c r="AK465" s="566"/>
      <c r="AL465" s="566"/>
      <c r="AM465" s="566"/>
      <c r="AN465" s="566"/>
      <c r="AO465" s="566"/>
      <c r="AP465" s="566"/>
      <c r="AQ465" s="566"/>
      <c r="AR465" s="566"/>
      <c r="AS465" s="566"/>
      <c r="AT465" s="566"/>
      <c r="AU465" s="566"/>
    </row>
    <row r="466" spans="1:47" hidden="1" x14ac:dyDescent="0.15">
      <c r="A466" s="2126"/>
      <c r="B466" s="2126"/>
      <c r="C466" s="2126"/>
      <c r="D466" s="2149" t="s">
        <v>881</v>
      </c>
      <c r="E466" s="2150"/>
      <c r="F466" s="2150" t="s">
        <v>880</v>
      </c>
      <c r="G466" s="2149">
        <f>+F458</f>
        <v>0</v>
      </c>
      <c r="H466" s="2150">
        <f>+G458</f>
        <v>1190</v>
      </c>
      <c r="I466" s="2150">
        <f>+H458</f>
        <v>840</v>
      </c>
      <c r="J466" s="2150">
        <f>+I458</f>
        <v>1015</v>
      </c>
      <c r="K466" s="2150">
        <f t="shared" ref="K466:S466" si="102">+J458</f>
        <v>1190</v>
      </c>
      <c r="L466" s="2150">
        <f t="shared" si="102"/>
        <v>1540</v>
      </c>
      <c r="M466" s="2150">
        <f t="shared" si="102"/>
        <v>1190</v>
      </c>
      <c r="N466" s="2150">
        <f t="shared" si="102"/>
        <v>1015</v>
      </c>
      <c r="O466" s="2150">
        <f t="shared" si="102"/>
        <v>840</v>
      </c>
      <c r="P466" s="2150">
        <f t="shared" si="102"/>
        <v>840</v>
      </c>
      <c r="Q466" s="2150">
        <f t="shared" si="102"/>
        <v>1190</v>
      </c>
      <c r="R466" s="2150">
        <f t="shared" si="102"/>
        <v>1190</v>
      </c>
      <c r="S466" s="2174">
        <f t="shared" si="102"/>
        <v>840</v>
      </c>
      <c r="T466" s="2126"/>
      <c r="U466" s="2126">
        <f>SUM(G466:S466)</f>
        <v>12880</v>
      </c>
      <c r="V466" s="2126" t="str">
        <f>IF(U466=E458,"OK","ERROR")</f>
        <v>OK</v>
      </c>
      <c r="W466" s="478"/>
      <c r="X466" s="478">
        <f>SUM(G466:R466)</f>
        <v>12040</v>
      </c>
      <c r="Y466" s="566"/>
      <c r="Z466" s="566"/>
      <c r="AA466" s="566"/>
      <c r="AB466" s="566"/>
      <c r="AC466" s="566"/>
      <c r="AD466" s="566"/>
      <c r="AE466" s="566"/>
      <c r="AF466" s="566"/>
      <c r="AG466" s="566"/>
      <c r="AH466" s="566"/>
      <c r="AI466" s="566"/>
      <c r="AJ466" s="566"/>
      <c r="AK466" s="566"/>
      <c r="AL466" s="566"/>
      <c r="AM466" s="566"/>
      <c r="AN466" s="566"/>
      <c r="AO466" s="566"/>
      <c r="AP466" s="566"/>
      <c r="AQ466" s="566"/>
      <c r="AR466" s="566"/>
      <c r="AS466" s="566"/>
      <c r="AT466" s="566"/>
      <c r="AU466" s="566"/>
    </row>
    <row r="467" spans="1:47" hidden="1" x14ac:dyDescent="0.15">
      <c r="A467" s="2126"/>
      <c r="B467" s="2126"/>
      <c r="C467" s="2126"/>
      <c r="D467" s="2136"/>
      <c r="E467" s="2138"/>
      <c r="F467" s="2138" t="s">
        <v>879</v>
      </c>
      <c r="G467" s="2136"/>
      <c r="H467" s="2138"/>
      <c r="I467" s="2138"/>
      <c r="J467" s="2138">
        <f>SUM(F458:I458)</f>
        <v>3045</v>
      </c>
      <c r="K467" s="2138"/>
      <c r="L467" s="2138"/>
      <c r="M467" s="2138">
        <f>SUM(J458:L458)</f>
        <v>3920</v>
      </c>
      <c r="N467" s="2138"/>
      <c r="O467" s="2138"/>
      <c r="P467" s="2138">
        <f>SUM(M458:O458)</f>
        <v>2695</v>
      </c>
      <c r="Q467" s="2138"/>
      <c r="R467" s="2139"/>
      <c r="S467" s="2167">
        <f>SUM(P458:R458)</f>
        <v>3220</v>
      </c>
      <c r="T467" s="2126"/>
      <c r="U467" s="2126">
        <f>SUM(G467:S467)</f>
        <v>12880</v>
      </c>
      <c r="V467" s="2126" t="str">
        <f>IF(U467=E458,"OK","ERROR")</f>
        <v>OK</v>
      </c>
      <c r="W467" s="478"/>
      <c r="X467" s="478">
        <f>SUM(G467:R467)</f>
        <v>9660</v>
      </c>
      <c r="Y467" s="566"/>
      <c r="Z467" s="566"/>
      <c r="AA467" s="566"/>
      <c r="AB467" s="566"/>
      <c r="AC467" s="566"/>
      <c r="AD467" s="566"/>
      <c r="AE467" s="566"/>
      <c r="AF467" s="566"/>
      <c r="AG467" s="566"/>
      <c r="AH467" s="566"/>
      <c r="AI467" s="566"/>
      <c r="AJ467" s="566"/>
      <c r="AK467" s="566"/>
      <c r="AL467" s="566"/>
      <c r="AM467" s="566"/>
      <c r="AN467" s="566"/>
      <c r="AO467" s="566"/>
      <c r="AP467" s="566"/>
      <c r="AQ467" s="566"/>
      <c r="AR467" s="566"/>
      <c r="AS467" s="566"/>
      <c r="AT467" s="566"/>
      <c r="AU467" s="566"/>
    </row>
    <row r="468" spans="1:47" hidden="1" x14ac:dyDescent="0.15">
      <c r="A468" s="2126"/>
      <c r="B468" s="2126"/>
      <c r="C468" s="2126"/>
      <c r="D468" s="2130"/>
      <c r="E468" s="2130"/>
      <c r="F468" s="2130"/>
      <c r="G468" s="2130"/>
      <c r="H468" s="2130"/>
      <c r="I468" s="2130"/>
      <c r="J468" s="2130"/>
      <c r="K468" s="2130"/>
      <c r="L468" s="2130"/>
      <c r="M468" s="2130"/>
      <c r="N468" s="2130"/>
      <c r="O468" s="2130"/>
      <c r="P468" s="2130"/>
      <c r="Q468" s="2153"/>
      <c r="R468" s="2126"/>
      <c r="S468" s="2126"/>
      <c r="T468" s="2126"/>
      <c r="U468" s="2126"/>
      <c r="V468" s="2126"/>
      <c r="W468" s="478"/>
      <c r="X468" s="478"/>
      <c r="Y468" s="566"/>
      <c r="Z468" s="566"/>
      <c r="AA468" s="566"/>
      <c r="AB468" s="566"/>
      <c r="AC468" s="566"/>
      <c r="AD468" s="566"/>
      <c r="AE468" s="566"/>
      <c r="AF468" s="566"/>
      <c r="AG468" s="566"/>
      <c r="AH468" s="566"/>
      <c r="AI468" s="566"/>
      <c r="AJ468" s="566"/>
      <c r="AK468" s="566"/>
      <c r="AL468" s="566"/>
      <c r="AM468" s="566"/>
      <c r="AN468" s="566"/>
      <c r="AO468" s="566"/>
      <c r="AP468" s="566"/>
      <c r="AQ468" s="566"/>
      <c r="AR468" s="566"/>
      <c r="AS468" s="566"/>
      <c r="AT468" s="566"/>
      <c r="AU468" s="566"/>
    </row>
    <row r="469" spans="1:47" hidden="1" x14ac:dyDescent="0.15">
      <c r="A469" s="2126"/>
      <c r="B469" s="2126"/>
      <c r="C469" s="2126"/>
      <c r="D469" s="2130"/>
      <c r="E469" s="2130"/>
      <c r="F469" s="2130"/>
      <c r="G469" s="2130"/>
      <c r="H469" s="2130"/>
      <c r="I469" s="2130"/>
      <c r="J469" s="2130"/>
      <c r="K469" s="2130"/>
      <c r="L469" s="2130"/>
      <c r="M469" s="2130"/>
      <c r="N469" s="2130"/>
      <c r="O469" s="2130"/>
      <c r="P469" s="2130"/>
      <c r="Q469" s="2153"/>
      <c r="R469" s="2126"/>
      <c r="S469" s="2126"/>
      <c r="T469" s="2126"/>
      <c r="U469" s="2126"/>
      <c r="V469" s="2126"/>
      <c r="W469" s="478"/>
      <c r="X469" s="478"/>
      <c r="Y469" s="566"/>
      <c r="Z469" s="566"/>
      <c r="AA469" s="566"/>
      <c r="AB469" s="566"/>
      <c r="AC469" s="566"/>
      <c r="AD469" s="566"/>
      <c r="AE469" s="566"/>
      <c r="AF469" s="566"/>
      <c r="AG469" s="566"/>
      <c r="AH469" s="566"/>
      <c r="AI469" s="566"/>
      <c r="AJ469" s="566"/>
      <c r="AK469" s="566"/>
      <c r="AL469" s="566"/>
      <c r="AM469" s="566"/>
      <c r="AN469" s="566"/>
      <c r="AO469" s="566"/>
      <c r="AP469" s="566"/>
      <c r="AQ469" s="566"/>
      <c r="AR469" s="566"/>
      <c r="AS469" s="566"/>
      <c r="AT469" s="566"/>
      <c r="AU469" s="566"/>
    </row>
    <row r="470" spans="1:47" hidden="1" x14ac:dyDescent="0.15">
      <c r="A470" s="2126"/>
      <c r="B470" s="2126"/>
      <c r="C470" s="2126"/>
      <c r="D470" s="2126"/>
      <c r="E470" s="2126"/>
      <c r="F470" s="2126"/>
      <c r="G470" s="2126"/>
      <c r="H470" s="2130"/>
      <c r="I470" s="2130"/>
      <c r="J470" s="2130"/>
      <c r="K470" s="2130"/>
      <c r="L470" s="2130"/>
      <c r="M470" s="2130"/>
      <c r="N470" s="2130"/>
      <c r="O470" s="2130"/>
      <c r="P470" s="2130"/>
      <c r="Q470" s="2153"/>
      <c r="R470" s="2126"/>
      <c r="S470" s="2126"/>
      <c r="T470" s="2126"/>
      <c r="U470" s="2126"/>
      <c r="V470" s="2126"/>
      <c r="W470" s="478"/>
      <c r="X470" s="478"/>
      <c r="Y470" s="566"/>
      <c r="Z470" s="566"/>
      <c r="AA470" s="566"/>
      <c r="AB470" s="566"/>
      <c r="AC470" s="566"/>
      <c r="AD470" s="566"/>
      <c r="AE470" s="566"/>
      <c r="AF470" s="566"/>
      <c r="AG470" s="566"/>
      <c r="AH470" s="566"/>
      <c r="AI470" s="566"/>
      <c r="AJ470" s="566"/>
      <c r="AK470" s="566"/>
      <c r="AL470" s="566"/>
      <c r="AM470" s="566"/>
      <c r="AN470" s="566"/>
      <c r="AO470" s="566"/>
      <c r="AP470" s="566"/>
      <c r="AQ470" s="566"/>
      <c r="AR470" s="566"/>
      <c r="AS470" s="566"/>
      <c r="AT470" s="566"/>
      <c r="AU470" s="566"/>
    </row>
    <row r="471" spans="1:47" hidden="1" x14ac:dyDescent="0.15">
      <c r="A471" s="2126"/>
      <c r="B471" s="2126"/>
      <c r="C471" s="2126"/>
      <c r="D471" s="2828" t="s">
        <v>145</v>
      </c>
      <c r="E471" s="2834"/>
      <c r="F471" s="2132">
        <f>+F456+F380+F345+F337+F321+F72+pr!E44</f>
        <v>0</v>
      </c>
      <c r="G471" s="2134">
        <f>+G466+G460+G456+F424+F389+G380+G337+G321+G72+pr!F44</f>
        <v>7912.7</v>
      </c>
      <c r="H471" s="2134">
        <f>+H466+H460+H456+G424+G389+H380+H337+H321+H72+pr!G44</f>
        <v>5297.7</v>
      </c>
      <c r="I471" s="2134">
        <f>+I466+I460+I456+H424+H389+I380+I337+I321+I72+pr!H44</f>
        <v>5372.7</v>
      </c>
      <c r="J471" s="2134">
        <f>+J466+J460+J456+I424+I389+J380+J337+J321+J72+pr!I44</f>
        <v>6969.5999999999995</v>
      </c>
      <c r="K471" s="2134">
        <f>+K466+K460+K456+J424+J389+K380+K337+K321+K72+pr!J44</f>
        <v>9010</v>
      </c>
      <c r="L471" s="2134">
        <f>+L466+L460+L456+K424+K389+L380+L337+L321+L72+pr!K44</f>
        <v>8460</v>
      </c>
      <c r="M471" s="2134">
        <f>+M466+M460+M456+L424+L389+M380+M337+M321+M72+pr!L44</f>
        <v>6898</v>
      </c>
      <c r="N471" s="2134">
        <f>+N466+N460+N456+M424+M389+N380+N337+N321+N72+pr!M44</f>
        <v>5377</v>
      </c>
      <c r="O471" s="2134">
        <f>+O466+O460+O456+N424+N389+O380+O337+O321+O72+pr!N44</f>
        <v>5240</v>
      </c>
      <c r="P471" s="2134">
        <f>+P466+P460+P456+O424+O389+P380+P337+P321+P72+pr!O44</f>
        <v>5980</v>
      </c>
      <c r="Q471" s="2134">
        <f>+Q466+Q460+Q456+P424+P389+Q380+Q337+Q321+Q72+pr!P44</f>
        <v>7640</v>
      </c>
      <c r="R471" s="2134">
        <f>+R466+R460+R456+Q424+Q389+R380+R337+R321+R72+pr!Q44</f>
        <v>6690</v>
      </c>
      <c r="S471" s="2142"/>
      <c r="T471" s="2142"/>
      <c r="U471" s="2135">
        <f>SUM(F471:T471)</f>
        <v>80847.7</v>
      </c>
      <c r="V471" s="2126"/>
      <c r="W471" s="478"/>
      <c r="X471" s="478"/>
      <c r="Y471" s="566"/>
      <c r="Z471" s="566"/>
      <c r="AA471" s="566"/>
      <c r="AB471" s="566"/>
      <c r="AC471" s="566"/>
      <c r="AD471" s="566"/>
      <c r="AE471" s="566"/>
      <c r="AF471" s="566"/>
      <c r="AG471" s="566"/>
      <c r="AH471" s="566"/>
      <c r="AI471" s="566"/>
      <c r="AJ471" s="566"/>
      <c r="AK471" s="566"/>
      <c r="AL471" s="566"/>
      <c r="AM471" s="566"/>
      <c r="AN471" s="566"/>
      <c r="AO471" s="566"/>
      <c r="AP471" s="566"/>
      <c r="AQ471" s="566"/>
      <c r="AR471" s="566"/>
      <c r="AS471" s="566"/>
      <c r="AT471" s="566"/>
      <c r="AU471" s="566"/>
    </row>
    <row r="472" spans="1:47" hidden="1" x14ac:dyDescent="0.15">
      <c r="A472" s="2126"/>
      <c r="B472" s="2126"/>
      <c r="C472" s="2126"/>
      <c r="D472" s="2126"/>
      <c r="E472" s="2126"/>
      <c r="F472" s="2130"/>
      <c r="G472" s="2130"/>
      <c r="H472" s="2130"/>
      <c r="I472" s="2130"/>
      <c r="J472" s="2130"/>
      <c r="K472" s="2130"/>
      <c r="L472" s="2130"/>
      <c r="M472" s="2130"/>
      <c r="N472" s="2130"/>
      <c r="O472" s="2130"/>
      <c r="P472" s="2130"/>
      <c r="Q472" s="2153"/>
      <c r="R472" s="2126"/>
      <c r="S472" s="2126"/>
      <c r="T472" s="2126"/>
      <c r="U472" s="2126"/>
      <c r="V472" s="2126"/>
      <c r="W472" s="478"/>
      <c r="X472" s="478"/>
      <c r="Y472" s="566"/>
      <c r="Z472" s="566"/>
      <c r="AA472" s="566"/>
      <c r="AB472" s="566"/>
      <c r="AC472" s="566"/>
      <c r="AD472" s="566"/>
      <c r="AE472" s="566"/>
      <c r="AF472" s="566"/>
      <c r="AG472" s="566"/>
      <c r="AH472" s="566"/>
      <c r="AI472" s="566"/>
      <c r="AJ472" s="566"/>
      <c r="AK472" s="566"/>
      <c r="AL472" s="566"/>
      <c r="AM472" s="566"/>
      <c r="AN472" s="566"/>
      <c r="AO472" s="566"/>
      <c r="AP472" s="566"/>
      <c r="AQ472" s="566"/>
      <c r="AR472" s="566"/>
      <c r="AS472" s="566"/>
      <c r="AT472" s="566"/>
      <c r="AU472" s="566"/>
    </row>
    <row r="473" spans="1:47" hidden="1" x14ac:dyDescent="0.15">
      <c r="A473" s="2126"/>
      <c r="B473" s="2126"/>
      <c r="C473" s="2130" t="s">
        <v>177</v>
      </c>
      <c r="D473" s="2130" t="s">
        <v>192</v>
      </c>
      <c r="E473" s="2126"/>
      <c r="F473" s="2130"/>
      <c r="G473" s="2149">
        <f>+F458+G458-G466</f>
        <v>1190</v>
      </c>
      <c r="H473" s="2150">
        <f t="shared" ref="H473:R473" si="103">+G458+H458-H466</f>
        <v>840</v>
      </c>
      <c r="I473" s="2150">
        <f t="shared" si="103"/>
        <v>1015</v>
      </c>
      <c r="J473" s="2150">
        <f t="shared" si="103"/>
        <v>1190</v>
      </c>
      <c r="K473" s="2150">
        <f t="shared" si="103"/>
        <v>1540</v>
      </c>
      <c r="L473" s="2150">
        <f t="shared" si="103"/>
        <v>1190</v>
      </c>
      <c r="M473" s="2150">
        <f t="shared" si="103"/>
        <v>1015</v>
      </c>
      <c r="N473" s="2150">
        <f t="shared" si="103"/>
        <v>840</v>
      </c>
      <c r="O473" s="2150">
        <f t="shared" si="103"/>
        <v>840</v>
      </c>
      <c r="P473" s="2150">
        <f t="shared" si="103"/>
        <v>1190</v>
      </c>
      <c r="Q473" s="2150">
        <f t="shared" si="103"/>
        <v>1190</v>
      </c>
      <c r="R473" s="2174">
        <f t="shared" si="103"/>
        <v>840</v>
      </c>
      <c r="S473" s="2126"/>
      <c r="T473" s="2126"/>
      <c r="U473" s="2126"/>
      <c r="V473" s="2126"/>
      <c r="W473" s="478"/>
      <c r="X473" s="478"/>
      <c r="Y473" s="566"/>
      <c r="Z473" s="566"/>
      <c r="AA473" s="566"/>
      <c r="AB473" s="566"/>
      <c r="AC473" s="566"/>
      <c r="AD473" s="566"/>
      <c r="AE473" s="566"/>
      <c r="AF473" s="566"/>
      <c r="AG473" s="566"/>
      <c r="AH473" s="566"/>
      <c r="AI473" s="566"/>
      <c r="AJ473" s="566"/>
      <c r="AK473" s="566"/>
      <c r="AL473" s="566"/>
      <c r="AM473" s="566"/>
      <c r="AN473" s="566"/>
      <c r="AO473" s="566"/>
      <c r="AP473" s="566"/>
      <c r="AQ473" s="566"/>
      <c r="AR473" s="566"/>
      <c r="AS473" s="566"/>
      <c r="AT473" s="566"/>
      <c r="AU473" s="566"/>
    </row>
    <row r="474" spans="1:47" hidden="1" x14ac:dyDescent="0.15">
      <c r="A474" s="2126"/>
      <c r="B474" s="2126"/>
      <c r="C474" s="2130" t="s">
        <v>177</v>
      </c>
      <c r="D474" s="2130" t="s">
        <v>193</v>
      </c>
      <c r="E474" s="2126"/>
      <c r="F474" s="2130"/>
      <c r="G474" s="2136">
        <f>+F458+G458</f>
        <v>1190</v>
      </c>
      <c r="H474" s="2138">
        <f>+G474+H458</f>
        <v>2030</v>
      </c>
      <c r="I474" s="2138">
        <f>+H474+I458</f>
        <v>3045</v>
      </c>
      <c r="J474" s="2138">
        <f>+I474+J458-J467</f>
        <v>1190</v>
      </c>
      <c r="K474" s="2138">
        <f t="shared" ref="K474:R474" si="104">+J474+K458-K467</f>
        <v>2730</v>
      </c>
      <c r="L474" s="2138">
        <f t="shared" si="104"/>
        <v>3920</v>
      </c>
      <c r="M474" s="2138">
        <f t="shared" si="104"/>
        <v>1015</v>
      </c>
      <c r="N474" s="2138">
        <f t="shared" si="104"/>
        <v>1855</v>
      </c>
      <c r="O474" s="2138">
        <f t="shared" si="104"/>
        <v>2695</v>
      </c>
      <c r="P474" s="2138">
        <f t="shared" si="104"/>
        <v>1190</v>
      </c>
      <c r="Q474" s="2138">
        <f t="shared" si="104"/>
        <v>2380</v>
      </c>
      <c r="R474" s="2167">
        <f t="shared" si="104"/>
        <v>3220</v>
      </c>
      <c r="S474" s="2126"/>
      <c r="T474" s="2126"/>
      <c r="U474" s="2126"/>
      <c r="V474" s="2126"/>
      <c r="W474" s="478"/>
      <c r="X474" s="478"/>
      <c r="Y474" s="566"/>
      <c r="Z474" s="566"/>
      <c r="AA474" s="566"/>
      <c r="AB474" s="566"/>
      <c r="AC474" s="566"/>
      <c r="AD474" s="566"/>
      <c r="AE474" s="566"/>
      <c r="AF474" s="566"/>
      <c r="AG474" s="566"/>
      <c r="AH474" s="566"/>
      <c r="AI474" s="566"/>
      <c r="AJ474" s="566"/>
      <c r="AK474" s="566"/>
      <c r="AL474" s="566"/>
      <c r="AM474" s="566"/>
      <c r="AN474" s="566"/>
      <c r="AO474" s="566"/>
      <c r="AP474" s="566"/>
      <c r="AQ474" s="566"/>
      <c r="AR474" s="566"/>
      <c r="AS474" s="566"/>
      <c r="AT474" s="566"/>
      <c r="AU474" s="566"/>
    </row>
    <row r="475" spans="1:47" hidden="1" x14ac:dyDescent="0.15">
      <c r="A475" s="2126"/>
      <c r="B475" s="2126"/>
      <c r="C475" s="2126"/>
      <c r="D475" s="2126"/>
      <c r="E475" s="2126"/>
      <c r="F475" s="2130"/>
      <c r="G475" s="2130"/>
      <c r="H475" s="2130"/>
      <c r="I475" s="2130"/>
      <c r="J475" s="2130"/>
      <c r="K475" s="2130"/>
      <c r="L475" s="2130"/>
      <c r="M475" s="2130"/>
      <c r="N475" s="2130"/>
      <c r="O475" s="2130"/>
      <c r="P475" s="2130"/>
      <c r="Q475" s="2153"/>
      <c r="R475" s="2126"/>
      <c r="S475" s="2126"/>
      <c r="T475" s="2126"/>
      <c r="U475" s="2126"/>
      <c r="V475" s="2126"/>
      <c r="W475" s="478"/>
      <c r="X475" s="478"/>
      <c r="Y475" s="566"/>
      <c r="Z475" s="566"/>
      <c r="AA475" s="566"/>
      <c r="AB475" s="566"/>
      <c r="AC475" s="566"/>
      <c r="AD475" s="566"/>
      <c r="AE475" s="566"/>
      <c r="AF475" s="566"/>
      <c r="AG475" s="566"/>
      <c r="AH475" s="566"/>
      <c r="AI475" s="566"/>
      <c r="AJ475" s="566"/>
      <c r="AK475" s="566"/>
      <c r="AL475" s="566"/>
      <c r="AM475" s="566"/>
      <c r="AN475" s="566"/>
      <c r="AO475" s="566"/>
      <c r="AP475" s="566"/>
      <c r="AQ475" s="566"/>
      <c r="AR475" s="566"/>
      <c r="AS475" s="566"/>
      <c r="AT475" s="566"/>
      <c r="AU475" s="566"/>
    </row>
    <row r="476" spans="1:47" ht="3.75" hidden="1" customHeight="1" x14ac:dyDescent="0.15">
      <c r="A476" s="2126"/>
      <c r="B476" s="2126"/>
      <c r="C476" s="2126"/>
      <c r="D476" s="2126"/>
      <c r="E476" s="2126"/>
      <c r="F476" s="2130"/>
      <c r="G476" s="2130"/>
      <c r="H476" s="2130"/>
      <c r="I476" s="2130"/>
      <c r="J476" s="2130"/>
      <c r="K476" s="2130"/>
      <c r="L476" s="2130"/>
      <c r="M476" s="2130"/>
      <c r="N476" s="2130"/>
      <c r="O476" s="2130"/>
      <c r="P476" s="2130"/>
      <c r="Q476" s="2153"/>
      <c r="R476" s="2126"/>
      <c r="S476" s="2126"/>
      <c r="T476" s="2126"/>
      <c r="U476" s="2126"/>
      <c r="V476" s="2126"/>
      <c r="W476" s="478"/>
      <c r="X476" s="478"/>
      <c r="Y476" s="566"/>
      <c r="Z476" s="566"/>
      <c r="AA476" s="566"/>
      <c r="AB476" s="566"/>
      <c r="AC476" s="566"/>
      <c r="AD476" s="566"/>
      <c r="AE476" s="566"/>
      <c r="AF476" s="566"/>
      <c r="AG476" s="566"/>
      <c r="AH476" s="566"/>
      <c r="AI476" s="566"/>
      <c r="AJ476" s="566"/>
      <c r="AK476" s="566"/>
      <c r="AL476" s="566"/>
      <c r="AM476" s="566"/>
      <c r="AN476" s="566"/>
      <c r="AO476" s="566"/>
      <c r="AP476" s="566"/>
      <c r="AQ476" s="566"/>
      <c r="AR476" s="566"/>
      <c r="AS476" s="566"/>
      <c r="AT476" s="566"/>
      <c r="AU476" s="566"/>
    </row>
    <row r="477" spans="1:47" hidden="1" x14ac:dyDescent="0.15">
      <c r="A477" s="2126"/>
      <c r="B477" s="2126"/>
      <c r="C477" s="2126"/>
      <c r="D477" s="2126"/>
      <c r="E477" s="2126"/>
      <c r="F477" s="2130"/>
      <c r="G477" s="2130"/>
      <c r="H477" s="2130"/>
      <c r="I477" s="2130"/>
      <c r="J477" s="2130"/>
      <c r="K477" s="2130"/>
      <c r="L477" s="2130"/>
      <c r="M477" s="2130"/>
      <c r="N477" s="2130"/>
      <c r="O477" s="2130"/>
      <c r="P477" s="2130"/>
      <c r="Q477" s="2153"/>
      <c r="R477" s="2126"/>
      <c r="S477" s="2126"/>
      <c r="T477" s="2126"/>
      <c r="U477" s="2126"/>
      <c r="V477" s="2126"/>
      <c r="W477" s="478"/>
      <c r="X477" s="478"/>
      <c r="Y477" s="566"/>
      <c r="Z477" s="566"/>
      <c r="AA477" s="566"/>
      <c r="AB477" s="566"/>
      <c r="AC477" s="566"/>
      <c r="AD477" s="566"/>
      <c r="AE477" s="566"/>
      <c r="AF477" s="566"/>
      <c r="AG477" s="566"/>
      <c r="AH477" s="566"/>
      <c r="AI477" s="566"/>
      <c r="AJ477" s="566"/>
      <c r="AK477" s="566"/>
      <c r="AL477" s="566"/>
      <c r="AM477" s="566"/>
      <c r="AN477" s="566"/>
      <c r="AO477" s="566"/>
      <c r="AP477" s="566"/>
      <c r="AQ477" s="566"/>
      <c r="AR477" s="566"/>
      <c r="AS477" s="566"/>
      <c r="AT477" s="566"/>
      <c r="AU477" s="566"/>
    </row>
    <row r="478" spans="1:47" hidden="1" x14ac:dyDescent="0.15">
      <c r="A478" s="2126"/>
      <c r="B478" s="2126"/>
      <c r="C478" s="2126"/>
      <c r="D478" s="2126"/>
      <c r="E478" s="2126"/>
      <c r="F478" s="2126"/>
      <c r="G478" s="2126"/>
      <c r="H478" s="2126"/>
      <c r="I478" s="2126"/>
      <c r="J478" s="2126"/>
      <c r="K478" s="2126"/>
      <c r="L478" s="2126"/>
      <c r="M478" s="2126"/>
      <c r="N478" s="2126"/>
      <c r="O478" s="2126"/>
      <c r="P478" s="2126"/>
      <c r="Q478" s="2126"/>
      <c r="R478" s="2126"/>
      <c r="S478" s="2126"/>
      <c r="T478" s="2126"/>
      <c r="U478" s="2126"/>
      <c r="V478" s="2126"/>
      <c r="W478" s="478"/>
      <c r="X478" s="478"/>
      <c r="Y478" s="566"/>
      <c r="Z478" s="566"/>
      <c r="AA478" s="566"/>
      <c r="AB478" s="566"/>
      <c r="AC478" s="566"/>
      <c r="AD478" s="566"/>
      <c r="AE478" s="566"/>
      <c r="AF478" s="566"/>
      <c r="AG478" s="566"/>
      <c r="AH478" s="566"/>
      <c r="AI478" s="566"/>
      <c r="AJ478" s="566"/>
      <c r="AK478" s="566"/>
      <c r="AL478" s="566"/>
      <c r="AM478" s="566"/>
      <c r="AN478" s="566"/>
      <c r="AO478" s="566"/>
      <c r="AP478" s="566"/>
      <c r="AQ478" s="566"/>
      <c r="AR478" s="566"/>
      <c r="AS478" s="566"/>
      <c r="AT478" s="566"/>
      <c r="AU478" s="566"/>
    </row>
    <row r="479" spans="1:47" hidden="1" x14ac:dyDescent="0.15">
      <c r="A479" s="2126"/>
      <c r="B479" s="2126"/>
      <c r="C479" s="2126"/>
      <c r="D479" s="2126"/>
      <c r="E479" s="2126"/>
      <c r="F479" s="2126"/>
      <c r="G479" s="2126"/>
      <c r="H479" s="2126"/>
      <c r="I479" s="2126"/>
      <c r="J479" s="2126"/>
      <c r="K479" s="2126"/>
      <c r="L479" s="2126"/>
      <c r="M479" s="2126"/>
      <c r="N479" s="2126"/>
      <c r="O479" s="2126"/>
      <c r="P479" s="2126"/>
      <c r="Q479" s="2126"/>
      <c r="R479" s="2126"/>
      <c r="S479" s="2126"/>
      <c r="T479" s="2126"/>
      <c r="U479" s="2126"/>
      <c r="V479" s="2126"/>
      <c r="W479" s="478"/>
      <c r="X479" s="478"/>
      <c r="Y479" s="566"/>
      <c r="Z479" s="566"/>
      <c r="AA479" s="566"/>
      <c r="AB479" s="566"/>
      <c r="AC479" s="566"/>
      <c r="AD479" s="566"/>
      <c r="AE479" s="566"/>
      <c r="AF479" s="566"/>
      <c r="AG479" s="566"/>
      <c r="AH479" s="566"/>
      <c r="AI479" s="566"/>
      <c r="AJ479" s="566"/>
      <c r="AK479" s="566"/>
      <c r="AL479" s="566"/>
      <c r="AM479" s="566"/>
      <c r="AN479" s="566"/>
      <c r="AO479" s="566"/>
      <c r="AP479" s="566"/>
      <c r="AQ479" s="566"/>
      <c r="AR479" s="566"/>
      <c r="AS479" s="566"/>
      <c r="AT479" s="566"/>
      <c r="AU479" s="566"/>
    </row>
    <row r="480" spans="1:47" hidden="1" x14ac:dyDescent="0.15">
      <c r="A480" s="2126"/>
      <c r="B480" s="2126"/>
      <c r="C480" s="2126"/>
      <c r="D480" s="2126"/>
      <c r="E480" s="2126"/>
      <c r="F480" s="2126"/>
      <c r="G480" s="2126"/>
      <c r="H480" s="2126"/>
      <c r="I480" s="2126"/>
      <c r="J480" s="2126"/>
      <c r="K480" s="2126"/>
      <c r="L480" s="2126"/>
      <c r="M480" s="2126"/>
      <c r="N480" s="2126"/>
      <c r="O480" s="2126"/>
      <c r="P480" s="2126"/>
      <c r="Q480" s="2126"/>
      <c r="R480" s="2126"/>
      <c r="S480" s="2126"/>
      <c r="T480" s="2126"/>
      <c r="U480" s="2126"/>
      <c r="V480" s="2126"/>
      <c r="W480" s="478"/>
      <c r="X480" s="478"/>
      <c r="Y480" s="566"/>
      <c r="Z480" s="566"/>
      <c r="AA480" s="566"/>
      <c r="AB480" s="566"/>
      <c r="AC480" s="566"/>
      <c r="AD480" s="566"/>
      <c r="AE480" s="566"/>
      <c r="AF480" s="566"/>
      <c r="AG480" s="566"/>
      <c r="AH480" s="566"/>
      <c r="AI480" s="566"/>
      <c r="AJ480" s="566"/>
      <c r="AK480" s="566"/>
      <c r="AL480" s="566"/>
      <c r="AM480" s="566"/>
      <c r="AN480" s="566"/>
      <c r="AO480" s="566"/>
      <c r="AP480" s="566"/>
      <c r="AQ480" s="566"/>
      <c r="AR480" s="566"/>
      <c r="AS480" s="566"/>
      <c r="AT480" s="566"/>
      <c r="AU480" s="566"/>
    </row>
    <row r="481" spans="1:47" ht="18" hidden="1" x14ac:dyDescent="0.15">
      <c r="A481" s="2126"/>
      <c r="B481" s="2126"/>
      <c r="C481" s="2126"/>
      <c r="D481" s="2849">
        <v>1</v>
      </c>
      <c r="E481" s="2849"/>
      <c r="F481" s="2849"/>
      <c r="G481" s="2850"/>
      <c r="H481" s="2" t="s">
        <v>801</v>
      </c>
      <c r="I481" s="2"/>
      <c r="J481" s="2"/>
      <c r="K481" s="2"/>
      <c r="L481" s="2126"/>
      <c r="M481" s="2126"/>
      <c r="N481" s="2840" t="s">
        <v>1359</v>
      </c>
      <c r="O481" s="2841"/>
      <c r="P481" s="2841"/>
      <c r="Q481" s="2841"/>
      <c r="R481" s="2203"/>
      <c r="S481" s="2126"/>
      <c r="T481" s="2126"/>
      <c r="U481" s="2126"/>
      <c r="V481" s="2126"/>
      <c r="W481" s="478"/>
      <c r="X481" s="478"/>
      <c r="Y481" s="566"/>
      <c r="Z481" s="566"/>
      <c r="AA481" s="566"/>
      <c r="AB481" s="566"/>
      <c r="AC481" s="566"/>
      <c r="AD481" s="566"/>
      <c r="AE481" s="566"/>
      <c r="AF481" s="566"/>
      <c r="AG481" s="566"/>
      <c r="AH481" s="566"/>
      <c r="AI481" s="566"/>
      <c r="AJ481" s="566"/>
      <c r="AK481" s="566"/>
      <c r="AL481" s="566"/>
      <c r="AM481" s="566"/>
      <c r="AN481" s="566"/>
      <c r="AO481" s="566"/>
      <c r="AP481" s="566"/>
      <c r="AQ481" s="566"/>
      <c r="AR481" s="566"/>
      <c r="AS481" s="566"/>
      <c r="AT481" s="566"/>
      <c r="AU481" s="566"/>
    </row>
    <row r="482" spans="1:47" hidden="1" x14ac:dyDescent="0.15">
      <c r="A482" s="2204"/>
      <c r="B482" s="2204"/>
      <c r="C482" s="1309"/>
      <c r="D482" s="2"/>
      <c r="E482" s="2"/>
      <c r="F482" s="2"/>
      <c r="G482" s="2"/>
      <c r="H482" s="2"/>
      <c r="I482" s="2"/>
      <c r="J482" s="2"/>
      <c r="K482" s="2"/>
      <c r="L482" s="2"/>
      <c r="M482" s="2"/>
      <c r="N482" s="2205"/>
      <c r="O482" s="1494"/>
      <c r="P482" s="1494"/>
      <c r="Q482" s="1494"/>
      <c r="R482" s="2206"/>
      <c r="S482" s="2204"/>
      <c r="T482" s="2204"/>
      <c r="U482" s="2204"/>
      <c r="V482" s="2204"/>
      <c r="W482" s="566"/>
      <c r="X482" s="566"/>
      <c r="Y482" s="566"/>
      <c r="Z482" s="566"/>
      <c r="AA482" s="566"/>
      <c r="AB482" s="566"/>
      <c r="AC482" s="566"/>
      <c r="AD482" s="566"/>
      <c r="AE482" s="566"/>
      <c r="AF482" s="566"/>
      <c r="AG482" s="566"/>
      <c r="AH482" s="566"/>
      <c r="AI482" s="566"/>
      <c r="AJ482" s="566"/>
      <c r="AK482" s="566"/>
      <c r="AL482" s="566"/>
      <c r="AM482" s="566"/>
      <c r="AN482" s="566"/>
      <c r="AO482" s="566"/>
      <c r="AP482" s="566"/>
      <c r="AQ482" s="566"/>
      <c r="AR482" s="566"/>
      <c r="AS482" s="566"/>
      <c r="AT482" s="566"/>
      <c r="AU482" s="566"/>
    </row>
    <row r="483" spans="1:47" ht="16" hidden="1" x14ac:dyDescent="0.15">
      <c r="A483" s="2204"/>
      <c r="B483" s="2204"/>
      <c r="C483" s="1309"/>
      <c r="D483" s="2"/>
      <c r="E483" s="2846" t="s">
        <v>386</v>
      </c>
      <c r="F483" s="2847"/>
      <c r="G483" s="2848"/>
      <c r="H483" s="2207" t="s">
        <v>352</v>
      </c>
      <c r="I483" s="2"/>
      <c r="J483" s="2"/>
      <c r="K483" s="2"/>
      <c r="L483" s="2"/>
      <c r="M483" s="2"/>
      <c r="N483" s="2205">
        <v>2</v>
      </c>
      <c r="O483" s="2837" t="s">
        <v>668</v>
      </c>
      <c r="P483" s="2838"/>
      <c r="Q483" s="2839"/>
      <c r="R483" s="2206"/>
      <c r="S483" s="2204"/>
      <c r="T483" s="2204"/>
      <c r="U483" s="2204"/>
      <c r="V483" s="2204"/>
      <c r="W483" s="566"/>
      <c r="X483" s="566"/>
      <c r="Y483" s="566"/>
      <c r="Z483" s="566"/>
      <c r="AA483" s="566"/>
      <c r="AB483" s="566"/>
      <c r="AC483" s="566"/>
      <c r="AD483" s="566"/>
      <c r="AE483" s="566"/>
      <c r="AF483" s="566"/>
      <c r="AG483" s="566"/>
      <c r="AH483" s="566"/>
      <c r="AI483" s="566"/>
      <c r="AJ483" s="566"/>
      <c r="AK483" s="566"/>
      <c r="AL483" s="566"/>
      <c r="AM483" s="566"/>
      <c r="AN483" s="566"/>
      <c r="AO483" s="566"/>
      <c r="AP483" s="566"/>
      <c r="AQ483" s="566"/>
      <c r="AR483" s="566"/>
      <c r="AS483" s="566"/>
      <c r="AT483" s="566"/>
      <c r="AU483" s="566"/>
    </row>
    <row r="484" spans="1:47" hidden="1" x14ac:dyDescent="0.15">
      <c r="A484" s="2204"/>
      <c r="B484" s="2204"/>
      <c r="C484" s="1309"/>
      <c r="D484" s="2"/>
      <c r="E484" s="2"/>
      <c r="F484" s="2"/>
      <c r="G484" s="2"/>
      <c r="H484" s="2"/>
      <c r="I484" s="2"/>
      <c r="J484" s="2"/>
      <c r="K484" s="2"/>
      <c r="L484" s="2"/>
      <c r="M484" s="2"/>
      <c r="N484" s="2205"/>
      <c r="O484" s="1494"/>
      <c r="P484" s="1494"/>
      <c r="Q484" s="1494"/>
      <c r="R484" s="2206"/>
      <c r="S484" s="2204"/>
      <c r="T484" s="2204"/>
      <c r="U484" s="2204"/>
      <c r="V484" s="2204"/>
      <c r="W484" s="566"/>
      <c r="X484" s="566"/>
      <c r="Y484" s="566"/>
      <c r="Z484" s="566"/>
      <c r="AA484" s="566"/>
      <c r="AB484" s="566"/>
      <c r="AC484" s="566"/>
      <c r="AD484" s="566"/>
      <c r="AE484" s="566"/>
      <c r="AF484" s="566"/>
      <c r="AG484" s="566"/>
      <c r="AH484" s="566"/>
      <c r="AI484" s="566"/>
      <c r="AJ484" s="566"/>
      <c r="AK484" s="566"/>
      <c r="AL484" s="566"/>
      <c r="AM484" s="566"/>
      <c r="AN484" s="566"/>
      <c r="AO484" s="566"/>
      <c r="AP484" s="566"/>
      <c r="AQ484" s="566"/>
      <c r="AR484" s="566"/>
      <c r="AS484" s="566"/>
      <c r="AT484" s="566"/>
      <c r="AU484" s="566"/>
    </row>
    <row r="485" spans="1:47" hidden="1" x14ac:dyDescent="0.15">
      <c r="A485" s="2204"/>
      <c r="B485" s="2204"/>
      <c r="C485" s="1309"/>
      <c r="D485" s="2"/>
      <c r="E485" s="2"/>
      <c r="F485" s="2"/>
      <c r="G485" s="2"/>
      <c r="H485" s="2"/>
      <c r="I485" s="2"/>
      <c r="J485" s="2"/>
      <c r="K485" s="2"/>
      <c r="L485" s="2"/>
      <c r="M485" s="2"/>
      <c r="N485" s="2205"/>
      <c r="O485" s="2837" t="s">
        <v>384</v>
      </c>
      <c r="P485" s="2838"/>
      <c r="Q485" s="2839"/>
      <c r="R485" s="2206"/>
      <c r="S485" s="2204"/>
      <c r="T485" s="2204"/>
      <c r="U485" s="2204"/>
      <c r="V485" s="2204"/>
      <c r="W485" s="566"/>
      <c r="X485" s="566"/>
      <c r="Y485" s="566"/>
      <c r="Z485" s="566"/>
      <c r="AA485" s="566"/>
      <c r="AB485" s="566"/>
      <c r="AC485" s="566"/>
      <c r="AD485" s="566"/>
      <c r="AE485" s="566"/>
      <c r="AF485" s="566"/>
      <c r="AG485" s="566"/>
      <c r="AH485" s="566"/>
      <c r="AI485" s="566"/>
      <c r="AJ485" s="566"/>
      <c r="AK485" s="566"/>
      <c r="AL485" s="566"/>
      <c r="AM485" s="566"/>
      <c r="AN485" s="566"/>
      <c r="AO485" s="566"/>
      <c r="AP485" s="566"/>
      <c r="AQ485" s="566"/>
      <c r="AR485" s="566"/>
      <c r="AS485" s="566"/>
      <c r="AT485" s="566"/>
      <c r="AU485" s="566"/>
    </row>
    <row r="486" spans="1:47" hidden="1" x14ac:dyDescent="0.15">
      <c r="A486" s="2204"/>
      <c r="B486" s="2204"/>
      <c r="C486" s="1309"/>
      <c r="D486" s="1309"/>
      <c r="E486" s="1309"/>
      <c r="F486" s="2208"/>
      <c r="G486" s="2208"/>
      <c r="H486" s="2208"/>
      <c r="I486" s="2208"/>
      <c r="J486" s="2208"/>
      <c r="K486" s="2208"/>
      <c r="L486" s="2208"/>
      <c r="M486" s="2208"/>
      <c r="N486" s="2209"/>
      <c r="O486" s="2210"/>
      <c r="P486" s="2210"/>
      <c r="Q486" s="2210"/>
      <c r="R486" s="2211"/>
      <c r="S486" s="2204"/>
      <c r="T486" s="2204"/>
      <c r="U486" s="2204"/>
      <c r="V486" s="2204"/>
      <c r="W486" s="566"/>
      <c r="X486" s="566"/>
      <c r="Y486" s="566"/>
      <c r="Z486" s="566"/>
      <c r="AA486" s="566"/>
      <c r="AB486" s="566"/>
      <c r="AC486" s="566"/>
      <c r="AD486" s="566"/>
      <c r="AE486" s="566"/>
      <c r="AF486" s="566"/>
      <c r="AG486" s="566"/>
      <c r="AH486" s="566"/>
      <c r="AI486" s="566"/>
      <c r="AJ486" s="566"/>
      <c r="AK486" s="566"/>
      <c r="AL486" s="566"/>
      <c r="AM486" s="566"/>
      <c r="AN486" s="566"/>
      <c r="AO486" s="566"/>
      <c r="AP486" s="566"/>
      <c r="AQ486" s="566"/>
      <c r="AR486" s="566"/>
      <c r="AS486" s="566"/>
      <c r="AT486" s="566"/>
      <c r="AU486" s="566"/>
    </row>
    <row r="487" spans="1:47" hidden="1" x14ac:dyDescent="0.15">
      <c r="A487" s="2204"/>
      <c r="B487" s="2204"/>
      <c r="C487" s="1309"/>
      <c r="D487" s="1309"/>
      <c r="E487" s="1309"/>
      <c r="F487" s="2208"/>
      <c r="G487" s="2208"/>
      <c r="H487" s="2208"/>
      <c r="I487" s="2208"/>
      <c r="J487" s="2208"/>
      <c r="K487" s="2208"/>
      <c r="L487" s="2208"/>
      <c r="M487" s="2208"/>
      <c r="N487" s="2208"/>
      <c r="O487" s="2208"/>
      <c r="P487" s="2208"/>
      <c r="Q487" s="2212"/>
      <c r="R487" s="2204"/>
      <c r="S487" s="2204"/>
      <c r="T487" s="2204"/>
      <c r="U487" s="2204"/>
      <c r="V487" s="2204"/>
      <c r="W487" s="566"/>
      <c r="X487" s="566"/>
      <c r="Y487" s="566"/>
      <c r="Z487" s="566"/>
      <c r="AA487" s="566"/>
      <c r="AB487" s="566"/>
      <c r="AC487" s="566"/>
      <c r="AD487" s="566"/>
      <c r="AE487" s="566"/>
      <c r="AF487" s="566"/>
      <c r="AG487" s="566"/>
      <c r="AH487" s="566"/>
      <c r="AI487" s="566"/>
      <c r="AJ487" s="566"/>
      <c r="AK487" s="566"/>
      <c r="AL487" s="566"/>
      <c r="AM487" s="566"/>
      <c r="AN487" s="566"/>
      <c r="AO487" s="566"/>
      <c r="AP487" s="566"/>
      <c r="AQ487" s="566"/>
      <c r="AR487" s="566"/>
      <c r="AS487" s="566"/>
      <c r="AT487" s="566"/>
      <c r="AU487" s="566"/>
    </row>
    <row r="488" spans="1:47" hidden="1" x14ac:dyDescent="0.15">
      <c r="A488" s="2204"/>
      <c r="B488" s="2204"/>
      <c r="C488" s="1309" t="s">
        <v>1237</v>
      </c>
      <c r="D488" s="1309"/>
      <c r="E488" s="1309"/>
      <c r="F488" s="2208"/>
      <c r="G488" s="2208"/>
      <c r="H488" s="2208"/>
      <c r="I488" s="2208"/>
      <c r="J488" s="2208"/>
      <c r="K488" s="2208"/>
      <c r="L488" s="2208"/>
      <c r="M488" s="2208"/>
      <c r="N488" s="2208"/>
      <c r="O488" s="2208"/>
      <c r="P488" s="2208"/>
      <c r="Q488" s="2212"/>
      <c r="R488" s="2204"/>
      <c r="S488" s="2204"/>
      <c r="T488" s="2204"/>
      <c r="U488" s="2204"/>
      <c r="V488" s="2204"/>
      <c r="W488" s="566"/>
      <c r="X488" s="566"/>
      <c r="Y488" s="566"/>
      <c r="Z488" s="566"/>
      <c r="AA488" s="566"/>
      <c r="AB488" s="566"/>
      <c r="AC488" s="566"/>
      <c r="AD488" s="566"/>
      <c r="AE488" s="566"/>
      <c r="AF488" s="566"/>
      <c r="AG488" s="566"/>
      <c r="AH488" s="566"/>
      <c r="AI488" s="566"/>
      <c r="AJ488" s="566"/>
      <c r="AK488" s="566"/>
      <c r="AL488" s="566"/>
      <c r="AM488" s="566"/>
      <c r="AN488" s="566"/>
      <c r="AO488" s="566"/>
      <c r="AP488" s="566"/>
      <c r="AQ488" s="566"/>
      <c r="AR488" s="566"/>
      <c r="AS488" s="566"/>
      <c r="AT488" s="566"/>
      <c r="AU488" s="566"/>
    </row>
    <row r="489" spans="1:47" hidden="1" x14ac:dyDescent="0.15">
      <c r="A489" s="2204"/>
      <c r="B489" s="2204"/>
      <c r="C489" s="1309"/>
      <c r="D489" s="1309"/>
      <c r="E489" s="1309"/>
      <c r="F489" s="2208"/>
      <c r="G489" s="2208"/>
      <c r="H489" s="2208"/>
      <c r="I489" s="2208"/>
      <c r="J489" s="2208"/>
      <c r="K489" s="2208"/>
      <c r="L489" s="2208"/>
      <c r="M489" s="2208"/>
      <c r="N489" s="2208"/>
      <c r="O489" s="2208"/>
      <c r="P489" s="2208"/>
      <c r="Q489" s="2212"/>
      <c r="R489" s="2204"/>
      <c r="S489" s="2204"/>
      <c r="T489" s="2204"/>
      <c r="U489" s="2204"/>
      <c r="V489" s="2204"/>
      <c r="W489" s="566"/>
      <c r="X489" s="566"/>
      <c r="Y489" s="566"/>
      <c r="Z489" s="566"/>
      <c r="AA489" s="566"/>
      <c r="AB489" s="566"/>
      <c r="AC489" s="566"/>
      <c r="AD489" s="566"/>
      <c r="AE489" s="566"/>
      <c r="AF489" s="566"/>
      <c r="AG489" s="566"/>
      <c r="AH489" s="566"/>
      <c r="AI489" s="566"/>
      <c r="AJ489" s="566"/>
      <c r="AK489" s="566"/>
      <c r="AL489" s="566"/>
      <c r="AM489" s="566"/>
      <c r="AN489" s="566"/>
      <c r="AO489" s="566"/>
      <c r="AP489" s="566"/>
      <c r="AQ489" s="566"/>
      <c r="AR489" s="566"/>
      <c r="AS489" s="566"/>
      <c r="AT489" s="566"/>
      <c r="AU489" s="566"/>
    </row>
    <row r="490" spans="1:47" hidden="1" x14ac:dyDescent="0.15">
      <c r="A490" s="2204"/>
      <c r="B490" s="2204"/>
      <c r="C490" s="1309"/>
      <c r="D490" s="1309"/>
      <c r="E490" s="1309"/>
      <c r="F490" s="2208"/>
      <c r="G490" s="2844" t="s">
        <v>1236</v>
      </c>
      <c r="H490" s="2844"/>
      <c r="I490" s="2844"/>
      <c r="J490" s="2208"/>
      <c r="K490" s="2208"/>
      <c r="L490" s="2208"/>
      <c r="M490" s="2208"/>
      <c r="N490" s="2208"/>
      <c r="O490" s="2208"/>
      <c r="P490" s="2208"/>
      <c r="Q490" s="2212"/>
      <c r="R490" s="2204"/>
      <c r="S490" s="2204"/>
      <c r="T490" s="2204"/>
      <c r="U490" s="2204"/>
      <c r="V490" s="2204"/>
      <c r="W490" s="566"/>
      <c r="X490" s="566"/>
      <c r="Y490" s="566"/>
      <c r="Z490" s="566"/>
      <c r="AA490" s="566"/>
      <c r="AB490" s="566"/>
      <c r="AC490" s="566"/>
      <c r="AD490" s="566"/>
      <c r="AE490" s="566"/>
      <c r="AF490" s="566"/>
      <c r="AG490" s="566"/>
      <c r="AH490" s="566"/>
      <c r="AI490" s="566"/>
      <c r="AJ490" s="566"/>
      <c r="AK490" s="566"/>
      <c r="AL490" s="566"/>
      <c r="AM490" s="566"/>
      <c r="AN490" s="566"/>
      <c r="AO490" s="566"/>
      <c r="AP490" s="566"/>
      <c r="AQ490" s="566"/>
      <c r="AR490" s="566"/>
      <c r="AS490" s="566"/>
      <c r="AT490" s="566"/>
      <c r="AU490" s="566"/>
    </row>
    <row r="491" spans="1:47" hidden="1" x14ac:dyDescent="0.15">
      <c r="A491" s="2204"/>
      <c r="B491" s="2204"/>
      <c r="C491" s="1309"/>
      <c r="D491" s="1309"/>
      <c r="E491" s="1309"/>
      <c r="F491" s="2204"/>
      <c r="G491" s="2204"/>
      <c r="H491" s="2204"/>
      <c r="I491" s="2204"/>
      <c r="J491" s="2204"/>
      <c r="K491" s="2204"/>
      <c r="L491" s="2204"/>
      <c r="M491" s="2204"/>
      <c r="N491" s="2204"/>
      <c r="O491" s="2204"/>
      <c r="P491" s="2204"/>
      <c r="Q491" s="2204"/>
      <c r="R491" s="2204"/>
      <c r="S491" s="2204"/>
      <c r="T491" s="2204"/>
      <c r="U491" s="2204"/>
      <c r="V491" s="2204"/>
      <c r="W491" s="566"/>
      <c r="X491" s="566"/>
      <c r="Y491" s="566"/>
      <c r="Z491" s="566"/>
      <c r="AA491" s="566"/>
      <c r="AB491" s="566"/>
      <c r="AC491" s="566"/>
      <c r="AD491" s="566"/>
      <c r="AE491" s="566"/>
      <c r="AF491" s="566"/>
      <c r="AG491" s="566"/>
      <c r="AH491" s="566"/>
      <c r="AI491" s="566"/>
      <c r="AJ491" s="566"/>
      <c r="AK491" s="566"/>
      <c r="AL491" s="566"/>
      <c r="AM491" s="566"/>
      <c r="AN491" s="566"/>
      <c r="AO491" s="566"/>
      <c r="AP491" s="566"/>
      <c r="AQ491" s="566"/>
      <c r="AR491" s="566"/>
      <c r="AS491" s="566"/>
      <c r="AT491" s="566"/>
      <c r="AU491" s="566"/>
    </row>
    <row r="492" spans="1:47" hidden="1" x14ac:dyDescent="0.15">
      <c r="A492" s="2204"/>
      <c r="B492" s="2204"/>
      <c r="C492" s="1309"/>
      <c r="D492" s="1309"/>
      <c r="E492" s="1309"/>
      <c r="F492" s="2204"/>
      <c r="G492" s="2845" t="s">
        <v>1266</v>
      </c>
      <c r="H492" s="2845"/>
      <c r="I492" s="2213">
        <f>'2b'!$F$399</f>
        <v>0.21</v>
      </c>
      <c r="J492" s="2204"/>
      <c r="K492" s="2204"/>
      <c r="L492" s="2204"/>
      <c r="M492" s="2204"/>
      <c r="N492" s="2204"/>
      <c r="O492" s="2204"/>
      <c r="P492" s="2204"/>
      <c r="Q492" s="2204"/>
      <c r="R492" s="2204"/>
      <c r="S492" s="2204"/>
      <c r="T492" s="2204"/>
      <c r="U492" s="2204"/>
      <c r="V492" s="2204"/>
      <c r="W492" s="566"/>
      <c r="X492" s="566"/>
      <c r="Y492" s="566"/>
      <c r="Z492" s="566"/>
      <c r="AA492" s="566"/>
      <c r="AB492" s="566"/>
      <c r="AC492" s="566"/>
      <c r="AD492" s="566"/>
      <c r="AE492" s="566"/>
      <c r="AF492" s="566"/>
      <c r="AG492" s="566"/>
      <c r="AH492" s="566"/>
      <c r="AI492" s="566"/>
      <c r="AJ492" s="566"/>
      <c r="AK492" s="566"/>
      <c r="AL492" s="566"/>
      <c r="AM492" s="566"/>
      <c r="AN492" s="566"/>
      <c r="AO492" s="566"/>
      <c r="AP492" s="566"/>
      <c r="AQ492" s="566"/>
      <c r="AR492" s="566"/>
      <c r="AS492" s="566"/>
      <c r="AT492" s="566"/>
      <c r="AU492" s="566"/>
    </row>
    <row r="493" spans="1:47" hidden="1" x14ac:dyDescent="0.15">
      <c r="A493" s="2204"/>
      <c r="B493" s="2204"/>
      <c r="C493" s="1309"/>
      <c r="D493" s="1309"/>
      <c r="E493" s="1309"/>
      <c r="F493" s="2204"/>
      <c r="G493" s="2842" t="s">
        <v>1271</v>
      </c>
      <c r="H493" s="2843"/>
      <c r="I493" s="2214">
        <f>'2b'!$F$401</f>
        <v>0.21</v>
      </c>
      <c r="J493" s="2204"/>
      <c r="K493" s="2204"/>
      <c r="L493" s="2204"/>
      <c r="M493" s="2204"/>
      <c r="N493" s="2204"/>
      <c r="O493" s="2204"/>
      <c r="P493" s="2204"/>
      <c r="Q493" s="2204"/>
      <c r="R493" s="2204"/>
      <c r="S493" s="2204"/>
      <c r="T493" s="2204"/>
      <c r="U493" s="2204"/>
      <c r="V493" s="2204"/>
      <c r="W493" s="566"/>
      <c r="X493" s="566"/>
      <c r="Y493" s="566"/>
      <c r="Z493" s="566"/>
      <c r="AA493" s="566"/>
      <c r="AB493" s="566"/>
      <c r="AC493" s="566"/>
      <c r="AD493" s="566"/>
      <c r="AE493" s="566"/>
      <c r="AF493" s="566"/>
      <c r="AG493" s="566"/>
      <c r="AH493" s="566"/>
      <c r="AI493" s="566"/>
      <c r="AJ493" s="566"/>
      <c r="AK493" s="566"/>
      <c r="AL493" s="566"/>
      <c r="AM493" s="566"/>
      <c r="AN493" s="566"/>
      <c r="AO493" s="566"/>
      <c r="AP493" s="566"/>
      <c r="AQ493" s="566"/>
      <c r="AR493" s="566"/>
      <c r="AS493" s="566"/>
      <c r="AT493" s="566"/>
      <c r="AU493" s="566"/>
    </row>
    <row r="494" spans="1:47" hidden="1" x14ac:dyDescent="0.15">
      <c r="A494" s="2204"/>
      <c r="B494" s="2204"/>
      <c r="C494" s="1309"/>
      <c r="D494" s="1309"/>
      <c r="E494" s="1309"/>
      <c r="F494" s="2204"/>
      <c r="G494" s="2204"/>
      <c r="H494" s="2204"/>
      <c r="I494" s="2204"/>
      <c r="J494" s="2204"/>
      <c r="K494" s="2204"/>
      <c r="L494" s="2204"/>
      <c r="M494" s="2204"/>
      <c r="N494" s="2204"/>
      <c r="O494" s="2204"/>
      <c r="P494" s="2204"/>
      <c r="Q494" s="2204"/>
      <c r="R494" s="2204"/>
      <c r="S494" s="2204"/>
      <c r="T494" s="2204"/>
      <c r="U494" s="2204"/>
      <c r="V494" s="2204"/>
      <c r="W494" s="566"/>
      <c r="X494" s="566"/>
      <c r="Y494" s="566"/>
      <c r="Z494" s="566"/>
      <c r="AA494" s="566"/>
      <c r="AB494" s="566"/>
      <c r="AC494" s="566"/>
      <c r="AD494" s="566"/>
      <c r="AE494" s="566"/>
      <c r="AF494" s="566"/>
      <c r="AG494" s="566"/>
      <c r="AH494" s="566"/>
      <c r="AI494" s="566"/>
      <c r="AJ494" s="566"/>
      <c r="AK494" s="566"/>
      <c r="AL494" s="566"/>
      <c r="AM494" s="566"/>
      <c r="AN494" s="566"/>
      <c r="AO494" s="566"/>
      <c r="AP494" s="566"/>
      <c r="AQ494" s="566"/>
      <c r="AR494" s="566"/>
      <c r="AS494" s="566"/>
      <c r="AT494" s="566"/>
      <c r="AU494" s="566"/>
    </row>
    <row r="495" spans="1:47" x14ac:dyDescent="0.15">
      <c r="A495" s="2117"/>
      <c r="B495" s="2117"/>
      <c r="C495" s="2118"/>
      <c r="D495" s="2118"/>
      <c r="E495" s="2118"/>
      <c r="F495" s="2117"/>
      <c r="G495" s="2117"/>
      <c r="H495" s="2117"/>
      <c r="I495" s="2117"/>
      <c r="J495" s="2117"/>
      <c r="K495" s="2117"/>
      <c r="L495" s="2117"/>
      <c r="M495" s="2117"/>
      <c r="N495" s="2117"/>
      <c r="O495" s="2117"/>
      <c r="P495" s="2117"/>
      <c r="Q495" s="2117"/>
      <c r="R495" s="2117"/>
      <c r="S495" s="2117"/>
      <c r="T495" s="2117"/>
      <c r="U495" s="2117"/>
      <c r="V495" s="2117"/>
      <c r="W495" s="566"/>
      <c r="X495" s="566"/>
      <c r="Y495" s="566"/>
      <c r="Z495" s="566"/>
      <c r="AA495" s="566"/>
      <c r="AB495" s="566"/>
      <c r="AC495" s="566"/>
      <c r="AD495" s="566"/>
      <c r="AE495" s="566"/>
      <c r="AF495" s="566"/>
      <c r="AG495" s="566"/>
      <c r="AH495" s="566"/>
      <c r="AI495" s="566"/>
      <c r="AJ495" s="566"/>
      <c r="AK495" s="566"/>
      <c r="AL495" s="566"/>
      <c r="AM495" s="566"/>
      <c r="AN495" s="566"/>
      <c r="AO495" s="566"/>
      <c r="AP495" s="566"/>
      <c r="AQ495" s="566"/>
      <c r="AR495" s="566"/>
      <c r="AS495" s="566"/>
      <c r="AT495" s="566"/>
      <c r="AU495" s="566"/>
    </row>
    <row r="496" spans="1:47" x14ac:dyDescent="0.15">
      <c r="A496" s="566"/>
      <c r="B496" s="566"/>
      <c r="C496" s="569"/>
      <c r="D496" s="569"/>
      <c r="E496" s="569"/>
      <c r="F496" s="566"/>
      <c r="G496" s="566"/>
      <c r="H496" s="566"/>
      <c r="I496" s="566"/>
      <c r="J496" s="566"/>
      <c r="K496" s="566"/>
      <c r="L496" s="566"/>
      <c r="M496" s="566"/>
      <c r="N496" s="566"/>
      <c r="O496" s="566"/>
      <c r="P496" s="566"/>
      <c r="Q496" s="566"/>
      <c r="R496" s="566"/>
      <c r="S496" s="566"/>
      <c r="T496" s="566"/>
      <c r="U496" s="566"/>
      <c r="V496" s="566"/>
      <c r="W496" s="566"/>
      <c r="X496" s="566"/>
      <c r="Y496" s="566"/>
      <c r="Z496" s="566"/>
      <c r="AA496" s="566"/>
      <c r="AB496" s="566"/>
      <c r="AC496" s="566"/>
      <c r="AD496" s="566"/>
      <c r="AE496" s="566"/>
      <c r="AF496" s="566"/>
      <c r="AG496" s="566"/>
      <c r="AH496" s="566"/>
      <c r="AI496" s="566"/>
      <c r="AJ496" s="566"/>
      <c r="AK496" s="566"/>
      <c r="AL496" s="566"/>
      <c r="AM496" s="566"/>
      <c r="AN496" s="566"/>
      <c r="AO496" s="566"/>
      <c r="AP496" s="566"/>
      <c r="AQ496" s="566"/>
      <c r="AR496" s="566"/>
      <c r="AS496" s="566"/>
      <c r="AT496" s="566"/>
      <c r="AU496" s="566"/>
    </row>
    <row r="497" spans="1:47" x14ac:dyDescent="0.15">
      <c r="A497" s="566"/>
      <c r="B497" s="566"/>
      <c r="C497" s="569"/>
      <c r="D497" s="569"/>
      <c r="E497" s="569"/>
      <c r="F497" s="566"/>
      <c r="G497" s="566"/>
      <c r="H497" s="566"/>
      <c r="I497" s="566"/>
      <c r="J497" s="566"/>
      <c r="K497" s="566"/>
      <c r="L497" s="566"/>
      <c r="M497" s="566"/>
      <c r="N497" s="566"/>
      <c r="O497" s="566"/>
      <c r="P497" s="566"/>
      <c r="Q497" s="566"/>
      <c r="R497" s="566"/>
      <c r="S497" s="566"/>
      <c r="T497" s="566"/>
      <c r="U497" s="566"/>
      <c r="V497" s="566"/>
      <c r="W497" s="566"/>
      <c r="X497" s="566"/>
      <c r="Y497" s="566"/>
      <c r="Z497" s="566"/>
      <c r="AA497" s="566"/>
      <c r="AB497" s="566"/>
      <c r="AC497" s="566"/>
      <c r="AD497" s="566"/>
      <c r="AE497" s="566"/>
      <c r="AF497" s="566"/>
      <c r="AG497" s="566"/>
      <c r="AH497" s="566"/>
      <c r="AI497" s="566"/>
      <c r="AJ497" s="566"/>
      <c r="AK497" s="566"/>
      <c r="AL497" s="566"/>
      <c r="AM497" s="566"/>
      <c r="AN497" s="566"/>
      <c r="AO497" s="566"/>
      <c r="AP497" s="566"/>
      <c r="AQ497" s="566"/>
      <c r="AR497" s="566"/>
      <c r="AS497" s="566"/>
      <c r="AT497" s="566"/>
      <c r="AU497" s="566"/>
    </row>
    <row r="498" spans="1:47" x14ac:dyDescent="0.15">
      <c r="A498" s="566"/>
      <c r="B498" s="566"/>
      <c r="C498" s="569"/>
      <c r="D498" s="569"/>
      <c r="E498" s="569"/>
      <c r="F498" s="566"/>
      <c r="G498" s="566"/>
      <c r="H498" s="566"/>
      <c r="I498" s="566"/>
      <c r="J498" s="566"/>
      <c r="K498" s="566"/>
      <c r="L498" s="566"/>
      <c r="M498" s="566"/>
      <c r="N498" s="566"/>
      <c r="O498" s="566"/>
      <c r="P498" s="566"/>
      <c r="Q498" s="566"/>
      <c r="R498" s="566"/>
      <c r="S498" s="566"/>
      <c r="T498" s="566"/>
      <c r="U498" s="566"/>
      <c r="V498" s="566"/>
      <c r="W498" s="566"/>
      <c r="X498" s="566"/>
      <c r="Y498" s="566"/>
      <c r="Z498" s="566"/>
      <c r="AA498" s="566"/>
      <c r="AB498" s="566"/>
      <c r="AC498" s="566"/>
      <c r="AD498" s="566"/>
      <c r="AE498" s="566"/>
      <c r="AF498" s="566"/>
      <c r="AG498" s="566"/>
      <c r="AH498" s="566"/>
      <c r="AI498" s="566"/>
      <c r="AJ498" s="566"/>
      <c r="AK498" s="566"/>
      <c r="AL498" s="566"/>
      <c r="AM498" s="566"/>
      <c r="AN498" s="566"/>
      <c r="AO498" s="566"/>
      <c r="AP498" s="566"/>
      <c r="AQ498" s="566"/>
      <c r="AR498" s="566"/>
      <c r="AS498" s="566"/>
      <c r="AT498" s="566"/>
      <c r="AU498" s="566"/>
    </row>
    <row r="499" spans="1:47" x14ac:dyDescent="0.15">
      <c r="A499" s="566"/>
      <c r="B499" s="566"/>
      <c r="C499" s="569"/>
      <c r="D499" s="569"/>
      <c r="E499" s="569"/>
      <c r="F499" s="566"/>
      <c r="G499" s="566"/>
      <c r="H499" s="566"/>
      <c r="I499" s="566"/>
      <c r="J499" s="566"/>
      <c r="K499" s="566"/>
      <c r="L499" s="566"/>
      <c r="M499" s="566"/>
      <c r="N499" s="566"/>
      <c r="O499" s="566"/>
      <c r="P499" s="566"/>
      <c r="Q499" s="566"/>
      <c r="R499" s="566"/>
      <c r="S499" s="566"/>
      <c r="T499" s="566"/>
      <c r="U499" s="566"/>
      <c r="V499" s="566"/>
      <c r="W499" s="566"/>
      <c r="X499" s="566"/>
      <c r="Y499" s="566"/>
      <c r="Z499" s="566"/>
      <c r="AA499" s="566"/>
      <c r="AB499" s="566"/>
      <c r="AC499" s="566"/>
      <c r="AD499" s="566"/>
      <c r="AE499" s="566"/>
      <c r="AF499" s="566"/>
      <c r="AG499" s="566"/>
      <c r="AH499" s="566"/>
      <c r="AI499" s="566"/>
      <c r="AJ499" s="566"/>
      <c r="AK499" s="566"/>
      <c r="AL499" s="566"/>
      <c r="AM499" s="566"/>
      <c r="AN499" s="566"/>
      <c r="AO499" s="566"/>
      <c r="AP499" s="566"/>
      <c r="AQ499" s="566"/>
      <c r="AR499" s="566"/>
      <c r="AS499" s="566"/>
      <c r="AT499" s="566"/>
      <c r="AU499" s="566"/>
    </row>
    <row r="500" spans="1:47" x14ac:dyDescent="0.15">
      <c r="A500" s="566"/>
      <c r="B500" s="566"/>
      <c r="C500" s="566"/>
      <c r="D500" s="566"/>
      <c r="E500" s="566"/>
      <c r="F500" s="566"/>
      <c r="G500" s="566"/>
      <c r="H500" s="566"/>
      <c r="I500" s="566"/>
      <c r="J500" s="566"/>
      <c r="K500" s="566"/>
      <c r="L500" s="566"/>
      <c r="M500" s="566"/>
      <c r="N500" s="566"/>
      <c r="O500" s="566"/>
      <c r="P500" s="566"/>
      <c r="Q500" s="566"/>
      <c r="R500" s="566"/>
      <c r="S500" s="566"/>
      <c r="T500" s="566"/>
      <c r="U500" s="566"/>
      <c r="V500" s="566"/>
      <c r="W500" s="566"/>
      <c r="X500" s="566"/>
      <c r="Y500" s="566"/>
      <c r="Z500" s="566"/>
      <c r="AA500" s="566"/>
      <c r="AB500" s="566"/>
      <c r="AC500" s="566"/>
      <c r="AD500" s="566"/>
      <c r="AE500" s="566"/>
      <c r="AF500" s="566"/>
      <c r="AG500" s="566"/>
      <c r="AH500" s="566"/>
      <c r="AI500" s="566"/>
      <c r="AJ500" s="566"/>
      <c r="AK500" s="566"/>
      <c r="AL500" s="566"/>
      <c r="AM500" s="566"/>
      <c r="AN500" s="566"/>
      <c r="AO500" s="566"/>
      <c r="AP500" s="566"/>
      <c r="AQ500" s="566"/>
      <c r="AR500" s="566"/>
      <c r="AS500" s="566"/>
      <c r="AT500" s="566"/>
      <c r="AU500" s="566"/>
    </row>
    <row r="501" spans="1:47" x14ac:dyDescent="0.15">
      <c r="A501" s="566"/>
      <c r="B501" s="566"/>
      <c r="C501" s="566"/>
      <c r="D501" s="566"/>
      <c r="E501" s="566"/>
      <c r="F501" s="566"/>
      <c r="G501" s="566"/>
      <c r="H501" s="566"/>
      <c r="I501" s="566"/>
      <c r="J501" s="566"/>
      <c r="K501" s="566"/>
      <c r="L501" s="566"/>
      <c r="M501" s="566"/>
      <c r="N501" s="566"/>
      <c r="O501" s="566"/>
      <c r="P501" s="566"/>
      <c r="Q501" s="566"/>
      <c r="R501" s="566"/>
      <c r="S501" s="566"/>
      <c r="T501" s="566"/>
      <c r="U501" s="566"/>
      <c r="V501" s="566"/>
      <c r="W501" s="566"/>
      <c r="X501" s="566"/>
      <c r="Y501" s="566"/>
      <c r="Z501" s="566"/>
      <c r="AA501" s="566"/>
      <c r="AB501" s="566"/>
      <c r="AC501" s="566"/>
      <c r="AD501" s="566"/>
      <c r="AE501" s="566"/>
      <c r="AF501" s="566"/>
      <c r="AG501" s="566"/>
      <c r="AH501" s="566"/>
      <c r="AI501" s="566"/>
      <c r="AJ501" s="566"/>
      <c r="AK501" s="566"/>
      <c r="AL501" s="566"/>
      <c r="AM501" s="566"/>
      <c r="AN501" s="566"/>
      <c r="AO501" s="566"/>
      <c r="AP501" s="566"/>
      <c r="AQ501" s="566"/>
      <c r="AR501" s="566"/>
      <c r="AS501" s="566"/>
      <c r="AT501" s="566"/>
      <c r="AU501" s="566"/>
    </row>
    <row r="502" spans="1:47" x14ac:dyDescent="0.15">
      <c r="A502" s="566"/>
      <c r="B502" s="566"/>
      <c r="C502" s="566"/>
      <c r="D502" s="566"/>
      <c r="E502" s="566"/>
      <c r="F502" s="566"/>
      <c r="G502" s="566"/>
      <c r="H502" s="566"/>
      <c r="I502" s="566"/>
      <c r="J502" s="566"/>
      <c r="K502" s="566"/>
      <c r="L502" s="566"/>
      <c r="M502" s="566"/>
      <c r="N502" s="566"/>
      <c r="O502" s="566"/>
      <c r="P502" s="566"/>
      <c r="Q502" s="566"/>
      <c r="R502" s="566"/>
      <c r="S502" s="566"/>
      <c r="T502" s="566"/>
      <c r="U502" s="566"/>
      <c r="V502" s="566"/>
      <c r="W502" s="566"/>
      <c r="X502" s="566"/>
      <c r="Y502" s="566"/>
      <c r="Z502" s="566"/>
      <c r="AA502" s="566"/>
      <c r="AB502" s="566"/>
      <c r="AC502" s="566"/>
      <c r="AD502" s="566"/>
      <c r="AE502" s="566"/>
      <c r="AF502" s="566"/>
      <c r="AG502" s="566"/>
      <c r="AH502" s="566"/>
      <c r="AI502" s="566"/>
      <c r="AJ502" s="566"/>
      <c r="AK502" s="566"/>
      <c r="AL502" s="566"/>
      <c r="AM502" s="566"/>
      <c r="AN502" s="566"/>
      <c r="AO502" s="566"/>
      <c r="AP502" s="566"/>
      <c r="AQ502" s="566"/>
      <c r="AR502" s="566"/>
      <c r="AS502" s="566"/>
      <c r="AT502" s="566"/>
      <c r="AU502" s="566"/>
    </row>
    <row r="503" spans="1:47" x14ac:dyDescent="0.15">
      <c r="A503" s="566"/>
      <c r="B503" s="566"/>
      <c r="C503" s="566"/>
      <c r="D503" s="566"/>
      <c r="E503" s="566"/>
      <c r="F503" s="566"/>
      <c r="G503" s="566"/>
      <c r="H503" s="566"/>
      <c r="I503" s="566"/>
      <c r="J503" s="566"/>
      <c r="K503" s="566"/>
      <c r="L503" s="566"/>
      <c r="M503" s="566"/>
      <c r="N503" s="566"/>
      <c r="O503" s="566"/>
      <c r="P503" s="566"/>
      <c r="Q503" s="566"/>
      <c r="R503" s="566"/>
      <c r="S503" s="566"/>
      <c r="T503" s="566"/>
      <c r="U503" s="566"/>
      <c r="V503" s="566"/>
      <c r="W503" s="566"/>
      <c r="X503" s="566"/>
      <c r="Y503" s="566"/>
      <c r="Z503" s="566"/>
      <c r="AA503" s="566"/>
      <c r="AB503" s="566"/>
      <c r="AC503" s="566"/>
      <c r="AD503" s="566"/>
      <c r="AE503" s="566"/>
      <c r="AF503" s="566"/>
      <c r="AG503" s="566"/>
      <c r="AH503" s="566"/>
      <c r="AI503" s="566"/>
      <c r="AJ503" s="566"/>
      <c r="AK503" s="566"/>
      <c r="AL503" s="566"/>
      <c r="AM503" s="566"/>
      <c r="AN503" s="566"/>
      <c r="AO503" s="566"/>
      <c r="AP503" s="566"/>
      <c r="AQ503" s="566"/>
      <c r="AR503" s="566"/>
      <c r="AS503" s="566"/>
      <c r="AT503" s="566"/>
      <c r="AU503" s="566"/>
    </row>
    <row r="504" spans="1:47" x14ac:dyDescent="0.15">
      <c r="A504" s="566"/>
      <c r="B504" s="566"/>
      <c r="C504" s="566"/>
      <c r="D504" s="566"/>
      <c r="E504" s="566"/>
      <c r="F504" s="566"/>
      <c r="G504" s="566"/>
      <c r="H504" s="566"/>
      <c r="I504" s="566"/>
      <c r="J504" s="566"/>
      <c r="K504" s="566"/>
      <c r="L504" s="566"/>
      <c r="M504" s="566"/>
      <c r="N504" s="566"/>
      <c r="O504" s="566"/>
      <c r="P504" s="566"/>
      <c r="Q504" s="566"/>
      <c r="R504" s="566"/>
      <c r="S504" s="566"/>
      <c r="T504" s="566"/>
      <c r="U504" s="566"/>
      <c r="V504" s="566"/>
      <c r="W504" s="566"/>
      <c r="X504" s="566"/>
      <c r="Y504" s="566"/>
      <c r="Z504" s="566"/>
      <c r="AA504" s="566"/>
      <c r="AB504" s="566"/>
      <c r="AC504" s="566"/>
      <c r="AD504" s="566"/>
      <c r="AE504" s="566"/>
      <c r="AF504" s="566"/>
      <c r="AG504" s="566"/>
      <c r="AH504" s="566"/>
      <c r="AI504" s="566"/>
      <c r="AJ504" s="566"/>
      <c r="AK504" s="566"/>
      <c r="AL504" s="566"/>
      <c r="AM504" s="566"/>
      <c r="AN504" s="566"/>
      <c r="AO504" s="566"/>
      <c r="AP504" s="566"/>
      <c r="AQ504" s="566"/>
      <c r="AR504" s="566"/>
      <c r="AS504" s="566"/>
      <c r="AT504" s="566"/>
      <c r="AU504" s="566"/>
    </row>
    <row r="505" spans="1:47" x14ac:dyDescent="0.15">
      <c r="A505" s="566"/>
      <c r="B505" s="566"/>
      <c r="C505" s="566"/>
      <c r="D505" s="566"/>
      <c r="E505" s="566"/>
      <c r="F505" s="566"/>
      <c r="G505" s="566"/>
      <c r="H505" s="566"/>
      <c r="I505" s="566"/>
      <c r="J505" s="566"/>
      <c r="K505" s="566"/>
      <c r="L505" s="566"/>
      <c r="M505" s="566"/>
      <c r="N505" s="566"/>
      <c r="O505" s="566"/>
      <c r="P505" s="566"/>
      <c r="Q505" s="566"/>
      <c r="R505" s="566"/>
      <c r="S505" s="566"/>
      <c r="T505" s="566"/>
      <c r="U505" s="566"/>
      <c r="V505" s="566"/>
      <c r="W505" s="566"/>
      <c r="X505" s="566"/>
      <c r="Y505" s="566"/>
      <c r="Z505" s="566"/>
      <c r="AA505" s="566"/>
      <c r="AB505" s="566"/>
      <c r="AC505" s="566"/>
      <c r="AD505" s="566"/>
      <c r="AE505" s="566"/>
      <c r="AF505" s="566"/>
      <c r="AG505" s="566"/>
      <c r="AH505" s="566"/>
      <c r="AI505" s="566"/>
      <c r="AJ505" s="566"/>
      <c r="AK505" s="566"/>
      <c r="AL505" s="566"/>
      <c r="AM505" s="566"/>
      <c r="AN505" s="566"/>
      <c r="AO505" s="566"/>
      <c r="AP505" s="566"/>
      <c r="AQ505" s="566"/>
      <c r="AR505" s="566"/>
      <c r="AS505" s="566"/>
      <c r="AT505" s="566"/>
      <c r="AU505" s="566"/>
    </row>
    <row r="506" spans="1:47" x14ac:dyDescent="0.15">
      <c r="A506" s="566"/>
      <c r="B506" s="566"/>
      <c r="C506" s="566"/>
      <c r="D506" s="566"/>
      <c r="E506" s="566"/>
      <c r="F506" s="566"/>
      <c r="G506" s="566"/>
      <c r="H506" s="566"/>
      <c r="I506" s="566"/>
      <c r="J506" s="566"/>
      <c r="K506" s="566"/>
      <c r="L506" s="566"/>
      <c r="M506" s="566"/>
      <c r="N506" s="566"/>
      <c r="O506" s="566"/>
      <c r="P506" s="566"/>
      <c r="Q506" s="566"/>
      <c r="R506" s="566"/>
      <c r="S506" s="566"/>
      <c r="T506" s="566"/>
      <c r="U506" s="566"/>
      <c r="V506" s="566"/>
      <c r="W506" s="566"/>
      <c r="X506" s="566"/>
      <c r="Y506" s="566"/>
      <c r="Z506" s="566"/>
      <c r="AA506" s="566"/>
      <c r="AB506" s="566"/>
      <c r="AC506" s="566"/>
      <c r="AD506" s="566"/>
      <c r="AE506" s="566"/>
      <c r="AF506" s="566"/>
      <c r="AG506" s="566"/>
      <c r="AH506" s="566"/>
      <c r="AI506" s="566"/>
      <c r="AJ506" s="566"/>
      <c r="AK506" s="566"/>
      <c r="AL506" s="566"/>
      <c r="AM506" s="566"/>
      <c r="AN506" s="566"/>
      <c r="AO506" s="566"/>
      <c r="AP506" s="566"/>
      <c r="AQ506" s="566"/>
      <c r="AR506" s="566"/>
      <c r="AS506" s="566"/>
      <c r="AT506" s="566"/>
      <c r="AU506" s="566"/>
    </row>
    <row r="507" spans="1:47" x14ac:dyDescent="0.15">
      <c r="A507" s="566"/>
      <c r="B507" s="566"/>
      <c r="C507" s="566"/>
      <c r="D507" s="566"/>
      <c r="E507" s="566"/>
      <c r="F507" s="566"/>
      <c r="G507" s="566"/>
      <c r="H507" s="566"/>
      <c r="I507" s="566"/>
      <c r="J507" s="566"/>
      <c r="K507" s="566"/>
      <c r="L507" s="566"/>
      <c r="M507" s="566"/>
      <c r="N507" s="566"/>
      <c r="O507" s="566"/>
      <c r="P507" s="566"/>
      <c r="Q507" s="566"/>
      <c r="R507" s="566"/>
      <c r="S507" s="566"/>
      <c r="T507" s="566"/>
      <c r="U507" s="566"/>
      <c r="V507" s="566"/>
      <c r="W507" s="566"/>
      <c r="X507" s="566"/>
      <c r="Y507" s="566"/>
      <c r="Z507" s="566"/>
      <c r="AA507" s="566"/>
      <c r="AB507" s="566"/>
      <c r="AC507" s="566"/>
      <c r="AD507" s="566"/>
      <c r="AE507" s="566"/>
      <c r="AF507" s="566"/>
      <c r="AG507" s="566"/>
      <c r="AH507" s="566"/>
      <c r="AI507" s="566"/>
      <c r="AJ507" s="566"/>
      <c r="AK507" s="566"/>
      <c r="AL507" s="566"/>
      <c r="AM507" s="566"/>
      <c r="AN507" s="566"/>
      <c r="AO507" s="566"/>
      <c r="AP507" s="566"/>
      <c r="AQ507" s="566"/>
      <c r="AR507" s="566"/>
      <c r="AS507" s="566"/>
      <c r="AT507" s="566"/>
      <c r="AU507" s="566"/>
    </row>
    <row r="508" spans="1:47" x14ac:dyDescent="0.15">
      <c r="A508" s="566"/>
      <c r="B508" s="566"/>
      <c r="C508" s="566"/>
      <c r="D508" s="566"/>
      <c r="E508" s="566"/>
      <c r="F508" s="566"/>
      <c r="G508" s="566"/>
      <c r="H508" s="566"/>
      <c r="I508" s="566"/>
      <c r="J508" s="566"/>
      <c r="K508" s="566"/>
      <c r="L508" s="566"/>
      <c r="M508" s="566"/>
      <c r="N508" s="566"/>
      <c r="O508" s="566"/>
      <c r="P508" s="566"/>
      <c r="Q508" s="566"/>
      <c r="R508" s="566"/>
      <c r="S508" s="566"/>
      <c r="T508" s="566"/>
      <c r="U508" s="566"/>
      <c r="V508" s="566"/>
      <c r="W508" s="566"/>
      <c r="X508" s="566"/>
      <c r="Y508" s="566"/>
      <c r="Z508" s="566"/>
      <c r="AA508" s="566"/>
      <c r="AB508" s="566"/>
      <c r="AC508" s="566"/>
      <c r="AD508" s="566"/>
      <c r="AE508" s="566"/>
      <c r="AF508" s="566"/>
      <c r="AG508" s="566"/>
      <c r="AH508" s="566"/>
      <c r="AI508" s="566"/>
      <c r="AJ508" s="566"/>
      <c r="AK508" s="566"/>
      <c r="AL508" s="566"/>
      <c r="AM508" s="566"/>
      <c r="AN508" s="566"/>
      <c r="AO508" s="566"/>
      <c r="AP508" s="566"/>
      <c r="AQ508" s="566"/>
      <c r="AR508" s="566"/>
      <c r="AS508" s="566"/>
      <c r="AT508" s="566"/>
      <c r="AU508" s="566"/>
    </row>
    <row r="509" spans="1:47" x14ac:dyDescent="0.15">
      <c r="A509" s="566"/>
      <c r="B509" s="566"/>
      <c r="C509" s="566"/>
      <c r="D509" s="566"/>
      <c r="E509" s="566"/>
      <c r="F509" s="566"/>
      <c r="G509" s="566"/>
      <c r="H509" s="566"/>
      <c r="I509" s="566"/>
      <c r="J509" s="566"/>
      <c r="K509" s="566"/>
      <c r="L509" s="566"/>
      <c r="M509" s="566"/>
      <c r="N509" s="566"/>
      <c r="O509" s="566"/>
      <c r="P509" s="566"/>
      <c r="Q509" s="566"/>
      <c r="R509" s="566"/>
      <c r="S509" s="566"/>
      <c r="T509" s="566"/>
      <c r="U509" s="566"/>
      <c r="V509" s="566"/>
      <c r="W509" s="566"/>
      <c r="X509" s="566"/>
      <c r="Y509" s="566"/>
      <c r="Z509" s="566"/>
      <c r="AA509" s="566"/>
      <c r="AB509" s="566"/>
      <c r="AC509" s="566"/>
      <c r="AD509" s="566"/>
      <c r="AE509" s="566"/>
      <c r="AF509" s="566"/>
      <c r="AG509" s="566"/>
      <c r="AH509" s="566"/>
      <c r="AI509" s="566"/>
      <c r="AJ509" s="566"/>
      <c r="AK509" s="566"/>
      <c r="AL509" s="566"/>
      <c r="AM509" s="566"/>
      <c r="AN509" s="566"/>
      <c r="AO509" s="566"/>
      <c r="AP509" s="566"/>
      <c r="AQ509" s="566"/>
      <c r="AR509" s="566"/>
      <c r="AS509" s="566"/>
      <c r="AT509" s="566"/>
      <c r="AU509" s="566"/>
    </row>
    <row r="510" spans="1:47" x14ac:dyDescent="0.15">
      <c r="A510" s="566"/>
      <c r="B510" s="566"/>
      <c r="C510" s="566"/>
      <c r="D510" s="566"/>
      <c r="E510" s="566"/>
      <c r="F510" s="566"/>
      <c r="G510" s="566"/>
      <c r="H510" s="566"/>
      <c r="I510" s="566"/>
      <c r="J510" s="566"/>
      <c r="K510" s="566"/>
      <c r="L510" s="566"/>
      <c r="M510" s="566"/>
      <c r="N510" s="566"/>
      <c r="O510" s="566"/>
      <c r="P510" s="566"/>
      <c r="Q510" s="566"/>
      <c r="R510" s="566"/>
      <c r="S510" s="566"/>
      <c r="T510" s="566"/>
      <c r="U510" s="566"/>
      <c r="V510" s="566"/>
      <c r="W510" s="566"/>
      <c r="X510" s="566"/>
      <c r="Y510" s="566"/>
      <c r="Z510" s="566"/>
      <c r="AA510" s="566"/>
      <c r="AB510" s="566"/>
      <c r="AC510" s="566"/>
      <c r="AD510" s="566"/>
      <c r="AE510" s="566"/>
      <c r="AF510" s="566"/>
      <c r="AG510" s="566"/>
      <c r="AH510" s="566"/>
      <c r="AI510" s="566"/>
      <c r="AJ510" s="566"/>
      <c r="AK510" s="566"/>
      <c r="AL510" s="566"/>
      <c r="AM510" s="566"/>
      <c r="AN510" s="566"/>
      <c r="AO510" s="566"/>
      <c r="AP510" s="566"/>
      <c r="AQ510" s="566"/>
      <c r="AR510" s="566"/>
      <c r="AS510" s="566"/>
      <c r="AT510" s="566"/>
      <c r="AU510" s="566"/>
    </row>
    <row r="511" spans="1:47" x14ac:dyDescent="0.15">
      <c r="A511" s="566"/>
      <c r="B511" s="566"/>
      <c r="C511" s="566"/>
      <c r="D511" s="566"/>
      <c r="E511" s="566"/>
      <c r="F511" s="566"/>
      <c r="G511" s="566"/>
      <c r="H511" s="566"/>
      <c r="I511" s="566"/>
      <c r="J511" s="566"/>
      <c r="K511" s="566"/>
      <c r="L511" s="566"/>
      <c r="M511" s="566"/>
      <c r="N511" s="566"/>
      <c r="O511" s="566"/>
      <c r="P511" s="566"/>
      <c r="Q511" s="566"/>
      <c r="R511" s="566"/>
      <c r="S511" s="566"/>
      <c r="T511" s="566"/>
      <c r="U511" s="566"/>
      <c r="V511" s="566"/>
      <c r="W511" s="566"/>
      <c r="X511" s="566"/>
      <c r="Y511" s="566"/>
      <c r="Z511" s="566"/>
      <c r="AA511" s="566"/>
      <c r="AB511" s="566"/>
      <c r="AC511" s="566"/>
      <c r="AD511" s="566"/>
      <c r="AE511" s="566"/>
      <c r="AF511" s="566"/>
      <c r="AG511" s="566"/>
      <c r="AH511" s="566"/>
      <c r="AI511" s="566"/>
      <c r="AJ511" s="566"/>
      <c r="AK511" s="566"/>
      <c r="AL511" s="566"/>
      <c r="AM511" s="566"/>
      <c r="AN511" s="566"/>
      <c r="AO511" s="566"/>
      <c r="AP511" s="566"/>
      <c r="AQ511" s="566"/>
      <c r="AR511" s="566"/>
      <c r="AS511" s="566"/>
      <c r="AT511" s="566"/>
      <c r="AU511" s="566"/>
    </row>
    <row r="512" spans="1:47" x14ac:dyDescent="0.15">
      <c r="A512" s="566"/>
      <c r="B512" s="566"/>
      <c r="C512" s="566"/>
      <c r="D512" s="566"/>
      <c r="E512" s="566"/>
      <c r="F512" s="566"/>
      <c r="G512" s="566"/>
      <c r="H512" s="566"/>
      <c r="I512" s="566"/>
      <c r="J512" s="566"/>
      <c r="K512" s="566"/>
      <c r="L512" s="566"/>
      <c r="M512" s="566"/>
      <c r="N512" s="566"/>
      <c r="O512" s="566"/>
      <c r="P512" s="566"/>
      <c r="Q512" s="566"/>
      <c r="R512" s="566"/>
      <c r="S512" s="566"/>
      <c r="T512" s="566"/>
      <c r="U512" s="566"/>
      <c r="V512" s="566"/>
      <c r="W512" s="566"/>
      <c r="X512" s="566"/>
      <c r="Y512" s="566"/>
      <c r="Z512" s="566"/>
      <c r="AA512" s="566"/>
      <c r="AB512" s="566"/>
      <c r="AC512" s="566"/>
      <c r="AD512" s="566"/>
      <c r="AE512" s="566"/>
      <c r="AF512" s="566"/>
      <c r="AG512" s="566"/>
      <c r="AH512" s="566"/>
      <c r="AI512" s="566"/>
      <c r="AJ512" s="566"/>
      <c r="AK512" s="566"/>
      <c r="AL512" s="566"/>
      <c r="AM512" s="566"/>
      <c r="AN512" s="566"/>
      <c r="AO512" s="566"/>
      <c r="AP512" s="566"/>
      <c r="AQ512" s="566"/>
      <c r="AR512" s="566"/>
      <c r="AS512" s="566"/>
      <c r="AT512" s="566"/>
      <c r="AU512" s="566"/>
    </row>
    <row r="513" spans="1:47" x14ac:dyDescent="0.15">
      <c r="A513" s="566"/>
      <c r="B513" s="566"/>
      <c r="C513" s="566"/>
      <c r="D513" s="566"/>
      <c r="E513" s="566"/>
      <c r="F513" s="566"/>
      <c r="G513" s="566"/>
      <c r="H513" s="566"/>
      <c r="I513" s="566"/>
      <c r="J513" s="566"/>
      <c r="K513" s="566"/>
      <c r="L513" s="566"/>
      <c r="M513" s="566"/>
      <c r="N513" s="566"/>
      <c r="O513" s="566"/>
      <c r="P513" s="566"/>
      <c r="Q513" s="566"/>
      <c r="R513" s="566"/>
      <c r="S513" s="566"/>
      <c r="T513" s="566"/>
      <c r="U513" s="566"/>
      <c r="V513" s="566"/>
      <c r="W513" s="566"/>
      <c r="X513" s="566"/>
      <c r="Y513" s="566"/>
      <c r="Z513" s="566"/>
      <c r="AA513" s="566"/>
      <c r="AB513" s="566"/>
      <c r="AC513" s="566"/>
      <c r="AD513" s="566"/>
      <c r="AE513" s="566"/>
      <c r="AF513" s="566"/>
      <c r="AG513" s="566"/>
      <c r="AH513" s="566"/>
      <c r="AI513" s="566"/>
      <c r="AJ513" s="566"/>
      <c r="AK513" s="566"/>
      <c r="AL513" s="566"/>
      <c r="AM513" s="566"/>
      <c r="AN513" s="566"/>
      <c r="AO513" s="566"/>
      <c r="AP513" s="566"/>
      <c r="AQ513" s="566"/>
      <c r="AR513" s="566"/>
      <c r="AS513" s="566"/>
      <c r="AT513" s="566"/>
      <c r="AU513" s="566"/>
    </row>
    <row r="514" spans="1:47" x14ac:dyDescent="0.15">
      <c r="A514" s="566"/>
      <c r="B514" s="566"/>
      <c r="C514" s="566"/>
      <c r="D514" s="566"/>
      <c r="E514" s="566"/>
      <c r="F514" s="566"/>
      <c r="G514" s="566"/>
      <c r="H514" s="566"/>
      <c r="I514" s="566"/>
      <c r="J514" s="566"/>
      <c r="K514" s="566"/>
      <c r="L514" s="566"/>
      <c r="M514" s="566"/>
      <c r="N514" s="566"/>
      <c r="O514" s="566"/>
      <c r="P514" s="566"/>
      <c r="Q514" s="566"/>
      <c r="R514" s="566"/>
      <c r="S514" s="566"/>
      <c r="T514" s="566"/>
      <c r="U514" s="566"/>
      <c r="V514" s="566"/>
      <c r="W514" s="566"/>
      <c r="X514" s="566"/>
      <c r="Y514" s="566"/>
      <c r="Z514" s="566"/>
      <c r="AA514" s="566"/>
      <c r="AB514" s="566"/>
      <c r="AC514" s="566"/>
      <c r="AD514" s="566"/>
      <c r="AE514" s="566"/>
      <c r="AF514" s="566"/>
      <c r="AG514" s="566"/>
      <c r="AH514" s="566"/>
      <c r="AI514" s="566"/>
      <c r="AJ514" s="566"/>
      <c r="AK514" s="566"/>
      <c r="AL514" s="566"/>
      <c r="AM514" s="566"/>
      <c r="AN514" s="566"/>
      <c r="AO514" s="566"/>
      <c r="AP514" s="566"/>
      <c r="AQ514" s="566"/>
      <c r="AR514" s="566"/>
      <c r="AS514" s="566"/>
      <c r="AT514" s="566"/>
      <c r="AU514" s="566"/>
    </row>
    <row r="515" spans="1:47" x14ac:dyDescent="0.15">
      <c r="A515" s="566"/>
      <c r="B515" s="566"/>
      <c r="C515" s="566"/>
      <c r="D515" s="566"/>
      <c r="E515" s="566"/>
      <c r="F515" s="566"/>
      <c r="G515" s="566"/>
      <c r="H515" s="566"/>
      <c r="I515" s="566"/>
      <c r="J515" s="566"/>
      <c r="K515" s="566"/>
      <c r="L515" s="566"/>
      <c r="M515" s="566"/>
      <c r="N515" s="566"/>
      <c r="O515" s="566"/>
      <c r="P515" s="566"/>
      <c r="Q515" s="566"/>
      <c r="R515" s="566"/>
      <c r="S515" s="566"/>
      <c r="T515" s="566"/>
      <c r="U515" s="566"/>
      <c r="V515" s="566"/>
      <c r="W515" s="566"/>
      <c r="X515" s="566"/>
      <c r="Y515" s="566"/>
      <c r="Z515" s="566"/>
      <c r="AA515" s="566"/>
      <c r="AB515" s="566"/>
      <c r="AC515" s="566"/>
      <c r="AD515" s="566"/>
      <c r="AE515" s="566"/>
      <c r="AF515" s="566"/>
      <c r="AG515" s="566"/>
      <c r="AH515" s="566"/>
      <c r="AI515" s="566"/>
      <c r="AJ515" s="566"/>
      <c r="AK515" s="566"/>
      <c r="AL515" s="566"/>
      <c r="AM515" s="566"/>
      <c r="AN515" s="566"/>
      <c r="AO515" s="566"/>
      <c r="AP515" s="566"/>
      <c r="AQ515" s="566"/>
      <c r="AR515" s="566"/>
      <c r="AS515" s="566"/>
      <c r="AT515" s="566"/>
      <c r="AU515" s="566"/>
    </row>
    <row r="516" spans="1:47" x14ac:dyDescent="0.15">
      <c r="A516" s="566"/>
      <c r="B516" s="566"/>
      <c r="C516" s="566"/>
      <c r="D516" s="566"/>
      <c r="E516" s="566"/>
      <c r="F516" s="566"/>
      <c r="G516" s="566"/>
      <c r="H516" s="566"/>
      <c r="I516" s="566"/>
      <c r="J516" s="566"/>
      <c r="K516" s="566"/>
      <c r="L516" s="566"/>
      <c r="M516" s="566"/>
      <c r="N516" s="566"/>
      <c r="O516" s="566"/>
      <c r="P516" s="566"/>
      <c r="Q516" s="566"/>
      <c r="R516" s="566"/>
      <c r="S516" s="566"/>
      <c r="T516" s="566"/>
      <c r="U516" s="566"/>
      <c r="V516" s="566"/>
      <c r="W516" s="566"/>
      <c r="X516" s="566"/>
      <c r="Y516" s="566"/>
      <c r="Z516" s="566"/>
      <c r="AA516" s="566"/>
      <c r="AB516" s="566"/>
      <c r="AC516" s="566"/>
      <c r="AD516" s="566"/>
      <c r="AE516" s="566"/>
      <c r="AF516" s="566"/>
      <c r="AG516" s="566"/>
      <c r="AH516" s="566"/>
      <c r="AI516" s="566"/>
      <c r="AJ516" s="566"/>
      <c r="AK516" s="566"/>
      <c r="AL516" s="566"/>
      <c r="AM516" s="566"/>
      <c r="AN516" s="566"/>
      <c r="AO516" s="566"/>
      <c r="AP516" s="566"/>
      <c r="AQ516" s="566"/>
      <c r="AR516" s="566"/>
      <c r="AS516" s="566"/>
      <c r="AT516" s="566"/>
      <c r="AU516" s="566"/>
    </row>
    <row r="517" spans="1:47" x14ac:dyDescent="0.15">
      <c r="A517" s="566"/>
      <c r="B517" s="566"/>
      <c r="C517" s="566"/>
      <c r="D517" s="566"/>
      <c r="E517" s="566"/>
      <c r="F517" s="566"/>
      <c r="G517" s="566"/>
      <c r="H517" s="566"/>
      <c r="I517" s="566"/>
      <c r="J517" s="566"/>
      <c r="K517" s="566"/>
      <c r="L517" s="566"/>
      <c r="M517" s="566"/>
      <c r="N517" s="566"/>
      <c r="O517" s="566"/>
      <c r="P517" s="566"/>
      <c r="Q517" s="566"/>
      <c r="R517" s="566"/>
      <c r="S517" s="566"/>
      <c r="T517" s="566"/>
      <c r="U517" s="566"/>
      <c r="V517" s="566"/>
      <c r="W517" s="566"/>
      <c r="X517" s="566"/>
      <c r="Y517" s="566"/>
      <c r="Z517" s="566"/>
      <c r="AA517" s="566"/>
      <c r="AB517" s="566"/>
      <c r="AC517" s="566"/>
      <c r="AD517" s="566"/>
      <c r="AE517" s="566"/>
      <c r="AF517" s="566"/>
      <c r="AG517" s="566"/>
      <c r="AH517" s="566"/>
      <c r="AI517" s="566"/>
      <c r="AJ517" s="566"/>
      <c r="AK517" s="566"/>
      <c r="AL517" s="566"/>
      <c r="AM517" s="566"/>
      <c r="AN517" s="566"/>
      <c r="AO517" s="566"/>
      <c r="AP517" s="566"/>
      <c r="AQ517" s="566"/>
      <c r="AR517" s="566"/>
      <c r="AS517" s="566"/>
      <c r="AT517" s="566"/>
      <c r="AU517" s="566"/>
    </row>
    <row r="518" spans="1:47" x14ac:dyDescent="0.15">
      <c r="A518" s="566"/>
      <c r="B518" s="566"/>
      <c r="C518" s="566"/>
      <c r="D518" s="566"/>
      <c r="E518" s="566"/>
      <c r="F518" s="566"/>
      <c r="G518" s="566"/>
      <c r="H518" s="566"/>
      <c r="I518" s="566"/>
      <c r="J518" s="566"/>
      <c r="K518" s="566"/>
      <c r="L518" s="566"/>
      <c r="M518" s="566"/>
      <c r="N518" s="566"/>
      <c r="O518" s="566"/>
      <c r="P518" s="566"/>
      <c r="Q518" s="566"/>
      <c r="R518" s="566"/>
      <c r="S518" s="566"/>
      <c r="T518" s="566"/>
      <c r="U518" s="566"/>
      <c r="V518" s="566"/>
      <c r="W518" s="566"/>
      <c r="X518" s="566"/>
      <c r="Y518" s="566"/>
      <c r="Z518" s="566"/>
      <c r="AA518" s="566"/>
      <c r="AB518" s="566"/>
      <c r="AC518" s="566"/>
      <c r="AD518" s="566"/>
      <c r="AE518" s="566"/>
      <c r="AF518" s="566"/>
      <c r="AG518" s="566"/>
      <c r="AH518" s="566"/>
      <c r="AI518" s="566"/>
      <c r="AJ518" s="566"/>
      <c r="AK518" s="566"/>
      <c r="AL518" s="566"/>
      <c r="AM518" s="566"/>
      <c r="AN518" s="566"/>
      <c r="AO518" s="566"/>
      <c r="AP518" s="566"/>
      <c r="AQ518" s="566"/>
      <c r="AR518" s="566"/>
      <c r="AS518" s="566"/>
      <c r="AT518" s="566"/>
      <c r="AU518" s="566"/>
    </row>
    <row r="519" spans="1:47" x14ac:dyDescent="0.15">
      <c r="A519" s="566"/>
      <c r="B519" s="566"/>
      <c r="C519" s="566"/>
      <c r="D519" s="566"/>
      <c r="E519" s="566"/>
      <c r="F519" s="566"/>
      <c r="G519" s="566"/>
      <c r="H519" s="566"/>
      <c r="I519" s="566"/>
      <c r="J519" s="566"/>
      <c r="K519" s="566"/>
      <c r="L519" s="566"/>
      <c r="M519" s="566"/>
      <c r="N519" s="566"/>
      <c r="O519" s="566"/>
      <c r="P519" s="566"/>
      <c r="Q519" s="566"/>
      <c r="R519" s="566"/>
      <c r="S519" s="566"/>
      <c r="T519" s="566"/>
      <c r="U519" s="566"/>
      <c r="V519" s="566"/>
      <c r="W519" s="566"/>
      <c r="X519" s="566"/>
      <c r="Y519" s="566"/>
      <c r="Z519" s="566"/>
      <c r="AA519" s="566"/>
      <c r="AB519" s="566"/>
      <c r="AC519" s="566"/>
      <c r="AD519" s="566"/>
      <c r="AE519" s="566"/>
      <c r="AF519" s="566"/>
      <c r="AG519" s="566"/>
      <c r="AH519" s="566"/>
      <c r="AI519" s="566"/>
      <c r="AJ519" s="566"/>
      <c r="AK519" s="566"/>
      <c r="AL519" s="566"/>
      <c r="AM519" s="566"/>
      <c r="AN519" s="566"/>
      <c r="AO519" s="566"/>
      <c r="AP519" s="566"/>
      <c r="AQ519" s="566"/>
      <c r="AR519" s="566"/>
      <c r="AS519" s="566"/>
      <c r="AT519" s="566"/>
      <c r="AU519" s="566"/>
    </row>
    <row r="520" spans="1:47" x14ac:dyDescent="0.15">
      <c r="A520" s="566"/>
      <c r="B520" s="566"/>
      <c r="C520" s="566"/>
      <c r="D520" s="566"/>
      <c r="E520" s="566"/>
      <c r="F520" s="566"/>
      <c r="G520" s="566"/>
      <c r="H520" s="566"/>
      <c r="I520" s="566"/>
      <c r="J520" s="566"/>
      <c r="K520" s="566"/>
      <c r="L520" s="566"/>
      <c r="M520" s="566"/>
      <c r="N520" s="566"/>
      <c r="O520" s="566"/>
      <c r="P520" s="566"/>
      <c r="Q520" s="566"/>
      <c r="R520" s="566"/>
      <c r="S520" s="566"/>
      <c r="T520" s="566"/>
      <c r="U520" s="566"/>
      <c r="V520" s="566"/>
      <c r="W520" s="566"/>
      <c r="X520" s="566"/>
      <c r="Y520" s="566"/>
      <c r="Z520" s="566"/>
      <c r="AA520" s="566"/>
      <c r="AB520" s="566"/>
      <c r="AC520" s="566"/>
      <c r="AD520" s="566"/>
      <c r="AE520" s="566"/>
      <c r="AF520" s="566"/>
      <c r="AG520" s="566"/>
      <c r="AH520" s="566"/>
      <c r="AI520" s="566"/>
      <c r="AJ520" s="566"/>
      <c r="AK520" s="566"/>
      <c r="AL520" s="566"/>
      <c r="AM520" s="566"/>
      <c r="AN520" s="566"/>
      <c r="AO520" s="566"/>
      <c r="AP520" s="566"/>
      <c r="AQ520" s="566"/>
      <c r="AR520" s="566"/>
      <c r="AS520" s="566"/>
      <c r="AT520" s="566"/>
      <c r="AU520" s="566"/>
    </row>
    <row r="521" spans="1:47" x14ac:dyDescent="0.15">
      <c r="A521" s="566"/>
      <c r="B521" s="566"/>
      <c r="C521" s="566"/>
      <c r="D521" s="566"/>
      <c r="E521" s="566"/>
      <c r="F521" s="566"/>
      <c r="G521" s="566"/>
      <c r="H521" s="566"/>
      <c r="I521" s="566"/>
      <c r="J521" s="566"/>
      <c r="K521" s="566"/>
      <c r="L521" s="566"/>
      <c r="M521" s="566"/>
      <c r="N521" s="566"/>
      <c r="O521" s="566"/>
      <c r="P521" s="566"/>
      <c r="Q521" s="566"/>
      <c r="R521" s="566"/>
      <c r="S521" s="566"/>
      <c r="T521" s="566"/>
      <c r="U521" s="566"/>
      <c r="V521" s="566"/>
      <c r="W521" s="566"/>
      <c r="X521" s="566"/>
      <c r="Y521" s="566"/>
      <c r="Z521" s="566"/>
      <c r="AA521" s="566"/>
      <c r="AB521" s="566"/>
      <c r="AC521" s="566"/>
      <c r="AD521" s="566"/>
      <c r="AE521" s="566"/>
      <c r="AF521" s="566"/>
      <c r="AG521" s="566"/>
      <c r="AH521" s="566"/>
      <c r="AI521" s="566"/>
      <c r="AJ521" s="566"/>
      <c r="AK521" s="566"/>
      <c r="AL521" s="566"/>
      <c r="AM521" s="566"/>
      <c r="AN521" s="566"/>
      <c r="AO521" s="566"/>
      <c r="AP521" s="566"/>
      <c r="AQ521" s="566"/>
      <c r="AR521" s="566"/>
      <c r="AS521" s="566"/>
      <c r="AT521" s="566"/>
      <c r="AU521" s="566"/>
    </row>
    <row r="522" spans="1:47" x14ac:dyDescent="0.15">
      <c r="A522" s="566"/>
      <c r="B522" s="566"/>
      <c r="C522" s="566"/>
      <c r="D522" s="566"/>
      <c r="E522" s="566"/>
      <c r="F522" s="566"/>
      <c r="G522" s="566"/>
      <c r="H522" s="566"/>
      <c r="I522" s="566"/>
      <c r="J522" s="566"/>
      <c r="K522" s="566"/>
      <c r="L522" s="566"/>
      <c r="M522" s="566"/>
      <c r="N522" s="566"/>
      <c r="O522" s="566"/>
      <c r="P522" s="566"/>
      <c r="Q522" s="566"/>
      <c r="R522" s="566"/>
      <c r="S522" s="566"/>
      <c r="T522" s="566"/>
      <c r="U522" s="566"/>
      <c r="V522" s="566"/>
      <c r="W522" s="566"/>
      <c r="X522" s="566"/>
      <c r="Y522" s="566"/>
      <c r="Z522" s="566"/>
      <c r="AA522" s="566"/>
      <c r="AB522" s="566"/>
      <c r="AC522" s="566"/>
      <c r="AD522" s="566"/>
      <c r="AE522" s="566"/>
      <c r="AF522" s="566"/>
      <c r="AG522" s="566"/>
      <c r="AH522" s="566"/>
      <c r="AI522" s="566"/>
      <c r="AJ522" s="566"/>
      <c r="AK522" s="566"/>
      <c r="AL522" s="566"/>
      <c r="AM522" s="566"/>
      <c r="AN522" s="566"/>
      <c r="AO522" s="566"/>
      <c r="AP522" s="566"/>
      <c r="AQ522" s="566"/>
      <c r="AR522" s="566"/>
      <c r="AS522" s="566"/>
      <c r="AT522" s="566"/>
      <c r="AU522" s="566"/>
    </row>
    <row r="523" spans="1:47" x14ac:dyDescent="0.15">
      <c r="A523" s="566"/>
      <c r="B523" s="566"/>
      <c r="C523" s="566"/>
      <c r="D523" s="566"/>
      <c r="E523" s="566"/>
      <c r="F523" s="566"/>
      <c r="G523" s="566"/>
      <c r="H523" s="566"/>
      <c r="I523" s="566"/>
      <c r="J523" s="566"/>
      <c r="K523" s="566"/>
      <c r="L523" s="566"/>
      <c r="M523" s="566"/>
      <c r="N523" s="566"/>
      <c r="O523" s="566"/>
      <c r="P523" s="566"/>
      <c r="Q523" s="566"/>
      <c r="R523" s="566"/>
      <c r="S523" s="566"/>
      <c r="T523" s="566"/>
      <c r="U523" s="566"/>
      <c r="V523" s="566"/>
      <c r="W523" s="566"/>
      <c r="X523" s="566"/>
      <c r="Y523" s="566"/>
      <c r="Z523" s="566"/>
      <c r="AA523" s="566"/>
      <c r="AB523" s="566"/>
      <c r="AC523" s="566"/>
      <c r="AD523" s="566"/>
      <c r="AE523" s="566"/>
      <c r="AF523" s="566"/>
      <c r="AG523" s="566"/>
      <c r="AH523" s="566"/>
      <c r="AI523" s="566"/>
      <c r="AJ523" s="566"/>
      <c r="AK523" s="566"/>
      <c r="AL523" s="566"/>
      <c r="AM523" s="566"/>
      <c r="AN523" s="566"/>
      <c r="AO523" s="566"/>
      <c r="AP523" s="566"/>
      <c r="AQ523" s="566"/>
      <c r="AR523" s="566"/>
      <c r="AS523" s="566"/>
      <c r="AT523" s="566"/>
      <c r="AU523" s="566"/>
    </row>
    <row r="524" spans="1:47" x14ac:dyDescent="0.15">
      <c r="A524" s="566"/>
      <c r="B524" s="566"/>
      <c r="C524" s="566"/>
      <c r="D524" s="566"/>
      <c r="E524" s="566"/>
      <c r="F524" s="566"/>
      <c r="G524" s="566"/>
      <c r="H524" s="566"/>
      <c r="I524" s="566"/>
      <c r="J524" s="566"/>
      <c r="K524" s="566"/>
      <c r="L524" s="566"/>
      <c r="M524" s="566"/>
      <c r="N524" s="566"/>
      <c r="O524" s="566"/>
      <c r="P524" s="566"/>
      <c r="Q524" s="566"/>
      <c r="R524" s="566"/>
      <c r="S524" s="566"/>
      <c r="T524" s="566"/>
      <c r="U524" s="566"/>
      <c r="V524" s="566"/>
      <c r="W524" s="566"/>
      <c r="X524" s="566"/>
      <c r="Y524" s="566"/>
      <c r="Z524" s="566"/>
      <c r="AA524" s="566"/>
      <c r="AB524" s="566"/>
      <c r="AC524" s="566"/>
      <c r="AD524" s="566"/>
      <c r="AE524" s="566"/>
      <c r="AF524" s="566"/>
      <c r="AG524" s="566"/>
      <c r="AH524" s="566"/>
      <c r="AI524" s="566"/>
      <c r="AJ524" s="566"/>
      <c r="AK524" s="566"/>
      <c r="AL524" s="566"/>
      <c r="AM524" s="566"/>
      <c r="AN524" s="566"/>
      <c r="AO524" s="566"/>
      <c r="AP524" s="566"/>
      <c r="AQ524" s="566"/>
      <c r="AR524" s="566"/>
      <c r="AS524" s="566"/>
      <c r="AT524" s="566"/>
      <c r="AU524" s="566"/>
    </row>
    <row r="525" spans="1:47" x14ac:dyDescent="0.15">
      <c r="A525" s="566"/>
      <c r="B525" s="566"/>
      <c r="C525" s="566"/>
      <c r="D525" s="566"/>
      <c r="E525" s="566"/>
      <c r="F525" s="566"/>
      <c r="G525" s="566"/>
      <c r="H525" s="566"/>
      <c r="I525" s="566"/>
      <c r="J525" s="566"/>
      <c r="K525" s="566"/>
      <c r="L525" s="566"/>
      <c r="M525" s="566"/>
      <c r="N525" s="566"/>
      <c r="O525" s="566"/>
      <c r="P525" s="566"/>
      <c r="Q525" s="566"/>
      <c r="R525" s="566"/>
      <c r="S525" s="566"/>
      <c r="T525" s="566"/>
      <c r="U525" s="566"/>
      <c r="V525" s="566"/>
      <c r="W525" s="566"/>
      <c r="X525" s="566"/>
      <c r="Y525" s="566"/>
      <c r="Z525" s="566"/>
      <c r="AA525" s="566"/>
      <c r="AB525" s="566"/>
      <c r="AC525" s="566"/>
      <c r="AD525" s="566"/>
      <c r="AE525" s="566"/>
      <c r="AF525" s="566"/>
      <c r="AG525" s="566"/>
      <c r="AH525" s="566"/>
      <c r="AI525" s="566"/>
      <c r="AJ525" s="566"/>
      <c r="AK525" s="566"/>
      <c r="AL525" s="566"/>
      <c r="AM525" s="566"/>
      <c r="AN525" s="566"/>
      <c r="AO525" s="566"/>
      <c r="AP525" s="566"/>
      <c r="AQ525" s="566"/>
      <c r="AR525" s="566"/>
      <c r="AS525" s="566"/>
      <c r="AT525" s="566"/>
      <c r="AU525" s="566"/>
    </row>
    <row r="526" spans="1:47" x14ac:dyDescent="0.15">
      <c r="A526" s="566"/>
      <c r="B526" s="566"/>
      <c r="C526" s="566"/>
      <c r="D526" s="566"/>
      <c r="E526" s="566"/>
      <c r="F526" s="566"/>
      <c r="G526" s="566"/>
      <c r="H526" s="566"/>
      <c r="I526" s="566"/>
      <c r="J526" s="566"/>
      <c r="K526" s="566"/>
      <c r="L526" s="566"/>
      <c r="M526" s="566"/>
      <c r="N526" s="566"/>
      <c r="O526" s="566"/>
      <c r="P526" s="566"/>
      <c r="Q526" s="566"/>
      <c r="R526" s="566"/>
      <c r="S526" s="566"/>
      <c r="T526" s="566"/>
      <c r="U526" s="566"/>
      <c r="V526" s="566"/>
      <c r="W526" s="566"/>
      <c r="X526" s="566"/>
      <c r="Y526" s="566"/>
      <c r="Z526" s="566"/>
      <c r="AA526" s="566"/>
      <c r="AB526" s="566"/>
      <c r="AC526" s="566"/>
      <c r="AD526" s="566"/>
      <c r="AE526" s="566"/>
      <c r="AF526" s="566"/>
      <c r="AG526" s="566"/>
      <c r="AH526" s="566"/>
      <c r="AI526" s="566"/>
      <c r="AJ526" s="566"/>
      <c r="AK526" s="566"/>
      <c r="AL526" s="566"/>
      <c r="AM526" s="566"/>
      <c r="AN526" s="566"/>
      <c r="AO526" s="566"/>
      <c r="AP526" s="566"/>
      <c r="AQ526" s="566"/>
      <c r="AR526" s="566"/>
      <c r="AS526" s="566"/>
      <c r="AT526" s="566"/>
      <c r="AU526" s="566"/>
    </row>
    <row r="527" spans="1:47" x14ac:dyDescent="0.15">
      <c r="A527" s="566"/>
      <c r="B527" s="566"/>
      <c r="C527" s="566"/>
      <c r="D527" s="566"/>
      <c r="E527" s="566"/>
      <c r="F527" s="566"/>
      <c r="G527" s="566"/>
      <c r="H527" s="566"/>
      <c r="I527" s="566"/>
      <c r="J527" s="566"/>
      <c r="K527" s="566"/>
      <c r="L527" s="566"/>
      <c r="M527" s="566"/>
      <c r="N527" s="566"/>
      <c r="O527" s="566"/>
      <c r="P527" s="566"/>
      <c r="Q527" s="566"/>
      <c r="R527" s="566"/>
      <c r="S527" s="566"/>
      <c r="T527" s="566"/>
      <c r="U527" s="566"/>
      <c r="V527" s="566"/>
      <c r="W527" s="566"/>
      <c r="X527" s="566"/>
      <c r="Y527" s="566"/>
      <c r="Z527" s="566"/>
      <c r="AA527" s="566"/>
      <c r="AB527" s="566"/>
      <c r="AC527" s="566"/>
      <c r="AD527" s="566"/>
      <c r="AE527" s="566"/>
      <c r="AF527" s="566"/>
      <c r="AG527" s="566"/>
      <c r="AH527" s="566"/>
      <c r="AI527" s="566"/>
      <c r="AJ527" s="566"/>
      <c r="AK527" s="566"/>
      <c r="AL527" s="566"/>
      <c r="AM527" s="566"/>
      <c r="AN527" s="566"/>
      <c r="AO527" s="566"/>
      <c r="AP527" s="566"/>
      <c r="AQ527" s="566"/>
      <c r="AR527" s="566"/>
      <c r="AS527" s="566"/>
      <c r="AT527" s="566"/>
      <c r="AU527" s="566"/>
    </row>
    <row r="528" spans="1:47" x14ac:dyDescent="0.15">
      <c r="A528" s="566"/>
      <c r="B528" s="566"/>
      <c r="C528" s="566"/>
      <c r="D528" s="566"/>
      <c r="E528" s="566"/>
      <c r="F528" s="566"/>
      <c r="G528" s="566"/>
      <c r="H528" s="566"/>
      <c r="I528" s="566"/>
      <c r="J528" s="566"/>
      <c r="K528" s="566"/>
      <c r="L528" s="566"/>
      <c r="M528" s="566"/>
      <c r="N528" s="566"/>
      <c r="O528" s="566"/>
      <c r="P528" s="566"/>
      <c r="Q528" s="566"/>
      <c r="R528" s="566"/>
      <c r="S528" s="566"/>
      <c r="T528" s="566"/>
      <c r="U528" s="566"/>
      <c r="V528" s="566"/>
      <c r="W528" s="566"/>
      <c r="X528" s="566"/>
      <c r="Y528" s="566"/>
      <c r="Z528" s="566"/>
      <c r="AA528" s="566"/>
      <c r="AB528" s="566"/>
      <c r="AC528" s="566"/>
      <c r="AD528" s="566"/>
      <c r="AE528" s="566"/>
      <c r="AF528" s="566"/>
      <c r="AG528" s="566"/>
      <c r="AH528" s="566"/>
      <c r="AI528" s="566"/>
      <c r="AJ528" s="566"/>
      <c r="AK528" s="566"/>
      <c r="AL528" s="566"/>
      <c r="AM528" s="566"/>
      <c r="AN528" s="566"/>
      <c r="AO528" s="566"/>
      <c r="AP528" s="566"/>
      <c r="AQ528" s="566"/>
      <c r="AR528" s="566"/>
      <c r="AS528" s="566"/>
      <c r="AT528" s="566"/>
      <c r="AU528" s="566"/>
    </row>
    <row r="529" spans="1:47" x14ac:dyDescent="0.15">
      <c r="A529" s="566"/>
      <c r="B529" s="566"/>
      <c r="C529" s="566"/>
      <c r="D529" s="566"/>
      <c r="E529" s="566"/>
      <c r="F529" s="566"/>
      <c r="G529" s="566"/>
      <c r="H529" s="566"/>
      <c r="I529" s="566"/>
      <c r="J529" s="566"/>
      <c r="K529" s="566"/>
      <c r="L529" s="566"/>
      <c r="M529" s="566"/>
      <c r="N529" s="566"/>
      <c r="O529" s="566"/>
      <c r="P529" s="566"/>
      <c r="Q529" s="566"/>
      <c r="R529" s="566"/>
      <c r="S529" s="566"/>
      <c r="T529" s="566"/>
      <c r="U529" s="566"/>
      <c r="V529" s="566"/>
      <c r="W529" s="566"/>
      <c r="X529" s="566"/>
      <c r="Y529" s="566"/>
      <c r="Z529" s="566"/>
      <c r="AA529" s="566"/>
      <c r="AB529" s="566"/>
      <c r="AC529" s="566"/>
      <c r="AD529" s="566"/>
      <c r="AE529" s="566"/>
      <c r="AF529" s="566"/>
      <c r="AG529" s="566"/>
      <c r="AH529" s="566"/>
      <c r="AI529" s="566"/>
      <c r="AJ529" s="566"/>
      <c r="AK529" s="566"/>
      <c r="AL529" s="566"/>
      <c r="AM529" s="566"/>
      <c r="AN529" s="566"/>
      <c r="AO529" s="566"/>
      <c r="AP529" s="566"/>
      <c r="AQ529" s="566"/>
      <c r="AR529" s="566"/>
      <c r="AS529" s="566"/>
      <c r="AT529" s="566"/>
      <c r="AU529" s="566"/>
    </row>
    <row r="530" spans="1:47" x14ac:dyDescent="0.15">
      <c r="A530" s="566"/>
      <c r="B530" s="566"/>
      <c r="C530" s="566"/>
      <c r="D530" s="566"/>
      <c r="E530" s="566"/>
      <c r="F530" s="566"/>
      <c r="G530" s="566"/>
      <c r="H530" s="566"/>
      <c r="I530" s="566"/>
      <c r="J530" s="566"/>
      <c r="K530" s="566"/>
      <c r="L530" s="566"/>
      <c r="M530" s="566"/>
      <c r="N530" s="566"/>
      <c r="O530" s="566"/>
      <c r="P530" s="566"/>
      <c r="Q530" s="566"/>
      <c r="R530" s="566"/>
      <c r="S530" s="566"/>
      <c r="T530" s="566"/>
      <c r="U530" s="566"/>
      <c r="V530" s="566"/>
      <c r="W530" s="566"/>
      <c r="X530" s="566"/>
      <c r="Y530" s="566"/>
      <c r="Z530" s="566"/>
      <c r="AA530" s="566"/>
      <c r="AB530" s="566"/>
      <c r="AC530" s="566"/>
      <c r="AD530" s="566"/>
      <c r="AE530" s="566"/>
      <c r="AF530" s="566"/>
      <c r="AG530" s="566"/>
      <c r="AH530" s="566"/>
      <c r="AI530" s="566"/>
      <c r="AJ530" s="566"/>
      <c r="AK530" s="566"/>
      <c r="AL530" s="566"/>
      <c r="AM530" s="566"/>
      <c r="AN530" s="566"/>
      <c r="AO530" s="566"/>
      <c r="AP530" s="566"/>
      <c r="AQ530" s="566"/>
      <c r="AR530" s="566"/>
      <c r="AS530" s="566"/>
      <c r="AT530" s="566"/>
      <c r="AU530" s="566"/>
    </row>
    <row r="531" spans="1:47" x14ac:dyDescent="0.15">
      <c r="A531" s="566"/>
      <c r="B531" s="566"/>
      <c r="C531" s="566"/>
      <c r="D531" s="566"/>
      <c r="E531" s="566"/>
      <c r="F531" s="566"/>
      <c r="G531" s="566"/>
      <c r="H531" s="566"/>
      <c r="I531" s="566"/>
      <c r="J531" s="566"/>
      <c r="K531" s="566"/>
      <c r="L531" s="566"/>
      <c r="M531" s="566"/>
      <c r="N531" s="566"/>
      <c r="O531" s="566"/>
      <c r="P531" s="566"/>
      <c r="Q531" s="566"/>
      <c r="R531" s="566"/>
      <c r="S531" s="566"/>
      <c r="T531" s="566"/>
      <c r="U531" s="566"/>
      <c r="V531" s="566"/>
      <c r="W531" s="566"/>
      <c r="X531" s="566"/>
      <c r="Y531" s="566"/>
      <c r="Z531" s="566"/>
      <c r="AA531" s="566"/>
      <c r="AB531" s="566"/>
      <c r="AC531" s="566"/>
      <c r="AD531" s="566"/>
      <c r="AE531" s="566"/>
      <c r="AF531" s="566"/>
      <c r="AG531" s="566"/>
      <c r="AH531" s="566"/>
      <c r="AI531" s="566"/>
      <c r="AJ531" s="566"/>
      <c r="AK531" s="566"/>
      <c r="AL531" s="566"/>
      <c r="AM531" s="566"/>
      <c r="AN531" s="566"/>
      <c r="AO531" s="566"/>
      <c r="AP531" s="566"/>
      <c r="AQ531" s="566"/>
      <c r="AR531" s="566"/>
      <c r="AS531" s="566"/>
      <c r="AT531" s="566"/>
      <c r="AU531" s="566"/>
    </row>
    <row r="532" spans="1:47" x14ac:dyDescent="0.15">
      <c r="A532" s="566"/>
      <c r="B532" s="566"/>
      <c r="C532" s="566"/>
      <c r="D532" s="566"/>
      <c r="E532" s="566"/>
      <c r="F532" s="566"/>
      <c r="G532" s="566"/>
      <c r="H532" s="566"/>
      <c r="I532" s="566"/>
      <c r="J532" s="566"/>
      <c r="K532" s="566"/>
      <c r="L532" s="566"/>
      <c r="M532" s="566"/>
      <c r="N532" s="566"/>
      <c r="O532" s="566"/>
      <c r="P532" s="566"/>
      <c r="Q532" s="566"/>
      <c r="R532" s="566"/>
      <c r="S532" s="566"/>
      <c r="T532" s="566"/>
      <c r="U532" s="566"/>
      <c r="V532" s="566"/>
      <c r="W532" s="566"/>
      <c r="X532" s="566"/>
      <c r="Y532" s="566"/>
      <c r="Z532" s="566"/>
      <c r="AA532" s="566"/>
      <c r="AB532" s="566"/>
      <c r="AC532" s="566"/>
      <c r="AD532" s="566"/>
      <c r="AE532" s="566"/>
      <c r="AF532" s="566"/>
      <c r="AG532" s="566"/>
      <c r="AH532" s="566"/>
      <c r="AI532" s="566"/>
      <c r="AJ532" s="566"/>
      <c r="AK532" s="566"/>
      <c r="AL532" s="566"/>
      <c r="AM532" s="566"/>
      <c r="AN532" s="566"/>
      <c r="AO532" s="566"/>
      <c r="AP532" s="566"/>
      <c r="AQ532" s="566"/>
      <c r="AR532" s="566"/>
      <c r="AS532" s="566"/>
      <c r="AT532" s="566"/>
      <c r="AU532" s="566"/>
    </row>
    <row r="533" spans="1:47" x14ac:dyDescent="0.15">
      <c r="A533" s="566"/>
      <c r="B533" s="566"/>
      <c r="C533" s="566"/>
      <c r="D533" s="566"/>
      <c r="E533" s="566"/>
      <c r="F533" s="566"/>
      <c r="G533" s="566"/>
      <c r="H533" s="566"/>
      <c r="I533" s="566"/>
      <c r="J533" s="566"/>
      <c r="K533" s="566"/>
      <c r="L533" s="566"/>
      <c r="M533" s="566"/>
      <c r="N533" s="566"/>
      <c r="O533" s="566"/>
      <c r="P533" s="566"/>
      <c r="Q533" s="566"/>
      <c r="R533" s="566"/>
      <c r="S533" s="566"/>
      <c r="T533" s="566"/>
      <c r="U533" s="566"/>
      <c r="V533" s="566"/>
      <c r="W533" s="566"/>
      <c r="X533" s="566"/>
      <c r="Y533" s="566"/>
      <c r="Z533" s="566"/>
      <c r="AA533" s="566"/>
      <c r="AB533" s="566"/>
      <c r="AC533" s="566"/>
      <c r="AD533" s="566"/>
      <c r="AE533" s="566"/>
      <c r="AF533" s="566"/>
      <c r="AG533" s="566"/>
      <c r="AH533" s="566"/>
      <c r="AI533" s="566"/>
      <c r="AJ533" s="566"/>
      <c r="AK533" s="566"/>
      <c r="AL533" s="566"/>
      <c r="AM533" s="566"/>
      <c r="AN533" s="566"/>
      <c r="AO533" s="566"/>
      <c r="AP533" s="566"/>
      <c r="AQ533" s="566"/>
      <c r="AR533" s="566"/>
      <c r="AS533" s="566"/>
      <c r="AT533" s="566"/>
      <c r="AU533" s="566"/>
    </row>
    <row r="534" spans="1:47" x14ac:dyDescent="0.15">
      <c r="A534" s="566"/>
      <c r="B534" s="566"/>
      <c r="C534" s="566"/>
      <c r="D534" s="566"/>
      <c r="E534" s="566"/>
      <c r="F534" s="566"/>
      <c r="G534" s="566"/>
      <c r="H534" s="566"/>
      <c r="I534" s="566"/>
      <c r="J534" s="566"/>
      <c r="K534" s="566"/>
      <c r="L534" s="566"/>
      <c r="M534" s="566"/>
      <c r="N534" s="566"/>
      <c r="O534" s="566"/>
      <c r="P534" s="566"/>
      <c r="Q534" s="566"/>
      <c r="R534" s="566"/>
      <c r="S534" s="566"/>
      <c r="T534" s="566"/>
      <c r="U534" s="566"/>
      <c r="V534" s="566"/>
      <c r="W534" s="566"/>
      <c r="X534" s="566"/>
      <c r="Y534" s="566"/>
      <c r="Z534" s="566"/>
      <c r="AA534" s="566"/>
      <c r="AB534" s="566"/>
      <c r="AC534" s="566"/>
      <c r="AD534" s="566"/>
      <c r="AE534" s="566"/>
      <c r="AF534" s="566"/>
      <c r="AG534" s="566"/>
      <c r="AH534" s="566"/>
      <c r="AI534" s="566"/>
      <c r="AJ534" s="566"/>
      <c r="AK534" s="566"/>
      <c r="AL534" s="566"/>
      <c r="AM534" s="566"/>
      <c r="AN534" s="566"/>
      <c r="AO534" s="566"/>
      <c r="AP534" s="566"/>
      <c r="AQ534" s="566"/>
      <c r="AR534" s="566"/>
      <c r="AS534" s="566"/>
      <c r="AT534" s="566"/>
      <c r="AU534" s="566"/>
    </row>
    <row r="535" spans="1:47" x14ac:dyDescent="0.15">
      <c r="A535" s="566"/>
      <c r="B535" s="566"/>
      <c r="C535" s="566"/>
      <c r="D535" s="566"/>
      <c r="E535" s="566"/>
      <c r="F535" s="566"/>
      <c r="G535" s="566"/>
      <c r="H535" s="566"/>
      <c r="I535" s="566"/>
      <c r="J535" s="566"/>
      <c r="K535" s="566"/>
      <c r="L535" s="566"/>
      <c r="M535" s="566"/>
      <c r="N535" s="566"/>
      <c r="O535" s="566"/>
      <c r="P535" s="566"/>
      <c r="Q535" s="566"/>
      <c r="R535" s="566"/>
      <c r="S535" s="566"/>
      <c r="T535" s="566"/>
      <c r="U535" s="566"/>
      <c r="V535" s="566"/>
      <c r="W535" s="566"/>
      <c r="X535" s="566"/>
      <c r="Y535" s="566"/>
      <c r="Z535" s="566"/>
      <c r="AA535" s="566"/>
      <c r="AB535" s="566"/>
      <c r="AC535" s="566"/>
      <c r="AD535" s="566"/>
      <c r="AE535" s="566"/>
      <c r="AF535" s="566"/>
      <c r="AG535" s="566"/>
      <c r="AH535" s="566"/>
      <c r="AI535" s="566"/>
      <c r="AJ535" s="566"/>
      <c r="AK535" s="566"/>
      <c r="AL535" s="566"/>
      <c r="AM535" s="566"/>
      <c r="AN535" s="566"/>
      <c r="AO535" s="566"/>
      <c r="AP535" s="566"/>
      <c r="AQ535" s="566"/>
      <c r="AR535" s="566"/>
      <c r="AS535" s="566"/>
      <c r="AT535" s="566"/>
      <c r="AU535" s="566"/>
    </row>
    <row r="536" spans="1:47" x14ac:dyDescent="0.15">
      <c r="A536" s="566"/>
      <c r="B536" s="566"/>
      <c r="C536" s="566"/>
      <c r="D536" s="566"/>
      <c r="E536" s="566"/>
      <c r="F536" s="566"/>
      <c r="G536" s="566"/>
      <c r="H536" s="566"/>
      <c r="I536" s="566"/>
      <c r="J536" s="566"/>
      <c r="K536" s="566"/>
      <c r="L536" s="566"/>
      <c r="M536" s="566"/>
      <c r="N536" s="566"/>
      <c r="O536" s="566"/>
      <c r="P536" s="566"/>
      <c r="Q536" s="566"/>
      <c r="R536" s="566"/>
      <c r="S536" s="566"/>
      <c r="T536" s="566"/>
      <c r="U536" s="566"/>
      <c r="V536" s="566"/>
      <c r="W536" s="566"/>
      <c r="X536" s="566"/>
      <c r="Y536" s="566"/>
      <c r="Z536" s="566"/>
      <c r="AA536" s="566"/>
      <c r="AB536" s="566"/>
      <c r="AC536" s="566"/>
      <c r="AD536" s="566"/>
      <c r="AE536" s="566"/>
      <c r="AF536" s="566"/>
      <c r="AG536" s="566"/>
      <c r="AH536" s="566"/>
      <c r="AI536" s="566"/>
      <c r="AJ536" s="566"/>
      <c r="AK536" s="566"/>
      <c r="AL536" s="566"/>
      <c r="AM536" s="566"/>
      <c r="AN536" s="566"/>
      <c r="AO536" s="566"/>
      <c r="AP536" s="566"/>
      <c r="AQ536" s="566"/>
      <c r="AR536" s="566"/>
      <c r="AS536" s="566"/>
      <c r="AT536" s="566"/>
      <c r="AU536" s="566"/>
    </row>
    <row r="537" spans="1:47" x14ac:dyDescent="0.15">
      <c r="A537" s="566"/>
      <c r="B537" s="566"/>
      <c r="C537" s="566"/>
      <c r="D537" s="566"/>
      <c r="E537" s="566"/>
      <c r="F537" s="566"/>
      <c r="G537" s="566"/>
      <c r="H537" s="566"/>
      <c r="I537" s="566"/>
      <c r="J537" s="566"/>
      <c r="K537" s="566"/>
      <c r="L537" s="566"/>
      <c r="M537" s="566"/>
      <c r="N537" s="566"/>
      <c r="O537" s="566"/>
      <c r="P537" s="566"/>
      <c r="Q537" s="566"/>
      <c r="R537" s="566"/>
      <c r="S537" s="566"/>
      <c r="T537" s="566"/>
      <c r="U537" s="566"/>
      <c r="V537" s="566"/>
      <c r="W537" s="566"/>
      <c r="X537" s="566"/>
      <c r="Y537" s="566"/>
      <c r="Z537" s="566"/>
      <c r="AA537" s="566"/>
      <c r="AB537" s="566"/>
      <c r="AC537" s="566"/>
      <c r="AD537" s="566"/>
      <c r="AE537" s="566"/>
      <c r="AF537" s="566"/>
      <c r="AG537" s="566"/>
      <c r="AH537" s="566"/>
      <c r="AI537" s="566"/>
      <c r="AJ537" s="566"/>
      <c r="AK537" s="566"/>
      <c r="AL537" s="566"/>
      <c r="AM537" s="566"/>
      <c r="AN537" s="566"/>
      <c r="AO537" s="566"/>
      <c r="AP537" s="566"/>
      <c r="AQ537" s="566"/>
      <c r="AR537" s="566"/>
      <c r="AS537" s="566"/>
      <c r="AT537" s="566"/>
      <c r="AU537" s="566"/>
    </row>
    <row r="538" spans="1:47" x14ac:dyDescent="0.15">
      <c r="A538" s="566"/>
      <c r="B538" s="566"/>
      <c r="C538" s="566"/>
      <c r="D538" s="566"/>
      <c r="E538" s="566"/>
      <c r="F538" s="566"/>
      <c r="G538" s="566"/>
      <c r="H538" s="566"/>
      <c r="I538" s="566"/>
      <c r="J538" s="566"/>
      <c r="K538" s="566"/>
      <c r="L538" s="566"/>
      <c r="M538" s="566"/>
      <c r="N538" s="566"/>
      <c r="O538" s="566"/>
      <c r="P538" s="566"/>
      <c r="Q538" s="566"/>
      <c r="R538" s="566"/>
      <c r="S538" s="566"/>
      <c r="T538" s="566"/>
      <c r="U538" s="566"/>
      <c r="V538" s="566"/>
      <c r="W538" s="566"/>
      <c r="X538" s="566"/>
      <c r="Y538" s="566"/>
      <c r="Z538" s="566"/>
      <c r="AA538" s="566"/>
      <c r="AB538" s="566"/>
      <c r="AC538" s="566"/>
      <c r="AD538" s="566"/>
      <c r="AE538" s="566"/>
      <c r="AF538" s="566"/>
      <c r="AG538" s="566"/>
      <c r="AH538" s="566"/>
      <c r="AI538" s="566"/>
      <c r="AJ538" s="566"/>
      <c r="AK538" s="566"/>
      <c r="AL538" s="566"/>
      <c r="AM538" s="566"/>
      <c r="AN538" s="566"/>
      <c r="AO538" s="566"/>
      <c r="AP538" s="566"/>
      <c r="AQ538" s="566"/>
      <c r="AR538" s="566"/>
      <c r="AS538" s="566"/>
      <c r="AT538" s="566"/>
      <c r="AU538" s="566"/>
    </row>
    <row r="539" spans="1:47" x14ac:dyDescent="0.15">
      <c r="A539" s="566"/>
      <c r="B539" s="566"/>
      <c r="C539" s="566"/>
      <c r="D539" s="566"/>
      <c r="E539" s="566"/>
      <c r="F539" s="566"/>
      <c r="G539" s="566"/>
      <c r="H539" s="566"/>
      <c r="I539" s="566"/>
      <c r="J539" s="566"/>
      <c r="K539" s="566"/>
      <c r="L539" s="566"/>
      <c r="M539" s="566"/>
      <c r="N539" s="566"/>
      <c r="O539" s="566"/>
      <c r="P539" s="566"/>
      <c r="Q539" s="566"/>
      <c r="R539" s="566"/>
      <c r="S539" s="566"/>
      <c r="T539" s="566"/>
      <c r="U539" s="566"/>
      <c r="V539" s="566"/>
      <c r="W539" s="566"/>
      <c r="X539" s="566"/>
      <c r="Y539" s="566"/>
      <c r="Z539" s="566"/>
      <c r="AA539" s="566"/>
      <c r="AB539" s="566"/>
      <c r="AC539" s="566"/>
      <c r="AD539" s="566"/>
      <c r="AE539" s="566"/>
      <c r="AF539" s="566"/>
      <c r="AG539" s="566"/>
      <c r="AH539" s="566"/>
      <c r="AI539" s="566"/>
      <c r="AJ539" s="566"/>
      <c r="AK539" s="566"/>
      <c r="AL539" s="566"/>
      <c r="AM539" s="566"/>
      <c r="AN539" s="566"/>
      <c r="AO539" s="566"/>
      <c r="AP539" s="566"/>
      <c r="AQ539" s="566"/>
      <c r="AR539" s="566"/>
      <c r="AS539" s="566"/>
      <c r="AT539" s="566"/>
      <c r="AU539" s="566"/>
    </row>
    <row r="540" spans="1:47" x14ac:dyDescent="0.15">
      <c r="A540" s="566"/>
      <c r="B540" s="566"/>
      <c r="C540" s="566"/>
      <c r="D540" s="566"/>
      <c r="E540" s="566"/>
      <c r="F540" s="566"/>
      <c r="G540" s="566"/>
      <c r="H540" s="566"/>
      <c r="I540" s="566"/>
      <c r="J540" s="566"/>
      <c r="K540" s="566"/>
      <c r="L540" s="566"/>
      <c r="M540" s="566"/>
      <c r="N540" s="566"/>
      <c r="O540" s="566"/>
      <c r="P540" s="566"/>
      <c r="Q540" s="566"/>
      <c r="R540" s="566"/>
      <c r="S540" s="566"/>
      <c r="T540" s="566"/>
      <c r="U540" s="566"/>
      <c r="V540" s="566"/>
      <c r="W540" s="566"/>
      <c r="X540" s="566"/>
      <c r="Y540" s="566"/>
      <c r="Z540" s="566"/>
      <c r="AA540" s="566"/>
      <c r="AB540" s="566"/>
      <c r="AC540" s="566"/>
      <c r="AD540" s="566"/>
      <c r="AE540" s="566"/>
      <c r="AF540" s="566"/>
      <c r="AG540" s="566"/>
      <c r="AH540" s="566"/>
      <c r="AI540" s="566"/>
      <c r="AJ540" s="566"/>
      <c r="AK540" s="566"/>
      <c r="AL540" s="566"/>
      <c r="AM540" s="566"/>
      <c r="AN540" s="566"/>
      <c r="AO540" s="566"/>
      <c r="AP540" s="566"/>
      <c r="AQ540" s="566"/>
      <c r="AR540" s="566"/>
      <c r="AS540" s="566"/>
      <c r="AT540" s="566"/>
      <c r="AU540" s="566"/>
    </row>
    <row r="541" spans="1:47" x14ac:dyDescent="0.15">
      <c r="A541" s="566"/>
      <c r="B541" s="566"/>
      <c r="C541" s="566"/>
      <c r="D541" s="566"/>
      <c r="E541" s="566"/>
      <c r="F541" s="566"/>
      <c r="G541" s="566"/>
      <c r="H541" s="566"/>
      <c r="I541" s="566"/>
      <c r="J541" s="566"/>
      <c r="K541" s="566"/>
      <c r="L541" s="566"/>
      <c r="M541" s="566"/>
      <c r="N541" s="566"/>
      <c r="O541" s="566"/>
      <c r="P541" s="566"/>
      <c r="Q541" s="566"/>
      <c r="R541" s="566"/>
      <c r="S541" s="566"/>
      <c r="T541" s="566"/>
      <c r="U541" s="566"/>
      <c r="V541" s="566"/>
      <c r="W541" s="566"/>
      <c r="X541" s="566"/>
      <c r="Y541" s="566"/>
      <c r="Z541" s="566"/>
      <c r="AA541" s="566"/>
      <c r="AB541" s="566"/>
      <c r="AC541" s="566"/>
      <c r="AD541" s="566"/>
      <c r="AE541" s="566"/>
      <c r="AF541" s="566"/>
      <c r="AG541" s="566"/>
      <c r="AH541" s="566"/>
      <c r="AI541" s="566"/>
      <c r="AJ541" s="566"/>
      <c r="AK541" s="566"/>
      <c r="AL541" s="566"/>
      <c r="AM541" s="566"/>
      <c r="AN541" s="566"/>
      <c r="AO541" s="566"/>
      <c r="AP541" s="566"/>
      <c r="AQ541" s="566"/>
      <c r="AR541" s="566"/>
      <c r="AS541" s="566"/>
      <c r="AT541" s="566"/>
      <c r="AU541" s="566"/>
    </row>
    <row r="542" spans="1:47" x14ac:dyDescent="0.15">
      <c r="A542" s="566"/>
      <c r="B542" s="566"/>
      <c r="C542" s="566"/>
      <c r="D542" s="566"/>
      <c r="E542" s="566"/>
      <c r="F542" s="566"/>
      <c r="G542" s="566"/>
      <c r="H542" s="566"/>
      <c r="I542" s="566"/>
      <c r="J542" s="566"/>
      <c r="K542" s="566"/>
      <c r="L542" s="566"/>
      <c r="M542" s="566"/>
      <c r="N542" s="566"/>
      <c r="O542" s="566"/>
      <c r="P542" s="566"/>
      <c r="Q542" s="566"/>
      <c r="R542" s="566"/>
      <c r="S542" s="566"/>
      <c r="T542" s="566"/>
      <c r="U542" s="566"/>
      <c r="V542" s="566"/>
      <c r="W542" s="566"/>
      <c r="X542" s="566"/>
      <c r="Y542" s="566"/>
      <c r="Z542" s="566"/>
      <c r="AA542" s="566"/>
      <c r="AB542" s="566"/>
      <c r="AC542" s="566"/>
      <c r="AD542" s="566"/>
      <c r="AE542" s="566"/>
      <c r="AF542" s="566"/>
      <c r="AG542" s="566"/>
      <c r="AH542" s="566"/>
      <c r="AI542" s="566"/>
      <c r="AJ542" s="566"/>
      <c r="AK542" s="566"/>
      <c r="AL542" s="566"/>
      <c r="AM542" s="566"/>
      <c r="AN542" s="566"/>
      <c r="AO542" s="566"/>
      <c r="AP542" s="566"/>
      <c r="AQ542" s="566"/>
      <c r="AR542" s="566"/>
      <c r="AS542" s="566"/>
      <c r="AT542" s="566"/>
      <c r="AU542" s="566"/>
    </row>
    <row r="543" spans="1:47" x14ac:dyDescent="0.15">
      <c r="A543" s="566"/>
      <c r="B543" s="566"/>
      <c r="C543" s="566"/>
      <c r="D543" s="566"/>
      <c r="E543" s="566"/>
      <c r="F543" s="566"/>
      <c r="G543" s="566"/>
      <c r="H543" s="566"/>
      <c r="I543" s="566"/>
      <c r="J543" s="566"/>
      <c r="K543" s="566"/>
      <c r="L543" s="566"/>
      <c r="M543" s="566"/>
      <c r="N543" s="566"/>
      <c r="O543" s="566"/>
      <c r="P543" s="566"/>
      <c r="Q543" s="566"/>
      <c r="R543" s="566"/>
      <c r="S543" s="566"/>
      <c r="T543" s="566"/>
      <c r="U543" s="566"/>
      <c r="V543" s="566"/>
      <c r="W543" s="566"/>
      <c r="X543" s="566"/>
      <c r="Y543" s="566"/>
      <c r="Z543" s="566"/>
      <c r="AA543" s="566"/>
      <c r="AB543" s="566"/>
      <c r="AC543" s="566"/>
      <c r="AD543" s="566"/>
      <c r="AE543" s="566"/>
      <c r="AF543" s="566"/>
      <c r="AG543" s="566"/>
      <c r="AH543" s="566"/>
      <c r="AI543" s="566"/>
      <c r="AJ543" s="566"/>
      <c r="AK543" s="566"/>
      <c r="AL543" s="566"/>
      <c r="AM543" s="566"/>
      <c r="AN543" s="566"/>
      <c r="AO543" s="566"/>
      <c r="AP543" s="566"/>
      <c r="AQ543" s="566"/>
      <c r="AR543" s="566"/>
      <c r="AS543" s="566"/>
      <c r="AT543" s="566"/>
      <c r="AU543" s="566"/>
    </row>
    <row r="544" spans="1:47" x14ac:dyDescent="0.15">
      <c r="A544" s="566"/>
      <c r="B544" s="566"/>
      <c r="C544" s="566"/>
      <c r="D544" s="566"/>
      <c r="E544" s="566"/>
      <c r="F544" s="566"/>
      <c r="G544" s="566"/>
      <c r="H544" s="566"/>
      <c r="I544" s="566"/>
      <c r="J544" s="566"/>
      <c r="K544" s="566"/>
      <c r="L544" s="566"/>
      <c r="M544" s="566"/>
      <c r="N544" s="566"/>
      <c r="O544" s="566"/>
      <c r="P544" s="566"/>
      <c r="Q544" s="566"/>
      <c r="R544" s="566"/>
      <c r="S544" s="566"/>
      <c r="T544" s="566"/>
      <c r="U544" s="566"/>
      <c r="V544" s="566"/>
      <c r="W544" s="566"/>
      <c r="X544" s="566"/>
      <c r="Y544" s="566"/>
      <c r="Z544" s="566"/>
      <c r="AA544" s="566"/>
      <c r="AB544" s="566"/>
      <c r="AC544" s="566"/>
      <c r="AD544" s="566"/>
      <c r="AE544" s="566"/>
      <c r="AF544" s="566"/>
      <c r="AG544" s="566"/>
      <c r="AH544" s="566"/>
      <c r="AI544" s="566"/>
      <c r="AJ544" s="566"/>
      <c r="AK544" s="566"/>
      <c r="AL544" s="566"/>
      <c r="AM544" s="566"/>
      <c r="AN544" s="566"/>
      <c r="AO544" s="566"/>
      <c r="AP544" s="566"/>
      <c r="AQ544" s="566"/>
      <c r="AR544" s="566"/>
      <c r="AS544" s="566"/>
      <c r="AT544" s="566"/>
      <c r="AU544" s="566"/>
    </row>
    <row r="545" spans="1:47" x14ac:dyDescent="0.15">
      <c r="A545" s="566"/>
      <c r="B545" s="566"/>
      <c r="C545" s="566"/>
      <c r="D545" s="566"/>
      <c r="E545" s="566"/>
      <c r="F545" s="566"/>
      <c r="G545" s="566"/>
      <c r="H545" s="566"/>
      <c r="I545" s="566"/>
      <c r="J545" s="566"/>
      <c r="K545" s="566"/>
      <c r="L545" s="566"/>
      <c r="M545" s="566"/>
      <c r="N545" s="566"/>
      <c r="O545" s="566"/>
      <c r="P545" s="566"/>
      <c r="Q545" s="566"/>
      <c r="R545" s="566"/>
      <c r="S545" s="566"/>
      <c r="T545" s="566"/>
      <c r="U545" s="566"/>
      <c r="V545" s="566"/>
      <c r="W545" s="566"/>
      <c r="X545" s="566"/>
      <c r="Y545" s="566"/>
      <c r="Z545" s="566"/>
      <c r="AA545" s="566"/>
      <c r="AB545" s="566"/>
      <c r="AC545" s="566"/>
      <c r="AD545" s="566"/>
      <c r="AE545" s="566"/>
      <c r="AF545" s="566"/>
      <c r="AG545" s="566"/>
      <c r="AH545" s="566"/>
      <c r="AI545" s="566"/>
      <c r="AJ545" s="566"/>
      <c r="AK545" s="566"/>
      <c r="AL545" s="566"/>
      <c r="AM545" s="566"/>
      <c r="AN545" s="566"/>
      <c r="AO545" s="566"/>
      <c r="AP545" s="566"/>
      <c r="AQ545" s="566"/>
      <c r="AR545" s="566"/>
      <c r="AS545" s="566"/>
      <c r="AT545" s="566"/>
      <c r="AU545" s="566"/>
    </row>
    <row r="546" spans="1:47" x14ac:dyDescent="0.15">
      <c r="A546" s="566"/>
      <c r="B546" s="566"/>
      <c r="C546" s="566"/>
      <c r="D546" s="566"/>
      <c r="E546" s="566"/>
      <c r="F546" s="566"/>
      <c r="G546" s="566"/>
      <c r="H546" s="566"/>
      <c r="I546" s="566"/>
      <c r="J546" s="566"/>
      <c r="K546" s="566"/>
      <c r="L546" s="566"/>
      <c r="M546" s="566"/>
      <c r="N546" s="566"/>
      <c r="O546" s="566"/>
      <c r="P546" s="566"/>
      <c r="Q546" s="566"/>
      <c r="R546" s="566"/>
      <c r="S546" s="566"/>
      <c r="T546" s="566"/>
      <c r="U546" s="566"/>
      <c r="V546" s="566"/>
      <c r="W546" s="566"/>
      <c r="X546" s="566"/>
      <c r="Y546" s="566"/>
      <c r="Z546" s="566"/>
      <c r="AA546" s="566"/>
      <c r="AB546" s="566"/>
      <c r="AC546" s="566"/>
      <c r="AD546" s="566"/>
      <c r="AE546" s="566"/>
      <c r="AF546" s="566"/>
      <c r="AG546" s="566"/>
      <c r="AH546" s="566"/>
      <c r="AI546" s="566"/>
      <c r="AJ546" s="566"/>
      <c r="AK546" s="566"/>
      <c r="AL546" s="566"/>
      <c r="AM546" s="566"/>
      <c r="AN546" s="566"/>
      <c r="AO546" s="566"/>
      <c r="AP546" s="566"/>
      <c r="AQ546" s="566"/>
      <c r="AR546" s="566"/>
      <c r="AS546" s="566"/>
      <c r="AT546" s="566"/>
      <c r="AU546" s="566"/>
    </row>
    <row r="547" spans="1:47" x14ac:dyDescent="0.15">
      <c r="A547" s="566"/>
      <c r="B547" s="566"/>
      <c r="C547" s="566"/>
      <c r="D547" s="566"/>
      <c r="E547" s="566"/>
      <c r="F547" s="566"/>
      <c r="G547" s="566"/>
      <c r="H547" s="566"/>
      <c r="I547" s="566"/>
      <c r="J547" s="566"/>
      <c r="K547" s="566"/>
      <c r="L547" s="566"/>
      <c r="M547" s="566"/>
      <c r="N547" s="566"/>
      <c r="O547" s="566"/>
      <c r="P547" s="566"/>
      <c r="Q547" s="566"/>
      <c r="R547" s="566"/>
      <c r="S547" s="566"/>
      <c r="T547" s="566"/>
      <c r="U547" s="566"/>
      <c r="V547" s="566"/>
      <c r="W547" s="566"/>
      <c r="X547" s="566"/>
      <c r="Y547" s="566"/>
      <c r="Z547" s="566"/>
      <c r="AA547" s="566"/>
      <c r="AB547" s="566"/>
      <c r="AC547" s="566"/>
      <c r="AD547" s="566"/>
      <c r="AE547" s="566"/>
      <c r="AF547" s="566"/>
      <c r="AG547" s="566"/>
      <c r="AH547" s="566"/>
      <c r="AI547" s="566"/>
      <c r="AJ547" s="566"/>
      <c r="AK547" s="566"/>
      <c r="AL547" s="566"/>
      <c r="AM547" s="566"/>
      <c r="AN547" s="566"/>
      <c r="AO547" s="566"/>
      <c r="AP547" s="566"/>
      <c r="AQ547" s="566"/>
      <c r="AR547" s="566"/>
      <c r="AS547" s="566"/>
      <c r="AT547" s="566"/>
      <c r="AU547" s="566"/>
    </row>
    <row r="548" spans="1:47" x14ac:dyDescent="0.15">
      <c r="A548" s="566"/>
      <c r="B548" s="566"/>
      <c r="C548" s="566"/>
      <c r="D548" s="566"/>
      <c r="E548" s="566"/>
      <c r="F548" s="566"/>
      <c r="G548" s="566"/>
      <c r="H548" s="566"/>
      <c r="I548" s="566"/>
      <c r="J548" s="566"/>
      <c r="K548" s="566"/>
      <c r="L548" s="566"/>
      <c r="M548" s="566"/>
      <c r="N548" s="566"/>
      <c r="O548" s="566"/>
      <c r="P548" s="566"/>
      <c r="Q548" s="566"/>
      <c r="R548" s="566"/>
      <c r="S548" s="566"/>
      <c r="T548" s="566"/>
      <c r="U548" s="566"/>
      <c r="V548" s="566"/>
      <c r="W548" s="566"/>
      <c r="X548" s="566"/>
      <c r="Y548" s="566"/>
      <c r="Z548" s="566"/>
      <c r="AA548" s="566"/>
      <c r="AB548" s="566"/>
      <c r="AC548" s="566"/>
      <c r="AD548" s="566"/>
      <c r="AE548" s="566"/>
      <c r="AF548" s="566"/>
      <c r="AG548" s="566"/>
      <c r="AH548" s="566"/>
      <c r="AI548" s="566"/>
      <c r="AJ548" s="566"/>
      <c r="AK548" s="566"/>
      <c r="AL548" s="566"/>
      <c r="AM548" s="566"/>
      <c r="AN548" s="566"/>
      <c r="AO548" s="566"/>
      <c r="AP548" s="566"/>
      <c r="AQ548" s="566"/>
      <c r="AR548" s="566"/>
      <c r="AS548" s="566"/>
      <c r="AT548" s="566"/>
      <c r="AU548" s="566"/>
    </row>
    <row r="549" spans="1:47" x14ac:dyDescent="0.15">
      <c r="A549" s="566"/>
      <c r="B549" s="566"/>
      <c r="C549" s="566"/>
      <c r="D549" s="566"/>
      <c r="E549" s="566"/>
      <c r="F549" s="566"/>
      <c r="G549" s="566"/>
      <c r="H549" s="566"/>
      <c r="I549" s="566"/>
      <c r="J549" s="566"/>
      <c r="K549" s="566"/>
      <c r="L549" s="566"/>
      <c r="M549" s="566"/>
      <c r="N549" s="566"/>
      <c r="O549" s="566"/>
      <c r="P549" s="566"/>
      <c r="Q549" s="566"/>
      <c r="R549" s="566"/>
      <c r="S549" s="566"/>
      <c r="T549" s="566"/>
      <c r="U549" s="566"/>
      <c r="V549" s="566"/>
      <c r="W549" s="566"/>
      <c r="X549" s="566"/>
      <c r="Y549" s="566"/>
      <c r="Z549" s="566"/>
      <c r="AA549" s="566"/>
      <c r="AB549" s="566"/>
      <c r="AC549" s="566"/>
      <c r="AD549" s="566"/>
      <c r="AE549" s="566"/>
      <c r="AF549" s="566"/>
      <c r="AG549" s="566"/>
      <c r="AH549" s="566"/>
      <c r="AI549" s="566"/>
      <c r="AJ549" s="566"/>
      <c r="AK549" s="566"/>
      <c r="AL549" s="566"/>
      <c r="AM549" s="566"/>
      <c r="AN549" s="566"/>
      <c r="AO549" s="566"/>
      <c r="AP549" s="566"/>
      <c r="AQ549" s="566"/>
      <c r="AR549" s="566"/>
      <c r="AS549" s="566"/>
      <c r="AT549" s="566"/>
      <c r="AU549" s="566"/>
    </row>
    <row r="550" spans="1:47" x14ac:dyDescent="0.15">
      <c r="A550" s="566"/>
      <c r="B550" s="566"/>
      <c r="C550" s="566"/>
      <c r="D550" s="566"/>
      <c r="E550" s="566"/>
      <c r="F550" s="566"/>
      <c r="G550" s="566"/>
      <c r="H550" s="566"/>
      <c r="I550" s="566"/>
      <c r="J550" s="566"/>
      <c r="K550" s="566"/>
      <c r="L550" s="566"/>
      <c r="M550" s="566"/>
      <c r="N550" s="566"/>
      <c r="O550" s="566"/>
      <c r="P550" s="566"/>
      <c r="Q550" s="566"/>
      <c r="R550" s="566"/>
      <c r="S550" s="566"/>
      <c r="T550" s="566"/>
      <c r="U550" s="566"/>
      <c r="V550" s="566"/>
      <c r="W550" s="566"/>
      <c r="X550" s="566"/>
      <c r="Y550" s="566"/>
      <c r="Z550" s="566"/>
      <c r="AA550" s="566"/>
      <c r="AB550" s="566"/>
      <c r="AC550" s="566"/>
      <c r="AD550" s="566"/>
      <c r="AE550" s="566"/>
      <c r="AF550" s="566"/>
      <c r="AG550" s="566"/>
      <c r="AH550" s="566"/>
      <c r="AI550" s="566"/>
      <c r="AJ550" s="566"/>
      <c r="AK550" s="566"/>
      <c r="AL550" s="566"/>
      <c r="AM550" s="566"/>
      <c r="AN550" s="566"/>
      <c r="AO550" s="566"/>
      <c r="AP550" s="566"/>
      <c r="AQ550" s="566"/>
      <c r="AR550" s="566"/>
      <c r="AS550" s="566"/>
      <c r="AT550" s="566"/>
      <c r="AU550" s="566"/>
    </row>
    <row r="551" spans="1:47" x14ac:dyDescent="0.15">
      <c r="A551" s="566"/>
      <c r="B551" s="566"/>
      <c r="C551" s="566"/>
      <c r="D551" s="566"/>
      <c r="E551" s="566"/>
      <c r="F551" s="566"/>
      <c r="G551" s="566"/>
      <c r="H551" s="566"/>
      <c r="I551" s="566"/>
      <c r="J551" s="566"/>
      <c r="K551" s="566"/>
      <c r="L551" s="566"/>
      <c r="M551" s="566"/>
      <c r="N551" s="566"/>
      <c r="O551" s="566"/>
      <c r="P551" s="566"/>
      <c r="Q551" s="566"/>
      <c r="R551" s="566"/>
      <c r="S551" s="566"/>
      <c r="T551" s="566"/>
      <c r="U551" s="566"/>
      <c r="V551" s="566"/>
      <c r="W551" s="566"/>
      <c r="X551" s="566"/>
      <c r="Y551" s="566"/>
      <c r="Z551" s="566"/>
      <c r="AA551" s="566"/>
      <c r="AB551" s="566"/>
      <c r="AC551" s="566"/>
      <c r="AD551" s="566"/>
      <c r="AE551" s="566"/>
      <c r="AF551" s="566"/>
      <c r="AG551" s="566"/>
      <c r="AH551" s="566"/>
      <c r="AI551" s="566"/>
      <c r="AJ551" s="566"/>
      <c r="AK551" s="566"/>
      <c r="AL551" s="566"/>
      <c r="AM551" s="566"/>
      <c r="AN551" s="566"/>
      <c r="AO551" s="566"/>
      <c r="AP551" s="566"/>
      <c r="AQ551" s="566"/>
      <c r="AR551" s="566"/>
      <c r="AS551" s="566"/>
      <c r="AT551" s="566"/>
      <c r="AU551" s="566"/>
    </row>
    <row r="552" spans="1:47" x14ac:dyDescent="0.15">
      <c r="A552" s="566"/>
      <c r="B552" s="566"/>
      <c r="C552" s="566"/>
      <c r="D552" s="566"/>
      <c r="E552" s="566"/>
      <c r="F552" s="566"/>
      <c r="G552" s="566"/>
      <c r="H552" s="566"/>
      <c r="I552" s="566"/>
      <c r="J552" s="566"/>
      <c r="K552" s="566"/>
      <c r="L552" s="566"/>
      <c r="M552" s="566"/>
      <c r="N552" s="566"/>
      <c r="O552" s="566"/>
      <c r="P552" s="566"/>
      <c r="Q552" s="566"/>
      <c r="R552" s="566"/>
      <c r="S552" s="566"/>
      <c r="T552" s="566"/>
      <c r="U552" s="566"/>
      <c r="V552" s="566"/>
      <c r="W552" s="566"/>
      <c r="X552" s="566"/>
      <c r="Y552" s="566"/>
      <c r="Z552" s="566"/>
      <c r="AA552" s="566"/>
      <c r="AB552" s="566"/>
      <c r="AC552" s="566"/>
      <c r="AD552" s="566"/>
      <c r="AE552" s="566"/>
      <c r="AF552" s="566"/>
      <c r="AG552" s="566"/>
      <c r="AH552" s="566"/>
      <c r="AI552" s="566"/>
      <c r="AJ552" s="566"/>
      <c r="AK552" s="566"/>
      <c r="AL552" s="566"/>
      <c r="AM552" s="566"/>
      <c r="AN552" s="566"/>
      <c r="AO552" s="566"/>
      <c r="AP552" s="566"/>
      <c r="AQ552" s="566"/>
      <c r="AR552" s="566"/>
      <c r="AS552" s="566"/>
      <c r="AT552" s="566"/>
      <c r="AU552" s="566"/>
    </row>
    <row r="553" spans="1:47" x14ac:dyDescent="0.15">
      <c r="A553" s="566"/>
      <c r="B553" s="566"/>
      <c r="C553" s="566"/>
      <c r="D553" s="566"/>
      <c r="E553" s="566"/>
      <c r="F553" s="566"/>
      <c r="G553" s="566"/>
      <c r="H553" s="566"/>
      <c r="I553" s="566"/>
      <c r="J553" s="566"/>
      <c r="K553" s="566"/>
      <c r="L553" s="566"/>
      <c r="M553" s="566"/>
      <c r="N553" s="566"/>
      <c r="O553" s="566"/>
      <c r="P553" s="566"/>
      <c r="Q553" s="566"/>
      <c r="R553" s="566"/>
      <c r="S553" s="566"/>
      <c r="T553" s="566"/>
      <c r="U553" s="566"/>
      <c r="V553" s="566"/>
      <c r="W553" s="566"/>
      <c r="X553" s="566"/>
      <c r="Y553" s="566"/>
      <c r="Z553" s="566"/>
      <c r="AA553" s="566"/>
      <c r="AB553" s="566"/>
      <c r="AC553" s="566"/>
      <c r="AD553" s="566"/>
      <c r="AE553" s="566"/>
      <c r="AF553" s="566"/>
      <c r="AG553" s="566"/>
      <c r="AH553" s="566"/>
      <c r="AI553" s="566"/>
      <c r="AJ553" s="566"/>
      <c r="AK553" s="566"/>
      <c r="AL553" s="566"/>
      <c r="AM553" s="566"/>
      <c r="AN553" s="566"/>
      <c r="AO553" s="566"/>
      <c r="AP553" s="566"/>
      <c r="AQ553" s="566"/>
      <c r="AR553" s="566"/>
      <c r="AS553" s="566"/>
      <c r="AT553" s="566"/>
      <c r="AU553" s="566"/>
    </row>
    <row r="554" spans="1:47" x14ac:dyDescent="0.15">
      <c r="A554" s="566"/>
      <c r="B554" s="566"/>
      <c r="C554" s="566"/>
      <c r="D554" s="566"/>
      <c r="E554" s="566"/>
      <c r="F554" s="566"/>
      <c r="G554" s="566"/>
      <c r="H554" s="566"/>
      <c r="I554" s="566"/>
      <c r="J554" s="566"/>
      <c r="K554" s="566"/>
      <c r="L554" s="566"/>
      <c r="M554" s="566"/>
      <c r="N554" s="566"/>
      <c r="O554" s="566"/>
      <c r="P554" s="566"/>
      <c r="Q554" s="566"/>
      <c r="R554" s="566"/>
      <c r="S554" s="566"/>
      <c r="T554" s="566"/>
      <c r="U554" s="566"/>
      <c r="V554" s="566"/>
      <c r="W554" s="566"/>
      <c r="X554" s="566"/>
      <c r="Y554" s="566"/>
      <c r="Z554" s="566"/>
      <c r="AA554" s="566"/>
      <c r="AB554" s="566"/>
      <c r="AC554" s="566"/>
      <c r="AD554" s="566"/>
      <c r="AE554" s="566"/>
      <c r="AF554" s="566"/>
      <c r="AG554" s="566"/>
      <c r="AH554" s="566"/>
      <c r="AI554" s="566"/>
      <c r="AJ554" s="566"/>
      <c r="AK554" s="566"/>
      <c r="AL554" s="566"/>
      <c r="AM554" s="566"/>
      <c r="AN554" s="566"/>
      <c r="AO554" s="566"/>
      <c r="AP554" s="566"/>
      <c r="AQ554" s="566"/>
      <c r="AR554" s="566"/>
      <c r="AS554" s="566"/>
      <c r="AT554" s="566"/>
      <c r="AU554" s="566"/>
    </row>
    <row r="555" spans="1:47" x14ac:dyDescent="0.15">
      <c r="A555" s="566"/>
      <c r="B555" s="566"/>
      <c r="C555" s="566"/>
      <c r="D555" s="566"/>
      <c r="E555" s="566"/>
      <c r="F555" s="566"/>
      <c r="G555" s="566"/>
      <c r="H555" s="566"/>
      <c r="I555" s="566"/>
      <c r="J555" s="566"/>
      <c r="K555" s="566"/>
      <c r="L555" s="566"/>
      <c r="M555" s="566"/>
      <c r="N555" s="566"/>
      <c r="O555" s="566"/>
      <c r="P555" s="566"/>
      <c r="Q555" s="566"/>
      <c r="R555" s="566"/>
      <c r="S555" s="566"/>
      <c r="T555" s="566"/>
      <c r="U555" s="566"/>
      <c r="V555" s="566"/>
      <c r="W555" s="566"/>
      <c r="X555" s="566"/>
      <c r="Y555" s="566"/>
      <c r="Z555" s="566"/>
      <c r="AA555" s="566"/>
      <c r="AB555" s="566"/>
      <c r="AC555" s="566"/>
      <c r="AD555" s="566"/>
      <c r="AE555" s="566"/>
      <c r="AF555" s="566"/>
      <c r="AG555" s="566"/>
      <c r="AH555" s="566"/>
      <c r="AI555" s="566"/>
      <c r="AJ555" s="566"/>
      <c r="AK555" s="566"/>
      <c r="AL555" s="566"/>
      <c r="AM555" s="566"/>
      <c r="AN555" s="566"/>
      <c r="AO555" s="566"/>
      <c r="AP555" s="566"/>
      <c r="AQ555" s="566"/>
      <c r="AR555" s="566"/>
      <c r="AS555" s="566"/>
      <c r="AT555" s="566"/>
      <c r="AU555" s="566"/>
    </row>
    <row r="556" spans="1:47" x14ac:dyDescent="0.15">
      <c r="A556" s="566"/>
      <c r="B556" s="566"/>
      <c r="C556" s="566"/>
      <c r="D556" s="566"/>
      <c r="E556" s="566"/>
      <c r="F556" s="566"/>
      <c r="G556" s="566"/>
      <c r="H556" s="566"/>
      <c r="I556" s="566"/>
      <c r="J556" s="566"/>
      <c r="K556" s="566"/>
      <c r="L556" s="566"/>
      <c r="M556" s="566"/>
      <c r="N556" s="566"/>
      <c r="O556" s="566"/>
      <c r="P556" s="566"/>
      <c r="Q556" s="566"/>
      <c r="R556" s="566"/>
      <c r="S556" s="566"/>
      <c r="T556" s="566"/>
      <c r="U556" s="566"/>
      <c r="V556" s="566"/>
      <c r="W556" s="566"/>
      <c r="X556" s="566"/>
      <c r="Y556" s="566"/>
      <c r="Z556" s="566"/>
      <c r="AA556" s="566"/>
      <c r="AB556" s="566"/>
      <c r="AC556" s="566"/>
      <c r="AD556" s="566"/>
      <c r="AE556" s="566"/>
      <c r="AF556" s="566"/>
      <c r="AG556" s="566"/>
      <c r="AH556" s="566"/>
      <c r="AI556" s="566"/>
      <c r="AJ556" s="566"/>
      <c r="AK556" s="566"/>
      <c r="AL556" s="566"/>
      <c r="AM556" s="566"/>
      <c r="AN556" s="566"/>
      <c r="AO556" s="566"/>
      <c r="AP556" s="566"/>
      <c r="AQ556" s="566"/>
      <c r="AR556" s="566"/>
      <c r="AS556" s="566"/>
      <c r="AT556" s="566"/>
      <c r="AU556" s="566"/>
    </row>
    <row r="557" spans="1:47" x14ac:dyDescent="0.15">
      <c r="A557" s="566"/>
      <c r="B557" s="566"/>
      <c r="C557" s="566"/>
      <c r="D557" s="566"/>
      <c r="E557" s="566"/>
      <c r="F557" s="566"/>
      <c r="G557" s="566"/>
      <c r="H557" s="566"/>
      <c r="I557" s="566"/>
      <c r="J557" s="566"/>
      <c r="K557" s="566"/>
      <c r="L557" s="566"/>
      <c r="M557" s="566"/>
      <c r="N557" s="566"/>
      <c r="O557" s="566"/>
      <c r="P557" s="566"/>
      <c r="Q557" s="566"/>
      <c r="R557" s="566"/>
      <c r="S557" s="566"/>
      <c r="T557" s="566"/>
      <c r="U557" s="566"/>
      <c r="V557" s="566"/>
      <c r="W557" s="566"/>
      <c r="X557" s="566"/>
      <c r="Y557" s="566"/>
      <c r="Z557" s="566"/>
      <c r="AA557" s="566"/>
      <c r="AB557" s="566"/>
      <c r="AC557" s="566"/>
      <c r="AD557" s="566"/>
      <c r="AE557" s="566"/>
      <c r="AF557" s="566"/>
      <c r="AG557" s="566"/>
      <c r="AH557" s="566"/>
      <c r="AI557" s="566"/>
      <c r="AJ557" s="566"/>
      <c r="AK557" s="566"/>
      <c r="AL557" s="566"/>
      <c r="AM557" s="566"/>
      <c r="AN557" s="566"/>
      <c r="AO557" s="566"/>
      <c r="AP557" s="566"/>
      <c r="AQ557" s="566"/>
      <c r="AR557" s="566"/>
      <c r="AS557" s="566"/>
      <c r="AT557" s="566"/>
      <c r="AU557" s="566"/>
    </row>
    <row r="558" spans="1:47" x14ac:dyDescent="0.15">
      <c r="A558" s="566"/>
      <c r="B558" s="566"/>
      <c r="C558" s="566"/>
      <c r="D558" s="566"/>
      <c r="E558" s="566"/>
      <c r="F558" s="566"/>
      <c r="G558" s="566"/>
      <c r="H558" s="566"/>
      <c r="I558" s="566"/>
      <c r="J558" s="566"/>
      <c r="K558" s="566"/>
      <c r="L558" s="566"/>
      <c r="M558" s="566"/>
      <c r="N558" s="566"/>
      <c r="O558" s="566"/>
      <c r="P558" s="566"/>
      <c r="Q558" s="566"/>
      <c r="R558" s="566"/>
      <c r="S558" s="566"/>
      <c r="T558" s="566"/>
      <c r="U558" s="566"/>
      <c r="V558" s="566"/>
      <c r="W558" s="566"/>
      <c r="X558" s="566"/>
      <c r="Y558" s="566"/>
      <c r="Z558" s="566"/>
      <c r="AA558" s="566"/>
      <c r="AB558" s="566"/>
      <c r="AC558" s="566"/>
      <c r="AD558" s="566"/>
      <c r="AE558" s="566"/>
      <c r="AF558" s="566"/>
      <c r="AG558" s="566"/>
      <c r="AH558" s="566"/>
      <c r="AI558" s="566"/>
      <c r="AJ558" s="566"/>
      <c r="AK558" s="566"/>
      <c r="AL558" s="566"/>
      <c r="AM558" s="566"/>
      <c r="AN558" s="566"/>
      <c r="AO558" s="566"/>
      <c r="AP558" s="566"/>
      <c r="AQ558" s="566"/>
      <c r="AR558" s="566"/>
      <c r="AS558" s="566"/>
      <c r="AT558" s="566"/>
      <c r="AU558" s="566"/>
    </row>
    <row r="559" spans="1:47" x14ac:dyDescent="0.15">
      <c r="A559" s="566"/>
      <c r="B559" s="566"/>
      <c r="C559" s="566"/>
      <c r="D559" s="566"/>
      <c r="E559" s="566"/>
      <c r="F559" s="566"/>
      <c r="G559" s="566"/>
      <c r="H559" s="566"/>
      <c r="I559" s="566"/>
      <c r="J559" s="566"/>
      <c r="K559" s="566"/>
      <c r="L559" s="566"/>
      <c r="M559" s="566"/>
      <c r="N559" s="566"/>
      <c r="O559" s="566"/>
      <c r="P559" s="566"/>
      <c r="Q559" s="566"/>
      <c r="R559" s="566"/>
      <c r="S559" s="566"/>
      <c r="T559" s="566"/>
      <c r="U559" s="566"/>
      <c r="V559" s="566"/>
      <c r="W559" s="566"/>
      <c r="X559" s="566"/>
      <c r="Y559" s="566"/>
      <c r="Z559" s="566"/>
      <c r="AA559" s="566"/>
      <c r="AB559" s="566"/>
      <c r="AC559" s="566"/>
      <c r="AD559" s="566"/>
      <c r="AE559" s="566"/>
      <c r="AF559" s="566"/>
      <c r="AG559" s="566"/>
      <c r="AH559" s="566"/>
      <c r="AI559" s="566"/>
      <c r="AJ559" s="566"/>
      <c r="AK559" s="566"/>
      <c r="AL559" s="566"/>
      <c r="AM559" s="566"/>
      <c r="AN559" s="566"/>
      <c r="AO559" s="566"/>
      <c r="AP559" s="566"/>
      <c r="AQ559" s="566"/>
      <c r="AR559" s="566"/>
      <c r="AS559" s="566"/>
      <c r="AT559" s="566"/>
      <c r="AU559" s="566"/>
    </row>
    <row r="560" spans="1:47" x14ac:dyDescent="0.15">
      <c r="A560" s="566"/>
      <c r="B560" s="566"/>
      <c r="C560" s="566"/>
      <c r="D560" s="566"/>
      <c r="E560" s="566"/>
      <c r="F560" s="566"/>
      <c r="G560" s="566"/>
      <c r="H560" s="566"/>
      <c r="I560" s="566"/>
      <c r="J560" s="566"/>
      <c r="K560" s="566"/>
      <c r="L560" s="566"/>
      <c r="M560" s="566"/>
      <c r="N560" s="566"/>
      <c r="O560" s="566"/>
      <c r="P560" s="566"/>
      <c r="Q560" s="566"/>
      <c r="R560" s="566"/>
      <c r="S560" s="566"/>
      <c r="T560" s="566"/>
      <c r="U560" s="566"/>
      <c r="V560" s="566"/>
      <c r="W560" s="566"/>
      <c r="X560" s="566"/>
      <c r="Y560" s="566"/>
      <c r="Z560" s="566"/>
      <c r="AA560" s="566"/>
      <c r="AB560" s="566"/>
      <c r="AC560" s="566"/>
      <c r="AD560" s="566"/>
      <c r="AE560" s="566"/>
      <c r="AF560" s="566"/>
      <c r="AG560" s="566"/>
      <c r="AH560" s="566"/>
      <c r="AI560" s="566"/>
      <c r="AJ560" s="566"/>
      <c r="AK560" s="566"/>
      <c r="AL560" s="566"/>
      <c r="AM560" s="566"/>
      <c r="AN560" s="566"/>
      <c r="AO560" s="566"/>
      <c r="AP560" s="566"/>
      <c r="AQ560" s="566"/>
      <c r="AR560" s="566"/>
      <c r="AS560" s="566"/>
      <c r="AT560" s="566"/>
      <c r="AU560" s="566"/>
    </row>
    <row r="561" spans="1:47" x14ac:dyDescent="0.15">
      <c r="A561" s="566"/>
      <c r="B561" s="566"/>
      <c r="C561" s="566"/>
      <c r="D561" s="566"/>
      <c r="E561" s="566"/>
      <c r="F561" s="566"/>
      <c r="G561" s="566"/>
      <c r="H561" s="566"/>
      <c r="I561" s="566"/>
      <c r="J561" s="566"/>
      <c r="K561" s="566"/>
      <c r="L561" s="566"/>
      <c r="M561" s="566"/>
      <c r="N561" s="566"/>
      <c r="O561" s="566"/>
      <c r="P561" s="566"/>
      <c r="Q561" s="566"/>
      <c r="R561" s="566"/>
      <c r="S561" s="566"/>
      <c r="T561" s="566"/>
      <c r="U561" s="566"/>
      <c r="V561" s="566"/>
      <c r="W561" s="566"/>
      <c r="X561" s="566"/>
      <c r="Y561" s="566"/>
      <c r="Z561" s="566"/>
      <c r="AA561" s="566"/>
      <c r="AB561" s="566"/>
      <c r="AC561" s="566"/>
      <c r="AD561" s="566"/>
      <c r="AE561" s="566"/>
      <c r="AF561" s="566"/>
      <c r="AG561" s="566"/>
      <c r="AH561" s="566"/>
      <c r="AI561" s="566"/>
      <c r="AJ561" s="566"/>
      <c r="AK561" s="566"/>
      <c r="AL561" s="566"/>
      <c r="AM561" s="566"/>
      <c r="AN561" s="566"/>
      <c r="AO561" s="566"/>
      <c r="AP561" s="566"/>
      <c r="AQ561" s="566"/>
      <c r="AR561" s="566"/>
      <c r="AS561" s="566"/>
      <c r="AT561" s="566"/>
      <c r="AU561" s="566"/>
    </row>
    <row r="562" spans="1:47" x14ac:dyDescent="0.15">
      <c r="A562" s="566"/>
      <c r="B562" s="566"/>
      <c r="C562" s="566"/>
      <c r="D562" s="566"/>
      <c r="E562" s="566"/>
      <c r="F562" s="566"/>
      <c r="G562" s="566"/>
      <c r="H562" s="566"/>
      <c r="I562" s="566"/>
      <c r="J562" s="566"/>
      <c r="K562" s="566"/>
      <c r="L562" s="566"/>
      <c r="M562" s="566"/>
      <c r="N562" s="566"/>
      <c r="O562" s="566"/>
      <c r="P562" s="566"/>
      <c r="Q562" s="566"/>
      <c r="R562" s="566"/>
      <c r="S562" s="566"/>
      <c r="T562" s="566"/>
      <c r="U562" s="566"/>
      <c r="V562" s="566"/>
      <c r="W562" s="566"/>
      <c r="X562" s="566"/>
      <c r="Y562" s="566"/>
      <c r="Z562" s="566"/>
      <c r="AA562" s="566"/>
      <c r="AB562" s="566"/>
      <c r="AC562" s="566"/>
      <c r="AD562" s="566"/>
      <c r="AE562" s="566"/>
      <c r="AF562" s="566"/>
      <c r="AG562" s="566"/>
      <c r="AH562" s="566"/>
      <c r="AI562" s="566"/>
      <c r="AJ562" s="566"/>
      <c r="AK562" s="566"/>
      <c r="AL562" s="566"/>
      <c r="AM562" s="566"/>
      <c r="AN562" s="566"/>
      <c r="AO562" s="566"/>
      <c r="AP562" s="566"/>
      <c r="AQ562" s="566"/>
      <c r="AR562" s="566"/>
      <c r="AS562" s="566"/>
      <c r="AT562" s="566"/>
      <c r="AU562" s="566"/>
    </row>
    <row r="563" spans="1:47" x14ac:dyDescent="0.15">
      <c r="A563" s="566"/>
      <c r="B563" s="566"/>
      <c r="C563" s="566"/>
      <c r="D563" s="566"/>
      <c r="E563" s="566"/>
      <c r="F563" s="566"/>
      <c r="G563" s="566"/>
      <c r="H563" s="566"/>
      <c r="I563" s="566"/>
      <c r="J563" s="566"/>
      <c r="K563" s="566"/>
      <c r="L563" s="566"/>
      <c r="M563" s="566"/>
      <c r="N563" s="566"/>
      <c r="O563" s="566"/>
      <c r="P563" s="566"/>
      <c r="Q563" s="566"/>
      <c r="R563" s="566"/>
      <c r="S563" s="566"/>
      <c r="T563" s="566"/>
      <c r="U563" s="566"/>
      <c r="V563" s="566"/>
      <c r="W563" s="566"/>
      <c r="X563" s="566"/>
      <c r="Y563" s="566"/>
      <c r="Z563" s="566"/>
      <c r="AA563" s="566"/>
      <c r="AB563" s="566"/>
      <c r="AC563" s="566"/>
      <c r="AD563" s="566"/>
      <c r="AE563" s="566"/>
      <c r="AF563" s="566"/>
      <c r="AG563" s="566"/>
      <c r="AH563" s="566"/>
      <c r="AI563" s="566"/>
      <c r="AJ563" s="566"/>
      <c r="AK563" s="566"/>
      <c r="AL563" s="566"/>
      <c r="AM563" s="566"/>
      <c r="AN563" s="566"/>
      <c r="AO563" s="566"/>
      <c r="AP563" s="566"/>
      <c r="AQ563" s="566"/>
      <c r="AR563" s="566"/>
      <c r="AS563" s="566"/>
      <c r="AT563" s="566"/>
      <c r="AU563" s="566"/>
    </row>
    <row r="564" spans="1:47" x14ac:dyDescent="0.15">
      <c r="A564" s="566"/>
      <c r="B564" s="566"/>
      <c r="C564" s="566"/>
      <c r="D564" s="566"/>
      <c r="E564" s="566"/>
      <c r="F564" s="566"/>
      <c r="G564" s="566"/>
      <c r="H564" s="566"/>
      <c r="I564" s="566"/>
      <c r="J564" s="566"/>
      <c r="K564" s="566"/>
      <c r="L564" s="566"/>
      <c r="M564" s="566"/>
      <c r="N564" s="566"/>
      <c r="O564" s="566"/>
      <c r="P564" s="566"/>
      <c r="Q564" s="566"/>
      <c r="R564" s="566"/>
      <c r="S564" s="566"/>
      <c r="T564" s="566"/>
      <c r="U564" s="566"/>
      <c r="V564" s="566"/>
      <c r="W564" s="566"/>
      <c r="X564" s="566"/>
      <c r="Y564" s="566"/>
      <c r="Z564" s="566"/>
      <c r="AA564" s="566"/>
      <c r="AB564" s="566"/>
      <c r="AC564" s="566"/>
      <c r="AD564" s="566"/>
      <c r="AE564" s="566"/>
      <c r="AF564" s="566"/>
      <c r="AG564" s="566"/>
      <c r="AH564" s="566"/>
      <c r="AI564" s="566"/>
      <c r="AJ564" s="566"/>
      <c r="AK564" s="566"/>
      <c r="AL564" s="566"/>
      <c r="AM564" s="566"/>
      <c r="AN564" s="566"/>
      <c r="AO564" s="566"/>
      <c r="AP564" s="566"/>
      <c r="AQ564" s="566"/>
      <c r="AR564" s="566"/>
      <c r="AS564" s="566"/>
      <c r="AT564" s="566"/>
      <c r="AU564" s="566"/>
    </row>
    <row r="565" spans="1:47" x14ac:dyDescent="0.15">
      <c r="A565" s="566"/>
      <c r="B565" s="566"/>
      <c r="C565" s="566"/>
      <c r="D565" s="566"/>
      <c r="E565" s="566"/>
      <c r="F565" s="566"/>
      <c r="G565" s="566"/>
      <c r="H565" s="566"/>
      <c r="I565" s="566"/>
      <c r="J565" s="566"/>
      <c r="K565" s="566"/>
      <c r="L565" s="566"/>
      <c r="M565" s="566"/>
      <c r="N565" s="566"/>
      <c r="O565" s="566"/>
      <c r="P565" s="566"/>
      <c r="Q565" s="566"/>
      <c r="R565" s="566"/>
      <c r="S565" s="566"/>
      <c r="T565" s="566"/>
      <c r="U565" s="566"/>
      <c r="V565" s="566"/>
      <c r="W565" s="566"/>
      <c r="X565" s="566"/>
      <c r="Y565" s="566"/>
      <c r="Z565" s="566"/>
      <c r="AA565" s="566"/>
      <c r="AB565" s="566"/>
      <c r="AC565" s="566"/>
      <c r="AD565" s="566"/>
      <c r="AE565" s="566"/>
      <c r="AF565" s="566"/>
      <c r="AG565" s="566"/>
      <c r="AH565" s="566"/>
      <c r="AI565" s="566"/>
      <c r="AJ565" s="566"/>
      <c r="AK565" s="566"/>
      <c r="AL565" s="566"/>
      <c r="AM565" s="566"/>
      <c r="AN565" s="566"/>
      <c r="AO565" s="566"/>
      <c r="AP565" s="566"/>
      <c r="AQ565" s="566"/>
      <c r="AR565" s="566"/>
      <c r="AS565" s="566"/>
      <c r="AT565" s="566"/>
      <c r="AU565" s="566"/>
    </row>
    <row r="566" spans="1:47" x14ac:dyDescent="0.15">
      <c r="A566" s="566"/>
      <c r="B566" s="566"/>
      <c r="C566" s="566"/>
      <c r="D566" s="566"/>
      <c r="E566" s="566"/>
      <c r="F566" s="566"/>
      <c r="G566" s="566"/>
      <c r="H566" s="566"/>
      <c r="I566" s="566"/>
      <c r="J566" s="566"/>
      <c r="K566" s="566"/>
      <c r="L566" s="566"/>
      <c r="M566" s="566"/>
      <c r="N566" s="566"/>
      <c r="O566" s="566"/>
      <c r="P566" s="566"/>
      <c r="Q566" s="566"/>
      <c r="R566" s="566"/>
      <c r="S566" s="566"/>
      <c r="T566" s="566"/>
      <c r="U566" s="566"/>
      <c r="V566" s="566"/>
      <c r="W566" s="566"/>
      <c r="X566" s="566"/>
      <c r="Y566" s="566"/>
      <c r="Z566" s="566"/>
      <c r="AA566" s="566"/>
      <c r="AB566" s="566"/>
      <c r="AC566" s="566"/>
      <c r="AD566" s="566"/>
      <c r="AE566" s="566"/>
      <c r="AF566" s="566"/>
      <c r="AG566" s="566"/>
      <c r="AH566" s="566"/>
      <c r="AI566" s="566"/>
      <c r="AJ566" s="566"/>
      <c r="AK566" s="566"/>
      <c r="AL566" s="566"/>
      <c r="AM566" s="566"/>
      <c r="AN566" s="566"/>
      <c r="AO566" s="566"/>
      <c r="AP566" s="566"/>
      <c r="AQ566" s="566"/>
      <c r="AR566" s="566"/>
      <c r="AS566" s="566"/>
      <c r="AT566" s="566"/>
      <c r="AU566" s="566"/>
    </row>
    <row r="567" spans="1:47" x14ac:dyDescent="0.15">
      <c r="A567" s="566"/>
      <c r="B567" s="566"/>
      <c r="C567" s="566"/>
      <c r="D567" s="566"/>
      <c r="E567" s="566"/>
      <c r="F567" s="566"/>
      <c r="G567" s="566"/>
      <c r="H567" s="566"/>
      <c r="I567" s="566"/>
      <c r="J567" s="566"/>
      <c r="K567" s="566"/>
      <c r="L567" s="566"/>
      <c r="M567" s="566"/>
      <c r="N567" s="566"/>
      <c r="O567" s="566"/>
      <c r="P567" s="566"/>
      <c r="Q567" s="566"/>
      <c r="R567" s="566"/>
      <c r="S567" s="566"/>
      <c r="T567" s="566"/>
      <c r="U567" s="566"/>
      <c r="V567" s="566"/>
      <c r="W567" s="566"/>
      <c r="X567" s="566"/>
      <c r="Y567" s="566"/>
      <c r="Z567" s="566"/>
      <c r="AA567" s="566"/>
      <c r="AB567" s="566"/>
      <c r="AC567" s="566"/>
      <c r="AD567" s="566"/>
      <c r="AE567" s="566"/>
      <c r="AF567" s="566"/>
      <c r="AG567" s="566"/>
      <c r="AH567" s="566"/>
      <c r="AI567" s="566"/>
      <c r="AJ567" s="566"/>
      <c r="AK567" s="566"/>
      <c r="AL567" s="566"/>
      <c r="AM567" s="566"/>
      <c r="AN567" s="566"/>
      <c r="AO567" s="566"/>
      <c r="AP567" s="566"/>
      <c r="AQ567" s="566"/>
      <c r="AR567" s="566"/>
      <c r="AS567" s="566"/>
      <c r="AT567" s="566"/>
      <c r="AU567" s="566"/>
    </row>
    <row r="568" spans="1:47" x14ac:dyDescent="0.15">
      <c r="A568" s="566"/>
      <c r="B568" s="566"/>
      <c r="C568" s="566"/>
      <c r="D568" s="566"/>
      <c r="E568" s="566"/>
      <c r="F568" s="566"/>
      <c r="G568" s="566"/>
      <c r="H568" s="566"/>
      <c r="I568" s="566"/>
      <c r="J568" s="566"/>
      <c r="K568" s="566"/>
      <c r="L568" s="566"/>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row>
    <row r="569" spans="1:47" x14ac:dyDescent="0.15">
      <c r="A569" s="566"/>
      <c r="B569" s="566"/>
      <c r="C569" s="566"/>
      <c r="D569" s="566"/>
      <c r="E569" s="566"/>
      <c r="F569" s="566"/>
      <c r="G569" s="566"/>
      <c r="H569" s="566"/>
      <c r="I569" s="566"/>
      <c r="J569" s="566"/>
      <c r="K569" s="566"/>
      <c r="L569" s="566"/>
      <c r="M569" s="566"/>
      <c r="N569" s="566"/>
      <c r="O569" s="566"/>
      <c r="P569" s="566"/>
      <c r="Q569" s="566"/>
      <c r="R569" s="566"/>
      <c r="S569" s="566"/>
      <c r="T569" s="566"/>
      <c r="U569" s="566"/>
      <c r="V569" s="566"/>
      <c r="W569" s="566"/>
      <c r="X569" s="566"/>
      <c r="Y569" s="566"/>
      <c r="Z569" s="566"/>
      <c r="AA569" s="566"/>
      <c r="AB569" s="566"/>
      <c r="AC569" s="566"/>
      <c r="AD569" s="566"/>
      <c r="AE569" s="566"/>
      <c r="AF569" s="566"/>
      <c r="AG569" s="566"/>
      <c r="AH569" s="566"/>
      <c r="AI569" s="566"/>
      <c r="AJ569" s="566"/>
      <c r="AK569" s="566"/>
      <c r="AL569" s="566"/>
      <c r="AM569" s="566"/>
      <c r="AN569" s="566"/>
      <c r="AO569" s="566"/>
      <c r="AP569" s="566"/>
      <c r="AQ569" s="566"/>
      <c r="AR569" s="566"/>
      <c r="AS569" s="566"/>
      <c r="AT569" s="566"/>
      <c r="AU569" s="566"/>
    </row>
    <row r="570" spans="1:47" x14ac:dyDescent="0.15">
      <c r="A570" s="566"/>
      <c r="B570" s="566"/>
      <c r="C570" s="566"/>
      <c r="D570" s="566"/>
      <c r="E570" s="566"/>
      <c r="F570" s="566"/>
      <c r="G570" s="566"/>
      <c r="H570" s="566"/>
      <c r="I570" s="566"/>
      <c r="J570" s="566"/>
      <c r="K570" s="566"/>
      <c r="L570" s="566"/>
      <c r="M570" s="566"/>
      <c r="N570" s="566"/>
      <c r="O570" s="566"/>
      <c r="P570" s="566"/>
      <c r="Q570" s="566"/>
      <c r="R570" s="566"/>
      <c r="S570" s="566"/>
      <c r="T570" s="566"/>
      <c r="U570" s="566"/>
      <c r="V570" s="566"/>
      <c r="W570" s="566"/>
      <c r="X570" s="566"/>
      <c r="Y570" s="566"/>
      <c r="Z570" s="566"/>
      <c r="AA570" s="566"/>
      <c r="AB570" s="566"/>
      <c r="AC570" s="566"/>
      <c r="AD570" s="566"/>
      <c r="AE570" s="566"/>
      <c r="AF570" s="566"/>
      <c r="AG570" s="566"/>
      <c r="AH570" s="566"/>
      <c r="AI570" s="566"/>
      <c r="AJ570" s="566"/>
      <c r="AK570" s="566"/>
      <c r="AL570" s="566"/>
      <c r="AM570" s="566"/>
      <c r="AN570" s="566"/>
      <c r="AO570" s="566"/>
      <c r="AP570" s="566"/>
      <c r="AQ570" s="566"/>
      <c r="AR570" s="566"/>
      <c r="AS570" s="566"/>
      <c r="AT570" s="566"/>
      <c r="AU570" s="566"/>
    </row>
    <row r="571" spans="1:47" x14ac:dyDescent="0.15">
      <c r="A571" s="566"/>
      <c r="B571" s="566"/>
      <c r="C571" s="566"/>
      <c r="D571" s="566"/>
      <c r="E571" s="566"/>
      <c r="F571" s="566"/>
      <c r="G571" s="566"/>
      <c r="H571" s="566"/>
      <c r="I571" s="566"/>
      <c r="J571" s="566"/>
      <c r="K571" s="566"/>
      <c r="L571" s="566"/>
      <c r="M571" s="566"/>
      <c r="N571" s="566"/>
      <c r="O571" s="566"/>
      <c r="P571" s="566"/>
      <c r="Q571" s="566"/>
      <c r="R571" s="566"/>
      <c r="S571" s="566"/>
      <c r="T571" s="566"/>
      <c r="U571" s="566"/>
      <c r="V571" s="566"/>
      <c r="W571" s="566"/>
      <c r="X571" s="566"/>
      <c r="Y571" s="566"/>
      <c r="Z571" s="566"/>
      <c r="AA571" s="566"/>
      <c r="AB571" s="566"/>
      <c r="AC571" s="566"/>
      <c r="AD571" s="566"/>
      <c r="AE571" s="566"/>
      <c r="AF571" s="566"/>
      <c r="AG571" s="566"/>
      <c r="AH571" s="566"/>
      <c r="AI571" s="566"/>
      <c r="AJ571" s="566"/>
      <c r="AK571" s="566"/>
      <c r="AL571" s="566"/>
      <c r="AM571" s="566"/>
      <c r="AN571" s="566"/>
      <c r="AO571" s="566"/>
      <c r="AP571" s="566"/>
      <c r="AQ571" s="566"/>
      <c r="AR571" s="566"/>
      <c r="AS571" s="566"/>
      <c r="AT571" s="566"/>
      <c r="AU571" s="566"/>
    </row>
    <row r="572" spans="1:47" x14ac:dyDescent="0.15">
      <c r="A572" s="566"/>
      <c r="B572" s="566"/>
      <c r="C572" s="566"/>
      <c r="D572" s="566"/>
      <c r="E572" s="566"/>
      <c r="F572" s="566"/>
      <c r="G572" s="566"/>
      <c r="H572" s="566"/>
      <c r="I572" s="566"/>
      <c r="J572" s="566"/>
      <c r="K572" s="566"/>
      <c r="L572" s="566"/>
      <c r="M572" s="566"/>
      <c r="N572" s="566"/>
      <c r="O572" s="566"/>
      <c r="P572" s="566"/>
      <c r="Q572" s="566"/>
      <c r="R572" s="566"/>
      <c r="S572" s="566"/>
      <c r="T572" s="566"/>
      <c r="U572" s="566"/>
      <c r="V572" s="566"/>
      <c r="W572" s="566"/>
      <c r="X572" s="566"/>
      <c r="Y572" s="566"/>
      <c r="Z572" s="566"/>
      <c r="AA572" s="566"/>
      <c r="AB572" s="566"/>
      <c r="AC572" s="566"/>
      <c r="AD572" s="566"/>
      <c r="AE572" s="566"/>
      <c r="AF572" s="566"/>
      <c r="AG572" s="566"/>
      <c r="AH572" s="566"/>
      <c r="AI572" s="566"/>
      <c r="AJ572" s="566"/>
      <c r="AK572" s="566"/>
      <c r="AL572" s="566"/>
      <c r="AM572" s="566"/>
      <c r="AN572" s="566"/>
      <c r="AO572" s="566"/>
      <c r="AP572" s="566"/>
      <c r="AQ572" s="566"/>
      <c r="AR572" s="566"/>
      <c r="AS572" s="566"/>
      <c r="AT572" s="566"/>
      <c r="AU572" s="566"/>
    </row>
    <row r="573" spans="1:47" x14ac:dyDescent="0.15">
      <c r="A573" s="566"/>
      <c r="B573" s="566"/>
      <c r="C573" s="566"/>
      <c r="D573" s="566"/>
      <c r="E573" s="566"/>
      <c r="F573" s="566"/>
      <c r="G573" s="566"/>
      <c r="H573" s="566"/>
      <c r="I573" s="566"/>
      <c r="J573" s="566"/>
      <c r="K573" s="566"/>
      <c r="L573" s="566"/>
      <c r="M573" s="566"/>
      <c r="N573" s="566"/>
      <c r="O573" s="566"/>
      <c r="P573" s="566"/>
      <c r="Q573" s="566"/>
      <c r="R573" s="566"/>
      <c r="S573" s="566"/>
      <c r="T573" s="566"/>
      <c r="U573" s="566"/>
      <c r="V573" s="566"/>
      <c r="W573" s="566"/>
      <c r="X573" s="566"/>
      <c r="Y573" s="566"/>
      <c r="Z573" s="566"/>
      <c r="AA573" s="566"/>
      <c r="AB573" s="566"/>
      <c r="AC573" s="566"/>
      <c r="AD573" s="566"/>
      <c r="AE573" s="566"/>
      <c r="AF573" s="566"/>
      <c r="AG573" s="566"/>
      <c r="AH573" s="566"/>
      <c r="AI573" s="566"/>
      <c r="AJ573" s="566"/>
      <c r="AK573" s="566"/>
      <c r="AL573" s="566"/>
      <c r="AM573" s="566"/>
      <c r="AN573" s="566"/>
      <c r="AO573" s="566"/>
      <c r="AP573" s="566"/>
      <c r="AQ573" s="566"/>
      <c r="AR573" s="566"/>
      <c r="AS573" s="566"/>
      <c r="AT573" s="566"/>
      <c r="AU573" s="566"/>
    </row>
    <row r="574" spans="1:47" x14ac:dyDescent="0.15">
      <c r="A574" s="566"/>
      <c r="B574" s="566"/>
      <c r="C574" s="566"/>
      <c r="D574" s="566"/>
      <c r="E574" s="566"/>
      <c r="F574" s="566"/>
      <c r="G574" s="566"/>
      <c r="H574" s="566"/>
      <c r="I574" s="566"/>
      <c r="J574" s="566"/>
      <c r="K574" s="566"/>
      <c r="L574" s="566"/>
      <c r="M574" s="566"/>
      <c r="N574" s="566"/>
      <c r="O574" s="566"/>
      <c r="P574" s="566"/>
      <c r="Q574" s="566"/>
      <c r="R574" s="566"/>
      <c r="S574" s="566"/>
      <c r="T574" s="566"/>
      <c r="U574" s="566"/>
      <c r="V574" s="566"/>
      <c r="W574" s="566"/>
      <c r="X574" s="566"/>
      <c r="Y574" s="566"/>
      <c r="Z574" s="566"/>
      <c r="AA574" s="566"/>
      <c r="AB574" s="566"/>
      <c r="AC574" s="566"/>
      <c r="AD574" s="566"/>
      <c r="AE574" s="566"/>
      <c r="AF574" s="566"/>
      <c r="AG574" s="566"/>
      <c r="AH574" s="566"/>
      <c r="AI574" s="566"/>
      <c r="AJ574" s="566"/>
      <c r="AK574" s="566"/>
      <c r="AL574" s="566"/>
      <c r="AM574" s="566"/>
      <c r="AN574" s="566"/>
      <c r="AO574" s="566"/>
      <c r="AP574" s="566"/>
      <c r="AQ574" s="566"/>
      <c r="AR574" s="566"/>
      <c r="AS574" s="566"/>
      <c r="AT574" s="566"/>
      <c r="AU574" s="566"/>
    </row>
    <row r="575" spans="1:47" x14ac:dyDescent="0.15">
      <c r="A575" s="566"/>
      <c r="B575" s="566"/>
      <c r="C575" s="566"/>
      <c r="D575" s="566"/>
      <c r="E575" s="566"/>
      <c r="F575" s="566"/>
      <c r="G575" s="566"/>
      <c r="H575" s="566"/>
      <c r="I575" s="566"/>
      <c r="J575" s="566"/>
      <c r="K575" s="566"/>
      <c r="L575" s="566"/>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row>
    <row r="576" spans="1:47" x14ac:dyDescent="0.15">
      <c r="A576" s="566"/>
      <c r="B576" s="566"/>
      <c r="C576" s="566"/>
      <c r="D576" s="566"/>
      <c r="E576" s="566"/>
      <c r="F576" s="566"/>
      <c r="G576" s="566"/>
      <c r="H576" s="566"/>
      <c r="I576" s="566"/>
      <c r="J576" s="566"/>
      <c r="K576" s="566"/>
      <c r="L576" s="566"/>
      <c r="M576" s="566"/>
      <c r="N576" s="566"/>
      <c r="O576" s="566"/>
      <c r="P576" s="566"/>
      <c r="Q576" s="566"/>
      <c r="R576" s="566"/>
      <c r="S576" s="566"/>
      <c r="T576" s="566"/>
      <c r="U576" s="566"/>
      <c r="V576" s="566"/>
      <c r="W576" s="566"/>
      <c r="X576" s="566"/>
      <c r="Y576" s="566"/>
      <c r="Z576" s="566"/>
      <c r="AA576" s="566"/>
      <c r="AB576" s="566"/>
      <c r="AC576" s="566"/>
      <c r="AD576" s="566"/>
      <c r="AE576" s="566"/>
      <c r="AF576" s="566"/>
      <c r="AG576" s="566"/>
      <c r="AH576" s="566"/>
      <c r="AI576" s="566"/>
      <c r="AJ576" s="566"/>
      <c r="AK576" s="566"/>
      <c r="AL576" s="566"/>
      <c r="AM576" s="566"/>
      <c r="AN576" s="566"/>
      <c r="AO576" s="566"/>
      <c r="AP576" s="566"/>
      <c r="AQ576" s="566"/>
      <c r="AR576" s="566"/>
      <c r="AS576" s="566"/>
      <c r="AT576" s="566"/>
      <c r="AU576" s="566"/>
    </row>
    <row r="577" spans="1:47" x14ac:dyDescent="0.15">
      <c r="A577" s="566"/>
      <c r="B577" s="566"/>
      <c r="C577" s="566"/>
      <c r="D577" s="566"/>
      <c r="E577" s="566"/>
      <c r="F577" s="566"/>
      <c r="G577" s="566"/>
      <c r="H577" s="566"/>
      <c r="I577" s="566"/>
      <c r="J577" s="566"/>
      <c r="K577" s="566"/>
      <c r="L577" s="566"/>
      <c r="M577" s="566"/>
      <c r="N577" s="566"/>
      <c r="O577" s="566"/>
      <c r="P577" s="566"/>
      <c r="Q577" s="566"/>
      <c r="R577" s="566"/>
      <c r="S577" s="566"/>
      <c r="T577" s="566"/>
      <c r="U577" s="566"/>
      <c r="V577" s="566"/>
      <c r="W577" s="566"/>
      <c r="X577" s="566"/>
      <c r="Y577" s="566"/>
      <c r="Z577" s="566"/>
      <c r="AA577" s="566"/>
      <c r="AB577" s="566"/>
      <c r="AC577" s="566"/>
      <c r="AD577" s="566"/>
      <c r="AE577" s="566"/>
      <c r="AF577" s="566"/>
      <c r="AG577" s="566"/>
      <c r="AH577" s="566"/>
      <c r="AI577" s="566"/>
      <c r="AJ577" s="566"/>
      <c r="AK577" s="566"/>
      <c r="AL577" s="566"/>
      <c r="AM577" s="566"/>
      <c r="AN577" s="566"/>
      <c r="AO577" s="566"/>
      <c r="AP577" s="566"/>
      <c r="AQ577" s="566"/>
      <c r="AR577" s="566"/>
      <c r="AS577" s="566"/>
      <c r="AT577" s="566"/>
      <c r="AU577" s="566"/>
    </row>
    <row r="578" spans="1:47" x14ac:dyDescent="0.15">
      <c r="A578" s="566"/>
      <c r="B578" s="566"/>
      <c r="C578" s="566"/>
      <c r="D578" s="566"/>
      <c r="E578" s="566"/>
      <c r="F578" s="566"/>
      <c r="G578" s="566"/>
      <c r="H578" s="566"/>
      <c r="I578" s="566"/>
      <c r="J578" s="566"/>
      <c r="K578" s="566"/>
      <c r="L578" s="566"/>
      <c r="M578" s="566"/>
      <c r="N578" s="566"/>
      <c r="O578" s="566"/>
      <c r="P578" s="566"/>
      <c r="Q578" s="566"/>
      <c r="R578" s="566"/>
      <c r="S578" s="566"/>
      <c r="T578" s="566"/>
      <c r="U578" s="566"/>
      <c r="V578" s="566"/>
      <c r="W578" s="566"/>
      <c r="X578" s="566"/>
      <c r="Y578" s="566"/>
      <c r="Z578" s="566"/>
      <c r="AA578" s="566"/>
      <c r="AB578" s="566"/>
      <c r="AC578" s="566"/>
      <c r="AD578" s="566"/>
      <c r="AE578" s="566"/>
      <c r="AF578" s="566"/>
      <c r="AG578" s="566"/>
      <c r="AH578" s="566"/>
      <c r="AI578" s="566"/>
      <c r="AJ578" s="566"/>
      <c r="AK578" s="566"/>
      <c r="AL578" s="566"/>
      <c r="AM578" s="566"/>
      <c r="AN578" s="566"/>
      <c r="AO578" s="566"/>
      <c r="AP578" s="566"/>
      <c r="AQ578" s="566"/>
      <c r="AR578" s="566"/>
      <c r="AS578" s="566"/>
      <c r="AT578" s="566"/>
      <c r="AU578" s="566"/>
    </row>
    <row r="579" spans="1:47" x14ac:dyDescent="0.15">
      <c r="A579" s="566"/>
      <c r="B579" s="566"/>
      <c r="C579" s="566"/>
      <c r="D579" s="566"/>
      <c r="E579" s="566"/>
      <c r="F579" s="566"/>
      <c r="G579" s="566"/>
      <c r="H579" s="566"/>
      <c r="I579" s="566"/>
      <c r="J579" s="566"/>
      <c r="K579" s="566"/>
      <c r="L579" s="566"/>
      <c r="M579" s="566"/>
      <c r="N579" s="566"/>
      <c r="O579" s="566"/>
      <c r="P579" s="566"/>
      <c r="Q579" s="566"/>
      <c r="R579" s="566"/>
      <c r="S579" s="566"/>
      <c r="T579" s="566"/>
      <c r="U579" s="566"/>
      <c r="V579" s="566"/>
      <c r="W579" s="566"/>
      <c r="X579" s="566"/>
      <c r="Y579" s="566"/>
      <c r="Z579" s="566"/>
      <c r="AA579" s="566"/>
      <c r="AB579" s="566"/>
      <c r="AC579" s="566"/>
      <c r="AD579" s="566"/>
      <c r="AE579" s="566"/>
      <c r="AF579" s="566"/>
      <c r="AG579" s="566"/>
      <c r="AH579" s="566"/>
      <c r="AI579" s="566"/>
      <c r="AJ579" s="566"/>
      <c r="AK579" s="566"/>
      <c r="AL579" s="566"/>
      <c r="AM579" s="566"/>
      <c r="AN579" s="566"/>
      <c r="AO579" s="566"/>
      <c r="AP579" s="566"/>
      <c r="AQ579" s="566"/>
      <c r="AR579" s="566"/>
      <c r="AS579" s="566"/>
      <c r="AT579" s="566"/>
      <c r="AU579" s="566"/>
    </row>
    <row r="580" spans="1:47" x14ac:dyDescent="0.15">
      <c r="A580" s="566"/>
      <c r="B580" s="566"/>
      <c r="C580" s="566"/>
      <c r="D580" s="566"/>
      <c r="E580" s="566"/>
      <c r="F580" s="566"/>
      <c r="G580" s="566"/>
      <c r="H580" s="566"/>
      <c r="I580" s="566"/>
      <c r="J580" s="566"/>
      <c r="K580" s="566"/>
      <c r="L580" s="566"/>
      <c r="M580" s="566"/>
      <c r="N580" s="566"/>
      <c r="O580" s="566"/>
      <c r="P580" s="566"/>
      <c r="Q580" s="566"/>
      <c r="R580" s="566"/>
      <c r="S580" s="566"/>
      <c r="T580" s="566"/>
      <c r="U580" s="566"/>
      <c r="V580" s="566"/>
      <c r="W580" s="566"/>
      <c r="X580" s="566"/>
      <c r="Y580" s="566"/>
      <c r="Z580" s="566"/>
      <c r="AA580" s="566"/>
      <c r="AB580" s="566"/>
      <c r="AC580" s="566"/>
      <c r="AD580" s="566"/>
      <c r="AE580" s="566"/>
      <c r="AF580" s="566"/>
      <c r="AG580" s="566"/>
      <c r="AH580" s="566"/>
      <c r="AI580" s="566"/>
      <c r="AJ580" s="566"/>
      <c r="AK580" s="566"/>
      <c r="AL580" s="566"/>
      <c r="AM580" s="566"/>
      <c r="AN580" s="566"/>
      <c r="AO580" s="566"/>
      <c r="AP580" s="566"/>
      <c r="AQ580" s="566"/>
      <c r="AR580" s="566"/>
      <c r="AS580" s="566"/>
      <c r="AT580" s="566"/>
      <c r="AU580" s="566"/>
    </row>
    <row r="581" spans="1:47" x14ac:dyDescent="0.15">
      <c r="A581" s="566"/>
      <c r="B581" s="566"/>
      <c r="C581" s="566"/>
      <c r="D581" s="566"/>
      <c r="E581" s="566"/>
      <c r="F581" s="566"/>
      <c r="G581" s="566"/>
      <c r="H581" s="566"/>
      <c r="I581" s="566"/>
      <c r="J581" s="566"/>
      <c r="K581" s="566"/>
      <c r="L581" s="566"/>
      <c r="M581" s="566"/>
      <c r="N581" s="566"/>
      <c r="O581" s="566"/>
      <c r="P581" s="566"/>
      <c r="Q581" s="566"/>
      <c r="R581" s="566"/>
      <c r="S581" s="566"/>
      <c r="T581" s="566"/>
      <c r="U581" s="566"/>
      <c r="V581" s="566"/>
      <c r="W581" s="566"/>
      <c r="X581" s="566"/>
      <c r="Y581" s="566"/>
      <c r="Z581" s="566"/>
      <c r="AA581" s="566"/>
      <c r="AB581" s="566"/>
      <c r="AC581" s="566"/>
      <c r="AD581" s="566"/>
      <c r="AE581" s="566"/>
      <c r="AF581" s="566"/>
      <c r="AG581" s="566"/>
      <c r="AH581" s="566"/>
      <c r="AI581" s="566"/>
      <c r="AJ581" s="566"/>
      <c r="AK581" s="566"/>
      <c r="AL581" s="566"/>
      <c r="AM581" s="566"/>
      <c r="AN581" s="566"/>
      <c r="AO581" s="566"/>
      <c r="AP581" s="566"/>
      <c r="AQ581" s="566"/>
      <c r="AR581" s="566"/>
      <c r="AS581" s="566"/>
      <c r="AT581" s="566"/>
      <c r="AU581" s="566"/>
    </row>
    <row r="582" spans="1:47" x14ac:dyDescent="0.15">
      <c r="A582" s="566"/>
      <c r="B582" s="566"/>
      <c r="C582" s="566"/>
      <c r="D582" s="566"/>
      <c r="E582" s="566"/>
      <c r="F582" s="566"/>
      <c r="G582" s="566"/>
      <c r="H582" s="566"/>
      <c r="I582" s="566"/>
      <c r="J582" s="566"/>
      <c r="K582" s="566"/>
      <c r="L582" s="566"/>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row>
    <row r="583" spans="1:47" x14ac:dyDescent="0.15">
      <c r="A583" s="566"/>
      <c r="B583" s="566"/>
      <c r="C583" s="566"/>
      <c r="D583" s="566"/>
      <c r="E583" s="566"/>
      <c r="F583" s="566"/>
      <c r="G583" s="566"/>
      <c r="H583" s="566"/>
      <c r="I583" s="566"/>
      <c r="J583" s="566"/>
      <c r="K583" s="566"/>
      <c r="L583" s="566"/>
      <c r="M583" s="566"/>
      <c r="N583" s="566"/>
      <c r="O583" s="566"/>
      <c r="P583" s="566"/>
      <c r="Q583" s="566"/>
      <c r="R583" s="566"/>
      <c r="S583" s="566"/>
      <c r="T583" s="566"/>
      <c r="U583" s="566"/>
      <c r="V583" s="566"/>
      <c r="W583" s="566"/>
      <c r="X583" s="566"/>
      <c r="Y583" s="566"/>
      <c r="Z583" s="566"/>
      <c r="AA583" s="566"/>
      <c r="AB583" s="566"/>
      <c r="AC583" s="566"/>
      <c r="AD583" s="566"/>
      <c r="AE583" s="566"/>
      <c r="AF583" s="566"/>
      <c r="AG583" s="566"/>
      <c r="AH583" s="566"/>
      <c r="AI583" s="566"/>
      <c r="AJ583" s="566"/>
      <c r="AK583" s="566"/>
      <c r="AL583" s="566"/>
      <c r="AM583" s="566"/>
      <c r="AN583" s="566"/>
      <c r="AO583" s="566"/>
      <c r="AP583" s="566"/>
      <c r="AQ583" s="566"/>
      <c r="AR583" s="566"/>
      <c r="AS583" s="566"/>
      <c r="AT583" s="566"/>
      <c r="AU583" s="566"/>
    </row>
    <row r="584" spans="1:47" x14ac:dyDescent="0.15">
      <c r="A584" s="566"/>
      <c r="B584" s="566"/>
      <c r="C584" s="566"/>
      <c r="D584" s="566"/>
      <c r="E584" s="566"/>
      <c r="F584" s="566"/>
      <c r="G584" s="566"/>
      <c r="H584" s="566"/>
      <c r="I584" s="566"/>
      <c r="J584" s="566"/>
      <c r="K584" s="566"/>
      <c r="L584" s="566"/>
      <c r="M584" s="566"/>
      <c r="N584" s="566"/>
      <c r="O584" s="566"/>
      <c r="P584" s="566"/>
      <c r="Q584" s="566"/>
      <c r="R584" s="566"/>
      <c r="S584" s="566"/>
      <c r="T584" s="566"/>
      <c r="U584" s="566"/>
      <c r="V584" s="566"/>
      <c r="W584" s="566"/>
      <c r="X584" s="566"/>
      <c r="Y584" s="566"/>
      <c r="Z584" s="566"/>
      <c r="AA584" s="566"/>
      <c r="AB584" s="566"/>
      <c r="AC584" s="566"/>
      <c r="AD584" s="566"/>
      <c r="AE584" s="566"/>
      <c r="AF584" s="566"/>
      <c r="AG584" s="566"/>
      <c r="AH584" s="566"/>
      <c r="AI584" s="566"/>
      <c r="AJ584" s="566"/>
      <c r="AK584" s="566"/>
      <c r="AL584" s="566"/>
      <c r="AM584" s="566"/>
      <c r="AN584" s="566"/>
      <c r="AO584" s="566"/>
      <c r="AP584" s="566"/>
      <c r="AQ584" s="566"/>
      <c r="AR584" s="566"/>
      <c r="AS584" s="566"/>
      <c r="AT584" s="566"/>
      <c r="AU584" s="566"/>
    </row>
    <row r="585" spans="1:47" x14ac:dyDescent="0.15">
      <c r="A585" s="566"/>
      <c r="B585" s="566"/>
      <c r="C585" s="566"/>
      <c r="D585" s="566"/>
      <c r="E585" s="566"/>
      <c r="F585" s="566"/>
      <c r="G585" s="566"/>
      <c r="H585" s="566"/>
      <c r="I585" s="566"/>
      <c r="J585" s="566"/>
      <c r="K585" s="566"/>
      <c r="L585" s="566"/>
      <c r="M585" s="566"/>
      <c r="N585" s="566"/>
      <c r="O585" s="566"/>
      <c r="P585" s="566"/>
      <c r="Q585" s="566"/>
      <c r="R585" s="566"/>
      <c r="S585" s="566"/>
      <c r="T585" s="566"/>
      <c r="U585" s="566"/>
      <c r="V585" s="566"/>
      <c r="W585" s="566"/>
      <c r="X585" s="566"/>
      <c r="Y585" s="566"/>
      <c r="Z585" s="566"/>
      <c r="AA585" s="566"/>
      <c r="AB585" s="566"/>
      <c r="AC585" s="566"/>
      <c r="AD585" s="566"/>
      <c r="AE585" s="566"/>
      <c r="AF585" s="566"/>
      <c r="AG585" s="566"/>
      <c r="AH585" s="566"/>
      <c r="AI585" s="566"/>
      <c r="AJ585" s="566"/>
      <c r="AK585" s="566"/>
      <c r="AL585" s="566"/>
      <c r="AM585" s="566"/>
      <c r="AN585" s="566"/>
      <c r="AO585" s="566"/>
      <c r="AP585" s="566"/>
      <c r="AQ585" s="566"/>
      <c r="AR585" s="566"/>
      <c r="AS585" s="566"/>
      <c r="AT585" s="566"/>
      <c r="AU585" s="566"/>
    </row>
    <row r="586" spans="1:47" x14ac:dyDescent="0.15">
      <c r="A586" s="566"/>
      <c r="B586" s="566"/>
      <c r="C586" s="566"/>
      <c r="D586" s="566"/>
      <c r="E586" s="566"/>
      <c r="F586" s="566"/>
      <c r="G586" s="566"/>
      <c r="H586" s="566"/>
      <c r="I586" s="566"/>
      <c r="J586" s="566"/>
      <c r="K586" s="566"/>
      <c r="L586" s="566"/>
      <c r="M586" s="566"/>
      <c r="N586" s="566"/>
      <c r="O586" s="566"/>
      <c r="P586" s="566"/>
      <c r="Q586" s="566"/>
      <c r="R586" s="566"/>
      <c r="S586" s="566"/>
      <c r="T586" s="566"/>
      <c r="U586" s="566"/>
      <c r="V586" s="566"/>
      <c r="W586" s="566"/>
      <c r="X586" s="566"/>
      <c r="Y586" s="566"/>
      <c r="Z586" s="566"/>
      <c r="AA586" s="566"/>
      <c r="AB586" s="566"/>
      <c r="AC586" s="566"/>
      <c r="AD586" s="566"/>
      <c r="AE586" s="566"/>
      <c r="AF586" s="566"/>
      <c r="AG586" s="566"/>
      <c r="AH586" s="566"/>
      <c r="AI586" s="566"/>
      <c r="AJ586" s="566"/>
      <c r="AK586" s="566"/>
      <c r="AL586" s="566"/>
      <c r="AM586" s="566"/>
      <c r="AN586" s="566"/>
      <c r="AO586" s="566"/>
      <c r="AP586" s="566"/>
      <c r="AQ586" s="566"/>
      <c r="AR586" s="566"/>
      <c r="AS586" s="566"/>
      <c r="AT586" s="566"/>
      <c r="AU586" s="566"/>
    </row>
    <row r="587" spans="1:47" x14ac:dyDescent="0.15">
      <c r="A587" s="566"/>
      <c r="B587" s="566"/>
      <c r="C587" s="566"/>
      <c r="D587" s="566"/>
      <c r="E587" s="566"/>
      <c r="F587" s="566"/>
      <c r="G587" s="566"/>
      <c r="H587" s="566"/>
      <c r="I587" s="566"/>
      <c r="J587" s="566"/>
      <c r="K587" s="566"/>
      <c r="L587" s="566"/>
      <c r="M587" s="566"/>
      <c r="N587" s="566"/>
      <c r="O587" s="566"/>
      <c r="P587" s="566"/>
      <c r="Q587" s="566"/>
      <c r="R587" s="566"/>
      <c r="S587" s="566"/>
      <c r="T587" s="566"/>
      <c r="U587" s="566"/>
      <c r="V587" s="566"/>
      <c r="W587" s="566"/>
      <c r="X587" s="566"/>
      <c r="Y587" s="566"/>
      <c r="Z587" s="566"/>
      <c r="AA587" s="566"/>
      <c r="AB587" s="566"/>
      <c r="AC587" s="566"/>
      <c r="AD587" s="566"/>
      <c r="AE587" s="566"/>
      <c r="AF587" s="566"/>
      <c r="AG587" s="566"/>
      <c r="AH587" s="566"/>
      <c r="AI587" s="566"/>
      <c r="AJ587" s="566"/>
      <c r="AK587" s="566"/>
      <c r="AL587" s="566"/>
      <c r="AM587" s="566"/>
      <c r="AN587" s="566"/>
      <c r="AO587" s="566"/>
      <c r="AP587" s="566"/>
      <c r="AQ587" s="566"/>
      <c r="AR587" s="566"/>
      <c r="AS587" s="566"/>
      <c r="AT587" s="566"/>
      <c r="AU587" s="566"/>
    </row>
  </sheetData>
  <sheetProtection password="F885" sheet="1" objects="1" scenarios="1"/>
  <mergeCells count="35">
    <mergeCell ref="O483:Q483"/>
    <mergeCell ref="O485:Q485"/>
    <mergeCell ref="N481:Q481"/>
    <mergeCell ref="G493:H493"/>
    <mergeCell ref="G490:I490"/>
    <mergeCell ref="G492:H492"/>
    <mergeCell ref="E483:G483"/>
    <mergeCell ref="D481:G481"/>
    <mergeCell ref="D471:E471"/>
    <mergeCell ref="D191:E191"/>
    <mergeCell ref="D225:E225"/>
    <mergeCell ref="D264:E264"/>
    <mergeCell ref="D147:E147"/>
    <mergeCell ref="D347:E347"/>
    <mergeCell ref="D334:E334"/>
    <mergeCell ref="D259:E259"/>
    <mergeCell ref="D323:E323"/>
    <mergeCell ref="D331:E331"/>
    <mergeCell ref="D339:E339"/>
    <mergeCell ref="D186:E186"/>
    <mergeCell ref="D310:E310"/>
    <mergeCell ref="H65:J65"/>
    <mergeCell ref="D314:E314"/>
    <mergeCell ref="D84:F84"/>
    <mergeCell ref="D85:E85"/>
    <mergeCell ref="D122:E122"/>
    <mergeCell ref="D133:E133"/>
    <mergeCell ref="D269:E269"/>
    <mergeCell ref="D152:E152"/>
    <mergeCell ref="D121:F121"/>
    <mergeCell ref="B2:E2"/>
    <mergeCell ref="B3:E3"/>
    <mergeCell ref="B4:E4"/>
    <mergeCell ref="D82:E82"/>
    <mergeCell ref="D145:F145"/>
  </mergeCells>
  <phoneticPr fontId="2" type="noConversion"/>
  <dataValidations count="2">
    <dataValidation type="list" allowBlank="1" showInputMessage="1" showErrorMessage="1" sqref="E483" xr:uid="{00000000-0002-0000-1B00-000000000000}">
      <formula1>amortizacion</formula1>
    </dataValidation>
    <dataValidation type="list" allowBlank="1" showInputMessage="1" showErrorMessage="1" sqref="O485:Q485" xr:uid="{00000000-0002-0000-1B00-000001000000}">
      <formula1>leasings</formula1>
    </dataValidation>
  </dataValidations>
  <pageMargins left="0.75" right="0.75" top="1" bottom="1" header="0" footer="0"/>
  <drawing r:id="rId1"/>
  <extLst>
    <ext xmlns:mx="http://schemas.microsoft.com/office/mac/excel/2008/main" uri="http://schemas.microsoft.com/office/mac/excel/2008/main">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indexed="8"/>
  </sheetPr>
  <dimension ref="A1:AD173"/>
  <sheetViews>
    <sheetView workbookViewId="0">
      <pane xSplit="20380" topLeftCell="P1"/>
      <selection activeCell="J7" sqref="J7"/>
      <selection pane="topRight" activeCell="P34" sqref="P34"/>
    </sheetView>
  </sheetViews>
  <sheetFormatPr baseColWidth="10" defaultRowHeight="13" x14ac:dyDescent="0.15"/>
  <cols>
    <col min="1" max="25" width="9.6640625" customWidth="1"/>
  </cols>
  <sheetData>
    <row r="1" spans="1:25" ht="12" customHeight="1" x14ac:dyDescent="0.15">
      <c r="A1" s="478"/>
      <c r="B1" s="478"/>
      <c r="C1" s="985"/>
      <c r="D1" s="985"/>
      <c r="E1" s="985"/>
      <c r="F1" s="985"/>
      <c r="G1" s="985"/>
      <c r="H1" s="985"/>
      <c r="I1" s="985"/>
      <c r="J1" s="985"/>
      <c r="K1" s="985"/>
      <c r="L1" s="985"/>
      <c r="M1" s="985"/>
      <c r="N1" s="985"/>
      <c r="O1" s="985"/>
      <c r="P1" s="985"/>
      <c r="Q1" s="2851" t="s">
        <v>933</v>
      </c>
      <c r="R1" s="2852"/>
      <c r="S1" s="2852"/>
      <c r="T1" s="2852"/>
      <c r="U1" s="2852"/>
      <c r="V1" s="2853"/>
      <c r="W1" s="985"/>
      <c r="X1" s="985"/>
      <c r="Y1" s="478"/>
    </row>
    <row r="2" spans="1:25" ht="12" customHeight="1" x14ac:dyDescent="0.15">
      <c r="A2" s="478"/>
      <c r="B2" s="478"/>
      <c r="C2" s="985"/>
      <c r="D2" s="478" t="str">
        <f>SB!F66</f>
        <v>PREVIO</v>
      </c>
      <c r="E2" s="984" t="str">
        <f>SB!G66</f>
        <v>ENE</v>
      </c>
      <c r="F2" s="984" t="str">
        <f>SB!H66</f>
        <v>FEB</v>
      </c>
      <c r="G2" s="984" t="str">
        <f>SB!I66</f>
        <v>MAR</v>
      </c>
      <c r="H2" s="984" t="str">
        <f>SB!J66</f>
        <v>ABR</v>
      </c>
      <c r="I2" s="984" t="str">
        <f>SB!K66</f>
        <v>MAY</v>
      </c>
      <c r="J2" s="984" t="str">
        <f>SB!L66</f>
        <v>JUN</v>
      </c>
      <c r="K2" s="984" t="str">
        <f>SB!M66</f>
        <v>JUL</v>
      </c>
      <c r="L2" s="984" t="str">
        <f>SB!N66</f>
        <v>AGO</v>
      </c>
      <c r="M2" s="984" t="str">
        <f>SB!O66</f>
        <v>SEPT</v>
      </c>
      <c r="N2" s="984" t="str">
        <f>SB!P66</f>
        <v>OCT</v>
      </c>
      <c r="O2" s="478" t="str">
        <f>SB!Q66</f>
        <v>NOV</v>
      </c>
      <c r="P2" s="478" t="str">
        <f>SB!R66</f>
        <v xml:space="preserve"> DIC</v>
      </c>
      <c r="Q2" s="985">
        <v>1</v>
      </c>
      <c r="R2" s="985">
        <v>2</v>
      </c>
      <c r="S2" s="985">
        <v>3</v>
      </c>
      <c r="T2" s="985">
        <v>4</v>
      </c>
      <c r="U2" s="985">
        <v>5</v>
      </c>
      <c r="V2" s="985">
        <v>6</v>
      </c>
      <c r="W2" s="985"/>
      <c r="X2" s="985"/>
      <c r="Y2" s="478"/>
    </row>
    <row r="3" spans="1:25" ht="12" customHeight="1" x14ac:dyDescent="0.15">
      <c r="A3" s="478"/>
      <c r="B3" s="987" t="s">
        <v>1019</v>
      </c>
      <c r="C3" s="987"/>
      <c r="D3" s="987"/>
      <c r="E3" s="987"/>
      <c r="F3" s="2854" t="s">
        <v>931</v>
      </c>
      <c r="G3" s="2854"/>
      <c r="H3" s="985"/>
      <c r="I3" s="985"/>
      <c r="J3" s="985"/>
      <c r="K3" s="985"/>
      <c r="L3" s="985"/>
      <c r="M3" s="985"/>
      <c r="N3" s="985"/>
      <c r="O3" s="985"/>
      <c r="P3" s="985"/>
      <c r="Q3" s="985"/>
      <c r="R3" s="985"/>
      <c r="S3" s="985"/>
      <c r="T3" s="985"/>
      <c r="U3" s="985"/>
      <c r="V3" s="985"/>
      <c r="W3" s="985"/>
      <c r="X3" s="985"/>
      <c r="Y3" s="478"/>
    </row>
    <row r="4" spans="1:25" ht="12" customHeight="1" x14ac:dyDescent="0.15">
      <c r="A4" s="478"/>
      <c r="B4" s="991" t="s">
        <v>883</v>
      </c>
      <c r="C4" s="992" t="s">
        <v>884</v>
      </c>
      <c r="D4" s="992" t="s">
        <v>1018</v>
      </c>
      <c r="E4" s="992"/>
      <c r="F4" s="991"/>
      <c r="G4" s="992" t="s">
        <v>1638</v>
      </c>
      <c r="H4" s="996" t="s">
        <v>1784</v>
      </c>
      <c r="I4" s="992"/>
      <c r="J4" s="992"/>
      <c r="K4" s="992"/>
      <c r="L4" s="992"/>
      <c r="M4" s="992"/>
      <c r="N4" s="992"/>
      <c r="O4" s="992"/>
      <c r="P4" s="992"/>
      <c r="Q4" s="992"/>
      <c r="R4" s="992"/>
      <c r="S4" s="992"/>
      <c r="T4" s="992"/>
      <c r="U4" s="992"/>
      <c r="V4" s="992"/>
      <c r="W4" s="996"/>
      <c r="X4" s="985"/>
      <c r="Y4" s="478"/>
    </row>
    <row r="5" spans="1:25" ht="12" customHeight="1" x14ac:dyDescent="0.15">
      <c r="A5" s="478"/>
      <c r="B5" s="990"/>
      <c r="C5" s="985" t="s">
        <v>885</v>
      </c>
      <c r="D5" s="985">
        <f>'2a'!F114</f>
        <v>1</v>
      </c>
      <c r="E5" s="985"/>
      <c r="F5" s="990" t="s">
        <v>1022</v>
      </c>
      <c r="G5" s="985">
        <f>SUM(E24:P24)</f>
        <v>81070</v>
      </c>
      <c r="H5" s="993">
        <f>IF(G7=0,0,G5/G7)</f>
        <v>1</v>
      </c>
      <c r="I5" s="985"/>
      <c r="J5" s="985"/>
      <c r="K5" s="985"/>
      <c r="L5" s="985"/>
      <c r="M5" s="985"/>
      <c r="N5" s="985"/>
      <c r="O5" s="985"/>
      <c r="P5" s="985"/>
      <c r="Q5" s="985"/>
      <c r="R5" s="985"/>
      <c r="S5" s="985"/>
      <c r="T5" s="985"/>
      <c r="U5" s="985"/>
      <c r="V5" s="985"/>
      <c r="W5" s="993"/>
      <c r="X5" s="985"/>
      <c r="Y5" s="478"/>
    </row>
    <row r="6" spans="1:25" ht="12" customHeight="1" x14ac:dyDescent="0.15">
      <c r="A6" s="478"/>
      <c r="B6" s="990"/>
      <c r="C6" s="985" t="s">
        <v>886</v>
      </c>
      <c r="D6" s="985">
        <f>'2a'!F115</f>
        <v>0</v>
      </c>
      <c r="E6" s="985"/>
      <c r="F6" s="990" t="s">
        <v>1023</v>
      </c>
      <c r="G6" s="985">
        <f>SUM(Q24:V24)</f>
        <v>0</v>
      </c>
      <c r="H6" s="993">
        <f>IF(G7=0,0,G6/G7)</f>
        <v>0</v>
      </c>
      <c r="I6" s="985"/>
      <c r="J6" s="985"/>
      <c r="K6" s="985"/>
      <c r="L6" s="985"/>
      <c r="M6" s="985"/>
      <c r="N6" s="985"/>
      <c r="O6" s="985"/>
      <c r="P6" s="985"/>
      <c r="Q6" s="985"/>
      <c r="R6" s="985"/>
      <c r="S6" s="985"/>
      <c r="T6" s="985"/>
      <c r="U6" s="985"/>
      <c r="V6" s="985"/>
      <c r="W6" s="993"/>
      <c r="X6" s="985"/>
      <c r="Y6" s="478"/>
    </row>
    <row r="7" spans="1:25" ht="12" customHeight="1" x14ac:dyDescent="0.15">
      <c r="A7" s="478"/>
      <c r="B7" s="990"/>
      <c r="C7" s="985" t="s">
        <v>887</v>
      </c>
      <c r="D7" s="985">
        <f>'2a'!F116</f>
        <v>0</v>
      </c>
      <c r="E7" s="985"/>
      <c r="F7" s="986" t="s">
        <v>404</v>
      </c>
      <c r="G7" s="987">
        <f>SUM(G5:G6)</f>
        <v>81070</v>
      </c>
      <c r="H7" s="995"/>
      <c r="I7" s="985"/>
      <c r="J7" s="985"/>
      <c r="K7" s="985"/>
      <c r="L7" s="985"/>
      <c r="M7" s="985"/>
      <c r="N7" s="985"/>
      <c r="O7" s="985"/>
      <c r="P7" s="985"/>
      <c r="Q7" s="985"/>
      <c r="R7" s="985"/>
      <c r="S7" s="985"/>
      <c r="T7" s="985"/>
      <c r="U7" s="985"/>
      <c r="V7" s="985"/>
      <c r="W7" s="993"/>
      <c r="X7" s="985"/>
      <c r="Y7" s="478"/>
    </row>
    <row r="8" spans="1:25" ht="12" customHeight="1" x14ac:dyDescent="0.15">
      <c r="A8" s="478"/>
      <c r="B8" s="990"/>
      <c r="C8" s="985" t="s">
        <v>888</v>
      </c>
      <c r="D8" s="985">
        <f>'2a'!F117</f>
        <v>0</v>
      </c>
      <c r="E8" s="985"/>
      <c r="F8" s="985"/>
      <c r="G8" s="985"/>
      <c r="H8" s="985"/>
      <c r="I8" s="985"/>
      <c r="J8" s="985"/>
      <c r="K8" s="985"/>
      <c r="L8" s="985"/>
      <c r="M8" s="985"/>
      <c r="N8" s="985"/>
      <c r="O8" s="985"/>
      <c r="P8" s="985"/>
      <c r="Q8" s="985"/>
      <c r="R8" s="985"/>
      <c r="S8" s="985"/>
      <c r="T8" s="985"/>
      <c r="U8" s="985"/>
      <c r="V8" s="985"/>
      <c r="W8" s="993"/>
      <c r="X8" s="985"/>
      <c r="Y8" s="478"/>
    </row>
    <row r="9" spans="1:25" ht="12" customHeight="1" x14ac:dyDescent="0.15">
      <c r="A9" s="478"/>
      <c r="B9" s="990"/>
      <c r="C9" s="985" t="s">
        <v>889</v>
      </c>
      <c r="D9" s="985">
        <f>'2a'!F118</f>
        <v>0</v>
      </c>
      <c r="E9" s="985"/>
      <c r="F9" s="985"/>
      <c r="G9" s="985"/>
      <c r="H9" s="985"/>
      <c r="I9" s="985"/>
      <c r="J9" s="985"/>
      <c r="K9" s="985"/>
      <c r="L9" s="985"/>
      <c r="M9" s="985"/>
      <c r="N9" s="985"/>
      <c r="O9" s="985"/>
      <c r="P9" s="985"/>
      <c r="Q9" s="985"/>
      <c r="R9" s="985"/>
      <c r="S9" s="985"/>
      <c r="T9" s="985"/>
      <c r="U9" s="985"/>
      <c r="V9" s="985"/>
      <c r="W9" s="993"/>
      <c r="X9" s="985"/>
      <c r="Y9" s="478"/>
    </row>
    <row r="10" spans="1:25" ht="12" customHeight="1" x14ac:dyDescent="0.15">
      <c r="A10" s="478"/>
      <c r="B10" s="990"/>
      <c r="C10" s="985" t="s">
        <v>890</v>
      </c>
      <c r="D10" s="985">
        <f>'2a'!F119</f>
        <v>0</v>
      </c>
      <c r="E10" s="985"/>
      <c r="F10" s="985"/>
      <c r="G10" s="985"/>
      <c r="H10" s="985"/>
      <c r="I10" s="985"/>
      <c r="J10" s="985"/>
      <c r="K10" s="985"/>
      <c r="L10" s="985"/>
      <c r="M10" s="985"/>
      <c r="N10" s="985"/>
      <c r="O10" s="985"/>
      <c r="P10" s="985"/>
      <c r="Q10" s="985"/>
      <c r="R10" s="985"/>
      <c r="S10" s="985"/>
      <c r="T10" s="985"/>
      <c r="U10" s="985"/>
      <c r="V10" s="985"/>
      <c r="W10" s="993"/>
      <c r="X10" s="985"/>
      <c r="Y10" s="478"/>
    </row>
    <row r="11" spans="1:25" ht="12" customHeight="1" x14ac:dyDescent="0.15">
      <c r="A11" s="478"/>
      <c r="B11" s="990"/>
      <c r="C11" s="985" t="s">
        <v>891</v>
      </c>
      <c r="D11" s="985">
        <f>'2a'!F120</f>
        <v>0</v>
      </c>
      <c r="E11" s="985"/>
      <c r="F11" s="985"/>
      <c r="G11" s="985"/>
      <c r="H11" s="985"/>
      <c r="I11" s="985"/>
      <c r="J11" s="985"/>
      <c r="K11" s="985"/>
      <c r="L11" s="985"/>
      <c r="M11" s="985"/>
      <c r="N11" s="985"/>
      <c r="O11" s="985"/>
      <c r="P11" s="985"/>
      <c r="Q11" s="985"/>
      <c r="R11" s="985"/>
      <c r="S11" s="985"/>
      <c r="T11" s="985"/>
      <c r="U11" s="985"/>
      <c r="V11" s="985"/>
      <c r="W11" s="993"/>
      <c r="X11" s="985"/>
      <c r="Y11" s="478"/>
    </row>
    <row r="12" spans="1:25" ht="12" customHeight="1" x14ac:dyDescent="0.15">
      <c r="A12" s="478"/>
      <c r="B12" s="990"/>
      <c r="C12" s="985"/>
      <c r="D12" s="985">
        <f>SUM(D5:D11)</f>
        <v>1</v>
      </c>
      <c r="E12" s="2852" t="s">
        <v>414</v>
      </c>
      <c r="F12" s="2852"/>
      <c r="G12" s="987"/>
      <c r="H12" s="987"/>
      <c r="I12" s="987"/>
      <c r="J12" s="987"/>
      <c r="K12" s="987"/>
      <c r="L12" s="987"/>
      <c r="M12" s="987"/>
      <c r="N12" s="987"/>
      <c r="O12" s="987"/>
      <c r="P12" s="995"/>
      <c r="Q12" s="2851" t="s">
        <v>933</v>
      </c>
      <c r="R12" s="2852"/>
      <c r="S12" s="2852"/>
      <c r="T12" s="2852"/>
      <c r="U12" s="2852"/>
      <c r="V12" s="2853"/>
      <c r="W12" s="985"/>
      <c r="X12" s="993"/>
      <c r="Y12" s="478"/>
    </row>
    <row r="13" spans="1:25" ht="12" customHeight="1" x14ac:dyDescent="0.15">
      <c r="A13" s="478"/>
      <c r="B13" s="990"/>
      <c r="C13" s="991" t="s">
        <v>1020</v>
      </c>
      <c r="D13" s="1000" t="s">
        <v>934</v>
      </c>
      <c r="E13" s="992">
        <v>1</v>
      </c>
      <c r="F13" s="992">
        <v>2</v>
      </c>
      <c r="G13" s="992">
        <v>3</v>
      </c>
      <c r="H13" s="992">
        <v>4</v>
      </c>
      <c r="I13" s="992">
        <v>5</v>
      </c>
      <c r="J13" s="992">
        <v>6</v>
      </c>
      <c r="K13" s="992">
        <v>7</v>
      </c>
      <c r="L13" s="992">
        <v>8</v>
      </c>
      <c r="M13" s="992">
        <v>9</v>
      </c>
      <c r="N13" s="992">
        <v>10</v>
      </c>
      <c r="O13" s="992">
        <v>11</v>
      </c>
      <c r="P13" s="996">
        <v>12</v>
      </c>
      <c r="Q13" s="991">
        <v>1</v>
      </c>
      <c r="R13" s="992">
        <v>2</v>
      </c>
      <c r="S13" s="992">
        <v>3</v>
      </c>
      <c r="T13" s="992">
        <v>4</v>
      </c>
      <c r="U13" s="992">
        <v>5</v>
      </c>
      <c r="V13" s="996">
        <v>6</v>
      </c>
      <c r="W13" s="985" t="s">
        <v>1021</v>
      </c>
      <c r="X13" s="993"/>
      <c r="Y13" s="478"/>
    </row>
    <row r="14" spans="1:25" ht="12" customHeight="1" x14ac:dyDescent="0.15">
      <c r="A14" s="478"/>
      <c r="B14" s="990"/>
      <c r="C14" s="997" t="s">
        <v>116</v>
      </c>
      <c r="D14" s="998"/>
      <c r="E14" s="998">
        <f>SB!G119</f>
        <v>1210</v>
      </c>
      <c r="F14" s="998">
        <f>SB!H119</f>
        <v>2420</v>
      </c>
      <c r="G14" s="998">
        <f>SB!I119</f>
        <v>9680</v>
      </c>
      <c r="H14" s="998">
        <f>SB!J119</f>
        <v>12100</v>
      </c>
      <c r="I14" s="998">
        <f>SB!K119</f>
        <v>12100</v>
      </c>
      <c r="J14" s="998">
        <f>SB!L119</f>
        <v>6050</v>
      </c>
      <c r="K14" s="998">
        <f>SB!M119</f>
        <v>3630</v>
      </c>
      <c r="L14" s="998">
        <f>SB!N119</f>
        <v>3630</v>
      </c>
      <c r="M14" s="998">
        <f>SB!O119</f>
        <v>2420</v>
      </c>
      <c r="N14" s="998">
        <f>SB!P119</f>
        <v>9680</v>
      </c>
      <c r="O14" s="998">
        <f>SB!Q119</f>
        <v>9680</v>
      </c>
      <c r="P14" s="999">
        <f>SB!R119</f>
        <v>8470</v>
      </c>
      <c r="Q14" s="1001"/>
      <c r="R14" s="1000"/>
      <c r="S14" s="998"/>
      <c r="T14" s="998"/>
      <c r="U14" s="998"/>
      <c r="V14" s="999"/>
      <c r="W14" s="999">
        <f>SUM(E14:P14)</f>
        <v>81070</v>
      </c>
      <c r="X14" s="993" t="str">
        <f>IF(W14=SB!E119,"OK","ERROR")</f>
        <v>OK</v>
      </c>
      <c r="Y14" s="478"/>
    </row>
    <row r="15" spans="1:25" ht="12" customHeight="1" x14ac:dyDescent="0.15">
      <c r="A15" s="478"/>
      <c r="B15" s="990"/>
      <c r="C15" s="990"/>
      <c r="D15" s="478"/>
      <c r="E15" s="985">
        <f>+$E$14*G9</f>
        <v>0</v>
      </c>
      <c r="F15" s="985">
        <f t="shared" ref="F15:P15" si="0">+F14*$G$9</f>
        <v>0</v>
      </c>
      <c r="G15" s="985">
        <f t="shared" si="0"/>
        <v>0</v>
      </c>
      <c r="H15" s="985">
        <f t="shared" si="0"/>
        <v>0</v>
      </c>
      <c r="I15" s="985">
        <f t="shared" si="0"/>
        <v>0</v>
      </c>
      <c r="J15" s="985">
        <f t="shared" si="0"/>
        <v>0</v>
      </c>
      <c r="K15" s="985">
        <f t="shared" si="0"/>
        <v>0</v>
      </c>
      <c r="L15" s="985">
        <f t="shared" si="0"/>
        <v>0</v>
      </c>
      <c r="M15" s="985">
        <f t="shared" si="0"/>
        <v>0</v>
      </c>
      <c r="N15" s="985">
        <f t="shared" si="0"/>
        <v>0</v>
      </c>
      <c r="O15" s="985">
        <f t="shared" si="0"/>
        <v>0</v>
      </c>
      <c r="P15" s="993">
        <f t="shared" si="0"/>
        <v>0</v>
      </c>
      <c r="Q15" s="990"/>
      <c r="R15" s="985"/>
      <c r="S15" s="985"/>
      <c r="T15" s="985"/>
      <c r="U15" s="985"/>
      <c r="V15" s="993"/>
      <c r="W15" s="478"/>
      <c r="X15" s="643"/>
      <c r="Y15" s="478"/>
    </row>
    <row r="16" spans="1:25" ht="12" customHeight="1" x14ac:dyDescent="0.15">
      <c r="A16" s="478"/>
      <c r="B16" s="991"/>
      <c r="C16" s="991" t="s">
        <v>834</v>
      </c>
      <c r="D16" s="1002"/>
      <c r="E16" s="992">
        <f>+E15+E14</f>
        <v>1210</v>
      </c>
      <c r="F16" s="992">
        <f t="shared" ref="F16:P16" si="1">+F15+F14</f>
        <v>2420</v>
      </c>
      <c r="G16" s="992">
        <f t="shared" si="1"/>
        <v>9680</v>
      </c>
      <c r="H16" s="992">
        <f t="shared" si="1"/>
        <v>12100</v>
      </c>
      <c r="I16" s="992">
        <f t="shared" si="1"/>
        <v>12100</v>
      </c>
      <c r="J16" s="992">
        <f t="shared" si="1"/>
        <v>6050</v>
      </c>
      <c r="K16" s="992">
        <f t="shared" si="1"/>
        <v>3630</v>
      </c>
      <c r="L16" s="992">
        <f t="shared" si="1"/>
        <v>3630</v>
      </c>
      <c r="M16" s="992">
        <f t="shared" si="1"/>
        <v>2420</v>
      </c>
      <c r="N16" s="992">
        <f t="shared" si="1"/>
        <v>9680</v>
      </c>
      <c r="O16" s="992">
        <f t="shared" si="1"/>
        <v>9680</v>
      </c>
      <c r="P16" s="996">
        <f t="shared" si="1"/>
        <v>8470</v>
      </c>
      <c r="Q16" s="991"/>
      <c r="R16" s="992"/>
      <c r="S16" s="992"/>
      <c r="T16" s="992"/>
      <c r="U16" s="992"/>
      <c r="V16" s="1003"/>
      <c r="W16" s="992"/>
      <c r="X16" s="996"/>
      <c r="Y16" s="478"/>
    </row>
    <row r="17" spans="1:25" ht="12" customHeight="1" x14ac:dyDescent="0.15">
      <c r="A17" s="478"/>
      <c r="B17" s="990"/>
      <c r="C17" s="990" t="s">
        <v>1017</v>
      </c>
      <c r="D17" s="478"/>
      <c r="E17" s="985">
        <f>+E16*$D$5</f>
        <v>1210</v>
      </c>
      <c r="F17" s="985">
        <f>+F16*$D$5</f>
        <v>2420</v>
      </c>
      <c r="G17" s="985">
        <f t="shared" ref="G17:O17" si="2">+G16*$D$5</f>
        <v>9680</v>
      </c>
      <c r="H17" s="985">
        <f t="shared" si="2"/>
        <v>12100</v>
      </c>
      <c r="I17" s="985">
        <f t="shared" si="2"/>
        <v>12100</v>
      </c>
      <c r="J17" s="985">
        <f t="shared" si="2"/>
        <v>6050</v>
      </c>
      <c r="K17" s="985">
        <f t="shared" si="2"/>
        <v>3630</v>
      </c>
      <c r="L17" s="985">
        <f t="shared" si="2"/>
        <v>3630</v>
      </c>
      <c r="M17" s="985">
        <f t="shared" si="2"/>
        <v>2420</v>
      </c>
      <c r="N17" s="985">
        <f t="shared" si="2"/>
        <v>9680</v>
      </c>
      <c r="O17" s="985">
        <f t="shared" si="2"/>
        <v>9680</v>
      </c>
      <c r="P17" s="993">
        <f>+P16*$D$5</f>
        <v>8470</v>
      </c>
      <c r="Q17" s="990"/>
      <c r="R17" s="985"/>
      <c r="S17" s="985"/>
      <c r="T17" s="985"/>
      <c r="U17" s="985"/>
      <c r="V17" s="643"/>
      <c r="W17" s="985">
        <f>SUM(E17:P17)</f>
        <v>81070</v>
      </c>
      <c r="X17" s="993" t="str">
        <f>IF(W17=W14*D5,"OK","ERROR")</f>
        <v>OK</v>
      </c>
      <c r="Y17" s="478"/>
    </row>
    <row r="18" spans="1:25" ht="12" customHeight="1" x14ac:dyDescent="0.15">
      <c r="A18" s="478"/>
      <c r="B18" s="990"/>
      <c r="C18" s="990" t="s">
        <v>886</v>
      </c>
      <c r="D18" s="478"/>
      <c r="E18" s="985"/>
      <c r="F18" s="985">
        <f>+E16*$D$6</f>
        <v>0</v>
      </c>
      <c r="G18" s="985">
        <f>+F16*$D$6</f>
        <v>0</v>
      </c>
      <c r="H18" s="985">
        <f>+G16*$D$6</f>
        <v>0</v>
      </c>
      <c r="I18" s="985">
        <f t="shared" ref="I18:P18" si="3">+H16*$D$6</f>
        <v>0</v>
      </c>
      <c r="J18" s="985">
        <f t="shared" si="3"/>
        <v>0</v>
      </c>
      <c r="K18" s="985">
        <f t="shared" si="3"/>
        <v>0</v>
      </c>
      <c r="L18" s="985">
        <f t="shared" si="3"/>
        <v>0</v>
      </c>
      <c r="M18" s="985">
        <f t="shared" si="3"/>
        <v>0</v>
      </c>
      <c r="N18" s="985">
        <f t="shared" si="3"/>
        <v>0</v>
      </c>
      <c r="O18" s="985">
        <f t="shared" si="3"/>
        <v>0</v>
      </c>
      <c r="P18" s="993">
        <f t="shared" si="3"/>
        <v>0</v>
      </c>
      <c r="Q18" s="990">
        <f>+P16*$D$6</f>
        <v>0</v>
      </c>
      <c r="R18" s="985"/>
      <c r="S18" s="985"/>
      <c r="T18" s="985"/>
      <c r="U18" s="985"/>
      <c r="V18" s="643"/>
      <c r="W18" s="985">
        <f>SUM(E18:Q18)</f>
        <v>0</v>
      </c>
      <c r="X18" s="993" t="str">
        <f>IF(W18=W14*D6,"OK","ERROR")</f>
        <v>OK</v>
      </c>
      <c r="Y18" s="478"/>
    </row>
    <row r="19" spans="1:25" ht="12" customHeight="1" x14ac:dyDescent="0.15">
      <c r="A19" s="478"/>
      <c r="B19" s="990"/>
      <c r="C19" s="990" t="s">
        <v>887</v>
      </c>
      <c r="D19" s="478"/>
      <c r="E19" s="985"/>
      <c r="F19" s="985"/>
      <c r="G19" s="985">
        <f>+E16*$D$7</f>
        <v>0</v>
      </c>
      <c r="H19" s="985">
        <f t="shared" ref="H19:R19" si="4">+F16*$D$7</f>
        <v>0</v>
      </c>
      <c r="I19" s="985">
        <f t="shared" si="4"/>
        <v>0</v>
      </c>
      <c r="J19" s="985">
        <f t="shared" si="4"/>
        <v>0</v>
      </c>
      <c r="K19" s="985">
        <f t="shared" si="4"/>
        <v>0</v>
      </c>
      <c r="L19" s="985">
        <f t="shared" si="4"/>
        <v>0</v>
      </c>
      <c r="M19" s="985">
        <f t="shared" si="4"/>
        <v>0</v>
      </c>
      <c r="N19" s="985">
        <f t="shared" si="4"/>
        <v>0</v>
      </c>
      <c r="O19" s="985">
        <f t="shared" si="4"/>
        <v>0</v>
      </c>
      <c r="P19" s="993">
        <f t="shared" si="4"/>
        <v>0</v>
      </c>
      <c r="Q19" s="990">
        <f t="shared" si="4"/>
        <v>0</v>
      </c>
      <c r="R19" s="985">
        <f t="shared" si="4"/>
        <v>0</v>
      </c>
      <c r="S19" s="985"/>
      <c r="T19" s="985"/>
      <c r="U19" s="985"/>
      <c r="V19" s="643"/>
      <c r="W19" s="985">
        <f>SUM(E19:U19)</f>
        <v>0</v>
      </c>
      <c r="X19" s="993" t="str">
        <f>IF(W19=W14*D7,"OK","ERROR")</f>
        <v>OK</v>
      </c>
      <c r="Y19" s="478"/>
    </row>
    <row r="20" spans="1:25" ht="12" customHeight="1" x14ac:dyDescent="0.15">
      <c r="A20" s="478"/>
      <c r="B20" s="990"/>
      <c r="C20" s="990" t="s">
        <v>888</v>
      </c>
      <c r="D20" s="478"/>
      <c r="E20" s="985"/>
      <c r="F20" s="985"/>
      <c r="G20" s="985"/>
      <c r="H20" s="985">
        <f>+E16*$D$8</f>
        <v>0</v>
      </c>
      <c r="I20" s="985">
        <f t="shared" ref="I20:S20" si="5">+F16*$D$8</f>
        <v>0</v>
      </c>
      <c r="J20" s="985">
        <f t="shared" si="5"/>
        <v>0</v>
      </c>
      <c r="K20" s="985">
        <f t="shared" si="5"/>
        <v>0</v>
      </c>
      <c r="L20" s="985">
        <f t="shared" si="5"/>
        <v>0</v>
      </c>
      <c r="M20" s="985">
        <f t="shared" si="5"/>
        <v>0</v>
      </c>
      <c r="N20" s="985">
        <f t="shared" si="5"/>
        <v>0</v>
      </c>
      <c r="O20" s="985">
        <f t="shared" si="5"/>
        <v>0</v>
      </c>
      <c r="P20" s="993">
        <f t="shared" si="5"/>
        <v>0</v>
      </c>
      <c r="Q20" s="990">
        <f t="shared" si="5"/>
        <v>0</v>
      </c>
      <c r="R20" s="985">
        <f t="shared" si="5"/>
        <v>0</v>
      </c>
      <c r="S20" s="985">
        <f t="shared" si="5"/>
        <v>0</v>
      </c>
      <c r="T20" s="985"/>
      <c r="U20" s="985"/>
      <c r="V20" s="643"/>
      <c r="W20" s="985">
        <f>SUM(E20:U20)</f>
        <v>0</v>
      </c>
      <c r="X20" s="993" t="str">
        <f>IF(W20=W14*D8,"OK","ERROR")</f>
        <v>OK</v>
      </c>
      <c r="Y20" s="478"/>
    </row>
    <row r="21" spans="1:25" ht="12" customHeight="1" x14ac:dyDescent="0.15">
      <c r="A21" s="478"/>
      <c r="B21" s="990"/>
      <c r="C21" s="990" t="s">
        <v>889</v>
      </c>
      <c r="D21" s="478"/>
      <c r="E21" s="985"/>
      <c r="F21" s="985"/>
      <c r="G21" s="985"/>
      <c r="H21" s="985"/>
      <c r="I21" s="985">
        <f>+E16*$D$9</f>
        <v>0</v>
      </c>
      <c r="J21" s="985">
        <f t="shared" ref="J21:T21" si="6">+F16*$D$9</f>
        <v>0</v>
      </c>
      <c r="K21" s="985">
        <f t="shared" si="6"/>
        <v>0</v>
      </c>
      <c r="L21" s="985">
        <f t="shared" si="6"/>
        <v>0</v>
      </c>
      <c r="M21" s="985">
        <f t="shared" si="6"/>
        <v>0</v>
      </c>
      <c r="N21" s="985">
        <f t="shared" si="6"/>
        <v>0</v>
      </c>
      <c r="O21" s="985">
        <f t="shared" si="6"/>
        <v>0</v>
      </c>
      <c r="P21" s="993">
        <f t="shared" si="6"/>
        <v>0</v>
      </c>
      <c r="Q21" s="990">
        <f t="shared" si="6"/>
        <v>0</v>
      </c>
      <c r="R21" s="985">
        <f t="shared" si="6"/>
        <v>0</v>
      </c>
      <c r="S21" s="985">
        <f t="shared" si="6"/>
        <v>0</v>
      </c>
      <c r="T21" s="985">
        <f t="shared" si="6"/>
        <v>0</v>
      </c>
      <c r="U21" s="985"/>
      <c r="V21" s="643"/>
      <c r="W21" s="985">
        <f>SUM(E21:U21)</f>
        <v>0</v>
      </c>
      <c r="X21" s="993" t="str">
        <f>IF(W21=W14*D9,"OK","ERROR")</f>
        <v>OK</v>
      </c>
      <c r="Y21" s="478"/>
    </row>
    <row r="22" spans="1:25" ht="12" customHeight="1" x14ac:dyDescent="0.15">
      <c r="A22" s="478"/>
      <c r="B22" s="990"/>
      <c r="C22" s="990" t="s">
        <v>890</v>
      </c>
      <c r="D22" s="478"/>
      <c r="E22" s="985"/>
      <c r="F22" s="985"/>
      <c r="G22" s="985"/>
      <c r="H22" s="985"/>
      <c r="I22" s="985"/>
      <c r="J22" s="985">
        <f>+E16*$D$10</f>
        <v>0</v>
      </c>
      <c r="K22" s="985">
        <f t="shared" ref="K22:U22" si="7">+F16*$D$10</f>
        <v>0</v>
      </c>
      <c r="L22" s="985">
        <f t="shared" si="7"/>
        <v>0</v>
      </c>
      <c r="M22" s="985">
        <f t="shared" si="7"/>
        <v>0</v>
      </c>
      <c r="N22" s="985">
        <f t="shared" si="7"/>
        <v>0</v>
      </c>
      <c r="O22" s="985">
        <f t="shared" si="7"/>
        <v>0</v>
      </c>
      <c r="P22" s="993">
        <f t="shared" si="7"/>
        <v>0</v>
      </c>
      <c r="Q22" s="990">
        <f t="shared" si="7"/>
        <v>0</v>
      </c>
      <c r="R22" s="985">
        <f t="shared" si="7"/>
        <v>0</v>
      </c>
      <c r="S22" s="985">
        <f t="shared" si="7"/>
        <v>0</v>
      </c>
      <c r="T22" s="985">
        <f t="shared" si="7"/>
        <v>0</v>
      </c>
      <c r="U22" s="985">
        <f t="shared" si="7"/>
        <v>0</v>
      </c>
      <c r="V22" s="643"/>
      <c r="W22" s="985">
        <f>SUM(E22:U22)</f>
        <v>0</v>
      </c>
      <c r="X22" s="993" t="str">
        <f>IF(W22=W14*D10,"OK","ERROR")</f>
        <v>OK</v>
      </c>
      <c r="Y22" s="478"/>
    </row>
    <row r="23" spans="1:25" ht="12" customHeight="1" x14ac:dyDescent="0.15">
      <c r="A23" s="478"/>
      <c r="B23" s="990"/>
      <c r="C23" s="986" t="s">
        <v>891</v>
      </c>
      <c r="D23" s="478"/>
      <c r="E23" s="987"/>
      <c r="F23" s="987"/>
      <c r="G23" s="987"/>
      <c r="H23" s="987"/>
      <c r="I23" s="987"/>
      <c r="J23" s="987"/>
      <c r="K23" s="987">
        <f>E16*$D$11</f>
        <v>0</v>
      </c>
      <c r="L23" s="987">
        <f t="shared" ref="L23:V23" si="8">F16*$D$11</f>
        <v>0</v>
      </c>
      <c r="M23" s="987">
        <f t="shared" si="8"/>
        <v>0</v>
      </c>
      <c r="N23" s="987">
        <f t="shared" si="8"/>
        <v>0</v>
      </c>
      <c r="O23" s="987">
        <f t="shared" si="8"/>
        <v>0</v>
      </c>
      <c r="P23" s="995">
        <f t="shared" si="8"/>
        <v>0</v>
      </c>
      <c r="Q23" s="986">
        <f t="shared" si="8"/>
        <v>0</v>
      </c>
      <c r="R23" s="987">
        <f t="shared" si="8"/>
        <v>0</v>
      </c>
      <c r="S23" s="987">
        <f t="shared" si="8"/>
        <v>0</v>
      </c>
      <c r="T23" s="987">
        <f t="shared" si="8"/>
        <v>0</v>
      </c>
      <c r="U23" s="987">
        <f t="shared" si="8"/>
        <v>0</v>
      </c>
      <c r="V23" s="995">
        <f t="shared" si="8"/>
        <v>0</v>
      </c>
      <c r="W23" s="985">
        <f>SUM(E23:V23)</f>
        <v>0</v>
      </c>
      <c r="X23" s="993" t="str">
        <f>IF(W23=W14*D11,"OK","ERROR")</f>
        <v>OK</v>
      </c>
      <c r="Y23" s="478"/>
    </row>
    <row r="24" spans="1:25" ht="12" customHeight="1" x14ac:dyDescent="0.15">
      <c r="A24" s="1167" t="s">
        <v>832</v>
      </c>
      <c r="B24" s="990" t="s">
        <v>748</v>
      </c>
      <c r="C24" s="2865" t="s">
        <v>1580</v>
      </c>
      <c r="D24" s="2866"/>
      <c r="E24" s="992">
        <f>SUM(E17:E23)+'5b'!E80</f>
        <v>1210</v>
      </c>
      <c r="F24" s="992">
        <f>SUM(F17:F23)+'5b'!F80</f>
        <v>2420</v>
      </c>
      <c r="G24" s="992">
        <f>SUM(G17:G23)+'5b'!G80</f>
        <v>9680</v>
      </c>
      <c r="H24" s="992">
        <f>SUM(H17:H23)+'5b'!H80</f>
        <v>12100</v>
      </c>
      <c r="I24" s="992">
        <f>SUM(I17:I23)+'5b'!I80</f>
        <v>12100</v>
      </c>
      <c r="J24" s="992">
        <f>SUM(J17:J23)+'5b'!J80</f>
        <v>6050</v>
      </c>
      <c r="K24" s="992">
        <f>SUM(K17:K23)+'5b'!K80</f>
        <v>3630</v>
      </c>
      <c r="L24" s="992">
        <f>SUM(L17:L23)+'5b'!L80</f>
        <v>3630</v>
      </c>
      <c r="M24" s="992">
        <f>SUM(M17:M23)+'5b'!M80</f>
        <v>2420</v>
      </c>
      <c r="N24" s="992">
        <f>SUM(N17:N23)+'5b'!N80</f>
        <v>9680</v>
      </c>
      <c r="O24" s="992">
        <f>SUM(O17:O23)+'5b'!O80</f>
        <v>9680</v>
      </c>
      <c r="P24" s="996">
        <f>SUM(P17:P23)+'5b'!P80</f>
        <v>8470</v>
      </c>
      <c r="Q24" s="991">
        <f t="shared" ref="Q24:V24" si="9">SUM(Q17:Q23)</f>
        <v>0</v>
      </c>
      <c r="R24" s="992">
        <f t="shared" si="9"/>
        <v>0</v>
      </c>
      <c r="S24" s="992">
        <f t="shared" si="9"/>
        <v>0</v>
      </c>
      <c r="T24" s="992">
        <f t="shared" si="9"/>
        <v>0</v>
      </c>
      <c r="U24" s="992">
        <f t="shared" si="9"/>
        <v>0</v>
      </c>
      <c r="V24" s="996">
        <f t="shared" si="9"/>
        <v>0</v>
      </c>
      <c r="W24" s="985"/>
      <c r="X24" s="993"/>
      <c r="Y24" s="478"/>
    </row>
    <row r="25" spans="1:25" ht="12" customHeight="1" x14ac:dyDescent="0.15">
      <c r="A25" s="478"/>
      <c r="B25" s="990"/>
      <c r="C25" s="2865" t="s">
        <v>1579</v>
      </c>
      <c r="D25" s="2866"/>
      <c r="E25" s="992">
        <f>-'4a'!F17</f>
        <v>0</v>
      </c>
      <c r="F25" s="992">
        <f>-'4a'!G17</f>
        <v>0</v>
      </c>
      <c r="G25" s="992">
        <f>-'4a'!H17</f>
        <v>0</v>
      </c>
      <c r="H25" s="992">
        <f>-'4a'!I17</f>
        <v>0</v>
      </c>
      <c r="I25" s="992">
        <f>-'4a'!J17</f>
        <v>0</v>
      </c>
      <c r="J25" s="992">
        <f>-'4a'!K17</f>
        <v>0</v>
      </c>
      <c r="K25" s="992">
        <f>-'4a'!L17</f>
        <v>0</v>
      </c>
      <c r="L25" s="992">
        <f>-'4a'!M17</f>
        <v>0</v>
      </c>
      <c r="M25" s="992">
        <f>-'4a'!N17</f>
        <v>0</v>
      </c>
      <c r="N25" s="992">
        <f>-'4a'!O17</f>
        <v>0</v>
      </c>
      <c r="O25" s="992">
        <f>-'4a'!P17</f>
        <v>0</v>
      </c>
      <c r="P25" s="992">
        <f>-'4a'!Q17</f>
        <v>0</v>
      </c>
      <c r="Q25" s="992">
        <f>+Q24*'4a'!$D$17</f>
        <v>0</v>
      </c>
      <c r="R25" s="992">
        <f>+R24*'4a'!$D$17</f>
        <v>0</v>
      </c>
      <c r="S25" s="992">
        <f>+S24*'4a'!$D$17</f>
        <v>0</v>
      </c>
      <c r="T25" s="992">
        <f>+T24*'4a'!$D$17</f>
        <v>0</v>
      </c>
      <c r="U25" s="992">
        <f>+U24*'4a'!$D$17</f>
        <v>0</v>
      </c>
      <c r="V25" s="996">
        <f>+V24*'4a'!$D$17</f>
        <v>0</v>
      </c>
      <c r="W25" s="996">
        <f>+W24*'4a'!$D$17</f>
        <v>0</v>
      </c>
      <c r="X25" s="985">
        <f>SUM(E25:V25)</f>
        <v>0</v>
      </c>
      <c r="Y25" s="478"/>
    </row>
    <row r="26" spans="1:25" ht="12" customHeight="1" x14ac:dyDescent="0.15">
      <c r="A26" s="478"/>
      <c r="B26" s="990"/>
      <c r="C26" s="2855" t="s">
        <v>1770</v>
      </c>
      <c r="D26" s="2854"/>
      <c r="E26" s="985">
        <f>+'4a'!F18</f>
        <v>0</v>
      </c>
      <c r="F26" s="985">
        <f>+'4a'!G18</f>
        <v>0</v>
      </c>
      <c r="G26" s="985">
        <f>+'4a'!H18</f>
        <v>0</v>
      </c>
      <c r="H26" s="985">
        <f>+'4a'!I18</f>
        <v>0</v>
      </c>
      <c r="I26" s="985">
        <f>+'4a'!J18</f>
        <v>0</v>
      </c>
      <c r="J26" s="985">
        <f>+'4a'!K18</f>
        <v>0</v>
      </c>
      <c r="K26" s="985">
        <f>+'4a'!L18</f>
        <v>0</v>
      </c>
      <c r="L26" s="985">
        <f>+'4a'!M18</f>
        <v>0</v>
      </c>
      <c r="M26" s="985">
        <f>+'4a'!N18</f>
        <v>0</v>
      </c>
      <c r="N26" s="985">
        <f>+'4a'!O18</f>
        <v>0</v>
      </c>
      <c r="O26" s="985">
        <f>+'4a'!P18</f>
        <v>0</v>
      </c>
      <c r="P26" s="985">
        <f>+'4a'!Q18</f>
        <v>0</v>
      </c>
      <c r="Q26" s="985">
        <f>+P25*'4a'!$D$18</f>
        <v>0</v>
      </c>
      <c r="R26" s="985">
        <f>+Q25*'4a'!$D$18</f>
        <v>0</v>
      </c>
      <c r="S26" s="985">
        <f>+R25*'4a'!$D$18</f>
        <v>0</v>
      </c>
      <c r="T26" s="985">
        <f>+S25*'4a'!$D$18</f>
        <v>0</v>
      </c>
      <c r="U26" s="985">
        <f>+T25*'4a'!$D$18</f>
        <v>0</v>
      </c>
      <c r="V26" s="993">
        <f>+U25*'4a'!$D$18</f>
        <v>0</v>
      </c>
      <c r="W26" s="993">
        <f>+V25*'4a'!$D$18</f>
        <v>0</v>
      </c>
      <c r="X26" s="985">
        <f>SUM(E26:V26)</f>
        <v>0</v>
      </c>
      <c r="Y26" s="478"/>
    </row>
    <row r="27" spans="1:25" ht="12" customHeight="1" x14ac:dyDescent="0.15">
      <c r="A27" s="985" t="s">
        <v>1658</v>
      </c>
      <c r="B27" s="990"/>
      <c r="C27" s="2855" t="s">
        <v>1651</v>
      </c>
      <c r="D27" s="2854"/>
      <c r="E27" s="997">
        <f>+E25-E26</f>
        <v>0</v>
      </c>
      <c r="F27" s="998">
        <f t="shared" ref="F27:V27" si="10">+F25-F26</f>
        <v>0</v>
      </c>
      <c r="G27" s="998">
        <f t="shared" si="10"/>
        <v>0</v>
      </c>
      <c r="H27" s="998">
        <f t="shared" si="10"/>
        <v>0</v>
      </c>
      <c r="I27" s="998">
        <f t="shared" si="10"/>
        <v>0</v>
      </c>
      <c r="J27" s="998">
        <f t="shared" si="10"/>
        <v>0</v>
      </c>
      <c r="K27" s="998">
        <f t="shared" si="10"/>
        <v>0</v>
      </c>
      <c r="L27" s="998">
        <f t="shared" si="10"/>
        <v>0</v>
      </c>
      <c r="M27" s="998">
        <f t="shared" si="10"/>
        <v>0</v>
      </c>
      <c r="N27" s="998">
        <f t="shared" si="10"/>
        <v>0</v>
      </c>
      <c r="O27" s="998">
        <f t="shared" si="10"/>
        <v>0</v>
      </c>
      <c r="P27" s="999">
        <f t="shared" si="10"/>
        <v>0</v>
      </c>
      <c r="Q27" s="998">
        <f t="shared" si="10"/>
        <v>0</v>
      </c>
      <c r="R27" s="997">
        <f t="shared" si="10"/>
        <v>0</v>
      </c>
      <c r="S27" s="997">
        <f t="shared" si="10"/>
        <v>0</v>
      </c>
      <c r="T27" s="997">
        <f t="shared" si="10"/>
        <v>0</v>
      </c>
      <c r="U27" s="997">
        <f t="shared" si="10"/>
        <v>0</v>
      </c>
      <c r="V27" s="997">
        <f t="shared" si="10"/>
        <v>0</v>
      </c>
      <c r="W27" s="993">
        <f>+V25-W26</f>
        <v>0</v>
      </c>
      <c r="X27" s="985">
        <f>SUM(E27:V27)</f>
        <v>0</v>
      </c>
      <c r="Y27" s="478"/>
    </row>
    <row r="28" spans="1:25" ht="12" customHeight="1" x14ac:dyDescent="0.15">
      <c r="A28" s="478"/>
      <c r="B28" s="990"/>
      <c r="C28" s="2855" t="s">
        <v>1648</v>
      </c>
      <c r="D28" s="2854"/>
      <c r="E28" s="985">
        <f>'4a'!F20</f>
        <v>1210</v>
      </c>
      <c r="F28" s="985">
        <f>'4a'!G20</f>
        <v>2420</v>
      </c>
      <c r="G28" s="985">
        <f>'4a'!H20</f>
        <v>9680</v>
      </c>
      <c r="H28" s="985">
        <f>'4a'!I20</f>
        <v>12100</v>
      </c>
      <c r="I28" s="985">
        <f>'4a'!J20</f>
        <v>12100</v>
      </c>
      <c r="J28" s="985">
        <f>'4a'!K20</f>
        <v>6050</v>
      </c>
      <c r="K28" s="985">
        <f>'4a'!L20</f>
        <v>3630</v>
      </c>
      <c r="L28" s="985">
        <f>'4a'!M20</f>
        <v>3630</v>
      </c>
      <c r="M28" s="985">
        <f>'4a'!N20</f>
        <v>2420</v>
      </c>
      <c r="N28" s="985">
        <f>'4a'!O20</f>
        <v>9680</v>
      </c>
      <c r="O28" s="985">
        <f>'4a'!P20</f>
        <v>9680</v>
      </c>
      <c r="P28" s="985">
        <f>'4a'!Q20</f>
        <v>8470</v>
      </c>
      <c r="Q28" s="985">
        <f t="shared" ref="Q28:W28" si="11">+(Q24+Q26)-(Q25+Q27)</f>
        <v>0</v>
      </c>
      <c r="R28" s="985">
        <f t="shared" si="11"/>
        <v>0</v>
      </c>
      <c r="S28" s="985">
        <f t="shared" si="11"/>
        <v>0</v>
      </c>
      <c r="T28" s="985">
        <f t="shared" si="11"/>
        <v>0</v>
      </c>
      <c r="U28" s="985">
        <f t="shared" si="11"/>
        <v>0</v>
      </c>
      <c r="V28" s="985">
        <f t="shared" si="11"/>
        <v>0</v>
      </c>
      <c r="W28" s="985">
        <f t="shared" si="11"/>
        <v>0</v>
      </c>
      <c r="X28" s="993"/>
      <c r="Y28" s="478"/>
    </row>
    <row r="29" spans="1:25" ht="12" customHeight="1" x14ac:dyDescent="0.15">
      <c r="B29" s="990"/>
      <c r="C29" s="2855"/>
      <c r="D29" s="2854"/>
      <c r="E29" s="997"/>
      <c r="F29" s="998"/>
      <c r="G29" s="998"/>
      <c r="H29" s="998"/>
      <c r="I29" s="998"/>
      <c r="J29" s="998"/>
      <c r="K29" s="998"/>
      <c r="L29" s="998"/>
      <c r="M29" s="998"/>
      <c r="N29" s="998"/>
      <c r="O29" s="998"/>
      <c r="P29" s="998"/>
      <c r="Q29" s="998"/>
      <c r="R29" s="998"/>
      <c r="S29" s="998"/>
      <c r="T29" s="998"/>
      <c r="U29" s="998"/>
      <c r="V29" s="998"/>
      <c r="W29" s="998"/>
      <c r="X29" s="993"/>
      <c r="Y29" s="478"/>
    </row>
    <row r="30" spans="1:25" ht="12" customHeight="1" x14ac:dyDescent="0.15">
      <c r="A30" s="985" t="s">
        <v>1654</v>
      </c>
      <c r="B30" s="990"/>
      <c r="C30" s="2857" t="s">
        <v>1653</v>
      </c>
      <c r="D30" s="2856"/>
      <c r="E30" s="986">
        <f>+E25-E26</f>
        <v>0</v>
      </c>
      <c r="F30" s="987">
        <f>+(F25+E30)-F26</f>
        <v>0</v>
      </c>
      <c r="G30" s="987">
        <f t="shared" ref="G30:W30" si="12">+(G25+F30)-G26</f>
        <v>0</v>
      </c>
      <c r="H30" s="987">
        <f t="shared" si="12"/>
        <v>0</v>
      </c>
      <c r="I30" s="987">
        <f t="shared" si="12"/>
        <v>0</v>
      </c>
      <c r="J30" s="987">
        <f t="shared" si="12"/>
        <v>0</v>
      </c>
      <c r="K30" s="987">
        <f t="shared" si="12"/>
        <v>0</v>
      </c>
      <c r="L30" s="987">
        <f t="shared" si="12"/>
        <v>0</v>
      </c>
      <c r="M30" s="987">
        <f t="shared" si="12"/>
        <v>0</v>
      </c>
      <c r="N30" s="987">
        <f t="shared" si="12"/>
        <v>0</v>
      </c>
      <c r="O30" s="987">
        <f t="shared" si="12"/>
        <v>0</v>
      </c>
      <c r="P30" s="987">
        <f t="shared" si="12"/>
        <v>0</v>
      </c>
      <c r="Q30" s="987">
        <f t="shared" si="12"/>
        <v>0</v>
      </c>
      <c r="R30" s="987">
        <f t="shared" si="12"/>
        <v>0</v>
      </c>
      <c r="S30" s="987">
        <f t="shared" si="12"/>
        <v>0</v>
      </c>
      <c r="T30" s="987">
        <f t="shared" si="12"/>
        <v>0</v>
      </c>
      <c r="U30" s="987">
        <f t="shared" si="12"/>
        <v>0</v>
      </c>
      <c r="V30" s="987">
        <f t="shared" si="12"/>
        <v>0</v>
      </c>
      <c r="W30" s="987">
        <f t="shared" si="12"/>
        <v>0</v>
      </c>
      <c r="X30" s="993"/>
      <c r="Y30" s="478"/>
    </row>
    <row r="31" spans="1:25" ht="12" customHeight="1" x14ac:dyDescent="0.15">
      <c r="A31" s="478"/>
      <c r="B31" s="990"/>
      <c r="C31" s="2856"/>
      <c r="D31" s="2856"/>
      <c r="E31" s="985"/>
      <c r="F31" s="985"/>
      <c r="G31" s="985"/>
      <c r="H31" s="985"/>
      <c r="I31" s="985"/>
      <c r="J31" s="985"/>
      <c r="K31" s="985"/>
      <c r="L31" s="985"/>
      <c r="M31" s="985"/>
      <c r="N31" s="985"/>
      <c r="O31" s="985"/>
      <c r="P31" s="985"/>
      <c r="Q31" s="985"/>
      <c r="R31" s="985"/>
      <c r="S31" s="985"/>
      <c r="T31" s="985"/>
      <c r="U31" s="985"/>
      <c r="V31" s="985"/>
      <c r="W31" s="985"/>
      <c r="X31" s="993"/>
      <c r="Y31" s="478"/>
    </row>
    <row r="32" spans="1:25" ht="12" customHeight="1" x14ac:dyDescent="0.15">
      <c r="A32" s="985" t="s">
        <v>1654</v>
      </c>
      <c r="B32" s="2857" t="s">
        <v>1652</v>
      </c>
      <c r="C32" s="2856"/>
      <c r="D32" s="2863"/>
      <c r="E32" s="997">
        <f>+E16-E24+E35</f>
        <v>0</v>
      </c>
      <c r="F32" s="998">
        <f>+E32-F24+F14</f>
        <v>0</v>
      </c>
      <c r="G32" s="998">
        <f>+F32-G24+G14</f>
        <v>0</v>
      </c>
      <c r="H32" s="998">
        <f>+G32-H24+H14</f>
        <v>0</v>
      </c>
      <c r="I32" s="998">
        <f>+H32-I24+I14</f>
        <v>0</v>
      </c>
      <c r="J32" s="998">
        <f t="shared" ref="J32:V32" si="13">+I32-J24+J14</f>
        <v>0</v>
      </c>
      <c r="K32" s="998">
        <f>+J32-K24+K14</f>
        <v>0</v>
      </c>
      <c r="L32" s="998">
        <f>+K32-L24+L14</f>
        <v>0</v>
      </c>
      <c r="M32" s="998">
        <f>+L32-M24+M14</f>
        <v>0</v>
      </c>
      <c r="N32" s="998">
        <f t="shared" si="13"/>
        <v>0</v>
      </c>
      <c r="O32" s="998">
        <f t="shared" si="13"/>
        <v>0</v>
      </c>
      <c r="P32" s="999">
        <f>+O32-P24+P14</f>
        <v>0</v>
      </c>
      <c r="Q32" s="997">
        <f t="shared" si="13"/>
        <v>0</v>
      </c>
      <c r="R32" s="998">
        <f t="shared" si="13"/>
        <v>0</v>
      </c>
      <c r="S32" s="998">
        <f t="shared" si="13"/>
        <v>0</v>
      </c>
      <c r="T32" s="998">
        <f t="shared" si="13"/>
        <v>0</v>
      </c>
      <c r="U32" s="998">
        <f t="shared" si="13"/>
        <v>0</v>
      </c>
      <c r="V32" s="999">
        <f t="shared" si="13"/>
        <v>0</v>
      </c>
      <c r="W32" s="987"/>
      <c r="X32" s="995"/>
      <c r="Y32" s="478"/>
    </row>
    <row r="33" spans="1:25" ht="12" customHeight="1" x14ac:dyDescent="0.15">
      <c r="A33" s="478"/>
      <c r="B33" s="985" t="s">
        <v>1741</v>
      </c>
      <c r="C33" s="985"/>
      <c r="D33" s="985"/>
      <c r="E33" s="985"/>
      <c r="F33" s="985"/>
      <c r="G33" s="985"/>
      <c r="H33" s="985"/>
      <c r="I33" s="985"/>
      <c r="J33" s="985"/>
      <c r="K33" s="985"/>
      <c r="L33" s="985"/>
      <c r="M33" s="985"/>
      <c r="N33" s="985"/>
      <c r="O33" s="985"/>
      <c r="P33" s="985"/>
      <c r="Q33" s="985"/>
      <c r="R33" s="985"/>
      <c r="S33" s="985"/>
      <c r="T33" s="985"/>
      <c r="U33" s="985"/>
      <c r="V33" s="985"/>
      <c r="W33" s="985"/>
      <c r="X33" s="985"/>
      <c r="Y33" s="478"/>
    </row>
    <row r="34" spans="1:25" ht="12" customHeight="1" x14ac:dyDescent="0.15">
      <c r="A34" s="478"/>
      <c r="B34" s="985"/>
      <c r="C34" s="985"/>
      <c r="D34" s="985"/>
      <c r="E34" s="985"/>
      <c r="F34" s="985"/>
      <c r="G34" s="985"/>
      <c r="H34" s="985"/>
      <c r="I34" s="985"/>
      <c r="J34" s="985"/>
      <c r="K34" s="985"/>
      <c r="L34" s="985"/>
      <c r="M34" s="985"/>
      <c r="N34" s="1533" t="s">
        <v>920</v>
      </c>
      <c r="O34" s="1533">
        <f>SUM(E16:P16)</f>
        <v>81070</v>
      </c>
      <c r="P34" s="985"/>
      <c r="Q34" s="985"/>
      <c r="R34" s="985"/>
      <c r="S34" s="985"/>
      <c r="T34" s="985"/>
      <c r="U34" s="985"/>
      <c r="V34" s="985"/>
      <c r="W34" s="985"/>
      <c r="X34" s="985"/>
      <c r="Y34" s="478"/>
    </row>
    <row r="35" spans="1:25" ht="12" customHeight="1" x14ac:dyDescent="0.15">
      <c r="A35" s="478"/>
      <c r="B35" s="985" t="s">
        <v>1168</v>
      </c>
      <c r="C35" s="985"/>
      <c r="D35" s="985"/>
      <c r="E35" s="997">
        <f>SUM('5b'!E80:P80)</f>
        <v>0</v>
      </c>
      <c r="F35" s="985" t="s">
        <v>1169</v>
      </c>
      <c r="G35" s="985"/>
      <c r="H35" s="985"/>
      <c r="I35" s="985"/>
      <c r="J35" s="985"/>
      <c r="K35" s="985"/>
      <c r="L35" s="985"/>
      <c r="M35" s="985"/>
      <c r="O35" s="1534" t="s">
        <v>750</v>
      </c>
      <c r="P35" s="985" t="s">
        <v>918</v>
      </c>
      <c r="Q35" s="985"/>
      <c r="R35" s="985"/>
      <c r="S35" s="985"/>
      <c r="T35" s="985"/>
      <c r="U35" s="985"/>
      <c r="V35" s="985"/>
      <c r="W35" s="985"/>
      <c r="X35" s="985"/>
      <c r="Y35" s="478"/>
    </row>
    <row r="36" spans="1:25" ht="12" customHeight="1" x14ac:dyDescent="0.15">
      <c r="A36" s="478"/>
      <c r="B36" s="985"/>
      <c r="C36" s="985"/>
      <c r="D36" s="985"/>
      <c r="E36" s="985"/>
      <c r="F36" s="985"/>
      <c r="G36" s="985"/>
      <c r="H36" s="985"/>
      <c r="I36" s="985"/>
      <c r="J36" s="985"/>
      <c r="K36" s="985"/>
      <c r="L36" s="985"/>
      <c r="M36" s="985"/>
      <c r="N36" s="1533" t="s">
        <v>917</v>
      </c>
      <c r="O36" s="985">
        <f>SUM(E24:P24)</f>
        <v>81070</v>
      </c>
      <c r="P36" s="985">
        <f>SUM(Q24:V24)</f>
        <v>0</v>
      </c>
      <c r="Q36" s="985"/>
      <c r="R36" s="985"/>
      <c r="S36" s="985"/>
      <c r="T36" s="985"/>
      <c r="U36" s="985"/>
      <c r="V36" s="985"/>
      <c r="W36" s="985"/>
      <c r="X36" s="985"/>
      <c r="Y36" s="478"/>
    </row>
    <row r="37" spans="1:25" ht="12" customHeight="1" x14ac:dyDescent="0.15">
      <c r="A37" s="478"/>
      <c r="B37" s="985"/>
      <c r="C37" s="985"/>
      <c r="D37" s="985"/>
      <c r="E37" s="985"/>
      <c r="F37" s="985"/>
      <c r="G37" s="985"/>
      <c r="H37" s="985"/>
      <c r="I37" s="985"/>
      <c r="J37" s="985"/>
      <c r="K37" s="985"/>
      <c r="L37" s="985"/>
      <c r="M37" s="985"/>
      <c r="N37" s="985"/>
      <c r="O37" s="1535">
        <f>IF(O34=0,0,O36/O34)</f>
        <v>1</v>
      </c>
      <c r="P37" s="1535">
        <f>IF(O34=0,0,P36/O34)</f>
        <v>0</v>
      </c>
      <c r="Q37" s="985"/>
      <c r="R37" s="985"/>
      <c r="S37" s="985"/>
      <c r="T37" s="985"/>
      <c r="U37" s="985"/>
      <c r="V37" s="985"/>
      <c r="W37" s="985"/>
      <c r="X37" s="985"/>
      <c r="Y37" s="478"/>
    </row>
    <row r="38" spans="1:25" ht="12" customHeight="1" x14ac:dyDescent="0.15">
      <c r="A38" s="478"/>
      <c r="B38" s="985"/>
      <c r="C38" s="985"/>
      <c r="D38" s="985"/>
      <c r="E38" s="985"/>
      <c r="F38" s="985"/>
      <c r="G38" s="985"/>
      <c r="H38" s="985"/>
      <c r="I38" s="985"/>
      <c r="J38" s="985"/>
      <c r="K38" s="985"/>
      <c r="L38" s="985"/>
      <c r="M38" s="985"/>
      <c r="N38" s="985" t="s">
        <v>1579</v>
      </c>
      <c r="O38" s="985">
        <f>SUM(E25:P25)</f>
        <v>0</v>
      </c>
      <c r="P38" s="985">
        <f>SUM(Q25:V25)</f>
        <v>0</v>
      </c>
      <c r="Q38" s="985"/>
      <c r="R38" s="985"/>
      <c r="S38" s="985"/>
      <c r="T38" s="985"/>
      <c r="U38" s="985"/>
      <c r="V38" s="985"/>
      <c r="W38" s="985"/>
      <c r="X38" s="985"/>
      <c r="Y38" s="478"/>
    </row>
    <row r="39" spans="1:25" ht="12" customHeight="1" x14ac:dyDescent="0.15">
      <c r="A39" s="478"/>
      <c r="B39" s="985"/>
      <c r="C39" s="985"/>
      <c r="D39" s="985"/>
      <c r="E39" s="985"/>
      <c r="F39" s="985"/>
      <c r="G39" s="985"/>
      <c r="H39" s="985"/>
      <c r="I39" s="985"/>
      <c r="J39" s="985"/>
      <c r="K39" s="985"/>
      <c r="L39" s="985"/>
      <c r="M39" s="985"/>
      <c r="N39" s="985"/>
      <c r="O39" s="1535">
        <f>IF(O36=0,0,O38/O36)</f>
        <v>0</v>
      </c>
      <c r="P39" s="1535">
        <f>IF(P36=0,0,P38/P36)</f>
        <v>0</v>
      </c>
      <c r="Q39" s="985"/>
      <c r="R39" s="985"/>
      <c r="S39" s="985"/>
      <c r="T39" s="985"/>
      <c r="U39" s="985"/>
      <c r="V39" s="985"/>
      <c r="W39" s="985"/>
      <c r="X39" s="985"/>
      <c r="Y39" s="478"/>
    </row>
    <row r="40" spans="1:25" ht="12" customHeight="1" x14ac:dyDescent="0.15">
      <c r="A40" s="478"/>
      <c r="B40" s="985"/>
      <c r="C40" s="985"/>
      <c r="D40" s="985"/>
      <c r="E40" s="985"/>
      <c r="F40" s="985"/>
      <c r="G40" s="985"/>
      <c r="H40" s="985"/>
      <c r="I40" s="985"/>
      <c r="J40" s="985"/>
      <c r="K40" s="985"/>
      <c r="L40" s="985"/>
      <c r="M40" s="985"/>
      <c r="N40" s="985" t="s">
        <v>926</v>
      </c>
      <c r="O40" s="985">
        <f>SUM(E26:P26)</f>
        <v>0</v>
      </c>
      <c r="P40" s="985">
        <f>SUM(Q26:V26)</f>
        <v>0</v>
      </c>
      <c r="Q40" s="985"/>
      <c r="R40" s="985"/>
      <c r="S40" s="985"/>
      <c r="T40" s="985"/>
      <c r="U40" s="985"/>
      <c r="V40" s="985"/>
      <c r="W40" s="985"/>
      <c r="X40" s="985"/>
      <c r="Y40" s="478"/>
    </row>
    <row r="41" spans="1:25" ht="12" customHeight="1" x14ac:dyDescent="0.15">
      <c r="A41" s="478"/>
      <c r="B41" s="985"/>
      <c r="C41" s="985"/>
      <c r="D41" s="985"/>
      <c r="E41" s="985"/>
      <c r="F41" s="985"/>
      <c r="G41" s="985"/>
      <c r="H41" s="985"/>
      <c r="I41" s="985"/>
      <c r="J41" s="985"/>
      <c r="K41" s="985"/>
      <c r="L41" s="985"/>
      <c r="M41" s="985"/>
      <c r="N41" s="985"/>
      <c r="O41" s="1535">
        <f>IF(O38=0,0,O40/O38)</f>
        <v>0</v>
      </c>
      <c r="P41" s="1535">
        <f>IF(P38=0,0,P40/P38)</f>
        <v>0</v>
      </c>
      <c r="Q41" s="985"/>
      <c r="R41" s="985"/>
      <c r="S41" s="985"/>
      <c r="T41" s="985"/>
      <c r="U41" s="985"/>
      <c r="V41" s="985"/>
      <c r="W41" s="985"/>
      <c r="X41" s="985"/>
      <c r="Y41" s="478"/>
    </row>
    <row r="42" spans="1:25" ht="12" customHeight="1" x14ac:dyDescent="0.15">
      <c r="A42" s="478"/>
      <c r="B42" s="985"/>
      <c r="C42" s="985"/>
      <c r="D42" s="985"/>
      <c r="E42" s="985"/>
      <c r="F42" s="985"/>
      <c r="G42" s="985"/>
      <c r="H42" s="985"/>
      <c r="I42" s="985"/>
      <c r="J42" s="985"/>
      <c r="K42" s="985"/>
      <c r="L42" s="985"/>
      <c r="M42" s="985"/>
      <c r="N42" s="1533" t="s">
        <v>1651</v>
      </c>
      <c r="O42" s="985">
        <f>SUM(F27:Q27)</f>
        <v>0</v>
      </c>
      <c r="P42" s="985">
        <f>SUM(Q27:V27)</f>
        <v>0</v>
      </c>
      <c r="Q42" s="985"/>
      <c r="R42" s="985"/>
      <c r="S42" s="985"/>
      <c r="T42" s="985"/>
      <c r="U42" s="985"/>
      <c r="V42" s="985"/>
      <c r="W42" s="985"/>
      <c r="X42" s="985"/>
      <c r="Y42" s="478"/>
    </row>
    <row r="43" spans="1:25" ht="12" customHeight="1" x14ac:dyDescent="0.15">
      <c r="A43" s="478"/>
      <c r="B43" s="985"/>
      <c r="C43" s="985"/>
      <c r="D43" s="985"/>
      <c r="E43" s="985"/>
      <c r="F43" s="985"/>
      <c r="G43" s="985"/>
      <c r="H43" s="985"/>
      <c r="I43" s="985"/>
      <c r="J43" s="985"/>
      <c r="K43" s="985"/>
      <c r="L43" s="985"/>
      <c r="M43" s="985"/>
      <c r="N43" s="985"/>
      <c r="O43" s="1536">
        <f>IF(O36=0,0,O42/O36)</f>
        <v>0</v>
      </c>
      <c r="P43" s="1536">
        <f>IF(P36=0,0,P42/P36)</f>
        <v>0</v>
      </c>
      <c r="Q43" s="985"/>
      <c r="R43" s="985"/>
      <c r="S43" s="985"/>
      <c r="T43" s="985"/>
      <c r="U43" s="985"/>
      <c r="V43" s="985"/>
      <c r="W43" s="985"/>
      <c r="X43" s="985"/>
      <c r="Y43" s="478"/>
    </row>
    <row r="44" spans="1:25" ht="12" customHeight="1" x14ac:dyDescent="0.15">
      <c r="A44" s="478"/>
      <c r="B44" s="985"/>
      <c r="C44" s="985"/>
      <c r="D44" s="985"/>
      <c r="E44" s="985"/>
      <c r="F44" s="985"/>
      <c r="G44" s="985"/>
      <c r="H44" s="985"/>
      <c r="I44" s="985"/>
      <c r="J44" s="985"/>
      <c r="K44" s="985"/>
      <c r="L44" s="985"/>
      <c r="M44" s="985"/>
      <c r="N44" s="1533" t="s">
        <v>919</v>
      </c>
      <c r="O44" s="985">
        <f>SUM(E28:P28)</f>
        <v>81070</v>
      </c>
      <c r="P44" s="985">
        <f>SUM(Q28:V28)</f>
        <v>0</v>
      </c>
      <c r="Q44" s="985"/>
      <c r="R44" s="985"/>
      <c r="S44" s="985"/>
      <c r="T44" s="985"/>
      <c r="U44" s="985"/>
      <c r="V44" s="985"/>
      <c r="W44" s="985"/>
      <c r="X44" s="985"/>
      <c r="Y44" s="478"/>
    </row>
    <row r="45" spans="1:25" ht="12" customHeight="1" x14ac:dyDescent="0.15">
      <c r="A45" s="478"/>
      <c r="B45" s="985"/>
      <c r="C45" s="985"/>
      <c r="D45" s="985"/>
      <c r="E45" s="985"/>
      <c r="F45" s="985"/>
      <c r="G45" s="985"/>
      <c r="H45" s="985"/>
      <c r="I45" s="985"/>
      <c r="J45" s="985"/>
      <c r="K45" s="985"/>
      <c r="L45" s="985"/>
      <c r="M45" s="985"/>
      <c r="N45" s="985"/>
      <c r="O45" s="1535">
        <f>IF(O36=0,0,O44/O36)</f>
        <v>1</v>
      </c>
      <c r="P45" s="1535">
        <f>IF(P36=0,0,P44/P36)</f>
        <v>0</v>
      </c>
      <c r="Q45" s="985"/>
      <c r="R45" s="985"/>
      <c r="S45" s="985"/>
      <c r="T45" s="985"/>
      <c r="U45" s="985"/>
      <c r="V45" s="985"/>
      <c r="W45" s="985"/>
      <c r="X45" s="985"/>
      <c r="Y45" s="478"/>
    </row>
    <row r="46" spans="1:25" ht="12" customHeight="1" x14ac:dyDescent="0.15">
      <c r="A46" s="478"/>
      <c r="B46" s="985"/>
      <c r="C46" s="985"/>
      <c r="D46" s="985"/>
      <c r="E46" s="985" t="s">
        <v>1660</v>
      </c>
      <c r="F46" s="985">
        <v>30</v>
      </c>
      <c r="G46" s="985">
        <v>60</v>
      </c>
      <c r="H46" s="985">
        <v>90</v>
      </c>
      <c r="I46" s="985">
        <v>120</v>
      </c>
      <c r="J46" s="985">
        <v>150</v>
      </c>
      <c r="K46" s="985">
        <v>180</v>
      </c>
      <c r="L46" s="985"/>
      <c r="M46" s="985"/>
      <c r="N46" s="985"/>
      <c r="O46" s="985"/>
      <c r="P46" s="985"/>
      <c r="Q46" s="985"/>
      <c r="R46" s="985"/>
      <c r="S46" s="985"/>
      <c r="T46" s="985"/>
      <c r="U46" s="985"/>
      <c r="V46" s="985"/>
      <c r="W46" s="985"/>
      <c r="X46" s="985"/>
      <c r="Y46" s="478"/>
    </row>
    <row r="47" spans="1:25" ht="12" customHeight="1" x14ac:dyDescent="0.15">
      <c r="A47" s="478"/>
      <c r="B47" s="2854" t="s">
        <v>932</v>
      </c>
      <c r="C47" s="2854"/>
      <c r="D47" s="2854"/>
      <c r="E47" s="2854"/>
      <c r="F47" s="478" t="s">
        <v>896</v>
      </c>
      <c r="G47" s="478"/>
      <c r="H47" s="478"/>
      <c r="I47" s="478"/>
      <c r="J47" s="478"/>
      <c r="K47" s="478"/>
      <c r="L47" s="478"/>
      <c r="M47" s="478"/>
      <c r="N47" s="478"/>
      <c r="O47" s="478"/>
      <c r="P47" s="478"/>
      <c r="Q47" s="478"/>
      <c r="R47" s="478"/>
      <c r="S47" s="478"/>
      <c r="T47" s="478"/>
      <c r="U47" s="478"/>
      <c r="V47" s="985"/>
      <c r="W47" s="985"/>
      <c r="X47" s="985"/>
      <c r="Y47" s="478"/>
    </row>
    <row r="48" spans="1:25" ht="12" customHeight="1" x14ac:dyDescent="0.15">
      <c r="A48" s="478"/>
      <c r="B48" s="991"/>
      <c r="C48" s="992" t="str">
        <f>SB!$D$122</f>
        <v>ingresos financieros</v>
      </c>
      <c r="D48" s="992"/>
      <c r="E48" s="992">
        <f>SB!G132</f>
        <v>0</v>
      </c>
      <c r="F48" s="992">
        <f>SB!H132</f>
        <v>0</v>
      </c>
      <c r="G48" s="992">
        <f>SB!I132</f>
        <v>0</v>
      </c>
      <c r="H48" s="992">
        <f>SB!J132</f>
        <v>0</v>
      </c>
      <c r="I48" s="992">
        <f>SB!K132</f>
        <v>0</v>
      </c>
      <c r="J48" s="992">
        <f>SB!L132</f>
        <v>0</v>
      </c>
      <c r="K48" s="992">
        <f>SB!M132</f>
        <v>0</v>
      </c>
      <c r="L48" s="992">
        <f>SB!N132</f>
        <v>0</v>
      </c>
      <c r="M48" s="992">
        <f>SB!O132</f>
        <v>0</v>
      </c>
      <c r="N48" s="992">
        <f>SB!P132</f>
        <v>0</v>
      </c>
      <c r="O48" s="992">
        <f>SB!Q132</f>
        <v>0</v>
      </c>
      <c r="P48" s="996">
        <f>SB!R132</f>
        <v>0</v>
      </c>
      <c r="Q48" s="985"/>
      <c r="R48" s="985"/>
      <c r="S48" s="985"/>
      <c r="T48" s="985"/>
      <c r="U48" s="985"/>
      <c r="V48" s="985"/>
      <c r="W48" s="985"/>
      <c r="X48" s="985"/>
      <c r="Y48" s="478"/>
    </row>
    <row r="49" spans="1:25" ht="12" customHeight="1" x14ac:dyDescent="0.15">
      <c r="A49" s="478"/>
      <c r="B49" s="1004"/>
      <c r="C49" s="478" t="str">
        <f>SB!$D$133</f>
        <v>ingresos extraordinarios</v>
      </c>
      <c r="D49" s="478"/>
      <c r="E49" s="985">
        <f>SB!G143</f>
        <v>0</v>
      </c>
      <c r="F49" s="985">
        <f>SB!H143</f>
        <v>0</v>
      </c>
      <c r="G49" s="985">
        <f>SB!I143</f>
        <v>0</v>
      </c>
      <c r="H49" s="985">
        <f>SB!J143</f>
        <v>0</v>
      </c>
      <c r="I49" s="985">
        <f>SB!K143</f>
        <v>0</v>
      </c>
      <c r="J49" s="985">
        <f>SB!L143</f>
        <v>0</v>
      </c>
      <c r="K49" s="985">
        <f>SB!M143</f>
        <v>0</v>
      </c>
      <c r="L49" s="985">
        <f>SB!N143</f>
        <v>0</v>
      </c>
      <c r="M49" s="985">
        <f>SB!O143</f>
        <v>0</v>
      </c>
      <c r="N49" s="985">
        <f>SB!P143</f>
        <v>0</v>
      </c>
      <c r="O49" s="985">
        <f>SB!Q143</f>
        <v>0</v>
      </c>
      <c r="P49" s="993">
        <f>SB!R143</f>
        <v>0</v>
      </c>
      <c r="Q49" s="478"/>
      <c r="R49" s="478"/>
      <c r="S49" s="478"/>
      <c r="T49" s="478"/>
      <c r="U49" s="478"/>
      <c r="V49" s="478"/>
      <c r="W49" s="478"/>
      <c r="X49" s="478"/>
      <c r="Y49" s="478"/>
    </row>
    <row r="50" spans="1:25" ht="12" customHeight="1" x14ac:dyDescent="0.15">
      <c r="A50" s="478"/>
      <c r="B50" s="1004"/>
      <c r="C50" s="1005" t="s">
        <v>1659</v>
      </c>
      <c r="D50" s="1002"/>
      <c r="E50" s="992">
        <f>IF('3b'!$G40=CResult!$S$31,'3b'!$F$40,0)</f>
        <v>0</v>
      </c>
      <c r="F50" s="992">
        <f>IF('3b'!$G40=CResult!$S$32,'3b'!$F$40,0)</f>
        <v>0</v>
      </c>
      <c r="G50" s="992">
        <f>IF('3b'!$G40=CResult!$S$33,'3b'!$F$40,0)</f>
        <v>0</v>
      </c>
      <c r="H50" s="992">
        <f>IF('3b'!$G40=CResult!$S$34,'3b'!$F$40,0)</f>
        <v>0</v>
      </c>
      <c r="I50" s="992">
        <f>IF('3b'!$G40=CResult!$S$35,'3b'!$F$40,0)</f>
        <v>0</v>
      </c>
      <c r="J50" s="992">
        <f>IF('3b'!$G40=CResult!$S$36,'3b'!$F$40,0)</f>
        <v>0</v>
      </c>
      <c r="K50" s="996">
        <f>IF('3b'!$G40=CResult!$S$37,'3b'!$F$40,0)</f>
        <v>0</v>
      </c>
      <c r="L50" s="985"/>
      <c r="M50" s="985"/>
      <c r="N50" s="985"/>
      <c r="O50" s="985"/>
      <c r="P50" s="993"/>
      <c r="Q50" s="478"/>
      <c r="R50" s="478"/>
      <c r="S50" s="478"/>
      <c r="T50" s="478"/>
      <c r="U50" s="478"/>
      <c r="V50" s="478"/>
      <c r="W50" s="478"/>
      <c r="X50" s="478"/>
      <c r="Y50" s="478"/>
    </row>
    <row r="51" spans="1:25" ht="12" customHeight="1" x14ac:dyDescent="0.15">
      <c r="A51" s="478"/>
      <c r="B51" s="1004"/>
      <c r="C51" s="1004"/>
      <c r="D51" s="478"/>
      <c r="E51" s="985">
        <f>IF('3b'!$G41=CResult!$S$31,'3b'!$F41,0)</f>
        <v>0</v>
      </c>
      <c r="F51" s="985">
        <f>IF('3b'!$G41=CResult!$S$32,'3b'!$F41,0)</f>
        <v>0</v>
      </c>
      <c r="G51" s="985">
        <f>IF('3b'!$G41=CResult!$S$33,'3b'!$F41,0)</f>
        <v>0</v>
      </c>
      <c r="H51" s="985">
        <f>IF('3b'!$G41=CResult!$S$34,'3b'!$F41,0)</f>
        <v>0</v>
      </c>
      <c r="I51" s="985">
        <f>IF('3b'!$G41=CResult!$S$35,'3b'!$F41,0)</f>
        <v>0</v>
      </c>
      <c r="J51" s="985">
        <f>IF('3b'!$G41=CResult!$S$36,'3b'!$F41,0)</f>
        <v>0</v>
      </c>
      <c r="K51" s="993">
        <f>IF('3b'!$G41=CResult!$S$37,'3b'!$F41,0)</f>
        <v>0</v>
      </c>
      <c r="L51" s="985"/>
      <c r="M51" s="985"/>
      <c r="N51" s="985"/>
      <c r="O51" s="985"/>
      <c r="P51" s="993"/>
      <c r="Q51" s="478"/>
      <c r="R51" s="478"/>
      <c r="S51" s="478"/>
      <c r="T51" s="478"/>
      <c r="U51" s="478"/>
      <c r="V51" s="478"/>
      <c r="W51" s="478"/>
      <c r="X51" s="478"/>
      <c r="Y51" s="478"/>
    </row>
    <row r="52" spans="1:25" ht="12" customHeight="1" x14ac:dyDescent="0.15">
      <c r="A52" s="478"/>
      <c r="B52" s="1004"/>
      <c r="C52" s="1004"/>
      <c r="D52" s="478"/>
      <c r="E52" s="985">
        <f>IF('3b'!$G42=CResult!$S$31,'3b'!$F42,0)</f>
        <v>0</v>
      </c>
      <c r="F52" s="985">
        <f>IF('3b'!$G42=CResult!$S$32,'3b'!$F42,0)</f>
        <v>0</v>
      </c>
      <c r="G52" s="985">
        <f>IF('3b'!$G42=CResult!$S$33,'3b'!$F42,0)</f>
        <v>0</v>
      </c>
      <c r="H52" s="985">
        <f>IF('3b'!$G42=CResult!$S$34,'3b'!$F42,0)</f>
        <v>0</v>
      </c>
      <c r="I52" s="985">
        <f>IF('3b'!$G42=CResult!$S$35,'3b'!$F42,0)</f>
        <v>0</v>
      </c>
      <c r="J52" s="985">
        <f>IF('3b'!$G42=CResult!$S$36,'3b'!$F42,0)</f>
        <v>0</v>
      </c>
      <c r="K52" s="993">
        <f>IF('3b'!$G42=CResult!$S$37,'3b'!$F42,0)</f>
        <v>0</v>
      </c>
      <c r="L52" s="985"/>
      <c r="M52" s="985"/>
      <c r="N52" s="985"/>
      <c r="O52" s="985"/>
      <c r="P52" s="993"/>
      <c r="Q52" s="478"/>
      <c r="R52" s="478"/>
      <c r="S52" s="478"/>
      <c r="T52" s="478"/>
      <c r="U52" s="478"/>
      <c r="V52" s="478"/>
      <c r="W52" s="478"/>
      <c r="X52" s="478"/>
      <c r="Y52" s="478"/>
    </row>
    <row r="53" spans="1:25" ht="12" customHeight="1" x14ac:dyDescent="0.15">
      <c r="A53" s="985" t="s">
        <v>1662</v>
      </c>
      <c r="B53" s="1004"/>
      <c r="C53" s="1006" t="s">
        <v>1661</v>
      </c>
      <c r="D53" s="988"/>
      <c r="E53" s="997">
        <f>SUM(E50:E52)</f>
        <v>0</v>
      </c>
      <c r="F53" s="998">
        <f t="shared" ref="F53:K53" si="14">SUM(F50:F52)</f>
        <v>0</v>
      </c>
      <c r="G53" s="998">
        <f t="shared" si="14"/>
        <v>0</v>
      </c>
      <c r="H53" s="998">
        <f t="shared" si="14"/>
        <v>0</v>
      </c>
      <c r="I53" s="998">
        <f t="shared" si="14"/>
        <v>0</v>
      </c>
      <c r="J53" s="998">
        <f t="shared" si="14"/>
        <v>0</v>
      </c>
      <c r="K53" s="999">
        <f t="shared" si="14"/>
        <v>0</v>
      </c>
      <c r="L53" s="985"/>
      <c r="M53" s="985"/>
      <c r="N53" s="985"/>
      <c r="O53" s="985"/>
      <c r="P53" s="993"/>
      <c r="Q53" s="478"/>
      <c r="R53" s="478"/>
      <c r="S53" s="478"/>
      <c r="T53" s="478"/>
      <c r="U53" s="478"/>
      <c r="V53" s="478"/>
      <c r="W53" s="478"/>
      <c r="X53" s="478"/>
      <c r="Y53" s="478"/>
    </row>
    <row r="54" spans="1:25" ht="12" customHeight="1" x14ac:dyDescent="0.15">
      <c r="A54" s="478"/>
      <c r="B54" s="1004"/>
      <c r="C54" s="478" t="s">
        <v>935</v>
      </c>
      <c r="D54" s="985"/>
      <c r="E54" s="478">
        <f>'3b'!$F$24</f>
        <v>60000</v>
      </c>
      <c r="F54" s="478"/>
      <c r="G54" s="478"/>
      <c r="H54" s="478"/>
      <c r="I54" s="478"/>
      <c r="J54" s="478"/>
      <c r="K54" s="478"/>
      <c r="L54" s="478"/>
      <c r="M54" s="478"/>
      <c r="N54" s="478"/>
      <c r="O54" s="478"/>
      <c r="P54" s="643"/>
      <c r="Q54" s="478"/>
      <c r="R54" s="478"/>
      <c r="S54" s="478"/>
      <c r="T54" s="478"/>
      <c r="U54" s="478"/>
      <c r="V54" s="478"/>
      <c r="W54" s="478"/>
      <c r="X54" s="478"/>
      <c r="Y54" s="478"/>
    </row>
    <row r="55" spans="1:25" ht="12" customHeight="1" x14ac:dyDescent="0.15">
      <c r="A55" s="478"/>
      <c r="B55" s="1004"/>
      <c r="C55" s="478" t="s">
        <v>894</v>
      </c>
      <c r="D55" s="985"/>
      <c r="E55" s="478">
        <f>'3b'!$F$46</f>
        <v>0</v>
      </c>
      <c r="F55" s="478"/>
      <c r="G55" s="478"/>
      <c r="H55" s="478"/>
      <c r="I55" s="478"/>
      <c r="J55" s="478"/>
      <c r="K55" s="478"/>
      <c r="L55" s="478"/>
      <c r="M55" s="478"/>
      <c r="N55" s="478"/>
      <c r="O55" s="478"/>
      <c r="P55" s="643"/>
      <c r="Q55" s="478"/>
      <c r="R55" s="478"/>
      <c r="S55" s="478"/>
      <c r="T55" s="478"/>
      <c r="U55" s="478"/>
      <c r="V55" s="478"/>
      <c r="W55" s="478"/>
      <c r="X55" s="478"/>
      <c r="Y55" s="478"/>
    </row>
    <row r="56" spans="1:25" ht="12" customHeight="1" x14ac:dyDescent="0.15">
      <c r="A56" s="478"/>
      <c r="B56" s="1006"/>
      <c r="C56" s="988" t="s">
        <v>895</v>
      </c>
      <c r="D56" s="985"/>
      <c r="E56" s="988">
        <f>'3b'!$F$64</f>
        <v>0</v>
      </c>
      <c r="F56" s="988"/>
      <c r="G56" s="988"/>
      <c r="H56" s="988"/>
      <c r="I56" s="988"/>
      <c r="J56" s="988"/>
      <c r="K56" s="988"/>
      <c r="L56" s="988"/>
      <c r="M56" s="988"/>
      <c r="N56" s="988"/>
      <c r="O56" s="988"/>
      <c r="P56" s="989"/>
      <c r="Q56" s="478"/>
      <c r="R56" s="478"/>
      <c r="S56" s="478"/>
      <c r="T56" s="478"/>
      <c r="U56" s="478"/>
      <c r="V56" s="478"/>
      <c r="W56" s="478"/>
      <c r="X56" s="478"/>
      <c r="Y56" s="478"/>
    </row>
    <row r="57" spans="1:25" ht="12" customHeight="1" x14ac:dyDescent="0.15">
      <c r="A57" s="478"/>
      <c r="B57" s="2866" t="s">
        <v>936</v>
      </c>
      <c r="C57" s="2866"/>
      <c r="D57" s="478"/>
      <c r="E57" s="478">
        <f>+E56+E54+E49+E48+E24+E55</f>
        <v>61210</v>
      </c>
      <c r="F57" s="478">
        <f t="shared" ref="F57:P57" si="15">+F56+F54+F49+F48+F24</f>
        <v>2420</v>
      </c>
      <c r="G57" s="478">
        <f t="shared" si="15"/>
        <v>9680</v>
      </c>
      <c r="H57" s="478">
        <f t="shared" si="15"/>
        <v>12100</v>
      </c>
      <c r="I57" s="478">
        <f t="shared" si="15"/>
        <v>12100</v>
      </c>
      <c r="J57" s="478">
        <f t="shared" si="15"/>
        <v>6050</v>
      </c>
      <c r="K57" s="478">
        <f t="shared" si="15"/>
        <v>3630</v>
      </c>
      <c r="L57" s="478">
        <f t="shared" si="15"/>
        <v>3630</v>
      </c>
      <c r="M57" s="478">
        <f t="shared" si="15"/>
        <v>2420</v>
      </c>
      <c r="N57" s="478">
        <f t="shared" si="15"/>
        <v>9680</v>
      </c>
      <c r="O57" s="478">
        <f t="shared" si="15"/>
        <v>9680</v>
      </c>
      <c r="P57" s="478">
        <f t="shared" si="15"/>
        <v>8470</v>
      </c>
      <c r="Q57" s="478"/>
      <c r="R57" s="478"/>
      <c r="S57" s="478"/>
      <c r="T57" s="478"/>
      <c r="U57" s="478"/>
      <c r="V57" s="478"/>
      <c r="W57" s="478"/>
      <c r="X57" s="478"/>
      <c r="Y57" s="478"/>
    </row>
    <row r="58" spans="1:25" ht="12" customHeight="1" x14ac:dyDescent="0.15">
      <c r="A58" s="478"/>
      <c r="B58" s="478"/>
      <c r="C58" s="478"/>
      <c r="D58" s="478"/>
      <c r="E58" s="478">
        <f>SUM(E55:E56)</f>
        <v>0</v>
      </c>
      <c r="F58" s="478"/>
      <c r="G58" s="478"/>
      <c r="H58" s="478"/>
      <c r="I58" s="478"/>
      <c r="J58" s="478"/>
      <c r="K58" s="478"/>
      <c r="L58" s="478"/>
      <c r="M58" s="478"/>
      <c r="N58" s="478"/>
      <c r="O58" s="478"/>
      <c r="P58" s="478"/>
      <c r="Q58" s="478"/>
      <c r="R58" s="478"/>
      <c r="S58" s="478"/>
      <c r="T58" s="478"/>
      <c r="U58" s="478"/>
      <c r="V58" s="478"/>
      <c r="W58" s="478"/>
      <c r="X58" s="478"/>
      <c r="Y58" s="478"/>
    </row>
    <row r="59" spans="1:25" ht="12" customHeight="1" x14ac:dyDescent="0.15">
      <c r="A59" s="478"/>
      <c r="B59" s="478" t="s">
        <v>1171</v>
      </c>
      <c r="C59" s="478"/>
      <c r="D59" s="478"/>
      <c r="E59" s="478">
        <f>SUM(E54:P54)</f>
        <v>60000</v>
      </c>
      <c r="F59" s="478"/>
      <c r="G59" s="478"/>
      <c r="H59" s="478"/>
      <c r="I59" s="478"/>
      <c r="J59" s="478"/>
      <c r="K59" s="478"/>
      <c r="L59" s="478"/>
      <c r="M59" s="478"/>
      <c r="N59" s="478"/>
      <c r="O59" s="478"/>
      <c r="P59" s="478"/>
      <c r="Q59" s="478"/>
      <c r="R59" s="478"/>
      <c r="S59" s="478"/>
      <c r="T59" s="478"/>
      <c r="U59" s="478"/>
      <c r="V59" s="478"/>
      <c r="W59" s="478"/>
      <c r="X59" s="478"/>
      <c r="Y59" s="478"/>
    </row>
    <row r="60" spans="1:25" ht="12" customHeight="1" x14ac:dyDescent="0.15">
      <c r="A60" s="478"/>
      <c r="B60" s="478" t="s">
        <v>1172</v>
      </c>
      <c r="C60" s="478"/>
      <c r="D60" s="478"/>
      <c r="E60" s="478"/>
      <c r="F60" s="478"/>
      <c r="G60" s="478"/>
      <c r="H60" s="478"/>
      <c r="I60" s="478"/>
      <c r="J60" s="478"/>
      <c r="K60" s="478"/>
      <c r="L60" s="478"/>
      <c r="M60" s="478"/>
      <c r="N60" s="478"/>
      <c r="O60" s="478"/>
      <c r="P60" s="478"/>
      <c r="Q60" s="478"/>
      <c r="R60" s="478"/>
      <c r="S60" s="478"/>
      <c r="T60" s="478"/>
      <c r="U60" s="478"/>
      <c r="V60" s="478"/>
      <c r="W60" s="478"/>
      <c r="X60" s="478"/>
      <c r="Y60" s="478"/>
    </row>
    <row r="61" spans="1:25" ht="12" customHeight="1" x14ac:dyDescent="0.15">
      <c r="A61" s="478"/>
      <c r="B61" s="478"/>
      <c r="C61" s="478"/>
      <c r="D61" s="478"/>
      <c r="E61" s="478"/>
      <c r="F61" s="478"/>
      <c r="G61" s="478"/>
      <c r="H61" s="478"/>
      <c r="I61" s="478"/>
      <c r="J61" s="478"/>
      <c r="K61" s="478"/>
      <c r="L61" s="478"/>
      <c r="M61" s="478"/>
      <c r="N61" s="478"/>
      <c r="O61" s="478"/>
      <c r="P61" s="478"/>
      <c r="Q61" s="478"/>
      <c r="R61" s="478"/>
      <c r="S61" s="478"/>
      <c r="T61" s="478"/>
      <c r="U61" s="478"/>
      <c r="V61" s="478"/>
      <c r="W61" s="478"/>
      <c r="X61" s="478"/>
      <c r="Y61" s="478"/>
    </row>
    <row r="62" spans="1:25" ht="12" customHeight="1" x14ac:dyDescent="0.15">
      <c r="A62" s="478"/>
      <c r="B62" s="478"/>
      <c r="C62" s="478"/>
      <c r="D62" s="478"/>
      <c r="E62" s="478"/>
      <c r="F62" s="478"/>
      <c r="G62" s="478"/>
      <c r="H62" s="478"/>
      <c r="I62" s="478"/>
      <c r="J62" s="478"/>
      <c r="K62" s="478"/>
      <c r="L62" s="478"/>
      <c r="M62" s="478"/>
      <c r="N62" s="478"/>
      <c r="O62" s="478"/>
      <c r="P62" s="478"/>
      <c r="Q62" s="478"/>
      <c r="R62" s="478"/>
      <c r="S62" s="478"/>
      <c r="T62" s="478"/>
      <c r="U62" s="478"/>
      <c r="V62" s="478"/>
      <c r="W62" s="478"/>
      <c r="X62" s="478"/>
      <c r="Y62" s="478"/>
    </row>
    <row r="63" spans="1:25" ht="12" customHeight="1" x14ac:dyDescent="0.15">
      <c r="A63" s="478"/>
      <c r="B63" s="2854" t="s">
        <v>1049</v>
      </c>
      <c r="C63" s="2854"/>
      <c r="D63" s="2854"/>
      <c r="E63" s="2854"/>
      <c r="F63" s="2854"/>
      <c r="G63" s="2854"/>
      <c r="H63" s="2854"/>
      <c r="I63" s="2854"/>
      <c r="J63" s="478"/>
      <c r="K63" s="478"/>
      <c r="L63" s="478"/>
      <c r="M63" s="478"/>
      <c r="N63" s="478"/>
      <c r="O63" s="478"/>
      <c r="P63" s="478"/>
      <c r="Q63" s="478"/>
      <c r="R63" s="478"/>
      <c r="S63" s="478"/>
      <c r="T63" s="478"/>
      <c r="U63" s="478"/>
      <c r="V63" s="478"/>
      <c r="W63" s="478"/>
      <c r="X63" s="478"/>
      <c r="Y63" s="478"/>
    </row>
    <row r="64" spans="1:25" ht="12" customHeight="1" x14ac:dyDescent="0.15">
      <c r="A64" s="478"/>
      <c r="B64" s="478"/>
      <c r="C64" s="478" t="s">
        <v>937</v>
      </c>
      <c r="D64" s="478"/>
      <c r="E64" s="478">
        <v>1</v>
      </c>
      <c r="F64" s="478">
        <v>30</v>
      </c>
      <c r="G64" s="478">
        <v>60</v>
      </c>
      <c r="H64" s="478">
        <v>90</v>
      </c>
      <c r="I64" s="478">
        <v>120</v>
      </c>
      <c r="J64" s="478">
        <v>150</v>
      </c>
      <c r="K64" s="478">
        <v>180</v>
      </c>
      <c r="L64" s="478"/>
      <c r="M64" s="478"/>
      <c r="N64" s="478"/>
      <c r="O64" s="478"/>
      <c r="P64" s="478"/>
      <c r="Q64" s="478"/>
      <c r="R64" s="478"/>
      <c r="S64" s="478"/>
      <c r="T64" s="478"/>
      <c r="U64" s="478"/>
      <c r="V64" s="478"/>
      <c r="W64" s="478"/>
      <c r="X64" s="478"/>
      <c r="Y64" s="478"/>
    </row>
    <row r="65" spans="1:25" ht="12" customHeight="1" x14ac:dyDescent="0.15">
      <c r="A65" s="478"/>
      <c r="B65" s="478"/>
      <c r="C65" s="478"/>
      <c r="D65" s="478" t="s">
        <v>1287</v>
      </c>
      <c r="E65" s="478">
        <v>1</v>
      </c>
      <c r="F65" s="478">
        <v>2</v>
      </c>
      <c r="G65" s="478">
        <v>3</v>
      </c>
      <c r="H65" s="478">
        <v>4</v>
      </c>
      <c r="I65" s="478">
        <v>5</v>
      </c>
      <c r="J65" s="478">
        <v>6</v>
      </c>
      <c r="K65" s="478">
        <v>7</v>
      </c>
      <c r="L65" s="478">
        <v>8</v>
      </c>
      <c r="M65" s="478">
        <v>9</v>
      </c>
      <c r="N65" s="478">
        <v>10</v>
      </c>
      <c r="O65" s="478">
        <v>11</v>
      </c>
      <c r="P65" s="478">
        <v>12</v>
      </c>
      <c r="Q65" s="478"/>
      <c r="R65" s="478"/>
      <c r="S65" s="478"/>
      <c r="T65" s="478"/>
      <c r="U65" s="478"/>
      <c r="V65" s="478"/>
      <c r="W65" s="478"/>
      <c r="X65" s="478"/>
      <c r="Y65" s="478"/>
    </row>
    <row r="66" spans="1:25" ht="12" customHeight="1" x14ac:dyDescent="0.15">
      <c r="A66" s="478"/>
      <c r="B66" s="1007" t="str">
        <f t="shared" ref="B66:B85" si="16">+B101</f>
        <v>compras (material para venta)</v>
      </c>
      <c r="C66" s="478"/>
      <c r="D66" s="1005">
        <f>SB!F151</f>
        <v>0</v>
      </c>
      <c r="E66" s="1002">
        <f>SB!G151</f>
        <v>0</v>
      </c>
      <c r="F66" s="1002">
        <f>SB!H151</f>
        <v>0</v>
      </c>
      <c r="G66" s="1002">
        <f>SB!I151</f>
        <v>0</v>
      </c>
      <c r="H66" s="1002">
        <f>SB!J151</f>
        <v>0</v>
      </c>
      <c r="I66" s="1002">
        <f>SB!K151</f>
        <v>0</v>
      </c>
      <c r="J66" s="1002">
        <f>SB!L151</f>
        <v>0</v>
      </c>
      <c r="K66" s="1002">
        <f>SB!M151</f>
        <v>0</v>
      </c>
      <c r="L66" s="1002">
        <f>SB!N151</f>
        <v>0</v>
      </c>
      <c r="M66" s="1002">
        <f>SB!O151</f>
        <v>0</v>
      </c>
      <c r="N66" s="1002">
        <f>SB!P151</f>
        <v>0</v>
      </c>
      <c r="O66" s="1002">
        <f>SB!Q151</f>
        <v>0</v>
      </c>
      <c r="P66" s="1003">
        <f>SB!R151</f>
        <v>0</v>
      </c>
      <c r="Q66" s="478"/>
      <c r="R66" s="478"/>
      <c r="S66" s="478"/>
      <c r="T66" s="478"/>
      <c r="U66" s="478"/>
      <c r="V66" s="478"/>
      <c r="W66" s="478"/>
      <c r="X66" s="478"/>
      <c r="Y66" s="478"/>
    </row>
    <row r="67" spans="1:25" ht="12" customHeight="1" x14ac:dyDescent="0.15">
      <c r="A67" s="478"/>
      <c r="B67" s="1007" t="str">
        <f t="shared" si="16"/>
        <v>gastos de producción o servicio</v>
      </c>
      <c r="C67" s="478"/>
      <c r="D67" s="1004">
        <f>SB!F185</f>
        <v>0</v>
      </c>
      <c r="E67" s="478">
        <f>SB!G185</f>
        <v>786.5</v>
      </c>
      <c r="F67" s="478">
        <f>SB!H185</f>
        <v>786.5</v>
      </c>
      <c r="G67" s="478">
        <f>SB!I185</f>
        <v>786.5</v>
      </c>
      <c r="H67" s="478">
        <f>SB!J185</f>
        <v>786.5</v>
      </c>
      <c r="I67" s="478">
        <f>SB!K185</f>
        <v>786.5</v>
      </c>
      <c r="J67" s="478">
        <f>SB!L185</f>
        <v>786.5</v>
      </c>
      <c r="K67" s="478">
        <f>SB!M185</f>
        <v>1149.5</v>
      </c>
      <c r="L67" s="478">
        <f>SB!N185</f>
        <v>786.5</v>
      </c>
      <c r="M67" s="478">
        <f>SB!O185</f>
        <v>786.5</v>
      </c>
      <c r="N67" s="478">
        <f>SB!P185</f>
        <v>786.5</v>
      </c>
      <c r="O67" s="478">
        <f>SB!Q185</f>
        <v>786.5</v>
      </c>
      <c r="P67" s="643">
        <f>SB!R185</f>
        <v>786.5</v>
      </c>
      <c r="Q67" s="478"/>
      <c r="R67" s="478"/>
      <c r="S67" s="478"/>
      <c r="T67" s="478"/>
      <c r="U67" s="478"/>
      <c r="V67" s="478"/>
      <c r="W67" s="478"/>
      <c r="X67" s="478"/>
      <c r="Y67" s="478"/>
    </row>
    <row r="68" spans="1:25" ht="12" customHeight="1" x14ac:dyDescent="0.15">
      <c r="A68" s="478"/>
      <c r="B68" s="1007" t="str">
        <f t="shared" si="16"/>
        <v>variables de producción o servicio</v>
      </c>
      <c r="C68" s="478"/>
      <c r="D68" s="1004">
        <f>SB!F190</f>
        <v>0</v>
      </c>
      <c r="E68" s="478">
        <f>SB!G190</f>
        <v>0</v>
      </c>
      <c r="F68" s="478">
        <f>SB!H190</f>
        <v>0</v>
      </c>
      <c r="G68" s="478">
        <f>SB!I190</f>
        <v>0</v>
      </c>
      <c r="H68" s="478">
        <f>SB!J190</f>
        <v>0</v>
      </c>
      <c r="I68" s="478">
        <f>SB!K190</f>
        <v>0</v>
      </c>
      <c r="J68" s="478">
        <f>SB!L190</f>
        <v>0</v>
      </c>
      <c r="K68" s="478">
        <f>SB!M190</f>
        <v>0</v>
      </c>
      <c r="L68" s="478">
        <f>SB!N190</f>
        <v>0</v>
      </c>
      <c r="M68" s="478">
        <f>SB!O190</f>
        <v>0</v>
      </c>
      <c r="N68" s="478">
        <f>SB!P190</f>
        <v>0</v>
      </c>
      <c r="O68" s="478">
        <f>SB!Q190</f>
        <v>0</v>
      </c>
      <c r="P68" s="643">
        <f>SB!R190</f>
        <v>0</v>
      </c>
      <c r="Q68" s="478"/>
      <c r="R68" s="478"/>
      <c r="S68" s="478"/>
      <c r="T68" s="478"/>
      <c r="U68" s="478"/>
      <c r="V68" s="478"/>
      <c r="W68" s="478"/>
      <c r="X68" s="478"/>
      <c r="Y68" s="478"/>
    </row>
    <row r="69" spans="1:25" ht="12" customHeight="1" x14ac:dyDescent="0.15">
      <c r="A69" s="478"/>
      <c r="B69" s="1007" t="str">
        <f t="shared" si="16"/>
        <v>publicidad y promoción</v>
      </c>
      <c r="C69" s="478"/>
      <c r="D69" s="1004">
        <f>SB!F224</f>
        <v>0</v>
      </c>
      <c r="E69" s="478">
        <f>SB!G224</f>
        <v>242</v>
      </c>
      <c r="F69" s="478">
        <f>SB!H224</f>
        <v>242</v>
      </c>
      <c r="G69" s="478">
        <f>SB!I224</f>
        <v>242</v>
      </c>
      <c r="H69" s="478">
        <f>SB!J224</f>
        <v>242</v>
      </c>
      <c r="I69" s="478">
        <f>SB!K224</f>
        <v>242</v>
      </c>
      <c r="J69" s="478">
        <f>SB!L224</f>
        <v>242</v>
      </c>
      <c r="K69" s="478">
        <f>SB!M224</f>
        <v>242</v>
      </c>
      <c r="L69" s="478">
        <f>SB!N224</f>
        <v>242</v>
      </c>
      <c r="M69" s="478">
        <f>SB!O224</f>
        <v>242</v>
      </c>
      <c r="N69" s="478">
        <f>SB!P224</f>
        <v>242</v>
      </c>
      <c r="O69" s="478">
        <f>SB!Q224</f>
        <v>242</v>
      </c>
      <c r="P69" s="643">
        <f>SB!R224</f>
        <v>242</v>
      </c>
      <c r="Q69" s="478"/>
      <c r="R69" s="478"/>
      <c r="S69" s="478"/>
      <c r="T69" s="478"/>
      <c r="U69" s="478"/>
      <c r="V69" s="478"/>
      <c r="W69" s="478"/>
      <c r="X69" s="478"/>
      <c r="Y69" s="478"/>
    </row>
    <row r="70" spans="1:25" ht="12" customHeight="1" x14ac:dyDescent="0.15">
      <c r="A70" s="478"/>
      <c r="B70" s="1007" t="str">
        <f t="shared" si="16"/>
        <v>otros gastos de marketing</v>
      </c>
      <c r="C70" s="478"/>
      <c r="D70" s="1004">
        <f>SB!F258</f>
        <v>0</v>
      </c>
      <c r="E70" s="478">
        <f>SB!G258</f>
        <v>0</v>
      </c>
      <c r="F70" s="478">
        <f>SB!H258</f>
        <v>0</v>
      </c>
      <c r="G70" s="478">
        <f>SB!I258</f>
        <v>0</v>
      </c>
      <c r="H70" s="478">
        <f>SB!J258</f>
        <v>0</v>
      </c>
      <c r="I70" s="478">
        <f>SB!K258</f>
        <v>0</v>
      </c>
      <c r="J70" s="478">
        <f>SB!L258</f>
        <v>0</v>
      </c>
      <c r="K70" s="478">
        <f>SB!M258</f>
        <v>0</v>
      </c>
      <c r="L70" s="478">
        <f>SB!N258</f>
        <v>0</v>
      </c>
      <c r="M70" s="478">
        <f>SB!O258</f>
        <v>0</v>
      </c>
      <c r="N70" s="478">
        <f>SB!P258</f>
        <v>0</v>
      </c>
      <c r="O70" s="478">
        <f>SB!Q258</f>
        <v>0</v>
      </c>
      <c r="P70" s="643">
        <f>SB!R258</f>
        <v>0</v>
      </c>
      <c r="Q70" s="478"/>
      <c r="R70" s="478"/>
      <c r="S70" s="478"/>
      <c r="T70" s="478"/>
      <c r="U70" s="478"/>
      <c r="V70" s="478"/>
      <c r="W70" s="478"/>
      <c r="X70" s="478"/>
      <c r="Y70" s="478"/>
    </row>
    <row r="71" spans="1:25" ht="12" customHeight="1" x14ac:dyDescent="0.15">
      <c r="A71" s="478"/>
      <c r="B71" s="1007" t="str">
        <f t="shared" si="16"/>
        <v>gastos de ventas</v>
      </c>
      <c r="C71" s="478"/>
      <c r="D71" s="1004">
        <f>SB!F263</f>
        <v>0</v>
      </c>
      <c r="E71" s="478">
        <f>SB!G263</f>
        <v>0</v>
      </c>
      <c r="F71" s="478">
        <f>SB!H263</f>
        <v>0</v>
      </c>
      <c r="G71" s="478">
        <f>SB!I263</f>
        <v>0</v>
      </c>
      <c r="H71" s="478">
        <f>SB!J263</f>
        <v>0</v>
      </c>
      <c r="I71" s="478">
        <f>SB!K263</f>
        <v>0</v>
      </c>
      <c r="J71" s="478">
        <f>SB!L263</f>
        <v>0</v>
      </c>
      <c r="K71" s="478">
        <f>SB!M263</f>
        <v>0</v>
      </c>
      <c r="L71" s="478">
        <f>SB!N263</f>
        <v>0</v>
      </c>
      <c r="M71" s="478">
        <f>SB!O263</f>
        <v>0</v>
      </c>
      <c r="N71" s="478">
        <f>SB!P263</f>
        <v>0</v>
      </c>
      <c r="O71" s="478">
        <f>SB!Q263</f>
        <v>0</v>
      </c>
      <c r="P71" s="643">
        <f>SB!R263</f>
        <v>0</v>
      </c>
      <c r="Q71" s="478"/>
      <c r="R71" s="478"/>
      <c r="S71" s="478"/>
      <c r="T71" s="478"/>
      <c r="U71" s="478"/>
      <c r="V71" s="478"/>
      <c r="W71" s="478"/>
      <c r="X71" s="478"/>
      <c r="Y71" s="478"/>
    </row>
    <row r="72" spans="1:25" ht="12" customHeight="1" x14ac:dyDescent="0.15">
      <c r="A72" s="478"/>
      <c r="B72" s="1007" t="str">
        <f t="shared" si="16"/>
        <v>gastos variables de ventas</v>
      </c>
      <c r="C72" s="478"/>
      <c r="D72" s="1004">
        <f>SB!F268</f>
        <v>0</v>
      </c>
      <c r="E72" s="478">
        <f>SB!G268</f>
        <v>0</v>
      </c>
      <c r="F72" s="478">
        <f>SB!H268</f>
        <v>0</v>
      </c>
      <c r="G72" s="478">
        <f>SB!I268</f>
        <v>0</v>
      </c>
      <c r="H72" s="478">
        <f>SB!J268</f>
        <v>0</v>
      </c>
      <c r="I72" s="478">
        <f>SB!K268</f>
        <v>0</v>
      </c>
      <c r="J72" s="478">
        <f>SB!L268</f>
        <v>0</v>
      </c>
      <c r="K72" s="478">
        <f>SB!M268</f>
        <v>0</v>
      </c>
      <c r="L72" s="478">
        <f>SB!N268</f>
        <v>0</v>
      </c>
      <c r="M72" s="478">
        <f>SB!O268</f>
        <v>0</v>
      </c>
      <c r="N72" s="478">
        <f>SB!P268</f>
        <v>0</v>
      </c>
      <c r="O72" s="478">
        <f>SB!Q268</f>
        <v>0</v>
      </c>
      <c r="P72" s="643">
        <f>SB!R268</f>
        <v>0</v>
      </c>
      <c r="Q72" s="478"/>
      <c r="R72" s="478"/>
      <c r="S72" s="478"/>
      <c r="T72" s="478"/>
      <c r="U72" s="478"/>
      <c r="V72" s="478"/>
      <c r="W72" s="478"/>
      <c r="X72" s="478"/>
      <c r="Y72" s="478"/>
    </row>
    <row r="73" spans="1:25" ht="12" customHeight="1" x14ac:dyDescent="0.15">
      <c r="A73" s="478"/>
      <c r="B73" s="1007" t="str">
        <f t="shared" si="16"/>
        <v>Alquileres</v>
      </c>
      <c r="C73" s="478"/>
      <c r="D73" s="1004">
        <f>SB!F273</f>
        <v>0</v>
      </c>
      <c r="E73" s="478">
        <f>SB!G273</f>
        <v>302.5</v>
      </c>
      <c r="F73" s="478">
        <f>SB!H273</f>
        <v>302.5</v>
      </c>
      <c r="G73" s="478">
        <f>SB!I273</f>
        <v>302.5</v>
      </c>
      <c r="H73" s="478">
        <f>SB!J273</f>
        <v>302.5</v>
      </c>
      <c r="I73" s="478">
        <f>SB!K273</f>
        <v>302.5</v>
      </c>
      <c r="J73" s="478">
        <f>SB!L273</f>
        <v>302.5</v>
      </c>
      <c r="K73" s="478">
        <f>SB!M273</f>
        <v>302.5</v>
      </c>
      <c r="L73" s="478">
        <f>SB!N273</f>
        <v>302.5</v>
      </c>
      <c r="M73" s="478">
        <f>SB!O273</f>
        <v>302.5</v>
      </c>
      <c r="N73" s="478">
        <f>SB!P273</f>
        <v>302.5</v>
      </c>
      <c r="O73" s="478">
        <f>SB!Q273</f>
        <v>302.5</v>
      </c>
      <c r="P73" s="643">
        <f>SB!R273</f>
        <v>302.5</v>
      </c>
      <c r="Q73" s="478"/>
      <c r="R73" s="478"/>
      <c r="S73" s="478"/>
      <c r="T73" s="478"/>
      <c r="U73" s="478"/>
      <c r="V73" s="478"/>
      <c r="W73" s="478"/>
      <c r="X73" s="478"/>
      <c r="Y73" s="478"/>
    </row>
    <row r="74" spans="1:25" ht="12" customHeight="1" x14ac:dyDescent="0.15">
      <c r="A74" s="478"/>
      <c r="B74" s="1007" t="str">
        <f t="shared" si="16"/>
        <v>Suministros</v>
      </c>
      <c r="C74" s="478"/>
      <c r="D74" s="1004">
        <f>SB!F277</f>
        <v>0</v>
      </c>
      <c r="E74" s="478">
        <f>SB!G277</f>
        <v>0</v>
      </c>
      <c r="F74" s="478">
        <f>SB!H277</f>
        <v>0</v>
      </c>
      <c r="G74" s="478">
        <f>SB!I277</f>
        <v>0</v>
      </c>
      <c r="H74" s="478">
        <f>SB!J277</f>
        <v>0</v>
      </c>
      <c r="I74" s="478">
        <f>SB!K277</f>
        <v>0</v>
      </c>
      <c r="J74" s="478">
        <f>SB!L277</f>
        <v>0</v>
      </c>
      <c r="K74" s="478">
        <f>SB!M277</f>
        <v>0</v>
      </c>
      <c r="L74" s="478">
        <f>SB!N277</f>
        <v>0</v>
      </c>
      <c r="M74" s="478">
        <f>SB!O277</f>
        <v>0</v>
      </c>
      <c r="N74" s="478">
        <f>SB!P277</f>
        <v>0</v>
      </c>
      <c r="O74" s="478">
        <f>SB!Q277</f>
        <v>0</v>
      </c>
      <c r="P74" s="643">
        <f>SB!R277</f>
        <v>0</v>
      </c>
      <c r="Q74" s="478"/>
      <c r="R74" s="478"/>
      <c r="S74" s="478"/>
      <c r="T74" s="478"/>
      <c r="U74" s="478"/>
      <c r="V74" s="478"/>
      <c r="W74" s="478"/>
      <c r="X74" s="478"/>
      <c r="Y74" s="478"/>
    </row>
    <row r="75" spans="1:25" ht="12" customHeight="1" x14ac:dyDescent="0.15">
      <c r="A75" s="478"/>
      <c r="B75" s="1007" t="str">
        <f t="shared" si="16"/>
        <v>Mantenimiento</v>
      </c>
      <c r="C75" s="478"/>
      <c r="D75" s="1004">
        <f>SB!F281</f>
        <v>0</v>
      </c>
      <c r="E75" s="478">
        <f>SB!G281</f>
        <v>0</v>
      </c>
      <c r="F75" s="478">
        <f>SB!H281</f>
        <v>0</v>
      </c>
      <c r="G75" s="478">
        <f>SB!I281</f>
        <v>0</v>
      </c>
      <c r="H75" s="478">
        <f>SB!J281</f>
        <v>0</v>
      </c>
      <c r="I75" s="478">
        <f>SB!K281</f>
        <v>0</v>
      </c>
      <c r="J75" s="478">
        <f>SB!L281</f>
        <v>0</v>
      </c>
      <c r="K75" s="478">
        <f>SB!M281</f>
        <v>0</v>
      </c>
      <c r="L75" s="478">
        <f>SB!N281</f>
        <v>0</v>
      </c>
      <c r="M75" s="478">
        <f>SB!O281</f>
        <v>0</v>
      </c>
      <c r="N75" s="478">
        <f>SB!P281</f>
        <v>0</v>
      </c>
      <c r="O75" s="478">
        <f>SB!Q281</f>
        <v>0</v>
      </c>
      <c r="P75" s="643">
        <f>SB!R281</f>
        <v>0</v>
      </c>
      <c r="Q75" s="478"/>
      <c r="R75" s="478"/>
      <c r="S75" s="478"/>
      <c r="T75" s="478"/>
      <c r="U75" s="478"/>
      <c r="V75" s="478"/>
      <c r="W75" s="478"/>
      <c r="X75" s="478"/>
      <c r="Y75" s="478"/>
    </row>
    <row r="76" spans="1:25" ht="12" customHeight="1" x14ac:dyDescent="0.15">
      <c r="A76" s="478"/>
      <c r="B76" s="1007" t="str">
        <f t="shared" si="16"/>
        <v>Material Oficina</v>
      </c>
      <c r="C76" s="478"/>
      <c r="D76" s="1004">
        <f>SB!F285</f>
        <v>0</v>
      </c>
      <c r="E76" s="478">
        <f>SB!G285</f>
        <v>60.5</v>
      </c>
      <c r="F76" s="478">
        <f>SB!H285</f>
        <v>60.5</v>
      </c>
      <c r="G76" s="478">
        <f>SB!I285</f>
        <v>60.5</v>
      </c>
      <c r="H76" s="478">
        <f>SB!J285</f>
        <v>60.5</v>
      </c>
      <c r="I76" s="478">
        <f>SB!K285</f>
        <v>60.5</v>
      </c>
      <c r="J76" s="478">
        <f>SB!L285</f>
        <v>60.5</v>
      </c>
      <c r="K76" s="478">
        <f>SB!M285</f>
        <v>60.5</v>
      </c>
      <c r="L76" s="478">
        <f>SB!N285</f>
        <v>60.5</v>
      </c>
      <c r="M76" s="478">
        <f>SB!O285</f>
        <v>60.5</v>
      </c>
      <c r="N76" s="478">
        <f>SB!P285</f>
        <v>60.5</v>
      </c>
      <c r="O76" s="478">
        <f>SB!Q285</f>
        <v>60.5</v>
      </c>
      <c r="P76" s="643">
        <f>SB!R285</f>
        <v>60.5</v>
      </c>
      <c r="Q76" s="478"/>
      <c r="R76" s="478"/>
      <c r="S76" s="478"/>
      <c r="T76" s="478"/>
      <c r="U76" s="478"/>
      <c r="V76" s="478"/>
      <c r="W76" s="478"/>
      <c r="X76" s="478"/>
      <c r="Y76" s="478"/>
    </row>
    <row r="77" spans="1:25" ht="12" customHeight="1" x14ac:dyDescent="0.15">
      <c r="A77" s="478"/>
      <c r="B77" s="1007" t="str">
        <f t="shared" si="16"/>
        <v>Tributos</v>
      </c>
      <c r="C77" s="478"/>
      <c r="D77" s="1004"/>
      <c r="E77" s="478">
        <f>pr!F44</f>
        <v>0</v>
      </c>
      <c r="F77" s="478">
        <f>pr!G44</f>
        <v>0</v>
      </c>
      <c r="G77" s="478">
        <f>pr!H44</f>
        <v>0</v>
      </c>
      <c r="H77" s="478">
        <f>pr!I44</f>
        <v>0</v>
      </c>
      <c r="I77" s="478">
        <f>pr!J44</f>
        <v>0</v>
      </c>
      <c r="J77" s="478">
        <f>pr!K44</f>
        <v>0</v>
      </c>
      <c r="K77" s="478">
        <f>pr!L44</f>
        <v>0</v>
      </c>
      <c r="L77" s="478">
        <f>pr!M44</f>
        <v>0</v>
      </c>
      <c r="M77" s="478">
        <f>pr!N44</f>
        <v>0</v>
      </c>
      <c r="N77" s="478">
        <f>pr!O44</f>
        <v>0</v>
      </c>
      <c r="O77" s="478">
        <f>pr!P44</f>
        <v>0</v>
      </c>
      <c r="P77" s="643">
        <f>pr!Q44</f>
        <v>0</v>
      </c>
      <c r="Q77" s="478"/>
      <c r="R77" s="478"/>
      <c r="S77" s="478"/>
      <c r="T77" s="478"/>
      <c r="U77" s="478"/>
      <c r="V77" s="478"/>
      <c r="W77" s="478"/>
      <c r="X77" s="478"/>
      <c r="Y77" s="478"/>
    </row>
    <row r="78" spans="1:25" ht="12" customHeight="1" x14ac:dyDescent="0.15">
      <c r="A78" s="478"/>
      <c r="B78" s="1007" t="str">
        <f t="shared" si="16"/>
        <v>Transportes</v>
      </c>
      <c r="C78" s="478"/>
      <c r="D78" s="1004">
        <f>SB!F289</f>
        <v>0</v>
      </c>
      <c r="E78" s="478">
        <f>SB!G289</f>
        <v>0</v>
      </c>
      <c r="F78" s="478">
        <f>SB!H289</f>
        <v>0</v>
      </c>
      <c r="G78" s="478">
        <f>SB!I289</f>
        <v>0</v>
      </c>
      <c r="H78" s="478">
        <f>SB!J289</f>
        <v>0</v>
      </c>
      <c r="I78" s="478">
        <f>SB!K289</f>
        <v>0</v>
      </c>
      <c r="J78" s="478">
        <f>SB!L289</f>
        <v>0</v>
      </c>
      <c r="K78" s="478">
        <f>SB!M289</f>
        <v>0</v>
      </c>
      <c r="L78" s="478">
        <f>SB!N289</f>
        <v>0</v>
      </c>
      <c r="M78" s="478">
        <f>SB!O289</f>
        <v>0</v>
      </c>
      <c r="N78" s="478">
        <f>SB!P289</f>
        <v>0</v>
      </c>
      <c r="O78" s="478">
        <f>SB!Q289</f>
        <v>0</v>
      </c>
      <c r="P78" s="643">
        <f>SB!R289</f>
        <v>0</v>
      </c>
      <c r="Q78" s="478"/>
      <c r="R78" s="478"/>
      <c r="S78" s="478"/>
      <c r="T78" s="478"/>
      <c r="U78" s="478"/>
      <c r="V78" s="478"/>
      <c r="W78" s="478"/>
      <c r="X78" s="478"/>
      <c r="Y78" s="478"/>
    </row>
    <row r="79" spans="1:25" ht="12" customHeight="1" x14ac:dyDescent="0.15">
      <c r="A79" s="478"/>
      <c r="B79" s="1007" t="str">
        <f t="shared" si="16"/>
        <v>Viajes y varios</v>
      </c>
      <c r="C79" s="478"/>
      <c r="D79" s="1004">
        <f>SB!F293</f>
        <v>0</v>
      </c>
      <c r="E79" s="478">
        <f>SB!G293</f>
        <v>121</v>
      </c>
      <c r="F79" s="478">
        <f>SB!H293</f>
        <v>121</v>
      </c>
      <c r="G79" s="478">
        <f>SB!I293</f>
        <v>121</v>
      </c>
      <c r="H79" s="478">
        <f>SB!J293</f>
        <v>121</v>
      </c>
      <c r="I79" s="478">
        <f>SB!K293</f>
        <v>121</v>
      </c>
      <c r="J79" s="478">
        <f>SB!L293</f>
        <v>121</v>
      </c>
      <c r="K79" s="478">
        <f>SB!M293</f>
        <v>121</v>
      </c>
      <c r="L79" s="478">
        <f>SB!N293</f>
        <v>121</v>
      </c>
      <c r="M79" s="478">
        <f>SB!O293</f>
        <v>121</v>
      </c>
      <c r="N79" s="478">
        <f>SB!P293</f>
        <v>121</v>
      </c>
      <c r="O79" s="478">
        <f>SB!Q293</f>
        <v>121</v>
      </c>
      <c r="P79" s="643">
        <f>SB!R293</f>
        <v>121</v>
      </c>
      <c r="Q79" s="478"/>
      <c r="R79" s="478"/>
      <c r="S79" s="478"/>
      <c r="T79" s="478"/>
      <c r="U79" s="478"/>
      <c r="V79" s="478"/>
      <c r="W79" s="478"/>
      <c r="X79" s="478"/>
      <c r="Y79" s="478"/>
    </row>
    <row r="80" spans="1:25" ht="12" customHeight="1" x14ac:dyDescent="0.15">
      <c r="A80" s="478"/>
      <c r="B80" s="1007" t="str">
        <f t="shared" si="16"/>
        <v>Asesorías</v>
      </c>
      <c r="C80" s="478"/>
      <c r="D80" s="1004">
        <f>SB!F297</f>
        <v>0</v>
      </c>
      <c r="E80" s="478">
        <f>SB!G297</f>
        <v>145.19999999999999</v>
      </c>
      <c r="F80" s="478">
        <f>SB!H297</f>
        <v>145.19999999999999</v>
      </c>
      <c r="G80" s="478">
        <f>SB!I297</f>
        <v>145.19999999999999</v>
      </c>
      <c r="H80" s="478">
        <f>SB!J297</f>
        <v>145.19999999999999</v>
      </c>
      <c r="I80" s="478">
        <f>SB!K297</f>
        <v>145.19999999999999</v>
      </c>
      <c r="J80" s="478">
        <f>SB!L297</f>
        <v>145.19999999999999</v>
      </c>
      <c r="K80" s="478">
        <f>SB!M297</f>
        <v>145.19999999999999</v>
      </c>
      <c r="L80" s="478">
        <f>SB!N297</f>
        <v>145.19999999999999</v>
      </c>
      <c r="M80" s="478">
        <f>SB!O297</f>
        <v>145.19999999999999</v>
      </c>
      <c r="N80" s="478">
        <f>SB!P297</f>
        <v>145.19999999999999</v>
      </c>
      <c r="O80" s="478">
        <f>SB!Q297</f>
        <v>145.19999999999999</v>
      </c>
      <c r="P80" s="643">
        <f>SB!R297</f>
        <v>145.19999999999999</v>
      </c>
      <c r="Q80" s="478"/>
      <c r="R80" s="478"/>
      <c r="S80" s="478"/>
      <c r="T80" s="478"/>
      <c r="U80" s="478"/>
      <c r="V80" s="478"/>
      <c r="W80" s="478"/>
      <c r="X80" s="478"/>
      <c r="Y80" s="478"/>
    </row>
    <row r="81" spans="1:25" ht="12" customHeight="1" x14ac:dyDescent="0.15">
      <c r="A81" s="478"/>
      <c r="B81" s="1007" t="str">
        <f t="shared" si="16"/>
        <v>Otro (uno)</v>
      </c>
      <c r="C81" s="478"/>
      <c r="D81" s="1004">
        <f>SB!F301</f>
        <v>0</v>
      </c>
      <c r="E81" s="478">
        <f>SB!G301</f>
        <v>0</v>
      </c>
      <c r="F81" s="478">
        <f>SB!H301</f>
        <v>0</v>
      </c>
      <c r="G81" s="478">
        <f>SB!I301</f>
        <v>0</v>
      </c>
      <c r="H81" s="478">
        <f>SB!J301</f>
        <v>0</v>
      </c>
      <c r="I81" s="478">
        <f>SB!K301</f>
        <v>0</v>
      </c>
      <c r="J81" s="478">
        <f>SB!L301</f>
        <v>0</v>
      </c>
      <c r="K81" s="478">
        <f>SB!M301</f>
        <v>0</v>
      </c>
      <c r="L81" s="478">
        <f>SB!N301</f>
        <v>0</v>
      </c>
      <c r="M81" s="478">
        <f>SB!O301</f>
        <v>0</v>
      </c>
      <c r="N81" s="478">
        <f>SB!P301</f>
        <v>0</v>
      </c>
      <c r="O81" s="478">
        <f>SB!Q301</f>
        <v>0</v>
      </c>
      <c r="P81" s="643">
        <f>SB!R301</f>
        <v>0</v>
      </c>
      <c r="Q81" s="478"/>
      <c r="R81" s="478"/>
      <c r="S81" s="478"/>
      <c r="T81" s="478"/>
      <c r="U81" s="478"/>
      <c r="V81" s="478"/>
      <c r="W81" s="478"/>
      <c r="X81" s="478"/>
      <c r="Y81" s="478"/>
    </row>
    <row r="82" spans="1:25" ht="12" customHeight="1" x14ac:dyDescent="0.15">
      <c r="A82" s="478"/>
      <c r="B82" s="1007" t="str">
        <f t="shared" si="16"/>
        <v>Otro (dos)</v>
      </c>
      <c r="C82" s="478"/>
      <c r="D82" s="1004">
        <f>SB!F305</f>
        <v>0</v>
      </c>
      <c r="E82" s="478">
        <f>SB!G305</f>
        <v>0</v>
      </c>
      <c r="F82" s="478">
        <f>SB!H305</f>
        <v>0</v>
      </c>
      <c r="G82" s="478">
        <f>SB!I305</f>
        <v>0</v>
      </c>
      <c r="H82" s="478">
        <f>SB!J305</f>
        <v>0</v>
      </c>
      <c r="I82" s="478">
        <f>SB!K305</f>
        <v>0</v>
      </c>
      <c r="J82" s="478">
        <f>SB!L305</f>
        <v>0</v>
      </c>
      <c r="K82" s="478">
        <f>SB!M305</f>
        <v>0</v>
      </c>
      <c r="L82" s="478">
        <f>SB!N305</f>
        <v>0</v>
      </c>
      <c r="M82" s="478">
        <f>SB!O305</f>
        <v>0</v>
      </c>
      <c r="N82" s="478">
        <f>SB!P305</f>
        <v>0</v>
      </c>
      <c r="O82" s="478">
        <f>SB!Q305</f>
        <v>0</v>
      </c>
      <c r="P82" s="643">
        <f>SB!R305</f>
        <v>0</v>
      </c>
      <c r="Q82" s="478"/>
      <c r="R82" s="478"/>
      <c r="S82" s="478"/>
      <c r="T82" s="478"/>
      <c r="U82" s="478"/>
      <c r="V82" s="478"/>
      <c r="W82" s="478"/>
      <c r="X82" s="478"/>
      <c r="Y82" s="478"/>
    </row>
    <row r="83" spans="1:25" ht="12" customHeight="1" x14ac:dyDescent="0.15">
      <c r="A83" s="478"/>
      <c r="B83" s="1007" t="str">
        <f t="shared" si="16"/>
        <v>Otro (tres)</v>
      </c>
      <c r="C83" s="478"/>
      <c r="D83" s="1004">
        <f>SB!F309</f>
        <v>0</v>
      </c>
      <c r="E83" s="478">
        <f>SB!G309</f>
        <v>0</v>
      </c>
      <c r="F83" s="478">
        <f>SB!H309</f>
        <v>0</v>
      </c>
      <c r="G83" s="478">
        <f>SB!I309</f>
        <v>0</v>
      </c>
      <c r="H83" s="478">
        <f>SB!J309</f>
        <v>0</v>
      </c>
      <c r="I83" s="478">
        <f>SB!K309</f>
        <v>0</v>
      </c>
      <c r="J83" s="478">
        <f>SB!L309</f>
        <v>0</v>
      </c>
      <c r="K83" s="478">
        <f>SB!M309</f>
        <v>0</v>
      </c>
      <c r="L83" s="478">
        <f>SB!N309</f>
        <v>0</v>
      </c>
      <c r="M83" s="478">
        <f>SB!O309</f>
        <v>0</v>
      </c>
      <c r="N83" s="478">
        <f>SB!P309</f>
        <v>0</v>
      </c>
      <c r="O83" s="478">
        <f>SB!Q309</f>
        <v>0</v>
      </c>
      <c r="P83" s="643">
        <f>SB!R309</f>
        <v>0</v>
      </c>
      <c r="Q83" s="478"/>
      <c r="R83" s="478"/>
      <c r="S83" s="478"/>
      <c r="T83" s="478"/>
      <c r="U83" s="478"/>
      <c r="V83" s="478"/>
      <c r="W83" s="478"/>
      <c r="X83" s="478"/>
      <c r="Y83" s="478"/>
    </row>
    <row r="84" spans="1:25" ht="12" customHeight="1" x14ac:dyDescent="0.15">
      <c r="A84" s="478"/>
      <c r="B84" s="2125" t="str">
        <f t="shared" si="16"/>
        <v>gastos financieros</v>
      </c>
      <c r="C84" s="626"/>
      <c r="D84" s="1004">
        <f>SB!F313</f>
        <v>0</v>
      </c>
      <c r="E84" s="478">
        <f>SB!G313</f>
        <v>0</v>
      </c>
      <c r="F84" s="478">
        <f>SB!H313</f>
        <v>0</v>
      </c>
      <c r="G84" s="478">
        <f>SB!I313</f>
        <v>0</v>
      </c>
      <c r="H84" s="478">
        <f>SB!J313</f>
        <v>0</v>
      </c>
      <c r="I84" s="478">
        <f>SB!K313</f>
        <v>0</v>
      </c>
      <c r="J84" s="478">
        <f>SB!L313</f>
        <v>0</v>
      </c>
      <c r="K84" s="478">
        <f>SB!M313</f>
        <v>0</v>
      </c>
      <c r="L84" s="478">
        <f>SB!N313</f>
        <v>0</v>
      </c>
      <c r="M84" s="478">
        <f>SB!O313</f>
        <v>0</v>
      </c>
      <c r="N84" s="478">
        <f>SB!P313</f>
        <v>0</v>
      </c>
      <c r="O84" s="478">
        <f>SB!Q313</f>
        <v>0</v>
      </c>
      <c r="P84" s="643">
        <f>SB!R313</f>
        <v>0</v>
      </c>
      <c r="Q84" s="478"/>
      <c r="R84" s="478"/>
      <c r="S84" s="478"/>
      <c r="T84" s="478"/>
      <c r="U84" s="478"/>
      <c r="V84" s="478"/>
      <c r="W84" s="478"/>
      <c r="X84" s="478"/>
      <c r="Y84" s="478"/>
    </row>
    <row r="85" spans="1:25" ht="12" customHeight="1" x14ac:dyDescent="0.15">
      <c r="A85" s="478"/>
      <c r="B85" s="1007" t="str">
        <f t="shared" si="16"/>
        <v>gastos extraordinarios</v>
      </c>
      <c r="C85" s="478"/>
      <c r="D85" s="1006">
        <f>SB!F317</f>
        <v>0</v>
      </c>
      <c r="E85" s="988">
        <f>SB!G317</f>
        <v>0</v>
      </c>
      <c r="F85" s="988">
        <f>SB!H317</f>
        <v>0</v>
      </c>
      <c r="G85" s="988">
        <f>SB!I317</f>
        <v>0</v>
      </c>
      <c r="H85" s="988">
        <f>SB!J317</f>
        <v>0</v>
      </c>
      <c r="I85" s="988">
        <f>SB!K317</f>
        <v>0</v>
      </c>
      <c r="J85" s="988">
        <f>SB!L317</f>
        <v>0</v>
      </c>
      <c r="K85" s="988">
        <f>SB!M317</f>
        <v>0</v>
      </c>
      <c r="L85" s="988">
        <f>SB!N317</f>
        <v>0</v>
      </c>
      <c r="M85" s="988">
        <f>SB!O317</f>
        <v>0</v>
      </c>
      <c r="N85" s="988">
        <f>SB!P317</f>
        <v>0</v>
      </c>
      <c r="O85" s="988">
        <f>SB!Q317</f>
        <v>0</v>
      </c>
      <c r="P85" s="989">
        <f>SB!R317</f>
        <v>0</v>
      </c>
      <c r="Q85" s="478"/>
      <c r="R85" s="478"/>
      <c r="S85" s="478"/>
      <c r="T85" s="478"/>
      <c r="U85" s="478"/>
      <c r="V85" s="478"/>
      <c r="W85" s="478"/>
      <c r="X85" s="478"/>
      <c r="Y85" s="478"/>
    </row>
    <row r="86" spans="1:25" ht="12" customHeight="1" x14ac:dyDescent="0.15">
      <c r="A86" s="478"/>
      <c r="B86" s="1007" t="str">
        <f>+B121</f>
        <v>Comisiones</v>
      </c>
      <c r="C86" s="1007"/>
      <c r="D86" s="1004"/>
      <c r="E86" s="478">
        <f>SB!G447</f>
        <v>0</v>
      </c>
      <c r="F86" s="478">
        <f>SB!H447</f>
        <v>0</v>
      </c>
      <c r="G86" s="478">
        <f>SB!I447</f>
        <v>0</v>
      </c>
      <c r="H86" s="478">
        <f>SB!J447</f>
        <v>0</v>
      </c>
      <c r="I86" s="478">
        <f>SB!K447</f>
        <v>0</v>
      </c>
      <c r="J86" s="478">
        <f>SB!L447</f>
        <v>0</v>
      </c>
      <c r="K86" s="478">
        <f>SB!M447</f>
        <v>0</v>
      </c>
      <c r="L86" s="478">
        <f>SB!N447</f>
        <v>0</v>
      </c>
      <c r="M86" s="478">
        <f>SB!O447</f>
        <v>0</v>
      </c>
      <c r="N86" s="478">
        <f>SB!P447</f>
        <v>0</v>
      </c>
      <c r="O86" s="478">
        <f>SB!Q447</f>
        <v>0</v>
      </c>
      <c r="P86" s="643">
        <f>SB!R447</f>
        <v>0</v>
      </c>
      <c r="Q86" s="478"/>
      <c r="R86" s="478"/>
      <c r="S86" s="478"/>
      <c r="T86" s="478"/>
      <c r="U86" s="478"/>
      <c r="V86" s="478"/>
      <c r="W86" s="478"/>
      <c r="X86" s="478"/>
      <c r="Y86" s="478"/>
    </row>
    <row r="87" spans="1:25" ht="12" customHeight="1" x14ac:dyDescent="0.15">
      <c r="A87" s="478"/>
      <c r="B87" s="1007"/>
      <c r="C87" s="1007"/>
      <c r="D87" s="1004"/>
      <c r="E87" s="478"/>
      <c r="F87" s="478"/>
      <c r="G87" s="478"/>
      <c r="H87" s="478"/>
      <c r="I87" s="478"/>
      <c r="J87" s="478"/>
      <c r="K87" s="478"/>
      <c r="L87" s="478"/>
      <c r="M87" s="478"/>
      <c r="N87" s="478"/>
      <c r="O87" s="478"/>
      <c r="P87" s="643"/>
      <c r="Q87" s="478"/>
      <c r="R87" s="478"/>
      <c r="S87" s="478"/>
      <c r="T87" s="478"/>
      <c r="U87" s="478"/>
      <c r="V87" s="478"/>
      <c r="W87" s="478"/>
      <c r="X87" s="478"/>
      <c r="Y87" s="478"/>
    </row>
    <row r="88" spans="1:25" ht="12" customHeight="1" x14ac:dyDescent="0.15">
      <c r="A88" s="478"/>
      <c r="B88" s="1008"/>
      <c r="C88" s="1008"/>
      <c r="D88" s="1006"/>
      <c r="E88" s="988"/>
      <c r="F88" s="988"/>
      <c r="G88" s="988"/>
      <c r="H88" s="988"/>
      <c r="I88" s="988"/>
      <c r="J88" s="988"/>
      <c r="K88" s="988"/>
      <c r="L88" s="988"/>
      <c r="M88" s="988"/>
      <c r="N88" s="988"/>
      <c r="O88" s="988"/>
      <c r="P88" s="989"/>
      <c r="Q88" s="478"/>
      <c r="R88" s="478"/>
      <c r="S88" s="478"/>
      <c r="T88" s="478"/>
      <c r="U88" s="478"/>
      <c r="V88" s="478"/>
      <c r="W88" s="478"/>
      <c r="X88" s="478"/>
      <c r="Y88" s="478"/>
    </row>
    <row r="89" spans="1:25" ht="12" customHeight="1" x14ac:dyDescent="0.15">
      <c r="A89" s="478"/>
      <c r="B89" s="1007"/>
      <c r="C89" s="1007"/>
      <c r="D89" s="1004"/>
      <c r="E89" s="478"/>
      <c r="F89" s="478"/>
      <c r="G89" s="478"/>
      <c r="H89" s="478"/>
      <c r="I89" s="478"/>
      <c r="J89" s="478"/>
      <c r="K89" s="478"/>
      <c r="L89" s="478"/>
      <c r="M89" s="478"/>
      <c r="N89" s="478"/>
      <c r="O89" s="478"/>
      <c r="P89" s="643"/>
      <c r="Q89" s="478"/>
      <c r="R89" s="1009" t="str">
        <f>CResult!S31</f>
        <v>en el MES</v>
      </c>
      <c r="S89" s="478"/>
      <c r="T89" s="478"/>
      <c r="U89" s="478"/>
      <c r="V89" s="478"/>
      <c r="W89" s="478"/>
      <c r="X89" s="478"/>
      <c r="Y89" s="478"/>
    </row>
    <row r="90" spans="1:25" ht="12" customHeight="1" x14ac:dyDescent="0.15">
      <c r="A90" s="478"/>
      <c r="B90" s="1007"/>
      <c r="C90" s="1007"/>
      <c r="D90" s="1004"/>
      <c r="E90" s="478"/>
      <c r="F90" s="478"/>
      <c r="G90" s="478"/>
      <c r="H90" s="478"/>
      <c r="I90" s="478"/>
      <c r="J90" s="478"/>
      <c r="K90" s="478"/>
      <c r="L90" s="478"/>
      <c r="M90" s="478"/>
      <c r="N90" s="478"/>
      <c r="O90" s="478"/>
      <c r="P90" s="643"/>
      <c r="Q90" s="478"/>
      <c r="R90" s="1007" t="str">
        <f>CResult!S32</f>
        <v>30 días</v>
      </c>
      <c r="S90" s="478"/>
      <c r="T90" s="478"/>
      <c r="U90" s="478"/>
      <c r="V90" s="478"/>
      <c r="W90" s="478"/>
      <c r="X90" s="478"/>
      <c r="Y90" s="478"/>
    </row>
    <row r="91" spans="1:25" ht="12" customHeight="1" x14ac:dyDescent="0.15">
      <c r="A91" s="478"/>
      <c r="B91" s="1007"/>
      <c r="C91" s="1007"/>
      <c r="D91" s="1004"/>
      <c r="E91" s="478"/>
      <c r="F91" s="478"/>
      <c r="G91" s="478"/>
      <c r="H91" s="478"/>
      <c r="I91" s="478"/>
      <c r="J91" s="478"/>
      <c r="K91" s="478"/>
      <c r="L91" s="478"/>
      <c r="M91" s="478"/>
      <c r="N91" s="478"/>
      <c r="O91" s="478"/>
      <c r="P91" s="643"/>
      <c r="Q91" s="478"/>
      <c r="R91" s="1007" t="str">
        <f>CResult!S33</f>
        <v>60 días</v>
      </c>
      <c r="S91" s="478"/>
      <c r="T91" s="478"/>
      <c r="U91" s="478"/>
      <c r="V91" s="478"/>
      <c r="W91" s="478"/>
      <c r="X91" s="478"/>
      <c r="Y91" s="478"/>
    </row>
    <row r="92" spans="1:25" ht="12" customHeight="1" x14ac:dyDescent="0.15">
      <c r="A92" s="478"/>
      <c r="B92" s="1007"/>
      <c r="C92" s="1007"/>
      <c r="D92" s="1004"/>
      <c r="E92" s="478"/>
      <c r="F92" s="478"/>
      <c r="G92" s="478"/>
      <c r="H92" s="478"/>
      <c r="I92" s="478"/>
      <c r="J92" s="478"/>
      <c r="K92" s="478"/>
      <c r="L92" s="478"/>
      <c r="M92" s="478"/>
      <c r="N92" s="478"/>
      <c r="O92" s="478"/>
      <c r="P92" s="643"/>
      <c r="Q92" s="478"/>
      <c r="R92" s="1007" t="str">
        <f>CResult!S34</f>
        <v>90 días</v>
      </c>
      <c r="S92" s="478"/>
      <c r="T92" s="478"/>
      <c r="U92" s="478"/>
      <c r="V92" s="478"/>
      <c r="W92" s="478"/>
      <c r="X92" s="478"/>
      <c r="Y92" s="478"/>
    </row>
    <row r="93" spans="1:25" ht="12" customHeight="1" x14ac:dyDescent="0.15">
      <c r="A93" s="478"/>
      <c r="B93" s="1007"/>
      <c r="C93" s="1007"/>
      <c r="D93" s="1004"/>
      <c r="E93" s="478"/>
      <c r="F93" s="478"/>
      <c r="G93" s="478"/>
      <c r="H93" s="478"/>
      <c r="I93" s="478"/>
      <c r="J93" s="478"/>
      <c r="K93" s="478"/>
      <c r="L93" s="478"/>
      <c r="M93" s="478"/>
      <c r="N93" s="478"/>
      <c r="O93" s="478"/>
      <c r="P93" s="643"/>
      <c r="Q93" s="478"/>
      <c r="R93" s="1007" t="str">
        <f>CResult!S35</f>
        <v>120 días</v>
      </c>
      <c r="S93" s="478"/>
      <c r="T93" s="478"/>
      <c r="U93" s="478"/>
      <c r="V93" s="478"/>
      <c r="W93" s="478"/>
      <c r="X93" s="478"/>
      <c r="Y93" s="478"/>
    </row>
    <row r="94" spans="1:25" ht="12" customHeight="1" x14ac:dyDescent="0.15">
      <c r="A94" s="478"/>
      <c r="B94" s="1007"/>
      <c r="C94" s="1007"/>
      <c r="D94" s="1004"/>
      <c r="E94" s="478"/>
      <c r="F94" s="478"/>
      <c r="G94" s="478"/>
      <c r="H94" s="478"/>
      <c r="I94" s="478"/>
      <c r="J94" s="478"/>
      <c r="K94" s="478"/>
      <c r="L94" s="478"/>
      <c r="M94" s="478"/>
      <c r="N94" s="478"/>
      <c r="O94" s="478"/>
      <c r="P94" s="643"/>
      <c r="Q94" s="478"/>
      <c r="R94" s="1007" t="str">
        <f>CResult!S36</f>
        <v>150 días</v>
      </c>
      <c r="S94" s="478"/>
      <c r="T94" s="478"/>
      <c r="U94" s="478"/>
      <c r="V94" s="478"/>
      <c r="W94" s="478"/>
      <c r="X94" s="478"/>
      <c r="Y94" s="478"/>
    </row>
    <row r="95" spans="1:25" ht="12" customHeight="1" x14ac:dyDescent="0.15">
      <c r="A95" s="478"/>
      <c r="B95" s="1007"/>
      <c r="C95" s="1007"/>
      <c r="D95" s="1004"/>
      <c r="E95" s="478"/>
      <c r="F95" s="478"/>
      <c r="G95" s="478"/>
      <c r="H95" s="478"/>
      <c r="I95" s="478"/>
      <c r="J95" s="478"/>
      <c r="K95" s="478"/>
      <c r="L95" s="478"/>
      <c r="M95" s="478"/>
      <c r="N95" s="478"/>
      <c r="O95" s="478"/>
      <c r="P95" s="643"/>
      <c r="Q95" s="478"/>
      <c r="R95" s="1008" t="str">
        <f>CResult!S37</f>
        <v>180 días</v>
      </c>
      <c r="S95" s="478"/>
      <c r="T95" s="478"/>
      <c r="U95" s="478"/>
      <c r="V95" s="478"/>
      <c r="W95" s="478"/>
      <c r="X95" s="478"/>
      <c r="Y95" s="478"/>
    </row>
    <row r="96" spans="1:25" ht="12" customHeight="1" x14ac:dyDescent="0.15">
      <c r="A96" s="478"/>
      <c r="B96" s="1008"/>
      <c r="C96" s="1008"/>
      <c r="D96" s="1006"/>
      <c r="E96" s="988"/>
      <c r="F96" s="988"/>
      <c r="G96" s="988"/>
      <c r="H96" s="988"/>
      <c r="I96" s="988"/>
      <c r="J96" s="988"/>
      <c r="K96" s="988"/>
      <c r="L96" s="988"/>
      <c r="M96" s="988"/>
      <c r="N96" s="988"/>
      <c r="O96" s="988"/>
      <c r="P96" s="989"/>
      <c r="Q96" s="478"/>
      <c r="R96" s="478"/>
      <c r="S96" s="478"/>
      <c r="T96" s="478"/>
      <c r="U96" s="478"/>
      <c r="V96" s="478"/>
      <c r="W96" s="478"/>
      <c r="X96" s="478"/>
      <c r="Y96" s="478"/>
    </row>
    <row r="97" spans="1:30" ht="12" customHeight="1" x14ac:dyDescent="0.15">
      <c r="A97" s="478"/>
      <c r="B97" s="478" t="s">
        <v>1089</v>
      </c>
      <c r="C97" s="478"/>
      <c r="D97" s="478"/>
      <c r="E97" s="478">
        <f>SUM(E66:E85)</f>
        <v>1657.7</v>
      </c>
      <c r="F97" s="478">
        <f t="shared" ref="F97:P97" si="17">SUM(F66:F85)</f>
        <v>1657.7</v>
      </c>
      <c r="G97" s="478">
        <f t="shared" si="17"/>
        <v>1657.7</v>
      </c>
      <c r="H97" s="478">
        <f t="shared" si="17"/>
        <v>1657.7</v>
      </c>
      <c r="I97" s="478">
        <f t="shared" si="17"/>
        <v>1657.7</v>
      </c>
      <c r="J97" s="478">
        <f t="shared" si="17"/>
        <v>1657.7</v>
      </c>
      <c r="K97" s="478">
        <f t="shared" si="17"/>
        <v>2020.7</v>
      </c>
      <c r="L97" s="478">
        <f t="shared" si="17"/>
        <v>1657.7</v>
      </c>
      <c r="M97" s="478">
        <f t="shared" si="17"/>
        <v>1657.7</v>
      </c>
      <c r="N97" s="478">
        <f t="shared" si="17"/>
        <v>1657.7</v>
      </c>
      <c r="O97" s="478">
        <f t="shared" si="17"/>
        <v>1657.7</v>
      </c>
      <c r="P97" s="478">
        <f t="shared" si="17"/>
        <v>1657.7</v>
      </c>
      <c r="Q97" s="478"/>
      <c r="R97" s="478"/>
      <c r="S97" s="478"/>
      <c r="T97" s="478"/>
      <c r="U97" s="478"/>
      <c r="V97" s="478"/>
      <c r="W97" s="478">
        <f>SUM(E97:P97)</f>
        <v>20255.400000000005</v>
      </c>
      <c r="X97" s="985" t="str">
        <f>IF(W97=SB!E321+pr!D44,"OK","ERROR")</f>
        <v>OK</v>
      </c>
      <c r="Y97" s="478"/>
    </row>
    <row r="98" spans="1:30" ht="12" customHeight="1" x14ac:dyDescent="0.15">
      <c r="A98" s="478"/>
      <c r="B98" s="478"/>
      <c r="C98" s="478"/>
      <c r="D98" s="478"/>
      <c r="E98" s="478"/>
      <c r="F98" s="478"/>
      <c r="G98" s="478"/>
      <c r="H98" s="478"/>
      <c r="I98" s="478"/>
      <c r="J98" s="478"/>
      <c r="K98" s="478"/>
      <c r="L98" s="478"/>
      <c r="M98" s="478"/>
      <c r="N98" s="478"/>
      <c r="O98" s="478"/>
      <c r="P98" s="478"/>
      <c r="Q98" s="478"/>
      <c r="R98" s="478"/>
      <c r="S98" s="478"/>
      <c r="T98" s="478"/>
      <c r="U98" s="478"/>
      <c r="V98" s="478"/>
      <c r="W98" s="478"/>
      <c r="X98" s="478"/>
      <c r="Y98" s="478"/>
    </row>
    <row r="99" spans="1:30" ht="12" customHeight="1" x14ac:dyDescent="0.15">
      <c r="A99" s="478"/>
      <c r="B99" s="985" t="s">
        <v>1051</v>
      </c>
      <c r="C99" s="985" t="s">
        <v>1052</v>
      </c>
      <c r="D99" s="478"/>
      <c r="E99" s="478"/>
      <c r="F99" s="478"/>
      <c r="G99" s="478"/>
      <c r="H99" s="478"/>
      <c r="I99" s="478"/>
      <c r="J99" s="478"/>
      <c r="K99" s="478"/>
      <c r="L99" s="478"/>
      <c r="M99" s="478"/>
      <c r="N99" s="478"/>
      <c r="O99" s="478"/>
      <c r="P99" s="478"/>
      <c r="Q99" s="2860" t="s">
        <v>933</v>
      </c>
      <c r="R99" s="2861"/>
      <c r="S99" s="2861"/>
      <c r="T99" s="2861"/>
      <c r="U99" s="2861"/>
      <c r="V99" s="2862"/>
      <c r="W99" s="478"/>
      <c r="X99" s="478"/>
      <c r="Y99" s="478"/>
    </row>
    <row r="100" spans="1:30" ht="12" customHeight="1" x14ac:dyDescent="0.15">
      <c r="A100" s="478"/>
      <c r="B100" s="478"/>
      <c r="C100" s="478" t="s">
        <v>1050</v>
      </c>
      <c r="D100" s="1009" t="s">
        <v>1287</v>
      </c>
      <c r="E100" s="1002">
        <f t="shared" ref="E100:P100" si="18">E65</f>
        <v>1</v>
      </c>
      <c r="F100" s="1002">
        <f t="shared" si="18"/>
        <v>2</v>
      </c>
      <c r="G100" s="1002">
        <f t="shared" si="18"/>
        <v>3</v>
      </c>
      <c r="H100" s="1002">
        <f t="shared" si="18"/>
        <v>4</v>
      </c>
      <c r="I100" s="1002">
        <f t="shared" si="18"/>
        <v>5</v>
      </c>
      <c r="J100" s="1002">
        <f t="shared" si="18"/>
        <v>6</v>
      </c>
      <c r="K100" s="1002">
        <f t="shared" si="18"/>
        <v>7</v>
      </c>
      <c r="L100" s="1002">
        <f t="shared" si="18"/>
        <v>8</v>
      </c>
      <c r="M100" s="1002">
        <f t="shared" si="18"/>
        <v>9</v>
      </c>
      <c r="N100" s="1002">
        <f t="shared" si="18"/>
        <v>10</v>
      </c>
      <c r="O100" s="1002">
        <f t="shared" si="18"/>
        <v>11</v>
      </c>
      <c r="P100" s="1002">
        <f t="shared" si="18"/>
        <v>12</v>
      </c>
      <c r="Q100" s="1005">
        <v>1</v>
      </c>
      <c r="R100" s="1002">
        <v>2</v>
      </c>
      <c r="S100" s="1002">
        <v>3</v>
      </c>
      <c r="T100" s="1002">
        <v>4</v>
      </c>
      <c r="U100" s="1002">
        <v>5</v>
      </c>
      <c r="V100" s="1003">
        <v>6</v>
      </c>
      <c r="W100" s="2859" t="s">
        <v>509</v>
      </c>
      <c r="X100" s="2859"/>
      <c r="Y100" t="s">
        <v>383</v>
      </c>
      <c r="Z100" s="478" t="s">
        <v>380</v>
      </c>
      <c r="AA100" t="s">
        <v>381</v>
      </c>
      <c r="AB100" t="s">
        <v>382</v>
      </c>
      <c r="AC100" t="s">
        <v>381</v>
      </c>
    </row>
    <row r="101" spans="1:30" ht="12" customHeight="1" x14ac:dyDescent="0.15">
      <c r="A101" s="478"/>
      <c r="B101" s="1009" t="s">
        <v>1073</v>
      </c>
      <c r="C101" s="1009" t="str">
        <f>'4a'!D38</f>
        <v>30 días</v>
      </c>
      <c r="D101" s="1007">
        <f t="shared" ref="D101:D120" si="19">D66</f>
        <v>0</v>
      </c>
      <c r="E101" s="478">
        <f>IF($C101=$R$89,E66,0)</f>
        <v>0</v>
      </c>
      <c r="F101" s="478">
        <f>IF($C101=$R$90,E66,0)+IF($C101=$R$89,F66,0)</f>
        <v>0</v>
      </c>
      <c r="G101" s="478">
        <f>IF($C101=$R$91,E66,0)+IF($C101=$R$89,G66,0)+IF($C101=$R$90,F66,0)</f>
        <v>0</v>
      </c>
      <c r="H101" s="478">
        <f>IF($C101=$R$92,$E66,0)+IF($C101=$R$89,H66,0)+IF($C101=$R$90,G66,0)+IF($C101=$R$91,F66,0)</f>
        <v>0</v>
      </c>
      <c r="I101" s="478">
        <f>IF($C101=$R$93,$E66,0)+IF($C101=$R$89,I66,0)+IF($C101=$R$90,H66,0)+IF($C101=$R$91,G66,0)+IF($C101=$R$92,F66,0)</f>
        <v>0</v>
      </c>
      <c r="J101" s="478">
        <f>IF($C101=$R$94,$E66,0)+IF($C101=$R$89,J66,0)+IF($C101=$R$90,I66,0)+IF($C101=$R$91,H66,0)+IF($C101=$R$92,G66,0)+IF($C101=$R$93,F66,0)</f>
        <v>0</v>
      </c>
      <c r="K101" s="478">
        <f>IF($C101=$R$95,E66,0)+IF($C101=$R$89,K66,0)+IF($C101=$R$90,J66,0)+IF($C101=$R$91,I66,0)+IF($C101=$R$92,H66,0)+IF($C101=$R$93,G66,0)+IF($C101=$R$94,F66,0)</f>
        <v>0</v>
      </c>
      <c r="L101" s="478">
        <f t="shared" ref="L101:V101" si="20">IF($C101=$R$95,F66,0)+IF($C101=$R$89,L66,0)+IF($C101=$R$90,K66,0)+IF($C101=$R$91,J66,0)+IF($C101=$R$92,I66,0)+IF($C101=$R$93,H66,0)+IF($C101=$R$94,G66,0)</f>
        <v>0</v>
      </c>
      <c r="M101" s="478">
        <f t="shared" si="20"/>
        <v>0</v>
      </c>
      <c r="N101" s="478">
        <f t="shared" si="20"/>
        <v>0</v>
      </c>
      <c r="O101" s="478">
        <f t="shared" si="20"/>
        <v>0</v>
      </c>
      <c r="P101" s="478">
        <f t="shared" si="20"/>
        <v>0</v>
      </c>
      <c r="Q101" s="1004">
        <f t="shared" si="20"/>
        <v>0</v>
      </c>
      <c r="R101" s="478">
        <f t="shared" si="20"/>
        <v>0</v>
      </c>
      <c r="S101" s="478">
        <f t="shared" si="20"/>
        <v>0</v>
      </c>
      <c r="T101" s="478">
        <f t="shared" si="20"/>
        <v>0</v>
      </c>
      <c r="U101" s="478">
        <f t="shared" si="20"/>
        <v>0</v>
      </c>
      <c r="V101" s="643">
        <f t="shared" si="20"/>
        <v>0</v>
      </c>
      <c r="W101" s="478">
        <f>SUM(D101:V101)</f>
        <v>0</v>
      </c>
      <c r="X101" s="478" t="str">
        <f>IF(W101=SB!E151,"OK","ERROR")</f>
        <v>OK</v>
      </c>
      <c r="Y101" s="479">
        <f>SUM(D66:P66)</f>
        <v>0</v>
      </c>
      <c r="Z101" s="478">
        <f>SUM(E101:P101)</f>
        <v>0</v>
      </c>
      <c r="AA101" s="668">
        <f>IF(Y101=0,0,Z101/Y101)</f>
        <v>0</v>
      </c>
      <c r="AB101" s="479">
        <f>+Y101-Z101</f>
        <v>0</v>
      </c>
      <c r="AC101" s="668">
        <f>IF(Y101=0,0,AB101/Y101)</f>
        <v>0</v>
      </c>
      <c r="AD101" s="78"/>
    </row>
    <row r="102" spans="1:30" ht="12" customHeight="1" x14ac:dyDescent="0.15">
      <c r="A102" s="478"/>
      <c r="B102" s="1007" t="str">
        <f>SB!$D$152</f>
        <v>gastos de producción o servicio</v>
      </c>
      <c r="C102" s="1007" t="str">
        <f>'4a'!D39</f>
        <v>30 días</v>
      </c>
      <c r="D102" s="1007">
        <f t="shared" si="19"/>
        <v>0</v>
      </c>
      <c r="E102" s="478">
        <f t="shared" ref="E102:E118" si="21">IF($C102=$R$89,E67,0)</f>
        <v>0</v>
      </c>
      <c r="F102" s="478">
        <f t="shared" ref="F102:F118" si="22">IF($C102=$R$90,E67,0)+IF($C102=$R$89,F67,0)</f>
        <v>786.5</v>
      </c>
      <c r="G102" s="478">
        <f t="shared" ref="G102:G118" si="23">IF($C102=$R$91,E67,0)+IF($C102=$R$89,G67,0)+IF($C102=$R$90,F67,0)</f>
        <v>786.5</v>
      </c>
      <c r="H102" s="478">
        <f t="shared" ref="H102:H118" si="24">IF($C102=$R$92,$E67,0)+IF($C102=$R$89,H67,0)+IF($C102=$R$90,G67,0)+IF($C102=$R$91,F67,0)</f>
        <v>786.5</v>
      </c>
      <c r="I102" s="478">
        <f t="shared" ref="I102:I118" si="25">IF($C102=$R$93,$E67,0)+IF($C102=$R$89,I67,0)+IF($C102=$R$90,H67,0)+IF($C102=$R$91,G67,0)+IF($C102=$R$92,F67,0)</f>
        <v>786.5</v>
      </c>
      <c r="J102" s="478">
        <f t="shared" ref="J102:J118" si="26">IF($C102=$R$94,$E67,0)+IF($C102=$R$89,J67,0)+IF($C102=$R$90,I67,0)+IF($C102=$R$91,H67,0)+IF($C102=$R$92,G67,0)+IF($C102=$R$93,F67,0)</f>
        <v>786.5</v>
      </c>
      <c r="K102" s="478">
        <f t="shared" ref="K102:K118" si="27">IF($C102=$R$95,E67,0)+IF($C102=$R$89,K67,0)+IF($C102=$R$90,J67,0)+IF($C102=$R$91,I67,0)+IF($C102=$R$92,H67,0)+IF($C102=$R$93,G67,0)+IF($C102=$R$94,F67,0)</f>
        <v>786.5</v>
      </c>
      <c r="L102" s="478">
        <f t="shared" ref="L102:L118" si="28">IF($C102=$R$95,F67,0)+IF($C102=$R$89,L67,0)+IF($C102=$R$90,K67,0)+IF($C102=$R$91,J67,0)+IF($C102=$R$92,I67,0)+IF($C102=$R$93,H67,0)+IF($C102=$R$94,G67,0)</f>
        <v>1149.5</v>
      </c>
      <c r="M102" s="478">
        <f t="shared" ref="M102:M118" si="29">IF($C102=$R$95,G67,0)+IF($C102=$R$89,M67,0)+IF($C102=$R$90,L67,0)+IF($C102=$R$91,K67,0)+IF($C102=$R$92,J67,0)+IF($C102=$R$93,I67,0)+IF($C102=$R$94,H67,0)</f>
        <v>786.5</v>
      </c>
      <c r="N102" s="478">
        <f t="shared" ref="N102:N118" si="30">IF($C102=$R$95,H67,0)+IF($C102=$R$89,N67,0)+IF($C102=$R$90,M67,0)+IF($C102=$R$91,L67,0)+IF($C102=$R$92,K67,0)+IF($C102=$R$93,J67,0)+IF($C102=$R$94,I67,0)</f>
        <v>786.5</v>
      </c>
      <c r="O102" s="478">
        <f t="shared" ref="O102:O118" si="31">IF($C102=$R$95,I67,0)+IF($C102=$R$89,O67,0)+IF($C102=$R$90,N67,0)+IF($C102=$R$91,M67,0)+IF($C102=$R$92,L67,0)+IF($C102=$R$93,K67,0)+IF($C102=$R$94,J67,0)</f>
        <v>786.5</v>
      </c>
      <c r="P102" s="478">
        <f t="shared" ref="P102:P118" si="32">IF($C102=$R$95,J67,0)+IF($C102=$R$89,P67,0)+IF($C102=$R$90,O67,0)+IF($C102=$R$91,N67,0)+IF($C102=$R$92,M67,0)+IF($C102=$R$93,L67,0)+IF($C102=$R$94,K67,0)</f>
        <v>786.5</v>
      </c>
      <c r="Q102" s="1004">
        <f t="shared" ref="Q102:Q118" si="33">IF($C102=$R$95,K67,0)+IF($C102=$R$89,Q67,0)+IF($C102=$R$90,P67,0)+IF($C102=$R$91,O67,0)+IF($C102=$R$92,N67,0)+IF($C102=$R$93,M67,0)+IF($C102=$R$94,L67,0)</f>
        <v>786.5</v>
      </c>
      <c r="R102" s="478">
        <f t="shared" ref="R102:R118" si="34">IF($C102=$R$95,L67,0)+IF($C102=$R$89,R67,0)+IF($C102=$R$90,Q67,0)+IF($C102=$R$91,P67,0)+IF($C102=$R$92,O67,0)+IF($C102=$R$93,N67,0)+IF($C102=$R$94,M67,0)</f>
        <v>0</v>
      </c>
      <c r="S102" s="478">
        <f t="shared" ref="S102:S118" si="35">IF($C102=$R$95,M67,0)+IF($C102=$R$89,S67,0)+IF($C102=$R$90,R67,0)+IF($C102=$R$91,Q67,0)+IF($C102=$R$92,P67,0)+IF($C102=$R$93,O67,0)+IF($C102=$R$94,N67,0)</f>
        <v>0</v>
      </c>
      <c r="T102" s="478">
        <f t="shared" ref="T102:T118" si="36">IF($C102=$R$95,N67,0)+IF($C102=$R$89,T67,0)+IF($C102=$R$90,S67,0)+IF($C102=$R$91,R67,0)+IF($C102=$R$92,Q67,0)+IF($C102=$R$93,P67,0)+IF($C102=$R$94,O67,0)</f>
        <v>0</v>
      </c>
      <c r="U102" s="478">
        <f t="shared" ref="U102:U118" si="37">IF($C102=$R$95,O67,0)+IF($C102=$R$89,U67,0)+IF($C102=$R$90,T67,0)+IF($C102=$R$91,S67,0)+IF($C102=$R$92,R67,0)+IF($C102=$R$93,Q67,0)+IF($C102=$R$94,P67,0)</f>
        <v>0</v>
      </c>
      <c r="V102" s="643">
        <f t="shared" ref="V102:V118" si="38">IF($C102=$R$95,P67,0)+IF($C102=$R$89,V67,0)+IF($C102=$R$90,U67,0)+IF($C102=$R$91,T67,0)+IF($C102=$R$92,S67,0)+IF($C102=$R$93,R67,0)+IF($C102=$R$94,Q67,0)</f>
        <v>0</v>
      </c>
      <c r="W102" s="478">
        <f>SUM(D102:V102)</f>
        <v>9801</v>
      </c>
      <c r="X102" s="478" t="str">
        <f>IF(W102=SB!E185,"OK","ERROR")</f>
        <v>OK</v>
      </c>
      <c r="Y102" s="479">
        <f t="shared" ref="Y102:Y120" si="39">SUM(D67:P67)</f>
        <v>9801</v>
      </c>
      <c r="Z102" s="478">
        <f t="shared" ref="Z102:Z120" si="40">SUM(E102:P102)</f>
        <v>9014.5</v>
      </c>
      <c r="AA102" s="668">
        <f t="shared" ref="AA102:AA120" si="41">IF(Y102=0,0,Z102/Y102)</f>
        <v>0.91975308641975306</v>
      </c>
      <c r="AB102" s="479">
        <f t="shared" ref="AB102:AB120" si="42">+Y102-Z102</f>
        <v>786.5</v>
      </c>
      <c r="AC102" s="668">
        <f t="shared" ref="AC102:AC120" si="43">IF(Y102=0,0,AB102/Y102)</f>
        <v>8.0246913580246909E-2</v>
      </c>
    </row>
    <row r="103" spans="1:30" ht="12" customHeight="1" x14ac:dyDescent="0.15">
      <c r="A103" s="478"/>
      <c r="B103" s="1007" t="str">
        <f>SB!$D$186</f>
        <v>variables de producción o servicio</v>
      </c>
      <c r="C103" s="1007" t="str">
        <f>'4a'!D40</f>
        <v>30 días</v>
      </c>
      <c r="D103" s="1007">
        <f t="shared" si="19"/>
        <v>0</v>
      </c>
      <c r="E103" s="478">
        <f t="shared" si="21"/>
        <v>0</v>
      </c>
      <c r="F103" s="478">
        <f t="shared" si="22"/>
        <v>0</v>
      </c>
      <c r="G103" s="478">
        <f t="shared" si="23"/>
        <v>0</v>
      </c>
      <c r="H103" s="478">
        <f t="shared" si="24"/>
        <v>0</v>
      </c>
      <c r="I103" s="478">
        <f t="shared" si="25"/>
        <v>0</v>
      </c>
      <c r="J103" s="478">
        <f t="shared" si="26"/>
        <v>0</v>
      </c>
      <c r="K103" s="478">
        <f t="shared" si="27"/>
        <v>0</v>
      </c>
      <c r="L103" s="478">
        <f t="shared" si="28"/>
        <v>0</v>
      </c>
      <c r="M103" s="478">
        <f t="shared" si="29"/>
        <v>0</v>
      </c>
      <c r="N103" s="478">
        <f t="shared" si="30"/>
        <v>0</v>
      </c>
      <c r="O103" s="478">
        <f t="shared" si="31"/>
        <v>0</v>
      </c>
      <c r="P103" s="478">
        <f t="shared" si="32"/>
        <v>0</v>
      </c>
      <c r="Q103" s="1004">
        <f t="shared" si="33"/>
        <v>0</v>
      </c>
      <c r="R103" s="478">
        <f t="shared" si="34"/>
        <v>0</v>
      </c>
      <c r="S103" s="478">
        <f t="shared" si="35"/>
        <v>0</v>
      </c>
      <c r="T103" s="478">
        <f t="shared" si="36"/>
        <v>0</v>
      </c>
      <c r="U103" s="478">
        <f t="shared" si="37"/>
        <v>0</v>
      </c>
      <c r="V103" s="643">
        <f t="shared" si="38"/>
        <v>0</v>
      </c>
      <c r="W103" s="478">
        <f t="shared" ref="W103:W120" si="44">SUM(D103:V103)</f>
        <v>0</v>
      </c>
      <c r="X103" s="478" t="str">
        <f>IF(W103=SB!E190,"OK","ERROR")</f>
        <v>OK</v>
      </c>
      <c r="Y103" s="479">
        <f t="shared" si="39"/>
        <v>0</v>
      </c>
      <c r="Z103" s="478">
        <f t="shared" si="40"/>
        <v>0</v>
      </c>
      <c r="AA103" s="668">
        <f t="shared" si="41"/>
        <v>0</v>
      </c>
      <c r="AB103" s="479">
        <f t="shared" si="42"/>
        <v>0</v>
      </c>
      <c r="AC103" s="668">
        <f t="shared" si="43"/>
        <v>0</v>
      </c>
    </row>
    <row r="104" spans="1:30" ht="12" customHeight="1" x14ac:dyDescent="0.15">
      <c r="A104" s="478"/>
      <c r="B104" s="1007" t="str">
        <f>SB!$D$191</f>
        <v>publicidad y promoción</v>
      </c>
      <c r="C104" s="1007" t="str">
        <f>'4a'!D41</f>
        <v>60 días</v>
      </c>
      <c r="D104" s="1007">
        <f t="shared" si="19"/>
        <v>0</v>
      </c>
      <c r="E104" s="478">
        <f t="shared" si="21"/>
        <v>0</v>
      </c>
      <c r="F104" s="478">
        <f t="shared" si="22"/>
        <v>0</v>
      </c>
      <c r="G104" s="478">
        <f t="shared" si="23"/>
        <v>242</v>
      </c>
      <c r="H104" s="478">
        <f t="shared" si="24"/>
        <v>242</v>
      </c>
      <c r="I104" s="478">
        <f t="shared" si="25"/>
        <v>242</v>
      </c>
      <c r="J104" s="478">
        <f t="shared" si="26"/>
        <v>242</v>
      </c>
      <c r="K104" s="478">
        <f t="shared" si="27"/>
        <v>242</v>
      </c>
      <c r="L104" s="478">
        <f t="shared" si="28"/>
        <v>242</v>
      </c>
      <c r="M104" s="478">
        <f t="shared" si="29"/>
        <v>242</v>
      </c>
      <c r="N104" s="478">
        <f t="shared" si="30"/>
        <v>242</v>
      </c>
      <c r="O104" s="478">
        <f t="shared" si="31"/>
        <v>242</v>
      </c>
      <c r="P104" s="478">
        <f t="shared" si="32"/>
        <v>242</v>
      </c>
      <c r="Q104" s="1004">
        <f t="shared" si="33"/>
        <v>242</v>
      </c>
      <c r="R104" s="478">
        <f t="shared" si="34"/>
        <v>242</v>
      </c>
      <c r="S104" s="478">
        <f t="shared" si="35"/>
        <v>0</v>
      </c>
      <c r="T104" s="478">
        <f t="shared" si="36"/>
        <v>0</v>
      </c>
      <c r="U104" s="478">
        <f t="shared" si="37"/>
        <v>0</v>
      </c>
      <c r="V104" s="643">
        <f t="shared" si="38"/>
        <v>0</v>
      </c>
      <c r="W104" s="478">
        <f t="shared" si="44"/>
        <v>2904</v>
      </c>
      <c r="X104" s="478" t="str">
        <f>IF(W104=SB!E224,"OK","ERROR")</f>
        <v>OK</v>
      </c>
      <c r="Y104" s="479">
        <f t="shared" si="39"/>
        <v>2904</v>
      </c>
      <c r="Z104" s="478">
        <f t="shared" si="40"/>
        <v>2420</v>
      </c>
      <c r="AA104" s="668">
        <f t="shared" si="41"/>
        <v>0.83333333333333337</v>
      </c>
      <c r="AB104" s="479">
        <f t="shared" si="42"/>
        <v>484</v>
      </c>
      <c r="AC104" s="668">
        <f t="shared" si="43"/>
        <v>0.16666666666666666</v>
      </c>
    </row>
    <row r="105" spans="1:30" ht="12" customHeight="1" x14ac:dyDescent="0.15">
      <c r="A105" s="478"/>
      <c r="B105" s="1007" t="str">
        <f>SB!$D$225</f>
        <v>otros gastos de marketing</v>
      </c>
      <c r="C105" s="1007" t="str">
        <f>'4a'!D42</f>
        <v>30 días</v>
      </c>
      <c r="D105" s="1007">
        <f t="shared" si="19"/>
        <v>0</v>
      </c>
      <c r="E105" s="478">
        <f t="shared" si="21"/>
        <v>0</v>
      </c>
      <c r="F105" s="478">
        <f t="shared" si="22"/>
        <v>0</v>
      </c>
      <c r="G105" s="478">
        <f t="shared" si="23"/>
        <v>0</v>
      </c>
      <c r="H105" s="478">
        <f t="shared" si="24"/>
        <v>0</v>
      </c>
      <c r="I105" s="478">
        <f t="shared" si="25"/>
        <v>0</v>
      </c>
      <c r="J105" s="478">
        <f t="shared" si="26"/>
        <v>0</v>
      </c>
      <c r="K105" s="478">
        <f t="shared" si="27"/>
        <v>0</v>
      </c>
      <c r="L105" s="478">
        <f t="shared" si="28"/>
        <v>0</v>
      </c>
      <c r="M105" s="478">
        <f t="shared" si="29"/>
        <v>0</v>
      </c>
      <c r="N105" s="478">
        <f t="shared" si="30"/>
        <v>0</v>
      </c>
      <c r="O105" s="478">
        <f t="shared" si="31"/>
        <v>0</v>
      </c>
      <c r="P105" s="478">
        <f t="shared" si="32"/>
        <v>0</v>
      </c>
      <c r="Q105" s="1004">
        <f t="shared" si="33"/>
        <v>0</v>
      </c>
      <c r="R105" s="478">
        <f t="shared" si="34"/>
        <v>0</v>
      </c>
      <c r="S105" s="478">
        <f t="shared" si="35"/>
        <v>0</v>
      </c>
      <c r="T105" s="478">
        <f t="shared" si="36"/>
        <v>0</v>
      </c>
      <c r="U105" s="478">
        <f t="shared" si="37"/>
        <v>0</v>
      </c>
      <c r="V105" s="643">
        <f t="shared" si="38"/>
        <v>0</v>
      </c>
      <c r="W105" s="478">
        <f t="shared" si="44"/>
        <v>0</v>
      </c>
      <c r="X105" s="478" t="str">
        <f>IF(W105=SB!E258,"OK","ERROR")</f>
        <v>OK</v>
      </c>
      <c r="Y105" s="479">
        <f t="shared" si="39"/>
        <v>0</v>
      </c>
      <c r="Z105" s="478">
        <f t="shared" si="40"/>
        <v>0</v>
      </c>
      <c r="AA105" s="668">
        <f t="shared" si="41"/>
        <v>0</v>
      </c>
      <c r="AB105" s="479">
        <f t="shared" si="42"/>
        <v>0</v>
      </c>
      <c r="AC105" s="668">
        <f t="shared" si="43"/>
        <v>0</v>
      </c>
    </row>
    <row r="106" spans="1:30" ht="12" customHeight="1" x14ac:dyDescent="0.15">
      <c r="A106" s="478"/>
      <c r="B106" s="1007" t="str">
        <f>SB!$D$259</f>
        <v>gastos de ventas</v>
      </c>
      <c r="C106" s="1007" t="str">
        <f>'4a'!D43</f>
        <v>30 días</v>
      </c>
      <c r="D106" s="1007">
        <f t="shared" si="19"/>
        <v>0</v>
      </c>
      <c r="E106" s="478">
        <f t="shared" si="21"/>
        <v>0</v>
      </c>
      <c r="F106" s="478">
        <f t="shared" si="22"/>
        <v>0</v>
      </c>
      <c r="G106" s="478">
        <f t="shared" si="23"/>
        <v>0</v>
      </c>
      <c r="H106" s="478">
        <f t="shared" si="24"/>
        <v>0</v>
      </c>
      <c r="I106" s="478">
        <f t="shared" si="25"/>
        <v>0</v>
      </c>
      <c r="J106" s="478">
        <f t="shared" si="26"/>
        <v>0</v>
      </c>
      <c r="K106" s="478">
        <f t="shared" si="27"/>
        <v>0</v>
      </c>
      <c r="L106" s="478">
        <f t="shared" si="28"/>
        <v>0</v>
      </c>
      <c r="M106" s="478">
        <f t="shared" si="29"/>
        <v>0</v>
      </c>
      <c r="N106" s="478">
        <f t="shared" si="30"/>
        <v>0</v>
      </c>
      <c r="O106" s="478">
        <f t="shared" si="31"/>
        <v>0</v>
      </c>
      <c r="P106" s="478">
        <f t="shared" si="32"/>
        <v>0</v>
      </c>
      <c r="Q106" s="1004">
        <f t="shared" si="33"/>
        <v>0</v>
      </c>
      <c r="R106" s="478">
        <f t="shared" si="34"/>
        <v>0</v>
      </c>
      <c r="S106" s="478">
        <f t="shared" si="35"/>
        <v>0</v>
      </c>
      <c r="T106" s="478">
        <f t="shared" si="36"/>
        <v>0</v>
      </c>
      <c r="U106" s="478">
        <f t="shared" si="37"/>
        <v>0</v>
      </c>
      <c r="V106" s="643">
        <f t="shared" si="38"/>
        <v>0</v>
      </c>
      <c r="W106" s="478">
        <f t="shared" si="44"/>
        <v>0</v>
      </c>
      <c r="X106" s="478" t="str">
        <f>IF(W106=SB!E263,"OK","ERROR")</f>
        <v>OK</v>
      </c>
      <c r="Y106" s="479">
        <f t="shared" si="39"/>
        <v>0</v>
      </c>
      <c r="Z106" s="478">
        <f t="shared" si="40"/>
        <v>0</v>
      </c>
      <c r="AA106" s="668">
        <f t="shared" si="41"/>
        <v>0</v>
      </c>
      <c r="AB106" s="479">
        <f t="shared" si="42"/>
        <v>0</v>
      </c>
      <c r="AC106" s="668">
        <f t="shared" si="43"/>
        <v>0</v>
      </c>
    </row>
    <row r="107" spans="1:30" ht="12" customHeight="1" x14ac:dyDescent="0.15">
      <c r="A107" s="478"/>
      <c r="B107" s="1007" t="str">
        <f>SB!$D$264</f>
        <v>gastos variables de ventas</v>
      </c>
      <c r="C107" s="1007" t="str">
        <f>'4a'!D44</f>
        <v>30 días</v>
      </c>
      <c r="D107" s="1007">
        <f t="shared" si="19"/>
        <v>0</v>
      </c>
      <c r="E107" s="478">
        <f t="shared" si="21"/>
        <v>0</v>
      </c>
      <c r="F107" s="478">
        <f t="shared" si="22"/>
        <v>0</v>
      </c>
      <c r="G107" s="478">
        <f t="shared" si="23"/>
        <v>0</v>
      </c>
      <c r="H107" s="478">
        <f t="shared" si="24"/>
        <v>0</v>
      </c>
      <c r="I107" s="478">
        <f t="shared" si="25"/>
        <v>0</v>
      </c>
      <c r="J107" s="478">
        <f t="shared" si="26"/>
        <v>0</v>
      </c>
      <c r="K107" s="478">
        <f t="shared" si="27"/>
        <v>0</v>
      </c>
      <c r="L107" s="478">
        <f t="shared" si="28"/>
        <v>0</v>
      </c>
      <c r="M107" s="478">
        <f t="shared" si="29"/>
        <v>0</v>
      </c>
      <c r="N107" s="478">
        <f t="shared" si="30"/>
        <v>0</v>
      </c>
      <c r="O107" s="478">
        <f t="shared" si="31"/>
        <v>0</v>
      </c>
      <c r="P107" s="478">
        <f t="shared" si="32"/>
        <v>0</v>
      </c>
      <c r="Q107" s="1004">
        <f t="shared" si="33"/>
        <v>0</v>
      </c>
      <c r="R107" s="478">
        <f t="shared" si="34"/>
        <v>0</v>
      </c>
      <c r="S107" s="478">
        <f t="shared" si="35"/>
        <v>0</v>
      </c>
      <c r="T107" s="478">
        <f t="shared" si="36"/>
        <v>0</v>
      </c>
      <c r="U107" s="478">
        <f t="shared" si="37"/>
        <v>0</v>
      </c>
      <c r="V107" s="643">
        <f t="shared" si="38"/>
        <v>0</v>
      </c>
      <c r="W107" s="478">
        <f t="shared" si="44"/>
        <v>0</v>
      </c>
      <c r="X107" s="478" t="str">
        <f>IF(W107=SB!E268,"OK","ERROR")</f>
        <v>OK</v>
      </c>
      <c r="Y107" s="479">
        <f t="shared" si="39"/>
        <v>0</v>
      </c>
      <c r="Z107" s="478">
        <f t="shared" si="40"/>
        <v>0</v>
      </c>
      <c r="AA107" s="668">
        <f t="shared" si="41"/>
        <v>0</v>
      </c>
      <c r="AB107" s="479">
        <f t="shared" si="42"/>
        <v>0</v>
      </c>
      <c r="AC107" s="668">
        <f t="shared" si="43"/>
        <v>0</v>
      </c>
    </row>
    <row r="108" spans="1:30" ht="12" customHeight="1" x14ac:dyDescent="0.15">
      <c r="A108" s="478"/>
      <c r="B108" s="1007" t="str">
        <f>SB!$D$270</f>
        <v>Alquileres</v>
      </c>
      <c r="C108" s="1007" t="str">
        <f>'4a'!D45</f>
        <v>en el MES</v>
      </c>
      <c r="D108" s="1007">
        <f t="shared" si="19"/>
        <v>0</v>
      </c>
      <c r="E108" s="478">
        <f t="shared" si="21"/>
        <v>302.5</v>
      </c>
      <c r="F108" s="478">
        <f t="shared" si="22"/>
        <v>302.5</v>
      </c>
      <c r="G108" s="478">
        <f t="shared" si="23"/>
        <v>302.5</v>
      </c>
      <c r="H108" s="478">
        <f t="shared" si="24"/>
        <v>302.5</v>
      </c>
      <c r="I108" s="478">
        <f t="shared" si="25"/>
        <v>302.5</v>
      </c>
      <c r="J108" s="478">
        <f t="shared" si="26"/>
        <v>302.5</v>
      </c>
      <c r="K108" s="478">
        <f t="shared" si="27"/>
        <v>302.5</v>
      </c>
      <c r="L108" s="478">
        <f t="shared" si="28"/>
        <v>302.5</v>
      </c>
      <c r="M108" s="478">
        <f t="shared" si="29"/>
        <v>302.5</v>
      </c>
      <c r="N108" s="478">
        <f t="shared" si="30"/>
        <v>302.5</v>
      </c>
      <c r="O108" s="478">
        <f t="shared" si="31"/>
        <v>302.5</v>
      </c>
      <c r="P108" s="478">
        <f t="shared" si="32"/>
        <v>302.5</v>
      </c>
      <c r="Q108" s="1004">
        <f t="shared" si="33"/>
        <v>0</v>
      </c>
      <c r="R108" s="478">
        <f t="shared" si="34"/>
        <v>0</v>
      </c>
      <c r="S108" s="478">
        <f t="shared" si="35"/>
        <v>0</v>
      </c>
      <c r="T108" s="478">
        <f t="shared" si="36"/>
        <v>0</v>
      </c>
      <c r="U108" s="478">
        <f t="shared" si="37"/>
        <v>0</v>
      </c>
      <c r="V108" s="643">
        <f t="shared" si="38"/>
        <v>0</v>
      </c>
      <c r="W108" s="478">
        <f t="shared" si="44"/>
        <v>3630</v>
      </c>
      <c r="X108" s="478" t="str">
        <f>IF(W108=SB!E273,"OK","ERROR")</f>
        <v>OK</v>
      </c>
      <c r="Y108" s="479">
        <f t="shared" si="39"/>
        <v>3630</v>
      </c>
      <c r="Z108" s="478">
        <f t="shared" si="40"/>
        <v>3630</v>
      </c>
      <c r="AA108" s="668">
        <f t="shared" si="41"/>
        <v>1</v>
      </c>
      <c r="AB108" s="479">
        <f t="shared" si="42"/>
        <v>0</v>
      </c>
      <c r="AC108" s="668">
        <f t="shared" si="43"/>
        <v>0</v>
      </c>
    </row>
    <row r="109" spans="1:30" ht="12" customHeight="1" x14ac:dyDescent="0.15">
      <c r="A109" s="478"/>
      <c r="B109" s="1007" t="str">
        <f>SB!$D$274</f>
        <v>Suministros</v>
      </c>
      <c r="C109" s="1007" t="str">
        <f>'4a'!D46</f>
        <v>en el MES</v>
      </c>
      <c r="D109" s="1007">
        <f t="shared" si="19"/>
        <v>0</v>
      </c>
      <c r="E109" s="478">
        <f t="shared" si="21"/>
        <v>0</v>
      </c>
      <c r="F109" s="478">
        <f t="shared" si="22"/>
        <v>0</v>
      </c>
      <c r="G109" s="478">
        <f t="shared" si="23"/>
        <v>0</v>
      </c>
      <c r="H109" s="478">
        <f t="shared" si="24"/>
        <v>0</v>
      </c>
      <c r="I109" s="478">
        <f t="shared" si="25"/>
        <v>0</v>
      </c>
      <c r="J109" s="478">
        <f t="shared" si="26"/>
        <v>0</v>
      </c>
      <c r="K109" s="478">
        <f t="shared" si="27"/>
        <v>0</v>
      </c>
      <c r="L109" s="478">
        <f t="shared" si="28"/>
        <v>0</v>
      </c>
      <c r="M109" s="478">
        <f t="shared" si="29"/>
        <v>0</v>
      </c>
      <c r="N109" s="478">
        <f t="shared" si="30"/>
        <v>0</v>
      </c>
      <c r="O109" s="478">
        <f t="shared" si="31"/>
        <v>0</v>
      </c>
      <c r="P109" s="478">
        <f t="shared" si="32"/>
        <v>0</v>
      </c>
      <c r="Q109" s="1004">
        <f t="shared" si="33"/>
        <v>0</v>
      </c>
      <c r="R109" s="478">
        <f t="shared" si="34"/>
        <v>0</v>
      </c>
      <c r="S109" s="478">
        <f t="shared" si="35"/>
        <v>0</v>
      </c>
      <c r="T109" s="478">
        <f t="shared" si="36"/>
        <v>0</v>
      </c>
      <c r="U109" s="478">
        <f t="shared" si="37"/>
        <v>0</v>
      </c>
      <c r="V109" s="643">
        <f t="shared" si="38"/>
        <v>0</v>
      </c>
      <c r="W109" s="478">
        <f t="shared" si="44"/>
        <v>0</v>
      </c>
      <c r="X109" s="478" t="str">
        <f>IF(W109=SB!E277,"OK","ERROR")</f>
        <v>OK</v>
      </c>
      <c r="Y109" s="479">
        <f t="shared" si="39"/>
        <v>0</v>
      </c>
      <c r="Z109" s="478">
        <f t="shared" si="40"/>
        <v>0</v>
      </c>
      <c r="AA109" s="668">
        <f t="shared" si="41"/>
        <v>0</v>
      </c>
      <c r="AB109" s="479">
        <f t="shared" si="42"/>
        <v>0</v>
      </c>
      <c r="AC109" s="668">
        <f t="shared" si="43"/>
        <v>0</v>
      </c>
    </row>
    <row r="110" spans="1:30" ht="12" customHeight="1" x14ac:dyDescent="0.15">
      <c r="A110" s="478"/>
      <c r="B110" s="1007" t="str">
        <f>SB!$D$278</f>
        <v>Mantenimiento</v>
      </c>
      <c r="C110" s="1007" t="str">
        <f>'4a'!D47</f>
        <v>en el MES</v>
      </c>
      <c r="D110" s="1007">
        <f t="shared" si="19"/>
        <v>0</v>
      </c>
      <c r="E110" s="478">
        <f t="shared" si="21"/>
        <v>0</v>
      </c>
      <c r="F110" s="478">
        <f t="shared" si="22"/>
        <v>0</v>
      </c>
      <c r="G110" s="478">
        <f t="shared" si="23"/>
        <v>0</v>
      </c>
      <c r="H110" s="478">
        <f t="shared" si="24"/>
        <v>0</v>
      </c>
      <c r="I110" s="478">
        <f t="shared" si="25"/>
        <v>0</v>
      </c>
      <c r="J110" s="478">
        <f t="shared" si="26"/>
        <v>0</v>
      </c>
      <c r="K110" s="478">
        <f t="shared" si="27"/>
        <v>0</v>
      </c>
      <c r="L110" s="478">
        <f t="shared" si="28"/>
        <v>0</v>
      </c>
      <c r="M110" s="478">
        <f t="shared" si="29"/>
        <v>0</v>
      </c>
      <c r="N110" s="478">
        <f t="shared" si="30"/>
        <v>0</v>
      </c>
      <c r="O110" s="478">
        <f t="shared" si="31"/>
        <v>0</v>
      </c>
      <c r="P110" s="478">
        <f t="shared" si="32"/>
        <v>0</v>
      </c>
      <c r="Q110" s="1004">
        <f t="shared" si="33"/>
        <v>0</v>
      </c>
      <c r="R110" s="478">
        <f t="shared" si="34"/>
        <v>0</v>
      </c>
      <c r="S110" s="478">
        <f t="shared" si="35"/>
        <v>0</v>
      </c>
      <c r="T110" s="478">
        <f t="shared" si="36"/>
        <v>0</v>
      </c>
      <c r="U110" s="478">
        <f t="shared" si="37"/>
        <v>0</v>
      </c>
      <c r="V110" s="643">
        <f t="shared" si="38"/>
        <v>0</v>
      </c>
      <c r="W110" s="478">
        <f t="shared" si="44"/>
        <v>0</v>
      </c>
      <c r="X110" s="478" t="str">
        <f>IF(W110=SB!E281,"OK","ERROR")</f>
        <v>OK</v>
      </c>
      <c r="Y110" s="479">
        <f t="shared" si="39"/>
        <v>0</v>
      </c>
      <c r="Z110" s="478">
        <f t="shared" si="40"/>
        <v>0</v>
      </c>
      <c r="AA110" s="668">
        <f t="shared" si="41"/>
        <v>0</v>
      </c>
      <c r="AB110" s="479">
        <f t="shared" si="42"/>
        <v>0</v>
      </c>
      <c r="AC110" s="668">
        <f t="shared" si="43"/>
        <v>0</v>
      </c>
    </row>
    <row r="111" spans="1:30" ht="12" customHeight="1" x14ac:dyDescent="0.15">
      <c r="A111" s="478"/>
      <c r="B111" s="1007" t="str">
        <f>SB!$D$282</f>
        <v>Material Oficina</v>
      </c>
      <c r="C111" s="1007" t="str">
        <f>'4a'!D48</f>
        <v>60 días</v>
      </c>
      <c r="D111" s="1007">
        <f t="shared" si="19"/>
        <v>0</v>
      </c>
      <c r="E111" s="478">
        <f t="shared" si="21"/>
        <v>0</v>
      </c>
      <c r="F111" s="478">
        <f t="shared" si="22"/>
        <v>0</v>
      </c>
      <c r="G111" s="478">
        <f t="shared" si="23"/>
        <v>60.5</v>
      </c>
      <c r="H111" s="478">
        <f t="shared" si="24"/>
        <v>60.5</v>
      </c>
      <c r="I111" s="478">
        <f t="shared" si="25"/>
        <v>60.5</v>
      </c>
      <c r="J111" s="478">
        <f t="shared" si="26"/>
        <v>60.5</v>
      </c>
      <c r="K111" s="478">
        <f t="shared" si="27"/>
        <v>60.5</v>
      </c>
      <c r="L111" s="478">
        <f t="shared" si="28"/>
        <v>60.5</v>
      </c>
      <c r="M111" s="478">
        <f t="shared" si="29"/>
        <v>60.5</v>
      </c>
      <c r="N111" s="478">
        <f t="shared" si="30"/>
        <v>60.5</v>
      </c>
      <c r="O111" s="478">
        <f t="shared" si="31"/>
        <v>60.5</v>
      </c>
      <c r="P111" s="478">
        <f t="shared" si="32"/>
        <v>60.5</v>
      </c>
      <c r="Q111" s="1004">
        <f t="shared" si="33"/>
        <v>60.5</v>
      </c>
      <c r="R111" s="478">
        <f t="shared" si="34"/>
        <v>60.5</v>
      </c>
      <c r="S111" s="478">
        <f t="shared" si="35"/>
        <v>0</v>
      </c>
      <c r="T111" s="478">
        <f t="shared" si="36"/>
        <v>0</v>
      </c>
      <c r="U111" s="478">
        <f t="shared" si="37"/>
        <v>0</v>
      </c>
      <c r="V111" s="643">
        <f t="shared" si="38"/>
        <v>0</v>
      </c>
      <c r="W111" s="478">
        <f t="shared" si="44"/>
        <v>726</v>
      </c>
      <c r="X111" s="478" t="str">
        <f>IF(W111=SB!E285,"OK","ERROR")</f>
        <v>OK</v>
      </c>
      <c r="Y111" s="479">
        <f t="shared" si="39"/>
        <v>726</v>
      </c>
      <c r="Z111" s="478">
        <f t="shared" si="40"/>
        <v>605</v>
      </c>
      <c r="AA111" s="668">
        <f t="shared" si="41"/>
        <v>0.83333333333333337</v>
      </c>
      <c r="AB111" s="479">
        <f t="shared" si="42"/>
        <v>121</v>
      </c>
      <c r="AC111" s="668">
        <f t="shared" si="43"/>
        <v>0.16666666666666666</v>
      </c>
    </row>
    <row r="112" spans="1:30" ht="12" customHeight="1" x14ac:dyDescent="0.15">
      <c r="A112" s="478"/>
      <c r="B112" s="1007" t="str">
        <f>pr!$C$44</f>
        <v>Tributos</v>
      </c>
      <c r="C112" s="1007" t="str">
        <f>'4a'!D49</f>
        <v>en el MES</v>
      </c>
      <c r="D112" s="1007">
        <f t="shared" si="19"/>
        <v>0</v>
      </c>
      <c r="E112" s="478">
        <f t="shared" si="21"/>
        <v>0</v>
      </c>
      <c r="F112" s="478">
        <f t="shared" si="22"/>
        <v>0</v>
      </c>
      <c r="G112" s="478">
        <f t="shared" si="23"/>
        <v>0</v>
      </c>
      <c r="H112" s="478">
        <f t="shared" si="24"/>
        <v>0</v>
      </c>
      <c r="I112" s="478">
        <f t="shared" si="25"/>
        <v>0</v>
      </c>
      <c r="J112" s="478">
        <f t="shared" si="26"/>
        <v>0</v>
      </c>
      <c r="K112" s="478">
        <f t="shared" si="27"/>
        <v>0</v>
      </c>
      <c r="L112" s="478">
        <f t="shared" si="28"/>
        <v>0</v>
      </c>
      <c r="M112" s="478">
        <f t="shared" si="29"/>
        <v>0</v>
      </c>
      <c r="N112" s="478">
        <f t="shared" si="30"/>
        <v>0</v>
      </c>
      <c r="O112" s="478">
        <f t="shared" si="31"/>
        <v>0</v>
      </c>
      <c r="P112" s="478">
        <f t="shared" si="32"/>
        <v>0</v>
      </c>
      <c r="Q112" s="1004">
        <f t="shared" si="33"/>
        <v>0</v>
      </c>
      <c r="R112" s="478">
        <f t="shared" si="34"/>
        <v>0</v>
      </c>
      <c r="S112" s="478">
        <f t="shared" si="35"/>
        <v>0</v>
      </c>
      <c r="T112" s="478">
        <f t="shared" si="36"/>
        <v>0</v>
      </c>
      <c r="U112" s="478">
        <f t="shared" si="37"/>
        <v>0</v>
      </c>
      <c r="V112" s="643">
        <f t="shared" si="38"/>
        <v>0</v>
      </c>
      <c r="W112" s="478">
        <f>SUM(D112:V112)</f>
        <v>0</v>
      </c>
      <c r="X112" s="478" t="str">
        <f>IF(W112=pr!D44,"OK","ERROR")</f>
        <v>OK</v>
      </c>
      <c r="Y112" s="479">
        <f t="shared" si="39"/>
        <v>0</v>
      </c>
      <c r="Z112" s="478">
        <f t="shared" si="40"/>
        <v>0</v>
      </c>
      <c r="AA112" s="668">
        <f t="shared" si="41"/>
        <v>0</v>
      </c>
      <c r="AB112" s="479">
        <f t="shared" si="42"/>
        <v>0</v>
      </c>
      <c r="AC112" s="668">
        <f t="shared" si="43"/>
        <v>0</v>
      </c>
    </row>
    <row r="113" spans="1:29" ht="12" customHeight="1" x14ac:dyDescent="0.15">
      <c r="A113" s="478"/>
      <c r="B113" s="1007" t="str">
        <f>SB!$D$286</f>
        <v>Transportes</v>
      </c>
      <c r="C113" s="1007" t="str">
        <f>'4a'!D50</f>
        <v>30 días</v>
      </c>
      <c r="D113" s="1007">
        <f t="shared" si="19"/>
        <v>0</v>
      </c>
      <c r="E113" s="478">
        <f t="shared" si="21"/>
        <v>0</v>
      </c>
      <c r="F113" s="478">
        <f t="shared" si="22"/>
        <v>0</v>
      </c>
      <c r="G113" s="478">
        <f t="shared" si="23"/>
        <v>0</v>
      </c>
      <c r="H113" s="478">
        <f t="shared" si="24"/>
        <v>0</v>
      </c>
      <c r="I113" s="478">
        <f t="shared" si="25"/>
        <v>0</v>
      </c>
      <c r="J113" s="478">
        <f t="shared" si="26"/>
        <v>0</v>
      </c>
      <c r="K113" s="478">
        <f t="shared" si="27"/>
        <v>0</v>
      </c>
      <c r="L113" s="478">
        <f t="shared" si="28"/>
        <v>0</v>
      </c>
      <c r="M113" s="478">
        <f t="shared" si="29"/>
        <v>0</v>
      </c>
      <c r="N113" s="478">
        <f t="shared" si="30"/>
        <v>0</v>
      </c>
      <c r="O113" s="478">
        <f t="shared" si="31"/>
        <v>0</v>
      </c>
      <c r="P113" s="478">
        <f t="shared" si="32"/>
        <v>0</v>
      </c>
      <c r="Q113" s="1004">
        <f t="shared" si="33"/>
        <v>0</v>
      </c>
      <c r="R113" s="478">
        <f t="shared" si="34"/>
        <v>0</v>
      </c>
      <c r="S113" s="478">
        <f t="shared" si="35"/>
        <v>0</v>
      </c>
      <c r="T113" s="478">
        <f t="shared" si="36"/>
        <v>0</v>
      </c>
      <c r="U113" s="478">
        <f t="shared" si="37"/>
        <v>0</v>
      </c>
      <c r="V113" s="643">
        <f t="shared" si="38"/>
        <v>0</v>
      </c>
      <c r="W113" s="478">
        <f t="shared" si="44"/>
        <v>0</v>
      </c>
      <c r="X113" s="478" t="str">
        <f>IF(W113=SB!E289,"OK","ERROR")</f>
        <v>OK</v>
      </c>
      <c r="Y113" s="479">
        <f t="shared" si="39"/>
        <v>0</v>
      </c>
      <c r="Z113" s="478">
        <f t="shared" si="40"/>
        <v>0</v>
      </c>
      <c r="AA113" s="668">
        <f t="shared" si="41"/>
        <v>0</v>
      </c>
      <c r="AB113" s="479">
        <f t="shared" si="42"/>
        <v>0</v>
      </c>
      <c r="AC113" s="668">
        <f t="shared" si="43"/>
        <v>0</v>
      </c>
    </row>
    <row r="114" spans="1:29" ht="12" customHeight="1" x14ac:dyDescent="0.15">
      <c r="A114" s="478"/>
      <c r="B114" s="1007" t="str">
        <f>SB!$D$290</f>
        <v>Viajes y varios</v>
      </c>
      <c r="C114" s="1007" t="str">
        <f>'4a'!D51</f>
        <v>en el MES</v>
      </c>
      <c r="D114" s="1007">
        <f t="shared" si="19"/>
        <v>0</v>
      </c>
      <c r="E114" s="478">
        <f t="shared" si="21"/>
        <v>121</v>
      </c>
      <c r="F114" s="478">
        <f t="shared" si="22"/>
        <v>121</v>
      </c>
      <c r="G114" s="478">
        <f t="shared" si="23"/>
        <v>121</v>
      </c>
      <c r="H114" s="478">
        <f t="shared" si="24"/>
        <v>121</v>
      </c>
      <c r="I114" s="478">
        <f t="shared" si="25"/>
        <v>121</v>
      </c>
      <c r="J114" s="478">
        <f t="shared" si="26"/>
        <v>121</v>
      </c>
      <c r="K114" s="478">
        <f t="shared" si="27"/>
        <v>121</v>
      </c>
      <c r="L114" s="478">
        <f t="shared" si="28"/>
        <v>121</v>
      </c>
      <c r="M114" s="478">
        <f t="shared" si="29"/>
        <v>121</v>
      </c>
      <c r="N114" s="478">
        <f t="shared" si="30"/>
        <v>121</v>
      </c>
      <c r="O114" s="478">
        <f t="shared" si="31"/>
        <v>121</v>
      </c>
      <c r="P114" s="478">
        <f t="shared" si="32"/>
        <v>121</v>
      </c>
      <c r="Q114" s="1004">
        <f t="shared" si="33"/>
        <v>0</v>
      </c>
      <c r="R114" s="478">
        <f t="shared" si="34"/>
        <v>0</v>
      </c>
      <c r="S114" s="478">
        <f t="shared" si="35"/>
        <v>0</v>
      </c>
      <c r="T114" s="478">
        <f t="shared" si="36"/>
        <v>0</v>
      </c>
      <c r="U114" s="478">
        <f t="shared" si="37"/>
        <v>0</v>
      </c>
      <c r="V114" s="643">
        <f t="shared" si="38"/>
        <v>0</v>
      </c>
      <c r="W114" s="478">
        <f t="shared" si="44"/>
        <v>1452</v>
      </c>
      <c r="X114" s="478" t="str">
        <f>IF(W114=SB!E293,"OK","ERROR")</f>
        <v>OK</v>
      </c>
      <c r="Y114" s="479">
        <f t="shared" si="39"/>
        <v>1452</v>
      </c>
      <c r="Z114" s="478">
        <f t="shared" si="40"/>
        <v>1452</v>
      </c>
      <c r="AA114" s="668">
        <f t="shared" si="41"/>
        <v>1</v>
      </c>
      <c r="AB114" s="479">
        <f t="shared" si="42"/>
        <v>0</v>
      </c>
      <c r="AC114" s="668">
        <f t="shared" si="43"/>
        <v>0</v>
      </c>
    </row>
    <row r="115" spans="1:29" ht="12" customHeight="1" x14ac:dyDescent="0.15">
      <c r="A115" s="478"/>
      <c r="B115" s="1007" t="str">
        <f>SB!$D$294</f>
        <v>Asesorías</v>
      </c>
      <c r="C115" s="1007" t="str">
        <f>'4a'!D52</f>
        <v>30 días</v>
      </c>
      <c r="D115" s="1007">
        <f t="shared" si="19"/>
        <v>0</v>
      </c>
      <c r="E115" s="478">
        <f t="shared" si="21"/>
        <v>0</v>
      </c>
      <c r="F115" s="478">
        <f t="shared" si="22"/>
        <v>145.19999999999999</v>
      </c>
      <c r="G115" s="478">
        <f t="shared" si="23"/>
        <v>145.19999999999999</v>
      </c>
      <c r="H115" s="478">
        <f t="shared" si="24"/>
        <v>145.19999999999999</v>
      </c>
      <c r="I115" s="478">
        <f t="shared" si="25"/>
        <v>145.19999999999999</v>
      </c>
      <c r="J115" s="478">
        <f t="shared" si="26"/>
        <v>145.19999999999999</v>
      </c>
      <c r="K115" s="478">
        <f t="shared" si="27"/>
        <v>145.19999999999999</v>
      </c>
      <c r="L115" s="478">
        <f t="shared" si="28"/>
        <v>145.19999999999999</v>
      </c>
      <c r="M115" s="478">
        <f t="shared" si="29"/>
        <v>145.19999999999999</v>
      </c>
      <c r="N115" s="478">
        <f t="shared" si="30"/>
        <v>145.19999999999999</v>
      </c>
      <c r="O115" s="478">
        <f t="shared" si="31"/>
        <v>145.19999999999999</v>
      </c>
      <c r="P115" s="478">
        <f t="shared" si="32"/>
        <v>145.19999999999999</v>
      </c>
      <c r="Q115" s="1004">
        <f t="shared" si="33"/>
        <v>145.19999999999999</v>
      </c>
      <c r="R115" s="478">
        <f t="shared" si="34"/>
        <v>0</v>
      </c>
      <c r="S115" s="478">
        <f t="shared" si="35"/>
        <v>0</v>
      </c>
      <c r="T115" s="478">
        <f t="shared" si="36"/>
        <v>0</v>
      </c>
      <c r="U115" s="478">
        <f t="shared" si="37"/>
        <v>0</v>
      </c>
      <c r="V115" s="643">
        <f t="shared" si="38"/>
        <v>0</v>
      </c>
      <c r="W115" s="478">
        <f t="shared" si="44"/>
        <v>1742.4000000000003</v>
      </c>
      <c r="X115" s="478" t="str">
        <f>IF(W115=SB!E297,"OK","ERROR")</f>
        <v>OK</v>
      </c>
      <c r="Y115" s="479">
        <f t="shared" si="39"/>
        <v>1742.4000000000003</v>
      </c>
      <c r="Z115" s="478">
        <f t="shared" si="40"/>
        <v>1597.2000000000003</v>
      </c>
      <c r="AA115" s="668">
        <f t="shared" si="41"/>
        <v>0.91666666666666663</v>
      </c>
      <c r="AB115" s="479">
        <f t="shared" si="42"/>
        <v>145.20000000000005</v>
      </c>
      <c r="AC115" s="668">
        <f t="shared" si="43"/>
        <v>8.3333333333333343E-2</v>
      </c>
    </row>
    <row r="116" spans="1:29" ht="12" customHeight="1" x14ac:dyDescent="0.15">
      <c r="A116" s="478"/>
      <c r="B116" s="1007" t="str">
        <f>SB!$D$298</f>
        <v>Otro (uno)</v>
      </c>
      <c r="C116" s="1007" t="str">
        <f>'4a'!D53</f>
        <v>en el MES</v>
      </c>
      <c r="D116" s="1007">
        <f t="shared" si="19"/>
        <v>0</v>
      </c>
      <c r="E116" s="478">
        <f t="shared" si="21"/>
        <v>0</v>
      </c>
      <c r="F116" s="478">
        <f t="shared" si="22"/>
        <v>0</v>
      </c>
      <c r="G116" s="478">
        <f t="shared" si="23"/>
        <v>0</v>
      </c>
      <c r="H116" s="478">
        <f t="shared" si="24"/>
        <v>0</v>
      </c>
      <c r="I116" s="478">
        <f t="shared" si="25"/>
        <v>0</v>
      </c>
      <c r="J116" s="478">
        <f t="shared" si="26"/>
        <v>0</v>
      </c>
      <c r="K116" s="478">
        <f t="shared" si="27"/>
        <v>0</v>
      </c>
      <c r="L116" s="478">
        <f t="shared" si="28"/>
        <v>0</v>
      </c>
      <c r="M116" s="478">
        <f t="shared" si="29"/>
        <v>0</v>
      </c>
      <c r="N116" s="478">
        <f t="shared" si="30"/>
        <v>0</v>
      </c>
      <c r="O116" s="478">
        <f t="shared" si="31"/>
        <v>0</v>
      </c>
      <c r="P116" s="478">
        <f t="shared" si="32"/>
        <v>0</v>
      </c>
      <c r="Q116" s="1004">
        <f t="shared" si="33"/>
        <v>0</v>
      </c>
      <c r="R116" s="478">
        <f t="shared" si="34"/>
        <v>0</v>
      </c>
      <c r="S116" s="478">
        <f t="shared" si="35"/>
        <v>0</v>
      </c>
      <c r="T116" s="478">
        <f t="shared" si="36"/>
        <v>0</v>
      </c>
      <c r="U116" s="478">
        <f t="shared" si="37"/>
        <v>0</v>
      </c>
      <c r="V116" s="643">
        <f t="shared" si="38"/>
        <v>0</v>
      </c>
      <c r="W116" s="478">
        <f t="shared" si="44"/>
        <v>0</v>
      </c>
      <c r="X116" s="478" t="str">
        <f>IF(W116=SB!E301,"OK","ERROR")</f>
        <v>OK</v>
      </c>
      <c r="Y116" s="479">
        <f t="shared" si="39"/>
        <v>0</v>
      </c>
      <c r="Z116" s="478">
        <f t="shared" si="40"/>
        <v>0</v>
      </c>
      <c r="AA116" s="668">
        <f t="shared" si="41"/>
        <v>0</v>
      </c>
      <c r="AB116" s="479">
        <f t="shared" si="42"/>
        <v>0</v>
      </c>
      <c r="AC116" s="668">
        <f t="shared" si="43"/>
        <v>0</v>
      </c>
    </row>
    <row r="117" spans="1:29" ht="12" customHeight="1" x14ac:dyDescent="0.15">
      <c r="A117" s="478"/>
      <c r="B117" s="1007" t="str">
        <f>SB!$D$302</f>
        <v>Otro (dos)</v>
      </c>
      <c r="C117" s="1007" t="str">
        <f>'4a'!D54</f>
        <v>en el MES</v>
      </c>
      <c r="D117" s="1007">
        <f t="shared" si="19"/>
        <v>0</v>
      </c>
      <c r="E117" s="478">
        <f t="shared" si="21"/>
        <v>0</v>
      </c>
      <c r="F117" s="478">
        <f t="shared" si="22"/>
        <v>0</v>
      </c>
      <c r="G117" s="478">
        <f t="shared" si="23"/>
        <v>0</v>
      </c>
      <c r="H117" s="478">
        <f t="shared" si="24"/>
        <v>0</v>
      </c>
      <c r="I117" s="478">
        <f t="shared" si="25"/>
        <v>0</v>
      </c>
      <c r="J117" s="478">
        <f t="shared" si="26"/>
        <v>0</v>
      </c>
      <c r="K117" s="478">
        <f t="shared" si="27"/>
        <v>0</v>
      </c>
      <c r="L117" s="478">
        <f t="shared" si="28"/>
        <v>0</v>
      </c>
      <c r="M117" s="478">
        <f t="shared" si="29"/>
        <v>0</v>
      </c>
      <c r="N117" s="478">
        <f t="shared" si="30"/>
        <v>0</v>
      </c>
      <c r="O117" s="478">
        <f t="shared" si="31"/>
        <v>0</v>
      </c>
      <c r="P117" s="478">
        <f t="shared" si="32"/>
        <v>0</v>
      </c>
      <c r="Q117" s="1004">
        <f t="shared" si="33"/>
        <v>0</v>
      </c>
      <c r="R117" s="478">
        <f t="shared" si="34"/>
        <v>0</v>
      </c>
      <c r="S117" s="478">
        <f t="shared" si="35"/>
        <v>0</v>
      </c>
      <c r="T117" s="478">
        <f t="shared" si="36"/>
        <v>0</v>
      </c>
      <c r="U117" s="478">
        <f t="shared" si="37"/>
        <v>0</v>
      </c>
      <c r="V117" s="643">
        <f t="shared" si="38"/>
        <v>0</v>
      </c>
      <c r="W117" s="478">
        <f t="shared" si="44"/>
        <v>0</v>
      </c>
      <c r="X117" s="478" t="str">
        <f>IF(W117=SB!E305,"OK","ERROR")</f>
        <v>OK</v>
      </c>
      <c r="Y117" s="479">
        <f t="shared" si="39"/>
        <v>0</v>
      </c>
      <c r="Z117" s="478">
        <f t="shared" si="40"/>
        <v>0</v>
      </c>
      <c r="AA117" s="668">
        <f t="shared" si="41"/>
        <v>0</v>
      </c>
      <c r="AB117" s="479">
        <f t="shared" si="42"/>
        <v>0</v>
      </c>
      <c r="AC117" s="668">
        <f t="shared" si="43"/>
        <v>0</v>
      </c>
    </row>
    <row r="118" spans="1:29" ht="12" customHeight="1" x14ac:dyDescent="0.15">
      <c r="A118" s="478"/>
      <c r="B118" s="1007" t="str">
        <f>SB!$D$306</f>
        <v>Otro (tres)</v>
      </c>
      <c r="C118" s="1007" t="str">
        <f>'4a'!D55</f>
        <v>en el MES</v>
      </c>
      <c r="D118" s="1007">
        <f t="shared" si="19"/>
        <v>0</v>
      </c>
      <c r="E118" s="478">
        <f t="shared" si="21"/>
        <v>0</v>
      </c>
      <c r="F118" s="478">
        <f t="shared" si="22"/>
        <v>0</v>
      </c>
      <c r="G118" s="478">
        <f t="shared" si="23"/>
        <v>0</v>
      </c>
      <c r="H118" s="478">
        <f t="shared" si="24"/>
        <v>0</v>
      </c>
      <c r="I118" s="478">
        <f t="shared" si="25"/>
        <v>0</v>
      </c>
      <c r="J118" s="478">
        <f t="shared" si="26"/>
        <v>0</v>
      </c>
      <c r="K118" s="478">
        <f t="shared" si="27"/>
        <v>0</v>
      </c>
      <c r="L118" s="478">
        <f t="shared" si="28"/>
        <v>0</v>
      </c>
      <c r="M118" s="478">
        <f t="shared" si="29"/>
        <v>0</v>
      </c>
      <c r="N118" s="478">
        <f t="shared" si="30"/>
        <v>0</v>
      </c>
      <c r="O118" s="478">
        <f t="shared" si="31"/>
        <v>0</v>
      </c>
      <c r="P118" s="478">
        <f t="shared" si="32"/>
        <v>0</v>
      </c>
      <c r="Q118" s="1004">
        <f t="shared" si="33"/>
        <v>0</v>
      </c>
      <c r="R118" s="478">
        <f t="shared" si="34"/>
        <v>0</v>
      </c>
      <c r="S118" s="478">
        <f t="shared" si="35"/>
        <v>0</v>
      </c>
      <c r="T118" s="478">
        <f t="shared" si="36"/>
        <v>0</v>
      </c>
      <c r="U118" s="478">
        <f t="shared" si="37"/>
        <v>0</v>
      </c>
      <c r="V118" s="643">
        <f t="shared" si="38"/>
        <v>0</v>
      </c>
      <c r="W118" s="478">
        <f t="shared" si="44"/>
        <v>0</v>
      </c>
      <c r="X118" s="478" t="str">
        <f>IF(W118=SB!E309,"OK","ERROR")</f>
        <v>OK</v>
      </c>
      <c r="Y118" s="479">
        <f t="shared" si="39"/>
        <v>0</v>
      </c>
      <c r="Z118" s="478">
        <f t="shared" si="40"/>
        <v>0</v>
      </c>
      <c r="AA118" s="668">
        <f t="shared" si="41"/>
        <v>0</v>
      </c>
      <c r="AB118" s="479">
        <f t="shared" si="42"/>
        <v>0</v>
      </c>
      <c r="AC118" s="668">
        <f t="shared" si="43"/>
        <v>0</v>
      </c>
    </row>
    <row r="119" spans="1:29" ht="12" customHeight="1" x14ac:dyDescent="0.15">
      <c r="A119" s="478"/>
      <c r="B119" s="2125" t="str">
        <f>SB!$D$310</f>
        <v>gastos financieros</v>
      </c>
      <c r="C119" s="1007" t="str">
        <f>+R89</f>
        <v>en el MES</v>
      </c>
      <c r="D119" s="1007">
        <f t="shared" si="19"/>
        <v>0</v>
      </c>
      <c r="E119" s="478">
        <f>IF($C119=$R$89,E84,0)</f>
        <v>0</v>
      </c>
      <c r="F119" s="478">
        <f>IF($C119=$R$90,E84,0)+IF($C119=$R$89,F84,0)</f>
        <v>0</v>
      </c>
      <c r="G119" s="478">
        <f>IF($C119=$R$91,E84,0)+IF($C119=$R$89,G84,0)+IF($C119=$R$90,F84,0)</f>
        <v>0</v>
      </c>
      <c r="H119" s="478">
        <f>IF($C119=$R$92,$E84,0)+IF($C119=$R$89,H84,0)+IF($C119=$R$90,G84,0)+IF($C119=$R$91,F84,0)</f>
        <v>0</v>
      </c>
      <c r="I119" s="478">
        <f>IF($C119=$R$93,$E84,0)+IF($C119=$R$89,I84,0)+IF($C119=$R$90,H84,0)+IF($C119=$R$91,G84,0)+IF($C119=$R$92,F84,0)</f>
        <v>0</v>
      </c>
      <c r="J119" s="478">
        <f>IF($C119=$R$94,$E84,0)+IF($C119=$R$89,J84,0)+IF($C119=$R$90,I84,0)+IF($C119=$R$91,H84,0)+IF($C119=$R$92,G84,0)+IF($C119=$R$93,F84,0)</f>
        <v>0</v>
      </c>
      <c r="K119" s="478">
        <f t="shared" ref="K119:V121" si="45">IF($C119=$R$95,$E84,0)+IF($C119=$R$89,K84,0)+IF($C119=$R$90,J84,0)+IF($C119=$R$91,I84,0)+IF($C119=$R$92,H84,0)+IF($C119=$R$93,G84,0)+IF($C119=$R$94,F84,0)</f>
        <v>0</v>
      </c>
      <c r="L119" s="478">
        <f t="shared" si="45"/>
        <v>0</v>
      </c>
      <c r="M119" s="478">
        <f t="shared" si="45"/>
        <v>0</v>
      </c>
      <c r="N119" s="478">
        <f t="shared" si="45"/>
        <v>0</v>
      </c>
      <c r="O119" s="478">
        <f t="shared" si="45"/>
        <v>0</v>
      </c>
      <c r="P119" s="478">
        <f t="shared" si="45"/>
        <v>0</v>
      </c>
      <c r="Q119" s="1004">
        <f t="shared" si="45"/>
        <v>0</v>
      </c>
      <c r="R119" s="478">
        <f t="shared" si="45"/>
        <v>0</v>
      </c>
      <c r="S119" s="478">
        <f t="shared" si="45"/>
        <v>0</v>
      </c>
      <c r="T119" s="478">
        <f t="shared" si="45"/>
        <v>0</v>
      </c>
      <c r="U119" s="478">
        <f t="shared" si="45"/>
        <v>0</v>
      </c>
      <c r="V119" s="643">
        <f t="shared" si="45"/>
        <v>0</v>
      </c>
      <c r="W119" s="478">
        <f t="shared" si="44"/>
        <v>0</v>
      </c>
      <c r="X119" s="478" t="str">
        <f>IF(W119=SB!E313,"OK","ERROR")</f>
        <v>OK</v>
      </c>
      <c r="Y119" s="479">
        <f t="shared" si="39"/>
        <v>0</v>
      </c>
      <c r="Z119" s="478">
        <f t="shared" si="40"/>
        <v>0</v>
      </c>
      <c r="AA119" s="668">
        <f t="shared" si="41"/>
        <v>0</v>
      </c>
      <c r="AB119" s="479">
        <f t="shared" si="42"/>
        <v>0</v>
      </c>
      <c r="AC119" s="668">
        <f t="shared" si="43"/>
        <v>0</v>
      </c>
    </row>
    <row r="120" spans="1:29" ht="12" customHeight="1" x14ac:dyDescent="0.15">
      <c r="A120" s="478"/>
      <c r="B120" s="1008" t="str">
        <f>SB!$D$314</f>
        <v>gastos extraordinarios</v>
      </c>
      <c r="C120" s="1008" t="str">
        <f>+R89</f>
        <v>en el MES</v>
      </c>
      <c r="D120" s="1007">
        <f t="shared" si="19"/>
        <v>0</v>
      </c>
      <c r="E120" s="478">
        <f>IF($C120=$R$89,E85,0)</f>
        <v>0</v>
      </c>
      <c r="F120" s="478">
        <f>IF($C120=$R$90,E85,0)+IF($C120=$R$89,F85,0)</f>
        <v>0</v>
      </c>
      <c r="G120" s="478">
        <f>IF($C120=$R$91,E85,0)+IF($C120=$R$89,G85,0)+IF($C120=$R$90,F85,0)</f>
        <v>0</v>
      </c>
      <c r="H120" s="478">
        <f>IF($C120=$R$92,$E85,0)+IF($C120=$R$89,H85,0)+IF($C120=$R$90,G85,0)+IF($C120=$R$91,F85,0)</f>
        <v>0</v>
      </c>
      <c r="I120" s="478">
        <f>IF($C120=$R$93,$E85,0)+IF($C120=$R$89,I85,0)+IF($C120=$R$90,H85,0)+IF($C120=$R$91,G85,0)+IF($C120=$R$92,F85,0)</f>
        <v>0</v>
      </c>
      <c r="J120" s="478">
        <f>IF($C120=$R$94,$E85,0)+IF($C120=$R$89,J85,0)+IF($C120=$R$90,I85,0)+IF($C120=$R$91,H85,0)+IF($C120=$R$92,G85,0)+IF($C120=$R$93,F85,0)</f>
        <v>0</v>
      </c>
      <c r="K120" s="478">
        <f t="shared" si="45"/>
        <v>0</v>
      </c>
      <c r="L120" s="478">
        <f t="shared" si="45"/>
        <v>0</v>
      </c>
      <c r="M120" s="478">
        <f t="shared" si="45"/>
        <v>0</v>
      </c>
      <c r="N120" s="478">
        <f t="shared" si="45"/>
        <v>0</v>
      </c>
      <c r="O120" s="478">
        <f t="shared" si="45"/>
        <v>0</v>
      </c>
      <c r="P120" s="478">
        <f t="shared" si="45"/>
        <v>0</v>
      </c>
      <c r="Q120" s="1004">
        <f t="shared" si="45"/>
        <v>0</v>
      </c>
      <c r="R120" s="478">
        <f t="shared" si="45"/>
        <v>0</v>
      </c>
      <c r="S120" s="478">
        <f t="shared" si="45"/>
        <v>0</v>
      </c>
      <c r="T120" s="478">
        <f t="shared" si="45"/>
        <v>0</v>
      </c>
      <c r="U120" s="478">
        <f t="shared" si="45"/>
        <v>0</v>
      </c>
      <c r="V120" s="643">
        <f t="shared" si="45"/>
        <v>0</v>
      </c>
      <c r="W120" s="478">
        <f t="shared" si="44"/>
        <v>0</v>
      </c>
      <c r="X120" s="478" t="str">
        <f>IF(W120=SB!E317,"OK","ERROR")</f>
        <v>OK</v>
      </c>
      <c r="Y120" s="479">
        <f t="shared" si="39"/>
        <v>0</v>
      </c>
      <c r="Z120" s="478">
        <f t="shared" si="40"/>
        <v>0</v>
      </c>
      <c r="AA120" s="668">
        <f t="shared" si="41"/>
        <v>0</v>
      </c>
      <c r="AB120" s="479">
        <f t="shared" si="42"/>
        <v>0</v>
      </c>
      <c r="AC120" s="668">
        <f t="shared" si="43"/>
        <v>0</v>
      </c>
    </row>
    <row r="121" spans="1:29" ht="12" customHeight="1" x14ac:dyDescent="0.15">
      <c r="A121" s="478"/>
      <c r="B121" s="1007" t="str">
        <f>SB!$D$447</f>
        <v>Comisiones</v>
      </c>
      <c r="C121" s="478" t="str">
        <f>'4a'!$D$37</f>
        <v>30 días</v>
      </c>
      <c r="D121" s="1007"/>
      <c r="E121" s="478">
        <f>IF($C121=$R$89,E86,0)</f>
        <v>0</v>
      </c>
      <c r="F121" s="478">
        <f>IF($C121=$R$90,E86,0)+IF($C121=$R$89,F86,0)</f>
        <v>0</v>
      </c>
      <c r="G121" s="478">
        <f>IF($C121=$R$91,E86,0)+IF($C121=$R$89,G86,0)+IF($C121=$R$90,F86,0)</f>
        <v>0</v>
      </c>
      <c r="H121" s="478">
        <f>IF($C121=$R$92,$E86,0)+IF($C121=$R$89,H86,0)+IF($C121=$R$90,G86,0)+IF($C121=$R$91,F86,0)</f>
        <v>0</v>
      </c>
      <c r="I121" s="478">
        <f>IF($C121=$R$93,$E86,0)+IF($C121=$R$89,I86,0)+IF($C121=$R$90,H86,0)+IF($C121=$R$91,G86,0)+IF($C121=$R$92,F86,0)</f>
        <v>0</v>
      </c>
      <c r="J121" s="478">
        <f>IF($C121=$R$94,$E86,0)+IF($C121=$R$89,J86,0)+IF($C121=$R$90,I86,0)+IF($C121=$R$91,H86,0)+IF($C121=$R$92,G86,0)+IF($C121=$R$93,F86,0)</f>
        <v>0</v>
      </c>
      <c r="K121" s="478">
        <f t="shared" si="45"/>
        <v>0</v>
      </c>
      <c r="L121" s="478">
        <f t="shared" si="45"/>
        <v>0</v>
      </c>
      <c r="M121" s="478">
        <f t="shared" si="45"/>
        <v>0</v>
      </c>
      <c r="N121" s="478">
        <f t="shared" si="45"/>
        <v>0</v>
      </c>
      <c r="O121" s="478">
        <f t="shared" si="45"/>
        <v>0</v>
      </c>
      <c r="P121" s="478">
        <f t="shared" si="45"/>
        <v>0</v>
      </c>
      <c r="Q121" s="1006">
        <f t="shared" si="45"/>
        <v>0</v>
      </c>
      <c r="R121" s="988">
        <f t="shared" si="45"/>
        <v>0</v>
      </c>
      <c r="S121" s="988">
        <f t="shared" si="45"/>
        <v>0</v>
      </c>
      <c r="T121" s="988">
        <f t="shared" si="45"/>
        <v>0</v>
      </c>
      <c r="U121" s="988">
        <f t="shared" si="45"/>
        <v>0</v>
      </c>
      <c r="V121" s="989">
        <f t="shared" si="45"/>
        <v>0</v>
      </c>
      <c r="W121" s="478"/>
      <c r="X121" s="478"/>
      <c r="Y121" s="479">
        <f>SUM(D86:P86)</f>
        <v>0</v>
      </c>
      <c r="Z121" s="478">
        <f>SUM(E121:P121)</f>
        <v>0</v>
      </c>
      <c r="AA121" s="668">
        <f>IF(Y121=0,0,Z121/Y121)</f>
        <v>0</v>
      </c>
      <c r="AB121" s="479">
        <f>+Y121-Z121</f>
        <v>0</v>
      </c>
      <c r="AC121" s="668">
        <f>IF(Y121=0,0,AB121/Y121)</f>
        <v>0</v>
      </c>
    </row>
    <row r="122" spans="1:29" ht="12" customHeight="1" x14ac:dyDescent="0.15">
      <c r="A122" s="478"/>
      <c r="B122" s="1007"/>
      <c r="C122" s="478"/>
      <c r="D122" s="1007"/>
      <c r="E122" s="478"/>
      <c r="F122" s="478"/>
      <c r="G122" s="478"/>
      <c r="H122" s="478"/>
      <c r="I122" s="478"/>
      <c r="J122" s="478"/>
      <c r="K122" s="478"/>
      <c r="L122" s="478"/>
      <c r="M122" s="478"/>
      <c r="N122" s="478"/>
      <c r="O122" s="478"/>
      <c r="P122" s="643"/>
      <c r="Q122" s="1004"/>
      <c r="R122" s="478"/>
      <c r="S122" s="478"/>
      <c r="T122" s="478"/>
      <c r="U122" s="478"/>
      <c r="V122" s="643"/>
      <c r="W122" s="478"/>
      <c r="X122" s="478"/>
      <c r="Y122" s="478"/>
    </row>
    <row r="123" spans="1:29" ht="12" customHeight="1" x14ac:dyDescent="0.15">
      <c r="A123" s="478"/>
      <c r="B123" s="1007"/>
      <c r="C123" s="478"/>
      <c r="D123" s="1007"/>
      <c r="E123" s="478"/>
      <c r="F123" s="478"/>
      <c r="G123" s="478"/>
      <c r="H123" s="478"/>
      <c r="I123" s="478"/>
      <c r="J123" s="478"/>
      <c r="K123" s="478"/>
      <c r="L123" s="478"/>
      <c r="M123" s="478"/>
      <c r="N123" s="478"/>
      <c r="O123" s="478"/>
      <c r="P123" s="643"/>
      <c r="Q123" s="1004"/>
      <c r="R123" s="478"/>
      <c r="S123" s="478"/>
      <c r="T123" s="478"/>
      <c r="U123" s="478"/>
      <c r="V123" s="643"/>
      <c r="W123" s="478"/>
      <c r="X123" s="478"/>
      <c r="Y123" s="478"/>
    </row>
    <row r="124" spans="1:29" ht="12" customHeight="1" x14ac:dyDescent="0.15">
      <c r="A124" s="478"/>
      <c r="B124" s="1007"/>
      <c r="C124" s="478"/>
      <c r="D124" s="1007"/>
      <c r="E124" s="478"/>
      <c r="F124" s="478"/>
      <c r="G124" s="478"/>
      <c r="H124" s="478"/>
      <c r="I124" s="478"/>
      <c r="J124" s="478"/>
      <c r="K124" s="478"/>
      <c r="L124" s="478"/>
      <c r="M124" s="478"/>
      <c r="N124" s="478"/>
      <c r="O124" s="478"/>
      <c r="P124" s="643"/>
      <c r="Q124" s="1004"/>
      <c r="R124" s="478"/>
      <c r="S124" s="478"/>
      <c r="T124" s="478"/>
      <c r="U124" s="478"/>
      <c r="V124" s="643"/>
      <c r="W124" s="478"/>
      <c r="X124" s="478"/>
      <c r="Y124" s="478"/>
    </row>
    <row r="125" spans="1:29" ht="12" customHeight="1" x14ac:dyDescent="0.15">
      <c r="A125" s="478"/>
      <c r="B125" s="1007"/>
      <c r="C125" s="478"/>
      <c r="D125" s="1007"/>
      <c r="E125" s="478"/>
      <c r="F125" s="478"/>
      <c r="G125" s="478"/>
      <c r="H125" s="478"/>
      <c r="I125" s="478"/>
      <c r="J125" s="478"/>
      <c r="K125" s="478"/>
      <c r="L125" s="478"/>
      <c r="M125" s="478"/>
      <c r="N125" s="478"/>
      <c r="O125" s="478"/>
      <c r="P125" s="643"/>
      <c r="Q125" s="1004"/>
      <c r="R125" s="478"/>
      <c r="S125" s="478"/>
      <c r="T125" s="478"/>
      <c r="U125" s="478"/>
      <c r="V125" s="643"/>
      <c r="W125" s="478"/>
      <c r="X125" s="478"/>
      <c r="Y125" s="478"/>
    </row>
    <row r="126" spans="1:29" ht="12" customHeight="1" x14ac:dyDescent="0.15">
      <c r="A126" s="478"/>
      <c r="B126" s="1007"/>
      <c r="C126" s="478"/>
      <c r="D126" s="1007"/>
      <c r="E126" s="478"/>
      <c r="F126" s="478"/>
      <c r="G126" s="478"/>
      <c r="H126" s="478"/>
      <c r="I126" s="478"/>
      <c r="J126" s="478"/>
      <c r="K126" s="478"/>
      <c r="L126" s="478"/>
      <c r="M126" s="478"/>
      <c r="N126" s="478"/>
      <c r="O126" s="478"/>
      <c r="P126" s="643"/>
      <c r="Q126" s="1004"/>
      <c r="R126" s="478"/>
      <c r="S126" s="478"/>
      <c r="T126" s="478"/>
      <c r="U126" s="478"/>
      <c r="V126" s="643"/>
      <c r="W126" s="478"/>
      <c r="X126" s="478"/>
      <c r="Y126" s="478"/>
    </row>
    <row r="127" spans="1:29" ht="12" customHeight="1" x14ac:dyDescent="0.15">
      <c r="A127" s="478"/>
      <c r="B127" s="1007"/>
      <c r="C127" s="478"/>
      <c r="D127" s="1007"/>
      <c r="E127" s="478"/>
      <c r="F127" s="478"/>
      <c r="G127" s="478"/>
      <c r="H127" s="478"/>
      <c r="I127" s="478"/>
      <c r="J127" s="478"/>
      <c r="K127" s="478"/>
      <c r="L127" s="478"/>
      <c r="M127" s="478"/>
      <c r="N127" s="478"/>
      <c r="O127" s="478"/>
      <c r="P127" s="643"/>
      <c r="Q127" s="1004"/>
      <c r="R127" s="478"/>
      <c r="S127" s="478"/>
      <c r="T127" s="478"/>
      <c r="U127" s="478"/>
      <c r="V127" s="643"/>
      <c r="W127" s="478"/>
      <c r="X127" s="478"/>
      <c r="Y127" s="478"/>
    </row>
    <row r="128" spans="1:29" ht="12" customHeight="1" x14ac:dyDescent="0.15">
      <c r="A128" s="478"/>
      <c r="B128" s="1007"/>
      <c r="C128" s="478"/>
      <c r="D128" s="1007"/>
      <c r="E128" s="478"/>
      <c r="F128" s="478"/>
      <c r="G128" s="478"/>
      <c r="H128" s="478"/>
      <c r="I128" s="478"/>
      <c r="J128" s="478"/>
      <c r="K128" s="478"/>
      <c r="L128" s="478"/>
      <c r="M128" s="478"/>
      <c r="N128" s="478"/>
      <c r="O128" s="478"/>
      <c r="P128" s="643"/>
      <c r="Q128" s="1004"/>
      <c r="R128" s="478"/>
      <c r="S128" s="478"/>
      <c r="T128" s="478"/>
      <c r="U128" s="478"/>
      <c r="V128" s="643"/>
      <c r="W128" s="478"/>
      <c r="X128" s="478"/>
      <c r="Y128" s="478"/>
    </row>
    <row r="129" spans="1:25" ht="12" customHeight="1" x14ac:dyDescent="0.15">
      <c r="A129" s="478"/>
      <c r="B129" s="1007"/>
      <c r="C129" s="478"/>
      <c r="D129" s="1007"/>
      <c r="E129" s="478"/>
      <c r="F129" s="478"/>
      <c r="G129" s="478"/>
      <c r="H129" s="478"/>
      <c r="I129" s="478"/>
      <c r="J129" s="478"/>
      <c r="K129" s="478"/>
      <c r="L129" s="478"/>
      <c r="M129" s="478"/>
      <c r="N129" s="478"/>
      <c r="O129" s="478"/>
      <c r="P129" s="643"/>
      <c r="Q129" s="1004"/>
      <c r="R129" s="478"/>
      <c r="S129" s="478"/>
      <c r="T129" s="478"/>
      <c r="U129" s="478"/>
      <c r="V129" s="643"/>
      <c r="W129" s="478"/>
      <c r="X129" s="478"/>
      <c r="Y129" s="478"/>
    </row>
    <row r="130" spans="1:25" ht="12" customHeight="1" x14ac:dyDescent="0.15">
      <c r="A130" s="478"/>
      <c r="B130" s="1007"/>
      <c r="C130" s="478"/>
      <c r="D130" s="1007"/>
      <c r="E130" s="478"/>
      <c r="F130" s="478"/>
      <c r="G130" s="478"/>
      <c r="H130" s="478"/>
      <c r="I130" s="478"/>
      <c r="J130" s="478"/>
      <c r="K130" s="478"/>
      <c r="L130" s="478"/>
      <c r="M130" s="478"/>
      <c r="N130" s="478"/>
      <c r="O130" s="478"/>
      <c r="P130" s="643"/>
      <c r="Q130" s="1004"/>
      <c r="R130" s="478"/>
      <c r="S130" s="478"/>
      <c r="T130" s="478"/>
      <c r="U130" s="478"/>
      <c r="V130" s="643"/>
      <c r="W130" s="478"/>
      <c r="X130" s="478"/>
      <c r="Y130" s="478"/>
    </row>
    <row r="131" spans="1:25" ht="12" customHeight="1" x14ac:dyDescent="0.15">
      <c r="A131" s="478"/>
      <c r="B131" s="1008"/>
      <c r="C131" s="478"/>
      <c r="D131" s="1007"/>
      <c r="E131" s="478"/>
      <c r="F131" s="478"/>
      <c r="G131" s="478"/>
      <c r="H131" s="478"/>
      <c r="I131" s="478"/>
      <c r="J131" s="478"/>
      <c r="K131" s="478"/>
      <c r="L131" s="478"/>
      <c r="M131" s="478"/>
      <c r="N131" s="478"/>
      <c r="O131" s="478"/>
      <c r="P131" s="643"/>
      <c r="Q131" s="1004"/>
      <c r="R131" s="478"/>
      <c r="S131" s="478"/>
      <c r="T131" s="478"/>
      <c r="U131" s="478"/>
      <c r="V131" s="643"/>
      <c r="W131" s="478"/>
      <c r="X131" s="478"/>
      <c r="Y131" s="478"/>
    </row>
    <row r="132" spans="1:25" ht="12" customHeight="1" x14ac:dyDescent="0.15">
      <c r="A132" s="478"/>
      <c r="B132" s="2854" t="s">
        <v>1088</v>
      </c>
      <c r="C132" s="2867"/>
      <c r="D132" s="1011">
        <f>SUM(D101:D131)</f>
        <v>0</v>
      </c>
      <c r="E132" s="1000">
        <f>SUM(E101:E120)</f>
        <v>423.5</v>
      </c>
      <c r="F132" s="1000">
        <f t="shared" ref="F132:V132" si="46">SUM(F101:F120)</f>
        <v>1355.2</v>
      </c>
      <c r="G132" s="1000">
        <f t="shared" si="46"/>
        <v>1657.7</v>
      </c>
      <c r="H132" s="1000">
        <f t="shared" si="46"/>
        <v>1657.7</v>
      </c>
      <c r="I132" s="1000">
        <f t="shared" si="46"/>
        <v>1657.7</v>
      </c>
      <c r="J132" s="1000">
        <f t="shared" si="46"/>
        <v>1657.7</v>
      </c>
      <c r="K132" s="1000">
        <f t="shared" si="46"/>
        <v>1657.7</v>
      </c>
      <c r="L132" s="1000">
        <f t="shared" si="46"/>
        <v>2020.7</v>
      </c>
      <c r="M132" s="1000">
        <f t="shared" si="46"/>
        <v>1657.7</v>
      </c>
      <c r="N132" s="1000">
        <f t="shared" si="46"/>
        <v>1657.7</v>
      </c>
      <c r="O132" s="1000">
        <f t="shared" si="46"/>
        <v>1657.7</v>
      </c>
      <c r="P132" s="1010">
        <f t="shared" si="46"/>
        <v>1657.7</v>
      </c>
      <c r="Q132" s="1001">
        <f t="shared" si="46"/>
        <v>1234.2</v>
      </c>
      <c r="R132" s="1000">
        <f t="shared" si="46"/>
        <v>302.5</v>
      </c>
      <c r="S132" s="1000">
        <f t="shared" si="46"/>
        <v>0</v>
      </c>
      <c r="T132" s="1000">
        <f t="shared" si="46"/>
        <v>0</v>
      </c>
      <c r="U132" s="1000">
        <f t="shared" si="46"/>
        <v>0</v>
      </c>
      <c r="V132" s="1010">
        <f t="shared" si="46"/>
        <v>0</v>
      </c>
      <c r="W132" s="478">
        <f>SUM(E132:V132)</f>
        <v>20255.400000000005</v>
      </c>
      <c r="X132" s="985" t="str">
        <f>IF(W132=W97,"OK","ERROR")</f>
        <v>OK</v>
      </c>
      <c r="Y132" s="478"/>
    </row>
    <row r="133" spans="1:25" ht="12" customHeight="1" x14ac:dyDescent="0.15">
      <c r="A133" s="478"/>
      <c r="B133" s="478" t="s">
        <v>938</v>
      </c>
      <c r="C133" s="478"/>
      <c r="D133" s="478"/>
      <c r="E133" s="478"/>
      <c r="F133" s="478"/>
      <c r="G133" s="478"/>
      <c r="H133" s="478"/>
      <c r="I133" s="478"/>
      <c r="J133" s="478"/>
      <c r="K133" s="478"/>
      <c r="L133" s="478"/>
      <c r="M133" s="478"/>
      <c r="N133" s="478"/>
      <c r="O133" s="478"/>
      <c r="P133" s="478"/>
      <c r="Q133" s="478"/>
      <c r="R133" s="478"/>
      <c r="S133" s="478"/>
      <c r="T133" s="478"/>
      <c r="U133" s="478"/>
      <c r="V133" s="478"/>
      <c r="W133" s="478"/>
      <c r="X133" s="478"/>
      <c r="Y133" s="478"/>
    </row>
    <row r="134" spans="1:25" ht="12" customHeight="1" x14ac:dyDescent="0.15">
      <c r="A134" s="985" t="s">
        <v>177</v>
      </c>
      <c r="B134" s="2860" t="s">
        <v>953</v>
      </c>
      <c r="C134" s="2861"/>
      <c r="D134" s="1000"/>
      <c r="E134" s="1000">
        <f>+E97-E132</f>
        <v>1234.2</v>
      </c>
      <c r="F134" s="1000">
        <f t="shared" ref="F134:P134" si="47">+F97-F132+E134</f>
        <v>1536.7</v>
      </c>
      <c r="G134" s="1000">
        <f t="shared" si="47"/>
        <v>1536.7</v>
      </c>
      <c r="H134" s="1000">
        <f t="shared" si="47"/>
        <v>1536.7</v>
      </c>
      <c r="I134" s="1000">
        <f t="shared" si="47"/>
        <v>1536.7</v>
      </c>
      <c r="J134" s="1000">
        <f t="shared" si="47"/>
        <v>1536.7</v>
      </c>
      <c r="K134" s="1000">
        <f t="shared" si="47"/>
        <v>1899.7</v>
      </c>
      <c r="L134" s="1000">
        <f t="shared" si="47"/>
        <v>1536.7</v>
      </c>
      <c r="M134" s="1000">
        <f t="shared" si="47"/>
        <v>1536.7</v>
      </c>
      <c r="N134" s="1000">
        <f t="shared" si="47"/>
        <v>1536.7</v>
      </c>
      <c r="O134" s="1000">
        <f t="shared" si="47"/>
        <v>1536.7</v>
      </c>
      <c r="P134" s="1000">
        <f t="shared" si="47"/>
        <v>1536.7</v>
      </c>
      <c r="Q134" s="1000">
        <f t="shared" ref="Q134:V134" si="48">+P134-Q132</f>
        <v>302.5</v>
      </c>
      <c r="R134" s="1000">
        <f t="shared" si="48"/>
        <v>0</v>
      </c>
      <c r="S134" s="1000">
        <f t="shared" si="48"/>
        <v>0</v>
      </c>
      <c r="T134" s="1000">
        <f t="shared" si="48"/>
        <v>0</v>
      </c>
      <c r="U134" s="1000">
        <f t="shared" si="48"/>
        <v>0</v>
      </c>
      <c r="V134" s="1010">
        <f t="shared" si="48"/>
        <v>0</v>
      </c>
      <c r="W134" s="2858" t="s">
        <v>1091</v>
      </c>
      <c r="X134" s="2859"/>
      <c r="Y134" s="478"/>
    </row>
    <row r="135" spans="1:25" ht="12" customHeight="1" x14ac:dyDescent="0.15">
      <c r="A135" s="985" t="s">
        <v>177</v>
      </c>
      <c r="B135" s="2860" t="s">
        <v>1090</v>
      </c>
      <c r="C135" s="2861"/>
      <c r="D135" s="1000"/>
      <c r="E135" s="1000">
        <f>+E86-E121</f>
        <v>0</v>
      </c>
      <c r="F135" s="1000">
        <f>+F86-F121+E135</f>
        <v>0</v>
      </c>
      <c r="G135" s="1000">
        <f>+G86-G121+F135</f>
        <v>0</v>
      </c>
      <c r="H135" s="1000">
        <f t="shared" ref="H135:V135" si="49">+H86-H121+G135</f>
        <v>0</v>
      </c>
      <c r="I135" s="1000">
        <f t="shared" si="49"/>
        <v>0</v>
      </c>
      <c r="J135" s="1000">
        <f t="shared" si="49"/>
        <v>0</v>
      </c>
      <c r="K135" s="1000">
        <f t="shared" si="49"/>
        <v>0</v>
      </c>
      <c r="L135" s="1000">
        <f t="shared" si="49"/>
        <v>0</v>
      </c>
      <c r="M135" s="1000">
        <f t="shared" si="49"/>
        <v>0</v>
      </c>
      <c r="N135" s="1000">
        <f t="shared" si="49"/>
        <v>0</v>
      </c>
      <c r="O135" s="1000">
        <f t="shared" si="49"/>
        <v>0</v>
      </c>
      <c r="P135" s="1000">
        <f t="shared" si="49"/>
        <v>0</v>
      </c>
      <c r="Q135" s="1000">
        <f t="shared" si="49"/>
        <v>0</v>
      </c>
      <c r="R135" s="1000">
        <f t="shared" si="49"/>
        <v>0</v>
      </c>
      <c r="S135" s="1000">
        <f t="shared" si="49"/>
        <v>0</v>
      </c>
      <c r="T135" s="1000">
        <f t="shared" si="49"/>
        <v>0</v>
      </c>
      <c r="U135" s="1000">
        <f t="shared" si="49"/>
        <v>0</v>
      </c>
      <c r="V135" s="1010">
        <f t="shared" si="49"/>
        <v>0</v>
      </c>
      <c r="W135" s="2858"/>
      <c r="X135" s="2859"/>
      <c r="Y135" s="478"/>
    </row>
    <row r="136" spans="1:25" ht="12" customHeight="1" x14ac:dyDescent="0.15">
      <c r="A136" s="478"/>
      <c r="B136" s="478"/>
      <c r="C136" s="478"/>
      <c r="D136" s="478"/>
      <c r="E136" s="478"/>
      <c r="F136" s="478"/>
      <c r="G136" s="478"/>
      <c r="H136" s="478"/>
      <c r="I136" s="478"/>
      <c r="J136" s="478"/>
      <c r="K136" s="478"/>
      <c r="L136" s="478"/>
      <c r="M136" s="478"/>
      <c r="N136" s="478"/>
      <c r="O136" s="478"/>
      <c r="P136" s="478"/>
      <c r="Q136" s="478"/>
      <c r="R136" s="478"/>
      <c r="S136" s="478"/>
      <c r="T136" s="478"/>
      <c r="U136" s="478"/>
      <c r="V136" s="478"/>
      <c r="W136" s="478"/>
      <c r="X136" s="478"/>
      <c r="Y136" s="478"/>
    </row>
    <row r="137" spans="1:25" ht="12" customHeight="1" x14ac:dyDescent="0.15">
      <c r="A137" s="478"/>
      <c r="B137" s="2854" t="s">
        <v>1055</v>
      </c>
      <c r="C137" s="2854"/>
      <c r="D137" s="2854"/>
      <c r="E137" s="2854"/>
      <c r="F137" s="2854"/>
      <c r="G137" s="2854"/>
      <c r="H137" s="2854"/>
      <c r="I137" s="2854"/>
      <c r="J137" s="478"/>
      <c r="K137" s="478"/>
      <c r="L137" s="478"/>
      <c r="M137" s="478"/>
      <c r="N137" s="478"/>
      <c r="O137" s="478"/>
      <c r="P137" s="478"/>
      <c r="Q137" s="478"/>
      <c r="R137" s="478"/>
      <c r="S137" s="478"/>
      <c r="T137" s="478"/>
      <c r="U137" s="478"/>
      <c r="V137" s="478"/>
      <c r="W137" s="478"/>
      <c r="X137" s="478"/>
      <c r="Y137" s="478"/>
    </row>
    <row r="138" spans="1:25" ht="12" customHeight="1" x14ac:dyDescent="0.15">
      <c r="A138" s="478"/>
      <c r="B138" s="478"/>
      <c r="C138" s="478"/>
      <c r="D138" s="478"/>
      <c r="E138" s="478"/>
      <c r="F138" s="478"/>
      <c r="G138" s="478"/>
      <c r="H138" s="478"/>
      <c r="I138" s="478"/>
      <c r="J138" s="478"/>
      <c r="K138" s="478"/>
      <c r="L138" s="478"/>
      <c r="M138" s="478"/>
      <c r="N138" s="478"/>
      <c r="O138" s="478"/>
      <c r="P138" s="478"/>
      <c r="Q138" s="478"/>
      <c r="R138" s="478"/>
      <c r="S138" s="478"/>
      <c r="T138" s="478"/>
      <c r="U138" s="478"/>
      <c r="V138" s="478"/>
      <c r="W138" s="478"/>
      <c r="X138" s="478"/>
      <c r="Y138" s="478"/>
    </row>
    <row r="139" spans="1:25" ht="12" customHeight="1" x14ac:dyDescent="0.15">
      <c r="A139" s="985" t="s">
        <v>203</v>
      </c>
      <c r="B139" s="1001" t="str">
        <f>SB!$D$334</f>
        <v>STOCK INICIAL</v>
      </c>
      <c r="C139" s="1000"/>
      <c r="D139" s="1011">
        <f>SB!F337</f>
        <v>0</v>
      </c>
      <c r="E139" s="1001">
        <f>SB!G337</f>
        <v>0</v>
      </c>
      <c r="F139" s="1000">
        <f>SB!H337</f>
        <v>0</v>
      </c>
      <c r="G139" s="1000">
        <f>SB!I337</f>
        <v>0</v>
      </c>
      <c r="H139" s="1000">
        <f>SB!J337</f>
        <v>0</v>
      </c>
      <c r="I139" s="1000">
        <f>SB!K337</f>
        <v>0</v>
      </c>
      <c r="J139" s="1010">
        <f>SB!L337</f>
        <v>0</v>
      </c>
      <c r="K139" s="1000"/>
      <c r="L139" s="1000"/>
      <c r="M139" s="1000"/>
      <c r="N139" s="1000"/>
      <c r="O139" s="1000"/>
      <c r="P139" s="1010"/>
      <c r="Q139" s="1000"/>
      <c r="R139" s="1000"/>
      <c r="S139" s="1000"/>
      <c r="T139" s="1000"/>
      <c r="U139" s="1000"/>
      <c r="V139" s="1000"/>
      <c r="W139" s="1000">
        <f t="shared" ref="W139:W144" si="50">SUM(D139:V139)</f>
        <v>0</v>
      </c>
      <c r="X139" s="999" t="str">
        <f>IF(W139=SB!E337,"OK","ERROR")</f>
        <v>OK</v>
      </c>
      <c r="Y139" s="478"/>
    </row>
    <row r="140" spans="1:25" ht="12" customHeight="1" x14ac:dyDescent="0.15">
      <c r="A140" s="478"/>
      <c r="B140" s="1001" t="str">
        <f>SB!$D$339</f>
        <v>gastos establecimiento NO AMORT</v>
      </c>
      <c r="C140" s="1000"/>
      <c r="D140" s="1011">
        <f>SB!$F$345</f>
        <v>0</v>
      </c>
      <c r="E140" s="1001"/>
      <c r="F140" s="1000"/>
      <c r="G140" s="1000"/>
      <c r="H140" s="1000"/>
      <c r="I140" s="1000"/>
      <c r="J140" s="1000"/>
      <c r="K140" s="1000"/>
      <c r="L140" s="1000"/>
      <c r="M140" s="1000"/>
      <c r="N140" s="1000"/>
      <c r="O140" s="1000"/>
      <c r="P140" s="1010"/>
      <c r="Q140" s="1000"/>
      <c r="R140" s="1000"/>
      <c r="S140" s="1000"/>
      <c r="T140" s="1000"/>
      <c r="U140" s="1000"/>
      <c r="V140" s="1000"/>
      <c r="W140" s="1000">
        <f t="shared" si="50"/>
        <v>0</v>
      </c>
      <c r="X140" s="999" t="str">
        <f>IF(W140=SB!F345,"OK","ERROR")</f>
        <v>OK</v>
      </c>
      <c r="Y140" s="478"/>
    </row>
    <row r="141" spans="1:25" ht="12" customHeight="1" x14ac:dyDescent="0.15">
      <c r="A141" s="985" t="s">
        <v>203</v>
      </c>
      <c r="B141" s="1001" t="str">
        <f>SB!$D$347</f>
        <v>gastos establecimiento AMORT</v>
      </c>
      <c r="C141" s="1000"/>
      <c r="D141" s="1011">
        <f>SB!F380</f>
        <v>0</v>
      </c>
      <c r="E141" s="1001">
        <f>SB!G380</f>
        <v>0</v>
      </c>
      <c r="F141" s="1000">
        <f>SB!H380</f>
        <v>0</v>
      </c>
      <c r="G141" s="1000">
        <f>SB!I380</f>
        <v>0</v>
      </c>
      <c r="H141" s="1000">
        <f>SB!J380</f>
        <v>0</v>
      </c>
      <c r="I141" s="1000">
        <f>SB!K380</f>
        <v>0</v>
      </c>
      <c r="J141" s="1000">
        <f>SB!L380</f>
        <v>0</v>
      </c>
      <c r="K141" s="1000"/>
      <c r="L141" s="1000"/>
      <c r="M141" s="1000"/>
      <c r="N141" s="1000"/>
      <c r="O141" s="1000"/>
      <c r="P141" s="1010"/>
      <c r="Q141" s="1000"/>
      <c r="R141" s="1000"/>
      <c r="S141" s="1000"/>
      <c r="T141" s="1000"/>
      <c r="U141" s="1000"/>
      <c r="V141" s="1000"/>
      <c r="W141" s="1000">
        <f t="shared" si="50"/>
        <v>0</v>
      </c>
      <c r="X141" s="999" t="str">
        <f>IF(W141=SB!E380,"OK","ERROR")</f>
        <v>OK</v>
      </c>
      <c r="Y141" s="478"/>
    </row>
    <row r="142" spans="1:25" ht="12" customHeight="1" x14ac:dyDescent="0.15">
      <c r="A142" s="478"/>
      <c r="B142" s="1001" t="s">
        <v>259</v>
      </c>
      <c r="C142" s="1000"/>
      <c r="D142" s="1011">
        <f>'3a'!G75</f>
        <v>0</v>
      </c>
      <c r="E142" s="1001">
        <f>'3a'!H75</f>
        <v>0</v>
      </c>
      <c r="F142" s="1000">
        <f>'3a'!I75</f>
        <v>0</v>
      </c>
      <c r="G142" s="1000">
        <f>'3a'!J75</f>
        <v>0</v>
      </c>
      <c r="H142" s="1000">
        <f>'3a'!K75</f>
        <v>0</v>
      </c>
      <c r="I142" s="1000">
        <f>'3a'!L75</f>
        <v>0</v>
      </c>
      <c r="J142" s="1000">
        <f>'3a'!M75</f>
        <v>0</v>
      </c>
      <c r="K142" s="1000"/>
      <c r="L142" s="1000"/>
      <c r="M142" s="1000"/>
      <c r="N142" s="1000"/>
      <c r="O142" s="1000"/>
      <c r="P142" s="1010"/>
      <c r="Q142" s="1000"/>
      <c r="R142" s="1000"/>
      <c r="S142" s="1000"/>
      <c r="T142" s="1000"/>
      <c r="U142" s="1000"/>
      <c r="V142" s="1000"/>
      <c r="W142" s="1000">
        <f t="shared" si="50"/>
        <v>0</v>
      </c>
      <c r="X142" s="999"/>
      <c r="Y142" s="478"/>
    </row>
    <row r="143" spans="1:25" ht="12" customHeight="1" x14ac:dyDescent="0.15">
      <c r="A143" s="478"/>
      <c r="B143" s="1001" t="s">
        <v>1053</v>
      </c>
      <c r="C143" s="1000"/>
      <c r="D143" s="1011"/>
      <c r="E143" s="1001">
        <f>SB!F389+'5b'!E165</f>
        <v>0</v>
      </c>
      <c r="F143" s="1000">
        <f>SB!G389+'5b'!F165</f>
        <v>0</v>
      </c>
      <c r="G143" s="1000">
        <f>SB!H389+'5b'!G165</f>
        <v>0</v>
      </c>
      <c r="H143" s="1000">
        <f>SB!I389+'5b'!H165</f>
        <v>0</v>
      </c>
      <c r="I143" s="1000">
        <f>SB!J389+'5b'!I165</f>
        <v>0</v>
      </c>
      <c r="J143" s="1000">
        <f>SB!K389+'5b'!J165</f>
        <v>0</v>
      </c>
      <c r="K143" s="1000">
        <f>SB!L389+'5b'!K165</f>
        <v>0</v>
      </c>
      <c r="L143" s="1000">
        <f>SB!M389+'5b'!L165</f>
        <v>0</v>
      </c>
      <c r="M143" s="1000">
        <f>SB!N389+'5b'!M165</f>
        <v>0</v>
      </c>
      <c r="N143" s="1000">
        <f>SB!O389+'5b'!N165</f>
        <v>0</v>
      </c>
      <c r="O143" s="1000">
        <f>SB!P389+'5b'!O165</f>
        <v>0</v>
      </c>
      <c r="P143" s="1010">
        <f>SB!Q389+'5b'!P165</f>
        <v>0</v>
      </c>
      <c r="Q143" s="1000"/>
      <c r="R143" s="1000"/>
      <c r="S143" s="1000"/>
      <c r="T143" s="1000"/>
      <c r="U143" s="1000"/>
      <c r="V143" s="1000"/>
      <c r="W143" s="1000">
        <f t="shared" si="50"/>
        <v>0</v>
      </c>
      <c r="X143" s="999" t="str">
        <f>IF(W143=SB!E389,"OK","ERROR")</f>
        <v>OK</v>
      </c>
      <c r="Y143" s="478"/>
    </row>
    <row r="144" spans="1:25" ht="12" customHeight="1" x14ac:dyDescent="0.15">
      <c r="A144" s="478"/>
      <c r="B144" s="1001" t="s">
        <v>488</v>
      </c>
      <c r="C144" s="1000"/>
      <c r="D144" s="1011"/>
      <c r="E144" s="1001">
        <f>SB!F424</f>
        <v>3025</v>
      </c>
      <c r="F144" s="1000">
        <f>SB!G424</f>
        <v>0</v>
      </c>
      <c r="G144" s="1000">
        <f>SB!H424</f>
        <v>0</v>
      </c>
      <c r="H144" s="1000">
        <f>SB!I424</f>
        <v>0</v>
      </c>
      <c r="I144" s="1000">
        <f>SB!J424</f>
        <v>0</v>
      </c>
      <c r="J144" s="1000">
        <f>SB!K424</f>
        <v>0</v>
      </c>
      <c r="K144" s="1000">
        <f>SB!L424</f>
        <v>0</v>
      </c>
      <c r="L144" s="1000">
        <f>SB!M424</f>
        <v>0</v>
      </c>
      <c r="M144" s="1000">
        <f>SB!N424</f>
        <v>0</v>
      </c>
      <c r="N144" s="1000">
        <f>SB!O424</f>
        <v>0</v>
      </c>
      <c r="O144" s="1000">
        <f>SB!P424</f>
        <v>0</v>
      </c>
      <c r="P144" s="1010">
        <f>SB!Q424</f>
        <v>0</v>
      </c>
      <c r="Q144" s="1000"/>
      <c r="R144" s="1000"/>
      <c r="S144" s="1000"/>
      <c r="T144" s="1000"/>
      <c r="U144" s="1000"/>
      <c r="V144" s="1000"/>
      <c r="W144" s="1000">
        <f t="shared" si="50"/>
        <v>3025</v>
      </c>
      <c r="X144" s="999" t="str">
        <f>IF(W144=SB!E424,"OK","ERROR")</f>
        <v>OK</v>
      </c>
      <c r="Y144" s="478"/>
    </row>
    <row r="145" spans="1:25" ht="12" customHeight="1" x14ac:dyDescent="0.15">
      <c r="A145" s="626"/>
      <c r="B145" s="2124" t="s">
        <v>900</v>
      </c>
      <c r="C145" s="626"/>
      <c r="D145" s="478"/>
      <c r="E145" s="478">
        <f>prestamos!D16</f>
        <v>0</v>
      </c>
      <c r="F145" s="478">
        <f>prestamos!E16</f>
        <v>0</v>
      </c>
      <c r="G145" s="478">
        <f>prestamos!F16</f>
        <v>0</v>
      </c>
      <c r="H145" s="478">
        <f>prestamos!G16</f>
        <v>0</v>
      </c>
      <c r="I145" s="478">
        <f>prestamos!H16</f>
        <v>0</v>
      </c>
      <c r="J145" s="478">
        <f>prestamos!I16</f>
        <v>0</v>
      </c>
      <c r="K145" s="478">
        <f>prestamos!J16</f>
        <v>0</v>
      </c>
      <c r="L145" s="478">
        <f>prestamos!K16</f>
        <v>0</v>
      </c>
      <c r="M145" s="478">
        <f>prestamos!L16</f>
        <v>0</v>
      </c>
      <c r="N145" s="478">
        <f>prestamos!M16</f>
        <v>0</v>
      </c>
      <c r="O145" s="478">
        <f>prestamos!N16</f>
        <v>0</v>
      </c>
      <c r="P145" s="478">
        <f>prestamos!O16</f>
        <v>0</v>
      </c>
      <c r="Q145" s="478"/>
      <c r="R145" s="478"/>
      <c r="S145" s="478"/>
      <c r="T145" s="478"/>
      <c r="U145" s="478"/>
      <c r="V145" s="478"/>
      <c r="W145" s="478"/>
      <c r="X145" s="985"/>
      <c r="Y145" s="478"/>
    </row>
    <row r="146" spans="1:25" ht="12" customHeight="1" x14ac:dyDescent="0.15">
      <c r="A146" s="478"/>
      <c r="B146" s="478"/>
      <c r="C146" s="478"/>
      <c r="D146" s="478"/>
      <c r="E146" s="478"/>
      <c r="F146" s="478"/>
      <c r="G146" s="478"/>
      <c r="H146" s="478"/>
      <c r="I146" s="478"/>
      <c r="J146" s="478"/>
      <c r="K146" s="478"/>
      <c r="L146" s="478"/>
      <c r="M146" s="478"/>
      <c r="N146" s="478"/>
      <c r="O146" s="478"/>
      <c r="P146" s="478"/>
      <c r="Q146" s="478"/>
      <c r="R146" s="478"/>
      <c r="S146" s="478"/>
      <c r="T146" s="478"/>
      <c r="U146" s="478"/>
      <c r="V146" s="478"/>
      <c r="W146" s="478"/>
      <c r="X146" s="478"/>
      <c r="Y146" s="478"/>
    </row>
    <row r="147" spans="1:25" ht="12" customHeight="1" x14ac:dyDescent="0.15">
      <c r="A147" s="478"/>
      <c r="B147" s="2854" t="s">
        <v>1056</v>
      </c>
      <c r="C147" s="2854"/>
      <c r="D147" s="2854"/>
      <c r="E147" s="2854"/>
      <c r="F147" s="2854"/>
      <c r="G147" s="2854"/>
      <c r="H147" s="2854"/>
      <c r="I147" s="2854"/>
      <c r="J147" s="478"/>
      <c r="K147" s="478"/>
      <c r="L147" s="478"/>
      <c r="M147" s="478"/>
      <c r="N147" s="478"/>
      <c r="O147" s="478"/>
      <c r="P147" s="478"/>
      <c r="Q147" s="478"/>
      <c r="R147" s="478"/>
      <c r="S147" s="478"/>
      <c r="T147" s="478"/>
      <c r="U147" s="478"/>
      <c r="V147" s="478"/>
      <c r="W147" s="478"/>
      <c r="X147" s="478"/>
      <c r="Y147" s="478"/>
    </row>
    <row r="148" spans="1:25" ht="12" customHeight="1" x14ac:dyDescent="0.15">
      <c r="A148" s="478"/>
      <c r="B148" s="1001" t="str">
        <f>SB!$D$440</f>
        <v>Salario neto a pgar</v>
      </c>
      <c r="C148" s="1000"/>
      <c r="D148" s="1011">
        <f>SB!F440</f>
        <v>0</v>
      </c>
      <c r="E148" s="1001">
        <f>SB!G440</f>
        <v>3230</v>
      </c>
      <c r="F148" s="1000">
        <f>SB!H440</f>
        <v>2280</v>
      </c>
      <c r="G148" s="1000">
        <f>SB!I440</f>
        <v>2755</v>
      </c>
      <c r="H148" s="1000">
        <f>SB!J440</f>
        <v>3230</v>
      </c>
      <c r="I148" s="1000">
        <f>SB!K440</f>
        <v>4180</v>
      </c>
      <c r="J148" s="1000">
        <f>SB!L440</f>
        <v>3230</v>
      </c>
      <c r="K148" s="1000">
        <f>SB!M440</f>
        <v>2755</v>
      </c>
      <c r="L148" s="1000">
        <f>SB!N440</f>
        <v>2280</v>
      </c>
      <c r="M148" s="1000">
        <f>SB!O440</f>
        <v>2280</v>
      </c>
      <c r="N148" s="1000">
        <f>SB!P440</f>
        <v>3230</v>
      </c>
      <c r="O148" s="1000">
        <f>SB!Q440</f>
        <v>3230</v>
      </c>
      <c r="P148" s="1010">
        <f>SB!R440</f>
        <v>2280</v>
      </c>
      <c r="Q148" s="1000"/>
      <c r="R148" s="1000"/>
      <c r="S148" s="1000"/>
      <c r="T148" s="1000"/>
      <c r="U148" s="1000"/>
      <c r="V148" s="1000"/>
      <c r="W148" s="1000">
        <f>SUM(D148:V148)</f>
        <v>34960</v>
      </c>
      <c r="X148" s="999" t="str">
        <f>IF(W148=SB!E456,"OK","ERROR")</f>
        <v>OK</v>
      </c>
      <c r="Y148" s="478"/>
    </row>
    <row r="149" spans="1:25" ht="12" customHeight="1" x14ac:dyDescent="0.15">
      <c r="A149" s="478"/>
      <c r="B149" s="1005"/>
      <c r="C149" s="1002"/>
      <c r="D149" s="1009"/>
      <c r="E149" s="1005"/>
      <c r="F149" s="1002"/>
      <c r="G149" s="1002"/>
      <c r="H149" s="1002"/>
      <c r="I149" s="1002"/>
      <c r="J149" s="1002"/>
      <c r="K149" s="1002"/>
      <c r="L149" s="1002"/>
      <c r="M149" s="1002"/>
      <c r="N149" s="1002"/>
      <c r="O149" s="1002"/>
      <c r="P149" s="1003"/>
      <c r="Q149" s="1002"/>
      <c r="R149" s="1002"/>
      <c r="S149" s="1002"/>
      <c r="T149" s="1002"/>
      <c r="U149" s="1002"/>
      <c r="V149" s="1002"/>
      <c r="W149" s="1000"/>
      <c r="X149" s="999"/>
      <c r="Y149" s="478"/>
    </row>
    <row r="150" spans="1:25" ht="12" customHeight="1" x14ac:dyDescent="0.15">
      <c r="A150" s="478"/>
      <c r="B150" s="1005" t="str">
        <f>SB!$D$460</f>
        <v>LIQUIDACIÓN RETENCIONES</v>
      </c>
      <c r="C150" s="1002" t="s">
        <v>880</v>
      </c>
      <c r="D150" s="1009"/>
      <c r="E150" s="1005">
        <f>SB!G460</f>
        <v>0</v>
      </c>
      <c r="F150" s="1002">
        <f>SB!H460</f>
        <v>170</v>
      </c>
      <c r="G150" s="1002">
        <f>SB!I460</f>
        <v>120</v>
      </c>
      <c r="H150" s="1002">
        <f>SB!J460</f>
        <v>145</v>
      </c>
      <c r="I150" s="1002">
        <f>SB!K460</f>
        <v>170</v>
      </c>
      <c r="J150" s="1002">
        <f>SB!L460</f>
        <v>220</v>
      </c>
      <c r="K150" s="1002">
        <f>SB!M460</f>
        <v>170</v>
      </c>
      <c r="L150" s="1002">
        <f>SB!N460</f>
        <v>145</v>
      </c>
      <c r="M150" s="1002">
        <f>SB!O460</f>
        <v>120</v>
      </c>
      <c r="N150" s="1002">
        <f>SB!P460</f>
        <v>120</v>
      </c>
      <c r="O150" s="1002">
        <f>SB!Q460</f>
        <v>170</v>
      </c>
      <c r="P150" s="1003">
        <f>SB!R460</f>
        <v>170</v>
      </c>
      <c r="Q150" s="1002"/>
      <c r="R150" s="1002"/>
      <c r="S150" s="1002"/>
      <c r="T150" s="1002"/>
      <c r="U150" s="1002"/>
      <c r="V150" s="1002"/>
      <c r="W150" s="1000">
        <f>SUM(D150:P150)</f>
        <v>1720</v>
      </c>
      <c r="X150" s="999" t="str">
        <f>IF(W150=SB!X460,"OK","ERROR")</f>
        <v>OK</v>
      </c>
      <c r="Y150" s="478"/>
    </row>
    <row r="151" spans="1:25" ht="12" customHeight="1" x14ac:dyDescent="0.15">
      <c r="A151" s="478"/>
      <c r="B151" s="1006"/>
      <c r="C151" s="988" t="s">
        <v>879</v>
      </c>
      <c r="D151" s="1008"/>
      <c r="E151" s="1006">
        <f>SB!G461</f>
        <v>0</v>
      </c>
      <c r="F151" s="988">
        <f>SB!H461</f>
        <v>0</v>
      </c>
      <c r="G151" s="988">
        <f>SB!I461</f>
        <v>0</v>
      </c>
      <c r="H151" s="988">
        <f>SB!J461</f>
        <v>435</v>
      </c>
      <c r="I151" s="988">
        <f>SB!K461</f>
        <v>0</v>
      </c>
      <c r="J151" s="988">
        <f>SB!L461</f>
        <v>0</v>
      </c>
      <c r="K151" s="988">
        <f>SB!M461</f>
        <v>560</v>
      </c>
      <c r="L151" s="988">
        <f>SB!N461</f>
        <v>0</v>
      </c>
      <c r="M151" s="988">
        <f>SB!O461</f>
        <v>0</v>
      </c>
      <c r="N151" s="988">
        <f>SB!P461</f>
        <v>385</v>
      </c>
      <c r="O151" s="988">
        <f>SB!Q461</f>
        <v>0</v>
      </c>
      <c r="P151" s="989">
        <f>SB!R461</f>
        <v>0</v>
      </c>
      <c r="Q151" s="988"/>
      <c r="R151" s="988"/>
      <c r="S151" s="988"/>
      <c r="T151" s="988"/>
      <c r="U151" s="988"/>
      <c r="V151" s="988"/>
      <c r="W151" s="1000">
        <f>SUM(D151:V151)</f>
        <v>1380</v>
      </c>
      <c r="X151" s="999" t="str">
        <f>IF(W151=SB!X461,"OK","ERROR")</f>
        <v>OK</v>
      </c>
      <c r="Y151" s="478"/>
    </row>
    <row r="152" spans="1:25" ht="12" customHeight="1" x14ac:dyDescent="0.15">
      <c r="A152" s="478"/>
      <c r="B152" s="1005" t="str">
        <f>SB!$D$466</f>
        <v>LIQUIDACIÓN COSTE SALARIAL</v>
      </c>
      <c r="C152" s="1002" t="s">
        <v>880</v>
      </c>
      <c r="D152" s="1009"/>
      <c r="E152" s="1005">
        <f>SB!G466</f>
        <v>0</v>
      </c>
      <c r="F152" s="1002">
        <f>SB!H466</f>
        <v>1190</v>
      </c>
      <c r="G152" s="1002">
        <f>SB!I466</f>
        <v>840</v>
      </c>
      <c r="H152" s="1002">
        <f>SB!J466</f>
        <v>1015</v>
      </c>
      <c r="I152" s="1002">
        <f>SB!K466</f>
        <v>1190</v>
      </c>
      <c r="J152" s="1002">
        <f>SB!L466</f>
        <v>1540</v>
      </c>
      <c r="K152" s="1002">
        <f>SB!M466</f>
        <v>1190</v>
      </c>
      <c r="L152" s="1002">
        <f>SB!N466</f>
        <v>1015</v>
      </c>
      <c r="M152" s="1002">
        <f>SB!O466</f>
        <v>840</v>
      </c>
      <c r="N152" s="1002">
        <f>SB!P466</f>
        <v>840</v>
      </c>
      <c r="O152" s="1002">
        <f>SB!Q466</f>
        <v>1190</v>
      </c>
      <c r="P152" s="1003">
        <f>SB!R466</f>
        <v>1190</v>
      </c>
      <c r="Q152" s="1002"/>
      <c r="R152" s="1002"/>
      <c r="S152" s="1002"/>
      <c r="T152" s="1002"/>
      <c r="U152" s="1002"/>
      <c r="V152" s="1002"/>
      <c r="W152" s="1000">
        <f>SUM(D152:V152)</f>
        <v>12040</v>
      </c>
      <c r="X152" s="999" t="str">
        <f>IF(W152=SB!X466,"OK","ERROR")</f>
        <v>OK</v>
      </c>
      <c r="Y152" s="478"/>
    </row>
    <row r="153" spans="1:25" ht="12" customHeight="1" x14ac:dyDescent="0.15">
      <c r="A153" s="478"/>
      <c r="B153" s="1006"/>
      <c r="C153" s="988" t="s">
        <v>879</v>
      </c>
      <c r="D153" s="1008"/>
      <c r="E153" s="1006">
        <f>SB!G467</f>
        <v>0</v>
      </c>
      <c r="F153" s="988">
        <f>SB!H467</f>
        <v>0</v>
      </c>
      <c r="G153" s="988">
        <f>SB!I467</f>
        <v>0</v>
      </c>
      <c r="H153" s="988">
        <f>SB!J467</f>
        <v>3045</v>
      </c>
      <c r="I153" s="988">
        <f>SB!K467</f>
        <v>0</v>
      </c>
      <c r="J153" s="988">
        <f>SB!L467</f>
        <v>0</v>
      </c>
      <c r="K153" s="988">
        <f>SB!M467</f>
        <v>3920</v>
      </c>
      <c r="L153" s="988">
        <f>SB!N467</f>
        <v>0</v>
      </c>
      <c r="M153" s="988">
        <f>SB!O467</f>
        <v>0</v>
      </c>
      <c r="N153" s="988">
        <f>SB!P467</f>
        <v>2695</v>
      </c>
      <c r="O153" s="988">
        <f>SB!Q467</f>
        <v>0</v>
      </c>
      <c r="P153" s="989">
        <f>SB!R467</f>
        <v>0</v>
      </c>
      <c r="Q153" s="988"/>
      <c r="R153" s="988"/>
      <c r="S153" s="988"/>
      <c r="T153" s="988"/>
      <c r="U153" s="988"/>
      <c r="V153" s="988"/>
      <c r="W153" s="1000">
        <f>SUM(D153:V153)</f>
        <v>9660</v>
      </c>
      <c r="X153" s="999" t="str">
        <f>IF(W153=SB!X467,"OK","ERROR")</f>
        <v>OK</v>
      </c>
      <c r="Y153" s="478"/>
    </row>
    <row r="154" spans="1:25" ht="12" customHeight="1" x14ac:dyDescent="0.15">
      <c r="A154" s="478"/>
      <c r="B154" s="478"/>
      <c r="C154" s="478"/>
      <c r="D154" s="478"/>
      <c r="E154" s="478"/>
      <c r="F154" s="478"/>
      <c r="G154" s="478"/>
      <c r="H154" s="478"/>
      <c r="I154" s="478"/>
      <c r="J154" s="478"/>
      <c r="K154" s="478"/>
      <c r="L154" s="478"/>
      <c r="M154" s="478"/>
      <c r="N154" s="478"/>
      <c r="O154" s="478"/>
      <c r="P154" s="478"/>
      <c r="Q154" s="478"/>
      <c r="R154" s="478"/>
      <c r="S154" s="478"/>
      <c r="T154" s="478"/>
      <c r="U154" s="478"/>
      <c r="V154" s="478"/>
      <c r="W154" s="478"/>
      <c r="X154" s="478"/>
      <c r="Y154" s="478"/>
    </row>
    <row r="155" spans="1:25" ht="12" customHeight="1" x14ac:dyDescent="0.15">
      <c r="A155" s="478"/>
      <c r="B155" s="2854" t="s">
        <v>1058</v>
      </c>
      <c r="C155" s="2854"/>
      <c r="D155" s="2854"/>
      <c r="E155" s="2854"/>
      <c r="F155" s="2854"/>
      <c r="G155" s="2854"/>
      <c r="H155" s="2854"/>
      <c r="I155" s="2854"/>
      <c r="J155" s="478"/>
      <c r="K155" s="478"/>
      <c r="L155" s="478"/>
      <c r="M155" s="478"/>
      <c r="N155" s="478"/>
      <c r="O155" s="478"/>
      <c r="P155" s="478"/>
      <c r="Q155" s="478"/>
      <c r="R155" s="478"/>
      <c r="S155" s="478"/>
      <c r="T155" s="478"/>
      <c r="U155" s="478"/>
      <c r="V155" s="478"/>
      <c r="W155" s="478"/>
      <c r="X155" s="478"/>
      <c r="Y155" s="478"/>
    </row>
    <row r="156" spans="1:25" ht="12" customHeight="1" x14ac:dyDescent="0.15">
      <c r="A156" s="478"/>
      <c r="B156" s="997" t="str">
        <f>SB!$D$72</f>
        <v>PAGO MENSUAL</v>
      </c>
      <c r="C156" s="1000"/>
      <c r="D156" s="1011">
        <f>SB!F72</f>
        <v>0</v>
      </c>
      <c r="E156" s="1001">
        <f>SB!G72</f>
        <v>0</v>
      </c>
      <c r="F156" s="1000">
        <f>SB!H72</f>
        <v>0</v>
      </c>
      <c r="G156" s="1000">
        <f>SB!I72</f>
        <v>0</v>
      </c>
      <c r="H156" s="1000">
        <f>SB!J72</f>
        <v>921.89999999999986</v>
      </c>
      <c r="I156" s="1000">
        <f>SB!K72</f>
        <v>1812.3</v>
      </c>
      <c r="J156" s="1000">
        <f>SB!L72</f>
        <v>1812.3</v>
      </c>
      <c r="K156" s="1000">
        <f>SB!M72</f>
        <v>762.3</v>
      </c>
      <c r="L156" s="1000">
        <f>SB!N72</f>
        <v>279.29999999999995</v>
      </c>
      <c r="M156" s="1000">
        <f>SB!O72</f>
        <v>342.29999999999995</v>
      </c>
      <c r="N156" s="1000">
        <f>SB!P72</f>
        <v>132.30000000000001</v>
      </c>
      <c r="O156" s="1000">
        <f>SB!Q72</f>
        <v>1392.3</v>
      </c>
      <c r="P156" s="1010">
        <f>SB!R72</f>
        <v>1392.3</v>
      </c>
      <c r="Q156" s="1000"/>
      <c r="R156" s="1000"/>
      <c r="S156" s="1000"/>
      <c r="T156" s="1000"/>
      <c r="U156" s="1000"/>
      <c r="V156" s="1000"/>
      <c r="W156" s="1000">
        <f>SUM(D156:V156)</f>
        <v>8847.3000000000011</v>
      </c>
      <c r="X156" s="999" t="str">
        <f>IF(W156=SB!X72,"OK","ERROR")</f>
        <v>OK</v>
      </c>
      <c r="Y156" s="478"/>
    </row>
    <row r="157" spans="1:25" ht="12" customHeight="1" x14ac:dyDescent="0.15">
      <c r="A157" s="478"/>
      <c r="B157" s="997" t="str">
        <f>SB!$D$75</f>
        <v>PAGO TRIMESTRAL</v>
      </c>
      <c r="C157" s="1000"/>
      <c r="D157" s="1011">
        <f>SB!F75</f>
        <v>0</v>
      </c>
      <c r="E157" s="1001">
        <f>SB!G75</f>
        <v>0</v>
      </c>
      <c r="F157" s="1000">
        <f>SB!H75</f>
        <v>0</v>
      </c>
      <c r="G157" s="1000">
        <f>SB!I75</f>
        <v>0</v>
      </c>
      <c r="H157" s="1000">
        <f>SB!J75</f>
        <v>921.89999999999986</v>
      </c>
      <c r="I157" s="1000">
        <f>SB!K75</f>
        <v>0</v>
      </c>
      <c r="J157" s="1000">
        <f>SB!L75</f>
        <v>0</v>
      </c>
      <c r="K157" s="1000">
        <f>SB!M75</f>
        <v>4386.8999999999996</v>
      </c>
      <c r="L157" s="1000">
        <f>SB!N75</f>
        <v>0</v>
      </c>
      <c r="M157" s="1000">
        <f>SB!O75</f>
        <v>0</v>
      </c>
      <c r="N157" s="1000">
        <f>SB!P75</f>
        <v>753.90000000000009</v>
      </c>
      <c r="O157" s="1000">
        <f>SB!Q75</f>
        <v>0</v>
      </c>
      <c r="P157" s="1010">
        <f>SB!R75</f>
        <v>0</v>
      </c>
      <c r="Q157" s="1000"/>
      <c r="R157" s="1000"/>
      <c r="S157" s="1000"/>
      <c r="T157" s="1000"/>
      <c r="U157" s="1000"/>
      <c r="V157" s="1000"/>
      <c r="W157" s="1000">
        <f>SUM(D157:V157)</f>
        <v>6062.6999999999989</v>
      </c>
      <c r="X157" s="999" t="str">
        <f>IF(W157=SB!X75,"OK","ERROR")</f>
        <v>OK</v>
      </c>
      <c r="Y157" s="478"/>
    </row>
    <row r="158" spans="1:25" ht="12" customHeight="1" x14ac:dyDescent="0.15">
      <c r="A158" s="478"/>
      <c r="B158" s="997" t="str">
        <f>SB!$D$80</f>
        <v>PAGO ANUAL</v>
      </c>
      <c r="C158" s="1000"/>
      <c r="D158" s="1011"/>
      <c r="E158" s="1001"/>
      <c r="F158" s="1000"/>
      <c r="G158" s="1000"/>
      <c r="H158" s="1000"/>
      <c r="I158" s="1000"/>
      <c r="J158" s="1000"/>
      <c r="K158" s="1000"/>
      <c r="L158" s="1000"/>
      <c r="M158" s="1000"/>
      <c r="N158" s="1000"/>
      <c r="O158" s="1000"/>
      <c r="P158" s="1010"/>
      <c r="Q158" s="1000"/>
      <c r="R158" s="1000"/>
      <c r="S158" s="1000"/>
      <c r="T158" s="1000"/>
      <c r="U158" s="1000"/>
      <c r="V158" s="1000"/>
      <c r="W158" s="1000">
        <f>SUM(D158:V158)</f>
        <v>0</v>
      </c>
      <c r="X158" s="999" t="str">
        <f>SB!$T$80</f>
        <v>OK</v>
      </c>
      <c r="Y158" s="478"/>
    </row>
    <row r="159" spans="1:25" ht="12" customHeight="1" x14ac:dyDescent="0.15">
      <c r="A159" s="478"/>
      <c r="B159" s="478"/>
      <c r="C159" s="478"/>
      <c r="D159" s="478"/>
      <c r="E159" s="478"/>
      <c r="F159" s="478"/>
      <c r="G159" s="478"/>
      <c r="H159" s="478"/>
      <c r="I159" s="478"/>
      <c r="J159" s="478"/>
      <c r="K159" s="478"/>
      <c r="L159" s="478"/>
      <c r="M159" s="478"/>
      <c r="N159" s="478"/>
      <c r="O159" s="478"/>
      <c r="P159" s="478"/>
      <c r="Q159" s="478"/>
      <c r="R159" s="478"/>
      <c r="S159" s="478"/>
      <c r="T159" s="478"/>
      <c r="U159" s="478"/>
      <c r="V159" s="478"/>
      <c r="W159" s="478"/>
      <c r="X159" s="478"/>
      <c r="Y159" s="478"/>
    </row>
    <row r="160" spans="1:25" ht="12" customHeight="1" x14ac:dyDescent="0.15">
      <c r="A160" s="985" t="s">
        <v>203</v>
      </c>
      <c r="B160" s="2851" t="s">
        <v>902</v>
      </c>
      <c r="C160" s="2852"/>
      <c r="D160" s="1011">
        <f>+D156+D152+D150+D148+D145+D144+D143+D141+D140+D139+D132+D142</f>
        <v>0</v>
      </c>
      <c r="E160" s="1000">
        <f>+E156+E152+E150+E148+E145+E144+E143+E141+E140+E139+E97+E142</f>
        <v>7912.7</v>
      </c>
      <c r="F160" s="1000">
        <f t="shared" ref="F160:P160" si="51">+F156+F152+F150+F148+F145+F144+F143+F141+F140+F139+F97</f>
        <v>5297.7</v>
      </c>
      <c r="G160" s="1000">
        <f t="shared" si="51"/>
        <v>5372.7</v>
      </c>
      <c r="H160" s="1000">
        <f t="shared" si="51"/>
        <v>6969.5999999999995</v>
      </c>
      <c r="I160" s="1000">
        <f t="shared" si="51"/>
        <v>9010</v>
      </c>
      <c r="J160" s="1000">
        <f t="shared" si="51"/>
        <v>8460</v>
      </c>
      <c r="K160" s="1000">
        <f t="shared" si="51"/>
        <v>6898</v>
      </c>
      <c r="L160" s="1000">
        <f t="shared" si="51"/>
        <v>5377</v>
      </c>
      <c r="M160" s="1000">
        <f t="shared" si="51"/>
        <v>5240</v>
      </c>
      <c r="N160" s="1000">
        <f t="shared" si="51"/>
        <v>5980</v>
      </c>
      <c r="O160" s="1000">
        <f t="shared" si="51"/>
        <v>7640</v>
      </c>
      <c r="P160" s="1000">
        <f t="shared" si="51"/>
        <v>6690</v>
      </c>
      <c r="Q160" s="1000"/>
      <c r="R160" s="1000"/>
      <c r="S160" s="1000"/>
      <c r="T160" s="1000"/>
      <c r="U160" s="1000"/>
      <c r="V160" s="1000"/>
      <c r="W160" s="1010">
        <f>SUM(D160:V160)</f>
        <v>80847.7</v>
      </c>
      <c r="X160" s="999" t="str">
        <f>IF(W160=SB!U471,"OK","ERROR")</f>
        <v>OK</v>
      </c>
      <c r="Y160" s="478">
        <f>SB!$U$471</f>
        <v>80847.7</v>
      </c>
    </row>
    <row r="161" spans="1:25" ht="12" customHeight="1" x14ac:dyDescent="0.15">
      <c r="A161" s="478"/>
      <c r="B161" s="2864"/>
      <c r="C161" s="2864"/>
      <c r="D161" s="478"/>
      <c r="E161" s="478"/>
      <c r="F161" s="478"/>
      <c r="G161" s="478"/>
      <c r="H161" s="478"/>
      <c r="I161" s="478"/>
      <c r="J161" s="478"/>
      <c r="K161" s="478"/>
      <c r="L161" s="478"/>
      <c r="M161" s="478"/>
      <c r="N161" s="478"/>
      <c r="O161" s="478"/>
      <c r="P161" s="478"/>
      <c r="Q161" s="478"/>
      <c r="R161" s="478"/>
      <c r="S161" s="478"/>
      <c r="T161" s="478"/>
      <c r="U161" s="478"/>
      <c r="V161" s="478"/>
      <c r="W161" s="478"/>
      <c r="X161" s="478"/>
      <c r="Y161" s="478" t="s">
        <v>1060</v>
      </c>
    </row>
    <row r="162" spans="1:25" ht="12" customHeight="1" x14ac:dyDescent="0.15">
      <c r="A162" s="478"/>
      <c r="B162" s="478"/>
      <c r="C162" s="478"/>
      <c r="D162" s="478"/>
      <c r="E162" s="478"/>
      <c r="F162" s="478"/>
      <c r="G162" s="478"/>
      <c r="H162" s="478"/>
      <c r="I162" s="478"/>
      <c r="J162" s="478"/>
      <c r="K162" s="478"/>
      <c r="L162" s="478"/>
      <c r="M162" s="478"/>
      <c r="N162" s="478"/>
      <c r="O162" s="478"/>
      <c r="P162" s="478"/>
      <c r="Q162" s="478"/>
      <c r="R162" s="478"/>
      <c r="S162" s="478"/>
      <c r="T162" s="478"/>
      <c r="U162" s="478"/>
      <c r="V162" s="478"/>
      <c r="W162" s="478"/>
      <c r="X162" s="478"/>
      <c r="Y162" s="478"/>
    </row>
    <row r="163" spans="1:25" ht="12" customHeight="1" x14ac:dyDescent="0.15">
      <c r="A163" s="478"/>
      <c r="B163" s="478"/>
      <c r="C163" s="478"/>
      <c r="D163" s="478"/>
      <c r="E163" s="478" t="s">
        <v>901</v>
      </c>
      <c r="F163" s="478"/>
      <c r="G163" s="478"/>
      <c r="H163" s="478"/>
      <c r="I163" s="478"/>
      <c r="J163" s="478"/>
      <c r="K163" s="478"/>
      <c r="L163" s="478"/>
      <c r="M163" s="478"/>
      <c r="N163" s="478"/>
      <c r="O163" s="478"/>
      <c r="P163" s="478"/>
      <c r="Q163" s="478"/>
      <c r="R163" s="478"/>
      <c r="S163" s="478"/>
      <c r="T163" s="478"/>
      <c r="U163" s="478"/>
      <c r="V163" s="478"/>
      <c r="W163" s="478"/>
      <c r="X163" s="478"/>
      <c r="Y163" s="478"/>
    </row>
    <row r="164" spans="1:25" ht="12" customHeight="1" x14ac:dyDescent="0.15">
      <c r="A164" s="478"/>
      <c r="B164" s="478"/>
      <c r="C164" s="478"/>
      <c r="D164" s="478"/>
      <c r="E164" s="478" t="s">
        <v>15</v>
      </c>
      <c r="F164" s="478"/>
      <c r="G164" s="478"/>
      <c r="H164" s="478"/>
      <c r="I164" s="478"/>
      <c r="J164" s="478"/>
      <c r="K164" s="478"/>
      <c r="L164" s="478"/>
      <c r="M164" s="478"/>
      <c r="N164" s="478"/>
      <c r="O164" s="478"/>
      <c r="P164" s="478"/>
      <c r="Q164" s="478"/>
      <c r="R164" s="478"/>
      <c r="S164" s="478"/>
      <c r="T164" s="478"/>
      <c r="U164" s="478"/>
      <c r="V164" s="478"/>
      <c r="W164" s="478"/>
      <c r="X164" s="478"/>
      <c r="Y164" s="478"/>
    </row>
    <row r="165" spans="1:25" ht="12" customHeight="1" x14ac:dyDescent="0.15">
      <c r="A165" s="478"/>
      <c r="B165" s="478"/>
      <c r="C165" s="478"/>
      <c r="D165" s="478"/>
      <c r="E165" s="478" t="s">
        <v>738</v>
      </c>
      <c r="F165" s="478"/>
      <c r="G165" s="478"/>
      <c r="H165" s="478"/>
      <c r="I165" s="478"/>
      <c r="J165" s="478"/>
      <c r="K165" s="478"/>
      <c r="L165" s="478"/>
      <c r="M165" s="478"/>
      <c r="N165" s="478"/>
      <c r="O165" s="478"/>
      <c r="P165" s="478"/>
      <c r="Q165" s="478"/>
      <c r="R165" s="478"/>
      <c r="S165" s="478"/>
      <c r="T165" s="478"/>
      <c r="U165" s="478"/>
      <c r="V165" s="478"/>
      <c r="W165" s="478"/>
      <c r="X165" s="478"/>
      <c r="Y165" s="478"/>
    </row>
    <row r="166" spans="1:25" ht="12" customHeight="1" x14ac:dyDescent="0.15">
      <c r="A166" s="478"/>
      <c r="B166" s="478"/>
      <c r="C166" s="478"/>
      <c r="D166" s="478"/>
      <c r="E166" s="478"/>
      <c r="F166" s="478"/>
      <c r="G166" s="478"/>
      <c r="H166" s="478"/>
      <c r="I166" s="478"/>
      <c r="J166" s="478"/>
      <c r="K166" s="478"/>
      <c r="L166" s="478"/>
      <c r="M166" s="478"/>
      <c r="N166" s="478"/>
      <c r="O166" s="478"/>
      <c r="P166" s="478"/>
      <c r="Q166" s="478"/>
      <c r="R166" s="478"/>
      <c r="S166" s="478"/>
      <c r="T166" s="478"/>
      <c r="U166" s="478"/>
      <c r="V166" s="478"/>
      <c r="W166" s="478"/>
      <c r="X166" s="478"/>
      <c r="Y166" s="478"/>
    </row>
    <row r="167" spans="1:25" ht="12" customHeight="1" x14ac:dyDescent="0.15">
      <c r="A167" s="478"/>
      <c r="B167" s="478"/>
      <c r="C167" s="478"/>
      <c r="D167" s="478"/>
      <c r="E167" s="478"/>
      <c r="F167" s="478"/>
      <c r="G167" s="478"/>
      <c r="H167" s="478"/>
      <c r="I167" s="478"/>
      <c r="J167" s="478"/>
      <c r="K167" s="478"/>
      <c r="L167" s="478"/>
      <c r="M167" s="478"/>
      <c r="N167" s="478"/>
      <c r="O167" s="478"/>
      <c r="P167" s="478"/>
      <c r="Q167" s="478"/>
      <c r="R167" s="478"/>
      <c r="S167" s="478"/>
      <c r="T167" s="478"/>
      <c r="U167" s="478"/>
      <c r="V167" s="478"/>
      <c r="W167" s="478"/>
      <c r="X167" s="478"/>
      <c r="Y167" s="478"/>
    </row>
    <row r="168" spans="1:25" ht="12" customHeight="1" x14ac:dyDescent="0.15">
      <c r="A168" s="985" t="s">
        <v>177</v>
      </c>
      <c r="B168" s="478" t="s">
        <v>182</v>
      </c>
      <c r="C168" s="478"/>
      <c r="D168" s="478"/>
      <c r="E168" s="478"/>
      <c r="F168" s="478"/>
      <c r="G168" s="478"/>
      <c r="H168" s="478"/>
      <c r="I168" s="478"/>
      <c r="J168" s="478"/>
      <c r="K168" s="478"/>
      <c r="L168" s="478"/>
      <c r="M168" s="478"/>
      <c r="N168" s="478"/>
      <c r="O168" s="478"/>
      <c r="P168" s="478"/>
      <c r="Q168" s="478"/>
      <c r="R168" s="478"/>
      <c r="S168" s="478"/>
      <c r="T168" s="478"/>
      <c r="U168" s="478"/>
      <c r="V168" s="478"/>
      <c r="W168" s="478"/>
      <c r="X168" s="478"/>
      <c r="Y168" s="478"/>
    </row>
    <row r="169" spans="1:25" ht="12" customHeight="1" x14ac:dyDescent="0.15">
      <c r="A169" s="478"/>
      <c r="B169" s="478"/>
      <c r="C169" s="478"/>
      <c r="D169" s="478"/>
      <c r="E169" s="478"/>
      <c r="F169" s="478"/>
      <c r="G169" s="478"/>
      <c r="H169" s="478"/>
      <c r="I169" s="478"/>
      <c r="J169" s="478"/>
      <c r="K169" s="478"/>
      <c r="L169" s="478"/>
      <c r="M169" s="478"/>
      <c r="N169" s="478"/>
      <c r="O169" s="478"/>
      <c r="P169" s="478"/>
      <c r="Q169" s="478"/>
      <c r="R169" s="478"/>
      <c r="S169" s="478"/>
      <c r="T169" s="478"/>
      <c r="U169" s="478"/>
      <c r="V169" s="478"/>
      <c r="W169" s="478"/>
      <c r="X169" s="478"/>
      <c r="Y169" s="478"/>
    </row>
    <row r="170" spans="1:25" ht="12" customHeight="1" x14ac:dyDescent="0.15">
      <c r="A170" s="478"/>
      <c r="B170" s="478"/>
      <c r="C170" s="478"/>
      <c r="D170" s="478"/>
      <c r="E170" s="478"/>
      <c r="F170" s="478"/>
      <c r="G170" s="478"/>
      <c r="H170" s="478"/>
      <c r="I170" s="478"/>
      <c r="J170" s="478"/>
      <c r="K170" s="478"/>
      <c r="L170" s="478"/>
      <c r="M170" s="478"/>
      <c r="N170" s="478"/>
      <c r="O170" s="478"/>
      <c r="P170" s="478"/>
      <c r="Q170" s="478"/>
      <c r="R170" s="478"/>
      <c r="S170" s="478"/>
      <c r="T170" s="478"/>
      <c r="U170" s="478"/>
      <c r="V170" s="478"/>
      <c r="W170" s="478"/>
      <c r="X170" s="478"/>
      <c r="Y170" s="478"/>
    </row>
    <row r="171" spans="1:25" ht="12" customHeight="1" x14ac:dyDescent="0.15">
      <c r="A171" s="478"/>
      <c r="B171" s="1001" t="s">
        <v>6</v>
      </c>
      <c r="C171" s="1010"/>
      <c r="D171" s="478"/>
      <c r="E171" s="478"/>
      <c r="F171" s="478"/>
      <c r="G171" s="478"/>
      <c r="H171" s="478"/>
      <c r="I171" s="478"/>
      <c r="J171" s="478"/>
      <c r="K171" s="478"/>
      <c r="L171" s="478"/>
      <c r="M171" s="478"/>
      <c r="N171" s="478"/>
      <c r="O171" s="478"/>
      <c r="P171" s="478"/>
      <c r="Q171" s="478"/>
      <c r="R171" s="478"/>
      <c r="S171" s="478"/>
      <c r="T171" s="478"/>
      <c r="U171" s="478"/>
      <c r="V171" s="478"/>
      <c r="W171" s="478"/>
      <c r="X171" s="478"/>
      <c r="Y171" s="478"/>
    </row>
    <row r="172" spans="1:25" ht="12" customHeight="1" x14ac:dyDescent="0.15">
      <c r="A172" s="478"/>
      <c r="B172" s="478"/>
      <c r="C172" s="478"/>
      <c r="D172" s="478"/>
      <c r="E172" s="478"/>
      <c r="F172" s="478"/>
      <c r="G172" s="478"/>
      <c r="H172" s="478"/>
      <c r="I172" s="478"/>
      <c r="J172" s="478"/>
      <c r="K172" s="478"/>
      <c r="L172" s="478"/>
      <c r="M172" s="478"/>
      <c r="N172" s="478"/>
      <c r="O172" s="478"/>
      <c r="P172" s="478"/>
      <c r="Q172" s="478"/>
      <c r="R172" s="478"/>
      <c r="S172" s="478"/>
      <c r="T172" s="478"/>
      <c r="U172" s="478"/>
      <c r="V172" s="478"/>
      <c r="W172" s="478"/>
      <c r="X172" s="478"/>
      <c r="Y172" s="478"/>
    </row>
    <row r="173" spans="1:25" ht="12" customHeight="1" x14ac:dyDescent="0.15">
      <c r="A173" s="478"/>
      <c r="B173" s="478"/>
      <c r="C173" s="478"/>
      <c r="D173" s="478"/>
      <c r="E173" s="478"/>
      <c r="F173" s="478"/>
      <c r="G173" s="478"/>
      <c r="H173" s="478"/>
      <c r="I173" s="478"/>
      <c r="J173" s="478"/>
      <c r="K173" s="478"/>
      <c r="L173" s="478"/>
      <c r="M173" s="478"/>
      <c r="N173" s="478"/>
      <c r="O173" s="478"/>
      <c r="P173" s="478"/>
      <c r="Q173" s="478"/>
      <c r="R173" s="478"/>
      <c r="S173" s="478"/>
      <c r="T173" s="478"/>
      <c r="U173" s="478"/>
      <c r="V173" s="478"/>
      <c r="W173" s="478"/>
      <c r="X173" s="478"/>
      <c r="Y173" s="478"/>
    </row>
  </sheetData>
  <sheetProtection sheet="1" objects="1" scenarios="1"/>
  <mergeCells count="27">
    <mergeCell ref="B160:C160"/>
    <mergeCell ref="B161:C161"/>
    <mergeCell ref="C24:D24"/>
    <mergeCell ref="B132:C132"/>
    <mergeCell ref="B135:C135"/>
    <mergeCell ref="B147:I147"/>
    <mergeCell ref="B155:I155"/>
    <mergeCell ref="B57:C57"/>
    <mergeCell ref="C25:D25"/>
    <mergeCell ref="B137:I137"/>
    <mergeCell ref="W134:X135"/>
    <mergeCell ref="Q99:V99"/>
    <mergeCell ref="Q12:V12"/>
    <mergeCell ref="B32:D32"/>
    <mergeCell ref="W100:X100"/>
    <mergeCell ref="B134:C134"/>
    <mergeCell ref="B63:I63"/>
    <mergeCell ref="C27:D27"/>
    <mergeCell ref="Q1:V1"/>
    <mergeCell ref="F3:G3"/>
    <mergeCell ref="B47:E47"/>
    <mergeCell ref="E12:F12"/>
    <mergeCell ref="C29:D29"/>
    <mergeCell ref="C31:D31"/>
    <mergeCell ref="C28:D28"/>
    <mergeCell ref="C30:D30"/>
    <mergeCell ref="C26:D26"/>
  </mergeCells>
  <phoneticPr fontId="2" type="noConversion"/>
  <pageMargins left="0.75" right="0.75" top="1" bottom="1" header="0" footer="0"/>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6"/>
  </sheetPr>
  <dimension ref="A1:AL133"/>
  <sheetViews>
    <sheetView zoomScale="75" workbookViewId="0">
      <pane ySplit="2" topLeftCell="A3" activePane="bottomLeft" state="frozen"/>
      <selection pane="bottomLeft" activeCell="P12" sqref="P12"/>
    </sheetView>
  </sheetViews>
  <sheetFormatPr baseColWidth="10" defaultRowHeight="13" x14ac:dyDescent="0.15"/>
  <cols>
    <col min="1" max="1" width="5.5" customWidth="1"/>
    <col min="2" max="2" width="5" customWidth="1"/>
    <col min="3" max="3" width="30.5" customWidth="1"/>
    <col min="4" max="4" width="12.5" customWidth="1"/>
    <col min="5" max="5" width="10.5" customWidth="1"/>
    <col min="6" max="6" width="11.33203125" customWidth="1"/>
    <col min="7" max="7" width="11.6640625" customWidth="1"/>
    <col min="8" max="8" width="7.33203125" customWidth="1"/>
    <col min="9" max="9" width="8.1640625" customWidth="1"/>
    <col min="10" max="14" width="11.6640625" customWidth="1"/>
    <col min="15" max="15" width="12.83203125" customWidth="1"/>
  </cols>
  <sheetData>
    <row r="1" spans="1:38" ht="24.75" customHeight="1" thickBot="1"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ht="30" customHeight="1" thickTop="1" thickBot="1" x14ac:dyDescent="0.2">
      <c r="A2" s="4"/>
      <c r="B2" s="2330" t="str">
        <f>'1'!$B$2</f>
        <v>CAED GESTION</v>
      </c>
      <c r="C2" s="2331"/>
      <c r="D2" s="2325" t="str">
        <f>'1'!$E$2</f>
        <v>PLAN de NEGOCIO</v>
      </c>
      <c r="E2" s="2325"/>
      <c r="F2" s="2325"/>
      <c r="G2" s="2325"/>
      <c r="H2" s="2325"/>
      <c r="I2" s="1118" t="s">
        <v>1644</v>
      </c>
      <c r="J2" s="2348" t="s">
        <v>1680</v>
      </c>
      <c r="K2" s="2348"/>
      <c r="L2" s="2348"/>
      <c r="M2" s="2348"/>
      <c r="N2" s="2348"/>
      <c r="O2" s="2349"/>
      <c r="P2" s="4"/>
      <c r="Q2" s="4"/>
      <c r="R2" s="4"/>
      <c r="S2" s="4"/>
      <c r="T2" s="4"/>
      <c r="U2" s="4"/>
      <c r="V2" s="4"/>
      <c r="W2" s="4"/>
      <c r="X2" s="4"/>
      <c r="Y2" s="4"/>
      <c r="Z2" s="4"/>
      <c r="AA2" s="4"/>
      <c r="AB2" s="4"/>
      <c r="AC2" s="4"/>
      <c r="AD2" s="4"/>
      <c r="AE2" s="4"/>
      <c r="AF2" s="4"/>
      <c r="AG2" s="4"/>
      <c r="AH2" s="4"/>
      <c r="AI2" s="4"/>
      <c r="AJ2" s="4"/>
      <c r="AK2" s="4"/>
      <c r="AL2" s="4"/>
    </row>
    <row r="3" spans="1:38" ht="15" customHeight="1" thickTop="1" x14ac:dyDescent="0.1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row>
    <row r="4" spans="1:38" ht="20" x14ac:dyDescent="0.2">
      <c r="A4" s="4"/>
      <c r="B4" s="2350"/>
      <c r="C4" s="2351"/>
      <c r="D4" s="2351"/>
      <c r="E4" s="2351"/>
      <c r="F4" s="2351"/>
      <c r="G4" s="2351"/>
      <c r="H4" s="2351"/>
      <c r="I4" s="2351"/>
      <c r="J4" s="2351"/>
      <c r="K4" s="2351"/>
      <c r="L4" s="2351"/>
      <c r="M4" s="2351"/>
      <c r="N4" s="2351"/>
      <c r="O4" s="2352"/>
      <c r="P4" s="4"/>
      <c r="Q4" s="4"/>
      <c r="R4" s="4"/>
      <c r="S4" s="4"/>
      <c r="T4" s="4"/>
      <c r="U4" s="4"/>
      <c r="V4" s="4"/>
      <c r="W4" s="4"/>
      <c r="X4" s="4"/>
      <c r="Y4" s="4"/>
      <c r="Z4" s="4"/>
      <c r="AA4" s="4"/>
      <c r="AB4" s="4"/>
      <c r="AC4" s="4"/>
      <c r="AD4" s="4"/>
      <c r="AE4" s="4"/>
      <c r="AF4" s="4"/>
      <c r="AG4" s="4"/>
      <c r="AH4" s="4"/>
      <c r="AI4" s="4"/>
      <c r="AJ4" s="4"/>
      <c r="AK4" s="4"/>
      <c r="AL4" s="4"/>
    </row>
    <row r="5" spans="1:38" ht="18" x14ac:dyDescent="0.2">
      <c r="A5" s="4"/>
      <c r="B5" s="767"/>
      <c r="C5" s="760"/>
      <c r="D5" s="760"/>
      <c r="E5" s="760"/>
      <c r="F5" s="760"/>
      <c r="G5" s="760"/>
      <c r="H5" s="760"/>
      <c r="I5" s="760"/>
      <c r="J5" s="760"/>
      <c r="K5" s="760"/>
      <c r="L5" s="760"/>
      <c r="M5" s="760"/>
      <c r="N5" s="760"/>
      <c r="O5" s="768"/>
      <c r="P5" s="4"/>
      <c r="Q5" s="4"/>
      <c r="R5" s="4"/>
      <c r="S5" s="4"/>
      <c r="T5" s="4"/>
      <c r="U5" s="4"/>
      <c r="V5" s="4"/>
      <c r="W5" s="4"/>
      <c r="X5" s="4"/>
      <c r="Y5" s="4"/>
      <c r="Z5" s="4"/>
      <c r="AA5" s="4"/>
      <c r="AB5" s="4"/>
      <c r="AC5" s="4"/>
      <c r="AD5" s="4"/>
      <c r="AE5" s="4"/>
      <c r="AF5" s="4"/>
      <c r="AG5" s="4"/>
      <c r="AH5" s="4"/>
      <c r="AI5" s="4"/>
      <c r="AJ5" s="4"/>
      <c r="AK5" s="4"/>
      <c r="AL5" s="4"/>
    </row>
    <row r="6" spans="1:38" ht="45" customHeight="1" x14ac:dyDescent="0.2">
      <c r="A6" s="4"/>
      <c r="B6" s="2343"/>
      <c r="C6" s="2344"/>
      <c r="D6" s="2344"/>
      <c r="E6" s="2344"/>
      <c r="F6" s="2344"/>
      <c r="G6" s="2344"/>
      <c r="H6" s="2344"/>
      <c r="I6" s="2344"/>
      <c r="J6" s="2344"/>
      <c r="K6" s="2344"/>
      <c r="L6" s="2344"/>
      <c r="M6" s="2344"/>
      <c r="N6" s="2344"/>
      <c r="O6" s="2345"/>
      <c r="P6" s="4"/>
      <c r="Q6" s="4"/>
      <c r="R6" s="4"/>
      <c r="S6" s="4"/>
      <c r="T6" s="4"/>
      <c r="U6" s="4"/>
      <c r="V6" s="4"/>
      <c r="W6" s="4"/>
      <c r="X6" s="4"/>
      <c r="Y6" s="4"/>
      <c r="Z6" s="4"/>
      <c r="AA6" s="4"/>
      <c r="AB6" s="4"/>
      <c r="AC6" s="4"/>
      <c r="AD6" s="4"/>
      <c r="AE6" s="4"/>
      <c r="AF6" s="4"/>
      <c r="AG6" s="4"/>
      <c r="AH6" s="4"/>
      <c r="AI6" s="4"/>
      <c r="AJ6" s="4"/>
      <c r="AK6" s="4"/>
      <c r="AL6" s="4"/>
    </row>
    <row r="7" spans="1:38" ht="18" customHeight="1" x14ac:dyDescent="0.2">
      <c r="A7" s="4"/>
      <c r="B7" s="769"/>
      <c r="C7" s="840" t="s">
        <v>1668</v>
      </c>
      <c r="D7" s="760"/>
      <c r="E7" s="760"/>
      <c r="F7" s="760"/>
      <c r="G7" s="760"/>
      <c r="H7" s="760"/>
      <c r="I7" s="760"/>
      <c r="J7" s="760"/>
      <c r="K7" s="760"/>
      <c r="L7" s="760"/>
      <c r="M7" s="760"/>
      <c r="N7" s="760"/>
      <c r="O7" s="768"/>
      <c r="P7" s="4"/>
      <c r="Q7" s="4"/>
      <c r="R7" s="4"/>
      <c r="S7" s="4"/>
      <c r="T7" s="4"/>
      <c r="U7" s="4"/>
      <c r="V7" s="4"/>
      <c r="W7" s="4"/>
      <c r="X7" s="4"/>
      <c r="Y7" s="4"/>
      <c r="Z7" s="4"/>
      <c r="AA7" s="4"/>
      <c r="AB7" s="4"/>
      <c r="AC7" s="4"/>
      <c r="AD7" s="4"/>
      <c r="AE7" s="4"/>
      <c r="AF7" s="4"/>
      <c r="AG7" s="4"/>
      <c r="AH7" s="4"/>
      <c r="AI7" s="4"/>
      <c r="AJ7" s="4"/>
      <c r="AK7" s="4"/>
      <c r="AL7" s="4"/>
    </row>
    <row r="8" spans="1:38" ht="9.75" customHeight="1" x14ac:dyDescent="0.2">
      <c r="A8" s="4"/>
      <c r="B8" s="767"/>
      <c r="C8" s="760"/>
      <c r="D8" s="760"/>
      <c r="E8" s="760"/>
      <c r="F8" s="760"/>
      <c r="G8" s="760"/>
      <c r="H8" s="760"/>
      <c r="I8" s="760"/>
      <c r="J8" s="774"/>
      <c r="K8" s="774"/>
      <c r="L8" s="760"/>
      <c r="M8" s="760"/>
      <c r="N8" s="760"/>
      <c r="O8" s="768"/>
      <c r="P8" s="4"/>
      <c r="Q8" s="4"/>
      <c r="R8" s="4"/>
      <c r="S8" s="4"/>
      <c r="T8" s="4"/>
      <c r="U8" s="4"/>
      <c r="V8" s="4"/>
      <c r="W8" s="4"/>
      <c r="X8" s="4"/>
      <c r="Y8" s="4"/>
      <c r="Z8" s="4"/>
      <c r="AA8" s="4"/>
      <c r="AB8" s="4"/>
      <c r="AC8" s="4"/>
      <c r="AD8" s="4"/>
      <c r="AE8" s="4"/>
      <c r="AF8" s="4"/>
      <c r="AG8" s="4"/>
      <c r="AH8" s="4"/>
      <c r="AI8" s="4"/>
      <c r="AJ8" s="4"/>
      <c r="AK8" s="4"/>
      <c r="AL8" s="4"/>
    </row>
    <row r="9" spans="1:38" ht="20" customHeight="1" x14ac:dyDescent="0.2">
      <c r="A9" s="4"/>
      <c r="B9" s="770"/>
      <c r="C9" s="759" t="s">
        <v>1669</v>
      </c>
      <c r="D9" s="296" t="s">
        <v>1677</v>
      </c>
      <c r="E9" s="297"/>
      <c r="F9" s="297"/>
      <c r="G9" s="297"/>
      <c r="H9" s="297"/>
      <c r="I9" s="297"/>
      <c r="J9" s="297"/>
      <c r="K9" s="297"/>
      <c r="L9" s="297"/>
      <c r="M9" s="2347" t="s">
        <v>1671</v>
      </c>
      <c r="N9" s="2347"/>
      <c r="O9" s="771"/>
      <c r="P9" s="4"/>
      <c r="Q9" s="4"/>
      <c r="R9" s="4"/>
      <c r="S9" s="4"/>
      <c r="T9" s="4"/>
      <c r="U9" s="4"/>
      <c r="V9" s="4"/>
      <c r="W9" s="4"/>
      <c r="X9" s="4"/>
      <c r="Y9" s="4"/>
      <c r="Z9" s="4"/>
      <c r="AA9" s="4"/>
      <c r="AB9" s="4"/>
      <c r="AC9" s="4"/>
      <c r="AD9" s="4"/>
      <c r="AE9" s="4"/>
      <c r="AF9" s="4"/>
      <c r="AG9" s="4"/>
      <c r="AH9" s="4"/>
      <c r="AI9" s="4"/>
      <c r="AJ9" s="4"/>
      <c r="AK9" s="4"/>
      <c r="AL9" s="4"/>
    </row>
    <row r="10" spans="1:38" ht="9.75" customHeight="1" x14ac:dyDescent="0.15">
      <c r="A10" s="4"/>
      <c r="B10" s="770"/>
      <c r="C10" s="18"/>
      <c r="D10" s="18"/>
      <c r="E10" s="18"/>
      <c r="F10" s="18"/>
      <c r="G10" s="18"/>
      <c r="H10" s="18"/>
      <c r="I10" s="18"/>
      <c r="J10" s="18"/>
      <c r="K10" s="18"/>
      <c r="L10" s="18"/>
      <c r="M10" s="775"/>
      <c r="N10" s="775"/>
      <c r="O10" s="771"/>
      <c r="P10" s="4"/>
      <c r="Q10" s="4"/>
      <c r="R10" s="4"/>
      <c r="S10" s="4"/>
      <c r="T10" s="4"/>
      <c r="U10" s="4"/>
      <c r="V10" s="4"/>
      <c r="W10" s="4"/>
      <c r="X10" s="4"/>
      <c r="Y10" s="4"/>
      <c r="Z10" s="4"/>
      <c r="AA10" s="4"/>
      <c r="AB10" s="4"/>
      <c r="AC10" s="4"/>
      <c r="AD10" s="4"/>
      <c r="AE10" s="4"/>
      <c r="AF10" s="4"/>
      <c r="AG10" s="4"/>
      <c r="AH10" s="4"/>
      <c r="AI10" s="4"/>
      <c r="AJ10" s="4"/>
      <c r="AK10" s="4"/>
      <c r="AL10" s="4"/>
    </row>
    <row r="11" spans="1:38" ht="15" customHeight="1" x14ac:dyDescent="0.2">
      <c r="A11" s="4"/>
      <c r="B11" s="770"/>
      <c r="C11" s="88" t="s">
        <v>1705</v>
      </c>
      <c r="D11" s="88"/>
      <c r="E11" s="88"/>
      <c r="F11" s="88"/>
      <c r="G11" s="88"/>
      <c r="H11" s="88"/>
      <c r="I11" s="88"/>
      <c r="J11" s="18"/>
      <c r="K11" s="18"/>
      <c r="L11" s="88"/>
      <c r="M11" s="776"/>
      <c r="N11" s="776"/>
      <c r="O11" s="771"/>
      <c r="P11" s="4"/>
      <c r="Q11" s="4"/>
      <c r="R11" s="4"/>
      <c r="S11" s="4"/>
      <c r="T11" s="4"/>
      <c r="U11" s="4"/>
      <c r="V11" s="4"/>
      <c r="W11" s="4"/>
      <c r="X11" s="4"/>
      <c r="Y11" s="4"/>
      <c r="Z11" s="4"/>
      <c r="AA11" s="4"/>
      <c r="AB11" s="4"/>
      <c r="AC11" s="4"/>
      <c r="AD11" s="4"/>
      <c r="AE11" s="4"/>
      <c r="AF11" s="4"/>
      <c r="AG11" s="4"/>
      <c r="AH11" s="4"/>
      <c r="AI11" s="4"/>
      <c r="AJ11" s="4"/>
      <c r="AK11" s="4"/>
      <c r="AL11" s="4"/>
    </row>
    <row r="12" spans="1:38" ht="15" customHeight="1" x14ac:dyDescent="0.2">
      <c r="A12" s="4"/>
      <c r="B12" s="770"/>
      <c r="C12" s="88" t="s">
        <v>1695</v>
      </c>
      <c r="D12" s="18"/>
      <c r="E12" s="18"/>
      <c r="F12" s="18"/>
      <c r="G12" s="18"/>
      <c r="H12" s="18"/>
      <c r="I12" s="18"/>
      <c r="J12" s="18"/>
      <c r="K12" s="18"/>
      <c r="L12" s="18"/>
      <c r="M12" s="775"/>
      <c r="N12" s="775"/>
      <c r="O12" s="771"/>
      <c r="P12" s="4"/>
      <c r="Q12" s="4"/>
      <c r="R12" s="4"/>
      <c r="S12" s="4"/>
      <c r="T12" s="4"/>
      <c r="U12" s="4"/>
      <c r="V12" s="4"/>
      <c r="W12" s="4"/>
      <c r="X12" s="4"/>
      <c r="Y12" s="4"/>
      <c r="Z12" s="4"/>
      <c r="AA12" s="4"/>
      <c r="AB12" s="4"/>
      <c r="AC12" s="4"/>
      <c r="AD12" s="4"/>
      <c r="AE12" s="4"/>
      <c r="AF12" s="4"/>
      <c r="AG12" s="4"/>
      <c r="AH12" s="4"/>
      <c r="AI12" s="4"/>
      <c r="AJ12" s="4"/>
      <c r="AK12" s="4"/>
      <c r="AL12" s="4"/>
    </row>
    <row r="13" spans="1:38" ht="9.75" customHeight="1" x14ac:dyDescent="0.15">
      <c r="A13" s="4"/>
      <c r="B13" s="770"/>
      <c r="C13" s="18"/>
      <c r="D13" s="18"/>
      <c r="E13" s="18"/>
      <c r="F13" s="18"/>
      <c r="G13" s="18"/>
      <c r="H13" s="18"/>
      <c r="I13" s="18"/>
      <c r="J13" s="18"/>
      <c r="K13" s="18"/>
      <c r="L13" s="18"/>
      <c r="M13" s="775"/>
      <c r="N13" s="775"/>
      <c r="O13" s="771"/>
      <c r="P13" s="4"/>
      <c r="Q13" s="4"/>
      <c r="R13" s="4"/>
      <c r="S13" s="4"/>
      <c r="T13" s="4"/>
      <c r="U13" s="4"/>
      <c r="V13" s="4"/>
      <c r="W13" s="4"/>
      <c r="X13" s="4"/>
      <c r="Y13" s="4"/>
      <c r="Z13" s="4"/>
      <c r="AA13" s="4"/>
      <c r="AB13" s="4"/>
      <c r="AC13" s="4"/>
      <c r="AD13" s="4"/>
      <c r="AE13" s="4"/>
      <c r="AF13" s="4"/>
      <c r="AG13" s="4"/>
      <c r="AH13" s="4"/>
      <c r="AI13" s="4"/>
      <c r="AJ13" s="4"/>
      <c r="AK13" s="4"/>
      <c r="AL13" s="4"/>
    </row>
    <row r="14" spans="1:38" ht="20" customHeight="1" x14ac:dyDescent="0.2">
      <c r="A14" s="4"/>
      <c r="B14" s="770"/>
      <c r="C14" s="759" t="s">
        <v>1670</v>
      </c>
      <c r="D14" s="296" t="s">
        <v>1678</v>
      </c>
      <c r="E14" s="297"/>
      <c r="F14" s="297"/>
      <c r="G14" s="297"/>
      <c r="H14" s="297"/>
      <c r="I14" s="297"/>
      <c r="J14" s="297"/>
      <c r="K14" s="297"/>
      <c r="L14" s="297"/>
      <c r="M14" s="2347" t="s">
        <v>1672</v>
      </c>
      <c r="N14" s="2347"/>
      <c r="O14" s="771"/>
      <c r="P14" s="4"/>
      <c r="Q14" s="4"/>
      <c r="R14" s="4"/>
      <c r="S14" s="4"/>
      <c r="T14" s="4"/>
      <c r="U14" s="4"/>
      <c r="V14" s="4"/>
      <c r="W14" s="4"/>
      <c r="X14" s="4"/>
      <c r="Y14" s="4"/>
      <c r="Z14" s="4"/>
      <c r="AA14" s="4"/>
      <c r="AB14" s="4"/>
      <c r="AC14" s="4"/>
      <c r="AD14" s="4"/>
      <c r="AE14" s="4"/>
      <c r="AF14" s="4"/>
      <c r="AG14" s="4"/>
      <c r="AH14" s="4"/>
      <c r="AI14" s="4"/>
      <c r="AJ14" s="4"/>
      <c r="AK14" s="4"/>
      <c r="AL14" s="4"/>
    </row>
    <row r="15" spans="1:38" ht="9.75" customHeight="1" x14ac:dyDescent="0.15">
      <c r="A15" s="4"/>
      <c r="B15" s="770"/>
      <c r="C15" s="18"/>
      <c r="D15" s="18"/>
      <c r="E15" s="18"/>
      <c r="F15" s="18"/>
      <c r="G15" s="18"/>
      <c r="H15" s="18"/>
      <c r="I15" s="18"/>
      <c r="J15" s="18"/>
      <c r="K15" s="18"/>
      <c r="L15" s="18"/>
      <c r="M15" s="775"/>
      <c r="N15" s="775"/>
      <c r="O15" s="771"/>
      <c r="P15" s="4"/>
      <c r="Q15" s="4"/>
      <c r="R15" s="4"/>
      <c r="S15" s="4"/>
      <c r="T15" s="4"/>
      <c r="U15" s="4"/>
      <c r="V15" s="4"/>
      <c r="W15" s="4"/>
      <c r="X15" s="4"/>
      <c r="Y15" s="4"/>
      <c r="Z15" s="4"/>
      <c r="AA15" s="4"/>
      <c r="AB15" s="4"/>
      <c r="AC15" s="4"/>
      <c r="AD15" s="4"/>
      <c r="AE15" s="4"/>
      <c r="AF15" s="4"/>
      <c r="AG15" s="4"/>
      <c r="AH15" s="4"/>
      <c r="AI15" s="4"/>
      <c r="AJ15" s="4"/>
      <c r="AK15" s="4"/>
      <c r="AL15" s="4"/>
    </row>
    <row r="16" spans="1:38" ht="15" customHeight="1" x14ac:dyDescent="0.2">
      <c r="A16" s="4"/>
      <c r="B16" s="770"/>
      <c r="C16" s="88" t="s">
        <v>1706</v>
      </c>
      <c r="D16" s="88"/>
      <c r="E16" s="88"/>
      <c r="F16" s="88"/>
      <c r="G16" s="88"/>
      <c r="H16" s="88"/>
      <c r="I16" s="88"/>
      <c r="J16" s="18"/>
      <c r="K16" s="18"/>
      <c r="L16" s="88"/>
      <c r="M16" s="776"/>
      <c r="N16" s="776"/>
      <c r="O16" s="771"/>
      <c r="P16" s="4"/>
      <c r="Q16" s="4"/>
      <c r="R16" s="4"/>
      <c r="S16" s="4"/>
      <c r="T16" s="4"/>
      <c r="U16" s="4"/>
      <c r="V16" s="4"/>
      <c r="W16" s="4"/>
      <c r="X16" s="4"/>
      <c r="Y16" s="4"/>
      <c r="Z16" s="4"/>
      <c r="AA16" s="4"/>
      <c r="AB16" s="4"/>
      <c r="AC16" s="4"/>
      <c r="AD16" s="4"/>
      <c r="AE16" s="4"/>
      <c r="AF16" s="4"/>
      <c r="AG16" s="4"/>
      <c r="AH16" s="4"/>
      <c r="AI16" s="4"/>
      <c r="AJ16" s="4"/>
      <c r="AK16" s="4"/>
      <c r="AL16" s="4"/>
    </row>
    <row r="17" spans="1:38" ht="20" customHeight="1" x14ac:dyDescent="0.15">
      <c r="A17" s="4"/>
      <c r="B17" s="770"/>
      <c r="C17" s="18"/>
      <c r="D17" s="18"/>
      <c r="E17" s="18"/>
      <c r="F17" s="18"/>
      <c r="G17" s="18"/>
      <c r="H17" s="18"/>
      <c r="I17" s="18"/>
      <c r="J17" s="18"/>
      <c r="K17" s="18"/>
      <c r="L17" s="18"/>
      <c r="M17" s="775"/>
      <c r="N17" s="775"/>
      <c r="O17" s="771"/>
      <c r="P17" s="4"/>
      <c r="Q17" s="4"/>
      <c r="R17" s="4"/>
      <c r="S17" s="4"/>
      <c r="T17" s="4"/>
      <c r="U17" s="4"/>
      <c r="V17" s="4"/>
      <c r="W17" s="4"/>
      <c r="X17" s="4"/>
      <c r="Y17" s="4"/>
      <c r="Z17" s="4"/>
      <c r="AA17" s="4"/>
      <c r="AB17" s="4"/>
      <c r="AC17" s="4"/>
      <c r="AD17" s="4"/>
      <c r="AE17" s="4"/>
      <c r="AF17" s="4"/>
      <c r="AG17" s="4"/>
      <c r="AH17" s="4"/>
      <c r="AI17" s="4"/>
      <c r="AJ17" s="4"/>
      <c r="AK17" s="4"/>
      <c r="AL17" s="4"/>
    </row>
    <row r="18" spans="1:38" ht="20" customHeight="1" x14ac:dyDescent="0.2">
      <c r="A18" s="4"/>
      <c r="B18" s="770"/>
      <c r="C18" s="759" t="s">
        <v>1673</v>
      </c>
      <c r="D18" s="296" t="s">
        <v>1674</v>
      </c>
      <c r="E18" s="297"/>
      <c r="F18" s="297"/>
      <c r="G18" s="297"/>
      <c r="H18" s="297"/>
      <c r="I18" s="297"/>
      <c r="J18" s="297"/>
      <c r="K18" s="297"/>
      <c r="L18" s="297"/>
      <c r="M18" s="2347" t="s">
        <v>631</v>
      </c>
      <c r="N18" s="2347"/>
      <c r="O18" s="771"/>
      <c r="P18" s="4"/>
      <c r="Q18" s="4"/>
      <c r="R18" s="4"/>
      <c r="S18" s="4"/>
      <c r="T18" s="4"/>
      <c r="U18" s="4"/>
      <c r="V18" s="4"/>
      <c r="W18" s="4"/>
      <c r="X18" s="4"/>
      <c r="Y18" s="4"/>
      <c r="Z18" s="4"/>
      <c r="AA18" s="4"/>
      <c r="AB18" s="4"/>
      <c r="AC18" s="4"/>
      <c r="AD18" s="4"/>
      <c r="AE18" s="4"/>
      <c r="AF18" s="4"/>
      <c r="AG18" s="4"/>
      <c r="AH18" s="4"/>
      <c r="AI18" s="4"/>
      <c r="AJ18" s="4"/>
      <c r="AK18" s="4"/>
      <c r="AL18" s="4"/>
    </row>
    <row r="19" spans="1:38" ht="9.75" customHeight="1" x14ac:dyDescent="0.15">
      <c r="A19" s="4"/>
      <c r="B19" s="770"/>
      <c r="C19" s="18"/>
      <c r="D19" s="18"/>
      <c r="E19" s="18"/>
      <c r="F19" s="18"/>
      <c r="G19" s="18"/>
      <c r="H19" s="18"/>
      <c r="I19" s="18"/>
      <c r="J19" s="18"/>
      <c r="K19" s="18"/>
      <c r="L19" s="18"/>
      <c r="M19" s="775"/>
      <c r="N19" s="775"/>
      <c r="O19" s="771"/>
      <c r="P19" s="4"/>
      <c r="Q19" s="4"/>
      <c r="R19" s="4"/>
      <c r="S19" s="4"/>
      <c r="T19" s="4"/>
      <c r="U19" s="4"/>
      <c r="V19" s="4"/>
      <c r="W19" s="4"/>
      <c r="X19" s="4"/>
      <c r="Y19" s="4"/>
      <c r="Z19" s="4"/>
      <c r="AA19" s="4"/>
      <c r="AB19" s="4"/>
      <c r="AC19" s="4"/>
      <c r="AD19" s="4"/>
      <c r="AE19" s="4"/>
      <c r="AF19" s="4"/>
      <c r="AG19" s="4"/>
      <c r="AH19" s="4"/>
      <c r="AI19" s="4"/>
      <c r="AJ19" s="4"/>
      <c r="AK19" s="4"/>
      <c r="AL19" s="4"/>
    </row>
    <row r="20" spans="1:38" ht="15" customHeight="1" x14ac:dyDescent="0.2">
      <c r="A20" s="4"/>
      <c r="B20" s="767"/>
      <c r="C20" s="88" t="s">
        <v>1219</v>
      </c>
      <c r="D20" s="88"/>
      <c r="E20" s="88"/>
      <c r="F20" s="88"/>
      <c r="G20" s="88"/>
      <c r="H20" s="88"/>
      <c r="I20" s="88"/>
      <c r="J20" s="18"/>
      <c r="K20" s="18"/>
      <c r="L20" s="88"/>
      <c r="M20" s="776"/>
      <c r="N20" s="776"/>
      <c r="O20" s="771"/>
      <c r="P20" s="4"/>
      <c r="Q20" s="4"/>
      <c r="R20" s="4"/>
      <c r="S20" s="4"/>
      <c r="T20" s="4"/>
      <c r="U20" s="4"/>
      <c r="V20" s="4"/>
      <c r="W20" s="4"/>
      <c r="X20" s="4"/>
      <c r="Y20" s="4"/>
      <c r="Z20" s="4"/>
      <c r="AA20" s="4"/>
      <c r="AB20" s="4"/>
      <c r="AC20" s="4"/>
      <c r="AD20" s="4"/>
      <c r="AE20" s="4"/>
      <c r="AF20" s="4"/>
      <c r="AG20" s="4"/>
      <c r="AH20" s="4"/>
      <c r="AI20" s="4"/>
      <c r="AJ20" s="4"/>
      <c r="AK20" s="4"/>
      <c r="AL20" s="4"/>
    </row>
    <row r="21" spans="1:38" ht="15" customHeight="1" x14ac:dyDescent="0.15">
      <c r="A21" s="4"/>
      <c r="B21" s="770"/>
      <c r="C21" s="18"/>
      <c r="D21" s="18"/>
      <c r="E21" s="18"/>
      <c r="F21" s="18"/>
      <c r="G21" s="18"/>
      <c r="H21" s="18"/>
      <c r="I21" s="18"/>
      <c r="J21" s="18"/>
      <c r="K21" s="18"/>
      <c r="L21" s="18"/>
      <c r="M21" s="775"/>
      <c r="N21" s="775"/>
      <c r="O21" s="771"/>
      <c r="P21" s="4"/>
      <c r="Q21" s="4"/>
      <c r="R21" s="4"/>
      <c r="S21" s="4"/>
      <c r="T21" s="4"/>
      <c r="U21" s="4"/>
      <c r="V21" s="4"/>
      <c r="W21" s="4"/>
      <c r="X21" s="4"/>
      <c r="Y21" s="4"/>
      <c r="Z21" s="4"/>
      <c r="AA21" s="4"/>
      <c r="AB21" s="4"/>
      <c r="AC21" s="4"/>
      <c r="AD21" s="4"/>
      <c r="AE21" s="4"/>
      <c r="AF21" s="4"/>
      <c r="AG21" s="4"/>
      <c r="AH21" s="4"/>
      <c r="AI21" s="4"/>
      <c r="AJ21" s="4"/>
      <c r="AK21" s="4"/>
      <c r="AL21" s="4"/>
    </row>
    <row r="22" spans="1:38" ht="20" customHeight="1" x14ac:dyDescent="0.15">
      <c r="A22" s="4"/>
      <c r="B22" s="769"/>
      <c r="C22" s="840" t="s">
        <v>1675</v>
      </c>
      <c r="D22" s="18"/>
      <c r="E22" s="18"/>
      <c r="F22" s="18"/>
      <c r="G22" s="18"/>
      <c r="H22" s="18"/>
      <c r="I22" s="18"/>
      <c r="J22" s="18"/>
      <c r="K22" s="18"/>
      <c r="L22" s="18"/>
      <c r="M22" s="775"/>
      <c r="N22" s="775"/>
      <c r="O22" s="771"/>
      <c r="P22" s="4"/>
      <c r="Q22" s="4"/>
      <c r="R22" s="4"/>
      <c r="S22" s="4"/>
      <c r="T22" s="4"/>
      <c r="U22" s="4"/>
      <c r="V22" s="4"/>
      <c r="W22" s="4"/>
      <c r="X22" s="4"/>
      <c r="Y22" s="4"/>
      <c r="Z22" s="4"/>
      <c r="AA22" s="4"/>
      <c r="AB22" s="4"/>
      <c r="AC22" s="4"/>
      <c r="AD22" s="4"/>
      <c r="AE22" s="4"/>
      <c r="AF22" s="4"/>
      <c r="AG22" s="4"/>
      <c r="AH22" s="4"/>
      <c r="AI22" s="4"/>
      <c r="AJ22" s="4"/>
      <c r="AK22" s="4"/>
      <c r="AL22" s="4"/>
    </row>
    <row r="23" spans="1:38" ht="9.75" customHeight="1" x14ac:dyDescent="0.15">
      <c r="A23" s="4"/>
      <c r="B23" s="770"/>
      <c r="C23" s="18"/>
      <c r="D23" s="18"/>
      <c r="E23" s="18"/>
      <c r="F23" s="18"/>
      <c r="G23" s="18"/>
      <c r="H23" s="18"/>
      <c r="I23" s="18"/>
      <c r="J23" s="18"/>
      <c r="K23" s="18"/>
      <c r="L23" s="18"/>
      <c r="M23" s="775"/>
      <c r="N23" s="775"/>
      <c r="O23" s="771"/>
      <c r="P23" s="4"/>
      <c r="Q23" s="4"/>
      <c r="R23" s="4"/>
      <c r="S23" s="4"/>
      <c r="T23" s="4"/>
      <c r="U23" s="4"/>
      <c r="V23" s="4"/>
      <c r="W23" s="4"/>
      <c r="X23" s="4"/>
      <c r="Y23" s="4"/>
      <c r="Z23" s="4"/>
      <c r="AA23" s="4"/>
      <c r="AB23" s="4"/>
      <c r="AC23" s="4"/>
      <c r="AD23" s="4"/>
      <c r="AE23" s="4"/>
      <c r="AF23" s="4"/>
      <c r="AG23" s="4"/>
      <c r="AH23" s="4"/>
      <c r="AI23" s="4"/>
      <c r="AJ23" s="4"/>
      <c r="AK23" s="4"/>
      <c r="AL23" s="4"/>
    </row>
    <row r="24" spans="1:38" ht="18.75" customHeight="1" x14ac:dyDescent="0.2">
      <c r="A24" s="4"/>
      <c r="B24" s="770"/>
      <c r="C24" s="2048" t="s">
        <v>1110</v>
      </c>
      <c r="D24" s="2045" t="s">
        <v>1111</v>
      </c>
      <c r="E24" s="2046"/>
      <c r="F24" s="297"/>
      <c r="G24" s="297"/>
      <c r="H24" s="297"/>
      <c r="I24" s="297"/>
      <c r="J24" s="297"/>
      <c r="K24" s="297"/>
      <c r="L24" s="297"/>
      <c r="M24" s="2347" t="s">
        <v>1220</v>
      </c>
      <c r="N24" s="2347"/>
      <c r="O24" s="771"/>
      <c r="P24" s="4"/>
      <c r="Q24" s="4"/>
      <c r="R24" s="4"/>
      <c r="S24" s="4"/>
      <c r="T24" s="4"/>
      <c r="U24" s="4"/>
      <c r="V24" s="4"/>
      <c r="W24" s="4"/>
      <c r="X24" s="4"/>
      <c r="Y24" s="4"/>
      <c r="Z24" s="4"/>
      <c r="AA24" s="4"/>
      <c r="AB24" s="4"/>
      <c r="AC24" s="4"/>
      <c r="AD24" s="4"/>
      <c r="AE24" s="4"/>
      <c r="AF24" s="4"/>
      <c r="AG24" s="4"/>
      <c r="AH24" s="4"/>
      <c r="AI24" s="4"/>
      <c r="AJ24" s="4"/>
      <c r="AK24" s="4"/>
      <c r="AL24" s="4"/>
    </row>
    <row r="25" spans="1:38" ht="9.75" customHeight="1" x14ac:dyDescent="0.15">
      <c r="A25" s="4"/>
      <c r="B25" s="770"/>
      <c r="C25" s="18"/>
      <c r="D25" s="18"/>
      <c r="E25" s="18"/>
      <c r="F25" s="18"/>
      <c r="G25" s="18"/>
      <c r="H25" s="18"/>
      <c r="I25" s="18"/>
      <c r="J25" s="18"/>
      <c r="K25" s="18"/>
      <c r="L25" s="18"/>
      <c r="M25" s="18"/>
      <c r="N25" s="18"/>
      <c r="O25" s="771"/>
      <c r="P25" s="4"/>
      <c r="Q25" s="4"/>
      <c r="R25" s="4"/>
      <c r="S25" s="4"/>
      <c r="T25" s="4"/>
      <c r="U25" s="4"/>
      <c r="V25" s="4"/>
      <c r="W25" s="4"/>
      <c r="X25" s="4"/>
      <c r="Y25" s="4"/>
      <c r="Z25" s="4"/>
      <c r="AA25" s="4"/>
      <c r="AB25" s="4"/>
      <c r="AC25" s="4"/>
      <c r="AD25" s="4"/>
      <c r="AE25" s="4"/>
      <c r="AF25" s="4"/>
      <c r="AG25" s="4"/>
      <c r="AH25" s="4"/>
      <c r="AI25" s="4"/>
      <c r="AJ25" s="4"/>
      <c r="AK25" s="4"/>
      <c r="AL25" s="4"/>
    </row>
    <row r="26" spans="1:38" ht="15" customHeight="1" x14ac:dyDescent="0.2">
      <c r="A26" s="4"/>
      <c r="B26" s="770"/>
      <c r="C26" s="88" t="s">
        <v>1696</v>
      </c>
      <c r="D26" s="18"/>
      <c r="E26" s="18"/>
      <c r="F26" s="18"/>
      <c r="G26" s="18"/>
      <c r="H26" s="18"/>
      <c r="I26" s="18"/>
      <c r="J26" s="18"/>
      <c r="K26" s="18"/>
      <c r="L26" s="18"/>
      <c r="M26" s="18"/>
      <c r="N26" s="18"/>
      <c r="O26" s="771"/>
      <c r="P26" s="4"/>
      <c r="Q26" s="4"/>
      <c r="R26" s="4"/>
      <c r="S26" s="4"/>
      <c r="T26" s="4"/>
      <c r="U26" s="4"/>
      <c r="V26" s="4"/>
      <c r="W26" s="4"/>
      <c r="X26" s="4"/>
      <c r="Y26" s="4"/>
      <c r="Z26" s="4"/>
      <c r="AA26" s="4"/>
      <c r="AB26" s="4"/>
      <c r="AC26" s="4"/>
      <c r="AD26" s="4"/>
      <c r="AE26" s="4"/>
      <c r="AF26" s="4"/>
      <c r="AG26" s="4"/>
      <c r="AH26" s="4"/>
      <c r="AI26" s="4"/>
      <c r="AJ26" s="4"/>
      <c r="AK26" s="4"/>
      <c r="AL26" s="4"/>
    </row>
    <row r="27" spans="1:38" ht="15" customHeight="1" x14ac:dyDescent="0.2">
      <c r="A27" s="4"/>
      <c r="B27" s="770"/>
      <c r="C27" s="88" t="s">
        <v>1679</v>
      </c>
      <c r="D27" s="18"/>
      <c r="E27" s="18"/>
      <c r="F27" s="18"/>
      <c r="G27" s="18"/>
      <c r="H27" s="18"/>
      <c r="I27" s="18"/>
      <c r="J27" s="18"/>
      <c r="K27" s="18"/>
      <c r="L27" s="18"/>
      <c r="M27" s="18"/>
      <c r="N27" s="18"/>
      <c r="O27" s="771"/>
      <c r="P27" s="4"/>
      <c r="Q27" s="4"/>
      <c r="R27" s="4"/>
      <c r="S27" s="4"/>
      <c r="T27" s="4"/>
      <c r="U27" s="4"/>
      <c r="V27" s="4"/>
      <c r="W27" s="4"/>
      <c r="X27" s="4"/>
      <c r="Y27" s="4"/>
      <c r="Z27" s="4"/>
      <c r="AA27" s="4"/>
      <c r="AB27" s="4"/>
      <c r="AC27" s="4"/>
      <c r="AD27" s="4"/>
      <c r="AE27" s="4"/>
      <c r="AF27" s="4"/>
      <c r="AG27" s="4"/>
      <c r="AH27" s="4"/>
      <c r="AI27" s="4"/>
      <c r="AJ27" s="4"/>
      <c r="AK27" s="4"/>
      <c r="AL27" s="4"/>
    </row>
    <row r="28" spans="1:38" ht="13.5" customHeight="1" x14ac:dyDescent="0.15">
      <c r="A28" s="4"/>
      <c r="B28" s="772"/>
      <c r="C28" s="457"/>
      <c r="D28" s="457"/>
      <c r="E28" s="457"/>
      <c r="F28" s="457"/>
      <c r="G28" s="457"/>
      <c r="H28" s="457"/>
      <c r="I28" s="457"/>
      <c r="J28" s="457"/>
      <c r="K28" s="457"/>
      <c r="L28" s="457"/>
      <c r="M28" s="457"/>
      <c r="N28" s="457"/>
      <c r="O28" s="773"/>
      <c r="P28" s="4"/>
      <c r="Q28" s="4"/>
      <c r="R28" s="4"/>
      <c r="S28" s="4"/>
      <c r="T28" s="4"/>
      <c r="U28" s="4"/>
      <c r="V28" s="4"/>
      <c r="W28" s="4"/>
      <c r="X28" s="4"/>
      <c r="Y28" s="4"/>
      <c r="Z28" s="4"/>
      <c r="AA28" s="4"/>
      <c r="AB28" s="4"/>
      <c r="AC28" s="4"/>
      <c r="AD28" s="4"/>
      <c r="AE28" s="4"/>
      <c r="AF28" s="4"/>
      <c r="AG28" s="4"/>
      <c r="AH28" s="4"/>
      <c r="AI28" s="4"/>
      <c r="AJ28" s="4"/>
      <c r="AK28" s="4"/>
      <c r="AL28" s="4"/>
    </row>
    <row r="29" spans="1:38" ht="13.5" customHeight="1" thickBot="1" x14ac:dyDescent="0.25">
      <c r="A29" s="4"/>
      <c r="B29" s="4"/>
      <c r="C29" s="4"/>
      <c r="D29" s="4"/>
      <c r="E29" s="4"/>
      <c r="F29" s="4"/>
      <c r="G29" s="4"/>
      <c r="H29" s="4"/>
      <c r="I29" s="4"/>
      <c r="J29" s="4"/>
      <c r="K29" s="4"/>
      <c r="L29" s="2036"/>
      <c r="M29" s="2036"/>
      <c r="N29" s="2036"/>
      <c r="O29" s="4"/>
      <c r="P29" s="4"/>
      <c r="Q29" s="4"/>
      <c r="R29" s="4"/>
      <c r="S29" s="4"/>
      <c r="T29" s="4"/>
      <c r="U29" s="4"/>
      <c r="V29" s="4"/>
      <c r="W29" s="4"/>
      <c r="X29" s="4"/>
      <c r="Y29" s="4"/>
      <c r="Z29" s="4"/>
      <c r="AA29" s="4"/>
      <c r="AB29" s="4"/>
      <c r="AC29" s="4"/>
      <c r="AD29" s="4"/>
      <c r="AE29" s="4"/>
      <c r="AF29" s="4"/>
      <c r="AG29" s="4"/>
      <c r="AH29" s="4"/>
      <c r="AI29" s="4"/>
      <c r="AJ29" s="4"/>
      <c r="AK29" s="4"/>
      <c r="AL29" s="4"/>
    </row>
    <row r="30" spans="1:38" ht="16.5" customHeight="1" thickBot="1" x14ac:dyDescent="0.2">
      <c r="A30" s="4"/>
      <c r="B30" s="4"/>
      <c r="C30" s="4"/>
      <c r="D30" s="4"/>
      <c r="E30" s="4"/>
      <c r="F30" s="4"/>
      <c r="G30" s="4"/>
      <c r="H30" s="4"/>
      <c r="I30" s="4"/>
      <c r="J30" s="4"/>
      <c r="K30" s="4"/>
      <c r="L30" s="2320" t="s">
        <v>1684</v>
      </c>
      <c r="M30" s="2346"/>
      <c r="N30" s="2321"/>
      <c r="O30" s="4"/>
      <c r="P30" s="4"/>
      <c r="Q30" s="4"/>
      <c r="R30" s="4"/>
      <c r="S30" s="4"/>
      <c r="T30" s="4"/>
      <c r="U30" s="4"/>
      <c r="V30" s="4"/>
      <c r="W30" s="4"/>
      <c r="X30" s="4"/>
      <c r="Y30" s="4"/>
      <c r="Z30" s="4"/>
      <c r="AA30" s="4"/>
      <c r="AB30" s="4"/>
      <c r="AC30" s="4"/>
      <c r="AD30" s="4"/>
      <c r="AE30" s="4"/>
      <c r="AF30" s="4"/>
      <c r="AG30" s="4"/>
      <c r="AH30" s="4"/>
      <c r="AI30" s="4"/>
      <c r="AJ30" s="4"/>
      <c r="AK30" s="4"/>
      <c r="AL30" s="4"/>
    </row>
    <row r="31" spans="1:38" ht="5" customHeight="1" thickBot="1" x14ac:dyDescent="0.25">
      <c r="A31" s="4"/>
      <c r="B31" s="4"/>
      <c r="C31" s="4"/>
      <c r="D31" s="4"/>
      <c r="E31" s="4"/>
      <c r="F31" s="4"/>
      <c r="G31" s="4"/>
      <c r="H31" s="4"/>
      <c r="I31" s="4"/>
      <c r="J31" s="4"/>
      <c r="K31" s="4"/>
      <c r="L31" s="2036"/>
      <c r="M31" s="2036"/>
      <c r="N31" s="2036"/>
      <c r="O31" s="4"/>
      <c r="P31" s="4"/>
      <c r="Q31" s="4"/>
      <c r="R31" s="4"/>
      <c r="S31" s="4"/>
      <c r="T31" s="4"/>
      <c r="U31" s="4"/>
      <c r="V31" s="4"/>
      <c r="W31" s="4"/>
      <c r="X31" s="4"/>
      <c r="Y31" s="4"/>
      <c r="Z31" s="4"/>
      <c r="AA31" s="4"/>
      <c r="AB31" s="4"/>
      <c r="AC31" s="4"/>
      <c r="AD31" s="4"/>
      <c r="AE31" s="4"/>
      <c r="AF31" s="4"/>
      <c r="AG31" s="4"/>
      <c r="AH31" s="4"/>
      <c r="AI31" s="4"/>
      <c r="AJ31" s="4"/>
      <c r="AK31" s="4"/>
      <c r="AL31" s="4"/>
    </row>
    <row r="32" spans="1:38" ht="16.5" customHeight="1" thickBot="1" x14ac:dyDescent="0.2">
      <c r="A32" s="4"/>
      <c r="B32" s="4"/>
      <c r="C32" s="4"/>
      <c r="D32" s="4"/>
      <c r="E32" s="4"/>
      <c r="F32" s="4"/>
      <c r="G32" s="4"/>
      <c r="H32" s="4"/>
      <c r="I32" s="4"/>
      <c r="J32" s="4"/>
      <c r="K32" s="4"/>
      <c r="L32" s="2353" t="s">
        <v>1681</v>
      </c>
      <c r="M32" s="2354"/>
      <c r="N32" s="2355"/>
      <c r="O32" s="4"/>
      <c r="P32" s="4"/>
      <c r="Q32" s="4"/>
      <c r="R32" s="4"/>
      <c r="S32" s="4"/>
      <c r="T32" s="4"/>
      <c r="U32" s="4"/>
      <c r="V32" s="4"/>
      <c r="W32" s="4"/>
      <c r="X32" s="4"/>
      <c r="Y32" s="4"/>
      <c r="Z32" s="4"/>
      <c r="AA32" s="4"/>
      <c r="AB32" s="4"/>
      <c r="AC32" s="4"/>
      <c r="AD32" s="4"/>
      <c r="AE32" s="4"/>
      <c r="AF32" s="4"/>
      <c r="AG32" s="4"/>
      <c r="AH32" s="4"/>
      <c r="AI32" s="4"/>
      <c r="AJ32" s="4"/>
      <c r="AK32" s="4"/>
      <c r="AL32" s="4"/>
    </row>
    <row r="33" spans="1:38" ht="5" customHeight="1" thickBot="1" x14ac:dyDescent="0.25">
      <c r="A33" s="4"/>
      <c r="B33" s="4"/>
      <c r="C33" s="4"/>
      <c r="D33" s="4"/>
      <c r="E33" s="4"/>
      <c r="F33" s="4"/>
      <c r="G33" s="4"/>
      <c r="H33" s="4"/>
      <c r="I33" s="4"/>
      <c r="J33" s="4"/>
      <c r="K33" s="4"/>
      <c r="L33" s="2036"/>
      <c r="M33" s="2036"/>
      <c r="N33" s="2036"/>
      <c r="O33" s="4"/>
      <c r="P33" s="4"/>
      <c r="Q33" s="4"/>
      <c r="R33" s="4"/>
      <c r="S33" s="4"/>
      <c r="T33" s="4"/>
      <c r="U33" s="4"/>
      <c r="V33" s="4"/>
      <c r="W33" s="4"/>
      <c r="X33" s="4"/>
      <c r="Y33" s="4"/>
      <c r="Z33" s="4"/>
      <c r="AA33" s="4"/>
      <c r="AB33" s="4"/>
      <c r="AC33" s="4"/>
      <c r="AD33" s="4"/>
      <c r="AE33" s="4"/>
      <c r="AF33" s="4"/>
      <c r="AG33" s="4"/>
      <c r="AH33" s="4"/>
      <c r="AI33" s="4"/>
      <c r="AJ33" s="4"/>
      <c r="AK33" s="4"/>
      <c r="AL33" s="4"/>
    </row>
    <row r="34" spans="1:38" ht="16.5" customHeight="1" thickBot="1" x14ac:dyDescent="0.2">
      <c r="A34" s="4"/>
      <c r="B34" s="4"/>
      <c r="C34" s="4"/>
      <c r="D34" s="4"/>
      <c r="E34" s="4"/>
      <c r="F34" s="4"/>
      <c r="G34" s="4"/>
      <c r="H34" s="4"/>
      <c r="I34" s="4"/>
      <c r="J34" s="4"/>
      <c r="K34" s="4"/>
      <c r="L34" s="2340" t="s">
        <v>1682</v>
      </c>
      <c r="M34" s="2341"/>
      <c r="N34" s="2342"/>
      <c r="O34" s="4"/>
      <c r="P34" s="4"/>
      <c r="Q34" s="4"/>
      <c r="R34" s="4"/>
      <c r="S34" s="4"/>
      <c r="T34" s="4"/>
      <c r="U34" s="4"/>
      <c r="V34" s="4"/>
      <c r="W34" s="4"/>
      <c r="X34" s="4"/>
      <c r="Y34" s="4"/>
      <c r="Z34" s="4"/>
      <c r="AA34" s="4"/>
      <c r="AB34" s="4"/>
      <c r="AC34" s="4"/>
      <c r="AD34" s="4"/>
      <c r="AE34" s="4"/>
      <c r="AF34" s="4"/>
      <c r="AG34" s="4"/>
      <c r="AH34" s="4"/>
      <c r="AI34" s="4"/>
      <c r="AJ34" s="4"/>
      <c r="AK34" s="4"/>
      <c r="AL34" s="4"/>
    </row>
    <row r="35" spans="1:38" ht="9.75" customHeight="1" x14ac:dyDescent="0.1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1:38" ht="9.75" customHeight="1" x14ac:dyDescent="0.1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1:38" x14ac:dyDescent="0.1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1:38" x14ac:dyDescent="0.1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1:38" x14ac:dyDescent="0.1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1:38" x14ac:dyDescent="0.1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1:38" x14ac:dyDescent="0.1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1:38" x14ac:dyDescent="0.1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1:38" x14ac:dyDescent="0.1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1:38" x14ac:dyDescent="0.1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1:38" x14ac:dyDescent="0.1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1:38" x14ac:dyDescent="0.1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1:38" x14ac:dyDescent="0.1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1:38" x14ac:dyDescent="0.1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1:38" x14ac:dyDescent="0.1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1:38" x14ac:dyDescent="0.1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1:38" x14ac:dyDescent="0.1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1:38" x14ac:dyDescent="0.1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1:38" x14ac:dyDescent="0.1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1:38" x14ac:dyDescent="0.1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1:38" x14ac:dyDescent="0.1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1:38" x14ac:dyDescent="0.1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1:38" x14ac:dyDescent="0.1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1:38" x14ac:dyDescent="0.1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1:38" x14ac:dyDescent="0.1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1:38" x14ac:dyDescent="0.1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1:38" x14ac:dyDescent="0.1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1:38" x14ac:dyDescent="0.1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1:38" x14ac:dyDescent="0.1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1:38" x14ac:dyDescent="0.1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1:38" x14ac:dyDescent="0.1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1:38" x14ac:dyDescent="0.1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1:38" x14ac:dyDescent="0.1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1:38" x14ac:dyDescent="0.1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1:38" x14ac:dyDescent="0.1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1:38" x14ac:dyDescent="0.1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1:38" x14ac:dyDescent="0.1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1:38" x14ac:dyDescent="0.1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1:38" x14ac:dyDescent="0.1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1:38" x14ac:dyDescent="0.1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1:38" x14ac:dyDescent="0.1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1:38" x14ac:dyDescent="0.1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1:38" x14ac:dyDescent="0.1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1:38" x14ac:dyDescent="0.1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1:38" x14ac:dyDescent="0.1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1:38" x14ac:dyDescent="0.1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1:38" x14ac:dyDescent="0.1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1:38" x14ac:dyDescent="0.1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1:38" x14ac:dyDescent="0.1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1:38" x14ac:dyDescent="0.1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1:38" x14ac:dyDescent="0.1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1:38" x14ac:dyDescent="0.1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1:38" x14ac:dyDescent="0.1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1:38" x14ac:dyDescent="0.1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1:38" x14ac:dyDescent="0.1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1:38" x14ac:dyDescent="0.1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1:38" x14ac:dyDescent="0.1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1:38" x14ac:dyDescent="0.1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1:38" x14ac:dyDescent="0.1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1:38" x14ac:dyDescent="0.1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1:38" x14ac:dyDescent="0.1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1:38" x14ac:dyDescent="0.1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1:38" x14ac:dyDescent="0.1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1:38" x14ac:dyDescent="0.1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1:38" x14ac:dyDescent="0.1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1:38" x14ac:dyDescent="0.1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1:38" x14ac:dyDescent="0.1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x14ac:dyDescent="0.1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1:38" x14ac:dyDescent="0.1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x14ac:dyDescent="0.1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1:38" x14ac:dyDescent="0.1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1:38" x14ac:dyDescent="0.1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1:38" x14ac:dyDescent="0.1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1:38" x14ac:dyDescent="0.1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1:38" x14ac:dyDescent="0.1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1:38" x14ac:dyDescent="0.1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1:38" x14ac:dyDescent="0.1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1:38" x14ac:dyDescent="0.1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1:38" x14ac:dyDescent="0.1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1:38" x14ac:dyDescent="0.1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1:38" x14ac:dyDescent="0.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1:38" x14ac:dyDescent="0.1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1:38" x14ac:dyDescent="0.1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1:38" x14ac:dyDescent="0.1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1:38" x14ac:dyDescent="0.1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1:38" x14ac:dyDescent="0.1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1:38" x14ac:dyDescent="0.1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1:38" x14ac:dyDescent="0.1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1:38" x14ac:dyDescent="0.1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1:38" x14ac:dyDescent="0.1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1:38" x14ac:dyDescent="0.1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1:38" x14ac:dyDescent="0.1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1:38" x14ac:dyDescent="0.1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1:38" x14ac:dyDescent="0.1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1:38" x14ac:dyDescent="0.1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1:38" x14ac:dyDescent="0.1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1:38" x14ac:dyDescent="0.1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1:38" x14ac:dyDescent="0.1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1:38" x14ac:dyDescent="0.1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sheetData>
  <sheetProtection password="CA4E" sheet="1" objects="1" scenarios="1"/>
  <mergeCells count="12">
    <mergeCell ref="B2:C2"/>
    <mergeCell ref="D2:H2"/>
    <mergeCell ref="J2:O2"/>
    <mergeCell ref="B4:O4"/>
    <mergeCell ref="L32:N32"/>
    <mergeCell ref="L34:N34"/>
    <mergeCell ref="B6:O6"/>
    <mergeCell ref="L30:N30"/>
    <mergeCell ref="M9:N9"/>
    <mergeCell ref="M14:N14"/>
    <mergeCell ref="M18:N18"/>
    <mergeCell ref="M24:N24"/>
  </mergeCells>
  <phoneticPr fontId="2" type="noConversion"/>
  <hyperlinks>
    <hyperlink ref="L30:N30" location="'2a'!A1" display="Comenzar  (hoja siguiente)  ►" xr:uid="{00000000-0004-0000-0200-000000000000}"/>
    <hyperlink ref="L32:N32" location="'3'!A1" display="Me salto esta sección            ►" xr:uid="{00000000-0004-0000-0200-000001000000}"/>
    <hyperlink ref="L34:N34" location="'1'!A1" display="◄  Vuelvo a la sección anterior" xr:uid="{00000000-0004-0000-0200-000002000000}"/>
    <hyperlink ref="M9:N9" location="'2a'!A1" display="ir a Ingresos ►" xr:uid="{00000000-0004-0000-0200-000003000000}"/>
    <hyperlink ref="M14:N14" location="'2b'!A1" display="ir a Gastos ►" xr:uid="{00000000-0004-0000-0200-000004000000}"/>
    <hyperlink ref="M18:N18" location="'2c'!A1" display="ir a RR.HH. ►" xr:uid="{00000000-0004-0000-0200-000005000000}"/>
    <hyperlink ref="M24:N24" location="ae!A1" display="ir a Explotación ►" xr:uid="{00000000-0004-0000-0200-000006000000}"/>
  </hyperlinks>
  <pageMargins left="0.75" right="0.75" top="1" bottom="1" header="0" footer="0"/>
  <drawing r:id="rId1"/>
  <extLst>
    <ext xmlns:mx="http://schemas.microsoft.com/office/mac/excel/2008/main" uri="http://schemas.microsoft.com/office/mac/excel/2008/main">
      <mx:PLV Mode="0"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indexed="19"/>
  </sheetPr>
  <dimension ref="A1:AK203"/>
  <sheetViews>
    <sheetView showZeros="0" zoomScale="75" workbookViewId="0">
      <pane ySplit="2" topLeftCell="A3" activePane="bottomLeft" state="frozen"/>
      <selection pane="bottomLeft" activeCell="A3" sqref="A3"/>
    </sheetView>
  </sheetViews>
  <sheetFormatPr baseColWidth="10" defaultRowHeight="13" x14ac:dyDescent="0.15"/>
  <cols>
    <col min="1" max="1" width="2.5" customWidth="1"/>
    <col min="2" max="2" width="5" customWidth="1"/>
    <col min="3" max="3" width="2.6640625" customWidth="1"/>
    <col min="4" max="4" width="44.83203125" customWidth="1"/>
    <col min="5" max="5" width="13.33203125" customWidth="1"/>
    <col min="6" max="10" width="16.6640625" customWidth="1"/>
    <col min="11" max="11" width="14.5" customWidth="1"/>
  </cols>
  <sheetData>
    <row r="1" spans="1:37" ht="5" customHeight="1" thickBot="1" x14ac:dyDescent="0.2">
      <c r="A1" s="4"/>
      <c r="B1" s="4"/>
      <c r="C1" s="4"/>
      <c r="D1" s="4"/>
      <c r="E1" s="4"/>
      <c r="F1" s="4"/>
      <c r="G1" s="4"/>
      <c r="H1" s="4"/>
      <c r="I1" s="4"/>
      <c r="J1" s="4"/>
      <c r="K1" s="4"/>
      <c r="L1" s="4"/>
      <c r="M1" s="1"/>
      <c r="N1" s="1"/>
      <c r="O1" s="1"/>
      <c r="P1" s="1" t="s">
        <v>169</v>
      </c>
      <c r="Q1" s="1"/>
      <c r="R1" s="1"/>
      <c r="S1" s="1"/>
      <c r="T1" s="1"/>
      <c r="U1" s="1"/>
      <c r="V1" s="1"/>
      <c r="W1" s="1"/>
      <c r="X1" s="1"/>
      <c r="Y1" s="1"/>
      <c r="Z1" s="1"/>
      <c r="AA1" s="1"/>
      <c r="AB1" s="1"/>
      <c r="AC1" s="1"/>
      <c r="AD1" s="1"/>
      <c r="AE1" s="1"/>
      <c r="AF1" s="1"/>
      <c r="AG1" s="1"/>
      <c r="AH1" s="1"/>
      <c r="AI1" s="1"/>
      <c r="AJ1" s="1"/>
      <c r="AK1" s="1"/>
    </row>
    <row r="2" spans="1:37" ht="16.5" customHeight="1" thickBot="1" x14ac:dyDescent="0.25">
      <c r="A2" s="4"/>
      <c r="B2" s="4"/>
      <c r="C2" s="4"/>
      <c r="D2" s="4"/>
      <c r="E2" s="4"/>
      <c r="F2" s="2024" t="s">
        <v>577</v>
      </c>
      <c r="G2" s="2014" t="s">
        <v>565</v>
      </c>
      <c r="H2" s="2025" t="s">
        <v>572</v>
      </c>
      <c r="I2" s="2025" t="s">
        <v>570</v>
      </c>
      <c r="J2" s="2025" t="s">
        <v>590</v>
      </c>
      <c r="K2" s="2020" t="s">
        <v>96</v>
      </c>
      <c r="L2" s="4"/>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row>
    <row r="3" spans="1:37" ht="9.75" customHeight="1" thickBot="1" x14ac:dyDescent="0.2">
      <c r="A3" s="4"/>
      <c r="B3" s="4"/>
      <c r="C3" s="4"/>
      <c r="D3" s="4"/>
      <c r="E3" s="4"/>
      <c r="F3" s="4"/>
      <c r="G3" s="4"/>
      <c r="H3" s="4"/>
      <c r="I3" s="4"/>
      <c r="J3" s="4"/>
      <c r="K3" s="4"/>
      <c r="L3" s="4"/>
      <c r="M3" s="942"/>
      <c r="N3" s="942"/>
      <c r="O3" s="942"/>
      <c r="P3" s="942"/>
      <c r="Q3" s="942"/>
      <c r="R3" s="942"/>
      <c r="S3" s="942"/>
      <c r="T3" s="942"/>
      <c r="U3" s="942"/>
      <c r="V3" s="942"/>
      <c r="W3" s="942"/>
      <c r="X3" s="942"/>
      <c r="Y3" s="942"/>
      <c r="Z3" s="942"/>
      <c r="AA3" s="942"/>
      <c r="AB3" s="942"/>
      <c r="AC3" s="942"/>
      <c r="AD3" s="942"/>
      <c r="AE3" s="942"/>
      <c r="AF3" s="942"/>
      <c r="AG3" s="942"/>
      <c r="AH3" s="942"/>
      <c r="AI3" s="942"/>
      <c r="AJ3" s="942"/>
      <c r="AK3" s="942"/>
    </row>
    <row r="4" spans="1:37" ht="27" customHeight="1" thickTop="1" thickBot="1" x14ac:dyDescent="0.2">
      <c r="A4" s="4"/>
      <c r="B4" s="2370" t="str">
        <f>'1'!$G$13</f>
        <v>CAED GESTION</v>
      </c>
      <c r="C4" s="2371"/>
      <c r="D4" s="2371"/>
      <c r="E4" s="2325" t="str">
        <f>'2c'!$D$7</f>
        <v>PLAN de NEGOCIO</v>
      </c>
      <c r="F4" s="2325"/>
      <c r="G4" s="2325"/>
      <c r="H4" s="2325"/>
      <c r="I4" s="2704" t="s">
        <v>1466</v>
      </c>
      <c r="J4" s="2704"/>
      <c r="K4" s="2705"/>
      <c r="L4" s="4"/>
      <c r="M4" s="942"/>
      <c r="N4" s="942"/>
      <c r="O4" s="942"/>
      <c r="P4" s="942"/>
      <c r="Q4" s="942"/>
      <c r="R4" s="942"/>
      <c r="S4" s="942"/>
      <c r="T4" s="942"/>
      <c r="U4" s="942"/>
      <c r="V4" s="942"/>
      <c r="W4" s="942"/>
      <c r="X4" s="942"/>
      <c r="Y4" s="942"/>
      <c r="Z4" s="942"/>
      <c r="AA4" s="942"/>
      <c r="AB4" s="942"/>
      <c r="AC4" s="942"/>
      <c r="AD4" s="942"/>
      <c r="AE4" s="942"/>
      <c r="AF4" s="942"/>
      <c r="AG4" s="942"/>
      <c r="AH4" s="942"/>
      <c r="AI4" s="942"/>
      <c r="AJ4" s="942"/>
      <c r="AK4" s="942"/>
    </row>
    <row r="5" spans="1:37" ht="9.75" customHeight="1" x14ac:dyDescent="0.25">
      <c r="A5" s="4"/>
      <c r="B5" s="4"/>
      <c r="C5" s="4"/>
      <c r="D5" s="749"/>
      <c r="E5" s="749"/>
      <c r="F5" s="750"/>
      <c r="G5" s="751"/>
      <c r="H5" s="751"/>
      <c r="I5" s="751"/>
      <c r="J5" s="752"/>
      <c r="K5" s="95"/>
      <c r="L5" s="4"/>
      <c r="M5" s="942"/>
      <c r="N5" s="942"/>
      <c r="O5" s="942"/>
      <c r="P5" s="942"/>
      <c r="Q5" s="942"/>
      <c r="R5" s="942"/>
      <c r="S5" s="942"/>
      <c r="T5" s="942"/>
      <c r="U5" s="942"/>
      <c r="V5" s="942"/>
      <c r="W5" s="942"/>
      <c r="X5" s="942"/>
      <c r="Y5" s="942"/>
      <c r="Z5" s="942"/>
      <c r="AA5" s="942"/>
      <c r="AB5" s="942"/>
      <c r="AC5" s="942"/>
      <c r="AD5" s="942"/>
      <c r="AE5" s="942"/>
      <c r="AF5" s="942"/>
      <c r="AG5" s="942"/>
      <c r="AH5" s="942"/>
      <c r="AI5" s="942"/>
      <c r="AJ5" s="942"/>
      <c r="AK5" s="942"/>
    </row>
    <row r="6" spans="1:37" ht="15.75" customHeight="1" thickBot="1" x14ac:dyDescent="0.2">
      <c r="A6" s="4"/>
      <c r="B6" s="18"/>
      <c r="C6" s="18"/>
      <c r="D6" s="18"/>
      <c r="E6" s="18"/>
      <c r="F6" s="18"/>
      <c r="G6" s="18"/>
      <c r="H6" s="18"/>
      <c r="I6" s="18"/>
      <c r="J6" s="18"/>
      <c r="K6" s="18"/>
      <c r="L6" s="4"/>
      <c r="M6" s="942"/>
      <c r="N6" s="942"/>
      <c r="O6" s="942"/>
      <c r="P6" s="942"/>
      <c r="Q6" s="942"/>
      <c r="R6" s="942"/>
      <c r="S6" s="942"/>
      <c r="T6" s="942"/>
      <c r="U6" s="942"/>
      <c r="V6" s="942"/>
      <c r="W6" s="942"/>
      <c r="X6" s="942"/>
      <c r="Y6" s="942"/>
      <c r="Z6" s="942"/>
      <c r="AA6" s="942"/>
      <c r="AB6" s="942"/>
      <c r="AC6" s="942"/>
      <c r="AD6" s="942"/>
      <c r="AE6" s="942"/>
      <c r="AF6" s="942"/>
      <c r="AG6" s="942"/>
      <c r="AH6" s="942"/>
      <c r="AI6" s="942"/>
      <c r="AJ6" s="942"/>
      <c r="AK6" s="942"/>
    </row>
    <row r="7" spans="1:37" ht="18.75" customHeight="1" thickBot="1" x14ac:dyDescent="0.2">
      <c r="A7" s="4"/>
      <c r="B7" s="19">
        <v>1</v>
      </c>
      <c r="C7" s="18"/>
      <c r="D7" s="1632" t="s">
        <v>1467</v>
      </c>
      <c r="E7" s="18"/>
      <c r="F7" s="1396">
        <f>'6a'!E34</f>
        <v>2023</v>
      </c>
      <c r="G7" s="1382">
        <f>'6a'!F34</f>
        <v>2024</v>
      </c>
      <c r="H7" s="1425">
        <f>'6a'!G34</f>
        <v>2025</v>
      </c>
      <c r="I7" s="1426">
        <f>'6a'!H34</f>
        <v>2026</v>
      </c>
      <c r="J7" s="1436">
        <f>'6a'!I34</f>
        <v>2027</v>
      </c>
      <c r="K7" s="18"/>
      <c r="L7" s="4"/>
      <c r="M7" s="942"/>
      <c r="N7" s="942"/>
      <c r="O7" s="942"/>
      <c r="P7" s="942"/>
      <c r="Q7" s="942"/>
      <c r="R7" s="942"/>
      <c r="S7" s="942"/>
      <c r="T7" s="942"/>
      <c r="U7" s="942"/>
      <c r="V7" s="942"/>
      <c r="W7" s="942"/>
      <c r="X7" s="942"/>
      <c r="Y7" s="942"/>
      <c r="Z7" s="942"/>
      <c r="AA7" s="942"/>
      <c r="AB7" s="942"/>
      <c r="AC7" s="942"/>
      <c r="AD7" s="942"/>
      <c r="AE7" s="942"/>
      <c r="AF7" s="942"/>
      <c r="AG7" s="942"/>
      <c r="AH7" s="942"/>
      <c r="AI7" s="942"/>
      <c r="AJ7" s="942"/>
      <c r="AK7" s="942"/>
    </row>
    <row r="8" spans="1:37" ht="9.75" customHeight="1" x14ac:dyDescent="0.15">
      <c r="A8" s="4"/>
      <c r="B8" s="18"/>
      <c r="C8" s="18"/>
      <c r="D8" s="18"/>
      <c r="E8" s="18"/>
      <c r="F8" s="18"/>
      <c r="G8" s="18"/>
      <c r="H8" s="18"/>
      <c r="I8" s="18"/>
      <c r="J8" s="18"/>
      <c r="K8" s="18"/>
      <c r="L8" s="4"/>
      <c r="M8" s="942"/>
      <c r="N8" s="942"/>
      <c r="O8" s="942"/>
      <c r="P8" s="942"/>
      <c r="Q8" s="942"/>
      <c r="R8" s="942"/>
      <c r="S8" s="942"/>
      <c r="T8" s="942"/>
      <c r="U8" s="942"/>
      <c r="V8" s="942"/>
      <c r="W8" s="942"/>
      <c r="X8" s="942"/>
      <c r="Y8" s="942"/>
      <c r="Z8" s="942"/>
      <c r="AA8" s="942"/>
      <c r="AB8" s="942"/>
      <c r="AC8" s="942"/>
      <c r="AD8" s="942"/>
      <c r="AE8" s="942"/>
      <c r="AF8" s="942"/>
      <c r="AG8" s="942"/>
      <c r="AH8" s="942"/>
      <c r="AI8" s="942"/>
      <c r="AJ8" s="942"/>
      <c r="AK8" s="942"/>
    </row>
    <row r="9" spans="1:37" ht="18.75" customHeight="1" thickBot="1" x14ac:dyDescent="0.25">
      <c r="A9" s="4"/>
      <c r="B9" s="18"/>
      <c r="C9" s="18"/>
      <c r="D9" s="1886" t="s">
        <v>355</v>
      </c>
      <c r="E9" s="2091">
        <f>'5 años'!$B$253</f>
        <v>-62500</v>
      </c>
      <c r="F9" s="239">
        <f>+'t5'!F72+'t5'!F64</f>
        <v>64543.60000000002</v>
      </c>
      <c r="G9" s="239">
        <f>+'t5'!G72+'t5'!G64</f>
        <v>5094.6777777777752</v>
      </c>
      <c r="H9" s="239">
        <f>+'t5'!H72+'t5'!H64</f>
        <v>10173</v>
      </c>
      <c r="I9" s="239">
        <f>+'t5'!I72+'t5'!I64</f>
        <v>11819.189999999988</v>
      </c>
      <c r="J9" s="239">
        <f>+'t5'!J72+'t5'!J64</f>
        <v>15007.452000000005</v>
      </c>
      <c r="K9" s="18"/>
      <c r="L9" s="4"/>
      <c r="M9" s="942"/>
      <c r="N9" s="942"/>
      <c r="O9" s="942"/>
      <c r="P9" s="942"/>
      <c r="Q9" s="942"/>
      <c r="R9" s="942"/>
      <c r="S9" s="942"/>
      <c r="T9" s="942"/>
      <c r="U9" s="942"/>
      <c r="V9" s="942"/>
      <c r="W9" s="942"/>
      <c r="X9" s="942"/>
      <c r="Y9" s="942"/>
      <c r="Z9" s="942"/>
      <c r="AA9" s="942"/>
      <c r="AB9" s="942"/>
      <c r="AC9" s="942"/>
      <c r="AD9" s="942"/>
      <c r="AE9" s="942"/>
      <c r="AF9" s="942"/>
      <c r="AG9" s="942"/>
      <c r="AH9" s="942"/>
      <c r="AI9" s="942"/>
      <c r="AJ9" s="942"/>
      <c r="AK9" s="942"/>
    </row>
    <row r="10" spans="1:37" ht="5" customHeight="1" x14ac:dyDescent="0.15">
      <c r="A10" s="4"/>
      <c r="B10" s="18"/>
      <c r="C10" s="18"/>
      <c r="D10" s="18"/>
      <c r="E10" s="18"/>
      <c r="F10" s="18"/>
      <c r="G10" s="18"/>
      <c r="H10" s="18"/>
      <c r="I10" s="18"/>
      <c r="J10" s="18"/>
      <c r="K10" s="18"/>
      <c r="L10" s="4"/>
      <c r="M10" s="942"/>
      <c r="N10" s="942"/>
      <c r="O10" s="942"/>
      <c r="P10" s="942"/>
      <c r="Q10" s="942"/>
      <c r="R10" s="942"/>
      <c r="S10" s="942"/>
      <c r="T10" s="942"/>
      <c r="U10" s="942"/>
      <c r="V10" s="942"/>
      <c r="W10" s="942"/>
      <c r="X10" s="942"/>
      <c r="Y10" s="942"/>
      <c r="Z10" s="942"/>
      <c r="AA10" s="942"/>
      <c r="AB10" s="942"/>
      <c r="AC10" s="942"/>
      <c r="AD10" s="942"/>
      <c r="AE10" s="942"/>
      <c r="AF10" s="942"/>
      <c r="AG10" s="942"/>
      <c r="AH10" s="942"/>
      <c r="AI10" s="942"/>
      <c r="AJ10" s="942"/>
      <c r="AK10" s="942"/>
    </row>
    <row r="11" spans="1:37" ht="17" thickBot="1" x14ac:dyDescent="0.25">
      <c r="A11" s="4"/>
      <c r="B11" s="18"/>
      <c r="C11" s="44"/>
      <c r="D11" s="1886" t="s">
        <v>1468</v>
      </c>
      <c r="E11" s="18"/>
      <c r="F11" s="239">
        <f>'5 años'!B247-F12</f>
        <v>-2590</v>
      </c>
      <c r="G11" s="239">
        <f>'5 años'!C247-G12</f>
        <v>8062.5</v>
      </c>
      <c r="H11" s="239">
        <f>'5 años'!D247-H12</f>
        <v>9645.375</v>
      </c>
      <c r="I11" s="239">
        <f>'5 años'!E247-I12</f>
        <v>11275.736250000002</v>
      </c>
      <c r="J11" s="239">
        <f>'5 años'!F247-J12</f>
        <v>14074.523062500004</v>
      </c>
      <c r="K11" s="18"/>
      <c r="L11" s="4"/>
      <c r="M11" s="942"/>
      <c r="N11" s="942"/>
      <c r="O11" s="942"/>
      <c r="P11" s="942"/>
      <c r="Q11" s="942"/>
      <c r="R11" s="942"/>
      <c r="S11" s="942"/>
      <c r="T11" s="942"/>
      <c r="U11" s="942"/>
      <c r="V11" s="942"/>
      <c r="W11" s="942"/>
      <c r="X11" s="942"/>
      <c r="Y11" s="942"/>
      <c r="Z11" s="942"/>
      <c r="AA11" s="942"/>
      <c r="AB11" s="942"/>
      <c r="AC11" s="942"/>
      <c r="AD11" s="942"/>
      <c r="AE11" s="942"/>
      <c r="AF11" s="942"/>
      <c r="AG11" s="942"/>
      <c r="AH11" s="942"/>
      <c r="AI11" s="942"/>
      <c r="AJ11" s="942"/>
      <c r="AK11" s="942"/>
    </row>
    <row r="12" spans="1:37" ht="15.75" customHeight="1" x14ac:dyDescent="0.15">
      <c r="A12" s="4"/>
      <c r="B12" s="18"/>
      <c r="C12" s="44"/>
      <c r="D12" s="1883" t="s">
        <v>1476</v>
      </c>
      <c r="E12" s="18"/>
      <c r="F12" s="1884"/>
      <c r="G12" s="1884"/>
      <c r="H12" s="1884"/>
      <c r="I12" s="1884"/>
      <c r="J12" s="1884"/>
      <c r="K12" s="18"/>
      <c r="L12" s="4"/>
      <c r="M12" s="942"/>
      <c r="N12" s="942"/>
      <c r="O12" s="942"/>
      <c r="P12" s="942"/>
      <c r="Q12" s="942"/>
      <c r="R12" s="942"/>
      <c r="S12" s="942"/>
      <c r="T12" s="942"/>
      <c r="U12" s="942"/>
      <c r="V12" s="942"/>
      <c r="W12" s="942"/>
      <c r="X12" s="942"/>
      <c r="Y12" s="942"/>
      <c r="Z12" s="942"/>
      <c r="AA12" s="942"/>
      <c r="AB12" s="942"/>
      <c r="AC12" s="942"/>
      <c r="AD12" s="942"/>
      <c r="AE12" s="942"/>
      <c r="AF12" s="942"/>
      <c r="AG12" s="942"/>
      <c r="AH12" s="942"/>
      <c r="AI12" s="942"/>
      <c r="AJ12" s="942"/>
      <c r="AK12" s="942"/>
    </row>
    <row r="13" spans="1:37" ht="5" customHeight="1" x14ac:dyDescent="0.15">
      <c r="A13" s="4"/>
      <c r="B13" s="18"/>
      <c r="C13" s="44"/>
      <c r="D13" s="18"/>
      <c r="E13" s="18"/>
      <c r="F13" s="18"/>
      <c r="G13" s="18"/>
      <c r="H13" s="18"/>
      <c r="I13" s="18"/>
      <c r="J13" s="18"/>
      <c r="K13" s="18"/>
      <c r="L13" s="4"/>
      <c r="M13" s="942"/>
      <c r="N13" s="942"/>
      <c r="O13" s="942"/>
      <c r="P13" s="942"/>
      <c r="Q13" s="942"/>
      <c r="R13" s="942"/>
      <c r="S13" s="942"/>
      <c r="T13" s="942"/>
      <c r="U13" s="942"/>
      <c r="V13" s="942"/>
      <c r="W13" s="942"/>
      <c r="X13" s="942"/>
      <c r="Y13" s="942"/>
      <c r="Z13" s="942"/>
      <c r="AA13" s="942"/>
      <c r="AB13" s="942"/>
      <c r="AC13" s="942"/>
      <c r="AD13" s="942"/>
      <c r="AE13" s="942"/>
      <c r="AF13" s="942"/>
      <c r="AG13" s="942"/>
      <c r="AH13" s="942"/>
      <c r="AI13" s="942"/>
      <c r="AJ13" s="942"/>
      <c r="AK13" s="942"/>
    </row>
    <row r="14" spans="1:37" ht="17" thickBot="1" x14ac:dyDescent="0.25">
      <c r="A14" s="4"/>
      <c r="B14" s="18"/>
      <c r="C14" s="44"/>
      <c r="D14" s="1886" t="s">
        <v>1477</v>
      </c>
      <c r="E14" s="18"/>
      <c r="F14" s="239">
        <f>F9/(1+$F$15)^1</f>
        <v>64543.60000000002</v>
      </c>
      <c r="G14" s="239">
        <f>G9/(1+$F$15)^2</f>
        <v>5094.6777777777752</v>
      </c>
      <c r="H14" s="239">
        <f>H9/(1+$F$15)^3</f>
        <v>10173</v>
      </c>
      <c r="I14" s="239">
        <f>I9/(1+$F$15)^4</f>
        <v>11819.189999999988</v>
      </c>
      <c r="J14" s="239">
        <f>J9/(1+$F$15)^5</f>
        <v>15007.452000000005</v>
      </c>
      <c r="K14" s="18"/>
      <c r="L14" s="4"/>
      <c r="M14" s="942"/>
      <c r="N14" s="942"/>
      <c r="O14" s="942"/>
      <c r="P14" s="942"/>
      <c r="Q14" s="942"/>
      <c r="R14" s="942"/>
      <c r="S14" s="942"/>
      <c r="T14" s="942"/>
      <c r="U14" s="942"/>
      <c r="V14" s="942"/>
      <c r="W14" s="942"/>
      <c r="X14" s="942"/>
      <c r="Y14" s="942"/>
      <c r="Z14" s="942"/>
      <c r="AA14" s="942"/>
      <c r="AB14" s="942"/>
      <c r="AC14" s="942"/>
      <c r="AD14" s="942"/>
      <c r="AE14" s="942"/>
      <c r="AF14" s="942"/>
      <c r="AG14" s="942"/>
      <c r="AH14" s="942"/>
      <c r="AI14" s="942"/>
      <c r="AJ14" s="942"/>
      <c r="AK14" s="942"/>
    </row>
    <row r="15" spans="1:37" ht="18" customHeight="1" x14ac:dyDescent="0.15">
      <c r="A15" s="4"/>
      <c r="B15" s="18"/>
      <c r="C15" s="44"/>
      <c r="D15" s="1883" t="s">
        <v>1480</v>
      </c>
      <c r="E15" s="18"/>
      <c r="F15" s="1885"/>
      <c r="G15" s="1029" t="s">
        <v>1481</v>
      </c>
      <c r="H15" s="18"/>
      <c r="I15" s="18"/>
      <c r="J15" s="18"/>
      <c r="K15" s="18"/>
      <c r="L15" s="4"/>
      <c r="M15" s="942"/>
      <c r="N15" s="942"/>
      <c r="O15" s="942"/>
      <c r="P15" s="942"/>
      <c r="Q15" s="942"/>
      <c r="R15" s="942"/>
      <c r="S15" s="942"/>
      <c r="T15" s="942"/>
      <c r="U15" s="942"/>
      <c r="V15" s="942"/>
      <c r="W15" s="942"/>
      <c r="X15" s="942"/>
      <c r="Y15" s="942"/>
      <c r="Z15" s="942"/>
      <c r="AA15" s="942"/>
      <c r="AB15" s="942"/>
      <c r="AC15" s="942"/>
      <c r="AD15" s="942"/>
      <c r="AE15" s="942"/>
      <c r="AF15" s="942"/>
      <c r="AG15" s="942"/>
      <c r="AH15" s="942"/>
      <c r="AI15" s="942"/>
      <c r="AJ15" s="942"/>
      <c r="AK15" s="942"/>
    </row>
    <row r="16" spans="1:37" ht="15.75" customHeight="1" thickBot="1" x14ac:dyDescent="0.2">
      <c r="A16" s="4"/>
      <c r="B16" s="18"/>
      <c r="C16" s="44"/>
      <c r="D16" s="18"/>
      <c r="E16" s="18"/>
      <c r="F16" s="18"/>
      <c r="G16" s="18"/>
      <c r="H16" s="18"/>
      <c r="I16" s="18"/>
      <c r="J16" s="18"/>
      <c r="K16" s="18"/>
      <c r="L16" s="4"/>
      <c r="M16" s="942"/>
      <c r="N16" s="942"/>
      <c r="O16" s="942"/>
      <c r="P16" s="942"/>
      <c r="Q16" s="942"/>
      <c r="R16" s="942"/>
      <c r="S16" s="942"/>
      <c r="T16" s="942"/>
      <c r="U16" s="942"/>
      <c r="V16" s="942"/>
      <c r="W16" s="942"/>
      <c r="X16" s="942"/>
      <c r="Y16" s="942"/>
      <c r="Z16" s="942"/>
      <c r="AA16" s="942"/>
      <c r="AB16" s="942"/>
      <c r="AC16" s="942"/>
      <c r="AD16" s="942"/>
      <c r="AE16" s="942"/>
      <c r="AF16" s="942"/>
      <c r="AG16" s="942"/>
      <c r="AH16" s="942"/>
      <c r="AI16" s="942"/>
      <c r="AJ16" s="942"/>
      <c r="AK16" s="942"/>
    </row>
    <row r="17" spans="1:37" ht="19" thickBot="1" x14ac:dyDescent="0.2">
      <c r="A17" s="4"/>
      <c r="B17" s="19">
        <v>2</v>
      </c>
      <c r="C17" s="18"/>
      <c r="D17" s="1632" t="s">
        <v>1482</v>
      </c>
      <c r="E17" s="18"/>
      <c r="F17" s="1396">
        <f>F7</f>
        <v>2023</v>
      </c>
      <c r="G17" s="1382">
        <f>G7</f>
        <v>2024</v>
      </c>
      <c r="H17" s="1425">
        <f>H7</f>
        <v>2025</v>
      </c>
      <c r="I17" s="1426">
        <f>I7</f>
        <v>2026</v>
      </c>
      <c r="J17" s="1436">
        <f>J7</f>
        <v>2027</v>
      </c>
      <c r="K17" s="18"/>
      <c r="L17" s="4"/>
      <c r="M17" s="942"/>
      <c r="N17" s="942"/>
      <c r="O17" s="942"/>
      <c r="P17" s="942"/>
      <c r="Q17" s="942"/>
      <c r="R17" s="942"/>
      <c r="S17" s="942"/>
      <c r="T17" s="942"/>
      <c r="U17" s="942"/>
      <c r="V17" s="942"/>
      <c r="W17" s="942"/>
      <c r="X17" s="942"/>
      <c r="Y17" s="942"/>
      <c r="Z17" s="942"/>
      <c r="AA17" s="942"/>
      <c r="AB17" s="942"/>
      <c r="AC17" s="942"/>
      <c r="AD17" s="942"/>
      <c r="AE17" s="942"/>
      <c r="AF17" s="942"/>
      <c r="AG17" s="942"/>
      <c r="AH17" s="942"/>
      <c r="AI17" s="942"/>
      <c r="AJ17" s="942"/>
      <c r="AK17" s="942"/>
    </row>
    <row r="18" spans="1:37" ht="9.75" customHeight="1" x14ac:dyDescent="0.15">
      <c r="A18" s="4"/>
      <c r="B18" s="18"/>
      <c r="C18" s="44"/>
      <c r="D18" s="18"/>
      <c r="E18" s="18"/>
      <c r="F18" s="18"/>
      <c r="G18" s="18"/>
      <c r="H18" s="18"/>
      <c r="I18" s="18"/>
      <c r="J18" s="18"/>
      <c r="K18" s="18"/>
      <c r="L18" s="4"/>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2"/>
      <c r="AK18" s="942"/>
    </row>
    <row r="19" spans="1:37" ht="17" thickBot="1" x14ac:dyDescent="0.25">
      <c r="A19" s="4"/>
      <c r="B19" s="18"/>
      <c r="C19" s="44"/>
      <c r="D19" s="1886" t="s">
        <v>1483</v>
      </c>
      <c r="E19" s="18"/>
      <c r="F19" s="239">
        <f>+F14</f>
        <v>64543.60000000002</v>
      </c>
      <c r="G19" s="239">
        <f>+F19+G14</f>
        <v>69638.277777777796</v>
      </c>
      <c r="H19" s="239">
        <f>+G19+H14</f>
        <v>79811.277777777796</v>
      </c>
      <c r="I19" s="239">
        <f>+H19+I14</f>
        <v>91630.467777777783</v>
      </c>
      <c r="J19" s="239">
        <f>+I19+J14</f>
        <v>106637.91977777779</v>
      </c>
      <c r="K19" s="18"/>
      <c r="L19" s="4"/>
      <c r="M19" s="942"/>
      <c r="N19" s="942"/>
      <c r="O19" s="942"/>
      <c r="P19" s="942"/>
      <c r="Q19" s="942"/>
      <c r="R19" s="942"/>
      <c r="S19" s="942"/>
      <c r="T19" s="942"/>
      <c r="U19" s="942"/>
      <c r="V19" s="942"/>
      <c r="W19" s="942"/>
      <c r="X19" s="942"/>
      <c r="Y19" s="942"/>
      <c r="Z19" s="942"/>
      <c r="AA19" s="942"/>
      <c r="AB19" s="942"/>
      <c r="AC19" s="942"/>
      <c r="AD19" s="942"/>
      <c r="AE19" s="942"/>
      <c r="AF19" s="942"/>
      <c r="AG19" s="942"/>
      <c r="AH19" s="942"/>
      <c r="AI19" s="942"/>
      <c r="AJ19" s="942"/>
      <c r="AK19" s="942"/>
    </row>
    <row r="20" spans="1:37" ht="5" customHeight="1" x14ac:dyDescent="0.15">
      <c r="A20" s="4"/>
      <c r="B20" s="18"/>
      <c r="C20" s="44"/>
      <c r="D20" s="18"/>
      <c r="E20" s="18"/>
      <c r="F20" s="18"/>
      <c r="G20" s="18"/>
      <c r="H20" s="18"/>
      <c r="I20" s="18"/>
      <c r="J20" s="18"/>
      <c r="K20" s="18"/>
      <c r="L20" s="4"/>
      <c r="M20" s="942"/>
      <c r="N20" s="942"/>
      <c r="O20" s="942"/>
      <c r="P20" s="942"/>
      <c r="Q20" s="942"/>
      <c r="R20" s="942"/>
      <c r="S20" s="942"/>
      <c r="T20" s="942"/>
      <c r="U20" s="942"/>
      <c r="V20" s="942"/>
      <c r="W20" s="942"/>
      <c r="X20" s="942"/>
      <c r="Y20" s="942"/>
      <c r="Z20" s="942"/>
      <c r="AA20" s="942"/>
      <c r="AB20" s="942"/>
      <c r="AC20" s="942"/>
      <c r="AD20" s="942"/>
      <c r="AE20" s="942"/>
      <c r="AF20" s="942"/>
      <c r="AG20" s="942"/>
      <c r="AH20" s="942"/>
      <c r="AI20" s="942"/>
      <c r="AJ20" s="942"/>
      <c r="AK20" s="942"/>
    </row>
    <row r="21" spans="1:37" ht="17" thickBot="1" x14ac:dyDescent="0.25">
      <c r="A21" s="4"/>
      <c r="B21" s="18"/>
      <c r="C21" s="44"/>
      <c r="D21" s="1886" t="s">
        <v>1478</v>
      </c>
      <c r="E21" s="18"/>
      <c r="F21" s="239">
        <f>NPV(F15,F9:J9)</f>
        <v>106637.91977777779</v>
      </c>
      <c r="G21" s="1361" t="s">
        <v>1484</v>
      </c>
      <c r="H21" s="18"/>
      <c r="I21" s="18"/>
      <c r="J21" s="18"/>
      <c r="K21" s="18"/>
      <c r="L21" s="4"/>
      <c r="M21" s="942"/>
      <c r="N21" s="942"/>
      <c r="O21" s="942"/>
      <c r="P21" s="942"/>
      <c r="Q21" s="942"/>
      <c r="R21" s="942"/>
      <c r="S21" s="942"/>
      <c r="T21" s="942"/>
      <c r="U21" s="942"/>
      <c r="V21" s="942"/>
      <c r="W21" s="942"/>
      <c r="X21" s="942"/>
      <c r="Y21" s="942"/>
      <c r="Z21" s="942"/>
      <c r="AA21" s="942"/>
      <c r="AB21" s="942"/>
      <c r="AC21" s="942"/>
      <c r="AD21" s="942"/>
      <c r="AE21" s="942"/>
      <c r="AF21" s="942"/>
      <c r="AG21" s="942"/>
      <c r="AH21" s="942"/>
      <c r="AI21" s="942"/>
      <c r="AJ21" s="942"/>
      <c r="AK21" s="942"/>
    </row>
    <row r="22" spans="1:37" ht="5" customHeight="1" x14ac:dyDescent="0.15">
      <c r="A22" s="4"/>
      <c r="B22" s="18"/>
      <c r="C22" s="44"/>
      <c r="D22" s="18"/>
      <c r="E22" s="18"/>
      <c r="F22" s="18"/>
      <c r="G22" s="18"/>
      <c r="H22" s="18"/>
      <c r="I22" s="18"/>
      <c r="J22" s="18"/>
      <c r="K22" s="18"/>
      <c r="L22" s="4"/>
      <c r="M22" s="1"/>
      <c r="N22" s="942"/>
      <c r="O22" s="942"/>
      <c r="P22" s="942"/>
      <c r="Q22" s="942"/>
      <c r="R22" s="942"/>
      <c r="S22" s="942"/>
      <c r="T22" s="942"/>
      <c r="U22" s="942"/>
      <c r="V22" s="942"/>
      <c r="W22" s="942"/>
      <c r="X22" s="942"/>
      <c r="Y22" s="942"/>
      <c r="Z22" s="942"/>
      <c r="AA22" s="942"/>
      <c r="AB22" s="942"/>
      <c r="AC22" s="942"/>
      <c r="AD22" s="942"/>
      <c r="AE22" s="942"/>
      <c r="AF22" s="942"/>
      <c r="AG22" s="942"/>
      <c r="AH22" s="942"/>
      <c r="AI22" s="942"/>
      <c r="AJ22" s="942"/>
      <c r="AK22" s="942"/>
    </row>
    <row r="23" spans="1:37" ht="17" thickBot="1" x14ac:dyDescent="0.25">
      <c r="A23" s="4"/>
      <c r="B23" s="18"/>
      <c r="C23" s="44"/>
      <c r="D23" s="1886" t="s">
        <v>1479</v>
      </c>
      <c r="E23" s="18"/>
      <c r="F23" s="205">
        <f>IRR(E9:J9,F15)</f>
        <v>0.33825814967372159</v>
      </c>
      <c r="G23" s="1888" t="s">
        <v>356</v>
      </c>
      <c r="H23" s="1887">
        <f>NPV(E9:J9,IRR(E9:J9,F15))</f>
        <v>3.3247311743043206E-5</v>
      </c>
      <c r="I23" s="309" t="s">
        <v>357</v>
      </c>
      <c r="J23" s="18"/>
      <c r="K23" s="18"/>
      <c r="L23" s="4"/>
      <c r="M23" s="942"/>
      <c r="N23" s="942"/>
      <c r="O23" s="942"/>
      <c r="P23" s="942"/>
      <c r="Q23" s="942"/>
      <c r="R23" s="942"/>
      <c r="S23" s="942"/>
      <c r="T23" s="942"/>
      <c r="U23" s="942"/>
      <c r="V23" s="942"/>
      <c r="W23" s="942"/>
      <c r="X23" s="942"/>
      <c r="Y23" s="942"/>
      <c r="Z23" s="942"/>
      <c r="AA23" s="942"/>
      <c r="AB23" s="942"/>
      <c r="AC23" s="942"/>
      <c r="AD23" s="942"/>
      <c r="AE23" s="942"/>
      <c r="AF23" s="942"/>
      <c r="AG23" s="942"/>
      <c r="AH23" s="942"/>
      <c r="AI23" s="942"/>
      <c r="AJ23" s="942"/>
      <c r="AK23" s="942"/>
    </row>
    <row r="24" spans="1:37" ht="15.75" customHeight="1" thickBot="1" x14ac:dyDescent="0.2">
      <c r="A24" s="4"/>
      <c r="B24" s="18"/>
      <c r="C24" s="44"/>
      <c r="D24" s="18"/>
      <c r="E24" s="18"/>
      <c r="F24" s="18"/>
      <c r="G24" s="18"/>
      <c r="H24" s="18"/>
      <c r="I24" s="18"/>
      <c r="J24" s="18"/>
      <c r="K24" s="18"/>
      <c r="L24" s="4"/>
      <c r="M24" s="942"/>
      <c r="N24" s="942"/>
      <c r="O24" s="942"/>
      <c r="P24" s="942"/>
      <c r="Q24" s="942"/>
      <c r="R24" s="942"/>
      <c r="S24" s="942"/>
      <c r="T24" s="942"/>
      <c r="U24" s="942"/>
      <c r="V24" s="942"/>
      <c r="W24" s="942"/>
      <c r="X24" s="942"/>
      <c r="Y24" s="942"/>
      <c r="Z24" s="942"/>
      <c r="AA24" s="942"/>
      <c r="AB24" s="942"/>
      <c r="AC24" s="942"/>
      <c r="AD24" s="942"/>
      <c r="AE24" s="942"/>
      <c r="AF24" s="942"/>
      <c r="AG24" s="942"/>
      <c r="AH24" s="942"/>
      <c r="AI24" s="942"/>
      <c r="AJ24" s="942"/>
      <c r="AK24" s="942"/>
    </row>
    <row r="25" spans="1:37" ht="19" thickBot="1" x14ac:dyDescent="0.2">
      <c r="A25" s="4"/>
      <c r="B25" s="19">
        <v>3</v>
      </c>
      <c r="C25" s="18"/>
      <c r="D25" s="1632" t="s">
        <v>1486</v>
      </c>
      <c r="E25" s="18"/>
      <c r="F25" s="1396">
        <f>F17</f>
        <v>2023</v>
      </c>
      <c r="G25" s="1382">
        <f>G17</f>
        <v>2024</v>
      </c>
      <c r="H25" s="1425">
        <f>H17</f>
        <v>2025</v>
      </c>
      <c r="I25" s="1426">
        <f>I17</f>
        <v>2026</v>
      </c>
      <c r="J25" s="1436">
        <f>J17</f>
        <v>2027</v>
      </c>
      <c r="K25" s="18"/>
      <c r="L25" s="4"/>
      <c r="M25" s="942"/>
      <c r="N25" s="942"/>
      <c r="O25" s="942"/>
      <c r="P25" s="942"/>
      <c r="Q25" s="942"/>
      <c r="R25" s="942"/>
      <c r="S25" s="942"/>
      <c r="T25" s="942"/>
      <c r="U25" s="942"/>
      <c r="V25" s="942"/>
      <c r="W25" s="942"/>
      <c r="X25" s="942"/>
      <c r="Y25" s="942"/>
      <c r="Z25" s="942"/>
      <c r="AA25" s="942"/>
      <c r="AB25" s="942"/>
      <c r="AC25" s="942"/>
      <c r="AD25" s="942"/>
      <c r="AE25" s="942"/>
      <c r="AF25" s="942"/>
      <c r="AG25" s="942"/>
      <c r="AH25" s="942"/>
      <c r="AI25" s="942"/>
      <c r="AJ25" s="942"/>
      <c r="AK25" s="942"/>
    </row>
    <row r="26" spans="1:37" ht="9.75" customHeight="1" x14ac:dyDescent="0.15">
      <c r="A26" s="4"/>
      <c r="B26" s="18"/>
      <c r="C26" s="44"/>
      <c r="D26" s="18"/>
      <c r="E26" s="18"/>
      <c r="F26" s="18"/>
      <c r="G26" s="18"/>
      <c r="H26" s="18"/>
      <c r="I26" s="18"/>
      <c r="J26" s="18"/>
      <c r="K26" s="18"/>
      <c r="L26" s="4"/>
      <c r="M26" s="942"/>
      <c r="N26" s="942"/>
      <c r="O26" s="942"/>
      <c r="P26" s="942"/>
      <c r="Q26" s="942"/>
      <c r="R26" s="942"/>
      <c r="S26" s="942"/>
      <c r="T26" s="942"/>
      <c r="U26" s="942"/>
      <c r="V26" s="942"/>
      <c r="W26" s="942"/>
      <c r="X26" s="942"/>
      <c r="Y26" s="942"/>
      <c r="Z26" s="942"/>
      <c r="AA26" s="942"/>
      <c r="AB26" s="942"/>
      <c r="AC26" s="942"/>
      <c r="AD26" s="942"/>
      <c r="AE26" s="942"/>
      <c r="AF26" s="942"/>
      <c r="AG26" s="942"/>
      <c r="AH26" s="942"/>
      <c r="AI26" s="942"/>
      <c r="AJ26" s="942"/>
      <c r="AK26" s="942"/>
    </row>
    <row r="27" spans="1:37" ht="17" thickBot="1" x14ac:dyDescent="0.25">
      <c r="A27" s="4"/>
      <c r="B27" s="18"/>
      <c r="C27" s="44"/>
      <c r="D27" s="1886" t="s">
        <v>360</v>
      </c>
      <c r="E27" s="18"/>
      <c r="F27" s="205">
        <f>-'5 años'!B255</f>
        <v>8.7323095453176753E-3</v>
      </c>
      <c r="G27" s="205">
        <f>-'5 años'!C255</f>
        <v>0.10613207547169812</v>
      </c>
      <c r="H27" s="205">
        <f>-'5 años'!D255</f>
        <v>0.13931603773584905</v>
      </c>
      <c r="I27" s="205">
        <f>-'5 años'!E255</f>
        <v>0.17349551886792455</v>
      </c>
      <c r="J27" s="205">
        <f>-'5 años'!F255</f>
        <v>0.23217029481132084</v>
      </c>
      <c r="K27" s="18"/>
      <c r="L27" s="4"/>
      <c r="M27" s="942"/>
      <c r="N27" s="942"/>
      <c r="O27" s="942"/>
      <c r="P27" s="942"/>
      <c r="Q27" s="942"/>
      <c r="R27" s="942"/>
      <c r="S27" s="942"/>
      <c r="T27" s="942"/>
      <c r="U27" s="942"/>
      <c r="V27" s="942"/>
      <c r="W27" s="942"/>
      <c r="X27" s="942"/>
      <c r="Y27" s="942"/>
      <c r="Z27" s="942"/>
      <c r="AA27" s="942"/>
      <c r="AB27" s="942"/>
      <c r="AC27" s="942"/>
      <c r="AD27" s="942"/>
      <c r="AE27" s="942"/>
      <c r="AF27" s="942"/>
      <c r="AG27" s="942"/>
      <c r="AH27" s="942"/>
      <c r="AI27" s="942"/>
      <c r="AJ27" s="942"/>
      <c r="AK27" s="942"/>
    </row>
    <row r="28" spans="1:37" ht="5" customHeight="1" x14ac:dyDescent="0.15">
      <c r="A28" s="4"/>
      <c r="B28" s="18"/>
      <c r="C28" s="44"/>
      <c r="D28" s="18"/>
      <c r="E28" s="18"/>
      <c r="F28" s="18"/>
      <c r="G28" s="18"/>
      <c r="H28" s="18"/>
      <c r="I28" s="18"/>
      <c r="J28" s="18"/>
      <c r="K28" s="18"/>
      <c r="L28" s="4"/>
      <c r="M28" s="942"/>
      <c r="N28" s="942"/>
      <c r="O28" s="942"/>
      <c r="P28" s="942"/>
      <c r="Q28" s="942"/>
      <c r="R28" s="942"/>
      <c r="S28" s="942"/>
      <c r="T28" s="942"/>
      <c r="U28" s="942"/>
      <c r="V28" s="942"/>
      <c r="W28" s="942"/>
      <c r="X28" s="942"/>
      <c r="Y28" s="942"/>
      <c r="Z28" s="942"/>
      <c r="AA28" s="942"/>
      <c r="AB28" s="942"/>
      <c r="AC28" s="942"/>
      <c r="AD28" s="942"/>
      <c r="AE28" s="942"/>
      <c r="AF28" s="942"/>
      <c r="AG28" s="942"/>
      <c r="AH28" s="942"/>
      <c r="AI28" s="942"/>
      <c r="AJ28" s="942"/>
      <c r="AK28" s="942"/>
    </row>
    <row r="29" spans="1:37" ht="17" thickBot="1" x14ac:dyDescent="0.25">
      <c r="A29" s="4"/>
      <c r="B29" s="18"/>
      <c r="C29" s="44"/>
      <c r="D29" s="1886" t="s">
        <v>359</v>
      </c>
      <c r="E29" s="18"/>
      <c r="F29" s="18"/>
      <c r="G29" s="205">
        <f>'5 años'!C257</f>
        <v>5.6375942162744191E-2</v>
      </c>
      <c r="H29" s="205">
        <f>'5 años'!D257</f>
        <v>8.3619977275074892E-2</v>
      </c>
      <c r="I29" s="205">
        <f>'5 años'!E257</f>
        <v>0.1058425277972164</v>
      </c>
      <c r="J29" s="205">
        <f>'5 años'!F257</f>
        <v>0.13088599759990019</v>
      </c>
      <c r="K29" s="18"/>
      <c r="L29" s="4"/>
      <c r="M29" s="942"/>
      <c r="N29" s="942"/>
      <c r="O29" s="942"/>
      <c r="P29" s="942"/>
      <c r="Q29" s="942"/>
      <c r="R29" s="942"/>
      <c r="S29" s="942"/>
      <c r="T29" s="942"/>
      <c r="U29" s="942"/>
      <c r="V29" s="942"/>
      <c r="W29" s="942"/>
      <c r="X29" s="942"/>
      <c r="Y29" s="942"/>
      <c r="Z29" s="942"/>
      <c r="AA29" s="942"/>
      <c r="AB29" s="942"/>
      <c r="AC29" s="942"/>
      <c r="AD29" s="942"/>
      <c r="AE29" s="942"/>
      <c r="AF29" s="942"/>
      <c r="AG29" s="942"/>
      <c r="AH29" s="942"/>
      <c r="AI29" s="942"/>
      <c r="AJ29" s="942"/>
      <c r="AK29" s="942"/>
    </row>
    <row r="30" spans="1:37" ht="14" thickBot="1" x14ac:dyDescent="0.2">
      <c r="A30" s="4"/>
      <c r="B30" s="18"/>
      <c r="C30" s="44"/>
      <c r="D30" s="18"/>
      <c r="E30" s="18"/>
      <c r="F30" s="18"/>
      <c r="G30" s="18"/>
      <c r="H30" s="18"/>
      <c r="I30" s="18"/>
      <c r="J30" s="18"/>
      <c r="K30" s="18"/>
      <c r="L30" s="4"/>
      <c r="M30" s="942"/>
      <c r="N30" s="942"/>
      <c r="O30" s="942"/>
      <c r="P30" s="942"/>
      <c r="Q30" s="942"/>
      <c r="R30" s="942"/>
      <c r="S30" s="942"/>
      <c r="T30" s="942"/>
      <c r="U30" s="942"/>
      <c r="V30" s="942"/>
      <c r="W30" s="942"/>
      <c r="X30" s="942"/>
      <c r="Y30" s="942"/>
      <c r="Z30" s="942"/>
      <c r="AA30" s="942"/>
      <c r="AB30" s="942"/>
      <c r="AC30" s="942"/>
      <c r="AD30" s="942"/>
      <c r="AE30" s="942"/>
      <c r="AF30" s="942"/>
      <c r="AG30" s="942"/>
      <c r="AH30" s="942"/>
      <c r="AI30" s="942"/>
      <c r="AJ30" s="942"/>
      <c r="AK30" s="942"/>
    </row>
    <row r="31" spans="1:37" ht="19" thickBot="1" x14ac:dyDescent="0.2">
      <c r="A31" s="4"/>
      <c r="B31" s="19">
        <v>4</v>
      </c>
      <c r="C31" s="18"/>
      <c r="D31" s="1961" t="s">
        <v>674</v>
      </c>
      <c r="E31" s="18"/>
      <c r="F31" s="1396">
        <f>F49</f>
        <v>2023</v>
      </c>
      <c r="G31" s="1382">
        <f>G49</f>
        <v>2024</v>
      </c>
      <c r="H31" s="1425">
        <f>H49</f>
        <v>2025</v>
      </c>
      <c r="I31" s="1426">
        <f>I49</f>
        <v>2026</v>
      </c>
      <c r="J31" s="1436">
        <f>J49</f>
        <v>2027</v>
      </c>
      <c r="K31" s="18"/>
      <c r="L31" s="4"/>
      <c r="M31" s="942"/>
      <c r="N31" s="942"/>
      <c r="O31" s="942"/>
      <c r="P31" s="942"/>
      <c r="Q31" s="942"/>
      <c r="R31" s="942"/>
      <c r="S31" s="942"/>
      <c r="T31" s="942"/>
      <c r="U31" s="942"/>
      <c r="V31" s="942"/>
      <c r="W31" s="942"/>
      <c r="X31" s="942"/>
      <c r="Y31" s="942"/>
      <c r="Z31" s="942"/>
      <c r="AA31" s="942"/>
      <c r="AB31" s="942"/>
      <c r="AC31" s="942"/>
      <c r="AD31" s="942"/>
      <c r="AE31" s="942"/>
      <c r="AF31" s="942"/>
      <c r="AG31" s="942"/>
      <c r="AH31" s="942"/>
      <c r="AI31" s="942"/>
      <c r="AJ31" s="942"/>
      <c r="AK31" s="942"/>
    </row>
    <row r="32" spans="1:37" ht="15.75" customHeight="1" x14ac:dyDescent="0.2">
      <c r="A32" s="4"/>
      <c r="B32" s="18"/>
      <c r="C32" s="44"/>
      <c r="D32" s="1894" t="s">
        <v>672</v>
      </c>
      <c r="E32" s="18"/>
      <c r="F32" s="1953">
        <f>'5 años'!B275</f>
        <v>9220</v>
      </c>
      <c r="G32" s="1954">
        <f>'5 años'!C275</f>
        <v>18870</v>
      </c>
      <c r="H32" s="1954">
        <f>'5 años'!D275</f>
        <v>20980.5</v>
      </c>
      <c r="I32" s="1954">
        <f>'5 años'!E275</f>
        <v>23154.315000000002</v>
      </c>
      <c r="J32" s="1955">
        <f>'5 años'!F275</f>
        <v>26886.030750000005</v>
      </c>
      <c r="K32" s="18"/>
      <c r="L32" s="4"/>
      <c r="M32" s="942"/>
      <c r="N32" s="942"/>
      <c r="O32" s="942"/>
      <c r="P32" s="942"/>
      <c r="Q32" s="942"/>
      <c r="R32" s="942"/>
      <c r="S32" s="942"/>
      <c r="T32" s="942"/>
      <c r="U32" s="942"/>
      <c r="V32" s="942"/>
      <c r="W32" s="942"/>
      <c r="X32" s="942"/>
      <c r="Y32" s="942"/>
      <c r="Z32" s="942"/>
      <c r="AA32" s="942"/>
      <c r="AB32" s="942"/>
      <c r="AC32" s="942"/>
      <c r="AD32" s="942"/>
      <c r="AE32" s="942"/>
      <c r="AF32" s="942"/>
      <c r="AG32" s="942"/>
      <c r="AH32" s="942"/>
      <c r="AI32" s="942"/>
      <c r="AJ32" s="942"/>
      <c r="AK32" s="942"/>
    </row>
    <row r="33" spans="1:37" ht="15.75" customHeight="1" x14ac:dyDescent="0.2">
      <c r="A33" s="4"/>
      <c r="B33" s="18"/>
      <c r="C33" s="44"/>
      <c r="D33" s="1641" t="s">
        <v>673</v>
      </c>
      <c r="E33" s="18"/>
      <c r="F33" s="1956">
        <f>'5 años'!B276</f>
        <v>0.13761194029850746</v>
      </c>
      <c r="G33" s="204">
        <f>'5 años'!C276</f>
        <v>0.26823027718550108</v>
      </c>
      <c r="H33" s="204">
        <f>'5 años'!D276</f>
        <v>0.28954395843252528</v>
      </c>
      <c r="I33" s="204">
        <f>'5 años'!E276</f>
        <v>0.31023685284711194</v>
      </c>
      <c r="J33" s="1957">
        <f>'5 años'!F276</f>
        <v>0.34308271699724951</v>
      </c>
      <c r="K33" s="18"/>
      <c r="L33" s="4"/>
      <c r="M33" s="942"/>
      <c r="N33" s="942"/>
      <c r="O33" s="942"/>
      <c r="P33" s="942"/>
      <c r="Q33" s="942"/>
      <c r="R33" s="942"/>
      <c r="S33" s="942"/>
      <c r="T33" s="942"/>
      <c r="U33" s="942"/>
      <c r="V33" s="942"/>
      <c r="W33" s="942"/>
      <c r="X33" s="942"/>
      <c r="Y33" s="942"/>
      <c r="Z33" s="942"/>
      <c r="AA33" s="942"/>
      <c r="AB33" s="942"/>
      <c r="AC33" s="942"/>
      <c r="AD33" s="942"/>
      <c r="AE33" s="942"/>
      <c r="AF33" s="942"/>
      <c r="AG33" s="942"/>
      <c r="AH33" s="942"/>
      <c r="AI33" s="942"/>
      <c r="AJ33" s="942"/>
      <c r="AK33" s="942"/>
    </row>
    <row r="34" spans="1:37" ht="15.75" customHeight="1" x14ac:dyDescent="0.2">
      <c r="A34" s="4"/>
      <c r="B34" s="18"/>
      <c r="C34" s="44"/>
      <c r="D34" s="1960" t="s">
        <v>33</v>
      </c>
      <c r="E34" s="18"/>
      <c r="F34" s="1958">
        <f>'5 años'!B302</f>
        <v>580</v>
      </c>
      <c r="G34" s="178">
        <f>'5 años'!C302</f>
        <v>9750</v>
      </c>
      <c r="H34" s="178">
        <f>'5 años'!D302</f>
        <v>11860.5</v>
      </c>
      <c r="I34" s="178">
        <f>'5 años'!E302</f>
        <v>14034.315000000002</v>
      </c>
      <c r="J34" s="1959">
        <f>'5 años'!F302</f>
        <v>17766.030750000005</v>
      </c>
      <c r="K34" s="18"/>
      <c r="L34" s="4"/>
      <c r="M34" s="942"/>
      <c r="N34" s="942"/>
      <c r="O34" s="942"/>
      <c r="P34" s="942"/>
      <c r="Q34" s="942"/>
      <c r="R34" s="942"/>
      <c r="S34" s="942"/>
      <c r="T34" s="942"/>
      <c r="U34" s="942"/>
      <c r="V34" s="942"/>
      <c r="W34" s="942"/>
      <c r="X34" s="942"/>
      <c r="Y34" s="942"/>
      <c r="Z34" s="942"/>
      <c r="AA34" s="942"/>
      <c r="AB34" s="942"/>
      <c r="AC34" s="942"/>
      <c r="AD34" s="942"/>
      <c r="AE34" s="942"/>
      <c r="AF34" s="942"/>
      <c r="AG34" s="942"/>
      <c r="AH34" s="942"/>
      <c r="AI34" s="942"/>
      <c r="AJ34" s="942"/>
      <c r="AK34" s="942"/>
    </row>
    <row r="35" spans="1:37" ht="15.75" customHeight="1" x14ac:dyDescent="0.2">
      <c r="A35" s="4"/>
      <c r="B35" s="18"/>
      <c r="C35" s="44"/>
      <c r="D35" s="1641" t="s">
        <v>673</v>
      </c>
      <c r="E35" s="18"/>
      <c r="F35" s="1956">
        <f>'5 años'!B303</f>
        <v>8.6567164179104476E-3</v>
      </c>
      <c r="G35" s="204">
        <f>'5 años'!C303</f>
        <v>0.13859275053304904</v>
      </c>
      <c r="H35" s="204">
        <f>'5 años'!D303</f>
        <v>0.16368228207092139</v>
      </c>
      <c r="I35" s="204">
        <f>'5 años'!E303</f>
        <v>0.18804105055429265</v>
      </c>
      <c r="J35" s="1957">
        <f>'5 años'!F303</f>
        <v>0.22670576243265969</v>
      </c>
      <c r="K35" s="18"/>
      <c r="L35" s="4"/>
      <c r="M35" s="942"/>
      <c r="N35" s="942"/>
      <c r="O35" s="942"/>
      <c r="P35" s="942"/>
      <c r="Q35" s="942"/>
      <c r="R35" s="942"/>
      <c r="S35" s="942"/>
      <c r="T35" s="942"/>
      <c r="U35" s="942"/>
      <c r="V35" s="942"/>
      <c r="W35" s="942"/>
      <c r="X35" s="942"/>
      <c r="Y35" s="942"/>
      <c r="Z35" s="942"/>
      <c r="AA35" s="942"/>
      <c r="AB35" s="942"/>
      <c r="AC35" s="942"/>
      <c r="AD35" s="942"/>
      <c r="AE35" s="942"/>
      <c r="AF35" s="942"/>
      <c r="AG35" s="942"/>
      <c r="AH35" s="942"/>
      <c r="AI35" s="942"/>
      <c r="AJ35" s="942"/>
      <c r="AK35" s="942"/>
    </row>
    <row r="36" spans="1:37" ht="15.75" customHeight="1" x14ac:dyDescent="0.2">
      <c r="A36" s="4"/>
      <c r="B36" s="18"/>
      <c r="C36" s="44"/>
      <c r="D36" s="1960" t="s">
        <v>146</v>
      </c>
      <c r="E36" s="18"/>
      <c r="F36" s="1958">
        <f>'5 años'!B306</f>
        <v>580</v>
      </c>
      <c r="G36" s="178">
        <f>'5 años'!C306</f>
        <v>6750</v>
      </c>
      <c r="H36" s="178">
        <f>'5 años'!D306</f>
        <v>8860.5</v>
      </c>
      <c r="I36" s="178">
        <f>'5 años'!E306</f>
        <v>11034.315000000002</v>
      </c>
      <c r="J36" s="1959">
        <f>'5 años'!F306</f>
        <v>14766.030750000005</v>
      </c>
      <c r="K36" s="18"/>
      <c r="L36" s="4"/>
      <c r="M36" s="942"/>
      <c r="N36" s="942"/>
      <c r="O36" s="942"/>
      <c r="P36" s="942"/>
      <c r="Q36" s="942"/>
      <c r="R36" s="942"/>
      <c r="S36" s="942"/>
      <c r="T36" s="942"/>
      <c r="U36" s="942"/>
      <c r="V36" s="942"/>
      <c r="W36" s="942"/>
      <c r="X36" s="942"/>
      <c r="Y36" s="942"/>
      <c r="Z36" s="942"/>
      <c r="AA36" s="942"/>
      <c r="AB36" s="942"/>
      <c r="AC36" s="942"/>
      <c r="AD36" s="942"/>
      <c r="AE36" s="942"/>
      <c r="AF36" s="942"/>
      <c r="AG36" s="942"/>
      <c r="AH36" s="942"/>
      <c r="AI36" s="942"/>
      <c r="AJ36" s="942"/>
      <c r="AK36" s="942"/>
    </row>
    <row r="37" spans="1:37" ht="15.75" customHeight="1" x14ac:dyDescent="0.2">
      <c r="A37" s="4"/>
      <c r="B37" s="18"/>
      <c r="C37" s="44"/>
      <c r="D37" s="1641" t="s">
        <v>673</v>
      </c>
      <c r="E37" s="18"/>
      <c r="F37" s="1956">
        <f>'5 años'!B307</f>
        <v>8.6567164179104476E-3</v>
      </c>
      <c r="G37" s="204">
        <f>'5 años'!C307</f>
        <v>9.5948827292110878E-2</v>
      </c>
      <c r="H37" s="204">
        <f>'5 años'!D307</f>
        <v>0.12228041484670958</v>
      </c>
      <c r="I37" s="204">
        <f>'5 años'!E307</f>
        <v>0.14784506295797051</v>
      </c>
      <c r="J37" s="1957">
        <f>'5 años'!F307</f>
        <v>0.18842386948378145</v>
      </c>
      <c r="K37" s="18"/>
      <c r="L37" s="4"/>
      <c r="M37" s="942"/>
      <c r="N37" s="942"/>
      <c r="O37" s="942"/>
      <c r="P37" s="942"/>
      <c r="Q37" s="942"/>
      <c r="R37" s="942"/>
      <c r="S37" s="942"/>
      <c r="T37" s="942"/>
      <c r="U37" s="942"/>
      <c r="V37" s="942"/>
      <c r="W37" s="942"/>
      <c r="X37" s="942"/>
      <c r="Y37" s="942"/>
      <c r="Z37" s="942"/>
      <c r="AA37" s="942"/>
      <c r="AB37" s="942"/>
      <c r="AC37" s="942"/>
      <c r="AD37" s="942"/>
      <c r="AE37" s="942"/>
      <c r="AF37" s="942"/>
      <c r="AG37" s="942"/>
      <c r="AH37" s="942"/>
      <c r="AI37" s="942"/>
      <c r="AJ37" s="942"/>
      <c r="AK37" s="942"/>
    </row>
    <row r="38" spans="1:37" ht="15.75" customHeight="1" x14ac:dyDescent="0.2">
      <c r="A38" s="4"/>
      <c r="B38" s="18"/>
      <c r="C38" s="44"/>
      <c r="D38" s="1894" t="s">
        <v>666</v>
      </c>
      <c r="E38" s="18"/>
      <c r="F38" s="1958">
        <f>'5 años'!B318</f>
        <v>580</v>
      </c>
      <c r="G38" s="178">
        <f>'5 años'!C318</f>
        <v>6750</v>
      </c>
      <c r="H38" s="178">
        <f>'5 años'!D318</f>
        <v>8860.5</v>
      </c>
      <c r="I38" s="178">
        <f>'5 años'!E318</f>
        <v>11034.315000000002</v>
      </c>
      <c r="J38" s="1959">
        <f>'5 años'!F318</f>
        <v>14766.030750000005</v>
      </c>
      <c r="K38" s="18"/>
      <c r="L38" s="4"/>
      <c r="M38" s="942"/>
      <c r="N38" s="942"/>
      <c r="O38" s="942"/>
      <c r="P38" s="942"/>
      <c r="Q38" s="942"/>
      <c r="R38" s="942"/>
      <c r="S38" s="942"/>
      <c r="T38" s="942"/>
      <c r="U38" s="942"/>
      <c r="V38" s="942"/>
      <c r="W38" s="942"/>
      <c r="X38" s="942"/>
      <c r="Y38" s="942"/>
      <c r="Z38" s="942"/>
      <c r="AA38" s="942"/>
      <c r="AB38" s="942"/>
      <c r="AC38" s="942"/>
      <c r="AD38" s="942"/>
      <c r="AE38" s="942"/>
      <c r="AF38" s="942"/>
      <c r="AG38" s="942"/>
      <c r="AH38" s="942"/>
      <c r="AI38" s="942"/>
      <c r="AJ38" s="942"/>
      <c r="AK38" s="942"/>
    </row>
    <row r="39" spans="1:37" ht="15.75" customHeight="1" x14ac:dyDescent="0.2">
      <c r="A39" s="4"/>
      <c r="B39" s="18"/>
      <c r="C39" s="44"/>
      <c r="D39" s="1641" t="s">
        <v>673</v>
      </c>
      <c r="E39" s="18"/>
      <c r="F39" s="1956">
        <f>'5 años'!B319</f>
        <v>8.6567164179104476E-3</v>
      </c>
      <c r="G39" s="204">
        <f>'5 años'!C319</f>
        <v>9.5948827292110878E-2</v>
      </c>
      <c r="H39" s="204">
        <f>'5 años'!D319</f>
        <v>0.12228041484670958</v>
      </c>
      <c r="I39" s="204">
        <f>'5 años'!E319</f>
        <v>0.14784506295797051</v>
      </c>
      <c r="J39" s="1957">
        <f>'5 años'!F319</f>
        <v>0.18842386948378145</v>
      </c>
      <c r="K39" s="18"/>
      <c r="L39" s="4"/>
      <c r="M39" s="942"/>
      <c r="N39" s="942"/>
      <c r="O39" s="942"/>
      <c r="P39" s="942"/>
      <c r="Q39" s="942"/>
      <c r="R39" s="942"/>
      <c r="S39" s="942"/>
      <c r="T39" s="942"/>
      <c r="U39" s="942"/>
      <c r="V39" s="942"/>
      <c r="W39" s="942"/>
      <c r="X39" s="942"/>
      <c r="Y39" s="942"/>
      <c r="Z39" s="942"/>
      <c r="AA39" s="942"/>
      <c r="AB39" s="942"/>
      <c r="AC39" s="942"/>
      <c r="AD39" s="942"/>
      <c r="AE39" s="942"/>
      <c r="AF39" s="942"/>
      <c r="AG39" s="942"/>
      <c r="AH39" s="942"/>
      <c r="AI39" s="942"/>
      <c r="AJ39" s="942"/>
      <c r="AK39" s="942"/>
    </row>
    <row r="40" spans="1:37" ht="14" thickBot="1" x14ac:dyDescent="0.2">
      <c r="A40" s="4"/>
      <c r="B40" s="18"/>
      <c r="C40" s="44"/>
      <c r="D40" s="18"/>
      <c r="E40" s="18"/>
      <c r="F40" s="18"/>
      <c r="G40" s="18"/>
      <c r="H40" s="18"/>
      <c r="I40" s="18"/>
      <c r="J40" s="18"/>
      <c r="K40" s="18"/>
      <c r="L40" s="4"/>
      <c r="M40" s="942"/>
      <c r="N40" s="942"/>
      <c r="O40" s="942"/>
      <c r="P40" s="942"/>
      <c r="Q40" s="942"/>
      <c r="R40" s="942"/>
      <c r="S40" s="942"/>
      <c r="T40" s="942"/>
      <c r="U40" s="942"/>
      <c r="V40" s="942"/>
      <c r="W40" s="942"/>
      <c r="X40" s="942"/>
      <c r="Y40" s="942"/>
      <c r="Z40" s="942"/>
      <c r="AA40" s="942"/>
      <c r="AB40" s="942"/>
      <c r="AC40" s="942"/>
      <c r="AD40" s="942"/>
      <c r="AE40" s="942"/>
      <c r="AF40" s="942"/>
      <c r="AG40" s="942"/>
      <c r="AH40" s="942"/>
      <c r="AI40" s="942"/>
      <c r="AJ40" s="942"/>
      <c r="AK40" s="942"/>
    </row>
    <row r="41" spans="1:37" ht="19" thickBot="1" x14ac:dyDescent="0.2">
      <c r="A41" s="4"/>
      <c r="B41" s="19">
        <v>5</v>
      </c>
      <c r="C41" s="18"/>
      <c r="D41" s="1893" t="s">
        <v>677</v>
      </c>
      <c r="E41" s="18"/>
      <c r="F41" s="1396">
        <f>F31</f>
        <v>2023</v>
      </c>
      <c r="G41" s="1382">
        <f>G31</f>
        <v>2024</v>
      </c>
      <c r="H41" s="1425">
        <f>H31</f>
        <v>2025</v>
      </c>
      <c r="I41" s="1426">
        <f>I31</f>
        <v>2026</v>
      </c>
      <c r="J41" s="1436">
        <f>J31</f>
        <v>2027</v>
      </c>
      <c r="K41" s="18"/>
      <c r="L41" s="4"/>
      <c r="M41" s="942"/>
      <c r="N41" s="942"/>
      <c r="O41" s="942"/>
      <c r="P41" s="942"/>
      <c r="Q41" s="942"/>
      <c r="R41" s="942"/>
      <c r="S41" s="942"/>
      <c r="T41" s="942"/>
      <c r="U41" s="942"/>
      <c r="V41" s="942"/>
      <c r="W41" s="942"/>
      <c r="X41" s="942"/>
      <c r="Y41" s="942"/>
      <c r="Z41" s="942"/>
      <c r="AA41" s="942"/>
      <c r="AB41" s="942"/>
      <c r="AC41" s="942"/>
      <c r="AD41" s="942"/>
      <c r="AE41" s="942"/>
      <c r="AF41" s="942"/>
      <c r="AG41" s="942"/>
      <c r="AH41" s="942"/>
      <c r="AI41" s="942"/>
      <c r="AJ41" s="942"/>
      <c r="AK41" s="942"/>
    </row>
    <row r="42" spans="1:37" ht="16" x14ac:dyDescent="0.2">
      <c r="A42" s="4"/>
      <c r="B42" s="18"/>
      <c r="C42" s="44"/>
      <c r="D42" s="1894" t="s">
        <v>675</v>
      </c>
      <c r="E42" s="18"/>
      <c r="F42" s="18"/>
      <c r="G42" s="1889">
        <f>'5 años'!C267</f>
        <v>5.0000000000000044E-2</v>
      </c>
      <c r="H42" s="1889">
        <f>'5 años'!D267</f>
        <v>3.0000000000000027E-2</v>
      </c>
      <c r="I42" s="1889">
        <f>'5 años'!E267</f>
        <v>3.0000000000000027E-2</v>
      </c>
      <c r="J42" s="1890">
        <f>'5 años'!F267</f>
        <v>5.0000000000000044E-2</v>
      </c>
      <c r="K42" s="18"/>
      <c r="L42" s="4"/>
      <c r="M42" s="942"/>
      <c r="N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row>
    <row r="43" spans="1:37" ht="16" x14ac:dyDescent="0.2">
      <c r="A43" s="4"/>
      <c r="B43" s="18"/>
      <c r="C43" s="44"/>
      <c r="D43" s="1894" t="s">
        <v>468</v>
      </c>
      <c r="E43" s="18"/>
      <c r="F43" s="18"/>
      <c r="G43" s="1951">
        <f>'5 años'!C269</f>
        <v>-0.1090342679127726</v>
      </c>
      <c r="H43" s="1951">
        <f>'5 años'!D269</f>
        <v>0</v>
      </c>
      <c r="I43" s="1951">
        <f>'5 años'!E269</f>
        <v>0</v>
      </c>
      <c r="J43" s="1952">
        <f>'5 años'!F269</f>
        <v>0</v>
      </c>
      <c r="K43" s="18"/>
      <c r="L43" s="4"/>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row>
    <row r="44" spans="1:37" ht="16" x14ac:dyDescent="0.2">
      <c r="A44" s="4"/>
      <c r="B44" s="18"/>
      <c r="C44" s="44"/>
      <c r="D44" s="1894" t="s">
        <v>676</v>
      </c>
      <c r="E44" s="18"/>
      <c r="F44" s="18"/>
      <c r="G44" s="1891">
        <f>'5 años'!C278</f>
        <v>5.555555555555558E-2</v>
      </c>
      <c r="H44" s="1891">
        <f>'5 años'!D278</f>
        <v>0</v>
      </c>
      <c r="I44" s="1891">
        <f>'5 años'!E278</f>
        <v>0</v>
      </c>
      <c r="J44" s="1892">
        <f>'5 años'!F278</f>
        <v>0</v>
      </c>
      <c r="K44" s="18"/>
      <c r="L44" s="4"/>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row>
    <row r="45" spans="1:37" ht="16" x14ac:dyDescent="0.2">
      <c r="A45" s="4"/>
      <c r="B45" s="18"/>
      <c r="C45" s="44"/>
      <c r="D45" s="1894" t="s">
        <v>678</v>
      </c>
      <c r="E45" s="18"/>
      <c r="F45" s="18"/>
      <c r="G45" s="1891">
        <f>'5 años'!C315</f>
        <v>0</v>
      </c>
      <c r="H45" s="1891">
        <f>'5 años'!D315</f>
        <v>0</v>
      </c>
      <c r="I45" s="1891">
        <f>'5 años'!E315</f>
        <v>0</v>
      </c>
      <c r="J45" s="1892">
        <f>'5 años'!F315</f>
        <v>0</v>
      </c>
      <c r="K45" s="18"/>
      <c r="L45" s="4"/>
      <c r="M45" s="942"/>
      <c r="N45" s="942"/>
      <c r="O45" s="942"/>
      <c r="P45" s="942"/>
      <c r="Q45" s="942"/>
      <c r="R45" s="942"/>
      <c r="S45" s="942"/>
      <c r="T45" s="942"/>
      <c r="U45" s="942"/>
      <c r="V45" s="942"/>
      <c r="W45" s="942"/>
      <c r="X45" s="942"/>
      <c r="Y45" s="942"/>
      <c r="Z45" s="942"/>
      <c r="AA45" s="942"/>
      <c r="AB45" s="942"/>
      <c r="AC45" s="942"/>
      <c r="AD45" s="942"/>
      <c r="AE45" s="942"/>
      <c r="AF45" s="942"/>
      <c r="AG45" s="942"/>
      <c r="AH45" s="942"/>
      <c r="AI45" s="942"/>
      <c r="AJ45" s="942"/>
      <c r="AK45" s="942"/>
    </row>
    <row r="46" spans="1:37" ht="16" x14ac:dyDescent="0.2">
      <c r="A46" s="4"/>
      <c r="B46" s="18"/>
      <c r="C46" s="44"/>
      <c r="D46" s="1894" t="s">
        <v>33</v>
      </c>
      <c r="E46" s="18"/>
      <c r="F46" s="18"/>
      <c r="G46" s="1891">
        <f>'5 años'!C308</f>
        <v>10.637931034482758</v>
      </c>
      <c r="H46" s="1891">
        <f>'5 años'!D308</f>
        <v>0.31266666666666665</v>
      </c>
      <c r="I46" s="1891">
        <f>'5 años'!E308</f>
        <v>0.24533773489080768</v>
      </c>
      <c r="J46" s="1892">
        <f>'5 años'!F308</f>
        <v>0.33819188141719736</v>
      </c>
      <c r="K46" s="18"/>
      <c r="L46" s="4"/>
      <c r="M46" s="942"/>
      <c r="N46" s="942"/>
      <c r="O46" s="942"/>
      <c r="P46" s="942"/>
      <c r="Q46" s="942"/>
      <c r="R46" s="942"/>
      <c r="S46" s="942"/>
      <c r="T46" s="942"/>
      <c r="U46" s="942"/>
      <c r="V46" s="942"/>
      <c r="W46" s="942"/>
      <c r="X46" s="942"/>
      <c r="Y46" s="942"/>
      <c r="Z46" s="942"/>
      <c r="AA46" s="942"/>
      <c r="AB46" s="942"/>
      <c r="AC46" s="942"/>
      <c r="AD46" s="942"/>
      <c r="AE46" s="942"/>
      <c r="AF46" s="942"/>
      <c r="AG46" s="942"/>
      <c r="AH46" s="942"/>
      <c r="AI46" s="942"/>
      <c r="AJ46" s="942"/>
      <c r="AK46" s="942"/>
    </row>
    <row r="47" spans="1:37" ht="16" x14ac:dyDescent="0.2">
      <c r="A47" s="4"/>
      <c r="B47" s="18"/>
      <c r="C47" s="44"/>
      <c r="D47" s="1894" t="s">
        <v>666</v>
      </c>
      <c r="E47" s="18"/>
      <c r="F47" s="18"/>
      <c r="G47" s="1891">
        <f>'5 años'!C320</f>
        <v>10.637931034482758</v>
      </c>
      <c r="H47" s="1891">
        <f>'5 años'!D320</f>
        <v>0.31266666666666665</v>
      </c>
      <c r="I47" s="1891">
        <f>'5 años'!E320</f>
        <v>0.24533773489080768</v>
      </c>
      <c r="J47" s="1892">
        <f>'5 años'!F320</f>
        <v>0.33819188141719736</v>
      </c>
      <c r="K47" s="18"/>
      <c r="L47" s="4"/>
      <c r="M47" s="942"/>
      <c r="N47" s="942"/>
      <c r="O47" s="942"/>
      <c r="P47" s="942"/>
      <c r="Q47" s="942"/>
      <c r="R47" s="942"/>
      <c r="S47" s="942"/>
      <c r="T47" s="942"/>
      <c r="U47" s="942"/>
      <c r="V47" s="942"/>
      <c r="W47" s="942"/>
      <c r="X47" s="942"/>
      <c r="Y47" s="942"/>
      <c r="Z47" s="942"/>
      <c r="AA47" s="942"/>
      <c r="AB47" s="942"/>
      <c r="AC47" s="942"/>
      <c r="AD47" s="942"/>
      <c r="AE47" s="942"/>
      <c r="AF47" s="942"/>
      <c r="AG47" s="942"/>
      <c r="AH47" s="942"/>
      <c r="AI47" s="942"/>
      <c r="AJ47" s="942"/>
      <c r="AK47" s="942"/>
    </row>
    <row r="48" spans="1:37" ht="14" thickBot="1" x14ac:dyDescent="0.2">
      <c r="A48" s="4"/>
      <c r="B48" s="18"/>
      <c r="C48" s="44"/>
      <c r="D48" s="18"/>
      <c r="E48" s="18"/>
      <c r="F48" s="18"/>
      <c r="G48" s="18"/>
      <c r="H48" s="18"/>
      <c r="I48" s="18"/>
      <c r="J48" s="18"/>
      <c r="K48" s="18"/>
      <c r="L48" s="4"/>
      <c r="M48" s="942"/>
      <c r="N48" s="942"/>
      <c r="O48" s="942"/>
      <c r="P48" s="942"/>
      <c r="Q48" s="942"/>
      <c r="R48" s="942"/>
      <c r="S48" s="942"/>
      <c r="T48" s="942"/>
      <c r="U48" s="942"/>
      <c r="V48" s="942"/>
      <c r="W48" s="942"/>
      <c r="X48" s="942"/>
      <c r="Y48" s="942"/>
      <c r="Z48" s="942"/>
      <c r="AA48" s="942"/>
      <c r="AB48" s="942"/>
      <c r="AC48" s="942"/>
      <c r="AD48" s="942"/>
      <c r="AE48" s="942"/>
      <c r="AF48" s="942"/>
      <c r="AG48" s="942"/>
      <c r="AH48" s="942"/>
      <c r="AI48" s="942"/>
      <c r="AJ48" s="942"/>
      <c r="AK48" s="942"/>
    </row>
    <row r="49" spans="1:37" ht="19" thickBot="1" x14ac:dyDescent="0.2">
      <c r="A49" s="4"/>
      <c r="B49" s="19">
        <v>6</v>
      </c>
      <c r="C49" s="18"/>
      <c r="D49" s="1893" t="s">
        <v>219</v>
      </c>
      <c r="E49" s="18"/>
      <c r="F49" s="1396">
        <f>F25</f>
        <v>2023</v>
      </c>
      <c r="G49" s="1382">
        <f>G25</f>
        <v>2024</v>
      </c>
      <c r="H49" s="1425">
        <f>H25</f>
        <v>2025</v>
      </c>
      <c r="I49" s="1426">
        <f>I25</f>
        <v>2026</v>
      </c>
      <c r="J49" s="1436">
        <f>J25</f>
        <v>2027</v>
      </c>
      <c r="K49" s="1895" t="s">
        <v>667</v>
      </c>
      <c r="L49" s="4"/>
      <c r="M49" s="942"/>
      <c r="N49" s="942"/>
      <c r="O49" s="942"/>
      <c r="P49" s="942"/>
      <c r="Q49" s="942"/>
      <c r="R49" s="942"/>
      <c r="S49" s="942"/>
      <c r="T49" s="942"/>
      <c r="U49" s="942"/>
      <c r="V49" s="942"/>
      <c r="W49" s="942"/>
      <c r="X49" s="942"/>
      <c r="Y49" s="942"/>
      <c r="Z49" s="942"/>
      <c r="AA49" s="942"/>
      <c r="AB49" s="942"/>
      <c r="AC49" s="942"/>
      <c r="AD49" s="942"/>
      <c r="AE49" s="942"/>
      <c r="AF49" s="942"/>
      <c r="AG49" s="942"/>
      <c r="AH49" s="942"/>
      <c r="AI49" s="942"/>
      <c r="AJ49" s="942"/>
      <c r="AK49" s="942"/>
    </row>
    <row r="50" spans="1:37" ht="16" x14ac:dyDescent="0.2">
      <c r="A50" s="4"/>
      <c r="B50" s="18"/>
      <c r="C50" s="44"/>
      <c r="D50" s="1894" t="s">
        <v>366</v>
      </c>
      <c r="E50" s="18"/>
      <c r="F50" s="1962">
        <f>+IF('b5'!D112=0,0,'b5'!D53/'b5'!D112)</f>
        <v>18.543049965196868</v>
      </c>
      <c r="G50" s="1963">
        <f>+IF('b5'!E112=0,0,'b5'!E53/'b5'!E112)</f>
        <v>19.127307962279129</v>
      </c>
      <c r="H50" s="1963">
        <f>+IF('b5'!F112=0,0,'b5'!F53/'b5'!F112)</f>
        <v>19.146728862973767</v>
      </c>
      <c r="I50" s="1963">
        <f>+IF('b5'!G112=0,0,'b5'!G53/'b5'!G112)</f>
        <v>19.446786471020342</v>
      </c>
      <c r="J50" s="1964">
        <f>+IF('b5'!H112=0,0,'b5'!H53/'b5'!H112)</f>
        <v>18.89140347914536</v>
      </c>
      <c r="K50" s="1896"/>
      <c r="L50" s="4"/>
      <c r="M50" s="942"/>
      <c r="N50" s="942"/>
      <c r="O50" s="942"/>
      <c r="P50" s="942"/>
      <c r="Q50" s="942"/>
      <c r="R50" s="942"/>
      <c r="S50" s="942"/>
      <c r="T50" s="942"/>
      <c r="U50" s="942"/>
      <c r="V50" s="942"/>
      <c r="W50" s="942"/>
      <c r="X50" s="942"/>
      <c r="Y50" s="942"/>
      <c r="Z50" s="942"/>
      <c r="AA50" s="942"/>
      <c r="AB50" s="942"/>
      <c r="AC50" s="942"/>
      <c r="AD50" s="942"/>
      <c r="AE50" s="942"/>
      <c r="AF50" s="942"/>
      <c r="AG50" s="942"/>
      <c r="AH50" s="942"/>
      <c r="AI50" s="942"/>
      <c r="AJ50" s="942"/>
      <c r="AK50" s="942"/>
    </row>
    <row r="51" spans="1:37" ht="16" x14ac:dyDescent="0.2">
      <c r="A51" s="4"/>
      <c r="B51" s="18"/>
      <c r="C51" s="44"/>
      <c r="D51" s="1894" t="s">
        <v>680</v>
      </c>
      <c r="E51" s="18"/>
      <c r="F51" s="1965">
        <f>+IF('b5'!D112=0,0,('b5'!D55+'b5'!D69)/'b5'!D112)</f>
        <v>18.543049965196868</v>
      </c>
      <c r="G51" s="1966">
        <f>+IF('b5'!E112=0,0,('b5'!E55+'b5'!E69)/'b5'!E112)</f>
        <v>19.127307962279129</v>
      </c>
      <c r="H51" s="1966">
        <f>+IF('b5'!F112=0,0,('b5'!F55+'b5'!F69)/'b5'!F112)</f>
        <v>19.146728862973767</v>
      </c>
      <c r="I51" s="1966">
        <f>+IF('b5'!G112=0,0,('b5'!G55+'b5'!G69)/'b5'!G112)</f>
        <v>19.446786471020342</v>
      </c>
      <c r="J51" s="1967">
        <f>+IF('b5'!H112=0,0,('b5'!H55+'b5'!H69)/'b5'!H112)</f>
        <v>18.89140347914536</v>
      </c>
      <c r="K51" s="1896"/>
      <c r="L51" s="4"/>
      <c r="M51" s="942"/>
      <c r="N51" s="942"/>
      <c r="O51" s="942"/>
      <c r="P51" s="942"/>
      <c r="Q51" s="942"/>
      <c r="R51" s="942"/>
      <c r="S51" s="942"/>
      <c r="T51" s="942"/>
      <c r="U51" s="942"/>
      <c r="V51" s="942"/>
      <c r="W51" s="942"/>
      <c r="X51" s="942"/>
      <c r="Y51" s="942"/>
      <c r="Z51" s="942"/>
      <c r="AA51" s="942"/>
      <c r="AB51" s="942"/>
      <c r="AC51" s="942"/>
      <c r="AD51" s="942"/>
      <c r="AE51" s="942"/>
      <c r="AF51" s="942"/>
      <c r="AG51" s="942"/>
      <c r="AH51" s="942"/>
      <c r="AI51" s="942"/>
      <c r="AJ51" s="942"/>
      <c r="AK51" s="942"/>
    </row>
    <row r="52" spans="1:37" ht="16" x14ac:dyDescent="0.2">
      <c r="A52" s="4"/>
      <c r="B52" s="18"/>
      <c r="C52" s="44"/>
      <c r="D52" s="1894" t="s">
        <v>681</v>
      </c>
      <c r="E52" s="18"/>
      <c r="F52" s="1965">
        <f>+IF('b5'!D112=0,0,'b5'!D69/'b5'!D112)</f>
        <v>9.766607148261361</v>
      </c>
      <c r="G52" s="1966">
        <f>+IF('b5'!E112=0,0,'b5'!E69/'b5'!E112)</f>
        <v>19.127307962279129</v>
      </c>
      <c r="H52" s="1966">
        <f>+IF('b5'!F112=0,0,'b5'!F69/'b5'!F112)</f>
        <v>19.146728862973767</v>
      </c>
      <c r="I52" s="1966">
        <f>+IF('b5'!G112=0,0,'b5'!G69/'b5'!G112)</f>
        <v>19.446786471020342</v>
      </c>
      <c r="J52" s="1967">
        <f>+IF('b5'!H112=0,0,'b5'!H69/'b5'!H112)</f>
        <v>18.89140347914536</v>
      </c>
      <c r="K52" s="1896"/>
      <c r="L52" s="4"/>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row>
    <row r="53" spans="1:37" ht="16" x14ac:dyDescent="0.2">
      <c r="A53" s="4"/>
      <c r="B53" s="18"/>
      <c r="C53" s="44"/>
      <c r="D53" s="1894" t="s">
        <v>367</v>
      </c>
      <c r="E53" s="18"/>
      <c r="F53" s="1965">
        <f>+IF('b5'!D112=0,0,'b5'!D150/'b5'!D112)</f>
        <v>17.543049965196868</v>
      </c>
      <c r="G53" s="1965">
        <f>+IF('b5'!E112=0,0,'b5'!E150/'b5'!E112)</f>
        <v>18.127307962279129</v>
      </c>
      <c r="H53" s="1965">
        <f>+IF('b5'!F112=0,0,'b5'!F150/'b5'!F112)</f>
        <v>18.146728862973767</v>
      </c>
      <c r="I53" s="1965">
        <f>+IF('b5'!G112=0,0,'b5'!G150/'b5'!G112)</f>
        <v>18.446786471020342</v>
      </c>
      <c r="J53" s="1965">
        <f>+IF('b5'!H112=0,0,'b5'!H150/'b5'!H112)</f>
        <v>17.89140347914536</v>
      </c>
      <c r="K53" s="1896"/>
      <c r="L53" s="4"/>
      <c r="M53" s="942"/>
      <c r="N53" s="942"/>
      <c r="O53" s="942"/>
      <c r="P53" s="942"/>
      <c r="Q53" s="942"/>
      <c r="R53" s="942"/>
      <c r="S53" s="942"/>
      <c r="T53" s="942"/>
      <c r="U53" s="942"/>
      <c r="V53" s="942"/>
      <c r="W53" s="942"/>
      <c r="X53" s="942"/>
      <c r="Y53" s="942"/>
      <c r="Z53" s="942"/>
      <c r="AA53" s="942"/>
      <c r="AB53" s="942"/>
      <c r="AC53" s="942"/>
      <c r="AD53" s="942"/>
      <c r="AE53" s="942"/>
      <c r="AF53" s="942"/>
      <c r="AG53" s="942"/>
      <c r="AH53" s="942"/>
      <c r="AI53" s="942"/>
      <c r="AJ53" s="942"/>
      <c r="AK53" s="942"/>
    </row>
    <row r="54" spans="1:37" ht="16" x14ac:dyDescent="0.2">
      <c r="A54" s="4"/>
      <c r="B54" s="18"/>
      <c r="C54" s="44"/>
      <c r="D54" s="1894" t="s">
        <v>368</v>
      </c>
      <c r="E54" s="18"/>
      <c r="F54" s="1965">
        <f>IF('b5'!D148=0,0,'b5'!D76/'b5'!D148)</f>
        <v>0.90142832425466402</v>
      </c>
      <c r="G54" s="1966">
        <f>IF('b5'!E148=0,0,'b5'!E76/'b5'!E148)</f>
        <v>0.94734063539332203</v>
      </c>
      <c r="H54" s="1966">
        <f>IF('b5'!F148=0,0,'b5'!F76/'b5'!F148)</f>
        <v>0.94537632052346998</v>
      </c>
      <c r="I54" s="1966">
        <f>IF('b5'!G148=0,0,'b5'!G76/'b5'!G148)</f>
        <v>0.94465134926689842</v>
      </c>
      <c r="J54" s="1967">
        <f>IF('b5'!H148=0,0,'b5'!H76/'b5'!H148)</f>
        <v>0.94188896078697859</v>
      </c>
      <c r="K54" s="1896"/>
      <c r="L54" s="4"/>
      <c r="M54" s="942"/>
      <c r="N54" s="942"/>
      <c r="O54" s="942"/>
      <c r="P54" s="942"/>
      <c r="Q54" s="942"/>
      <c r="R54" s="942"/>
      <c r="S54" s="942"/>
      <c r="T54" s="942"/>
      <c r="U54" s="942"/>
      <c r="V54" s="942"/>
      <c r="W54" s="942"/>
      <c r="X54" s="942"/>
      <c r="Y54" s="942"/>
      <c r="Z54" s="942"/>
      <c r="AA54" s="942"/>
      <c r="AB54" s="942"/>
      <c r="AC54" s="942"/>
      <c r="AD54" s="942"/>
      <c r="AE54" s="942"/>
      <c r="AF54" s="942"/>
      <c r="AG54" s="942"/>
      <c r="AH54" s="942"/>
      <c r="AI54" s="942"/>
      <c r="AJ54" s="942"/>
      <c r="AK54" s="942"/>
    </row>
    <row r="55" spans="1:37" ht="16" x14ac:dyDescent="0.2">
      <c r="A55" s="4"/>
      <c r="B55" s="18"/>
      <c r="C55" s="18"/>
      <c r="D55" s="1894" t="s">
        <v>369</v>
      </c>
      <c r="E55" s="18"/>
      <c r="F55" s="1965">
        <f>IF('b5'!D148=0,0,'b5'!D96/'b5'!D148)</f>
        <v>9.857167574533586E-2</v>
      </c>
      <c r="G55" s="1965">
        <f>IF('b5'!E148=0,0,'b5'!E96/'b5'!E148)</f>
        <v>5.2659364606677916E-2</v>
      </c>
      <c r="H55" s="1965">
        <f>IF('b5'!F148=0,0,'b5'!F96/'b5'!F148)</f>
        <v>5.4623679476529963E-2</v>
      </c>
      <c r="I55" s="1965">
        <f>IF('b5'!G148=0,0,'b5'!G96/'b5'!G148)</f>
        <v>5.5348650733101544E-2</v>
      </c>
      <c r="J55" s="1965">
        <f>IF('b5'!H148=0,0,'b5'!H96/'b5'!H148)</f>
        <v>5.8111039213021472E-2</v>
      </c>
      <c r="K55" s="1896"/>
      <c r="L55" s="4"/>
      <c r="M55" s="942"/>
      <c r="N55" s="942"/>
      <c r="O55" s="942"/>
      <c r="P55" s="942"/>
      <c r="Q55" s="942"/>
      <c r="R55" s="942"/>
      <c r="S55" s="942"/>
      <c r="T55" s="942"/>
      <c r="U55" s="942"/>
      <c r="V55" s="942"/>
      <c r="W55" s="942"/>
      <c r="X55" s="942"/>
      <c r="Y55" s="942"/>
      <c r="Z55" s="942"/>
      <c r="AA55" s="942"/>
      <c r="AB55" s="942"/>
      <c r="AC55" s="942"/>
      <c r="AD55" s="942"/>
      <c r="AE55" s="942"/>
      <c r="AF55" s="942"/>
      <c r="AG55" s="942"/>
      <c r="AH55" s="942"/>
      <c r="AI55" s="942"/>
      <c r="AJ55" s="942"/>
      <c r="AK55" s="942"/>
    </row>
    <row r="56" spans="1:37" ht="16" x14ac:dyDescent="0.2">
      <c r="A56" s="4"/>
      <c r="B56" s="18"/>
      <c r="C56" s="18"/>
      <c r="D56" s="1894" t="s">
        <v>545</v>
      </c>
      <c r="E56" s="18"/>
      <c r="F56" s="1965">
        <f>IF('b5'!D96=0,0,'b5'!D112/'b5'!D96)</f>
        <v>1</v>
      </c>
      <c r="G56" s="1965">
        <f>IF('b5'!E96=0,0,'b5'!E112/'b5'!E96)</f>
        <v>1</v>
      </c>
      <c r="H56" s="1965">
        <f>IF('b5'!F96=0,0,'b5'!F112/'b5'!F96)</f>
        <v>1</v>
      </c>
      <c r="I56" s="1965">
        <f>IF('b5'!G96=0,0,'b5'!G112/'b5'!G96)</f>
        <v>1</v>
      </c>
      <c r="J56" s="1965">
        <f>IF('b5'!H96=0,0,'b5'!H112/'b5'!H96)</f>
        <v>1</v>
      </c>
      <c r="K56" s="1896"/>
      <c r="L56" s="4"/>
      <c r="M56" s="942"/>
      <c r="N56" s="942"/>
      <c r="O56" s="942"/>
      <c r="P56" s="942"/>
      <c r="Q56" s="942"/>
      <c r="R56" s="942"/>
      <c r="S56" s="942"/>
      <c r="T56" s="942"/>
      <c r="U56" s="942"/>
      <c r="V56" s="942"/>
      <c r="W56" s="942"/>
      <c r="X56" s="942"/>
      <c r="Y56" s="942"/>
      <c r="Z56" s="942"/>
      <c r="AA56" s="942"/>
      <c r="AB56" s="942"/>
      <c r="AC56" s="942"/>
      <c r="AD56" s="942"/>
      <c r="AE56" s="942"/>
      <c r="AF56" s="942"/>
      <c r="AG56" s="942"/>
      <c r="AH56" s="942"/>
      <c r="AI56" s="942"/>
      <c r="AJ56" s="942"/>
      <c r="AK56" s="942"/>
    </row>
    <row r="57" spans="1:37" ht="16" x14ac:dyDescent="0.2">
      <c r="A57" s="4"/>
      <c r="B57" s="18"/>
      <c r="C57" s="18"/>
      <c r="D57" s="1894" t="s">
        <v>546</v>
      </c>
      <c r="E57" s="18"/>
      <c r="F57" s="1965">
        <f>IF('b5'!D96=0,0,'b5'!D76/'b5'!D96)</f>
        <v>9.1449020972671988</v>
      </c>
      <c r="G57" s="1965">
        <f>IF('b5'!E96=0,0,'b5'!E76/'b5'!E96)</f>
        <v>17.989974669637135</v>
      </c>
      <c r="H57" s="1965">
        <f>IF('b5'!F96=0,0,'b5'!F76/'b5'!F96)</f>
        <v>17.307078717201168</v>
      </c>
      <c r="I57" s="1965">
        <f>IF('b5'!G96=0,0,'b5'!G76/'b5'!G96)</f>
        <v>17.067287761396951</v>
      </c>
      <c r="J57" s="1965">
        <f>IF('b5'!H96=0,0,'b5'!H76/'b5'!H96)</f>
        <v>16.208434293082146</v>
      </c>
      <c r="K57" s="1896"/>
      <c r="L57" s="4"/>
      <c r="M57" s="942"/>
      <c r="N57" s="942"/>
      <c r="O57" s="942"/>
      <c r="P57" s="942"/>
      <c r="Q57" s="942"/>
      <c r="R57" s="942"/>
      <c r="S57" s="942"/>
      <c r="T57" s="942"/>
      <c r="U57" s="942"/>
      <c r="V57" s="942"/>
      <c r="W57" s="942"/>
      <c r="X57" s="942"/>
      <c r="Y57" s="942"/>
      <c r="Z57" s="942"/>
      <c r="AA57" s="942"/>
      <c r="AB57" s="942"/>
      <c r="AC57" s="942"/>
      <c r="AD57" s="942"/>
      <c r="AE57" s="942"/>
      <c r="AF57" s="942"/>
      <c r="AG57" s="942"/>
      <c r="AH57" s="942"/>
      <c r="AI57" s="942"/>
      <c r="AJ57" s="942"/>
      <c r="AK57" s="942"/>
    </row>
    <row r="58" spans="1:37" ht="16" x14ac:dyDescent="0.2">
      <c r="A58" s="4"/>
      <c r="B58" s="18"/>
      <c r="C58" s="18"/>
      <c r="D58" s="1894" t="s">
        <v>662</v>
      </c>
      <c r="E58" s="18"/>
      <c r="F58" s="1965">
        <f>'5 años'!B329</f>
        <v>0</v>
      </c>
      <c r="G58" s="1966">
        <f>'5 años'!C329</f>
        <v>0</v>
      </c>
      <c r="H58" s="1966">
        <f>'5 años'!D329</f>
        <v>0</v>
      </c>
      <c r="I58" s="1966">
        <f>'5 años'!E329</f>
        <v>0</v>
      </c>
      <c r="J58" s="1967">
        <f>'5 años'!F329</f>
        <v>0</v>
      </c>
      <c r="K58" s="1896"/>
      <c r="L58" s="4"/>
      <c r="M58" s="942"/>
      <c r="N58" s="942"/>
      <c r="O58" s="942"/>
      <c r="P58" s="942"/>
      <c r="Q58" s="942"/>
      <c r="R58" s="942"/>
      <c r="S58" s="942"/>
      <c r="T58" s="942"/>
      <c r="U58" s="942"/>
      <c r="V58" s="942"/>
      <c r="W58" s="942"/>
      <c r="X58" s="942"/>
      <c r="Y58" s="942"/>
      <c r="Z58" s="942"/>
      <c r="AA58" s="942"/>
      <c r="AB58" s="942"/>
      <c r="AC58" s="942"/>
      <c r="AD58" s="942"/>
      <c r="AE58" s="942"/>
      <c r="AF58" s="942"/>
      <c r="AG58" s="942"/>
      <c r="AH58" s="942"/>
      <c r="AI58" s="942"/>
      <c r="AJ58" s="942"/>
      <c r="AK58" s="942"/>
    </row>
    <row r="59" spans="1:37" ht="16" x14ac:dyDescent="0.2">
      <c r="A59" s="4"/>
      <c r="B59" s="18"/>
      <c r="C59" s="18"/>
      <c r="D59" s="1894" t="s">
        <v>663</v>
      </c>
      <c r="E59" s="18"/>
      <c r="F59" s="1965">
        <f>'5 años'!B330</f>
        <v>0</v>
      </c>
      <c r="G59" s="1966">
        <f>'5 años'!C330</f>
        <v>0</v>
      </c>
      <c r="H59" s="1966">
        <f>'5 años'!D330</f>
        <v>0</v>
      </c>
      <c r="I59" s="1966">
        <f>'5 años'!E330</f>
        <v>0</v>
      </c>
      <c r="J59" s="1967">
        <f>'5 años'!F330</f>
        <v>0</v>
      </c>
      <c r="K59" s="1896"/>
      <c r="L59" s="4"/>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row>
    <row r="60" spans="1:37" ht="16" x14ac:dyDescent="0.2">
      <c r="A60" s="4"/>
      <c r="B60" s="18"/>
      <c r="C60" s="18"/>
      <c r="D60" s="1894" t="s">
        <v>686</v>
      </c>
      <c r="E60" s="18"/>
      <c r="F60" s="1965">
        <f>'5 años'!B331</f>
        <v>0</v>
      </c>
      <c r="G60" s="1966">
        <f>'5 años'!C331</f>
        <v>0</v>
      </c>
      <c r="H60" s="1966">
        <f>'5 años'!D331</f>
        <v>0</v>
      </c>
      <c r="I60" s="1966">
        <f>'5 años'!E331</f>
        <v>0</v>
      </c>
      <c r="J60" s="1967">
        <f>'5 años'!F331</f>
        <v>0</v>
      </c>
      <c r="K60" s="1896"/>
      <c r="L60" s="4"/>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row>
    <row r="61" spans="1:37" ht="16" x14ac:dyDescent="0.2">
      <c r="A61" s="4"/>
      <c r="B61" s="18"/>
      <c r="C61" s="18"/>
      <c r="D61" s="1894" t="s">
        <v>361</v>
      </c>
      <c r="E61" s="18"/>
      <c r="F61" s="1965">
        <f>'5 años'!B332</f>
        <v>26.8</v>
      </c>
      <c r="G61" s="1966">
        <f>'5 años'!C332</f>
        <v>-140.69999999999999</v>
      </c>
      <c r="H61" s="1966">
        <f>'5 años'!D332</f>
        <v>-20.702999999999999</v>
      </c>
      <c r="I61" s="1966">
        <f>'5 años'!E332</f>
        <v>-11.482202307692308</v>
      </c>
      <c r="J61" s="1967">
        <f>'5 años'!F332</f>
        <v>-8.2490558684210527</v>
      </c>
      <c r="K61" s="1896"/>
      <c r="L61" s="4"/>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row>
    <row r="62" spans="1:37" ht="16" x14ac:dyDescent="0.2">
      <c r="A62" s="4"/>
      <c r="B62" s="18"/>
      <c r="C62" s="18"/>
      <c r="D62" s="1894" t="s">
        <v>362</v>
      </c>
      <c r="E62" s="18"/>
      <c r="F62" s="1965">
        <f>'5 años'!B333</f>
        <v>0.54674417921458152</v>
      </c>
      <c r="G62" s="1966">
        <f>'5 años'!C333</f>
        <v>1.0102202731735179</v>
      </c>
      <c r="H62" s="1966">
        <f>'5 años'!D333</f>
        <v>0.90789800661699838</v>
      </c>
      <c r="I62" s="1966">
        <f>'5 años'!E333</f>
        <v>0.81451417645278368</v>
      </c>
      <c r="J62" s="1967">
        <f>'5 años'!F333</f>
        <v>0.73487958986171686</v>
      </c>
      <c r="K62" s="1896"/>
      <c r="L62" s="4"/>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row>
    <row r="63" spans="1:37" ht="16" x14ac:dyDescent="0.2">
      <c r="A63" s="4"/>
      <c r="B63" s="18"/>
      <c r="C63" s="18"/>
      <c r="D63" s="1894" t="s">
        <v>363</v>
      </c>
      <c r="E63" s="18"/>
      <c r="F63" s="1965">
        <f>'5 años'!B334</f>
        <v>0</v>
      </c>
      <c r="G63" s="1966">
        <f>'5 años'!C334</f>
        <v>0</v>
      </c>
      <c r="H63" s="1966">
        <f>'5 años'!D334</f>
        <v>0</v>
      </c>
      <c r="I63" s="1966">
        <f>'5 años'!E334</f>
        <v>0</v>
      </c>
      <c r="J63" s="1967">
        <f>'5 años'!F334</f>
        <v>0</v>
      </c>
      <c r="K63" s="1896"/>
      <c r="L63" s="4"/>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row>
    <row r="64" spans="1:37" ht="16" x14ac:dyDescent="0.2">
      <c r="A64" s="4"/>
      <c r="B64" s="18"/>
      <c r="C64" s="18"/>
      <c r="D64" s="1894" t="s">
        <v>364</v>
      </c>
      <c r="E64" s="18"/>
      <c r="F64" s="1965">
        <f>'5 años'!B335</f>
        <v>6.4925373134328357E-3</v>
      </c>
      <c r="G64" s="1966">
        <f>'5 años'!C335</f>
        <v>0.11460554371002132</v>
      </c>
      <c r="H64" s="1966">
        <f>'5 años'!D335</f>
        <v>0.13311217835924399</v>
      </c>
      <c r="I64" s="1966">
        <f>'5 años'!E335</f>
        <v>0.15107978481480003</v>
      </c>
      <c r="J64" s="1967">
        <f>'5 años'!F335</f>
        <v>0.17959979506171433</v>
      </c>
      <c r="K64" s="1896"/>
      <c r="L64" s="4"/>
      <c r="M64" s="942"/>
      <c r="N64" s="942"/>
      <c r="O64" s="942"/>
      <c r="P64" s="942"/>
      <c r="Q64" s="942"/>
      <c r="R64" s="942"/>
      <c r="S64" s="942"/>
      <c r="T64" s="942"/>
      <c r="U64" s="942"/>
      <c r="V64" s="942"/>
      <c r="W64" s="942"/>
      <c r="X64" s="942"/>
      <c r="Y64" s="942"/>
      <c r="Z64" s="942"/>
      <c r="AA64" s="942"/>
      <c r="AB64" s="942"/>
      <c r="AC64" s="942"/>
      <c r="AD64" s="942"/>
      <c r="AE64" s="942"/>
      <c r="AF64" s="942"/>
      <c r="AG64" s="942"/>
      <c r="AH64" s="942"/>
      <c r="AI64" s="942"/>
      <c r="AJ64" s="942"/>
      <c r="AK64" s="942"/>
    </row>
    <row r="65" spans="1:37" ht="16" x14ac:dyDescent="0.2">
      <c r="A65" s="4"/>
      <c r="B65" s="18"/>
      <c r="C65" s="18"/>
      <c r="D65" s="1894" t="s">
        <v>365</v>
      </c>
      <c r="E65" s="18"/>
      <c r="F65" s="1965">
        <f>'5 años'!B336</f>
        <v>3.4787865992341863E-3</v>
      </c>
      <c r="G65" s="1966">
        <f>'5 años'!C336</f>
        <v>0.1166141283691539</v>
      </c>
      <c r="H65" s="1966">
        <f>'5 años'!D336</f>
        <v>0.12639514473978286</v>
      </c>
      <c r="I65" s="1966">
        <f>'5 años'!E336</f>
        <v>0.1324524173816814</v>
      </c>
      <c r="J65" s="1967">
        <f>'5 años'!F336</f>
        <v>0.14489216049405074</v>
      </c>
      <c r="K65" s="1896"/>
      <c r="L65" s="4"/>
      <c r="M65" s="942"/>
      <c r="N65" s="942"/>
      <c r="O65" s="942"/>
      <c r="P65" s="942"/>
      <c r="Q65" s="942"/>
      <c r="R65" s="942"/>
      <c r="S65" s="942"/>
      <c r="T65" s="942"/>
      <c r="U65" s="942"/>
      <c r="V65" s="942"/>
      <c r="W65" s="942"/>
      <c r="X65" s="942"/>
      <c r="Y65" s="942"/>
      <c r="Z65" s="942"/>
      <c r="AA65" s="942"/>
      <c r="AB65" s="942"/>
      <c r="AC65" s="942"/>
      <c r="AD65" s="942"/>
      <c r="AE65" s="942"/>
      <c r="AF65" s="942"/>
      <c r="AG65" s="942"/>
      <c r="AH65" s="942"/>
      <c r="AI65" s="942"/>
      <c r="AJ65" s="942"/>
      <c r="AK65" s="942"/>
    </row>
    <row r="66" spans="1:37" ht="16" x14ac:dyDescent="0.2">
      <c r="A66" s="4"/>
      <c r="B66" s="18"/>
      <c r="C66" s="18"/>
      <c r="D66" s="1894" t="s">
        <v>664</v>
      </c>
      <c r="E66" s="18"/>
      <c r="F66" s="1965">
        <f>'5 años'!B337</f>
        <v>7.1978158351948375E-3</v>
      </c>
      <c r="G66" s="1966">
        <f>'5 años'!C337</f>
        <v>7.7293026451391272E-2</v>
      </c>
      <c r="H66" s="1966">
        <f>'5 años'!D337</f>
        <v>9.2114086110374721E-2</v>
      </c>
      <c r="I66" s="1966">
        <f>'5 años'!E337</f>
        <v>0.10290822138513367</v>
      </c>
      <c r="J66" s="1967">
        <f>'5 años'!F337</f>
        <v>0.12104212131015579</v>
      </c>
      <c r="K66" s="1896"/>
      <c r="L66" s="4"/>
      <c r="M66" s="942"/>
      <c r="N66" s="942"/>
      <c r="O66" s="942"/>
      <c r="P66" s="942"/>
      <c r="Q66" s="942"/>
      <c r="R66" s="942"/>
      <c r="S66" s="942"/>
      <c r="T66" s="942"/>
      <c r="U66" s="942"/>
      <c r="V66" s="942"/>
      <c r="W66" s="942"/>
      <c r="X66" s="942"/>
      <c r="Y66" s="942"/>
      <c r="Z66" s="942"/>
      <c r="AA66" s="942"/>
      <c r="AB66" s="942"/>
      <c r="AC66" s="942"/>
      <c r="AD66" s="942"/>
      <c r="AE66" s="942"/>
      <c r="AF66" s="942"/>
      <c r="AG66" s="942"/>
      <c r="AH66" s="942"/>
      <c r="AI66" s="942"/>
      <c r="AJ66" s="942"/>
      <c r="AK66" s="942"/>
    </row>
    <row r="67" spans="1:37" ht="16" x14ac:dyDescent="0.2">
      <c r="A67" s="4"/>
      <c r="B67" s="18"/>
      <c r="C67" s="18"/>
      <c r="D67" s="1894" t="s">
        <v>665</v>
      </c>
      <c r="E67" s="18"/>
      <c r="F67" s="1965">
        <f>'5 años'!B338</f>
        <v>4.6383821323122488E-3</v>
      </c>
      <c r="G67" s="1966">
        <f>'5 años'!C338</f>
        <v>9.7630433053245119E-2</v>
      </c>
      <c r="H67" s="1966">
        <f>'5 años'!D338</f>
        <v>0.11610996772721081</v>
      </c>
      <c r="I67" s="1966">
        <f>'5 años'!E338</f>
        <v>0.12961652024283096</v>
      </c>
      <c r="J67" s="1967">
        <f>'5 años'!F338</f>
        <v>0.15201098380303205</v>
      </c>
      <c r="K67" s="1896"/>
      <c r="L67" s="4"/>
      <c r="M67" s="942"/>
      <c r="N67" s="942"/>
      <c r="O67" s="942"/>
      <c r="P67" s="942"/>
      <c r="Q67" s="942"/>
      <c r="R67" s="942"/>
      <c r="S67" s="942"/>
      <c r="T67" s="942"/>
      <c r="U67" s="942"/>
      <c r="V67" s="942"/>
      <c r="W67" s="942"/>
      <c r="X67" s="942"/>
      <c r="Y67" s="942"/>
      <c r="Z67" s="942"/>
      <c r="AA67" s="942"/>
      <c r="AB67" s="942"/>
      <c r="AC67" s="942"/>
      <c r="AD67" s="942"/>
      <c r="AE67" s="942"/>
      <c r="AF67" s="942"/>
      <c r="AG67" s="942"/>
      <c r="AH67" s="942"/>
      <c r="AI67" s="942"/>
      <c r="AJ67" s="942"/>
      <c r="AK67" s="942"/>
    </row>
    <row r="68" spans="1:37" x14ac:dyDescent="0.15">
      <c r="A68" s="4"/>
      <c r="B68" s="18"/>
      <c r="C68" s="18"/>
      <c r="D68" s="18"/>
      <c r="E68" s="18"/>
      <c r="F68" s="18"/>
      <c r="G68" s="226"/>
      <c r="H68" s="226"/>
      <c r="I68" s="226"/>
      <c r="J68" s="226"/>
      <c r="K68" s="18"/>
      <c r="L68" s="4"/>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row>
    <row r="69" spans="1:37" ht="14" x14ac:dyDescent="0.15">
      <c r="A69" s="4"/>
      <c r="B69" s="18"/>
      <c r="C69" s="18"/>
      <c r="D69" s="1969" t="s">
        <v>695</v>
      </c>
      <c r="E69" s="18"/>
      <c r="F69" s="18"/>
      <c r="G69" s="226"/>
      <c r="H69" s="226"/>
      <c r="I69" s="226"/>
      <c r="J69" s="226"/>
      <c r="K69" s="226"/>
      <c r="L69" s="4"/>
      <c r="M69" s="942"/>
      <c r="N69" s="942"/>
      <c r="O69" s="942"/>
      <c r="P69" s="942"/>
      <c r="Q69" s="942"/>
      <c r="R69" s="942"/>
      <c r="S69" s="942"/>
      <c r="T69" s="942"/>
      <c r="U69" s="942"/>
      <c r="V69" s="942"/>
      <c r="W69" s="942"/>
      <c r="X69" s="942"/>
      <c r="Y69" s="942"/>
      <c r="Z69" s="942"/>
      <c r="AA69" s="942"/>
      <c r="AB69" s="942"/>
      <c r="AC69" s="942"/>
      <c r="AD69" s="942"/>
      <c r="AE69" s="942"/>
      <c r="AF69" s="942"/>
      <c r="AG69" s="942"/>
      <c r="AH69" s="942"/>
      <c r="AI69" s="942"/>
      <c r="AJ69" s="942"/>
      <c r="AK69" s="942"/>
    </row>
    <row r="70" spans="1:37" ht="3" customHeight="1" x14ac:dyDescent="0.15">
      <c r="A70" s="4"/>
      <c r="B70" s="18"/>
      <c r="C70" s="18"/>
      <c r="D70" s="18"/>
      <c r="E70" s="18"/>
      <c r="F70" s="18"/>
      <c r="G70" s="226"/>
      <c r="H70" s="226"/>
      <c r="I70" s="226"/>
      <c r="J70" s="226"/>
      <c r="K70" s="226"/>
      <c r="L70" s="4"/>
      <c r="M70" s="942"/>
      <c r="N70" s="942"/>
      <c r="O70" s="942"/>
      <c r="P70" s="942"/>
      <c r="Q70" s="942"/>
      <c r="R70" s="942"/>
      <c r="S70" s="942"/>
      <c r="T70" s="942"/>
      <c r="U70" s="942"/>
      <c r="V70" s="942"/>
      <c r="W70" s="942"/>
      <c r="X70" s="942"/>
      <c r="Y70" s="942"/>
      <c r="Z70" s="942"/>
      <c r="AA70" s="942"/>
      <c r="AB70" s="942"/>
      <c r="AC70" s="942"/>
      <c r="AD70" s="942"/>
      <c r="AE70" s="942"/>
      <c r="AF70" s="942"/>
      <c r="AG70" s="942"/>
      <c r="AH70" s="942"/>
      <c r="AI70" s="942"/>
      <c r="AJ70" s="942"/>
      <c r="AK70" s="942"/>
    </row>
    <row r="71" spans="1:37" ht="4.5" customHeight="1" x14ac:dyDescent="0.15">
      <c r="A71" s="4"/>
      <c r="B71" s="18"/>
      <c r="C71" s="18"/>
      <c r="D71" s="18"/>
      <c r="E71" s="18"/>
      <c r="F71" s="18"/>
      <c r="G71" s="226"/>
      <c r="H71" s="226"/>
      <c r="I71" s="226"/>
      <c r="J71" s="226"/>
      <c r="K71" s="226"/>
      <c r="L71" s="4"/>
      <c r="M71" s="942"/>
      <c r="N71" s="942"/>
      <c r="O71" s="942"/>
      <c r="P71" s="942"/>
      <c r="Q71" s="942"/>
      <c r="R71" s="942"/>
      <c r="S71" s="942"/>
      <c r="T71" s="942"/>
      <c r="U71" s="942"/>
      <c r="V71" s="942"/>
      <c r="W71" s="942"/>
      <c r="X71" s="942"/>
      <c r="Y71" s="942"/>
      <c r="Z71" s="942"/>
      <c r="AA71" s="942"/>
      <c r="AB71" s="942"/>
      <c r="AC71" s="942"/>
      <c r="AD71" s="942"/>
      <c r="AE71" s="942"/>
      <c r="AF71" s="942"/>
      <c r="AG71" s="942"/>
      <c r="AH71" s="942"/>
      <c r="AI71" s="942"/>
      <c r="AJ71" s="942"/>
      <c r="AK71" s="942"/>
    </row>
    <row r="72" spans="1:37" x14ac:dyDescent="0.15">
      <c r="A72" s="4"/>
      <c r="B72" s="18"/>
      <c r="C72" s="18"/>
      <c r="D72" s="18"/>
      <c r="E72" s="18"/>
      <c r="F72" s="18"/>
      <c r="G72" s="226"/>
      <c r="H72" s="226"/>
      <c r="I72" s="226"/>
      <c r="J72" s="226"/>
      <c r="K72" s="226"/>
      <c r="L72" s="4"/>
      <c r="M72" s="942"/>
      <c r="N72" s="942"/>
      <c r="O72" s="942"/>
      <c r="P72" s="942"/>
      <c r="Q72" s="942"/>
      <c r="R72" s="942"/>
      <c r="S72" s="942"/>
      <c r="T72" s="942"/>
      <c r="U72" s="942"/>
      <c r="V72" s="942"/>
      <c r="W72" s="942"/>
      <c r="X72" s="942"/>
      <c r="Y72" s="942"/>
      <c r="Z72" s="942"/>
      <c r="AA72" s="942"/>
      <c r="AB72" s="942"/>
      <c r="AC72" s="942"/>
      <c r="AD72" s="942"/>
      <c r="AE72" s="942"/>
      <c r="AF72" s="942"/>
      <c r="AG72" s="942"/>
      <c r="AH72" s="942"/>
      <c r="AI72" s="942"/>
      <c r="AJ72" s="942"/>
      <c r="AK72" s="942"/>
    </row>
    <row r="73" spans="1:37" x14ac:dyDescent="0.15">
      <c r="A73" s="4"/>
      <c r="B73" s="4"/>
      <c r="C73" s="4"/>
      <c r="D73" s="4"/>
      <c r="E73" s="4"/>
      <c r="F73" s="4"/>
      <c r="G73" s="227"/>
      <c r="H73" s="227"/>
      <c r="I73" s="227"/>
      <c r="J73" s="227"/>
      <c r="K73" s="227"/>
      <c r="L73" s="4"/>
      <c r="M73" s="942"/>
      <c r="N73" s="942"/>
      <c r="O73" s="942"/>
      <c r="P73" s="942"/>
      <c r="Q73" s="942"/>
      <c r="R73" s="942"/>
      <c r="S73" s="942"/>
      <c r="T73" s="942"/>
      <c r="U73" s="942"/>
      <c r="V73" s="942"/>
      <c r="W73" s="942"/>
      <c r="X73" s="942"/>
      <c r="Y73" s="942"/>
      <c r="Z73" s="942"/>
      <c r="AA73" s="942"/>
      <c r="AB73" s="942"/>
      <c r="AC73" s="942"/>
      <c r="AD73" s="942"/>
      <c r="AE73" s="942"/>
      <c r="AF73" s="942"/>
      <c r="AG73" s="942"/>
      <c r="AH73" s="942"/>
      <c r="AI73" s="942"/>
      <c r="AJ73" s="942"/>
      <c r="AK73" s="942"/>
    </row>
    <row r="74" spans="1:37" x14ac:dyDescent="0.15">
      <c r="A74" s="1"/>
      <c r="B74" s="1"/>
      <c r="C74" s="1"/>
      <c r="D74" s="1"/>
      <c r="E74" s="1"/>
      <c r="F74" s="1"/>
      <c r="G74" s="28"/>
      <c r="H74" s="28"/>
      <c r="I74" s="28"/>
      <c r="J74" s="28"/>
      <c r="K74" s="28"/>
      <c r="L74" s="1"/>
      <c r="M74" s="942"/>
      <c r="N74" s="942"/>
      <c r="O74" s="942"/>
      <c r="P74" s="942"/>
      <c r="Q74" s="942"/>
      <c r="R74" s="942"/>
      <c r="S74" s="942"/>
      <c r="T74" s="942"/>
      <c r="U74" s="942"/>
      <c r="V74" s="942"/>
      <c r="W74" s="942"/>
      <c r="X74" s="942"/>
      <c r="Y74" s="942"/>
      <c r="Z74" s="942"/>
      <c r="AA74" s="942"/>
      <c r="AB74" s="942"/>
      <c r="AC74" s="942"/>
      <c r="AD74" s="942"/>
      <c r="AE74" s="942"/>
      <c r="AF74" s="942"/>
      <c r="AG74" s="942"/>
      <c r="AH74" s="942"/>
      <c r="AI74" s="942"/>
      <c r="AJ74" s="942"/>
      <c r="AK74" s="942"/>
    </row>
    <row r="75" spans="1:37" x14ac:dyDescent="0.15">
      <c r="A75" s="1"/>
      <c r="B75" s="1"/>
      <c r="C75" s="1"/>
      <c r="D75" s="1"/>
      <c r="E75" s="1"/>
      <c r="F75" s="1"/>
      <c r="G75" s="28"/>
      <c r="H75" s="28"/>
      <c r="I75" s="28"/>
      <c r="J75" s="28"/>
      <c r="K75" s="28"/>
      <c r="L75" s="1"/>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row>
    <row r="76" spans="1:37" x14ac:dyDescent="0.15">
      <c r="A76" s="1"/>
      <c r="B76" s="1"/>
      <c r="C76" s="1"/>
      <c r="D76" s="1"/>
      <c r="E76" s="1"/>
      <c r="F76" s="1"/>
      <c r="G76" s="28"/>
      <c r="H76" s="28"/>
      <c r="I76" s="28"/>
      <c r="J76" s="28"/>
      <c r="K76" s="28"/>
      <c r="L76" s="1"/>
      <c r="M76" s="942"/>
      <c r="N76" s="942"/>
      <c r="O76" s="942"/>
      <c r="P76" s="942"/>
      <c r="Q76" s="942"/>
      <c r="R76" s="942"/>
      <c r="S76" s="942"/>
      <c r="T76" s="942"/>
      <c r="U76" s="942"/>
      <c r="V76" s="942"/>
      <c r="W76" s="942"/>
      <c r="X76" s="942"/>
      <c r="Y76" s="942"/>
      <c r="Z76" s="942"/>
      <c r="AA76" s="942"/>
      <c r="AB76" s="942"/>
      <c r="AC76" s="942"/>
      <c r="AD76" s="942"/>
      <c r="AE76" s="942"/>
      <c r="AF76" s="942"/>
      <c r="AG76" s="942"/>
      <c r="AH76" s="942"/>
      <c r="AI76" s="942"/>
      <c r="AJ76" s="942"/>
      <c r="AK76" s="942"/>
    </row>
    <row r="77" spans="1:37" x14ac:dyDescent="0.15">
      <c r="A77" s="1"/>
      <c r="B77" s="1"/>
      <c r="C77" s="1"/>
      <c r="D77" s="1"/>
      <c r="E77" s="1"/>
      <c r="F77" s="1"/>
      <c r="G77" s="28"/>
      <c r="H77" s="28"/>
      <c r="I77" s="28"/>
      <c r="J77" s="28"/>
      <c r="K77" s="28"/>
      <c r="L77" s="1"/>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row>
    <row r="78" spans="1:37" x14ac:dyDescent="0.15">
      <c r="A78" s="1"/>
      <c r="B78" s="1"/>
      <c r="C78" s="1"/>
      <c r="D78" s="1"/>
      <c r="E78" s="1"/>
      <c r="F78" s="1"/>
      <c r="G78" s="28"/>
      <c r="H78" s="28"/>
      <c r="I78" s="28"/>
      <c r="J78" s="28"/>
      <c r="K78" s="28"/>
      <c r="L78" s="1"/>
      <c r="M78" s="942"/>
      <c r="N78" s="942"/>
      <c r="O78" s="942"/>
      <c r="P78" s="942"/>
      <c r="Q78" s="942"/>
      <c r="R78" s="942"/>
      <c r="S78" s="942"/>
      <c r="T78" s="942"/>
      <c r="U78" s="942"/>
      <c r="V78" s="942"/>
      <c r="W78" s="942"/>
      <c r="X78" s="942"/>
      <c r="Y78" s="942"/>
      <c r="Z78" s="942"/>
      <c r="AA78" s="942"/>
      <c r="AB78" s="942"/>
      <c r="AC78" s="942"/>
      <c r="AD78" s="942"/>
      <c r="AE78" s="942"/>
      <c r="AF78" s="942"/>
      <c r="AG78" s="942"/>
      <c r="AH78" s="942"/>
      <c r="AI78" s="942"/>
      <c r="AJ78" s="942"/>
      <c r="AK78" s="942"/>
    </row>
    <row r="79" spans="1:37" x14ac:dyDescent="0.15">
      <c r="A79" s="1"/>
      <c r="B79" s="1"/>
      <c r="C79" s="1"/>
      <c r="D79" s="1"/>
      <c r="E79" s="1"/>
      <c r="F79" s="1"/>
      <c r="G79" s="28"/>
      <c r="H79" s="28"/>
      <c r="I79" s="28"/>
      <c r="J79" s="28"/>
      <c r="K79" s="28"/>
      <c r="L79" s="1"/>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row>
    <row r="80" spans="1:37" x14ac:dyDescent="0.15">
      <c r="A80" s="1"/>
      <c r="B80" s="1"/>
      <c r="C80" s="1"/>
      <c r="D80" s="1"/>
      <c r="E80" s="1"/>
      <c r="F80" s="1"/>
      <c r="G80" s="28"/>
      <c r="H80" s="28"/>
      <c r="I80" s="28"/>
      <c r="J80" s="28"/>
      <c r="K80" s="28"/>
      <c r="L80" s="1"/>
      <c r="M80" s="942"/>
      <c r="N80" s="942"/>
      <c r="O80" s="942"/>
      <c r="P80" s="942"/>
      <c r="Q80" s="942"/>
      <c r="R80" s="942"/>
      <c r="S80" s="942"/>
      <c r="T80" s="942"/>
      <c r="U80" s="942"/>
      <c r="V80" s="942"/>
      <c r="W80" s="942"/>
      <c r="X80" s="942"/>
      <c r="Y80" s="942"/>
      <c r="Z80" s="942"/>
      <c r="AA80" s="942"/>
      <c r="AB80" s="942"/>
      <c r="AC80" s="942"/>
      <c r="AD80" s="942"/>
      <c r="AE80" s="942"/>
      <c r="AF80" s="942"/>
      <c r="AG80" s="942"/>
      <c r="AH80" s="942"/>
      <c r="AI80" s="942"/>
      <c r="AJ80" s="942"/>
      <c r="AK80" s="942"/>
    </row>
    <row r="81" spans="1:37" x14ac:dyDescent="0.15">
      <c r="A81" s="1"/>
      <c r="B81" s="1"/>
      <c r="C81" s="1"/>
      <c r="D81" s="1"/>
      <c r="E81" s="1"/>
      <c r="F81" s="1"/>
      <c r="G81" s="28"/>
      <c r="H81" s="28"/>
      <c r="I81" s="28"/>
      <c r="J81" s="28"/>
      <c r="K81" s="28"/>
      <c r="L81" s="1"/>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row>
    <row r="82" spans="1:37" x14ac:dyDescent="0.15">
      <c r="A82" s="1"/>
      <c r="B82" s="1"/>
      <c r="C82" s="1"/>
      <c r="D82" s="1"/>
      <c r="E82" s="1"/>
      <c r="F82" s="1"/>
      <c r="G82" s="28"/>
      <c r="H82" s="28"/>
      <c r="I82" s="28"/>
      <c r="J82" s="28"/>
      <c r="K82" s="28"/>
      <c r="L82" s="1"/>
      <c r="M82" s="942"/>
      <c r="N82" s="942"/>
      <c r="O82" s="942"/>
      <c r="P82" s="942"/>
      <c r="Q82" s="942"/>
      <c r="R82" s="942"/>
      <c r="S82" s="942"/>
      <c r="T82" s="942"/>
      <c r="U82" s="942"/>
      <c r="V82" s="942"/>
      <c r="W82" s="942"/>
      <c r="X82" s="942"/>
      <c r="Y82" s="942"/>
      <c r="Z82" s="942"/>
      <c r="AA82" s="942"/>
      <c r="AB82" s="942"/>
      <c r="AC82" s="942"/>
      <c r="AD82" s="942"/>
      <c r="AE82" s="942"/>
      <c r="AF82" s="942"/>
      <c r="AG82" s="942"/>
      <c r="AH82" s="942"/>
      <c r="AI82" s="942"/>
      <c r="AJ82" s="942"/>
      <c r="AK82" s="942"/>
    </row>
    <row r="83" spans="1:37" x14ac:dyDescent="0.15">
      <c r="A83" s="1"/>
      <c r="B83" s="1"/>
      <c r="C83" s="1"/>
      <c r="D83" s="1"/>
      <c r="E83" s="1"/>
      <c r="F83" s="1"/>
      <c r="G83" s="28"/>
      <c r="H83" s="28"/>
      <c r="I83" s="28"/>
      <c r="J83" s="28"/>
      <c r="K83" s="28"/>
      <c r="L83" s="1"/>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row>
    <row r="84" spans="1:37" ht="18" customHeight="1" x14ac:dyDescent="0.15">
      <c r="A84" s="1"/>
      <c r="B84" s="1"/>
      <c r="C84" s="1"/>
      <c r="D84" s="1"/>
      <c r="E84" s="1"/>
      <c r="F84" s="1"/>
      <c r="G84" s="28"/>
      <c r="H84" s="28"/>
      <c r="I84" s="28"/>
      <c r="J84" s="28"/>
      <c r="K84" s="28"/>
      <c r="L84" s="1"/>
      <c r="M84" s="942"/>
      <c r="N84" s="942"/>
      <c r="O84" s="942"/>
      <c r="P84" s="942"/>
      <c r="Q84" s="942"/>
      <c r="R84" s="942"/>
      <c r="S84" s="942"/>
      <c r="T84" s="942"/>
      <c r="U84" s="942"/>
      <c r="V84" s="942"/>
      <c r="W84" s="942"/>
      <c r="X84" s="942"/>
      <c r="Y84" s="942"/>
      <c r="Z84" s="942"/>
      <c r="AA84" s="942"/>
      <c r="AB84" s="942"/>
      <c r="AC84" s="942"/>
      <c r="AD84" s="942"/>
      <c r="AE84" s="942"/>
      <c r="AF84" s="942"/>
      <c r="AG84" s="942"/>
      <c r="AH84" s="942"/>
      <c r="AI84" s="942"/>
      <c r="AJ84" s="942"/>
      <c r="AK84" s="942"/>
    </row>
    <row r="85" spans="1:37" x14ac:dyDescent="0.15">
      <c r="A85" s="1"/>
      <c r="B85" s="1"/>
      <c r="C85" s="1"/>
      <c r="D85" s="1"/>
      <c r="E85" s="1"/>
      <c r="F85" s="1"/>
      <c r="G85" s="28"/>
      <c r="H85" s="28"/>
      <c r="I85" s="28"/>
      <c r="J85" s="28"/>
      <c r="K85" s="28"/>
      <c r="L85" s="1"/>
      <c r="M85" s="942"/>
      <c r="N85" s="942"/>
      <c r="O85" s="942"/>
      <c r="P85" s="942"/>
      <c r="Q85" s="942"/>
      <c r="R85" s="942"/>
      <c r="S85" s="942"/>
      <c r="T85" s="942"/>
      <c r="U85" s="942"/>
      <c r="V85" s="942"/>
      <c r="W85" s="942"/>
      <c r="X85" s="942"/>
      <c r="Y85" s="942"/>
      <c r="Z85" s="942"/>
      <c r="AA85" s="942"/>
      <c r="AB85" s="942"/>
      <c r="AC85" s="942"/>
      <c r="AD85" s="942"/>
      <c r="AE85" s="942"/>
      <c r="AF85" s="942"/>
      <c r="AG85" s="942"/>
      <c r="AH85" s="942"/>
      <c r="AI85" s="942"/>
      <c r="AJ85" s="942"/>
      <c r="AK85" s="942"/>
    </row>
    <row r="86" spans="1:37" x14ac:dyDescent="0.15">
      <c r="A86" s="1"/>
      <c r="B86" s="1"/>
      <c r="C86" s="1"/>
      <c r="D86" s="1"/>
      <c r="E86" s="1"/>
      <c r="F86" s="1"/>
      <c r="G86" s="28"/>
      <c r="H86" s="28"/>
      <c r="I86" s="28"/>
      <c r="J86" s="28"/>
      <c r="K86" s="28"/>
      <c r="L86" s="1"/>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row>
    <row r="87" spans="1:37" x14ac:dyDescent="0.15">
      <c r="A87" s="1"/>
      <c r="B87" s="1"/>
      <c r="C87" s="1"/>
      <c r="D87" s="1"/>
      <c r="E87" s="1"/>
      <c r="F87" s="1"/>
      <c r="G87" s="28"/>
      <c r="H87" s="28"/>
      <c r="I87" s="28"/>
      <c r="J87" s="28"/>
      <c r="K87" s="28"/>
      <c r="L87" s="1"/>
      <c r="M87" s="942"/>
      <c r="N87" s="942"/>
      <c r="O87" s="942"/>
      <c r="P87" s="942"/>
      <c r="Q87" s="942"/>
      <c r="R87" s="942"/>
      <c r="S87" s="942"/>
      <c r="T87" s="942"/>
      <c r="U87" s="942"/>
      <c r="V87" s="942"/>
      <c r="W87" s="942"/>
      <c r="X87" s="942"/>
      <c r="Y87" s="942"/>
      <c r="Z87" s="942"/>
      <c r="AA87" s="942"/>
      <c r="AB87" s="942"/>
      <c r="AC87" s="942"/>
      <c r="AD87" s="942"/>
      <c r="AE87" s="942"/>
      <c r="AF87" s="942"/>
      <c r="AG87" s="942"/>
      <c r="AH87" s="942"/>
      <c r="AI87" s="942"/>
      <c r="AJ87" s="942"/>
      <c r="AK87" s="942"/>
    </row>
    <row r="88" spans="1:37" x14ac:dyDescent="0.15">
      <c r="A88" s="1"/>
      <c r="B88" s="1"/>
      <c r="C88" s="1"/>
      <c r="D88" s="1"/>
      <c r="E88" s="1"/>
      <c r="F88" s="1"/>
      <c r="G88" s="28"/>
      <c r="H88" s="28"/>
      <c r="I88" s="28"/>
      <c r="J88" s="28"/>
      <c r="K88" s="28"/>
      <c r="L88" s="1"/>
      <c r="M88" s="942"/>
      <c r="N88" s="942"/>
      <c r="O88" s="942"/>
      <c r="P88" s="942"/>
      <c r="Q88" s="942"/>
      <c r="R88" s="942"/>
      <c r="S88" s="942"/>
      <c r="T88" s="942"/>
      <c r="U88" s="942"/>
      <c r="V88" s="942"/>
      <c r="W88" s="942"/>
      <c r="X88" s="942"/>
      <c r="Y88" s="942"/>
      <c r="Z88" s="942"/>
      <c r="AA88" s="942"/>
      <c r="AB88" s="942"/>
      <c r="AC88" s="942"/>
      <c r="AD88" s="942"/>
      <c r="AE88" s="942"/>
      <c r="AF88" s="942"/>
      <c r="AG88" s="942"/>
      <c r="AH88" s="942"/>
      <c r="AI88" s="942"/>
      <c r="AJ88" s="942"/>
      <c r="AK88" s="942"/>
    </row>
    <row r="89" spans="1:37" x14ac:dyDescent="0.15">
      <c r="A89" s="1"/>
      <c r="B89" s="1"/>
      <c r="C89" s="1"/>
      <c r="D89" s="1"/>
      <c r="E89" s="1"/>
      <c r="F89" s="1"/>
      <c r="G89" s="28"/>
      <c r="H89" s="28"/>
      <c r="I89" s="28"/>
      <c r="J89" s="28"/>
      <c r="K89" s="28"/>
      <c r="L89" s="1"/>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row>
    <row r="90" spans="1:37" ht="14" thickBot="1" x14ac:dyDescent="0.2">
      <c r="A90" s="1"/>
      <c r="B90" s="1"/>
      <c r="C90" s="1"/>
      <c r="D90" s="1"/>
      <c r="E90" s="1"/>
      <c r="F90" s="1"/>
      <c r="G90" s="1"/>
      <c r="H90" s="1"/>
      <c r="I90" s="1"/>
      <c r="J90" s="1"/>
      <c r="K90" s="28"/>
      <c r="L90" s="1"/>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2"/>
      <c r="AK90" s="942"/>
    </row>
    <row r="91" spans="1:37" ht="24.75" customHeight="1" thickTop="1" thickBot="1" x14ac:dyDescent="0.3">
      <c r="A91" s="784"/>
      <c r="B91" s="785"/>
      <c r="C91" s="2397" t="s">
        <v>1212</v>
      </c>
      <c r="D91" s="2397"/>
      <c r="E91" s="1486"/>
      <c r="F91" s="807"/>
      <c r="G91" s="807"/>
      <c r="H91" s="807"/>
      <c r="I91" s="807"/>
      <c r="J91" s="1901" t="s">
        <v>165</v>
      </c>
      <c r="K91" s="807"/>
      <c r="L91" s="807"/>
      <c r="M91" s="942"/>
      <c r="N91" s="942"/>
      <c r="O91" s="942"/>
      <c r="P91" s="942"/>
      <c r="Q91" s="942"/>
      <c r="R91" s="942"/>
      <c r="S91" s="942"/>
      <c r="T91" s="942"/>
      <c r="U91" s="942"/>
      <c r="V91" s="942"/>
      <c r="W91" s="942"/>
      <c r="X91" s="942"/>
      <c r="Y91" s="942"/>
      <c r="Z91" s="942"/>
      <c r="AA91" s="942"/>
      <c r="AB91" s="942"/>
      <c r="AC91" s="942"/>
      <c r="AD91" s="942"/>
      <c r="AE91" s="942"/>
      <c r="AF91" s="942"/>
      <c r="AG91" s="942"/>
      <c r="AH91" s="942"/>
      <c r="AI91" s="942"/>
      <c r="AJ91" s="942"/>
      <c r="AK91" s="942"/>
    </row>
    <row r="92" spans="1:37" ht="14" thickTop="1" x14ac:dyDescent="0.15">
      <c r="A92" s="1"/>
      <c r="B92" s="1"/>
      <c r="C92" s="532"/>
      <c r="D92" s="533"/>
      <c r="E92" s="533"/>
      <c r="F92" s="533"/>
      <c r="G92" s="533"/>
      <c r="H92" s="533"/>
      <c r="I92" s="533"/>
      <c r="J92" s="533"/>
      <c r="K92" s="533"/>
      <c r="L92" s="534"/>
      <c r="M92" s="942"/>
      <c r="N92" s="942"/>
      <c r="O92" s="942"/>
      <c r="P92" s="942"/>
      <c r="Q92" s="942"/>
      <c r="R92" s="942"/>
      <c r="S92" s="942"/>
      <c r="T92" s="942"/>
      <c r="U92" s="942"/>
      <c r="V92" s="942"/>
      <c r="W92" s="942"/>
      <c r="X92" s="942"/>
      <c r="Y92" s="942"/>
      <c r="Z92" s="942"/>
      <c r="AA92" s="942"/>
      <c r="AB92" s="942"/>
      <c r="AC92" s="942"/>
      <c r="AD92" s="942"/>
      <c r="AE92" s="942"/>
      <c r="AF92" s="942"/>
      <c r="AG92" s="942"/>
      <c r="AH92" s="942"/>
      <c r="AI92" s="942"/>
      <c r="AJ92" s="942"/>
      <c r="AK92" s="942"/>
    </row>
    <row r="93" spans="1:37" ht="14" x14ac:dyDescent="0.15">
      <c r="A93" s="1"/>
      <c r="B93" s="1"/>
      <c r="C93" s="535"/>
      <c r="D93" s="811"/>
      <c r="E93" s="811"/>
      <c r="F93" s="812"/>
      <c r="G93" s="404"/>
      <c r="H93" s="18"/>
      <c r="I93" s="18"/>
      <c r="J93" s="18"/>
      <c r="K93" s="18"/>
      <c r="L93" s="536"/>
      <c r="M93" s="942"/>
      <c r="N93" s="942"/>
      <c r="O93" s="942"/>
      <c r="P93" s="942"/>
      <c r="Q93" s="942"/>
      <c r="R93" s="942"/>
      <c r="S93" s="942"/>
      <c r="T93" s="942"/>
      <c r="U93" s="942"/>
      <c r="V93" s="942"/>
      <c r="W93" s="942"/>
      <c r="X93" s="942"/>
      <c r="Y93" s="942"/>
      <c r="Z93" s="942"/>
      <c r="AA93" s="942"/>
      <c r="AB93" s="942"/>
      <c r="AC93" s="942"/>
      <c r="AD93" s="942"/>
      <c r="AE93" s="942"/>
      <c r="AF93" s="942"/>
      <c r="AG93" s="942"/>
      <c r="AH93" s="942"/>
      <c r="AI93" s="942"/>
      <c r="AJ93" s="942"/>
      <c r="AK93" s="942"/>
    </row>
    <row r="94" spans="1:37" ht="14" x14ac:dyDescent="0.15">
      <c r="A94" s="1"/>
      <c r="B94" s="1"/>
      <c r="C94" s="535"/>
      <c r="D94" s="811"/>
      <c r="E94" s="811"/>
      <c r="F94" s="812"/>
      <c r="G94" s="404"/>
      <c r="H94" s="18"/>
      <c r="I94" s="18"/>
      <c r="J94" s="18"/>
      <c r="K94" s="18"/>
      <c r="L94" s="536"/>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2"/>
      <c r="AK94" s="942"/>
    </row>
    <row r="95" spans="1:37" ht="14" x14ac:dyDescent="0.15">
      <c r="A95" s="1"/>
      <c r="B95" s="1"/>
      <c r="C95" s="535"/>
      <c r="D95" s="811"/>
      <c r="E95" s="811"/>
      <c r="F95" s="812"/>
      <c r="G95" s="404"/>
      <c r="H95" s="18"/>
      <c r="I95" s="18"/>
      <c r="J95" s="18"/>
      <c r="K95" s="18"/>
      <c r="L95" s="536"/>
      <c r="M95" s="942"/>
      <c r="N95" s="942"/>
      <c r="O95" s="942"/>
      <c r="P95" s="942"/>
      <c r="Q95" s="942"/>
      <c r="R95" s="942"/>
      <c r="S95" s="942"/>
      <c r="T95" s="942"/>
      <c r="U95" s="942"/>
      <c r="V95" s="942"/>
      <c r="W95" s="942"/>
      <c r="X95" s="942"/>
      <c r="Y95" s="942"/>
      <c r="Z95" s="942"/>
      <c r="AA95" s="942"/>
      <c r="AB95" s="942"/>
      <c r="AC95" s="942"/>
      <c r="AD95" s="942"/>
      <c r="AE95" s="942"/>
      <c r="AF95" s="942"/>
      <c r="AG95" s="942"/>
      <c r="AH95" s="942"/>
      <c r="AI95" s="942"/>
      <c r="AJ95" s="942"/>
      <c r="AK95" s="942"/>
    </row>
    <row r="96" spans="1:37" ht="14" x14ac:dyDescent="0.15">
      <c r="A96" s="1"/>
      <c r="B96" s="1"/>
      <c r="C96" s="535"/>
      <c r="D96" s="811"/>
      <c r="E96" s="811"/>
      <c r="F96" s="812"/>
      <c r="G96" s="404"/>
      <c r="H96" s="18"/>
      <c r="I96" s="18"/>
      <c r="J96" s="18"/>
      <c r="K96" s="18"/>
      <c r="L96" s="536"/>
      <c r="M96" s="942"/>
      <c r="N96" s="942"/>
      <c r="O96" s="942"/>
      <c r="P96" s="942"/>
      <c r="Q96" s="942"/>
      <c r="R96" s="942"/>
      <c r="S96" s="942"/>
      <c r="T96" s="942"/>
      <c r="U96" s="942"/>
      <c r="V96" s="942"/>
      <c r="W96" s="942"/>
      <c r="X96" s="942"/>
      <c r="Y96" s="942"/>
      <c r="Z96" s="942"/>
      <c r="AA96" s="942"/>
      <c r="AB96" s="942"/>
      <c r="AC96" s="942"/>
      <c r="AD96" s="942"/>
      <c r="AE96" s="942"/>
      <c r="AF96" s="942"/>
      <c r="AG96" s="942"/>
      <c r="AH96" s="942"/>
      <c r="AI96" s="942"/>
      <c r="AJ96" s="942"/>
      <c r="AK96" s="942"/>
    </row>
    <row r="97" spans="1:37" ht="14" x14ac:dyDescent="0.15">
      <c r="A97" s="1"/>
      <c r="B97" s="1"/>
      <c r="C97" s="535"/>
      <c r="D97" s="811"/>
      <c r="E97" s="811"/>
      <c r="F97" s="812"/>
      <c r="G97" s="404"/>
      <c r="H97" s="18"/>
      <c r="I97" s="18"/>
      <c r="J97" s="18"/>
      <c r="K97" s="18"/>
      <c r="L97" s="536"/>
      <c r="M97" s="942"/>
      <c r="N97" s="942"/>
      <c r="O97" s="942"/>
      <c r="P97" s="942"/>
      <c r="Q97" s="942"/>
      <c r="R97" s="942"/>
      <c r="S97" s="942"/>
      <c r="T97" s="942"/>
      <c r="U97" s="942"/>
      <c r="V97" s="942"/>
      <c r="W97" s="942"/>
      <c r="X97" s="942"/>
      <c r="Y97" s="942"/>
      <c r="Z97" s="942"/>
      <c r="AA97" s="942"/>
      <c r="AB97" s="942"/>
      <c r="AC97" s="942"/>
      <c r="AD97" s="942"/>
      <c r="AE97" s="942"/>
      <c r="AF97" s="942"/>
      <c r="AG97" s="942"/>
      <c r="AH97" s="942"/>
      <c r="AI97" s="942"/>
      <c r="AJ97" s="942"/>
      <c r="AK97" s="942"/>
    </row>
    <row r="98" spans="1:37" ht="14" x14ac:dyDescent="0.15">
      <c r="A98" s="1"/>
      <c r="B98" s="1"/>
      <c r="C98" s="535"/>
      <c r="D98" s="811"/>
      <c r="E98" s="811"/>
      <c r="F98" s="812"/>
      <c r="G98" s="404"/>
      <c r="H98" s="18"/>
      <c r="I98" s="18"/>
      <c r="J98" s="18"/>
      <c r="K98" s="18"/>
      <c r="L98" s="536"/>
      <c r="M98" s="942"/>
      <c r="N98" s="942"/>
      <c r="O98" s="942"/>
      <c r="P98" s="942"/>
      <c r="Q98" s="942"/>
      <c r="R98" s="942"/>
      <c r="S98" s="942"/>
      <c r="T98" s="942"/>
      <c r="U98" s="942"/>
      <c r="V98" s="942"/>
      <c r="W98" s="942"/>
      <c r="X98" s="942"/>
      <c r="Y98" s="942"/>
      <c r="Z98" s="942"/>
      <c r="AA98" s="942"/>
      <c r="AB98" s="942"/>
      <c r="AC98" s="942"/>
      <c r="AD98" s="942"/>
      <c r="AE98" s="942"/>
      <c r="AF98" s="942"/>
      <c r="AG98" s="942"/>
      <c r="AH98" s="942"/>
      <c r="AI98" s="942"/>
      <c r="AJ98" s="942"/>
      <c r="AK98" s="942"/>
    </row>
    <row r="99" spans="1:37" ht="53.25" customHeight="1" x14ac:dyDescent="0.15">
      <c r="A99" s="1"/>
      <c r="B99" s="1"/>
      <c r="C99" s="535"/>
      <c r="D99" s="18"/>
      <c r="E99" s="18"/>
      <c r="F99" s="18"/>
      <c r="G99" s="18"/>
      <c r="H99" s="18"/>
      <c r="I99" s="18"/>
      <c r="J99" s="18"/>
      <c r="K99" s="18"/>
      <c r="L99" s="536"/>
      <c r="M99" s="942"/>
      <c r="N99" s="942"/>
      <c r="O99" s="942"/>
      <c r="P99" s="942"/>
      <c r="Q99" s="942"/>
      <c r="R99" s="942"/>
      <c r="S99" s="942"/>
      <c r="T99" s="942"/>
      <c r="U99" s="942"/>
      <c r="V99" s="942"/>
      <c r="W99" s="942"/>
      <c r="X99" s="942"/>
      <c r="Y99" s="942"/>
      <c r="Z99" s="942"/>
      <c r="AA99" s="942"/>
      <c r="AB99" s="942"/>
      <c r="AC99" s="942"/>
      <c r="AD99" s="942"/>
      <c r="AE99" s="942"/>
      <c r="AF99" s="942"/>
      <c r="AG99" s="942"/>
      <c r="AH99" s="942"/>
      <c r="AI99" s="942"/>
      <c r="AJ99" s="942"/>
      <c r="AK99" s="942"/>
    </row>
    <row r="100" spans="1:37" ht="14.25" customHeight="1" x14ac:dyDescent="0.15">
      <c r="A100" s="1"/>
      <c r="B100" s="1"/>
      <c r="C100" s="535"/>
      <c r="D100" s="18"/>
      <c r="E100" s="18"/>
      <c r="F100" s="18"/>
      <c r="G100" s="18"/>
      <c r="H100" s="18"/>
      <c r="I100" s="18"/>
      <c r="J100" s="18"/>
      <c r="K100" s="18"/>
      <c r="L100" s="536"/>
      <c r="M100" s="942"/>
      <c r="N100" s="942"/>
      <c r="O100" s="942"/>
      <c r="P100" s="942"/>
      <c r="Q100" s="942"/>
      <c r="R100" s="942"/>
      <c r="S100" s="942"/>
      <c r="T100" s="942"/>
      <c r="U100" s="942"/>
      <c r="V100" s="942"/>
      <c r="W100" s="942"/>
      <c r="X100" s="942"/>
      <c r="Y100" s="942"/>
      <c r="Z100" s="942"/>
      <c r="AA100" s="942"/>
      <c r="AB100" s="942"/>
      <c r="AC100" s="942"/>
      <c r="AD100" s="942"/>
      <c r="AE100" s="942"/>
      <c r="AF100" s="942"/>
      <c r="AG100" s="942"/>
      <c r="AH100" s="942"/>
      <c r="AI100" s="942"/>
      <c r="AJ100" s="942"/>
      <c r="AK100" s="942"/>
    </row>
    <row r="101" spans="1:37" ht="19.5" customHeight="1" x14ac:dyDescent="0.15">
      <c r="A101" s="1"/>
      <c r="B101" s="1"/>
      <c r="C101" s="535"/>
      <c r="D101" s="18"/>
      <c r="E101" s="18"/>
      <c r="F101" s="18"/>
      <c r="G101" s="18"/>
      <c r="H101" s="18"/>
      <c r="I101" s="18"/>
      <c r="J101" s="18"/>
      <c r="K101" s="18"/>
      <c r="L101" s="536"/>
      <c r="M101" s="942"/>
      <c r="N101" s="942"/>
      <c r="O101" s="942"/>
      <c r="P101" s="942"/>
      <c r="Q101" s="942"/>
      <c r="R101" s="942"/>
      <c r="S101" s="942"/>
      <c r="T101" s="942"/>
      <c r="U101" s="942"/>
      <c r="V101" s="942"/>
      <c r="W101" s="942"/>
      <c r="X101" s="942"/>
      <c r="Y101" s="942"/>
      <c r="Z101" s="942"/>
      <c r="AA101" s="942"/>
      <c r="AB101" s="942"/>
      <c r="AC101" s="942"/>
      <c r="AD101" s="942"/>
      <c r="AE101" s="942"/>
      <c r="AF101" s="942"/>
      <c r="AG101" s="942"/>
      <c r="AH101" s="942"/>
      <c r="AI101" s="942"/>
      <c r="AJ101" s="942"/>
      <c r="AK101" s="942"/>
    </row>
    <row r="102" spans="1:37" x14ac:dyDescent="0.15">
      <c r="A102" s="1"/>
      <c r="B102" s="1"/>
      <c r="C102" s="535"/>
      <c r="D102" s="18"/>
      <c r="E102" s="18"/>
      <c r="F102" s="18"/>
      <c r="G102" s="18"/>
      <c r="H102" s="18"/>
      <c r="I102" s="18"/>
      <c r="J102" s="18"/>
      <c r="K102" s="18"/>
      <c r="L102" s="536"/>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row>
    <row r="103" spans="1:37" x14ac:dyDescent="0.15">
      <c r="A103" s="1"/>
      <c r="B103" s="1"/>
      <c r="C103" s="535"/>
      <c r="D103" s="18"/>
      <c r="E103" s="18"/>
      <c r="F103" s="18"/>
      <c r="G103" s="18"/>
      <c r="H103" s="18"/>
      <c r="I103" s="18"/>
      <c r="J103" s="18"/>
      <c r="K103" s="18"/>
      <c r="L103" s="536"/>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row>
    <row r="104" spans="1:37" x14ac:dyDescent="0.15">
      <c r="A104" s="1"/>
      <c r="B104" s="1"/>
      <c r="C104" s="535"/>
      <c r="D104" s="18"/>
      <c r="E104" s="18"/>
      <c r="F104" s="18"/>
      <c r="G104" s="18"/>
      <c r="H104" s="18"/>
      <c r="I104" s="18"/>
      <c r="J104" s="18"/>
      <c r="K104" s="18"/>
      <c r="L104" s="536"/>
      <c r="M104" s="942"/>
      <c r="N104" s="942"/>
      <c r="O104" s="942"/>
      <c r="P104" s="942"/>
      <c r="Q104" s="942"/>
      <c r="R104" s="942"/>
      <c r="S104" s="942"/>
      <c r="T104" s="942"/>
      <c r="U104" s="942"/>
      <c r="V104" s="942"/>
      <c r="W104" s="942"/>
      <c r="X104" s="942"/>
      <c r="Y104" s="942"/>
      <c r="Z104" s="942"/>
      <c r="AA104" s="942"/>
      <c r="AB104" s="942"/>
      <c r="AC104" s="942"/>
      <c r="AD104" s="942"/>
      <c r="AE104" s="942"/>
      <c r="AF104" s="942"/>
      <c r="AG104" s="942"/>
      <c r="AH104" s="942"/>
      <c r="AI104" s="942"/>
      <c r="AJ104" s="942"/>
      <c r="AK104" s="942"/>
    </row>
    <row r="105" spans="1:37" x14ac:dyDescent="0.15">
      <c r="A105" s="1"/>
      <c r="B105" s="1"/>
      <c r="C105" s="535"/>
      <c r="D105" s="18"/>
      <c r="E105" s="18"/>
      <c r="F105" s="18"/>
      <c r="G105" s="18"/>
      <c r="H105" s="18"/>
      <c r="I105" s="18"/>
      <c r="J105" s="18"/>
      <c r="K105" s="18"/>
      <c r="L105" s="536"/>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row>
    <row r="106" spans="1:37" x14ac:dyDescent="0.15">
      <c r="A106" s="1"/>
      <c r="B106" s="1"/>
      <c r="C106" s="535"/>
      <c r="D106" s="18"/>
      <c r="E106" s="18"/>
      <c r="F106" s="18"/>
      <c r="G106" s="18"/>
      <c r="H106" s="18"/>
      <c r="I106" s="18"/>
      <c r="J106" s="18"/>
      <c r="K106" s="18"/>
      <c r="L106" s="536"/>
      <c r="M106" s="942"/>
      <c r="N106" s="942"/>
      <c r="O106" s="942"/>
      <c r="P106" s="942"/>
      <c r="Q106" s="942"/>
      <c r="R106" s="942"/>
      <c r="S106" s="942"/>
      <c r="T106" s="942"/>
      <c r="U106" s="942"/>
      <c r="V106" s="942"/>
      <c r="W106" s="942"/>
      <c r="X106" s="942"/>
      <c r="Y106" s="942"/>
      <c r="Z106" s="942"/>
      <c r="AA106" s="942"/>
      <c r="AB106" s="942"/>
      <c r="AC106" s="942"/>
      <c r="AD106" s="942"/>
      <c r="AE106" s="942"/>
      <c r="AF106" s="942"/>
      <c r="AG106" s="942"/>
      <c r="AH106" s="942"/>
      <c r="AI106" s="942"/>
      <c r="AJ106" s="942"/>
      <c r="AK106" s="942"/>
    </row>
    <row r="107" spans="1:37" x14ac:dyDescent="0.15">
      <c r="A107" s="1"/>
      <c r="B107" s="1"/>
      <c r="C107" s="535"/>
      <c r="D107" s="18"/>
      <c r="E107" s="18"/>
      <c r="F107" s="18"/>
      <c r="G107" s="18"/>
      <c r="H107" s="18"/>
      <c r="I107" s="18"/>
      <c r="J107" s="18"/>
      <c r="K107" s="18"/>
      <c r="L107" s="536"/>
      <c r="M107" s="942"/>
      <c r="N107" s="942"/>
      <c r="O107" s="942"/>
      <c r="P107" s="942"/>
      <c r="Q107" s="942"/>
      <c r="R107" s="942"/>
      <c r="S107" s="942"/>
      <c r="T107" s="942"/>
      <c r="U107" s="942"/>
      <c r="V107" s="942"/>
      <c r="W107" s="942"/>
      <c r="X107" s="942"/>
      <c r="Y107" s="942"/>
      <c r="Z107" s="942"/>
      <c r="AA107" s="942"/>
      <c r="AB107" s="942"/>
      <c r="AC107" s="942"/>
      <c r="AD107" s="942"/>
      <c r="AE107" s="942"/>
      <c r="AF107" s="942"/>
      <c r="AG107" s="942"/>
      <c r="AH107" s="942"/>
      <c r="AI107" s="942"/>
      <c r="AJ107" s="942"/>
      <c r="AK107" s="942"/>
    </row>
    <row r="108" spans="1:37" x14ac:dyDescent="0.15">
      <c r="A108" s="1"/>
      <c r="B108" s="1"/>
      <c r="C108" s="535"/>
      <c r="D108" s="18"/>
      <c r="E108" s="18"/>
      <c r="F108" s="18"/>
      <c r="G108" s="18"/>
      <c r="H108" s="18"/>
      <c r="I108" s="18"/>
      <c r="J108" s="18"/>
      <c r="K108" s="18"/>
      <c r="L108" s="536"/>
      <c r="M108" s="942"/>
      <c r="N108" s="942"/>
      <c r="O108" s="942"/>
      <c r="P108" s="942"/>
      <c r="Q108" s="942"/>
      <c r="R108" s="942"/>
      <c r="S108" s="942"/>
      <c r="T108" s="942"/>
      <c r="U108" s="942"/>
      <c r="V108" s="942"/>
      <c r="W108" s="942"/>
      <c r="X108" s="942"/>
      <c r="Y108" s="942"/>
      <c r="Z108" s="942"/>
      <c r="AA108" s="942"/>
      <c r="AB108" s="942"/>
      <c r="AC108" s="942"/>
      <c r="AD108" s="942"/>
      <c r="AE108" s="942"/>
      <c r="AF108" s="942"/>
      <c r="AG108" s="942"/>
      <c r="AH108" s="942"/>
      <c r="AI108" s="942"/>
      <c r="AJ108" s="942"/>
      <c r="AK108" s="942"/>
    </row>
    <row r="109" spans="1:37" x14ac:dyDescent="0.15">
      <c r="A109" s="1"/>
      <c r="B109" s="1"/>
      <c r="C109" s="535"/>
      <c r="D109" s="18"/>
      <c r="E109" s="18"/>
      <c r="F109" s="18"/>
      <c r="G109" s="18"/>
      <c r="H109" s="18"/>
      <c r="I109" s="18"/>
      <c r="J109" s="18"/>
      <c r="K109" s="18"/>
      <c r="L109" s="536"/>
      <c r="M109" s="942"/>
      <c r="N109" s="942"/>
      <c r="O109" s="942"/>
      <c r="P109" s="942"/>
      <c r="Q109" s="942"/>
      <c r="R109" s="942"/>
      <c r="S109" s="942"/>
      <c r="T109" s="942"/>
      <c r="U109" s="942"/>
      <c r="V109" s="942"/>
      <c r="W109" s="942"/>
      <c r="X109" s="942"/>
      <c r="Y109" s="942"/>
      <c r="Z109" s="942"/>
      <c r="AA109" s="942"/>
      <c r="AB109" s="942"/>
      <c r="AC109" s="942"/>
      <c r="AD109" s="942"/>
      <c r="AE109" s="942"/>
      <c r="AF109" s="942"/>
      <c r="AG109" s="942"/>
      <c r="AH109" s="942"/>
      <c r="AI109" s="942"/>
      <c r="AJ109" s="942"/>
      <c r="AK109" s="942"/>
    </row>
    <row r="110" spans="1:37" x14ac:dyDescent="0.15">
      <c r="A110" s="1"/>
      <c r="B110" s="1"/>
      <c r="C110" s="535"/>
      <c r="D110" s="18"/>
      <c r="E110" s="18"/>
      <c r="F110" s="18"/>
      <c r="G110" s="18"/>
      <c r="H110" s="18"/>
      <c r="I110" s="18"/>
      <c r="J110" s="18"/>
      <c r="K110" s="18"/>
      <c r="L110" s="536"/>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row>
    <row r="111" spans="1:37" x14ac:dyDescent="0.15">
      <c r="A111" s="1"/>
      <c r="B111" s="1"/>
      <c r="C111" s="535"/>
      <c r="D111" s="18"/>
      <c r="E111" s="18"/>
      <c r="F111" s="18"/>
      <c r="G111" s="18"/>
      <c r="H111" s="18"/>
      <c r="I111" s="18"/>
      <c r="J111" s="18"/>
      <c r="K111" s="18"/>
      <c r="L111" s="536"/>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2"/>
      <c r="AK111" s="942"/>
    </row>
    <row r="112" spans="1:37" x14ac:dyDescent="0.15">
      <c r="A112" s="1"/>
      <c r="B112" s="1"/>
      <c r="C112" s="535"/>
      <c r="D112" s="18"/>
      <c r="E112" s="18"/>
      <c r="F112" s="18"/>
      <c r="G112" s="18"/>
      <c r="H112" s="18"/>
      <c r="I112" s="18"/>
      <c r="J112" s="18"/>
      <c r="K112" s="18"/>
      <c r="L112" s="536"/>
      <c r="M112" s="942"/>
      <c r="N112" s="942"/>
      <c r="O112" s="942"/>
      <c r="P112" s="942"/>
      <c r="Q112" s="942"/>
      <c r="R112" s="942"/>
      <c r="S112" s="942"/>
      <c r="T112" s="942"/>
      <c r="U112" s="942"/>
      <c r="V112" s="942"/>
      <c r="W112" s="942"/>
      <c r="X112" s="942"/>
      <c r="Y112" s="942"/>
      <c r="Z112" s="942"/>
      <c r="AA112" s="942"/>
      <c r="AB112" s="942"/>
      <c r="AC112" s="942"/>
      <c r="AD112" s="942"/>
      <c r="AE112" s="942"/>
      <c r="AF112" s="942"/>
      <c r="AG112" s="942"/>
      <c r="AH112" s="942"/>
      <c r="AI112" s="942"/>
      <c r="AJ112" s="942"/>
      <c r="AK112" s="942"/>
    </row>
    <row r="113" spans="1:37" ht="18" customHeight="1" x14ac:dyDescent="0.15">
      <c r="A113" s="1"/>
      <c r="B113" s="1"/>
      <c r="C113" s="535"/>
      <c r="D113" s="18"/>
      <c r="E113" s="18"/>
      <c r="F113" s="18"/>
      <c r="G113" s="18"/>
      <c r="H113" s="18"/>
      <c r="I113" s="18"/>
      <c r="J113" s="18"/>
      <c r="K113" s="18"/>
      <c r="L113" s="536"/>
      <c r="M113" s="942"/>
      <c r="N113" s="942"/>
      <c r="O113" s="942"/>
      <c r="P113" s="942"/>
      <c r="Q113" s="942"/>
      <c r="R113" s="942"/>
      <c r="S113" s="942"/>
      <c r="T113" s="942"/>
      <c r="U113" s="942"/>
      <c r="V113" s="942"/>
      <c r="W113" s="942"/>
      <c r="X113" s="942"/>
      <c r="Y113" s="942"/>
      <c r="Z113" s="942"/>
      <c r="AA113" s="942"/>
      <c r="AB113" s="942"/>
      <c r="AC113" s="942"/>
      <c r="AD113" s="942"/>
      <c r="AE113" s="942"/>
      <c r="AF113" s="942"/>
      <c r="AG113" s="942"/>
      <c r="AH113" s="942"/>
      <c r="AI113" s="942"/>
      <c r="AJ113" s="942"/>
      <c r="AK113" s="942"/>
    </row>
    <row r="114" spans="1:37" x14ac:dyDescent="0.15">
      <c r="A114" s="1"/>
      <c r="B114" s="1"/>
      <c r="C114" s="535"/>
      <c r="D114" s="18"/>
      <c r="E114" s="18"/>
      <c r="F114" s="18"/>
      <c r="G114" s="18"/>
      <c r="H114" s="18"/>
      <c r="I114" s="18"/>
      <c r="J114" s="18"/>
      <c r="K114" s="226"/>
      <c r="L114" s="536"/>
      <c r="M114" s="942"/>
      <c r="N114" s="942"/>
      <c r="O114" s="942"/>
      <c r="P114" s="942"/>
      <c r="Q114" s="942"/>
      <c r="R114" s="942"/>
      <c r="S114" s="942"/>
      <c r="T114" s="942"/>
      <c r="U114" s="942"/>
      <c r="V114" s="942"/>
      <c r="W114" s="942"/>
      <c r="X114" s="942"/>
      <c r="Y114" s="942"/>
      <c r="Z114" s="942"/>
      <c r="AA114" s="942"/>
      <c r="AB114" s="942"/>
      <c r="AC114" s="942"/>
      <c r="AD114" s="942"/>
      <c r="AE114" s="942"/>
      <c r="AF114" s="942"/>
      <c r="AG114" s="942"/>
      <c r="AH114" s="942"/>
      <c r="AI114" s="942"/>
      <c r="AJ114" s="942"/>
      <c r="AK114" s="942"/>
    </row>
    <row r="115" spans="1:37" x14ac:dyDescent="0.15">
      <c r="A115" s="1"/>
      <c r="B115" s="1"/>
      <c r="C115" s="535"/>
      <c r="D115" s="18"/>
      <c r="E115" s="18"/>
      <c r="F115" s="18"/>
      <c r="G115" s="18"/>
      <c r="H115" s="18"/>
      <c r="I115" s="18"/>
      <c r="J115" s="18"/>
      <c r="K115" s="226"/>
      <c r="L115" s="536"/>
      <c r="M115" s="942"/>
      <c r="N115" s="942"/>
      <c r="O115" s="942"/>
      <c r="P115" s="942"/>
      <c r="Q115" s="942"/>
      <c r="R115" s="942"/>
      <c r="S115" s="942"/>
      <c r="T115" s="942"/>
      <c r="U115" s="942"/>
      <c r="V115" s="942"/>
      <c r="W115" s="942"/>
      <c r="X115" s="942"/>
      <c r="Y115" s="942"/>
      <c r="Z115" s="942"/>
      <c r="AA115" s="942"/>
      <c r="AB115" s="942"/>
      <c r="AC115" s="942"/>
      <c r="AD115" s="942"/>
      <c r="AE115" s="942"/>
      <c r="AF115" s="942"/>
      <c r="AG115" s="942"/>
      <c r="AH115" s="942"/>
      <c r="AI115" s="942"/>
      <c r="AJ115" s="942"/>
      <c r="AK115" s="942"/>
    </row>
    <row r="116" spans="1:37" x14ac:dyDescent="0.15">
      <c r="A116" s="1"/>
      <c r="B116" s="1"/>
      <c r="C116" s="535"/>
      <c r="D116" s="18"/>
      <c r="E116" s="18"/>
      <c r="F116" s="18"/>
      <c r="G116" s="226"/>
      <c r="H116" s="226"/>
      <c r="I116" s="226"/>
      <c r="J116" s="226"/>
      <c r="K116" s="226"/>
      <c r="L116" s="536"/>
      <c r="M116" s="942"/>
      <c r="N116" s="942"/>
      <c r="O116" s="942"/>
      <c r="P116" s="942"/>
      <c r="Q116" s="942"/>
      <c r="R116" s="942"/>
      <c r="S116" s="942"/>
      <c r="T116" s="942"/>
      <c r="U116" s="942"/>
      <c r="V116" s="942"/>
      <c r="W116" s="942"/>
      <c r="X116" s="942"/>
      <c r="Y116" s="942"/>
      <c r="Z116" s="942"/>
      <c r="AA116" s="942"/>
      <c r="AB116" s="942"/>
      <c r="AC116" s="942"/>
      <c r="AD116" s="942"/>
      <c r="AE116" s="942"/>
      <c r="AF116" s="942"/>
      <c r="AG116" s="942"/>
      <c r="AH116" s="942"/>
      <c r="AI116" s="942"/>
      <c r="AJ116" s="942"/>
      <c r="AK116" s="942"/>
    </row>
    <row r="117" spans="1:37" x14ac:dyDescent="0.15">
      <c r="A117" s="1"/>
      <c r="B117" s="1"/>
      <c r="C117" s="535"/>
      <c r="D117" s="18"/>
      <c r="E117" s="18"/>
      <c r="F117" s="18"/>
      <c r="G117" s="226"/>
      <c r="H117" s="226"/>
      <c r="I117" s="226"/>
      <c r="J117" s="226"/>
      <c r="K117" s="226"/>
      <c r="L117" s="536"/>
      <c r="M117" s="942"/>
      <c r="N117" s="942"/>
      <c r="O117" s="942"/>
      <c r="P117" s="942"/>
      <c r="Q117" s="942"/>
      <c r="R117" s="942"/>
      <c r="S117" s="942"/>
      <c r="T117" s="942"/>
      <c r="U117" s="942"/>
      <c r="V117" s="942"/>
      <c r="W117" s="942"/>
      <c r="X117" s="942"/>
      <c r="Y117" s="942"/>
      <c r="Z117" s="942"/>
      <c r="AA117" s="942"/>
      <c r="AB117" s="942"/>
      <c r="AC117" s="942"/>
      <c r="AD117" s="942"/>
      <c r="AE117" s="942"/>
      <c r="AF117" s="942"/>
      <c r="AG117" s="942"/>
      <c r="AH117" s="942"/>
      <c r="AI117" s="942"/>
      <c r="AJ117" s="942"/>
      <c r="AK117" s="942"/>
    </row>
    <row r="118" spans="1:37" x14ac:dyDescent="0.15">
      <c r="A118" s="1"/>
      <c r="B118" s="1"/>
      <c r="C118" s="535"/>
      <c r="D118" s="18"/>
      <c r="E118" s="18"/>
      <c r="F118" s="18"/>
      <c r="G118" s="226"/>
      <c r="H118" s="226"/>
      <c r="I118" s="226"/>
      <c r="J118" s="226"/>
      <c r="K118" s="226"/>
      <c r="L118" s="536"/>
      <c r="M118" s="942"/>
      <c r="N118" s="942"/>
      <c r="O118" s="942"/>
      <c r="P118" s="942"/>
      <c r="Q118" s="942"/>
      <c r="R118" s="942"/>
      <c r="S118" s="942"/>
      <c r="T118" s="942"/>
      <c r="U118" s="942"/>
      <c r="V118" s="942"/>
      <c r="W118" s="942"/>
      <c r="X118" s="942"/>
      <c r="Y118" s="942"/>
      <c r="Z118" s="942"/>
      <c r="AA118" s="942"/>
      <c r="AB118" s="942"/>
      <c r="AC118" s="942"/>
      <c r="AD118" s="942"/>
      <c r="AE118" s="942"/>
      <c r="AF118" s="942"/>
      <c r="AG118" s="942"/>
      <c r="AH118" s="942"/>
      <c r="AI118" s="942"/>
      <c r="AJ118" s="942"/>
      <c r="AK118" s="942"/>
    </row>
    <row r="119" spans="1:37" x14ac:dyDescent="0.15">
      <c r="A119" s="1"/>
      <c r="B119" s="1"/>
      <c r="C119" s="535"/>
      <c r="D119" s="18"/>
      <c r="E119" s="18"/>
      <c r="F119" s="18"/>
      <c r="G119" s="226"/>
      <c r="H119" s="226"/>
      <c r="I119" s="226"/>
      <c r="J119" s="226"/>
      <c r="K119" s="226"/>
      <c r="L119" s="536"/>
      <c r="M119" s="942"/>
      <c r="N119" s="942"/>
      <c r="O119" s="942"/>
      <c r="P119" s="942"/>
      <c r="Q119" s="942"/>
      <c r="R119" s="942"/>
      <c r="S119" s="942"/>
      <c r="T119" s="942"/>
      <c r="U119" s="942"/>
      <c r="V119" s="942"/>
      <c r="W119" s="942"/>
      <c r="X119" s="942"/>
      <c r="Y119" s="942"/>
      <c r="Z119" s="942"/>
      <c r="AA119" s="942"/>
      <c r="AB119" s="942"/>
      <c r="AC119" s="942"/>
      <c r="AD119" s="942"/>
      <c r="AE119" s="942"/>
      <c r="AF119" s="942"/>
      <c r="AG119" s="942"/>
      <c r="AH119" s="942"/>
      <c r="AI119" s="942"/>
      <c r="AJ119" s="942"/>
      <c r="AK119" s="942"/>
    </row>
    <row r="120" spans="1:37" x14ac:dyDescent="0.15">
      <c r="A120" s="1"/>
      <c r="B120" s="1"/>
      <c r="C120" s="535"/>
      <c r="D120" s="18"/>
      <c r="E120" s="18"/>
      <c r="F120" s="18"/>
      <c r="G120" s="226"/>
      <c r="H120" s="226"/>
      <c r="I120" s="226"/>
      <c r="J120" s="226"/>
      <c r="K120" s="226"/>
      <c r="L120" s="536"/>
      <c r="M120" s="942"/>
      <c r="N120" s="942"/>
      <c r="O120" s="942"/>
      <c r="P120" s="942"/>
      <c r="Q120" s="942"/>
      <c r="R120" s="942"/>
      <c r="S120" s="942"/>
      <c r="T120" s="942"/>
      <c r="U120" s="942"/>
      <c r="V120" s="942"/>
      <c r="W120" s="942"/>
      <c r="X120" s="942"/>
      <c r="Y120" s="942"/>
      <c r="Z120" s="942"/>
      <c r="AA120" s="942"/>
      <c r="AB120" s="942"/>
      <c r="AC120" s="942"/>
      <c r="AD120" s="942"/>
      <c r="AE120" s="942"/>
      <c r="AF120" s="942"/>
      <c r="AG120" s="942"/>
      <c r="AH120" s="942"/>
      <c r="AI120" s="942"/>
      <c r="AJ120" s="942"/>
      <c r="AK120" s="942"/>
    </row>
    <row r="121" spans="1:37" x14ac:dyDescent="0.15">
      <c r="A121" s="1"/>
      <c r="B121" s="1"/>
      <c r="C121" s="535"/>
      <c r="D121" s="18"/>
      <c r="E121" s="18"/>
      <c r="F121" s="18"/>
      <c r="G121" s="226"/>
      <c r="H121" s="226"/>
      <c r="I121" s="226"/>
      <c r="J121" s="226"/>
      <c r="K121" s="226"/>
      <c r="L121" s="536"/>
      <c r="M121" s="942"/>
      <c r="N121" s="942"/>
      <c r="O121" s="942"/>
      <c r="P121" s="942"/>
      <c r="Q121" s="942"/>
      <c r="R121" s="942"/>
      <c r="S121" s="942"/>
      <c r="T121" s="942"/>
      <c r="U121" s="942"/>
      <c r="V121" s="942"/>
      <c r="W121" s="942"/>
      <c r="X121" s="942"/>
      <c r="Y121" s="942"/>
      <c r="Z121" s="942"/>
      <c r="AA121" s="942"/>
      <c r="AB121" s="942"/>
      <c r="AC121" s="942"/>
      <c r="AD121" s="942"/>
      <c r="AE121" s="942"/>
      <c r="AF121" s="942"/>
      <c r="AG121" s="942"/>
      <c r="AH121" s="942"/>
      <c r="AI121" s="942"/>
      <c r="AJ121" s="942"/>
      <c r="AK121" s="942"/>
    </row>
    <row r="122" spans="1:37" x14ac:dyDescent="0.15">
      <c r="A122" s="1"/>
      <c r="B122" s="1"/>
      <c r="C122" s="535"/>
      <c r="D122" s="18"/>
      <c r="E122" s="18"/>
      <c r="F122" s="18"/>
      <c r="G122" s="226"/>
      <c r="H122" s="226"/>
      <c r="I122" s="226"/>
      <c r="J122" s="226"/>
      <c r="K122" s="226"/>
      <c r="L122" s="536"/>
      <c r="M122" s="942"/>
      <c r="N122" s="942"/>
      <c r="O122" s="942"/>
      <c r="P122" s="942"/>
      <c r="Q122" s="942"/>
      <c r="R122" s="942"/>
      <c r="S122" s="942"/>
      <c r="T122" s="942"/>
      <c r="U122" s="942"/>
      <c r="V122" s="942"/>
      <c r="W122" s="942"/>
      <c r="X122" s="942"/>
      <c r="Y122" s="942"/>
      <c r="Z122" s="942"/>
      <c r="AA122" s="942"/>
      <c r="AB122" s="942"/>
      <c r="AC122" s="942"/>
      <c r="AD122" s="942"/>
      <c r="AE122" s="942"/>
      <c r="AF122" s="942"/>
      <c r="AG122" s="942"/>
      <c r="AH122" s="942"/>
      <c r="AI122" s="942"/>
      <c r="AJ122" s="942"/>
      <c r="AK122" s="942"/>
    </row>
    <row r="123" spans="1:37" x14ac:dyDescent="0.15">
      <c r="A123" s="1"/>
      <c r="B123" s="1"/>
      <c r="C123" s="535"/>
      <c r="D123" s="18"/>
      <c r="E123" s="18"/>
      <c r="F123" s="18"/>
      <c r="G123" s="226"/>
      <c r="H123" s="226"/>
      <c r="I123" s="226"/>
      <c r="J123" s="226"/>
      <c r="K123" s="226"/>
      <c r="L123" s="536"/>
      <c r="M123" s="942"/>
      <c r="N123" s="942"/>
      <c r="O123" s="942"/>
      <c r="P123" s="942"/>
      <c r="Q123" s="942"/>
      <c r="R123" s="942"/>
      <c r="S123" s="942"/>
      <c r="T123" s="942"/>
      <c r="U123" s="942"/>
      <c r="V123" s="942"/>
      <c r="W123" s="942"/>
      <c r="X123" s="942"/>
      <c r="Y123" s="942"/>
      <c r="Z123" s="942"/>
      <c r="AA123" s="942"/>
      <c r="AB123" s="942"/>
      <c r="AC123" s="942"/>
      <c r="AD123" s="942"/>
      <c r="AE123" s="942"/>
      <c r="AF123" s="942"/>
      <c r="AG123" s="942"/>
      <c r="AH123" s="942"/>
      <c r="AI123" s="942"/>
      <c r="AJ123" s="942"/>
      <c r="AK123" s="942"/>
    </row>
    <row r="124" spans="1:37" x14ac:dyDescent="0.15">
      <c r="A124" s="1"/>
      <c r="B124" s="1"/>
      <c r="C124" s="535"/>
      <c r="D124" s="18"/>
      <c r="E124" s="18"/>
      <c r="F124" s="18"/>
      <c r="G124" s="226"/>
      <c r="H124" s="226"/>
      <c r="I124" s="226"/>
      <c r="J124" s="226"/>
      <c r="K124" s="226"/>
      <c r="L124" s="536"/>
      <c r="M124" s="942"/>
      <c r="N124" s="942"/>
      <c r="O124" s="942"/>
      <c r="P124" s="942"/>
      <c r="Q124" s="942"/>
      <c r="R124" s="942"/>
      <c r="S124" s="942"/>
      <c r="T124" s="942"/>
      <c r="U124" s="942"/>
      <c r="V124" s="942"/>
      <c r="W124" s="942"/>
      <c r="X124" s="942"/>
      <c r="Y124" s="942"/>
      <c r="Z124" s="942"/>
      <c r="AA124" s="942"/>
      <c r="AB124" s="942"/>
      <c r="AC124" s="942"/>
      <c r="AD124" s="942"/>
      <c r="AE124" s="942"/>
      <c r="AF124" s="942"/>
      <c r="AG124" s="942"/>
      <c r="AH124" s="942"/>
      <c r="AI124" s="942"/>
      <c r="AJ124" s="942"/>
      <c r="AK124" s="942"/>
    </row>
    <row r="125" spans="1:37" x14ac:dyDescent="0.15">
      <c r="A125" s="1"/>
      <c r="B125" s="1"/>
      <c r="C125" s="535"/>
      <c r="D125" s="18"/>
      <c r="E125" s="18"/>
      <c r="F125" s="18"/>
      <c r="G125" s="226"/>
      <c r="H125" s="226"/>
      <c r="I125" s="226"/>
      <c r="J125" s="226"/>
      <c r="K125" s="226"/>
      <c r="L125" s="536"/>
      <c r="M125" s="942"/>
      <c r="N125" s="942"/>
      <c r="O125" s="942"/>
      <c r="P125" s="942"/>
      <c r="Q125" s="942"/>
      <c r="R125" s="942"/>
      <c r="S125" s="942"/>
      <c r="T125" s="942"/>
      <c r="U125" s="942"/>
      <c r="V125" s="942"/>
      <c r="W125" s="942"/>
      <c r="X125" s="942"/>
      <c r="Y125" s="942"/>
      <c r="Z125" s="942"/>
      <c r="AA125" s="942"/>
      <c r="AB125" s="942"/>
      <c r="AC125" s="942"/>
      <c r="AD125" s="942"/>
      <c r="AE125" s="942"/>
      <c r="AF125" s="942"/>
      <c r="AG125" s="942"/>
      <c r="AH125" s="942"/>
      <c r="AI125" s="942"/>
      <c r="AJ125" s="942"/>
      <c r="AK125" s="942"/>
    </row>
    <row r="126" spans="1:37" x14ac:dyDescent="0.15">
      <c r="A126" s="1"/>
      <c r="B126" s="1"/>
      <c r="C126" s="535"/>
      <c r="D126" s="18"/>
      <c r="E126" s="18"/>
      <c r="F126" s="18"/>
      <c r="G126" s="226"/>
      <c r="H126" s="226"/>
      <c r="I126" s="226"/>
      <c r="J126" s="226"/>
      <c r="K126" s="226"/>
      <c r="L126" s="536"/>
      <c r="M126" s="942"/>
      <c r="N126" s="942"/>
      <c r="O126" s="942"/>
      <c r="P126" s="942"/>
      <c r="Q126" s="942"/>
      <c r="R126" s="942"/>
      <c r="S126" s="942"/>
      <c r="T126" s="942"/>
      <c r="U126" s="942"/>
      <c r="V126" s="942"/>
      <c r="W126" s="942"/>
      <c r="X126" s="942"/>
      <c r="Y126" s="942"/>
      <c r="Z126" s="942"/>
      <c r="AA126" s="942"/>
      <c r="AB126" s="942"/>
      <c r="AC126" s="942"/>
      <c r="AD126" s="942"/>
      <c r="AE126" s="942"/>
      <c r="AF126" s="942"/>
      <c r="AG126" s="942"/>
      <c r="AH126" s="942"/>
      <c r="AI126" s="942"/>
      <c r="AJ126" s="942"/>
      <c r="AK126" s="942"/>
    </row>
    <row r="127" spans="1:37" x14ac:dyDescent="0.15">
      <c r="A127" s="1"/>
      <c r="B127" s="1"/>
      <c r="C127" s="535"/>
      <c r="D127" s="18"/>
      <c r="E127" s="18"/>
      <c r="F127" s="18"/>
      <c r="G127" s="226"/>
      <c r="H127" s="226"/>
      <c r="I127" s="226"/>
      <c r="J127" s="226"/>
      <c r="K127" s="226"/>
      <c r="L127" s="536"/>
      <c r="M127" s="942"/>
      <c r="N127" s="942"/>
      <c r="O127" s="942"/>
      <c r="P127" s="942"/>
      <c r="Q127" s="942"/>
      <c r="R127" s="942"/>
      <c r="S127" s="942"/>
      <c r="T127" s="942"/>
      <c r="U127" s="942"/>
      <c r="V127" s="942"/>
      <c r="W127" s="942"/>
      <c r="X127" s="942"/>
      <c r="Y127" s="942"/>
      <c r="Z127" s="942"/>
      <c r="AA127" s="942"/>
      <c r="AB127" s="942"/>
      <c r="AC127" s="942"/>
      <c r="AD127" s="942"/>
      <c r="AE127" s="942"/>
      <c r="AF127" s="942"/>
      <c r="AG127" s="942"/>
      <c r="AH127" s="942"/>
      <c r="AI127" s="942"/>
      <c r="AJ127" s="942"/>
      <c r="AK127" s="942"/>
    </row>
    <row r="128" spans="1:37" x14ac:dyDescent="0.15">
      <c r="A128" s="1"/>
      <c r="B128" s="1"/>
      <c r="C128" s="535"/>
      <c r="D128" s="18"/>
      <c r="E128" s="18"/>
      <c r="F128" s="18"/>
      <c r="G128" s="226"/>
      <c r="H128" s="226"/>
      <c r="I128" s="226"/>
      <c r="J128" s="226"/>
      <c r="K128" s="226"/>
      <c r="L128" s="536"/>
      <c r="M128" s="942"/>
      <c r="N128" s="942"/>
      <c r="O128" s="942"/>
      <c r="P128" s="942"/>
      <c r="Q128" s="942"/>
      <c r="R128" s="942"/>
      <c r="S128" s="942"/>
      <c r="T128" s="942"/>
      <c r="U128" s="942"/>
      <c r="V128" s="942"/>
      <c r="W128" s="942"/>
      <c r="X128" s="942"/>
      <c r="Y128" s="942"/>
      <c r="Z128" s="942"/>
      <c r="AA128" s="942"/>
      <c r="AB128" s="942"/>
      <c r="AC128" s="942"/>
      <c r="AD128" s="942"/>
      <c r="AE128" s="942"/>
      <c r="AF128" s="942"/>
      <c r="AG128" s="942"/>
      <c r="AH128" s="942"/>
      <c r="AI128" s="942"/>
      <c r="AJ128" s="942"/>
      <c r="AK128" s="942"/>
    </row>
    <row r="129" spans="1:37" x14ac:dyDescent="0.15">
      <c r="A129" s="1"/>
      <c r="B129" s="1"/>
      <c r="C129" s="535"/>
      <c r="D129" s="18"/>
      <c r="E129" s="18"/>
      <c r="F129" s="18"/>
      <c r="G129" s="226"/>
      <c r="H129" s="226"/>
      <c r="I129" s="226"/>
      <c r="J129" s="226"/>
      <c r="K129" s="226"/>
      <c r="L129" s="536"/>
      <c r="M129" s="942"/>
      <c r="N129" s="942"/>
      <c r="O129" s="942"/>
      <c r="P129" s="942"/>
      <c r="Q129" s="942"/>
      <c r="R129" s="942"/>
      <c r="S129" s="942"/>
      <c r="T129" s="942"/>
      <c r="U129" s="942"/>
      <c r="V129" s="942"/>
      <c r="W129" s="942"/>
      <c r="X129" s="942"/>
      <c r="Y129" s="942"/>
      <c r="Z129" s="942"/>
      <c r="AA129" s="942"/>
      <c r="AB129" s="942"/>
      <c r="AC129" s="942"/>
      <c r="AD129" s="942"/>
      <c r="AE129" s="942"/>
      <c r="AF129" s="942"/>
      <c r="AG129" s="942"/>
      <c r="AH129" s="942"/>
      <c r="AI129" s="942"/>
      <c r="AJ129" s="942"/>
      <c r="AK129" s="942"/>
    </row>
    <row r="130" spans="1:37" ht="18.75" customHeight="1" thickBot="1" x14ac:dyDescent="0.2">
      <c r="A130" s="1"/>
      <c r="B130" s="1"/>
      <c r="C130" s="537"/>
      <c r="D130" s="538"/>
      <c r="E130" s="538"/>
      <c r="F130" s="538"/>
      <c r="G130" s="1968"/>
      <c r="H130" s="1968"/>
      <c r="I130" s="1968"/>
      <c r="J130" s="1968"/>
      <c r="K130" s="1968"/>
      <c r="L130" s="539"/>
      <c r="M130" s="942"/>
      <c r="N130" s="942"/>
      <c r="O130" s="942"/>
      <c r="P130" s="942"/>
      <c r="Q130" s="942"/>
      <c r="R130" s="942"/>
      <c r="S130" s="942"/>
      <c r="T130" s="942"/>
      <c r="U130" s="942"/>
      <c r="V130" s="942"/>
      <c r="W130" s="942"/>
      <c r="X130" s="942"/>
      <c r="Y130" s="942"/>
      <c r="Z130" s="942"/>
      <c r="AA130" s="942"/>
      <c r="AB130" s="942"/>
      <c r="AC130" s="942"/>
      <c r="AD130" s="942"/>
      <c r="AE130" s="942"/>
      <c r="AF130" s="942"/>
      <c r="AG130" s="942"/>
      <c r="AH130" s="942"/>
      <c r="AI130" s="942"/>
      <c r="AJ130" s="942"/>
      <c r="AK130" s="942"/>
    </row>
    <row r="131" spans="1:37" x14ac:dyDescent="0.15">
      <c r="A131" s="1"/>
      <c r="B131" s="1"/>
      <c r="C131" s="1"/>
      <c r="D131" s="1"/>
      <c r="E131" s="1"/>
      <c r="F131" s="1"/>
      <c r="G131" s="28"/>
      <c r="H131" s="28"/>
      <c r="I131" s="28"/>
      <c r="J131" s="28"/>
      <c r="K131" s="28"/>
      <c r="L131" s="1"/>
      <c r="M131" s="942"/>
      <c r="N131" s="942"/>
      <c r="O131" s="942"/>
      <c r="P131" s="942"/>
      <c r="Q131" s="942"/>
      <c r="R131" s="942"/>
      <c r="S131" s="942"/>
      <c r="T131" s="942"/>
      <c r="U131" s="942"/>
      <c r="V131" s="942"/>
      <c r="W131" s="942"/>
      <c r="X131" s="942"/>
      <c r="Y131" s="942"/>
      <c r="Z131" s="942"/>
      <c r="AA131" s="942"/>
      <c r="AB131" s="942"/>
      <c r="AC131" s="942"/>
      <c r="AD131" s="942"/>
      <c r="AE131" s="942"/>
      <c r="AF131" s="942"/>
      <c r="AG131" s="942"/>
      <c r="AH131" s="942"/>
      <c r="AI131" s="942"/>
      <c r="AJ131" s="942"/>
      <c r="AK131" s="942"/>
    </row>
    <row r="132" spans="1:37" x14ac:dyDescent="0.15">
      <c r="A132" s="1"/>
      <c r="B132" s="1"/>
      <c r="C132" s="1"/>
      <c r="D132" s="1"/>
      <c r="E132" s="1"/>
      <c r="F132" s="1"/>
      <c r="G132" s="28"/>
      <c r="H132" s="28"/>
      <c r="I132" s="28"/>
      <c r="J132" s="28"/>
      <c r="K132" s="28"/>
      <c r="L132" s="1"/>
      <c r="M132" s="942"/>
      <c r="N132" s="942"/>
      <c r="O132" s="942"/>
      <c r="P132" s="942"/>
      <c r="Q132" s="942"/>
      <c r="R132" s="942"/>
      <c r="S132" s="942"/>
      <c r="T132" s="942"/>
      <c r="U132" s="942"/>
      <c r="V132" s="942"/>
      <c r="W132" s="942"/>
      <c r="X132" s="942"/>
      <c r="Y132" s="942"/>
      <c r="Z132" s="942"/>
      <c r="AA132" s="942"/>
      <c r="AB132" s="942"/>
      <c r="AC132" s="942"/>
      <c r="AD132" s="942"/>
      <c r="AE132" s="942"/>
      <c r="AF132" s="942"/>
      <c r="AG132" s="942"/>
      <c r="AH132" s="942"/>
      <c r="AI132" s="942"/>
      <c r="AJ132" s="942"/>
      <c r="AK132" s="942"/>
    </row>
    <row r="133" spans="1:37" x14ac:dyDescent="0.15">
      <c r="A133" s="1"/>
      <c r="B133" s="1"/>
      <c r="C133" s="1"/>
      <c r="D133" s="1"/>
      <c r="E133" s="1"/>
      <c r="F133" s="1"/>
      <c r="G133" s="28"/>
      <c r="H133" s="28"/>
      <c r="I133" s="28"/>
      <c r="J133" s="28"/>
      <c r="K133" s="28"/>
      <c r="L133" s="1"/>
      <c r="M133" s="942"/>
      <c r="N133" s="942"/>
      <c r="O133" s="942"/>
      <c r="P133" s="942"/>
      <c r="Q133" s="942"/>
      <c r="R133" s="942"/>
      <c r="S133" s="942"/>
      <c r="T133" s="942"/>
      <c r="U133" s="942"/>
      <c r="V133" s="942"/>
      <c r="W133" s="942"/>
      <c r="X133" s="942"/>
      <c r="Y133" s="942"/>
      <c r="Z133" s="942"/>
      <c r="AA133" s="942"/>
      <c r="AB133" s="942"/>
      <c r="AC133" s="942"/>
      <c r="AD133" s="942"/>
      <c r="AE133" s="942"/>
      <c r="AF133" s="942"/>
      <c r="AG133" s="942"/>
      <c r="AH133" s="942"/>
      <c r="AI133" s="942"/>
      <c r="AJ133" s="942"/>
      <c r="AK133" s="942"/>
    </row>
    <row r="134" spans="1:37" x14ac:dyDescent="0.15">
      <c r="A134" s="1"/>
      <c r="B134" s="1"/>
      <c r="C134" s="1"/>
      <c r="D134" s="1"/>
      <c r="E134" s="1"/>
      <c r="F134" s="1"/>
      <c r="G134" s="28"/>
      <c r="H134" s="28"/>
      <c r="I134" s="28"/>
      <c r="J134" s="28"/>
      <c r="K134" s="28"/>
      <c r="L134" s="1"/>
      <c r="M134" s="942"/>
      <c r="N134" s="942"/>
      <c r="O134" s="942"/>
      <c r="P134" s="942"/>
      <c r="Q134" s="942"/>
      <c r="R134" s="942"/>
      <c r="S134" s="942"/>
      <c r="T134" s="942"/>
      <c r="U134" s="942"/>
      <c r="V134" s="942"/>
      <c r="W134" s="942"/>
      <c r="X134" s="942"/>
      <c r="Y134" s="942"/>
      <c r="Z134" s="942"/>
      <c r="AA134" s="942"/>
      <c r="AB134" s="942"/>
      <c r="AC134" s="942"/>
      <c r="AD134" s="942"/>
      <c r="AE134" s="942"/>
      <c r="AF134" s="942"/>
      <c r="AG134" s="942"/>
      <c r="AH134" s="942"/>
      <c r="AI134" s="942"/>
      <c r="AJ134" s="942"/>
      <c r="AK134" s="942"/>
    </row>
    <row r="135" spans="1:37" x14ac:dyDescent="0.15">
      <c r="A135" s="1"/>
      <c r="B135" s="1"/>
      <c r="C135" s="1"/>
      <c r="D135" s="1"/>
      <c r="E135" s="1"/>
      <c r="F135" s="1"/>
      <c r="G135" s="28"/>
      <c r="H135" s="28"/>
      <c r="I135" s="28"/>
      <c r="J135" s="28"/>
      <c r="K135" s="28"/>
      <c r="L135" s="1"/>
      <c r="M135" s="942"/>
      <c r="N135" s="942"/>
      <c r="O135" s="942"/>
      <c r="P135" s="942"/>
      <c r="Q135" s="942"/>
      <c r="R135" s="942"/>
      <c r="S135" s="942"/>
      <c r="T135" s="942"/>
      <c r="U135" s="942"/>
      <c r="V135" s="942"/>
      <c r="W135" s="942"/>
      <c r="X135" s="942"/>
      <c r="Y135" s="942"/>
      <c r="Z135" s="942"/>
      <c r="AA135" s="942"/>
      <c r="AB135" s="942"/>
      <c r="AC135" s="942"/>
      <c r="AD135" s="942"/>
      <c r="AE135" s="942"/>
      <c r="AF135" s="942"/>
      <c r="AG135" s="942"/>
      <c r="AH135" s="942"/>
      <c r="AI135" s="942"/>
      <c r="AJ135" s="942"/>
      <c r="AK135" s="942"/>
    </row>
    <row r="136" spans="1:37" x14ac:dyDescent="0.15">
      <c r="A136" s="1"/>
      <c r="B136" s="1"/>
      <c r="C136" s="1"/>
      <c r="D136" s="1"/>
      <c r="E136" s="1"/>
      <c r="F136" s="1"/>
      <c r="G136" s="28"/>
      <c r="H136" s="28"/>
      <c r="I136" s="28"/>
      <c r="J136" s="28"/>
      <c r="K136" s="28"/>
      <c r="L136" s="1"/>
      <c r="M136" s="942"/>
      <c r="N136" s="942"/>
      <c r="O136" s="942"/>
      <c r="P136" s="942"/>
      <c r="Q136" s="942"/>
      <c r="R136" s="942"/>
      <c r="S136" s="942"/>
      <c r="T136" s="942"/>
      <c r="U136" s="942"/>
      <c r="V136" s="942"/>
      <c r="W136" s="942"/>
      <c r="X136" s="942"/>
      <c r="Y136" s="942"/>
      <c r="Z136" s="942"/>
      <c r="AA136" s="942"/>
      <c r="AB136" s="942"/>
      <c r="AC136" s="942"/>
      <c r="AD136" s="942"/>
      <c r="AE136" s="942"/>
      <c r="AF136" s="942"/>
      <c r="AG136" s="942"/>
      <c r="AH136" s="942"/>
      <c r="AI136" s="942"/>
      <c r="AJ136" s="942"/>
      <c r="AK136" s="942"/>
    </row>
    <row r="137" spans="1:37" x14ac:dyDescent="0.15">
      <c r="A137" s="1"/>
      <c r="B137" s="1"/>
      <c r="C137" s="1"/>
      <c r="D137" s="1"/>
      <c r="E137" s="1"/>
      <c r="F137" s="1"/>
      <c r="G137" s="28"/>
      <c r="H137" s="28"/>
      <c r="I137" s="28"/>
      <c r="J137" s="28"/>
      <c r="K137" s="28"/>
      <c r="L137" s="1"/>
      <c r="M137" s="942"/>
      <c r="N137" s="942"/>
      <c r="O137" s="942"/>
      <c r="P137" s="942"/>
      <c r="Q137" s="942"/>
      <c r="R137" s="942"/>
      <c r="S137" s="942"/>
      <c r="T137" s="942"/>
      <c r="U137" s="942"/>
      <c r="V137" s="942"/>
      <c r="W137" s="942"/>
      <c r="X137" s="942"/>
      <c r="Y137" s="942"/>
      <c r="Z137" s="942"/>
      <c r="AA137" s="942"/>
      <c r="AB137" s="942"/>
      <c r="AC137" s="942"/>
      <c r="AD137" s="942"/>
      <c r="AE137" s="942"/>
      <c r="AF137" s="942"/>
      <c r="AG137" s="942"/>
      <c r="AH137" s="942"/>
      <c r="AI137" s="942"/>
      <c r="AJ137" s="942"/>
      <c r="AK137" s="942"/>
    </row>
    <row r="138" spans="1:37" x14ac:dyDescent="0.15">
      <c r="A138" s="1"/>
      <c r="B138" s="1"/>
      <c r="C138" s="1"/>
      <c r="D138" s="1"/>
      <c r="E138" s="1"/>
      <c r="F138" s="1"/>
      <c r="G138" s="28"/>
      <c r="H138" s="28"/>
      <c r="I138" s="28"/>
      <c r="J138" s="28"/>
      <c r="K138" s="28"/>
      <c r="L138" s="1"/>
      <c r="M138" s="942"/>
      <c r="N138" s="942"/>
      <c r="O138" s="942"/>
      <c r="P138" s="942"/>
      <c r="Q138" s="942"/>
      <c r="R138" s="942"/>
      <c r="S138" s="942"/>
      <c r="T138" s="942"/>
      <c r="U138" s="942"/>
      <c r="V138" s="942"/>
      <c r="W138" s="942"/>
      <c r="X138" s="942"/>
      <c r="Y138" s="942"/>
      <c r="Z138" s="942"/>
      <c r="AA138" s="942"/>
      <c r="AB138" s="942"/>
      <c r="AC138" s="942"/>
      <c r="AD138" s="942"/>
      <c r="AE138" s="942"/>
      <c r="AF138" s="942"/>
      <c r="AG138" s="942"/>
      <c r="AH138" s="942"/>
      <c r="AI138" s="942"/>
      <c r="AJ138" s="942"/>
      <c r="AK138" s="942"/>
    </row>
    <row r="139" spans="1:37" x14ac:dyDescent="0.15">
      <c r="A139" s="1"/>
      <c r="B139" s="1"/>
      <c r="C139" s="1"/>
      <c r="D139" s="1"/>
      <c r="E139" s="1"/>
      <c r="F139" s="1"/>
      <c r="G139" s="28"/>
      <c r="H139" s="28"/>
      <c r="I139" s="28"/>
      <c r="J139" s="28"/>
      <c r="K139" s="28"/>
      <c r="L139" s="1"/>
      <c r="M139" s="942"/>
      <c r="N139" s="942"/>
      <c r="O139" s="942"/>
      <c r="P139" s="942"/>
      <c r="Q139" s="942"/>
      <c r="R139" s="942"/>
      <c r="S139" s="942"/>
      <c r="T139" s="942"/>
      <c r="U139" s="942"/>
      <c r="V139" s="942"/>
      <c r="W139" s="942"/>
      <c r="X139" s="942"/>
      <c r="Y139" s="942"/>
      <c r="Z139" s="942"/>
      <c r="AA139" s="942"/>
      <c r="AB139" s="942"/>
      <c r="AC139" s="942"/>
      <c r="AD139" s="942"/>
      <c r="AE139" s="942"/>
      <c r="AF139" s="942"/>
      <c r="AG139" s="942"/>
      <c r="AH139" s="942"/>
      <c r="AI139" s="942"/>
      <c r="AJ139" s="942"/>
      <c r="AK139" s="942"/>
    </row>
    <row r="140" spans="1:37" x14ac:dyDescent="0.15">
      <c r="A140" s="1"/>
      <c r="B140" s="1"/>
      <c r="C140" s="1"/>
      <c r="D140" s="1"/>
      <c r="E140" s="1"/>
      <c r="F140" s="1"/>
      <c r="G140" s="28"/>
      <c r="H140" s="28"/>
      <c r="I140" s="28"/>
      <c r="J140" s="28"/>
      <c r="K140" s="28"/>
      <c r="L140" s="1"/>
      <c r="M140" s="942"/>
      <c r="N140" s="942"/>
      <c r="O140" s="942"/>
      <c r="P140" s="942"/>
      <c r="Q140" s="942"/>
      <c r="R140" s="942"/>
      <c r="S140" s="942"/>
      <c r="T140" s="942"/>
      <c r="U140" s="942"/>
      <c r="V140" s="942"/>
      <c r="W140" s="942"/>
      <c r="X140" s="942"/>
      <c r="Y140" s="942"/>
      <c r="Z140" s="942"/>
      <c r="AA140" s="942"/>
      <c r="AB140" s="942"/>
      <c r="AC140" s="942"/>
      <c r="AD140" s="942"/>
      <c r="AE140" s="942"/>
      <c r="AF140" s="942"/>
      <c r="AG140" s="942"/>
      <c r="AH140" s="942"/>
      <c r="AI140" s="942"/>
      <c r="AJ140" s="942"/>
      <c r="AK140" s="942"/>
    </row>
    <row r="141" spans="1:37" x14ac:dyDescent="0.15">
      <c r="A141" s="1"/>
      <c r="B141" s="1"/>
      <c r="C141" s="1"/>
      <c r="D141" s="1"/>
      <c r="E141" s="1"/>
      <c r="F141" s="1"/>
      <c r="G141" s="28"/>
      <c r="H141" s="28"/>
      <c r="I141" s="28"/>
      <c r="J141" s="28"/>
      <c r="K141" s="28"/>
      <c r="L141" s="1"/>
      <c r="M141" s="942"/>
      <c r="N141" s="942"/>
      <c r="O141" s="942"/>
      <c r="P141" s="942"/>
      <c r="Q141" s="942"/>
      <c r="R141" s="942"/>
      <c r="S141" s="942"/>
      <c r="T141" s="942"/>
      <c r="U141" s="942"/>
      <c r="V141" s="942"/>
      <c r="W141" s="942"/>
      <c r="X141" s="942"/>
      <c r="Y141" s="942"/>
      <c r="Z141" s="942"/>
      <c r="AA141" s="942"/>
      <c r="AB141" s="942"/>
      <c r="AC141" s="942"/>
      <c r="AD141" s="942"/>
      <c r="AE141" s="942"/>
      <c r="AF141" s="942"/>
      <c r="AG141" s="942"/>
      <c r="AH141" s="942"/>
      <c r="AI141" s="942"/>
      <c r="AJ141" s="942"/>
      <c r="AK141" s="942"/>
    </row>
    <row r="142" spans="1:37" x14ac:dyDescent="0.15">
      <c r="A142" s="1"/>
      <c r="B142" s="1"/>
      <c r="C142" s="1"/>
      <c r="D142" s="1"/>
      <c r="E142" s="1"/>
      <c r="F142" s="1"/>
      <c r="G142" s="28"/>
      <c r="H142" s="28"/>
      <c r="I142" s="28"/>
      <c r="J142" s="28"/>
      <c r="K142" s="28"/>
      <c r="L142" s="1"/>
      <c r="M142" s="942"/>
      <c r="N142" s="942"/>
      <c r="O142" s="942"/>
      <c r="P142" s="942"/>
      <c r="Q142" s="942"/>
      <c r="R142" s="942"/>
      <c r="S142" s="942"/>
      <c r="T142" s="942"/>
      <c r="U142" s="942"/>
      <c r="V142" s="942"/>
      <c r="W142" s="942"/>
      <c r="X142" s="942"/>
      <c r="Y142" s="942"/>
      <c r="Z142" s="942"/>
      <c r="AA142" s="942"/>
      <c r="AB142" s="942"/>
      <c r="AC142" s="942"/>
      <c r="AD142" s="942"/>
      <c r="AE142" s="942"/>
      <c r="AF142" s="942"/>
      <c r="AG142" s="942"/>
      <c r="AH142" s="942"/>
      <c r="AI142" s="942"/>
      <c r="AJ142" s="942"/>
      <c r="AK142" s="942"/>
    </row>
    <row r="143" spans="1:37" x14ac:dyDescent="0.15">
      <c r="A143" s="1"/>
      <c r="B143" s="1"/>
      <c r="C143" s="1"/>
      <c r="D143" s="1"/>
      <c r="E143" s="1"/>
      <c r="F143" s="1"/>
      <c r="G143" s="28"/>
      <c r="H143" s="28"/>
      <c r="I143" s="28"/>
      <c r="J143" s="28"/>
      <c r="K143" s="28"/>
      <c r="L143" s="1"/>
      <c r="M143" s="942"/>
      <c r="N143" s="942"/>
      <c r="O143" s="942"/>
      <c r="P143" s="942"/>
      <c r="Q143" s="942"/>
      <c r="R143" s="942"/>
      <c r="S143" s="942"/>
      <c r="T143" s="942"/>
      <c r="U143" s="942"/>
      <c r="V143" s="942"/>
      <c r="W143" s="942"/>
      <c r="X143" s="942"/>
      <c r="Y143" s="942"/>
      <c r="Z143" s="942"/>
      <c r="AA143" s="942"/>
      <c r="AB143" s="942"/>
      <c r="AC143" s="942"/>
      <c r="AD143" s="942"/>
      <c r="AE143" s="942"/>
      <c r="AF143" s="942"/>
      <c r="AG143" s="942"/>
      <c r="AH143" s="942"/>
      <c r="AI143" s="942"/>
      <c r="AJ143" s="942"/>
      <c r="AK143" s="942"/>
    </row>
    <row r="144" spans="1:37" x14ac:dyDescent="0.15">
      <c r="A144" s="1"/>
      <c r="B144" s="1"/>
      <c r="C144" s="1"/>
      <c r="D144" s="1"/>
      <c r="E144" s="1"/>
      <c r="F144" s="1"/>
      <c r="G144" s="28"/>
      <c r="H144" s="28"/>
      <c r="I144" s="28"/>
      <c r="J144" s="28"/>
      <c r="K144" s="28"/>
      <c r="L144" s="1"/>
      <c r="M144" s="942"/>
      <c r="N144" s="942"/>
      <c r="O144" s="942"/>
      <c r="P144" s="942"/>
      <c r="Q144" s="942"/>
      <c r="R144" s="942"/>
      <c r="S144" s="942"/>
      <c r="T144" s="942"/>
      <c r="U144" s="942"/>
      <c r="V144" s="942"/>
      <c r="W144" s="942"/>
      <c r="X144" s="942"/>
      <c r="Y144" s="942"/>
      <c r="Z144" s="942"/>
      <c r="AA144" s="942"/>
      <c r="AB144" s="942"/>
      <c r="AC144" s="942"/>
      <c r="AD144" s="942"/>
      <c r="AE144" s="942"/>
      <c r="AF144" s="942"/>
      <c r="AG144" s="942"/>
      <c r="AH144" s="942"/>
      <c r="AI144" s="942"/>
      <c r="AJ144" s="942"/>
      <c r="AK144" s="942"/>
    </row>
    <row r="145" spans="1:37" x14ac:dyDescent="0.15">
      <c r="A145" s="1"/>
      <c r="B145" s="1"/>
      <c r="C145" s="1"/>
      <c r="D145" s="1"/>
      <c r="E145" s="1"/>
      <c r="F145" s="1"/>
      <c r="G145" s="28"/>
      <c r="H145" s="28"/>
      <c r="I145" s="28"/>
      <c r="J145" s="28"/>
      <c r="K145" s="28"/>
      <c r="L145" s="1"/>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c r="AJ145" s="942"/>
      <c r="AK145" s="942"/>
    </row>
    <row r="146" spans="1:37" x14ac:dyDescent="0.15">
      <c r="A146" s="1"/>
      <c r="B146" s="1"/>
      <c r="C146" s="1"/>
      <c r="D146" s="1"/>
      <c r="E146" s="1"/>
      <c r="F146" s="1"/>
      <c r="G146" s="28"/>
      <c r="H146" s="28"/>
      <c r="I146" s="28"/>
      <c r="J146" s="28"/>
      <c r="K146" s="28"/>
      <c r="L146" s="1"/>
      <c r="M146" s="942"/>
      <c r="N146" s="942"/>
      <c r="O146" s="942"/>
      <c r="P146" s="942"/>
      <c r="Q146" s="942"/>
      <c r="R146" s="942"/>
      <c r="S146" s="942"/>
      <c r="T146" s="942"/>
      <c r="U146" s="942"/>
      <c r="V146" s="942"/>
      <c r="W146" s="942"/>
      <c r="X146" s="942"/>
      <c r="Y146" s="942"/>
      <c r="Z146" s="942"/>
      <c r="AA146" s="942"/>
      <c r="AB146" s="942"/>
      <c r="AC146" s="942"/>
      <c r="AD146" s="942"/>
      <c r="AE146" s="942"/>
      <c r="AF146" s="942"/>
      <c r="AG146" s="942"/>
      <c r="AH146" s="942"/>
      <c r="AI146" s="942"/>
      <c r="AJ146" s="942"/>
      <c r="AK146" s="942"/>
    </row>
    <row r="147" spans="1:37" x14ac:dyDescent="0.15">
      <c r="A147" s="1"/>
      <c r="B147" s="1"/>
      <c r="C147" s="1"/>
      <c r="D147" s="1"/>
      <c r="E147" s="1"/>
      <c r="F147" s="1"/>
      <c r="G147" s="28"/>
      <c r="H147" s="28"/>
      <c r="I147" s="28"/>
      <c r="J147" s="28"/>
      <c r="K147" s="28"/>
      <c r="L147" s="1"/>
      <c r="M147" s="942"/>
      <c r="N147" s="942"/>
      <c r="O147" s="942"/>
      <c r="P147" s="942"/>
      <c r="Q147" s="942"/>
      <c r="R147" s="942"/>
      <c r="S147" s="942"/>
      <c r="T147" s="942"/>
      <c r="U147" s="942"/>
      <c r="V147" s="942"/>
      <c r="W147" s="942"/>
      <c r="X147" s="942"/>
      <c r="Y147" s="942"/>
      <c r="Z147" s="942"/>
      <c r="AA147" s="942"/>
      <c r="AB147" s="942"/>
      <c r="AC147" s="942"/>
      <c r="AD147" s="942"/>
      <c r="AE147" s="942"/>
      <c r="AF147" s="942"/>
      <c r="AG147" s="942"/>
      <c r="AH147" s="942"/>
      <c r="AI147" s="942"/>
      <c r="AJ147" s="942"/>
      <c r="AK147" s="942"/>
    </row>
    <row r="148" spans="1:37" x14ac:dyDescent="0.15">
      <c r="A148" s="1"/>
      <c r="B148" s="1"/>
      <c r="C148" s="1"/>
      <c r="D148" s="1"/>
      <c r="E148" s="1"/>
      <c r="F148" s="1"/>
      <c r="G148" s="28"/>
      <c r="H148" s="28"/>
      <c r="I148" s="28"/>
      <c r="J148" s="28"/>
      <c r="K148" s="28"/>
      <c r="L148" s="1"/>
      <c r="M148" s="942"/>
      <c r="N148" s="942"/>
      <c r="O148" s="942"/>
      <c r="P148" s="942"/>
      <c r="Q148" s="942"/>
      <c r="R148" s="942"/>
      <c r="S148" s="942"/>
      <c r="T148" s="942"/>
      <c r="U148" s="942"/>
      <c r="V148" s="942"/>
      <c r="W148" s="942"/>
      <c r="X148" s="942"/>
      <c r="Y148" s="942"/>
      <c r="Z148" s="942"/>
      <c r="AA148" s="942"/>
      <c r="AB148" s="942"/>
      <c r="AC148" s="942"/>
      <c r="AD148" s="942"/>
      <c r="AE148" s="942"/>
      <c r="AF148" s="942"/>
      <c r="AG148" s="942"/>
      <c r="AH148" s="942"/>
      <c r="AI148" s="942"/>
      <c r="AJ148" s="942"/>
      <c r="AK148" s="942"/>
    </row>
    <row r="149" spans="1:3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sheetData>
  <sheetProtection sheet="1" objects="1" scenarios="1"/>
  <mergeCells count="4">
    <mergeCell ref="B4:D4"/>
    <mergeCell ref="C91:D91"/>
    <mergeCell ref="E4:H4"/>
    <mergeCell ref="I4:K4"/>
  </mergeCells>
  <phoneticPr fontId="2" type="noConversion"/>
  <hyperlinks>
    <hyperlink ref="D69" location="'a5'!A124" display="Significado de estos ratios" xr:uid="{00000000-0004-0000-1D00-000000000000}"/>
    <hyperlink ref="J91" location="'a5'!A3" display="Volver" xr:uid="{00000000-0004-0000-1D00-000001000000}"/>
    <hyperlink ref="K2" location="FIN!A1" display="siguiente ►" xr:uid="{00000000-0004-0000-1D00-000002000000}"/>
    <hyperlink ref="G2" location="'b5'!A1" display="◄ ir anterior" xr:uid="{00000000-0004-0000-1D00-000003000000}"/>
    <hyperlink ref="F2" location="'1'!A1" display="◄ ir inicio" xr:uid="{00000000-0004-0000-1D00-000004000000}"/>
    <hyperlink ref="H2" location="pr5!A1" display="◄ presup 5" xr:uid="{00000000-0004-0000-1D00-000005000000}"/>
    <hyperlink ref="I2" location="'t5'!A1" display="◄ tesorería 5" xr:uid="{00000000-0004-0000-1D00-000006000000}"/>
    <hyperlink ref="J2" location="'b5'!A1" display="◄ balances 5" xr:uid="{00000000-0004-0000-1D00-000007000000}"/>
  </hyperlinks>
  <pageMargins left="0.75" right="0.75" top="1" bottom="1" header="0" footer="0"/>
  <drawing r:id="rId1"/>
  <legacyDrawing r:id="rId2"/>
  <extLst>
    <ext xmlns:mx="http://schemas.microsoft.com/office/mac/excel/2008/main" uri="http://schemas.microsoft.com/office/mac/excel/2008/main">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indexed="8"/>
  </sheetPr>
  <dimension ref="A4:AO338"/>
  <sheetViews>
    <sheetView topLeftCell="A21" zoomScale="75" workbookViewId="0">
      <selection activeCell="D48" sqref="D48"/>
    </sheetView>
  </sheetViews>
  <sheetFormatPr baseColWidth="10" defaultRowHeight="13" x14ac:dyDescent="0.15"/>
  <cols>
    <col min="1" max="1" width="24.83203125" customWidth="1"/>
    <col min="2" max="2" width="12.1640625" customWidth="1"/>
    <col min="3" max="3" width="12.33203125" bestFit="1" customWidth="1"/>
    <col min="4" max="6" width="12" bestFit="1" customWidth="1"/>
    <col min="7" max="7" width="11.5" bestFit="1" customWidth="1"/>
    <col min="8" max="8" width="11.5" style="475" customWidth="1"/>
    <col min="9" max="9" width="7.1640625" customWidth="1"/>
    <col min="10" max="10" width="17.5" customWidth="1"/>
    <col min="11" max="13" width="11.6640625" bestFit="1" customWidth="1"/>
    <col min="15" max="15" width="10.5" customWidth="1"/>
    <col min="16" max="16" width="14.33203125" customWidth="1"/>
    <col min="17" max="17" width="15.1640625" customWidth="1"/>
    <col min="18" max="18" width="11.6640625" bestFit="1" customWidth="1"/>
    <col min="22" max="23" width="11.6640625" bestFit="1" customWidth="1"/>
    <col min="24" max="24" width="12.33203125" bestFit="1" customWidth="1"/>
    <col min="26" max="26" width="11.6640625" bestFit="1" customWidth="1"/>
    <col min="31" max="31" width="12" customWidth="1"/>
  </cols>
  <sheetData>
    <row r="4" spans="1:17" x14ac:dyDescent="0.15">
      <c r="A4" s="2870"/>
      <c r="B4" s="2870"/>
      <c r="C4" s="2870"/>
    </row>
    <row r="5" spans="1:17" ht="16" x14ac:dyDescent="0.2">
      <c r="I5" s="427" t="s">
        <v>877</v>
      </c>
      <c r="J5" s="1548" t="s">
        <v>921</v>
      </c>
    </row>
    <row r="6" spans="1:17" x14ac:dyDescent="0.15">
      <c r="B6" s="1536"/>
      <c r="C6" s="1536"/>
      <c r="I6" s="1540"/>
      <c r="J6" s="310"/>
      <c r="K6" s="310"/>
      <c r="L6" s="310"/>
      <c r="M6" s="310"/>
      <c r="N6" s="310"/>
      <c r="O6" s="310"/>
      <c r="P6" s="310"/>
      <c r="Q6" s="311"/>
    </row>
    <row r="7" spans="1:17" x14ac:dyDescent="0.15">
      <c r="B7" s="1536"/>
      <c r="C7" s="1536"/>
      <c r="I7" s="1537"/>
      <c r="J7" s="475" t="s">
        <v>1024</v>
      </c>
      <c r="K7" s="475"/>
      <c r="M7" s="475"/>
      <c r="N7" s="475" t="s">
        <v>1025</v>
      </c>
      <c r="O7" s="475" t="s">
        <v>876</v>
      </c>
      <c r="P7" s="475"/>
      <c r="Q7" s="1553"/>
    </row>
    <row r="8" spans="1:17" x14ac:dyDescent="0.15">
      <c r="B8" s="1536"/>
      <c r="C8" s="1536"/>
      <c r="I8" s="1537" t="s">
        <v>874</v>
      </c>
      <c r="J8" s="479">
        <f>SB!$E$119</f>
        <v>81070</v>
      </c>
      <c r="L8" t="s">
        <v>875</v>
      </c>
      <c r="N8" s="1488">
        <f>+K55+D13</f>
        <v>85123.5</v>
      </c>
      <c r="O8" s="1488">
        <f>+L55+E13</f>
        <v>87677.205000000002</v>
      </c>
      <c r="P8" s="1488">
        <f>+M55+F13</f>
        <v>90307.52115</v>
      </c>
      <c r="Q8" s="1544">
        <f>+N55+G13</f>
        <v>94822.897207500006</v>
      </c>
    </row>
    <row r="9" spans="1:17" x14ac:dyDescent="0.15">
      <c r="B9" s="1536"/>
      <c r="C9" s="1536"/>
      <c r="I9" s="1537" t="s">
        <v>872</v>
      </c>
      <c r="J9" s="78">
        <f>'4a'!$E$15</f>
        <v>81070</v>
      </c>
      <c r="K9" s="668">
        <f>IF(J8=0,0,J9/J8)</f>
        <v>1</v>
      </c>
      <c r="L9" s="78">
        <f>+J8-J9</f>
        <v>0</v>
      </c>
      <c r="M9" s="668">
        <f>IF(J8=0,0,L9/J8)</f>
        <v>0</v>
      </c>
      <c r="N9" s="78">
        <f t="shared" ref="N9:Q11" si="0">+N8*$K9</f>
        <v>85123.5</v>
      </c>
      <c r="O9" s="78">
        <f t="shared" si="0"/>
        <v>87677.205000000002</v>
      </c>
      <c r="P9" s="78">
        <f t="shared" si="0"/>
        <v>90307.52115</v>
      </c>
      <c r="Q9" s="1576">
        <f t="shared" si="0"/>
        <v>94822.897207500006</v>
      </c>
    </row>
    <row r="10" spans="1:17" x14ac:dyDescent="0.15">
      <c r="A10" s="2868" t="s">
        <v>916</v>
      </c>
      <c r="B10" s="2869"/>
      <c r="C10" s="1539">
        <f>SB!$T$118</f>
        <v>0.21</v>
      </c>
      <c r="I10" s="1537" t="s">
        <v>873</v>
      </c>
      <c r="J10" s="78">
        <f>'4a'!$E$17</f>
        <v>0</v>
      </c>
      <c r="K10" s="668">
        <f>IF(J$9=0,0,J10/J$9)</f>
        <v>0</v>
      </c>
      <c r="N10" s="78">
        <f t="shared" si="0"/>
        <v>0</v>
      </c>
      <c r="O10" s="78">
        <f t="shared" si="0"/>
        <v>0</v>
      </c>
      <c r="P10" s="78">
        <f t="shared" si="0"/>
        <v>0</v>
      </c>
      <c r="Q10" s="1576">
        <f t="shared" si="0"/>
        <v>0</v>
      </c>
    </row>
    <row r="11" spans="1:17" x14ac:dyDescent="0.15">
      <c r="I11" s="1537" t="s">
        <v>1578</v>
      </c>
      <c r="J11" s="78">
        <f>'4a'!$E$18</f>
        <v>0</v>
      </c>
      <c r="K11" s="668">
        <f>IF(J10=0,0,J11/J10)</f>
        <v>0</v>
      </c>
      <c r="N11" s="78">
        <f t="shared" si="0"/>
        <v>0</v>
      </c>
      <c r="O11" s="78">
        <f t="shared" si="0"/>
        <v>0</v>
      </c>
      <c r="P11" s="78">
        <f t="shared" si="0"/>
        <v>0</v>
      </c>
      <c r="Q11" s="1576">
        <f t="shared" si="0"/>
        <v>0</v>
      </c>
    </row>
    <row r="12" spans="1:17" x14ac:dyDescent="0.15">
      <c r="C12" s="475" t="s">
        <v>1024</v>
      </c>
      <c r="D12" s="475" t="s">
        <v>1025</v>
      </c>
      <c r="E12" s="475" t="s">
        <v>1026</v>
      </c>
      <c r="F12" s="475" t="s">
        <v>1027</v>
      </c>
      <c r="G12" s="475" t="s">
        <v>1028</v>
      </c>
      <c r="I12" s="1537" t="str">
        <f>'4a'!$C$19</f>
        <v>incobrables</v>
      </c>
      <c r="J12" s="78">
        <f>'4a'!$E$19</f>
        <v>0</v>
      </c>
      <c r="K12" s="668">
        <f>IF(J$10=0,0,J12/J$10)</f>
        <v>0</v>
      </c>
      <c r="N12" s="78">
        <f>+N10*$K12</f>
        <v>0</v>
      </c>
      <c r="O12" s="78">
        <f>+O10*$K12</f>
        <v>0</v>
      </c>
      <c r="P12" s="78">
        <f>+P10*$K12</f>
        <v>0</v>
      </c>
      <c r="Q12" s="1576">
        <f>+Q10*$K12</f>
        <v>0</v>
      </c>
    </row>
    <row r="13" spans="1:17" x14ac:dyDescent="0.15">
      <c r="B13" t="s">
        <v>1559</v>
      </c>
      <c r="C13" s="78">
        <f>'pr5'!E11</f>
        <v>67000</v>
      </c>
      <c r="D13" s="78">
        <f>D58</f>
        <v>70350</v>
      </c>
      <c r="E13" s="78">
        <f>E58</f>
        <v>72460.5</v>
      </c>
      <c r="F13" s="78">
        <f>F58</f>
        <v>74634.315000000002</v>
      </c>
      <c r="G13" s="78">
        <f>G58</f>
        <v>78366.030750000005</v>
      </c>
      <c r="I13" s="1537"/>
      <c r="Q13" s="312"/>
    </row>
    <row r="14" spans="1:17" x14ac:dyDescent="0.15">
      <c r="C14" s="475"/>
      <c r="D14" s="475"/>
      <c r="E14" s="475"/>
      <c r="F14" s="475"/>
      <c r="I14" s="1537" t="s">
        <v>455</v>
      </c>
      <c r="J14" s="78">
        <f>'4a'!$E$20</f>
        <v>81070</v>
      </c>
      <c r="K14" s="668">
        <f>IF(J$8=0,0,J14/J$8)</f>
        <v>1</v>
      </c>
      <c r="N14" s="78">
        <f>+N8*$K14</f>
        <v>85123.5</v>
      </c>
      <c r="O14" s="78">
        <f>+O8*$K14</f>
        <v>87677.205000000002</v>
      </c>
      <c r="P14" s="78">
        <f>+P8*$K14</f>
        <v>90307.52115</v>
      </c>
      <c r="Q14" s="1576">
        <f>+Q8*$K14</f>
        <v>94822.897207500006</v>
      </c>
    </row>
    <row r="15" spans="1:17" x14ac:dyDescent="0.15">
      <c r="A15" s="1540" t="s">
        <v>316</v>
      </c>
      <c r="B15" s="1573" t="s">
        <v>1700</v>
      </c>
      <c r="C15" s="1574">
        <f>'6a'!E4</f>
        <v>1</v>
      </c>
      <c r="D15" s="1574">
        <f>'6a'!F4</f>
        <v>1</v>
      </c>
      <c r="E15" s="1574">
        <f>'6a'!G4</f>
        <v>1</v>
      </c>
      <c r="F15" s="1574">
        <f>'6a'!H4</f>
        <v>1</v>
      </c>
      <c r="G15" s="1575">
        <f>'6a'!I4</f>
        <v>1</v>
      </c>
      <c r="I15" s="1537"/>
      <c r="J15" s="78">
        <f>+J9+J10+J11</f>
        <v>81070</v>
      </c>
      <c r="N15" s="78">
        <f>+N9+N10+N11</f>
        <v>85123.5</v>
      </c>
      <c r="O15" s="78">
        <f>+O9+O10+O11</f>
        <v>87677.205000000002</v>
      </c>
      <c r="P15" s="78">
        <f>+P9+P10+P11</f>
        <v>90307.52115</v>
      </c>
      <c r="Q15" s="1576">
        <f>+Q9+Q10+Q11</f>
        <v>94822.897207500006</v>
      </c>
    </row>
    <row r="16" spans="1:17" x14ac:dyDescent="0.15">
      <c r="A16" s="1537"/>
      <c r="B16" s="959" t="s">
        <v>1703</v>
      </c>
      <c r="C16" s="1488">
        <f>+C13-(C15*C13)</f>
        <v>0</v>
      </c>
      <c r="D16" s="1488">
        <f>+D13-(D15*D13)</f>
        <v>0</v>
      </c>
      <c r="E16" s="1488">
        <f>+E13-(E15*E13)</f>
        <v>0</v>
      </c>
      <c r="F16" s="1488">
        <f>+F13-(F15*F13)</f>
        <v>0</v>
      </c>
      <c r="G16" s="1544">
        <f>+G13-(G15*G13)</f>
        <v>0</v>
      </c>
      <c r="I16" s="1537"/>
      <c r="Q16" s="312"/>
    </row>
    <row r="17" spans="1:17" x14ac:dyDescent="0.15">
      <c r="A17" s="1537"/>
      <c r="B17" s="959" t="s">
        <v>1704</v>
      </c>
      <c r="C17" s="1488">
        <f>CResult!$C$12</f>
        <v>0</v>
      </c>
      <c r="D17" s="1488">
        <f>+C22</f>
        <v>0</v>
      </c>
      <c r="E17" s="1488">
        <f>+D22</f>
        <v>0</v>
      </c>
      <c r="F17" s="1488">
        <f>+E22</f>
        <v>0</v>
      </c>
      <c r="G17" s="1544">
        <f>+F22</f>
        <v>0</v>
      </c>
      <c r="I17" s="1537"/>
      <c r="J17" s="78"/>
      <c r="L17" t="s">
        <v>225</v>
      </c>
      <c r="M17" t="s">
        <v>872</v>
      </c>
      <c r="N17" s="78">
        <f>+L9</f>
        <v>0</v>
      </c>
      <c r="O17">
        <f>+N8*$M9</f>
        <v>0</v>
      </c>
      <c r="P17">
        <f>+O8*$M9</f>
        <v>0</v>
      </c>
      <c r="Q17" s="312">
        <f>+P8*$M9</f>
        <v>0</v>
      </c>
    </row>
    <row r="18" spans="1:17" x14ac:dyDescent="0.15">
      <c r="A18" s="1537"/>
      <c r="B18" s="959" t="s">
        <v>1553</v>
      </c>
      <c r="C18" s="1488">
        <f>CResult!$N$13</f>
        <v>0</v>
      </c>
      <c r="D18" s="1488">
        <f>'6b'!F21</f>
        <v>0</v>
      </c>
      <c r="E18" s="1488">
        <f>'6b'!G21</f>
        <v>0</v>
      </c>
      <c r="F18" s="1488">
        <f>'6b'!H21</f>
        <v>0</v>
      </c>
      <c r="G18" s="1544">
        <f>'6b'!I21</f>
        <v>0</v>
      </c>
      <c r="I18" s="1537"/>
      <c r="M18" t="s">
        <v>873</v>
      </c>
      <c r="N18">
        <f t="shared" ref="N18:Q19" si="1">+N17*$K10</f>
        <v>0</v>
      </c>
      <c r="O18">
        <f t="shared" si="1"/>
        <v>0</v>
      </c>
      <c r="P18">
        <f t="shared" si="1"/>
        <v>0</v>
      </c>
      <c r="Q18" s="312">
        <f t="shared" si="1"/>
        <v>0</v>
      </c>
    </row>
    <row r="19" spans="1:17" x14ac:dyDescent="0.15">
      <c r="A19" s="1537"/>
      <c r="B19" s="959" t="s">
        <v>1707</v>
      </c>
      <c r="C19" s="1488">
        <f>+C18+C16</f>
        <v>0</v>
      </c>
      <c r="D19" s="1488">
        <f>+D18+D16</f>
        <v>0</v>
      </c>
      <c r="E19" s="1488">
        <f>+E18+E16</f>
        <v>0</v>
      </c>
      <c r="F19" s="1488">
        <f>+F18+F16</f>
        <v>0</v>
      </c>
      <c r="G19" s="1544">
        <f>+G18+G16</f>
        <v>0</v>
      </c>
      <c r="I19" s="1537"/>
      <c r="M19" t="s">
        <v>1578</v>
      </c>
      <c r="N19">
        <f t="shared" si="1"/>
        <v>0</v>
      </c>
      <c r="O19">
        <f t="shared" si="1"/>
        <v>0</v>
      </c>
      <c r="P19">
        <f t="shared" si="1"/>
        <v>0</v>
      </c>
      <c r="Q19" s="312">
        <f t="shared" si="1"/>
        <v>0</v>
      </c>
    </row>
    <row r="20" spans="1:17" x14ac:dyDescent="0.15">
      <c r="A20" s="1537"/>
      <c r="B20" s="959" t="s">
        <v>1708</v>
      </c>
      <c r="C20" s="1488">
        <f>+C17-C19</f>
        <v>0</v>
      </c>
      <c r="D20" s="1488">
        <f>+D17-D19</f>
        <v>0</v>
      </c>
      <c r="E20" s="1488">
        <f>+E17-E19</f>
        <v>0</v>
      </c>
      <c r="F20" s="1488">
        <f>+F17-F19</f>
        <v>0</v>
      </c>
      <c r="G20" s="1544">
        <f>+G17-G19</f>
        <v>0</v>
      </c>
      <c r="I20" s="1537"/>
      <c r="M20" t="str">
        <f>'4a'!$C$19</f>
        <v>incobrables</v>
      </c>
      <c r="N20">
        <f>+N18*$K12</f>
        <v>0</v>
      </c>
      <c r="O20">
        <f>+O18*$K12</f>
        <v>0</v>
      </c>
      <c r="P20">
        <f>+P18*$K12</f>
        <v>0</v>
      </c>
      <c r="Q20" s="312">
        <f>+Q18*$K12</f>
        <v>0</v>
      </c>
    </row>
    <row r="21" spans="1:17" x14ac:dyDescent="0.15">
      <c r="A21" s="1537"/>
      <c r="B21" s="959" t="s">
        <v>1709</v>
      </c>
      <c r="C21" s="1488">
        <f>+IF(C20&lt;0,-C20,0)</f>
        <v>0</v>
      </c>
      <c r="D21" s="1488">
        <f>+IF(D20&lt;0,-D20,0)</f>
        <v>0</v>
      </c>
      <c r="E21" s="1488">
        <f>+IF(E20&lt;0,-E20,0)</f>
        <v>0</v>
      </c>
      <c r="F21" s="1488">
        <f>+IF(F20&lt;0,-F20,0)</f>
        <v>0</v>
      </c>
      <c r="G21" s="1544">
        <f>+IF(G20&lt;0,-G20,0)</f>
        <v>0</v>
      </c>
      <c r="I21" s="1537"/>
      <c r="Q21" s="312"/>
    </row>
    <row r="22" spans="1:17" x14ac:dyDescent="0.15">
      <c r="A22" s="1538"/>
      <c r="B22" s="960" t="s">
        <v>1556</v>
      </c>
      <c r="C22" s="1546">
        <f>+(C17-C16)+C21</f>
        <v>0</v>
      </c>
      <c r="D22" s="1546">
        <f>+(D17-D16)+D21</f>
        <v>0</v>
      </c>
      <c r="E22" s="1546">
        <f>+(E17-E16)+E21</f>
        <v>0</v>
      </c>
      <c r="F22" s="1546">
        <f>+(F17-F16)+F21</f>
        <v>0</v>
      </c>
      <c r="G22" s="1547">
        <f>+(G17-G16)+G21</f>
        <v>0</v>
      </c>
      <c r="I22" s="1537"/>
      <c r="M22" t="s">
        <v>455</v>
      </c>
      <c r="N22" s="78">
        <f>+N17+N18+N19</f>
        <v>0</v>
      </c>
      <c r="O22" s="78">
        <f>+O17+O18+O19</f>
        <v>0</v>
      </c>
      <c r="P22" s="78">
        <f>+P17+P18+P19</f>
        <v>0</v>
      </c>
      <c r="Q22" s="1576">
        <f>+Q17+Q18+Q19</f>
        <v>0</v>
      </c>
    </row>
    <row r="23" spans="1:17" x14ac:dyDescent="0.15">
      <c r="I23" s="1537"/>
      <c r="Q23" s="312"/>
    </row>
    <row r="24" spans="1:17" x14ac:dyDescent="0.15">
      <c r="A24" s="1540" t="s">
        <v>1029</v>
      </c>
      <c r="B24" s="1573" t="str">
        <f>CResult!B61</f>
        <v>% A APLICAR</v>
      </c>
      <c r="C24" s="1574">
        <f>CResult!C61</f>
        <v>0.25</v>
      </c>
      <c r="D24" s="310"/>
      <c r="E24" s="310"/>
      <c r="F24" s="310"/>
      <c r="G24" s="311"/>
      <c r="I24" s="1537"/>
      <c r="Q24" s="312"/>
    </row>
    <row r="25" spans="1:17" x14ac:dyDescent="0.15">
      <c r="A25" s="1537"/>
      <c r="B25" s="959" t="s">
        <v>898</v>
      </c>
      <c r="C25" s="1488">
        <f>+'pr5'!E69*'5 años'!$C$24</f>
        <v>145</v>
      </c>
      <c r="D25" s="1488">
        <f>+'pr5'!H69*$C24</f>
        <v>1687.5</v>
      </c>
      <c r="E25" s="1488">
        <f>+'pr5'!M69*$C24</f>
        <v>2215.125</v>
      </c>
      <c r="F25" s="1488">
        <f>+'pr5'!R69*$C24</f>
        <v>2758.5787500000006</v>
      </c>
      <c r="G25" s="1544">
        <f>+'pr5'!W69*$C24</f>
        <v>3691.5076875000013</v>
      </c>
      <c r="I25" s="1537"/>
      <c r="L25" t="s">
        <v>404</v>
      </c>
      <c r="M25" t="s">
        <v>874</v>
      </c>
      <c r="N25" s="479">
        <f>+N8</f>
        <v>85123.5</v>
      </c>
      <c r="O25" s="479">
        <f>+O8</f>
        <v>87677.205000000002</v>
      </c>
      <c r="P25" s="479">
        <f>+P8</f>
        <v>90307.52115</v>
      </c>
      <c r="Q25" s="1555">
        <f>+Q8</f>
        <v>94822.897207500006</v>
      </c>
    </row>
    <row r="26" spans="1:17" x14ac:dyDescent="0.15">
      <c r="A26" s="1537"/>
      <c r="B26" s="959" t="s">
        <v>200</v>
      </c>
      <c r="C26" s="1488">
        <f>+C25</f>
        <v>145</v>
      </c>
      <c r="D26" s="1488">
        <f>+C26+D25-C27</f>
        <v>1687.5</v>
      </c>
      <c r="E26" s="1488">
        <f>+D26+E25-D27</f>
        <v>2215.125</v>
      </c>
      <c r="F26" s="1488">
        <f>+E26+F25-E27</f>
        <v>2758.5787500000006</v>
      </c>
      <c r="G26" s="1544">
        <f>+F26+G25-F27</f>
        <v>3691.5076875000013</v>
      </c>
      <c r="I26" s="1537"/>
      <c r="M26" t="s">
        <v>872</v>
      </c>
      <c r="N26" s="78">
        <f t="shared" ref="N26:Q27" si="2">+N9+N17</f>
        <v>85123.5</v>
      </c>
      <c r="O26" s="78">
        <f t="shared" si="2"/>
        <v>87677.205000000002</v>
      </c>
      <c r="P26" s="78">
        <f t="shared" si="2"/>
        <v>90307.52115</v>
      </c>
      <c r="Q26" s="1576">
        <f t="shared" si="2"/>
        <v>94822.897207500006</v>
      </c>
    </row>
    <row r="27" spans="1:17" x14ac:dyDescent="0.15">
      <c r="A27" s="1609" t="s">
        <v>233</v>
      </c>
      <c r="B27" s="960" t="s">
        <v>392</v>
      </c>
      <c r="C27" s="1606">
        <f>IF(C26&gt;0,C26,0)</f>
        <v>145</v>
      </c>
      <c r="D27" s="1607">
        <f>IF(D26&gt;0,D26,0)</f>
        <v>1687.5</v>
      </c>
      <c r="E27" s="1607">
        <f>IF(E26&gt;0,E26,0)</f>
        <v>2215.125</v>
      </c>
      <c r="F27" s="1608">
        <f>IF(F26&gt;0,F26,0)</f>
        <v>2758.5787500000006</v>
      </c>
      <c r="G27" s="1547">
        <f>IF(G26&gt;0,G26,0)</f>
        <v>3691.5076875000013</v>
      </c>
      <c r="I27" s="1537"/>
      <c r="M27" t="s">
        <v>873</v>
      </c>
      <c r="N27" s="78">
        <f t="shared" si="2"/>
        <v>0</v>
      </c>
      <c r="O27" s="78">
        <f t="shared" si="2"/>
        <v>0</v>
      </c>
      <c r="P27" s="78">
        <f t="shared" si="2"/>
        <v>0</v>
      </c>
      <c r="Q27" s="1576">
        <f t="shared" si="2"/>
        <v>0</v>
      </c>
    </row>
    <row r="28" spans="1:17" x14ac:dyDescent="0.15">
      <c r="I28" s="1537"/>
      <c r="M28" t="s">
        <v>1578</v>
      </c>
      <c r="N28" s="78">
        <f t="shared" ref="N28:Q29" si="3">+N19+N11</f>
        <v>0</v>
      </c>
      <c r="O28" s="78">
        <f t="shared" si="3"/>
        <v>0</v>
      </c>
      <c r="P28" s="78">
        <f t="shared" si="3"/>
        <v>0</v>
      </c>
      <c r="Q28" s="1576">
        <f t="shared" si="3"/>
        <v>0</v>
      </c>
    </row>
    <row r="29" spans="1:17" x14ac:dyDescent="0.15">
      <c r="I29" s="1537"/>
      <c r="M29" t="str">
        <f>'4a'!$C$19</f>
        <v>incobrables</v>
      </c>
      <c r="N29" s="78">
        <f t="shared" si="3"/>
        <v>0</v>
      </c>
      <c r="O29" s="78">
        <f t="shared" si="3"/>
        <v>0</v>
      </c>
      <c r="P29" s="78">
        <f t="shared" si="3"/>
        <v>0</v>
      </c>
      <c r="Q29" s="1576">
        <f t="shared" si="3"/>
        <v>0</v>
      </c>
    </row>
    <row r="30" spans="1:17" x14ac:dyDescent="0.15">
      <c r="I30" s="1537"/>
      <c r="Q30" s="312"/>
    </row>
    <row r="31" spans="1:17" x14ac:dyDescent="0.15">
      <c r="A31" s="1540" t="s">
        <v>1033</v>
      </c>
      <c r="B31" s="1573" t="s">
        <v>1034</v>
      </c>
      <c r="C31" s="310"/>
      <c r="D31" s="310"/>
      <c r="E31" s="310"/>
      <c r="F31" s="310"/>
      <c r="G31" s="311"/>
      <c r="I31" s="1537"/>
      <c r="M31" t="s">
        <v>455</v>
      </c>
      <c r="N31" s="78">
        <f>+N22+N14</f>
        <v>85123.5</v>
      </c>
      <c r="O31" s="78">
        <f>+O22+O14</f>
        <v>87677.205000000002</v>
      </c>
      <c r="P31" s="78">
        <f>+P22+P14</f>
        <v>90307.52115</v>
      </c>
      <c r="Q31" s="1576">
        <f>+Q22+Q14</f>
        <v>94822.897207500006</v>
      </c>
    </row>
    <row r="32" spans="1:17" x14ac:dyDescent="0.15">
      <c r="A32" s="1537"/>
      <c r="B32" s="959" t="s">
        <v>1035</v>
      </c>
      <c r="C32" s="1488">
        <f>prestamos!G76</f>
        <v>0</v>
      </c>
      <c r="D32" s="1488">
        <f>prestamos!H76</f>
        <v>0</v>
      </c>
      <c r="G32" s="312"/>
      <c r="I32" s="1537"/>
      <c r="Q32" s="312"/>
    </row>
    <row r="33" spans="1:24" x14ac:dyDescent="0.15">
      <c r="A33" s="1537"/>
      <c r="B33" s="959" t="s">
        <v>747</v>
      </c>
      <c r="C33" s="1488">
        <f>prestamos!G77</f>
        <v>0</v>
      </c>
      <c r="D33" s="1488">
        <f>prestamos!H77</f>
        <v>0</v>
      </c>
      <c r="G33" s="312"/>
      <c r="I33" s="1537"/>
      <c r="M33" t="s">
        <v>225</v>
      </c>
      <c r="N33" s="475" t="s">
        <v>1025</v>
      </c>
      <c r="O33" s="475" t="s">
        <v>1026</v>
      </c>
      <c r="P33" s="475" t="s">
        <v>1027</v>
      </c>
      <c r="Q33" s="1553" t="s">
        <v>1028</v>
      </c>
    </row>
    <row r="34" spans="1:24" x14ac:dyDescent="0.15">
      <c r="A34" s="1537"/>
      <c r="B34" s="959" t="s">
        <v>1517</v>
      </c>
      <c r="C34" s="1488">
        <f>prestamos!G78</f>
        <v>0</v>
      </c>
      <c r="D34" s="1488">
        <f>prestamos!H78</f>
        <v>0</v>
      </c>
      <c r="G34" s="312"/>
      <c r="I34" s="1537"/>
      <c r="L34" t="s">
        <v>1625</v>
      </c>
      <c r="M34" s="78">
        <f>'b5'!$D$57</f>
        <v>0</v>
      </c>
      <c r="N34" s="78">
        <f>+(M34+N8+N35)-N31</f>
        <v>0</v>
      </c>
      <c r="O34" s="78">
        <f>+(N34+O8+O35)-O31</f>
        <v>0</v>
      </c>
      <c r="P34" s="78">
        <f>+(O34+P8+P35)-P31</f>
        <v>0</v>
      </c>
      <c r="Q34" s="78">
        <f>+(P34+Q8+Q35)-Q31</f>
        <v>0</v>
      </c>
    </row>
    <row r="35" spans="1:24" x14ac:dyDescent="0.15">
      <c r="A35" s="1537"/>
      <c r="G35" s="312"/>
      <c r="I35" s="1538"/>
      <c r="J35" s="174"/>
      <c r="K35" s="174"/>
      <c r="L35" s="174" t="s">
        <v>1626</v>
      </c>
      <c r="M35" s="1577">
        <f>'b5'!$D$58</f>
        <v>0</v>
      </c>
      <c r="N35" s="1546">
        <f>+N27+N28</f>
        <v>0</v>
      </c>
      <c r="O35" s="1546">
        <f>+O27+O28</f>
        <v>0</v>
      </c>
      <c r="P35" s="1546">
        <f>+P27+P28</f>
        <v>0</v>
      </c>
      <c r="Q35" s="1547">
        <f>+Q27+Q28</f>
        <v>0</v>
      </c>
    </row>
    <row r="36" spans="1:24" x14ac:dyDescent="0.15">
      <c r="A36" s="1537"/>
      <c r="B36" s="959" t="s">
        <v>903</v>
      </c>
      <c r="G36" s="312"/>
    </row>
    <row r="37" spans="1:24" x14ac:dyDescent="0.15">
      <c r="A37" s="1537"/>
      <c r="B37" s="959" t="s">
        <v>1035</v>
      </c>
      <c r="C37" s="1488">
        <f>prestamos!G128</f>
        <v>0</v>
      </c>
      <c r="D37" s="1488">
        <f>prestamos!H128</f>
        <v>0</v>
      </c>
      <c r="E37" s="1488">
        <f>prestamos!I128</f>
        <v>0</v>
      </c>
      <c r="F37" s="1488">
        <f>prestamos!J128</f>
        <v>0</v>
      </c>
      <c r="G37" s="1544">
        <f>prestamos!K128</f>
        <v>0</v>
      </c>
    </row>
    <row r="38" spans="1:24" x14ac:dyDescent="0.15">
      <c r="A38" s="1537"/>
      <c r="B38" s="959" t="s">
        <v>747</v>
      </c>
      <c r="C38" s="1488">
        <f>prestamos!G129</f>
        <v>0</v>
      </c>
      <c r="D38" s="1488">
        <f>prestamos!H129</f>
        <v>0</v>
      </c>
      <c r="E38" s="1488">
        <f>prestamos!I129</f>
        <v>0</v>
      </c>
      <c r="F38" s="1488">
        <f>prestamos!J129</f>
        <v>0</v>
      </c>
      <c r="G38" s="1544">
        <f>prestamos!K129</f>
        <v>0</v>
      </c>
    </row>
    <row r="39" spans="1:24" x14ac:dyDescent="0.15">
      <c r="A39" s="1537"/>
      <c r="B39" s="959" t="s">
        <v>1517</v>
      </c>
      <c r="C39" s="1488">
        <f>prestamos!G130</f>
        <v>0</v>
      </c>
      <c r="D39" s="1488">
        <f>prestamos!H130</f>
        <v>0</v>
      </c>
      <c r="E39" s="1488">
        <f>prestamos!I130</f>
        <v>0</v>
      </c>
      <c r="F39" s="1488">
        <f>prestamos!J130</f>
        <v>0</v>
      </c>
      <c r="G39" s="1544">
        <f>prestamos!K130</f>
        <v>0</v>
      </c>
    </row>
    <row r="40" spans="1:24" x14ac:dyDescent="0.15">
      <c r="A40" s="1537"/>
      <c r="G40" s="312"/>
    </row>
    <row r="41" spans="1:24" x14ac:dyDescent="0.15">
      <c r="A41" s="1552" t="s">
        <v>1638</v>
      </c>
      <c r="B41" s="959" t="s">
        <v>1035</v>
      </c>
      <c r="C41" s="1488">
        <f t="shared" ref="C41:G42" si="4">+C37+C32</f>
        <v>0</v>
      </c>
      <c r="D41" s="1488">
        <f t="shared" si="4"/>
        <v>0</v>
      </c>
      <c r="E41" s="1488">
        <f t="shared" si="4"/>
        <v>0</v>
      </c>
      <c r="F41" s="1488">
        <f t="shared" si="4"/>
        <v>0</v>
      </c>
      <c r="G41" s="1544">
        <f t="shared" si="4"/>
        <v>0</v>
      </c>
      <c r="H41" s="1540"/>
      <c r="I41" s="1541"/>
      <c r="J41" s="310"/>
      <c r="K41" s="310"/>
      <c r="L41" s="310"/>
      <c r="M41" s="311"/>
      <c r="Q41" s="78"/>
      <c r="R41" s="479"/>
      <c r="S41" s="479"/>
      <c r="T41" s="479"/>
      <c r="U41" s="479"/>
    </row>
    <row r="42" spans="1:24" x14ac:dyDescent="0.15">
      <c r="A42" s="1537"/>
      <c r="B42" s="959" t="s">
        <v>747</v>
      </c>
      <c r="C42" s="1488">
        <f t="shared" si="4"/>
        <v>0</v>
      </c>
      <c r="D42" s="1488">
        <f t="shared" si="4"/>
        <v>0</v>
      </c>
      <c r="E42" s="1488">
        <f t="shared" si="4"/>
        <v>0</v>
      </c>
      <c r="F42" s="1488">
        <f t="shared" si="4"/>
        <v>0</v>
      </c>
      <c r="G42" s="1544">
        <f t="shared" si="4"/>
        <v>0</v>
      </c>
      <c r="H42" s="1537" t="s">
        <v>504</v>
      </c>
      <c r="M42" s="312"/>
    </row>
    <row r="43" spans="1:24" x14ac:dyDescent="0.15">
      <c r="A43" s="1538"/>
      <c r="B43" s="960" t="s">
        <v>1517</v>
      </c>
      <c r="C43" s="1546">
        <f>SUM(C41:C42)</f>
        <v>0</v>
      </c>
      <c r="D43" s="1546">
        <f>SUM(D41:D42)</f>
        <v>0</v>
      </c>
      <c r="E43" s="1546">
        <f>SUM(E41:E42)</f>
        <v>0</v>
      </c>
      <c r="F43" s="1546">
        <f>SUM(F41:F42)</f>
        <v>0</v>
      </c>
      <c r="G43" s="1547">
        <f>SUM(G41:G42)</f>
        <v>0</v>
      </c>
      <c r="H43" s="1537"/>
      <c r="J43" s="78">
        <f>'6a'!F35</f>
        <v>0</v>
      </c>
      <c r="K43" s="78">
        <f>'6a'!G35</f>
        <v>0</v>
      </c>
      <c r="L43" s="78">
        <f>'6a'!H35</f>
        <v>0</v>
      </c>
      <c r="M43" s="1576">
        <f>'6a'!I35</f>
        <v>0</v>
      </c>
    </row>
    <row r="44" spans="1:24" x14ac:dyDescent="0.15">
      <c r="H44" s="1537"/>
      <c r="I44" t="s">
        <v>555</v>
      </c>
      <c r="J44" s="78">
        <f>+J43-K109</f>
        <v>0</v>
      </c>
      <c r="K44" s="78">
        <f>+K43-L109</f>
        <v>0</v>
      </c>
      <c r="L44" s="78">
        <f>+L43-M109</f>
        <v>0</v>
      </c>
      <c r="M44" s="1576">
        <f>+M43-N109</f>
        <v>0</v>
      </c>
    </row>
    <row r="45" spans="1:24" x14ac:dyDescent="0.15">
      <c r="H45" s="1537"/>
      <c r="M45" s="312"/>
    </row>
    <row r="46" spans="1:24" x14ac:dyDescent="0.15">
      <c r="A46" s="1540" t="s">
        <v>911</v>
      </c>
      <c r="B46" s="1573" t="s">
        <v>907</v>
      </c>
      <c r="C46" s="310"/>
      <c r="D46" s="1542">
        <f>'6b'!$F$281</f>
        <v>0</v>
      </c>
      <c r="E46" s="1542">
        <f>'6b'!$H$281</f>
        <v>0</v>
      </c>
      <c r="F46" s="1542">
        <f>'6b'!$J$281</f>
        <v>0</v>
      </c>
      <c r="G46" s="1543">
        <f>'6b'!$L$281</f>
        <v>0</v>
      </c>
      <c r="H46" s="1537" t="s">
        <v>221</v>
      </c>
      <c r="M46" s="312"/>
    </row>
    <row r="47" spans="1:24" x14ac:dyDescent="0.15">
      <c r="A47" s="1537"/>
      <c r="B47" s="959" t="s">
        <v>1622</v>
      </c>
      <c r="D47" s="1488">
        <f>D137</f>
        <v>0</v>
      </c>
      <c r="E47" s="1488">
        <f>E137</f>
        <v>0</v>
      </c>
      <c r="F47" s="1488">
        <f>F137</f>
        <v>0</v>
      </c>
      <c r="G47" s="1544">
        <f>G137</f>
        <v>0</v>
      </c>
      <c r="H47" s="1537"/>
      <c r="M47" s="312"/>
    </row>
    <row r="48" spans="1:24" x14ac:dyDescent="0.15">
      <c r="A48" s="1537"/>
      <c r="B48" s="959" t="s">
        <v>908</v>
      </c>
      <c r="D48" s="1488">
        <f>+D42</f>
        <v>0</v>
      </c>
      <c r="E48" s="1488">
        <f>+E42</f>
        <v>0</v>
      </c>
      <c r="F48" s="1488">
        <f>+F42</f>
        <v>0</v>
      </c>
      <c r="G48" s="1488">
        <f>+G42</f>
        <v>0</v>
      </c>
      <c r="H48" s="1537" t="s">
        <v>930</v>
      </c>
      <c r="I48" s="1550">
        <f>SB!$F$142</f>
        <v>0</v>
      </c>
      <c r="J48" s="78">
        <f>'6a'!F45</f>
        <v>0</v>
      </c>
      <c r="K48" s="78">
        <f>'6a'!G45</f>
        <v>0</v>
      </c>
      <c r="L48" s="78">
        <f>'6a'!H45</f>
        <v>0</v>
      </c>
      <c r="M48" s="1576">
        <f>'6a'!I45</f>
        <v>0</v>
      </c>
      <c r="V48" s="78"/>
      <c r="W48" s="78"/>
      <c r="X48" s="78"/>
    </row>
    <row r="49" spans="1:41" x14ac:dyDescent="0.15">
      <c r="A49" s="1537" t="s">
        <v>909</v>
      </c>
      <c r="B49" s="959" t="s">
        <v>1517</v>
      </c>
      <c r="D49" s="1488">
        <f>SUM(D46:D48)</f>
        <v>0</v>
      </c>
      <c r="E49" s="1488">
        <f>SUM(E46:E48)</f>
        <v>0</v>
      </c>
      <c r="F49" s="1488">
        <f>SUM(F46:F48)</f>
        <v>0</v>
      </c>
      <c r="G49" s="1544">
        <f>SUM(G46:G48)</f>
        <v>0</v>
      </c>
      <c r="H49" s="1538"/>
      <c r="I49" s="174" t="s">
        <v>555</v>
      </c>
      <c r="J49" s="1577">
        <f>+K56+J48</f>
        <v>0</v>
      </c>
      <c r="K49" s="1577">
        <f>+L56+K48</f>
        <v>0</v>
      </c>
      <c r="L49" s="1577">
        <f>+M56+L48</f>
        <v>0</v>
      </c>
      <c r="M49" s="1578">
        <f>+N56+M48</f>
        <v>0</v>
      </c>
    </row>
    <row r="50" spans="1:41" x14ac:dyDescent="0.15">
      <c r="A50" s="1538" t="s">
        <v>910</v>
      </c>
      <c r="B50" s="174"/>
      <c r="C50" s="174"/>
      <c r="D50" s="174"/>
      <c r="E50" s="174"/>
      <c r="F50" s="174"/>
      <c r="G50" s="1549"/>
    </row>
    <row r="52" spans="1:41" ht="16" x14ac:dyDescent="0.2">
      <c r="H52" s="1624" t="s">
        <v>379</v>
      </c>
      <c r="P52" t="s">
        <v>745</v>
      </c>
      <c r="Q52" s="1344" t="s">
        <v>233</v>
      </c>
    </row>
    <row r="53" spans="1:41" x14ac:dyDescent="0.15">
      <c r="A53" t="s">
        <v>912</v>
      </c>
      <c r="H53" s="1559"/>
      <c r="I53" s="1570" t="s">
        <v>1281</v>
      </c>
      <c r="J53" s="310"/>
      <c r="K53" s="1541" t="s">
        <v>1025</v>
      </c>
      <c r="L53" s="1541" t="s">
        <v>1026</v>
      </c>
      <c r="M53" s="1541" t="s">
        <v>1027</v>
      </c>
      <c r="N53" s="1568" t="s">
        <v>1028</v>
      </c>
      <c r="P53" s="1540" t="s">
        <v>226</v>
      </c>
      <c r="Q53" s="310"/>
      <c r="R53" s="310"/>
      <c r="S53" s="310"/>
      <c r="T53" s="310"/>
      <c r="U53" s="310"/>
      <c r="V53" s="1540" t="s">
        <v>227</v>
      </c>
      <c r="W53" s="310"/>
      <c r="X53" s="310"/>
      <c r="Y53" s="310"/>
      <c r="Z53" s="1559" t="s">
        <v>1025</v>
      </c>
      <c r="AA53" s="310"/>
      <c r="AB53" s="311"/>
      <c r="AC53" s="1540"/>
      <c r="AD53" s="1541" t="s">
        <v>1026</v>
      </c>
      <c r="AE53" s="311"/>
      <c r="AF53" s="1540"/>
      <c r="AG53" s="1541" t="s">
        <v>1027</v>
      </c>
      <c r="AH53" s="311"/>
      <c r="AI53" s="1540"/>
      <c r="AJ53" s="1541" t="s">
        <v>1028</v>
      </c>
      <c r="AK53" s="311"/>
      <c r="AL53" s="310" t="s">
        <v>228</v>
      </c>
      <c r="AM53" s="311"/>
    </row>
    <row r="54" spans="1:41" ht="14" x14ac:dyDescent="0.15">
      <c r="B54" s="1540"/>
      <c r="C54" s="1541" t="s">
        <v>1024</v>
      </c>
      <c r="D54" s="1541" t="s">
        <v>1025</v>
      </c>
      <c r="E54" s="1541" t="s">
        <v>1026</v>
      </c>
      <c r="F54" s="1541" t="s">
        <v>1027</v>
      </c>
      <c r="G54" s="1568" t="s">
        <v>1028</v>
      </c>
      <c r="I54" s="1567" t="s">
        <v>1277</v>
      </c>
      <c r="N54" s="312"/>
      <c r="P54" s="1569" t="s">
        <v>220</v>
      </c>
      <c r="Q54" s="1571"/>
      <c r="R54" s="475" t="str">
        <f>CTesorería!Z100</f>
        <v>ejercicio</v>
      </c>
      <c r="S54" s="475" t="str">
        <f>CTesorería!AA100</f>
        <v>ratio</v>
      </c>
      <c r="T54" s="475" t="str">
        <f>CTesorería!AB100</f>
        <v>ejercicio SIG</v>
      </c>
      <c r="U54" s="475" t="str">
        <f>CTesorería!AC100</f>
        <v>ratio</v>
      </c>
      <c r="V54" s="475" t="s">
        <v>1025</v>
      </c>
      <c r="W54" s="475" t="s">
        <v>1026</v>
      </c>
      <c r="X54" s="475" t="s">
        <v>1027</v>
      </c>
      <c r="Y54" s="475" t="s">
        <v>1028</v>
      </c>
      <c r="Z54" s="1560" t="s">
        <v>225</v>
      </c>
      <c r="AA54" s="1534" t="s">
        <v>380</v>
      </c>
      <c r="AB54" s="1561" t="s">
        <v>480</v>
      </c>
      <c r="AC54" s="1537" t="s">
        <v>225</v>
      </c>
      <c r="AD54" t="s">
        <v>380</v>
      </c>
      <c r="AE54" s="312" t="s">
        <v>480</v>
      </c>
      <c r="AF54" s="1537" t="s">
        <v>225</v>
      </c>
      <c r="AG54" t="s">
        <v>380</v>
      </c>
      <c r="AH54" s="312" t="s">
        <v>480</v>
      </c>
      <c r="AI54" s="1537" t="s">
        <v>225</v>
      </c>
      <c r="AJ54" t="s">
        <v>380</v>
      </c>
      <c r="AK54" s="312" t="s">
        <v>480</v>
      </c>
      <c r="AL54" t="s">
        <v>229</v>
      </c>
      <c r="AM54" s="312"/>
    </row>
    <row r="55" spans="1:41" x14ac:dyDescent="0.15">
      <c r="B55" s="1537" t="str">
        <f>'pr5'!C7</f>
        <v>INGRESOS</v>
      </c>
      <c r="D55" s="1488">
        <f>'pr5'!H8</f>
        <v>0</v>
      </c>
      <c r="E55" s="1488">
        <f>'pr5'!M8</f>
        <v>0</v>
      </c>
      <c r="F55" s="1488">
        <f>'pr5'!R8</f>
        <v>0</v>
      </c>
      <c r="G55" s="1544">
        <f>'pr5'!W8</f>
        <v>0</v>
      </c>
      <c r="J55" t="s">
        <v>1528</v>
      </c>
      <c r="K55" s="1488">
        <f>+D13*$C$10</f>
        <v>14773.5</v>
      </c>
      <c r="L55" s="1488">
        <f>+E13*$C$10</f>
        <v>15216.705</v>
      </c>
      <c r="M55" s="1488">
        <f>+F13*$C$10</f>
        <v>15673.20615</v>
      </c>
      <c r="N55" s="1544">
        <f>+G13*$C$10</f>
        <v>16456.8664575</v>
      </c>
      <c r="P55" s="1569" t="str">
        <f>CTesorería!B101</f>
        <v>compras (material para venta)</v>
      </c>
      <c r="Q55" s="1571"/>
      <c r="R55" s="1487">
        <f>CTesorería!Z101</f>
        <v>0</v>
      </c>
      <c r="S55" s="1579">
        <f>CTesorería!AA101</f>
        <v>0</v>
      </c>
      <c r="T55" s="1572">
        <f>CTesorería!AB101</f>
        <v>0</v>
      </c>
      <c r="U55" s="1579">
        <f>CTesorería!AC101</f>
        <v>0</v>
      </c>
      <c r="V55" s="1554">
        <f>+D66+K66</f>
        <v>0</v>
      </c>
      <c r="W55" s="479">
        <f>+E66+L66</f>
        <v>0</v>
      </c>
      <c r="X55" s="479">
        <f>+F66+M66</f>
        <v>0</v>
      </c>
      <c r="Y55" s="479">
        <f>+G66+N66</f>
        <v>0</v>
      </c>
      <c r="Z55" s="1554">
        <f>+T55</f>
        <v>0</v>
      </c>
      <c r="AA55" s="479">
        <f>+V55*$S55</f>
        <v>0</v>
      </c>
      <c r="AB55" s="1555">
        <f>SUM(Z55:AA55)</f>
        <v>0</v>
      </c>
      <c r="AC55" s="1554">
        <f>+V55*$U55</f>
        <v>0</v>
      </c>
      <c r="AD55" s="479">
        <f>+W55*$S55</f>
        <v>0</v>
      </c>
      <c r="AE55" s="1555">
        <f>SUM(AC55:AD55)</f>
        <v>0</v>
      </c>
      <c r="AF55" s="1554">
        <f>+W55*$U55</f>
        <v>0</v>
      </c>
      <c r="AG55" s="479">
        <f>+X55*$S55</f>
        <v>0</v>
      </c>
      <c r="AH55" s="1555">
        <f>SUM(AF55:AG55)</f>
        <v>0</v>
      </c>
      <c r="AI55" s="1554">
        <f>+X55*$U55</f>
        <v>0</v>
      </c>
      <c r="AJ55" s="479">
        <f>+Y55*$S55</f>
        <v>0</v>
      </c>
      <c r="AK55" s="1555">
        <f>SUM(AI55:AJ55)</f>
        <v>0</v>
      </c>
      <c r="AL55" s="1554">
        <f>+Y55*$U55</f>
        <v>0</v>
      </c>
      <c r="AM55" s="1555" t="str">
        <f>IF(AL55+AJ55=Y55,"ok","no")</f>
        <v>ok</v>
      </c>
      <c r="AO55" s="479"/>
    </row>
    <row r="56" spans="1:41" x14ac:dyDescent="0.15">
      <c r="B56" s="1537" t="str">
        <f>'pr5'!C9</f>
        <v>ventas</v>
      </c>
      <c r="D56" s="1488">
        <f>'pr5'!H9</f>
        <v>70350</v>
      </c>
      <c r="E56" s="1488">
        <f>'pr5'!M9</f>
        <v>72460.5</v>
      </c>
      <c r="F56" s="1488">
        <f>'pr5'!R9</f>
        <v>74634.315000000002</v>
      </c>
      <c r="G56" s="1544">
        <f>'pr5'!W9</f>
        <v>78366.030750000005</v>
      </c>
      <c r="J56" t="s">
        <v>232</v>
      </c>
      <c r="K56">
        <f>+J48*$I48</f>
        <v>0</v>
      </c>
      <c r="L56">
        <f>+K48*$I48</f>
        <v>0</v>
      </c>
      <c r="M56">
        <f>+L48*$I48</f>
        <v>0</v>
      </c>
      <c r="N56" s="312">
        <f>+M48*$I48</f>
        <v>0</v>
      </c>
      <c r="P56" s="1569" t="str">
        <f>CTesorería!B102</f>
        <v>gastos de producción o servicio</v>
      </c>
      <c r="Q56" s="1571"/>
      <c r="R56" s="1487">
        <f>CTesorería!Z102</f>
        <v>9014.5</v>
      </c>
      <c r="S56" s="1579">
        <f>CTesorería!AA102</f>
        <v>0.91975308641975306</v>
      </c>
      <c r="T56" s="1572">
        <f>CTesorería!AB102</f>
        <v>786.5</v>
      </c>
      <c r="U56" s="1579">
        <f>CTesorería!AC102</f>
        <v>8.0246913580246909E-2</v>
      </c>
      <c r="V56" s="1554">
        <f>+D71+K71</f>
        <v>2178</v>
      </c>
      <c r="W56" s="479">
        <f>+E71+L71</f>
        <v>2178</v>
      </c>
      <c r="X56" s="479">
        <f>+F71+M71</f>
        <v>2178</v>
      </c>
      <c r="Y56" s="479">
        <f>+G71+N71</f>
        <v>2178</v>
      </c>
      <c r="Z56" s="1554">
        <f t="shared" ref="Z56:Z74" si="5">+T56</f>
        <v>786.5</v>
      </c>
      <c r="AA56" s="479">
        <f t="shared" ref="AA56:AA74" si="6">+V56*S56</f>
        <v>2003.2222222222222</v>
      </c>
      <c r="AB56" s="1555">
        <f t="shared" ref="AB56:AB74" si="7">SUM(Z56:AA56)</f>
        <v>2789.7222222222222</v>
      </c>
      <c r="AC56" s="1554">
        <f t="shared" ref="AC56:AC74" si="8">+V56*U56</f>
        <v>174.77777777777777</v>
      </c>
      <c r="AD56" s="479">
        <f t="shared" ref="AD56:AD74" si="9">+W56*$S56</f>
        <v>2003.2222222222222</v>
      </c>
      <c r="AE56" s="1555">
        <f t="shared" ref="AE56:AE74" si="10">SUM(AC56:AD56)</f>
        <v>2178</v>
      </c>
      <c r="AF56" s="1554">
        <f t="shared" ref="AF56:AF74" si="11">+W56*$U56</f>
        <v>174.77777777777777</v>
      </c>
      <c r="AG56" s="479">
        <f t="shared" ref="AG56:AG74" si="12">+X56*$S56</f>
        <v>2003.2222222222222</v>
      </c>
      <c r="AH56" s="1555">
        <f t="shared" ref="AH56:AH74" si="13">SUM(AF56:AG56)</f>
        <v>2178</v>
      </c>
      <c r="AI56" s="1554">
        <f t="shared" ref="AI56:AI74" si="14">+X56*$U56</f>
        <v>174.77777777777777</v>
      </c>
      <c r="AJ56" s="479">
        <f t="shared" ref="AJ56:AJ74" si="15">+Y56*$S56</f>
        <v>2003.2222222222222</v>
      </c>
      <c r="AK56" s="1555">
        <f t="shared" ref="AK56:AK74" si="16">SUM(AI56:AJ56)</f>
        <v>2178</v>
      </c>
      <c r="AL56" s="1554">
        <f t="shared" ref="AL56:AL74" si="17">+Y56*$U56</f>
        <v>174.77777777777777</v>
      </c>
      <c r="AM56" s="1555" t="str">
        <f t="shared" ref="AM56:AM74" si="18">IF(AL56+AJ56=Y56,"ok","no")</f>
        <v>ok</v>
      </c>
      <c r="AO56" s="479"/>
    </row>
    <row r="57" spans="1:41" x14ac:dyDescent="0.15">
      <c r="B57" s="1537" t="str">
        <f>'pr5'!C10</f>
        <v>menos venta</v>
      </c>
      <c r="D57" s="1488">
        <f>'pr5'!H10</f>
        <v>0</v>
      </c>
      <c r="E57" s="1488">
        <f>'pr5'!M10</f>
        <v>0</v>
      </c>
      <c r="F57" s="1488">
        <f>'pr5'!R10</f>
        <v>0</v>
      </c>
      <c r="G57" s="1544">
        <f>'pr5'!W10</f>
        <v>0</v>
      </c>
      <c r="N57" s="312"/>
      <c r="P57" s="1569" t="str">
        <f>CTesorería!B103</f>
        <v>variables de producción o servicio</v>
      </c>
      <c r="Q57" s="1571"/>
      <c r="R57" s="1487">
        <f>CTesorería!Z103</f>
        <v>0</v>
      </c>
      <c r="S57" s="1579">
        <f>CTesorería!AA103</f>
        <v>0</v>
      </c>
      <c r="T57" s="1572">
        <f>CTesorería!AB103</f>
        <v>0</v>
      </c>
      <c r="U57" s="1579">
        <f>CTesorería!AC103</f>
        <v>0</v>
      </c>
      <c r="V57" s="1554">
        <f>+D70+K70</f>
        <v>0</v>
      </c>
      <c r="W57" s="479">
        <f>+E70+L70</f>
        <v>0</v>
      </c>
      <c r="X57" s="479">
        <f>+F70+M70</f>
        <v>0</v>
      </c>
      <c r="Y57" s="479">
        <f>+G70+N70</f>
        <v>0</v>
      </c>
      <c r="Z57" s="1554">
        <f t="shared" si="5"/>
        <v>0</v>
      </c>
      <c r="AA57" s="479">
        <f t="shared" si="6"/>
        <v>0</v>
      </c>
      <c r="AB57" s="1555">
        <f t="shared" si="7"/>
        <v>0</v>
      </c>
      <c r="AC57" s="1554">
        <f t="shared" si="8"/>
        <v>0</v>
      </c>
      <c r="AD57" s="479">
        <f t="shared" si="9"/>
        <v>0</v>
      </c>
      <c r="AE57" s="1555">
        <f t="shared" si="10"/>
        <v>0</v>
      </c>
      <c r="AF57" s="1554">
        <f t="shared" si="11"/>
        <v>0</v>
      </c>
      <c r="AG57" s="479">
        <f t="shared" si="12"/>
        <v>0</v>
      </c>
      <c r="AH57" s="1555">
        <f t="shared" si="13"/>
        <v>0</v>
      </c>
      <c r="AI57" s="1554">
        <f t="shared" si="14"/>
        <v>0</v>
      </c>
      <c r="AJ57" s="479">
        <f t="shared" si="15"/>
        <v>0</v>
      </c>
      <c r="AK57" s="1555">
        <f t="shared" si="16"/>
        <v>0</v>
      </c>
      <c r="AL57" s="1554">
        <f t="shared" si="17"/>
        <v>0</v>
      </c>
      <c r="AM57" s="1555" t="str">
        <f t="shared" si="18"/>
        <v>ok</v>
      </c>
      <c r="AO57" s="479"/>
    </row>
    <row r="58" spans="1:41" x14ac:dyDescent="0.15">
      <c r="B58" s="1537" t="str">
        <f>'pr5'!C11</f>
        <v>venta neta total</v>
      </c>
      <c r="D58" s="1488">
        <f>'pr5'!H11</f>
        <v>70350</v>
      </c>
      <c r="E58" s="1488">
        <f>'pr5'!M11</f>
        <v>72460.5</v>
      </c>
      <c r="F58" s="1488">
        <f>'pr5'!R11</f>
        <v>74634.315000000002</v>
      </c>
      <c r="G58" s="1544">
        <f>'pr5'!W11</f>
        <v>78366.030750000005</v>
      </c>
      <c r="H58" s="1545"/>
      <c r="I58" s="174"/>
      <c r="J58" s="174" t="s">
        <v>1638</v>
      </c>
      <c r="K58" s="1557">
        <f>SUM(K55:K57)</f>
        <v>14773.5</v>
      </c>
      <c r="L58" s="1557">
        <f>SUM(L55:L57)</f>
        <v>15216.705</v>
      </c>
      <c r="M58" s="1557">
        <f>SUM(M55:M57)</f>
        <v>15673.20615</v>
      </c>
      <c r="N58" s="1558">
        <f>SUM(N55:N57)</f>
        <v>16456.8664575</v>
      </c>
      <c r="P58" s="1569" t="str">
        <f>CTesorería!B104</f>
        <v>publicidad y promoción</v>
      </c>
      <c r="Q58" s="1571"/>
      <c r="R58" s="1487">
        <f>CTesorería!Z104</f>
        <v>2420</v>
      </c>
      <c r="S58" s="1579">
        <f>CTesorería!AA104</f>
        <v>0.83333333333333337</v>
      </c>
      <c r="T58" s="1572">
        <f>CTesorería!AB104</f>
        <v>484</v>
      </c>
      <c r="U58" s="1579">
        <f>CTesorería!AC104</f>
        <v>0.16666666666666666</v>
      </c>
      <c r="V58" s="1554">
        <f t="shared" ref="V58:Y61" si="19">+D82+K82</f>
        <v>3484.8</v>
      </c>
      <c r="W58" s="479">
        <f t="shared" si="19"/>
        <v>3484.8</v>
      </c>
      <c r="X58" s="479">
        <f t="shared" si="19"/>
        <v>3484.8</v>
      </c>
      <c r="Y58" s="479">
        <f t="shared" si="19"/>
        <v>3484.8</v>
      </c>
      <c r="Z58" s="1554">
        <f t="shared" si="5"/>
        <v>484</v>
      </c>
      <c r="AA58" s="479">
        <f t="shared" si="6"/>
        <v>2904.0000000000005</v>
      </c>
      <c r="AB58" s="1555">
        <f t="shared" si="7"/>
        <v>3388.0000000000005</v>
      </c>
      <c r="AC58" s="1554">
        <f t="shared" si="8"/>
        <v>580.79999999999995</v>
      </c>
      <c r="AD58" s="479">
        <f t="shared" si="9"/>
        <v>2904.0000000000005</v>
      </c>
      <c r="AE58" s="1555">
        <f t="shared" si="10"/>
        <v>3484.8</v>
      </c>
      <c r="AF58" s="1554">
        <f t="shared" si="11"/>
        <v>580.79999999999995</v>
      </c>
      <c r="AG58" s="479">
        <f t="shared" si="12"/>
        <v>2904.0000000000005</v>
      </c>
      <c r="AH58" s="1555">
        <f t="shared" si="13"/>
        <v>3484.8</v>
      </c>
      <c r="AI58" s="1554">
        <f t="shared" si="14"/>
        <v>580.79999999999995</v>
      </c>
      <c r="AJ58" s="479">
        <f t="shared" si="15"/>
        <v>2904.0000000000005</v>
      </c>
      <c r="AK58" s="1555">
        <f t="shared" si="16"/>
        <v>3484.8</v>
      </c>
      <c r="AL58" s="1554">
        <f t="shared" si="17"/>
        <v>580.79999999999995</v>
      </c>
      <c r="AM58" s="1555" t="str">
        <f t="shared" si="18"/>
        <v>ok</v>
      </c>
      <c r="AO58" s="479"/>
    </row>
    <row r="59" spans="1:41" x14ac:dyDescent="0.15">
      <c r="B59" s="1537" t="str">
        <f>'pr5'!C12</f>
        <v>insolvencias</v>
      </c>
      <c r="D59" s="1488">
        <f>'pr5'!H12</f>
        <v>0</v>
      </c>
      <c r="E59" s="1488">
        <f>'pr5'!M12</f>
        <v>0</v>
      </c>
      <c r="F59" s="1488">
        <f>'pr5'!R12</f>
        <v>0</v>
      </c>
      <c r="G59" s="1544">
        <f>'pr5'!W12</f>
        <v>0</v>
      </c>
      <c r="P59" s="1569" t="str">
        <f>CTesorería!B105</f>
        <v>otros gastos de marketing</v>
      </c>
      <c r="Q59" s="1571"/>
      <c r="R59" s="1487">
        <f>CTesorería!Z105</f>
        <v>0</v>
      </c>
      <c r="S59" s="1579">
        <f>CTesorería!AA105</f>
        <v>0</v>
      </c>
      <c r="T59" s="1572">
        <f>CTesorería!AB105</f>
        <v>0</v>
      </c>
      <c r="U59" s="1579">
        <f>CTesorería!AC105</f>
        <v>0</v>
      </c>
      <c r="V59" s="1554">
        <f t="shared" si="19"/>
        <v>0</v>
      </c>
      <c r="W59" s="479">
        <f t="shared" si="19"/>
        <v>0</v>
      </c>
      <c r="X59" s="479">
        <f t="shared" si="19"/>
        <v>0</v>
      </c>
      <c r="Y59" s="479">
        <f t="shared" si="19"/>
        <v>0</v>
      </c>
      <c r="Z59" s="1554">
        <f t="shared" si="5"/>
        <v>0</v>
      </c>
      <c r="AA59" s="479">
        <f t="shared" si="6"/>
        <v>0</v>
      </c>
      <c r="AB59" s="1555">
        <f t="shared" si="7"/>
        <v>0</v>
      </c>
      <c r="AC59" s="1554">
        <f t="shared" si="8"/>
        <v>0</v>
      </c>
      <c r="AD59" s="479">
        <f t="shared" si="9"/>
        <v>0</v>
      </c>
      <c r="AE59" s="1555">
        <f t="shared" si="10"/>
        <v>0</v>
      </c>
      <c r="AF59" s="1554">
        <f t="shared" si="11"/>
        <v>0</v>
      </c>
      <c r="AG59" s="479">
        <f t="shared" si="12"/>
        <v>0</v>
      </c>
      <c r="AH59" s="1555">
        <f t="shared" si="13"/>
        <v>0</v>
      </c>
      <c r="AI59" s="1554">
        <f t="shared" si="14"/>
        <v>0</v>
      </c>
      <c r="AJ59" s="479">
        <f t="shared" si="15"/>
        <v>0</v>
      </c>
      <c r="AK59" s="1555">
        <f t="shared" si="16"/>
        <v>0</v>
      </c>
      <c r="AL59" s="1554">
        <f t="shared" si="17"/>
        <v>0</v>
      </c>
      <c r="AM59" s="1555" t="str">
        <f t="shared" si="18"/>
        <v>ok</v>
      </c>
      <c r="AO59" s="479"/>
    </row>
    <row r="60" spans="1:41" x14ac:dyDescent="0.15">
      <c r="B60" s="1537" t="str">
        <f>'pr5'!C13</f>
        <v>ingresos netos</v>
      </c>
      <c r="D60" s="1488">
        <f>'pr5'!H13</f>
        <v>70350</v>
      </c>
      <c r="E60" s="1488">
        <f>'pr5'!M13</f>
        <v>72460.5</v>
      </c>
      <c r="F60" s="1488">
        <f>'pr5'!R13</f>
        <v>74634.315000000002</v>
      </c>
      <c r="G60" s="1544">
        <f>'pr5'!W13</f>
        <v>78366.030750000005</v>
      </c>
      <c r="P60" s="1569" t="str">
        <f>CTesorería!B106</f>
        <v>gastos de ventas</v>
      </c>
      <c r="Q60" s="1571"/>
      <c r="R60" s="1487">
        <f>CTesorería!Z106</f>
        <v>0</v>
      </c>
      <c r="S60" s="1579">
        <f>CTesorería!AA106</f>
        <v>0</v>
      </c>
      <c r="T60" s="1572">
        <f>CTesorería!AB106</f>
        <v>0</v>
      </c>
      <c r="U60" s="1579">
        <f>CTesorería!AC106</f>
        <v>0</v>
      </c>
      <c r="V60" s="1554">
        <f t="shared" si="19"/>
        <v>0</v>
      </c>
      <c r="W60" s="479">
        <f t="shared" si="19"/>
        <v>0</v>
      </c>
      <c r="X60" s="479">
        <f t="shared" si="19"/>
        <v>0</v>
      </c>
      <c r="Y60" s="479">
        <f t="shared" si="19"/>
        <v>0</v>
      </c>
      <c r="Z60" s="1554">
        <f t="shared" si="5"/>
        <v>0</v>
      </c>
      <c r="AA60" s="479">
        <f t="shared" si="6"/>
        <v>0</v>
      </c>
      <c r="AB60" s="1555">
        <f t="shared" si="7"/>
        <v>0</v>
      </c>
      <c r="AC60" s="1554">
        <f t="shared" si="8"/>
        <v>0</v>
      </c>
      <c r="AD60" s="479">
        <f t="shared" si="9"/>
        <v>0</v>
      </c>
      <c r="AE60" s="1555">
        <f t="shared" si="10"/>
        <v>0</v>
      </c>
      <c r="AF60" s="1554">
        <f t="shared" si="11"/>
        <v>0</v>
      </c>
      <c r="AG60" s="479">
        <f t="shared" si="12"/>
        <v>0</v>
      </c>
      <c r="AH60" s="1555">
        <f t="shared" si="13"/>
        <v>0</v>
      </c>
      <c r="AI60" s="1554">
        <f t="shared" si="14"/>
        <v>0</v>
      </c>
      <c r="AJ60" s="479">
        <f t="shared" si="15"/>
        <v>0</v>
      </c>
      <c r="AK60" s="1555">
        <f t="shared" si="16"/>
        <v>0</v>
      </c>
      <c r="AL60" s="1554">
        <f t="shared" si="17"/>
        <v>0</v>
      </c>
      <c r="AM60" s="1555" t="str">
        <f t="shared" si="18"/>
        <v>ok</v>
      </c>
      <c r="AO60" s="479"/>
    </row>
    <row r="61" spans="1:41" x14ac:dyDescent="0.15">
      <c r="B61" s="1537"/>
      <c r="D61" s="1488"/>
      <c r="E61" s="1488"/>
      <c r="F61" s="1488"/>
      <c r="G61" s="1544"/>
      <c r="P61" s="1569" t="str">
        <f>CTesorería!B107</f>
        <v>gastos variables de ventas</v>
      </c>
      <c r="Q61" s="1571"/>
      <c r="R61" s="1487">
        <f>CTesorería!Z107</f>
        <v>0</v>
      </c>
      <c r="S61" s="1579">
        <f>CTesorería!AA107</f>
        <v>0</v>
      </c>
      <c r="T61" s="1572">
        <f>CTesorería!AB107</f>
        <v>0</v>
      </c>
      <c r="U61" s="1579">
        <f>CTesorería!AC107</f>
        <v>0</v>
      </c>
      <c r="V61" s="1554">
        <f t="shared" si="19"/>
        <v>0</v>
      </c>
      <c r="W61" s="479">
        <f t="shared" si="19"/>
        <v>0</v>
      </c>
      <c r="X61" s="479">
        <f t="shared" si="19"/>
        <v>0</v>
      </c>
      <c r="Y61" s="479">
        <f t="shared" si="19"/>
        <v>0</v>
      </c>
      <c r="Z61" s="1554">
        <f t="shared" si="5"/>
        <v>0</v>
      </c>
      <c r="AA61" s="479">
        <f t="shared" si="6"/>
        <v>0</v>
      </c>
      <c r="AB61" s="1555">
        <f t="shared" si="7"/>
        <v>0</v>
      </c>
      <c r="AC61" s="1554">
        <f t="shared" si="8"/>
        <v>0</v>
      </c>
      <c r="AD61" s="479">
        <f t="shared" si="9"/>
        <v>0</v>
      </c>
      <c r="AE61" s="1555">
        <f t="shared" si="10"/>
        <v>0</v>
      </c>
      <c r="AF61" s="1554">
        <f t="shared" si="11"/>
        <v>0</v>
      </c>
      <c r="AG61" s="479">
        <f t="shared" si="12"/>
        <v>0</v>
      </c>
      <c r="AH61" s="1555">
        <f t="shared" si="13"/>
        <v>0</v>
      </c>
      <c r="AI61" s="1554">
        <f t="shared" si="14"/>
        <v>0</v>
      </c>
      <c r="AJ61" s="479">
        <f t="shared" si="15"/>
        <v>0</v>
      </c>
      <c r="AK61" s="1555">
        <f t="shared" si="16"/>
        <v>0</v>
      </c>
      <c r="AL61" s="1554">
        <f t="shared" si="17"/>
        <v>0</v>
      </c>
      <c r="AM61" s="1555" t="str">
        <f t="shared" si="18"/>
        <v>ok</v>
      </c>
      <c r="AO61" s="479"/>
    </row>
    <row r="62" spans="1:41" x14ac:dyDescent="0.15">
      <c r="B62" s="1537" t="str">
        <f>'pr5'!C15</f>
        <v>GASTOS</v>
      </c>
      <c r="C62" s="475" t="s">
        <v>1024</v>
      </c>
      <c r="D62" s="475" t="s">
        <v>1025</v>
      </c>
      <c r="E62" s="475" t="s">
        <v>1026</v>
      </c>
      <c r="F62" s="475" t="s">
        <v>1027</v>
      </c>
      <c r="G62" s="1553" t="s">
        <v>1028</v>
      </c>
      <c r="H62" s="1541"/>
      <c r="I62" s="1541" t="s">
        <v>222</v>
      </c>
      <c r="J62" s="310"/>
      <c r="K62" s="1541" t="s">
        <v>1025</v>
      </c>
      <c r="L62" s="1541" t="s">
        <v>1026</v>
      </c>
      <c r="M62" s="1541" t="s">
        <v>1027</v>
      </c>
      <c r="N62" s="1568" t="s">
        <v>1028</v>
      </c>
      <c r="P62" s="1569" t="str">
        <f>CTesorería!B108</f>
        <v>Alquileres</v>
      </c>
      <c r="Q62" s="1571"/>
      <c r="R62" s="1487">
        <f>CTesorería!Z108</f>
        <v>3630</v>
      </c>
      <c r="S62" s="1579">
        <f>CTesorería!AA108</f>
        <v>1</v>
      </c>
      <c r="T62" s="1572">
        <f>CTesorería!AB108</f>
        <v>0</v>
      </c>
      <c r="U62" s="1579">
        <f>CTesorería!AC108</f>
        <v>0</v>
      </c>
      <c r="V62" s="1554">
        <f t="shared" ref="V62:V72" si="20">+D88+K88</f>
        <v>3630</v>
      </c>
      <c r="W62" s="479">
        <f t="shared" ref="W62:W72" si="21">+E88+L88</f>
        <v>3630</v>
      </c>
      <c r="X62" s="479">
        <f t="shared" ref="X62:X72" si="22">+F88+M88</f>
        <v>3630</v>
      </c>
      <c r="Y62" s="479">
        <f t="shared" ref="Y62:Y72" si="23">+G88+N88</f>
        <v>3630</v>
      </c>
      <c r="Z62" s="1554">
        <f t="shared" si="5"/>
        <v>0</v>
      </c>
      <c r="AA62" s="479">
        <f t="shared" si="6"/>
        <v>3630</v>
      </c>
      <c r="AB62" s="1555">
        <f t="shared" si="7"/>
        <v>3630</v>
      </c>
      <c r="AC62" s="1554">
        <f t="shared" si="8"/>
        <v>0</v>
      </c>
      <c r="AD62" s="479">
        <f t="shared" si="9"/>
        <v>3630</v>
      </c>
      <c r="AE62" s="1555">
        <f t="shared" si="10"/>
        <v>3630</v>
      </c>
      <c r="AF62" s="1554">
        <f t="shared" si="11"/>
        <v>0</v>
      </c>
      <c r="AG62" s="479">
        <f t="shared" si="12"/>
        <v>3630</v>
      </c>
      <c r="AH62" s="1555">
        <f t="shared" si="13"/>
        <v>3630</v>
      </c>
      <c r="AI62" s="1554">
        <f t="shared" si="14"/>
        <v>0</v>
      </c>
      <c r="AJ62" s="479">
        <f t="shared" si="15"/>
        <v>3630</v>
      </c>
      <c r="AK62" s="1555">
        <f t="shared" si="16"/>
        <v>3630</v>
      </c>
      <c r="AL62" s="1554">
        <f t="shared" si="17"/>
        <v>0</v>
      </c>
      <c r="AM62" s="1555" t="str">
        <f t="shared" si="18"/>
        <v>ok</v>
      </c>
      <c r="AO62" s="479"/>
    </row>
    <row r="63" spans="1:41" x14ac:dyDescent="0.15">
      <c r="B63" s="1537"/>
      <c r="D63" s="1488"/>
      <c r="E63" s="1488"/>
      <c r="F63" s="1488"/>
      <c r="G63" s="1544"/>
      <c r="I63" s="475" t="s">
        <v>224</v>
      </c>
      <c r="N63" s="312"/>
      <c r="P63" s="1569" t="str">
        <f>CTesorería!B109</f>
        <v>Suministros</v>
      </c>
      <c r="Q63" s="1571"/>
      <c r="R63" s="1487">
        <f>CTesorería!Z109</f>
        <v>0</v>
      </c>
      <c r="S63" s="1579">
        <f>CTesorería!AA109</f>
        <v>0</v>
      </c>
      <c r="T63" s="1572">
        <f>CTesorería!AB109</f>
        <v>0</v>
      </c>
      <c r="U63" s="1579">
        <f>CTesorería!AC109</f>
        <v>0</v>
      </c>
      <c r="V63" s="1554">
        <f t="shared" si="20"/>
        <v>0</v>
      </c>
      <c r="W63" s="479">
        <f t="shared" si="21"/>
        <v>0</v>
      </c>
      <c r="X63" s="479">
        <f t="shared" si="22"/>
        <v>0</v>
      </c>
      <c r="Y63" s="479">
        <f t="shared" si="23"/>
        <v>0</v>
      </c>
      <c r="Z63" s="1554">
        <f t="shared" si="5"/>
        <v>0</v>
      </c>
      <c r="AA63" s="479">
        <f t="shared" si="6"/>
        <v>0</v>
      </c>
      <c r="AB63" s="1555">
        <f t="shared" si="7"/>
        <v>0</v>
      </c>
      <c r="AC63" s="1554">
        <f t="shared" si="8"/>
        <v>0</v>
      </c>
      <c r="AD63" s="479">
        <f t="shared" si="9"/>
        <v>0</v>
      </c>
      <c r="AE63" s="1555">
        <f t="shared" si="10"/>
        <v>0</v>
      </c>
      <c r="AF63" s="1554">
        <f t="shared" si="11"/>
        <v>0</v>
      </c>
      <c r="AG63" s="479">
        <f t="shared" si="12"/>
        <v>0</v>
      </c>
      <c r="AH63" s="1555">
        <f t="shared" si="13"/>
        <v>0</v>
      </c>
      <c r="AI63" s="1554">
        <f t="shared" si="14"/>
        <v>0</v>
      </c>
      <c r="AJ63" s="479">
        <f t="shared" si="15"/>
        <v>0</v>
      </c>
      <c r="AK63" s="1555">
        <f t="shared" si="16"/>
        <v>0</v>
      </c>
      <c r="AL63" s="1554">
        <f t="shared" si="17"/>
        <v>0</v>
      </c>
      <c r="AM63" s="1555" t="str">
        <f t="shared" si="18"/>
        <v>ok</v>
      </c>
      <c r="AO63" s="479"/>
    </row>
    <row r="64" spans="1:41" x14ac:dyDescent="0.15">
      <c r="B64" s="1537" t="str">
        <f>'pr5'!C17</f>
        <v xml:space="preserve">existencias </v>
      </c>
      <c r="D64" s="1488">
        <f>'pr5'!H17</f>
        <v>0</v>
      </c>
      <c r="E64" s="1488">
        <f>'pr5'!M17</f>
        <v>0</v>
      </c>
      <c r="F64" s="1488">
        <f>'pr5'!R17</f>
        <v>0</v>
      </c>
      <c r="G64" s="1544">
        <f>'pr5'!W17</f>
        <v>0</v>
      </c>
      <c r="N64" s="312"/>
      <c r="P64" s="1569" t="str">
        <f>CTesorería!B110</f>
        <v>Mantenimiento</v>
      </c>
      <c r="Q64" s="1571"/>
      <c r="R64" s="1487">
        <f>CTesorería!Z110</f>
        <v>0</v>
      </c>
      <c r="S64" s="1579">
        <f>CTesorería!AA110</f>
        <v>0</v>
      </c>
      <c r="T64" s="1572">
        <f>CTesorería!AB110</f>
        <v>0</v>
      </c>
      <c r="U64" s="1579">
        <f>CTesorería!AC110</f>
        <v>0</v>
      </c>
      <c r="V64" s="1554">
        <f t="shared" si="20"/>
        <v>0</v>
      </c>
      <c r="W64" s="479">
        <f t="shared" si="21"/>
        <v>0</v>
      </c>
      <c r="X64" s="479">
        <f t="shared" si="22"/>
        <v>0</v>
      </c>
      <c r="Y64" s="479">
        <f t="shared" si="23"/>
        <v>0</v>
      </c>
      <c r="Z64" s="1554">
        <f t="shared" si="5"/>
        <v>0</v>
      </c>
      <c r="AA64" s="479">
        <f t="shared" si="6"/>
        <v>0</v>
      </c>
      <c r="AB64" s="1555">
        <f t="shared" si="7"/>
        <v>0</v>
      </c>
      <c r="AC64" s="1554">
        <f t="shared" si="8"/>
        <v>0</v>
      </c>
      <c r="AD64" s="479">
        <f t="shared" si="9"/>
        <v>0</v>
      </c>
      <c r="AE64" s="1555">
        <f t="shared" si="10"/>
        <v>0</v>
      </c>
      <c r="AF64" s="1554">
        <f t="shared" si="11"/>
        <v>0</v>
      </c>
      <c r="AG64" s="479">
        <f t="shared" si="12"/>
        <v>0</v>
      </c>
      <c r="AH64" s="1555">
        <f t="shared" si="13"/>
        <v>0</v>
      </c>
      <c r="AI64" s="1554">
        <f t="shared" si="14"/>
        <v>0</v>
      </c>
      <c r="AJ64" s="479">
        <f t="shared" si="15"/>
        <v>0</v>
      </c>
      <c r="AK64" s="1555">
        <f t="shared" si="16"/>
        <v>0</v>
      </c>
      <c r="AL64" s="1554">
        <f t="shared" si="17"/>
        <v>0</v>
      </c>
      <c r="AM64" s="1555" t="str">
        <f t="shared" si="18"/>
        <v>ok</v>
      </c>
      <c r="AO64" s="479"/>
    </row>
    <row r="65" spans="2:41" x14ac:dyDescent="0.15">
      <c r="B65" s="1537" t="str">
        <f>'pr5'!C18</f>
        <v>iniciales</v>
      </c>
      <c r="D65" s="1488">
        <f>'pr5'!H18</f>
        <v>0</v>
      </c>
      <c r="E65" s="1488">
        <f>'pr5'!M18</f>
        <v>0</v>
      </c>
      <c r="F65" s="1488">
        <f>'pr5'!R18</f>
        <v>0</v>
      </c>
      <c r="G65" s="1544">
        <f>'pr5'!W18</f>
        <v>0</v>
      </c>
      <c r="N65" s="312"/>
      <c r="P65" s="1569" t="str">
        <f>CTesorería!B111</f>
        <v>Material Oficina</v>
      </c>
      <c r="Q65" s="1571"/>
      <c r="R65" s="1487">
        <f>CTesorería!Z111</f>
        <v>605</v>
      </c>
      <c r="S65" s="1579">
        <f>CTesorería!AA111</f>
        <v>0.83333333333333337</v>
      </c>
      <c r="T65" s="1572">
        <f>CTesorería!AB111</f>
        <v>121</v>
      </c>
      <c r="U65" s="1579">
        <f>CTesorería!AC111</f>
        <v>0.16666666666666666</v>
      </c>
      <c r="V65" s="1554">
        <f t="shared" si="20"/>
        <v>726</v>
      </c>
      <c r="W65" s="479">
        <f t="shared" si="21"/>
        <v>726</v>
      </c>
      <c r="X65" s="479">
        <f t="shared" si="22"/>
        <v>726</v>
      </c>
      <c r="Y65" s="479">
        <f t="shared" si="23"/>
        <v>726</v>
      </c>
      <c r="Z65" s="1554">
        <f t="shared" si="5"/>
        <v>121</v>
      </c>
      <c r="AA65" s="479">
        <f t="shared" si="6"/>
        <v>605</v>
      </c>
      <c r="AB65" s="1555">
        <f t="shared" si="7"/>
        <v>726</v>
      </c>
      <c r="AC65" s="1554">
        <f t="shared" si="8"/>
        <v>121</v>
      </c>
      <c r="AD65" s="479">
        <f t="shared" si="9"/>
        <v>605</v>
      </c>
      <c r="AE65" s="1555">
        <f t="shared" si="10"/>
        <v>726</v>
      </c>
      <c r="AF65" s="1554">
        <f t="shared" si="11"/>
        <v>121</v>
      </c>
      <c r="AG65" s="479">
        <f t="shared" si="12"/>
        <v>605</v>
      </c>
      <c r="AH65" s="1555">
        <f t="shared" si="13"/>
        <v>726</v>
      </c>
      <c r="AI65" s="1554">
        <f t="shared" si="14"/>
        <v>121</v>
      </c>
      <c r="AJ65" s="479">
        <f t="shared" si="15"/>
        <v>605</v>
      </c>
      <c r="AK65" s="1555">
        <f t="shared" si="16"/>
        <v>726</v>
      </c>
      <c r="AL65" s="1554">
        <f t="shared" si="17"/>
        <v>121</v>
      </c>
      <c r="AM65" s="1555" t="str">
        <f t="shared" si="18"/>
        <v>ok</v>
      </c>
      <c r="AO65" s="479"/>
    </row>
    <row r="66" spans="2:41" x14ac:dyDescent="0.15">
      <c r="B66" s="1537" t="str">
        <f>'pr5'!C19</f>
        <v>compras</v>
      </c>
      <c r="D66" s="1488">
        <f>'pr5'!H19</f>
        <v>0</v>
      </c>
      <c r="E66" s="1488">
        <f>'pr5'!M19</f>
        <v>0</v>
      </c>
      <c r="F66" s="1488">
        <f>'pr5'!R19</f>
        <v>0</v>
      </c>
      <c r="G66" s="1544">
        <f>'pr5'!W19</f>
        <v>0</v>
      </c>
      <c r="H66" s="475" t="str">
        <f>+B66</f>
        <v>compras</v>
      </c>
      <c r="I66">
        <f>SB!$F$147</f>
        <v>0.21</v>
      </c>
      <c r="J66" s="475" t="s">
        <v>223</v>
      </c>
      <c r="K66" s="1488">
        <f>+D66*$I66</f>
        <v>0</v>
      </c>
      <c r="L66" s="1488">
        <f>+E66*$I66</f>
        <v>0</v>
      </c>
      <c r="M66" s="1488">
        <f>+F66*$I66</f>
        <v>0</v>
      </c>
      <c r="N66" s="1544">
        <f>+G66*$I66</f>
        <v>0</v>
      </c>
      <c r="P66" s="1569" t="str">
        <f>CTesorería!B112</f>
        <v>Tributos</v>
      </c>
      <c r="Q66" s="1571"/>
      <c r="R66" s="1487">
        <f>CTesorería!Z112</f>
        <v>0</v>
      </c>
      <c r="S66" s="1579">
        <f>CTesorería!AA112</f>
        <v>0</v>
      </c>
      <c r="T66" s="1572">
        <f>CTesorería!AB112</f>
        <v>0</v>
      </c>
      <c r="U66" s="1579">
        <f>CTesorería!AC112</f>
        <v>0</v>
      </c>
      <c r="V66" s="1554">
        <f t="shared" si="20"/>
        <v>0</v>
      </c>
      <c r="W66" s="479">
        <f t="shared" si="21"/>
        <v>0</v>
      </c>
      <c r="X66" s="479">
        <f t="shared" si="22"/>
        <v>0</v>
      </c>
      <c r="Y66" s="479">
        <f t="shared" si="23"/>
        <v>0</v>
      </c>
      <c r="Z66" s="1554">
        <f t="shared" si="5"/>
        <v>0</v>
      </c>
      <c r="AA66" s="479">
        <f t="shared" si="6"/>
        <v>0</v>
      </c>
      <c r="AB66" s="1555">
        <f t="shared" si="7"/>
        <v>0</v>
      </c>
      <c r="AC66" s="1554">
        <f t="shared" si="8"/>
        <v>0</v>
      </c>
      <c r="AD66" s="479">
        <f t="shared" si="9"/>
        <v>0</v>
      </c>
      <c r="AE66" s="1555">
        <f t="shared" si="10"/>
        <v>0</v>
      </c>
      <c r="AF66" s="1554">
        <f t="shared" si="11"/>
        <v>0</v>
      </c>
      <c r="AG66" s="479">
        <f t="shared" si="12"/>
        <v>0</v>
      </c>
      <c r="AH66" s="1555">
        <f t="shared" si="13"/>
        <v>0</v>
      </c>
      <c r="AI66" s="1554">
        <f t="shared" si="14"/>
        <v>0</v>
      </c>
      <c r="AJ66" s="479">
        <f t="shared" si="15"/>
        <v>0</v>
      </c>
      <c r="AK66" s="1555">
        <f t="shared" si="16"/>
        <v>0</v>
      </c>
      <c r="AL66" s="1554">
        <f t="shared" si="17"/>
        <v>0</v>
      </c>
      <c r="AM66" s="1555" t="str">
        <f t="shared" si="18"/>
        <v>ok</v>
      </c>
      <c r="AO66" s="479"/>
    </row>
    <row r="67" spans="2:41" x14ac:dyDescent="0.15">
      <c r="B67" s="1537" t="str">
        <f>'pr5'!C20</f>
        <v>finales</v>
      </c>
      <c r="D67" s="1488">
        <f>'pr5'!H20</f>
        <v>0</v>
      </c>
      <c r="E67" s="1488">
        <f>'pr5'!M20</f>
        <v>0</v>
      </c>
      <c r="F67" s="1488">
        <f>'pr5'!R20</f>
        <v>0</v>
      </c>
      <c r="G67" s="1544">
        <f>'pr5'!W20</f>
        <v>0</v>
      </c>
      <c r="J67" s="475"/>
      <c r="N67" s="312"/>
      <c r="P67" s="1569" t="str">
        <f>CTesorería!B113</f>
        <v>Transportes</v>
      </c>
      <c r="Q67" s="1571"/>
      <c r="R67" s="1487">
        <f>CTesorería!Z113</f>
        <v>0</v>
      </c>
      <c r="S67" s="1579">
        <f>CTesorería!AA113</f>
        <v>0</v>
      </c>
      <c r="T67" s="1572">
        <f>CTesorería!AB113</f>
        <v>0</v>
      </c>
      <c r="U67" s="1579">
        <f>CTesorería!AC113</f>
        <v>0</v>
      </c>
      <c r="V67" s="1554">
        <f t="shared" si="20"/>
        <v>0</v>
      </c>
      <c r="W67" s="479">
        <f t="shared" si="21"/>
        <v>0</v>
      </c>
      <c r="X67" s="479">
        <f t="shared" si="22"/>
        <v>0</v>
      </c>
      <c r="Y67" s="479">
        <f t="shared" si="23"/>
        <v>0</v>
      </c>
      <c r="Z67" s="1554">
        <f t="shared" si="5"/>
        <v>0</v>
      </c>
      <c r="AA67" s="479">
        <f t="shared" si="6"/>
        <v>0</v>
      </c>
      <c r="AB67" s="1555">
        <f t="shared" si="7"/>
        <v>0</v>
      </c>
      <c r="AC67" s="1554">
        <f t="shared" si="8"/>
        <v>0</v>
      </c>
      <c r="AD67" s="479">
        <f t="shared" si="9"/>
        <v>0</v>
      </c>
      <c r="AE67" s="1555">
        <f t="shared" si="10"/>
        <v>0</v>
      </c>
      <c r="AF67" s="1554">
        <f t="shared" si="11"/>
        <v>0</v>
      </c>
      <c r="AG67" s="479">
        <f t="shared" si="12"/>
        <v>0</v>
      </c>
      <c r="AH67" s="1555">
        <f t="shared" si="13"/>
        <v>0</v>
      </c>
      <c r="AI67" s="1554">
        <f t="shared" si="14"/>
        <v>0</v>
      </c>
      <c r="AJ67" s="479">
        <f t="shared" si="15"/>
        <v>0</v>
      </c>
      <c r="AK67" s="1555">
        <f t="shared" si="16"/>
        <v>0</v>
      </c>
      <c r="AL67" s="1554">
        <f t="shared" si="17"/>
        <v>0</v>
      </c>
      <c r="AM67" s="1555" t="str">
        <f t="shared" si="18"/>
        <v>ok</v>
      </c>
      <c r="AO67" s="479"/>
    </row>
    <row r="68" spans="2:41" x14ac:dyDescent="0.15">
      <c r="B68" s="1537"/>
      <c r="D68" s="1488"/>
      <c r="E68" s="1488"/>
      <c r="F68" s="1488"/>
      <c r="G68" s="1544"/>
      <c r="N68" s="312"/>
      <c r="P68" s="1569" t="str">
        <f>CTesorería!B114</f>
        <v>Viajes y varios</v>
      </c>
      <c r="Q68" s="1571"/>
      <c r="R68" s="1487">
        <f>CTesorería!Z114</f>
        <v>1452</v>
      </c>
      <c r="S68" s="1579">
        <f>CTesorería!AA114</f>
        <v>1</v>
      </c>
      <c r="T68" s="1572">
        <f>CTesorería!AB114</f>
        <v>0</v>
      </c>
      <c r="U68" s="1579">
        <f>CTesorería!AC114</f>
        <v>0</v>
      </c>
      <c r="V68" s="1554">
        <f t="shared" si="20"/>
        <v>1452</v>
      </c>
      <c r="W68" s="479">
        <f t="shared" si="21"/>
        <v>1452</v>
      </c>
      <c r="X68" s="479">
        <f t="shared" si="22"/>
        <v>1452</v>
      </c>
      <c r="Y68" s="479">
        <f t="shared" si="23"/>
        <v>1452</v>
      </c>
      <c r="Z68" s="1554">
        <f t="shared" si="5"/>
        <v>0</v>
      </c>
      <c r="AA68" s="479">
        <f t="shared" si="6"/>
        <v>1452</v>
      </c>
      <c r="AB68" s="1555">
        <f t="shared" si="7"/>
        <v>1452</v>
      </c>
      <c r="AC68" s="1554">
        <f t="shared" si="8"/>
        <v>0</v>
      </c>
      <c r="AD68" s="479">
        <f t="shared" si="9"/>
        <v>1452</v>
      </c>
      <c r="AE68" s="1555">
        <f t="shared" si="10"/>
        <v>1452</v>
      </c>
      <c r="AF68" s="1554">
        <f t="shared" si="11"/>
        <v>0</v>
      </c>
      <c r="AG68" s="479">
        <f t="shared" si="12"/>
        <v>1452</v>
      </c>
      <c r="AH68" s="1555">
        <f t="shared" si="13"/>
        <v>1452</v>
      </c>
      <c r="AI68" s="1554">
        <f t="shared" si="14"/>
        <v>0</v>
      </c>
      <c r="AJ68" s="479">
        <f t="shared" si="15"/>
        <v>1452</v>
      </c>
      <c r="AK68" s="1555">
        <f t="shared" si="16"/>
        <v>1452</v>
      </c>
      <c r="AL68" s="1554">
        <f t="shared" si="17"/>
        <v>0</v>
      </c>
      <c r="AM68" s="1555" t="str">
        <f t="shared" si="18"/>
        <v>ok</v>
      </c>
      <c r="AO68" s="479"/>
    </row>
    <row r="69" spans="2:41" x14ac:dyDescent="0.15">
      <c r="B69" s="1537" t="str">
        <f>'pr5'!C22</f>
        <v>producción/servicio</v>
      </c>
      <c r="D69" s="1488">
        <f>'pr5'!H22</f>
        <v>1800</v>
      </c>
      <c r="E69" s="1488">
        <f>'pr5'!M22</f>
        <v>1800</v>
      </c>
      <c r="F69" s="1488">
        <f>'pr5'!R22</f>
        <v>1800</v>
      </c>
      <c r="G69" s="1544">
        <f>'pr5'!W22</f>
        <v>1800</v>
      </c>
      <c r="J69" s="475"/>
      <c r="N69" s="312"/>
      <c r="P69" s="1569" t="str">
        <f>CTesorería!B115</f>
        <v>Asesorías</v>
      </c>
      <c r="Q69" s="1571"/>
      <c r="R69" s="1487">
        <f>CTesorería!Z115</f>
        <v>1597.2000000000003</v>
      </c>
      <c r="S69" s="1579">
        <f>CTesorería!AA115</f>
        <v>0.91666666666666663</v>
      </c>
      <c r="T69" s="1572">
        <f>CTesorería!AB115</f>
        <v>145.20000000000005</v>
      </c>
      <c r="U69" s="1579">
        <f>CTesorería!AC115</f>
        <v>8.3333333333333343E-2</v>
      </c>
      <c r="V69" s="1554">
        <f t="shared" si="20"/>
        <v>1742.4</v>
      </c>
      <c r="W69" s="479">
        <f t="shared" si="21"/>
        <v>1742.4</v>
      </c>
      <c r="X69" s="479">
        <f t="shared" si="22"/>
        <v>1742.4</v>
      </c>
      <c r="Y69" s="479">
        <f t="shared" si="23"/>
        <v>1742.4</v>
      </c>
      <c r="Z69" s="1554">
        <f t="shared" si="5"/>
        <v>145.20000000000005</v>
      </c>
      <c r="AA69" s="479">
        <f t="shared" si="6"/>
        <v>1597.2</v>
      </c>
      <c r="AB69" s="1555">
        <f t="shared" si="7"/>
        <v>1742.4</v>
      </c>
      <c r="AC69" s="1554">
        <f t="shared" si="8"/>
        <v>145.20000000000002</v>
      </c>
      <c r="AD69" s="479">
        <f t="shared" si="9"/>
        <v>1597.2</v>
      </c>
      <c r="AE69" s="1555">
        <f t="shared" si="10"/>
        <v>1742.4</v>
      </c>
      <c r="AF69" s="1554">
        <f t="shared" si="11"/>
        <v>145.20000000000002</v>
      </c>
      <c r="AG69" s="479">
        <f t="shared" si="12"/>
        <v>1597.2</v>
      </c>
      <c r="AH69" s="1555">
        <f t="shared" si="13"/>
        <v>1742.4</v>
      </c>
      <c r="AI69" s="1554">
        <f t="shared" si="14"/>
        <v>145.20000000000002</v>
      </c>
      <c r="AJ69" s="479">
        <f t="shared" si="15"/>
        <v>1597.2</v>
      </c>
      <c r="AK69" s="1555">
        <f t="shared" si="16"/>
        <v>1742.4</v>
      </c>
      <c r="AL69" s="1554">
        <f t="shared" si="17"/>
        <v>145.20000000000002</v>
      </c>
      <c r="AM69" s="1555" t="str">
        <f t="shared" si="18"/>
        <v>ok</v>
      </c>
      <c r="AO69" s="479"/>
    </row>
    <row r="70" spans="2:41" x14ac:dyDescent="0.15">
      <c r="B70" s="1537" t="str">
        <f>'pr5'!C23</f>
        <v>variables</v>
      </c>
      <c r="D70" s="1862">
        <f>'pr5'!H23</f>
        <v>0</v>
      </c>
      <c r="E70" s="1862">
        <f>'pr5'!M23</f>
        <v>0</v>
      </c>
      <c r="F70" s="1862">
        <f>'pr5'!R23</f>
        <v>0</v>
      </c>
      <c r="G70" s="1863">
        <f>'pr5'!W23</f>
        <v>0</v>
      </c>
      <c r="H70" s="475" t="str">
        <f>+B70</f>
        <v>variables</v>
      </c>
      <c r="I70">
        <f>SB!$F$186</f>
        <v>0.21</v>
      </c>
      <c r="J70" s="475" t="s">
        <v>223</v>
      </c>
      <c r="K70" s="1488">
        <f t="shared" ref="K70:N71" si="24">+D70*$I70</f>
        <v>0</v>
      </c>
      <c r="L70" s="1488">
        <f t="shared" si="24"/>
        <v>0</v>
      </c>
      <c r="M70" s="1488">
        <f t="shared" si="24"/>
        <v>0</v>
      </c>
      <c r="N70" s="1544">
        <f t="shared" si="24"/>
        <v>0</v>
      </c>
      <c r="P70" s="1569" t="str">
        <f>CTesorería!B116</f>
        <v>Otro (uno)</v>
      </c>
      <c r="Q70" s="1571"/>
      <c r="R70" s="1487">
        <f>CTesorería!Z116</f>
        <v>0</v>
      </c>
      <c r="S70" s="1579">
        <f>CTesorería!AA116</f>
        <v>0</v>
      </c>
      <c r="T70" s="1572">
        <f>CTesorería!AB116</f>
        <v>0</v>
      </c>
      <c r="U70" s="1579">
        <f>CTesorería!AC116</f>
        <v>0</v>
      </c>
      <c r="V70" s="1554">
        <f t="shared" si="20"/>
        <v>0</v>
      </c>
      <c r="W70" s="479">
        <f t="shared" si="21"/>
        <v>0</v>
      </c>
      <c r="X70" s="479">
        <f t="shared" si="22"/>
        <v>0</v>
      </c>
      <c r="Y70" s="479">
        <f t="shared" si="23"/>
        <v>0</v>
      </c>
      <c r="Z70" s="1554">
        <f t="shared" si="5"/>
        <v>0</v>
      </c>
      <c r="AA70" s="479">
        <f t="shared" si="6"/>
        <v>0</v>
      </c>
      <c r="AB70" s="1555">
        <f t="shared" si="7"/>
        <v>0</v>
      </c>
      <c r="AC70" s="1554">
        <f t="shared" si="8"/>
        <v>0</v>
      </c>
      <c r="AD70" s="479">
        <f t="shared" si="9"/>
        <v>0</v>
      </c>
      <c r="AE70" s="1555">
        <f t="shared" si="10"/>
        <v>0</v>
      </c>
      <c r="AF70" s="1554">
        <f t="shared" si="11"/>
        <v>0</v>
      </c>
      <c r="AG70" s="479">
        <f t="shared" si="12"/>
        <v>0</v>
      </c>
      <c r="AH70" s="1555">
        <f t="shared" si="13"/>
        <v>0</v>
      </c>
      <c r="AI70" s="1554">
        <f t="shared" si="14"/>
        <v>0</v>
      </c>
      <c r="AJ70" s="479">
        <f t="shared" si="15"/>
        <v>0</v>
      </c>
      <c r="AK70" s="1555">
        <f t="shared" si="16"/>
        <v>0</v>
      </c>
      <c r="AL70" s="1554">
        <f t="shared" si="17"/>
        <v>0</v>
      </c>
      <c r="AM70" s="1555" t="str">
        <f t="shared" si="18"/>
        <v>ok</v>
      </c>
      <c r="AO70" s="479"/>
    </row>
    <row r="71" spans="2:41" x14ac:dyDescent="0.15">
      <c r="B71" s="1537" t="str">
        <f>'pr5'!C24</f>
        <v>fijos</v>
      </c>
      <c r="D71" s="1862">
        <f>'pr5'!H24</f>
        <v>1800</v>
      </c>
      <c r="E71" s="1488">
        <f>'pr5'!M24</f>
        <v>1800</v>
      </c>
      <c r="F71" s="1488">
        <f>'pr5'!R24</f>
        <v>1800</v>
      </c>
      <c r="G71" s="1544">
        <f>'pr5'!W24</f>
        <v>1800</v>
      </c>
      <c r="H71" s="475" t="str">
        <f>+B71</f>
        <v>fijos</v>
      </c>
      <c r="I71">
        <f>SB!$I$154</f>
        <v>0.21</v>
      </c>
      <c r="J71" s="475" t="s">
        <v>223</v>
      </c>
      <c r="K71" s="1488">
        <f t="shared" si="24"/>
        <v>378</v>
      </c>
      <c r="L71" s="1488">
        <f t="shared" si="24"/>
        <v>378</v>
      </c>
      <c r="M71" s="1488">
        <f t="shared" si="24"/>
        <v>378</v>
      </c>
      <c r="N71" s="1544">
        <f t="shared" si="24"/>
        <v>378</v>
      </c>
      <c r="P71" s="1569" t="str">
        <f>CTesorería!B117</f>
        <v>Otro (dos)</v>
      </c>
      <c r="Q71" s="1571"/>
      <c r="R71" s="1487">
        <f>CTesorería!Z117</f>
        <v>0</v>
      </c>
      <c r="S71" s="1579">
        <f>CTesorería!AA117</f>
        <v>0</v>
      </c>
      <c r="T71" s="1572">
        <f>CTesorería!AB117</f>
        <v>0</v>
      </c>
      <c r="U71" s="1579">
        <f>CTesorería!AC117</f>
        <v>0</v>
      </c>
      <c r="V71" s="1554">
        <f t="shared" si="20"/>
        <v>0</v>
      </c>
      <c r="W71" s="479">
        <f t="shared" si="21"/>
        <v>0</v>
      </c>
      <c r="X71" s="479">
        <f t="shared" si="22"/>
        <v>0</v>
      </c>
      <c r="Y71" s="479">
        <f t="shared" si="23"/>
        <v>0</v>
      </c>
      <c r="Z71" s="1554">
        <f t="shared" si="5"/>
        <v>0</v>
      </c>
      <c r="AA71" s="479">
        <f t="shared" si="6"/>
        <v>0</v>
      </c>
      <c r="AB71" s="1555">
        <f t="shared" si="7"/>
        <v>0</v>
      </c>
      <c r="AC71" s="1554">
        <f t="shared" si="8"/>
        <v>0</v>
      </c>
      <c r="AD71" s="479">
        <f t="shared" si="9"/>
        <v>0</v>
      </c>
      <c r="AE71" s="1555">
        <f t="shared" si="10"/>
        <v>0</v>
      </c>
      <c r="AF71" s="1554">
        <f t="shared" si="11"/>
        <v>0</v>
      </c>
      <c r="AG71" s="479">
        <f t="shared" si="12"/>
        <v>0</v>
      </c>
      <c r="AH71" s="1555">
        <f t="shared" si="13"/>
        <v>0</v>
      </c>
      <c r="AI71" s="1554">
        <f t="shared" si="14"/>
        <v>0</v>
      </c>
      <c r="AJ71" s="479">
        <f t="shared" si="15"/>
        <v>0</v>
      </c>
      <c r="AK71" s="1555">
        <f t="shared" si="16"/>
        <v>0</v>
      </c>
      <c r="AL71" s="1554">
        <f t="shared" si="17"/>
        <v>0</v>
      </c>
      <c r="AM71" s="1555" t="str">
        <f t="shared" si="18"/>
        <v>ok</v>
      </c>
      <c r="AO71" s="479"/>
    </row>
    <row r="72" spans="2:41" x14ac:dyDescent="0.15">
      <c r="B72" s="1537"/>
      <c r="D72" s="1488"/>
      <c r="E72" s="1488"/>
      <c r="F72" s="1488"/>
      <c r="G72" s="1544"/>
      <c r="N72" s="312"/>
      <c r="P72" s="1580" t="str">
        <f>CTesorería!B118</f>
        <v>Otro (tres)</v>
      </c>
      <c r="Q72" s="1564"/>
      <c r="R72" s="1490">
        <f>CTesorería!Z118</f>
        <v>0</v>
      </c>
      <c r="S72" s="1565">
        <f>CTesorería!AA118</f>
        <v>0</v>
      </c>
      <c r="T72" s="1566">
        <f>CTesorería!AB118</f>
        <v>0</v>
      </c>
      <c r="U72" s="1565">
        <f>CTesorería!AC118</f>
        <v>0</v>
      </c>
      <c r="V72" s="1556">
        <f t="shared" si="20"/>
        <v>0</v>
      </c>
      <c r="W72" s="1557">
        <f t="shared" si="21"/>
        <v>0</v>
      </c>
      <c r="X72" s="1557">
        <f t="shared" si="22"/>
        <v>0</v>
      </c>
      <c r="Y72" s="1557">
        <f t="shared" si="23"/>
        <v>0</v>
      </c>
      <c r="Z72" s="1556">
        <f t="shared" si="5"/>
        <v>0</v>
      </c>
      <c r="AA72" s="1557">
        <f t="shared" si="6"/>
        <v>0</v>
      </c>
      <c r="AB72" s="1558">
        <f t="shared" si="7"/>
        <v>0</v>
      </c>
      <c r="AC72" s="1556">
        <f t="shared" si="8"/>
        <v>0</v>
      </c>
      <c r="AD72" s="1557">
        <f t="shared" si="9"/>
        <v>0</v>
      </c>
      <c r="AE72" s="1558">
        <f t="shared" si="10"/>
        <v>0</v>
      </c>
      <c r="AF72" s="1556">
        <f t="shared" si="11"/>
        <v>0</v>
      </c>
      <c r="AG72" s="1557">
        <f t="shared" si="12"/>
        <v>0</v>
      </c>
      <c r="AH72" s="1558">
        <f t="shared" si="13"/>
        <v>0</v>
      </c>
      <c r="AI72" s="1556">
        <f t="shared" si="14"/>
        <v>0</v>
      </c>
      <c r="AJ72" s="1557">
        <f t="shared" si="15"/>
        <v>0</v>
      </c>
      <c r="AK72" s="1558">
        <f t="shared" si="16"/>
        <v>0</v>
      </c>
      <c r="AL72" s="1556">
        <f t="shared" si="17"/>
        <v>0</v>
      </c>
      <c r="AM72" s="1558" t="str">
        <f t="shared" si="18"/>
        <v>ok</v>
      </c>
      <c r="AO72" s="479"/>
    </row>
    <row r="73" spans="2:41" x14ac:dyDescent="0.15">
      <c r="B73" s="1537" t="str">
        <f>'pr5'!C26</f>
        <v>personal</v>
      </c>
      <c r="D73" s="1488">
        <f>'pr5'!H26</f>
        <v>49680</v>
      </c>
      <c r="E73" s="1488">
        <f>'pr5'!M26</f>
        <v>49680</v>
      </c>
      <c r="F73" s="1488">
        <f>'pr5'!R26</f>
        <v>49680</v>
      </c>
      <c r="G73" s="1544">
        <f>'pr5'!W26</f>
        <v>49680</v>
      </c>
      <c r="N73" s="312"/>
      <c r="P73" s="1569" t="str">
        <f>CTesorería!B119</f>
        <v>gastos financieros</v>
      </c>
      <c r="Q73" s="1571"/>
      <c r="R73" s="1487">
        <f>CTesorería!Z119</f>
        <v>0</v>
      </c>
      <c r="S73" s="1579">
        <f>CTesorería!AA119</f>
        <v>0</v>
      </c>
      <c r="T73" s="1572">
        <f>CTesorería!AB119</f>
        <v>0</v>
      </c>
      <c r="U73" s="1579">
        <f>CTesorería!AC119</f>
        <v>0</v>
      </c>
      <c r="V73" s="1554">
        <f>+D110+K110</f>
        <v>0</v>
      </c>
      <c r="W73" s="479">
        <f>+E110+L110</f>
        <v>0</v>
      </c>
      <c r="X73" s="479">
        <f>+F110+M110</f>
        <v>0</v>
      </c>
      <c r="Y73" s="479">
        <f>+G110+N110</f>
        <v>0</v>
      </c>
      <c r="Z73" s="1554">
        <f t="shared" si="5"/>
        <v>0</v>
      </c>
      <c r="AA73" s="479">
        <f t="shared" si="6"/>
        <v>0</v>
      </c>
      <c r="AB73" s="1555">
        <f t="shared" si="7"/>
        <v>0</v>
      </c>
      <c r="AC73" s="1554">
        <f t="shared" si="8"/>
        <v>0</v>
      </c>
      <c r="AD73" s="479">
        <f t="shared" si="9"/>
        <v>0</v>
      </c>
      <c r="AE73" s="1555">
        <f t="shared" si="10"/>
        <v>0</v>
      </c>
      <c r="AF73" s="1554">
        <f t="shared" si="11"/>
        <v>0</v>
      </c>
      <c r="AG73" s="479">
        <f t="shared" si="12"/>
        <v>0</v>
      </c>
      <c r="AH73" s="1555">
        <f t="shared" si="13"/>
        <v>0</v>
      </c>
      <c r="AI73" s="1554">
        <f t="shared" si="14"/>
        <v>0</v>
      </c>
      <c r="AJ73" s="479">
        <f t="shared" si="15"/>
        <v>0</v>
      </c>
      <c r="AK73" s="1555">
        <f t="shared" si="16"/>
        <v>0</v>
      </c>
      <c r="AL73" s="1554">
        <f t="shared" si="17"/>
        <v>0</v>
      </c>
      <c r="AM73" s="1555" t="str">
        <f t="shared" si="18"/>
        <v>ok</v>
      </c>
      <c r="AO73" s="479"/>
    </row>
    <row r="74" spans="2:41" x14ac:dyDescent="0.15">
      <c r="B74" s="1537" t="str">
        <f>'pr5'!C27</f>
        <v>comisiones</v>
      </c>
      <c r="D74" s="1862">
        <f>'pr5'!H27</f>
        <v>0</v>
      </c>
      <c r="E74" s="1488">
        <f>'pr5'!M27</f>
        <v>0</v>
      </c>
      <c r="F74" s="1488">
        <f>'pr5'!R27</f>
        <v>0</v>
      </c>
      <c r="G74" s="1544">
        <f>'pr5'!W27</f>
        <v>0</v>
      </c>
      <c r="N74" s="312"/>
      <c r="P74" s="1580" t="str">
        <f>CTesorería!B120</f>
        <v>gastos extraordinarios</v>
      </c>
      <c r="Q74" s="1564"/>
      <c r="R74" s="1490">
        <f>CTesorería!Z120</f>
        <v>0</v>
      </c>
      <c r="S74" s="1565">
        <f>CTesorería!AA120</f>
        <v>0</v>
      </c>
      <c r="T74" s="1566">
        <f>CTesorería!AB120</f>
        <v>0</v>
      </c>
      <c r="U74" s="1565">
        <f>CTesorería!AC120</f>
        <v>0</v>
      </c>
      <c r="V74" s="1556">
        <f>+D114+K114</f>
        <v>0</v>
      </c>
      <c r="W74" s="1557">
        <f>+E114+L114</f>
        <v>0</v>
      </c>
      <c r="X74" s="1557">
        <f>+F114+M114</f>
        <v>0</v>
      </c>
      <c r="Y74" s="1557">
        <f>+G114+N114</f>
        <v>0</v>
      </c>
      <c r="Z74" s="1556">
        <f t="shared" si="5"/>
        <v>0</v>
      </c>
      <c r="AA74" s="1557">
        <f t="shared" si="6"/>
        <v>0</v>
      </c>
      <c r="AB74" s="1558">
        <f t="shared" si="7"/>
        <v>0</v>
      </c>
      <c r="AC74" s="1556">
        <f t="shared" si="8"/>
        <v>0</v>
      </c>
      <c r="AD74" s="1557">
        <f t="shared" si="9"/>
        <v>0</v>
      </c>
      <c r="AE74" s="1558">
        <f t="shared" si="10"/>
        <v>0</v>
      </c>
      <c r="AF74" s="1556">
        <f t="shared" si="11"/>
        <v>0</v>
      </c>
      <c r="AG74" s="1557">
        <f t="shared" si="12"/>
        <v>0</v>
      </c>
      <c r="AH74" s="1558">
        <f t="shared" si="13"/>
        <v>0</v>
      </c>
      <c r="AI74" s="1556">
        <f t="shared" si="14"/>
        <v>0</v>
      </c>
      <c r="AJ74" s="1557">
        <f t="shared" si="15"/>
        <v>0</v>
      </c>
      <c r="AK74" s="1558">
        <f t="shared" si="16"/>
        <v>0</v>
      </c>
      <c r="AL74" s="1556">
        <f t="shared" si="17"/>
        <v>0</v>
      </c>
      <c r="AM74" s="1558" t="str">
        <f t="shared" si="18"/>
        <v>ok</v>
      </c>
      <c r="AO74" s="479"/>
    </row>
    <row r="75" spans="2:41" x14ac:dyDescent="0.15">
      <c r="B75" s="1537" t="str">
        <f>'pr5'!C28</f>
        <v xml:space="preserve">salarios previos </v>
      </c>
      <c r="D75" s="1488">
        <f>'pr5'!H28</f>
        <v>0</v>
      </c>
      <c r="E75" s="1488">
        <f>'pr5'!M28</f>
        <v>0</v>
      </c>
      <c r="F75" s="1488">
        <f>'pr5'!R28</f>
        <v>0</v>
      </c>
      <c r="G75" s="1544">
        <f>'pr5'!W28</f>
        <v>0</v>
      </c>
      <c r="N75" s="312"/>
      <c r="P75" s="1588" t="str">
        <f>CTesorería!B121</f>
        <v>Comisiones</v>
      </c>
      <c r="Q75" s="1589"/>
      <c r="R75" s="1583">
        <f>CTesorería!Z121</f>
        <v>0</v>
      </c>
      <c r="S75" s="1590">
        <f>CTesorería!AA121</f>
        <v>0</v>
      </c>
      <c r="T75" s="1591">
        <f>CTesorería!AB121</f>
        <v>0</v>
      </c>
      <c r="U75" s="1592">
        <f>CTesorería!AC121</f>
        <v>0</v>
      </c>
      <c r="V75" s="1596">
        <f>S87</f>
        <v>0</v>
      </c>
      <c r="W75" s="1583">
        <f>T87</f>
        <v>0</v>
      </c>
      <c r="X75" s="1583">
        <f>U87</f>
        <v>0</v>
      </c>
      <c r="Y75" s="1584">
        <f>V87</f>
        <v>0</v>
      </c>
      <c r="Z75" s="1597">
        <f>+T75</f>
        <v>0</v>
      </c>
      <c r="AA75" s="1586">
        <f>+V75*S75</f>
        <v>0</v>
      </c>
      <c r="AB75" s="1587">
        <f>SUM(Z75:AA75)</f>
        <v>0</v>
      </c>
      <c r="AC75" s="1597">
        <f>+V75*U75</f>
        <v>0</v>
      </c>
      <c r="AD75" s="1586">
        <f>+W75*$S75</f>
        <v>0</v>
      </c>
      <c r="AE75" s="1587">
        <f>SUM(AC75:AD75)</f>
        <v>0</v>
      </c>
      <c r="AF75" s="1597">
        <f>+W75*$U75</f>
        <v>0</v>
      </c>
      <c r="AG75" s="1586">
        <f>+X75*$S75</f>
        <v>0</v>
      </c>
      <c r="AH75" s="1587">
        <f>SUM(AF75:AG75)</f>
        <v>0</v>
      </c>
      <c r="AI75" s="1597">
        <f>+X75*$U75</f>
        <v>0</v>
      </c>
      <c r="AJ75" s="1586">
        <f>+Y75*$S75</f>
        <v>0</v>
      </c>
      <c r="AK75" s="1587">
        <f>SUM(AI75:AJ75)</f>
        <v>0</v>
      </c>
      <c r="AL75" s="1597">
        <f>+Y75*$U75</f>
        <v>0</v>
      </c>
      <c r="AM75" s="1587" t="str">
        <f>IF(AL75+AJ75=Y75,"ok","no")</f>
        <v>ok</v>
      </c>
    </row>
    <row r="76" spans="2:41" x14ac:dyDescent="0.15">
      <c r="B76" s="1537" t="str">
        <f>'pr5'!C29</f>
        <v>producción/servicio</v>
      </c>
      <c r="D76" s="1862">
        <f>'pr5'!H29</f>
        <v>49680</v>
      </c>
      <c r="E76" s="1862">
        <f>'pr5'!M29</f>
        <v>49680</v>
      </c>
      <c r="F76" s="1862">
        <f>'pr5'!R29</f>
        <v>49680</v>
      </c>
      <c r="G76" s="1863">
        <f>'pr5'!W29</f>
        <v>49680</v>
      </c>
      <c r="N76" s="312"/>
      <c r="P76" s="1537" t="s">
        <v>242</v>
      </c>
      <c r="Q76" s="479">
        <f>SB!$T$446</f>
        <v>1840</v>
      </c>
      <c r="R76" s="78">
        <f>SUM('4a'!F69:Q69)</f>
        <v>1720</v>
      </c>
      <c r="S76" s="668">
        <f>IF(Q76=0,0,R76/Q76)</f>
        <v>0.93478260869565222</v>
      </c>
      <c r="T76" s="78">
        <f>+Q76-R76</f>
        <v>120</v>
      </c>
      <c r="U76" s="1593">
        <f>IF(Q76=0,0,T76/Q76)</f>
        <v>6.5217391304347824E-2</v>
      </c>
      <c r="V76" s="1554">
        <f>+S86+S91</f>
        <v>1863</v>
      </c>
      <c r="W76" s="479">
        <f>+T86+T91</f>
        <v>1863</v>
      </c>
      <c r="X76" s="479">
        <f>+U86+U91</f>
        <v>1863</v>
      </c>
      <c r="Y76" s="1555">
        <f>+V86+V91</f>
        <v>1863</v>
      </c>
      <c r="Z76" s="1554">
        <f>+T76</f>
        <v>120</v>
      </c>
      <c r="AA76" s="479">
        <f>+V76*S76</f>
        <v>1741.5</v>
      </c>
      <c r="AB76" s="1555">
        <f>SUM(Z76:AA76)</f>
        <v>1861.5</v>
      </c>
      <c r="AC76" s="1554">
        <f>+V76*U76</f>
        <v>121.5</v>
      </c>
      <c r="AD76" s="479">
        <f>+W76*$S76</f>
        <v>1741.5</v>
      </c>
      <c r="AE76" s="1555">
        <f>SUM(AC76:AD76)</f>
        <v>1863</v>
      </c>
      <c r="AF76" s="1554">
        <f>+W76*$U76</f>
        <v>121.5</v>
      </c>
      <c r="AG76" s="479">
        <f>+X76*$S76</f>
        <v>1741.5</v>
      </c>
      <c r="AH76" s="1555">
        <f>SUM(AF76:AG76)</f>
        <v>1863</v>
      </c>
      <c r="AI76" s="1554">
        <f>+X76*$U76</f>
        <v>121.5</v>
      </c>
      <c r="AJ76" s="479">
        <f>+Y76*$S76</f>
        <v>1741.5</v>
      </c>
      <c r="AK76" s="1555">
        <f>SUM(AI76:AJ76)</f>
        <v>1863</v>
      </c>
      <c r="AL76" s="1554">
        <f>+Y76*$U76</f>
        <v>121.5</v>
      </c>
      <c r="AM76" s="1555" t="str">
        <f>IF(AL76+AJ76=Y76,"ok","no")</f>
        <v>ok</v>
      </c>
    </row>
    <row r="77" spans="2:41" x14ac:dyDescent="0.15">
      <c r="B77" s="1537" t="str">
        <f>'pr5'!C30</f>
        <v>marketing/ventas</v>
      </c>
      <c r="D77" s="1862">
        <f>'pr5'!H30</f>
        <v>0</v>
      </c>
      <c r="E77" s="1488">
        <f>'pr5'!M30</f>
        <v>0</v>
      </c>
      <c r="F77" s="1488">
        <f>'pr5'!R30</f>
        <v>0</v>
      </c>
      <c r="G77" s="1544">
        <f>'pr5'!W30</f>
        <v>0</v>
      </c>
      <c r="N77" s="312"/>
      <c r="P77" s="1538" t="s">
        <v>243</v>
      </c>
      <c r="Q77" s="988">
        <f>SB!$T$449</f>
        <v>12880</v>
      </c>
      <c r="R77" s="1577">
        <f>SUM('4a'!F56:Q56)</f>
        <v>12040</v>
      </c>
      <c r="S77" s="1594">
        <f>IF(Q77=0,0,R77/Q77)</f>
        <v>0.93478260869565222</v>
      </c>
      <c r="T77" s="1577">
        <f>+Q77-R77</f>
        <v>840</v>
      </c>
      <c r="U77" s="1595">
        <f>IF(Q77=0,0,T77/Q77)</f>
        <v>6.5217391304347824E-2</v>
      </c>
      <c r="V77" s="1556">
        <f>+S84+S89</f>
        <v>12420</v>
      </c>
      <c r="W77" s="1557">
        <f>+T84+T89</f>
        <v>12420</v>
      </c>
      <c r="X77" s="1557">
        <f>+U84+U89</f>
        <v>12420</v>
      </c>
      <c r="Y77" s="1558">
        <f>+V84+V89</f>
        <v>12420</v>
      </c>
      <c r="Z77" s="1556">
        <f>+T77</f>
        <v>840</v>
      </c>
      <c r="AA77" s="1557">
        <f>+V77*S77</f>
        <v>11610</v>
      </c>
      <c r="AB77" s="1558">
        <f>SUM(Z77:AA77)</f>
        <v>12450</v>
      </c>
      <c r="AC77" s="1556">
        <f>+V77*U77</f>
        <v>810</v>
      </c>
      <c r="AD77" s="1557">
        <f>+W77*$S77</f>
        <v>11610</v>
      </c>
      <c r="AE77" s="1558">
        <f>SUM(AC77:AD77)</f>
        <v>12420</v>
      </c>
      <c r="AF77" s="1556">
        <f>+W77*$U77</f>
        <v>810</v>
      </c>
      <c r="AG77" s="1557">
        <f>+X77*$S77</f>
        <v>11610</v>
      </c>
      <c r="AH77" s="1558">
        <f>SUM(AF77:AG77)</f>
        <v>12420</v>
      </c>
      <c r="AI77" s="1556">
        <f>+X77*$U77</f>
        <v>810</v>
      </c>
      <c r="AJ77" s="1557">
        <f>+Y77*$S77</f>
        <v>11610</v>
      </c>
      <c r="AK77" s="1558">
        <f>SUM(AI77:AJ77)</f>
        <v>12420</v>
      </c>
      <c r="AL77" s="1556">
        <f>+Y77*$U77</f>
        <v>810</v>
      </c>
      <c r="AM77" s="1558" t="str">
        <f>IF(AL77+AJ77=Y77,"ok","no")</f>
        <v>ok</v>
      </c>
    </row>
    <row r="78" spans="2:41" x14ac:dyDescent="0.15">
      <c r="B78" s="1537"/>
      <c r="D78" s="1488"/>
      <c r="E78" s="1488"/>
      <c r="F78" s="1488"/>
      <c r="G78" s="1544"/>
      <c r="N78" s="312"/>
      <c r="P78" s="580" t="s">
        <v>1383</v>
      </c>
      <c r="Q78" s="581"/>
      <c r="R78" s="581">
        <v>0</v>
      </c>
      <c r="S78" s="581">
        <v>0</v>
      </c>
      <c r="T78" s="581">
        <v>0</v>
      </c>
      <c r="U78" s="1601">
        <v>0</v>
      </c>
      <c r="V78" s="1602">
        <f>+D126+K126</f>
        <v>0</v>
      </c>
      <c r="W78" s="1603">
        <f>+E126+L126</f>
        <v>0</v>
      </c>
      <c r="X78" s="1603">
        <f>+F126+M126</f>
        <v>0</v>
      </c>
      <c r="Y78" s="1604">
        <f>+G126+N126</f>
        <v>0</v>
      </c>
      <c r="Z78" s="580"/>
      <c r="AA78" s="581"/>
      <c r="AB78" s="1604">
        <f>++V78</f>
        <v>0</v>
      </c>
      <c r="AC78" s="580"/>
      <c r="AD78" s="581"/>
      <c r="AE78" s="1604">
        <f>+W78</f>
        <v>0</v>
      </c>
      <c r="AF78" s="580"/>
      <c r="AG78" s="581"/>
      <c r="AH78" s="1604">
        <f>+X78</f>
        <v>0</v>
      </c>
      <c r="AI78" s="580"/>
      <c r="AJ78" s="581"/>
      <c r="AK78" s="1604">
        <f>+Y78</f>
        <v>0</v>
      </c>
      <c r="AL78" s="580"/>
      <c r="AM78" s="1601"/>
    </row>
    <row r="79" spans="2:41" x14ac:dyDescent="0.15">
      <c r="B79" s="1537" t="str">
        <f>'pr5'!C31</f>
        <v>administración/DG</v>
      </c>
      <c r="D79" s="1862">
        <f>'pr5'!H31</f>
        <v>0</v>
      </c>
      <c r="E79" s="1488">
        <f>'pr5'!M31</f>
        <v>0</v>
      </c>
      <c r="F79" s="1488">
        <f>'pr5'!R31</f>
        <v>0</v>
      </c>
      <c r="G79" s="1544">
        <f>'pr5'!W31</f>
        <v>0</v>
      </c>
      <c r="N79" s="312"/>
      <c r="V79" s="479"/>
    </row>
    <row r="80" spans="2:41" x14ac:dyDescent="0.15">
      <c r="B80" s="1537"/>
      <c r="D80" s="1488"/>
      <c r="E80" s="1488"/>
      <c r="F80" s="1488"/>
      <c r="G80" s="1544"/>
      <c r="N80" s="312"/>
      <c r="W80" t="s">
        <v>1190</v>
      </c>
      <c r="Y80" t="s">
        <v>1634</v>
      </c>
      <c r="Z80" s="475" t="s">
        <v>1025</v>
      </c>
      <c r="AA80" s="475" t="s">
        <v>1026</v>
      </c>
      <c r="AB80" s="475" t="s">
        <v>1027</v>
      </c>
      <c r="AC80" s="475" t="s">
        <v>1028</v>
      </c>
    </row>
    <row r="81" spans="2:29" x14ac:dyDescent="0.15">
      <c r="B81" s="1537" t="str">
        <f>'pr5'!C33</f>
        <v>marketing y vtas</v>
      </c>
      <c r="D81" s="1488">
        <f>'pr5'!H33</f>
        <v>2880</v>
      </c>
      <c r="E81" s="1488">
        <f>'pr5'!M33</f>
        <v>2880</v>
      </c>
      <c r="F81" s="1488">
        <f>'pr5'!R33</f>
        <v>2880</v>
      </c>
      <c r="G81" s="1544">
        <f>'pr5'!W33</f>
        <v>2880</v>
      </c>
      <c r="N81" s="312"/>
      <c r="X81" t="s">
        <v>1635</v>
      </c>
      <c r="Z81" s="479">
        <f>SUM(V55:V74)</f>
        <v>13213.199999999999</v>
      </c>
      <c r="AA81" s="479">
        <f>SUM(W55:W74)</f>
        <v>13213.199999999999</v>
      </c>
      <c r="AB81" s="479">
        <f>SUM(X55:X74)</f>
        <v>13213.199999999999</v>
      </c>
      <c r="AC81" s="479">
        <f>SUM(Y55:Y74)</f>
        <v>13213.199999999999</v>
      </c>
    </row>
    <row r="82" spans="2:29" x14ac:dyDescent="0.15">
      <c r="B82" s="1537" t="str">
        <f>'pr5'!C34</f>
        <v>publicidad y promoción</v>
      </c>
      <c r="D82" s="1862">
        <f>'pr5'!H34</f>
        <v>2880</v>
      </c>
      <c r="E82" s="1488">
        <f>'pr5'!M34</f>
        <v>2880</v>
      </c>
      <c r="F82" s="1488">
        <f>'pr5'!R34</f>
        <v>2880</v>
      </c>
      <c r="G82" s="1544">
        <f>'pr5'!W34</f>
        <v>2880</v>
      </c>
      <c r="H82" s="1571" t="str">
        <f>+B82</f>
        <v>publicidad y promoción</v>
      </c>
      <c r="I82">
        <f>SB!$I$193</f>
        <v>0.21</v>
      </c>
      <c r="J82" s="475" t="s">
        <v>223</v>
      </c>
      <c r="K82" s="1488">
        <f t="shared" ref="K82:N85" si="25">+D82*$I82</f>
        <v>604.79999999999995</v>
      </c>
      <c r="L82" s="1488">
        <f t="shared" si="25"/>
        <v>604.79999999999995</v>
      </c>
      <c r="M82" s="1488">
        <f t="shared" si="25"/>
        <v>604.79999999999995</v>
      </c>
      <c r="N82" s="1544">
        <f t="shared" si="25"/>
        <v>604.79999999999995</v>
      </c>
      <c r="P82" t="s">
        <v>230</v>
      </c>
      <c r="Q82" s="1582">
        <f>SB!$H$435</f>
        <v>0.05</v>
      </c>
      <c r="S82" s="1541" t="s">
        <v>1025</v>
      </c>
      <c r="T82" s="1541" t="s">
        <v>1026</v>
      </c>
      <c r="U82" s="1541" t="s">
        <v>1027</v>
      </c>
      <c r="V82" s="1568" t="s">
        <v>1028</v>
      </c>
      <c r="X82" s="475" t="s">
        <v>1584</v>
      </c>
      <c r="Z82" s="479">
        <f>SUM(AB55:AB74)</f>
        <v>13728.122222222222</v>
      </c>
      <c r="AA82" s="479">
        <f>SUM(AE55:AE74)</f>
        <v>13213.199999999999</v>
      </c>
      <c r="AB82" s="479">
        <f>SUM(AH55:AH74)</f>
        <v>13213.199999999999</v>
      </c>
      <c r="AC82" s="479">
        <f>SUM(AK55:AK74)</f>
        <v>13213.199999999999</v>
      </c>
    </row>
    <row r="83" spans="2:29" x14ac:dyDescent="0.15">
      <c r="B83" s="1537" t="str">
        <f>'pr5'!C35</f>
        <v>otros gastos marketing</v>
      </c>
      <c r="D83" s="1862">
        <f>'pr5'!H35</f>
        <v>0</v>
      </c>
      <c r="E83" s="1488">
        <f>'pr5'!M35</f>
        <v>0</v>
      </c>
      <c r="F83" s="1488">
        <f>'pr5'!R35</f>
        <v>0</v>
      </c>
      <c r="G83" s="1544">
        <f>'pr5'!W35</f>
        <v>0</v>
      </c>
      <c r="H83" s="1571" t="str">
        <f>+B83</f>
        <v>otros gastos marketing</v>
      </c>
      <c r="I83">
        <f>SB!$I$227</f>
        <v>0</v>
      </c>
      <c r="J83" s="475" t="s">
        <v>223</v>
      </c>
      <c r="K83" s="1488">
        <f t="shared" si="25"/>
        <v>0</v>
      </c>
      <c r="L83" s="1488">
        <f t="shared" si="25"/>
        <v>0</v>
      </c>
      <c r="M83" s="1488">
        <f t="shared" si="25"/>
        <v>0</v>
      </c>
      <c r="N83" s="1544">
        <f t="shared" si="25"/>
        <v>0</v>
      </c>
      <c r="Q83" s="1540" t="s">
        <v>235</v>
      </c>
      <c r="R83" s="310"/>
      <c r="S83" s="1583">
        <f>D74</f>
        <v>0</v>
      </c>
      <c r="T83" s="1583">
        <f>E74</f>
        <v>0</v>
      </c>
      <c r="U83" s="1583">
        <f>F74</f>
        <v>0</v>
      </c>
      <c r="V83" s="1584">
        <f>G74</f>
        <v>0</v>
      </c>
      <c r="X83" s="475" t="s">
        <v>1636</v>
      </c>
      <c r="Y83" s="78">
        <f>'b5'!$D$114</f>
        <v>1536.7</v>
      </c>
      <c r="Z83" s="479">
        <f>+(Z81+Y83)-Z82</f>
        <v>1021.7777777777774</v>
      </c>
      <c r="AA83" s="479">
        <f>+(AA81+Z83)-AA82</f>
        <v>1021.7777777777774</v>
      </c>
      <c r="AB83" s="479">
        <f>+(AB81+AA83)-AB82</f>
        <v>1021.7777777777774</v>
      </c>
      <c r="AC83" s="479">
        <f>+(AC81+AB83)-AC82</f>
        <v>1021.7777777777774</v>
      </c>
    </row>
    <row r="84" spans="2:29" x14ac:dyDescent="0.15">
      <c r="B84" s="1537" t="str">
        <f>'pr5'!C36</f>
        <v>gastos de ventas</v>
      </c>
      <c r="D84" s="1862">
        <f>'pr5'!H36</f>
        <v>0</v>
      </c>
      <c r="E84" s="1488">
        <f>'pr5'!M36</f>
        <v>0</v>
      </c>
      <c r="F84" s="1488">
        <f>'pr5'!R36</f>
        <v>0</v>
      </c>
      <c r="G84" s="1544">
        <f>'pr5'!W36</f>
        <v>0</v>
      </c>
      <c r="H84" s="1571" t="str">
        <f>+B84</f>
        <v>gastos de ventas</v>
      </c>
      <c r="I84">
        <f>SB!$F$259</f>
        <v>0.21</v>
      </c>
      <c r="J84" s="475" t="s">
        <v>223</v>
      </c>
      <c r="K84" s="1488">
        <f t="shared" si="25"/>
        <v>0</v>
      </c>
      <c r="L84" s="1488">
        <f t="shared" si="25"/>
        <v>0</v>
      </c>
      <c r="M84" s="1488">
        <f t="shared" si="25"/>
        <v>0</v>
      </c>
      <c r="N84" s="1544">
        <f t="shared" si="25"/>
        <v>0</v>
      </c>
      <c r="Q84" s="1537" t="s">
        <v>237</v>
      </c>
      <c r="R84" s="1581">
        <f>SB!$T$451</f>
        <v>0</v>
      </c>
      <c r="S84" s="1487">
        <f>IF($R84=0,0,S83/$R84)</f>
        <v>0</v>
      </c>
      <c r="T84" s="1487">
        <f>IF($R84=0,0,T83/$R84)</f>
        <v>0</v>
      </c>
      <c r="U84" s="1487">
        <f>IF($R84=0,0,U83/$R84)</f>
        <v>0</v>
      </c>
      <c r="V84" s="1489">
        <f>IF($R84=0,0,V83/$R84)</f>
        <v>0</v>
      </c>
    </row>
    <row r="85" spans="2:29" x14ac:dyDescent="0.15">
      <c r="B85" s="1537" t="str">
        <f>'pr5'!C37</f>
        <v>variables</v>
      </c>
      <c r="D85" s="1862">
        <f>'pr5'!H37</f>
        <v>0</v>
      </c>
      <c r="E85" s="1488">
        <f>'pr5'!M37</f>
        <v>0</v>
      </c>
      <c r="F85" s="1488">
        <f>'pr5'!R37</f>
        <v>0</v>
      </c>
      <c r="G85" s="1544">
        <f>'pr5'!W37</f>
        <v>0</v>
      </c>
      <c r="H85" s="475" t="str">
        <f>+B85</f>
        <v>variables</v>
      </c>
      <c r="I85">
        <f>SB!$F$264</f>
        <v>0.21</v>
      </c>
      <c r="J85" s="475" t="s">
        <v>223</v>
      </c>
      <c r="K85" s="1488">
        <f t="shared" si="25"/>
        <v>0</v>
      </c>
      <c r="L85" s="1488">
        <f t="shared" si="25"/>
        <v>0</v>
      </c>
      <c r="M85" s="1488">
        <f t="shared" si="25"/>
        <v>0</v>
      </c>
      <c r="N85" s="1544">
        <f t="shared" si="25"/>
        <v>0</v>
      </c>
      <c r="Q85" s="1537" t="s">
        <v>236</v>
      </c>
      <c r="S85" s="1487">
        <f>+S83-S84</f>
        <v>0</v>
      </c>
      <c r="T85" s="1487">
        <f>+T83-T84</f>
        <v>0</v>
      </c>
      <c r="U85" s="1487">
        <f>+U83-U84</f>
        <v>0</v>
      </c>
      <c r="V85" s="1489">
        <f>+V83-V84</f>
        <v>0</v>
      </c>
      <c r="W85" t="s">
        <v>1639</v>
      </c>
    </row>
    <row r="86" spans="2:29" x14ac:dyDescent="0.15">
      <c r="B86" s="1537"/>
      <c r="D86" s="1488"/>
      <c r="E86" s="1488"/>
      <c r="F86" s="1488"/>
      <c r="G86" s="1544"/>
      <c r="N86" s="312"/>
      <c r="Q86" s="1537" t="s">
        <v>238</v>
      </c>
      <c r="S86" s="1487">
        <f>+S85*$Q$82</f>
        <v>0</v>
      </c>
      <c r="T86" s="1487">
        <f>+T85*$Q$82</f>
        <v>0</v>
      </c>
      <c r="U86" s="1487">
        <f>+U85*$Q$82</f>
        <v>0</v>
      </c>
      <c r="V86" s="1489">
        <f>+V85*$Q$82</f>
        <v>0</v>
      </c>
      <c r="X86" t="s">
        <v>1635</v>
      </c>
      <c r="Z86" s="479">
        <f>V75</f>
        <v>0</v>
      </c>
      <c r="AA86" s="479">
        <f>W75</f>
        <v>0</v>
      </c>
      <c r="AB86" s="479">
        <f>X75</f>
        <v>0</v>
      </c>
      <c r="AC86" s="479">
        <f>Y75</f>
        <v>0</v>
      </c>
    </row>
    <row r="87" spans="2:29" x14ac:dyDescent="0.15">
      <c r="B87" s="1537" t="str">
        <f>'pr5'!C39</f>
        <v>generales y adm</v>
      </c>
      <c r="D87" s="1488">
        <f>'pr5'!H39</f>
        <v>6240</v>
      </c>
      <c r="E87" s="1488">
        <f>'pr5'!M39</f>
        <v>6240</v>
      </c>
      <c r="F87" s="1488">
        <f>'pr5'!R39</f>
        <v>6240</v>
      </c>
      <c r="G87" s="1544">
        <f>'pr5'!W39</f>
        <v>6240</v>
      </c>
      <c r="N87" s="312"/>
      <c r="Q87" s="1538" t="s">
        <v>234</v>
      </c>
      <c r="R87" s="174"/>
      <c r="S87" s="1490">
        <f>+S85-S86</f>
        <v>0</v>
      </c>
      <c r="T87" s="1490">
        <f>+T85-T86</f>
        <v>0</v>
      </c>
      <c r="U87" s="1490">
        <f>+U85-U86</f>
        <v>0</v>
      </c>
      <c r="V87" s="1585">
        <f>+V85-V86</f>
        <v>0</v>
      </c>
      <c r="X87" s="475" t="s">
        <v>1584</v>
      </c>
      <c r="Z87" s="479">
        <f>+AB75</f>
        <v>0</v>
      </c>
      <c r="AA87" s="479">
        <f>+AE75</f>
        <v>0</v>
      </c>
      <c r="AB87" s="479">
        <f>+AH75</f>
        <v>0</v>
      </c>
      <c r="AC87" s="479">
        <f>+AK75</f>
        <v>0</v>
      </c>
    </row>
    <row r="88" spans="2:29" x14ac:dyDescent="0.15">
      <c r="B88" s="1537" t="str">
        <f>'pr5'!C40</f>
        <v>Alquileres</v>
      </c>
      <c r="D88" s="1862">
        <f>'pr5'!H40</f>
        <v>3000</v>
      </c>
      <c r="E88" s="1488">
        <f>'pr5'!M40</f>
        <v>3000</v>
      </c>
      <c r="F88" s="1488">
        <f>'pr5'!R40</f>
        <v>3000</v>
      </c>
      <c r="G88" s="1544">
        <f>'pr5'!W40</f>
        <v>3000</v>
      </c>
      <c r="H88" s="1572" t="str">
        <f t="shared" ref="H88:H98" si="26">+B88</f>
        <v>Alquileres</v>
      </c>
      <c r="I88">
        <f>SB!$G$270</f>
        <v>0.21</v>
      </c>
      <c r="J88" s="475" t="s">
        <v>223</v>
      </c>
      <c r="K88" s="1488">
        <f t="shared" ref="K88:K98" si="27">+D88*$I88</f>
        <v>630</v>
      </c>
      <c r="L88" s="1488">
        <f t="shared" ref="L88:L98" si="28">+E88*$I88</f>
        <v>630</v>
      </c>
      <c r="M88" s="1488">
        <f t="shared" ref="M88:M98" si="29">+F88*$I88</f>
        <v>630</v>
      </c>
      <c r="N88" s="1544">
        <f t="shared" ref="N88:N98" si="30">+G88*$I88</f>
        <v>630</v>
      </c>
      <c r="Q88" s="1540" t="s">
        <v>239</v>
      </c>
      <c r="R88" s="310"/>
      <c r="S88" s="1586">
        <f>+D76+D77+D79</f>
        <v>49680</v>
      </c>
      <c r="T88" s="1586">
        <f>+E76+E77+E79</f>
        <v>49680</v>
      </c>
      <c r="U88" s="1586">
        <f>+F76+F77+F79</f>
        <v>49680</v>
      </c>
      <c r="V88" s="1587">
        <f>+G76+G77+G79</f>
        <v>49680</v>
      </c>
      <c r="X88" s="475" t="s">
        <v>1636</v>
      </c>
      <c r="Y88" s="78">
        <f>'b5'!$D$136</f>
        <v>0</v>
      </c>
      <c r="Z88" s="479">
        <f>+(Z86+Y88)-Z87</f>
        <v>0</v>
      </c>
      <c r="AA88" s="479">
        <f>+(AA86+Z88)-AA87</f>
        <v>0</v>
      </c>
      <c r="AB88" s="479">
        <f>+(AB86+AA88)-AB87</f>
        <v>0</v>
      </c>
      <c r="AC88" s="479">
        <f>+(AC86+AB88)-AC87</f>
        <v>0</v>
      </c>
    </row>
    <row r="89" spans="2:29" x14ac:dyDescent="0.15">
      <c r="B89" s="1537" t="str">
        <f>'pr5'!C41</f>
        <v>Suministros</v>
      </c>
      <c r="D89" s="1862">
        <f>'pr5'!H41</f>
        <v>0</v>
      </c>
      <c r="E89" s="1488">
        <f>'pr5'!M41</f>
        <v>0</v>
      </c>
      <c r="F89" s="1488">
        <f>'pr5'!R41</f>
        <v>0</v>
      </c>
      <c r="G89" s="1544">
        <f>'pr5'!W41</f>
        <v>0</v>
      </c>
      <c r="H89" s="475" t="str">
        <f t="shared" si="26"/>
        <v>Suministros</v>
      </c>
      <c r="I89">
        <f>SB!$G$274</f>
        <v>0.21</v>
      </c>
      <c r="J89" s="475" t="s">
        <v>223</v>
      </c>
      <c r="K89" s="1488">
        <f t="shared" si="27"/>
        <v>0</v>
      </c>
      <c r="L89" s="1488">
        <f t="shared" si="28"/>
        <v>0</v>
      </c>
      <c r="M89" s="1488">
        <f t="shared" si="29"/>
        <v>0</v>
      </c>
      <c r="N89" s="1544">
        <f t="shared" si="30"/>
        <v>0</v>
      </c>
      <c r="Q89" s="1537" t="s">
        <v>237</v>
      </c>
      <c r="R89" s="1581">
        <f>SB!$T$444</f>
        <v>4</v>
      </c>
      <c r="S89" s="1487">
        <f>IF($R89=0,0,S88/$R89)</f>
        <v>12420</v>
      </c>
      <c r="T89" s="1487">
        <f>IF($R89=0,0,T88/$R89)</f>
        <v>12420</v>
      </c>
      <c r="U89" s="1487">
        <f>IF($R89=0,0,U88/$R89)</f>
        <v>12420</v>
      </c>
      <c r="V89" s="1489">
        <f>IF($R89=0,0,V88/$R89)</f>
        <v>12420</v>
      </c>
    </row>
    <row r="90" spans="2:29" x14ac:dyDescent="0.15">
      <c r="B90" s="1537" t="str">
        <f>'pr5'!C42</f>
        <v>Mantenimiento</v>
      </c>
      <c r="D90" s="1862">
        <f>'pr5'!H42</f>
        <v>0</v>
      </c>
      <c r="E90" s="1488">
        <f>'pr5'!M42</f>
        <v>0</v>
      </c>
      <c r="F90" s="1488">
        <f>'pr5'!R42</f>
        <v>0</v>
      </c>
      <c r="G90" s="1544">
        <f>'pr5'!W42</f>
        <v>0</v>
      </c>
      <c r="H90" s="475" t="str">
        <f t="shared" si="26"/>
        <v>Mantenimiento</v>
      </c>
      <c r="I90">
        <f>SB!$G$278</f>
        <v>0.21</v>
      </c>
      <c r="J90" s="475" t="s">
        <v>223</v>
      </c>
      <c r="K90" s="1488">
        <f t="shared" si="27"/>
        <v>0</v>
      </c>
      <c r="L90" s="1488">
        <f t="shared" si="28"/>
        <v>0</v>
      </c>
      <c r="M90" s="1488">
        <f t="shared" si="29"/>
        <v>0</v>
      </c>
      <c r="N90" s="1544">
        <f t="shared" si="30"/>
        <v>0</v>
      </c>
      <c r="Q90" s="1537" t="s">
        <v>1076</v>
      </c>
      <c r="S90" s="1487">
        <f>+S88-S89</f>
        <v>37260</v>
      </c>
      <c r="T90" s="1487">
        <f>+T88-T89</f>
        <v>37260</v>
      </c>
      <c r="U90" s="1487">
        <f>+U88-U89</f>
        <v>37260</v>
      </c>
      <c r="V90" s="1489">
        <f>+V88-V89</f>
        <v>37260</v>
      </c>
      <c r="W90" t="s">
        <v>1640</v>
      </c>
    </row>
    <row r="91" spans="2:29" x14ac:dyDescent="0.15">
      <c r="B91" s="1537" t="str">
        <f>'pr5'!C43</f>
        <v>Material Oficina</v>
      </c>
      <c r="D91" s="1862">
        <f>'pr5'!H43</f>
        <v>600</v>
      </c>
      <c r="E91" s="1488">
        <f>'pr5'!M43</f>
        <v>600</v>
      </c>
      <c r="F91" s="1488">
        <f>'pr5'!R43</f>
        <v>600</v>
      </c>
      <c r="G91" s="1544">
        <f>'pr5'!W43</f>
        <v>600</v>
      </c>
      <c r="H91" s="475" t="str">
        <f t="shared" si="26"/>
        <v>Material Oficina</v>
      </c>
      <c r="I91">
        <f>SB!$G$282</f>
        <v>0.21</v>
      </c>
      <c r="J91" s="475" t="s">
        <v>223</v>
      </c>
      <c r="K91" s="1488">
        <f t="shared" si="27"/>
        <v>126</v>
      </c>
      <c r="L91" s="1488">
        <f t="shared" si="28"/>
        <v>126</v>
      </c>
      <c r="M91" s="1488">
        <f t="shared" si="29"/>
        <v>126</v>
      </c>
      <c r="N91" s="1544">
        <f t="shared" si="30"/>
        <v>126</v>
      </c>
      <c r="Q91" s="1537" t="s">
        <v>238</v>
      </c>
      <c r="S91" s="1487">
        <f>+S90*$Q$82</f>
        <v>1863</v>
      </c>
      <c r="T91" s="1487">
        <f>+T90*$Q$82</f>
        <v>1863</v>
      </c>
      <c r="U91" s="1487">
        <f>+U90*$Q$82</f>
        <v>1863</v>
      </c>
      <c r="V91" s="1489">
        <f>+V90*$Q$82</f>
        <v>1863</v>
      </c>
      <c r="X91" t="s">
        <v>1635</v>
      </c>
      <c r="Z91" s="479">
        <f>V76</f>
        <v>1863</v>
      </c>
      <c r="AA91" s="479">
        <f>W76</f>
        <v>1863</v>
      </c>
      <c r="AB91" s="479">
        <f>X76</f>
        <v>1863</v>
      </c>
      <c r="AC91" s="479">
        <f>Y76</f>
        <v>1863</v>
      </c>
    </row>
    <row r="92" spans="2:29" x14ac:dyDescent="0.15">
      <c r="B92" s="1537" t="str">
        <f>'pr5'!C44</f>
        <v>Tributos</v>
      </c>
      <c r="D92" s="1862">
        <f>'pr5'!H44</f>
        <v>0</v>
      </c>
      <c r="E92" s="1488">
        <f>'pr5'!M44</f>
        <v>0</v>
      </c>
      <c r="F92" s="1488">
        <f>'pr5'!R44</f>
        <v>0</v>
      </c>
      <c r="G92" s="1544">
        <f>'pr5'!W44</f>
        <v>0</v>
      </c>
      <c r="H92" s="475" t="str">
        <f t="shared" si="26"/>
        <v>Tributos</v>
      </c>
      <c r="I92">
        <v>0</v>
      </c>
      <c r="J92" s="475" t="s">
        <v>223</v>
      </c>
      <c r="K92" s="1488">
        <f t="shared" si="27"/>
        <v>0</v>
      </c>
      <c r="L92" s="1488">
        <f t="shared" si="28"/>
        <v>0</v>
      </c>
      <c r="M92" s="1488">
        <f t="shared" si="29"/>
        <v>0</v>
      </c>
      <c r="N92" s="1544">
        <f t="shared" si="30"/>
        <v>0</v>
      </c>
      <c r="Q92" s="1538" t="s">
        <v>241</v>
      </c>
      <c r="R92" s="174"/>
      <c r="S92" s="1490">
        <f>+S90-S91</f>
        <v>35397</v>
      </c>
      <c r="T92" s="1490">
        <f>+T90-T91</f>
        <v>35397</v>
      </c>
      <c r="U92" s="1490">
        <f>+U90-U91</f>
        <v>35397</v>
      </c>
      <c r="V92" s="1585">
        <f>+V90-V91</f>
        <v>35397</v>
      </c>
      <c r="X92" s="475" t="s">
        <v>1584</v>
      </c>
      <c r="Z92" s="479">
        <f>+AB76</f>
        <v>1861.5</v>
      </c>
      <c r="AA92" s="479">
        <f>+AE76</f>
        <v>1863</v>
      </c>
      <c r="AB92" s="479">
        <f>+AH76</f>
        <v>1863</v>
      </c>
      <c r="AC92" s="479">
        <f>+AK76</f>
        <v>1863</v>
      </c>
    </row>
    <row r="93" spans="2:29" x14ac:dyDescent="0.15">
      <c r="B93" s="1537" t="str">
        <f>'pr5'!C45</f>
        <v>Transportes</v>
      </c>
      <c r="D93" s="1862">
        <f>'pr5'!H45</f>
        <v>0</v>
      </c>
      <c r="E93" s="1488">
        <f>'pr5'!M45</f>
        <v>0</v>
      </c>
      <c r="F93" s="1488">
        <f>'pr5'!R45</f>
        <v>0</v>
      </c>
      <c r="G93" s="1544">
        <f>'pr5'!W45</f>
        <v>0</v>
      </c>
      <c r="H93" s="475" t="str">
        <f t="shared" si="26"/>
        <v>Transportes</v>
      </c>
      <c r="I93">
        <f>SB!$G$286</f>
        <v>0.21</v>
      </c>
      <c r="J93" s="475" t="s">
        <v>223</v>
      </c>
      <c r="K93" s="1488">
        <f t="shared" si="27"/>
        <v>0</v>
      </c>
      <c r="L93" s="1488">
        <f t="shared" si="28"/>
        <v>0</v>
      </c>
      <c r="M93" s="1488">
        <f t="shared" si="29"/>
        <v>0</v>
      </c>
      <c r="N93" s="1544">
        <f t="shared" si="30"/>
        <v>0</v>
      </c>
      <c r="X93" s="475" t="s">
        <v>1636</v>
      </c>
      <c r="Y93" s="78">
        <f>'b5'!$D$138</f>
        <v>120</v>
      </c>
      <c r="Z93" s="479">
        <f>+(Z91+Y93)-Z92</f>
        <v>121.5</v>
      </c>
      <c r="AA93" s="479">
        <f>+(AA91+Z93)-AA92</f>
        <v>121.5</v>
      </c>
      <c r="AB93" s="479">
        <f>+(AB91+AA93)-AB92</f>
        <v>121.5</v>
      </c>
      <c r="AC93" s="479">
        <f>+(AC91+AB93)-AC92</f>
        <v>121.5</v>
      </c>
    </row>
    <row r="94" spans="2:29" x14ac:dyDescent="0.15">
      <c r="B94" s="1537" t="str">
        <f>'pr5'!C46</f>
        <v>Viajes y varios</v>
      </c>
      <c r="D94" s="1862">
        <f>'pr5'!H46</f>
        <v>1200</v>
      </c>
      <c r="E94" s="1488">
        <f>'pr5'!M46</f>
        <v>1200</v>
      </c>
      <c r="F94" s="1488">
        <f>'pr5'!R46</f>
        <v>1200</v>
      </c>
      <c r="G94" s="1544">
        <f>'pr5'!W46</f>
        <v>1200</v>
      </c>
      <c r="H94" s="475" t="str">
        <f t="shared" si="26"/>
        <v>Viajes y varios</v>
      </c>
      <c r="I94">
        <f>SB!$G$290</f>
        <v>0.21</v>
      </c>
      <c r="J94" s="475" t="s">
        <v>223</v>
      </c>
      <c r="K94" s="1488">
        <f t="shared" si="27"/>
        <v>252</v>
      </c>
      <c r="L94" s="1488">
        <f t="shared" si="28"/>
        <v>252</v>
      </c>
      <c r="M94" s="1488">
        <f t="shared" si="29"/>
        <v>252</v>
      </c>
      <c r="N94" s="1544">
        <f t="shared" si="30"/>
        <v>252</v>
      </c>
      <c r="W94" t="s">
        <v>1641</v>
      </c>
    </row>
    <row r="95" spans="2:29" x14ac:dyDescent="0.15">
      <c r="B95" s="1537" t="str">
        <f>'pr5'!C47</f>
        <v>Asesorías</v>
      </c>
      <c r="D95" s="1862">
        <f>'pr5'!H47</f>
        <v>1440</v>
      </c>
      <c r="E95" s="1488">
        <f>'pr5'!M47</f>
        <v>1440</v>
      </c>
      <c r="F95" s="1488">
        <f>'pr5'!R47</f>
        <v>1440</v>
      </c>
      <c r="G95" s="1544">
        <f>'pr5'!W47</f>
        <v>1440</v>
      </c>
      <c r="H95" s="475" t="str">
        <f t="shared" si="26"/>
        <v>Asesorías</v>
      </c>
      <c r="I95">
        <f>SB!$G$294</f>
        <v>0.21</v>
      </c>
      <c r="J95" s="475" t="s">
        <v>223</v>
      </c>
      <c r="K95" s="1488">
        <f t="shared" si="27"/>
        <v>302.39999999999998</v>
      </c>
      <c r="L95" s="1488">
        <f t="shared" si="28"/>
        <v>302.39999999999998</v>
      </c>
      <c r="M95" s="1488">
        <f t="shared" si="29"/>
        <v>302.39999999999998</v>
      </c>
      <c r="N95" s="1544">
        <f t="shared" si="30"/>
        <v>302.39999999999998</v>
      </c>
      <c r="X95" t="s">
        <v>1635</v>
      </c>
      <c r="Z95" s="479">
        <f>V77</f>
        <v>12420</v>
      </c>
      <c r="AA95" s="479">
        <f>W77</f>
        <v>12420</v>
      </c>
      <c r="AB95" s="479">
        <f>X77</f>
        <v>12420</v>
      </c>
      <c r="AC95" s="479">
        <f>Y77</f>
        <v>12420</v>
      </c>
    </row>
    <row r="96" spans="2:29" x14ac:dyDescent="0.15">
      <c r="B96" s="1537" t="str">
        <f>'pr5'!C48</f>
        <v>Otro (uno)</v>
      </c>
      <c r="D96" s="1862">
        <f>'pr5'!H48</f>
        <v>0</v>
      </c>
      <c r="E96" s="1488">
        <f>'pr5'!M48</f>
        <v>0</v>
      </c>
      <c r="F96" s="1488">
        <f>'pr5'!R48</f>
        <v>0</v>
      </c>
      <c r="G96" s="1544">
        <f>'pr5'!W48</f>
        <v>0</v>
      </c>
      <c r="H96" s="475" t="str">
        <f t="shared" si="26"/>
        <v>Otro (uno)</v>
      </c>
      <c r="I96">
        <f>SB!$G$298</f>
        <v>0.21</v>
      </c>
      <c r="J96" s="475" t="s">
        <v>223</v>
      </c>
      <c r="K96" s="1488">
        <f t="shared" si="27"/>
        <v>0</v>
      </c>
      <c r="L96" s="1488">
        <f t="shared" si="28"/>
        <v>0</v>
      </c>
      <c r="M96" s="1488">
        <f t="shared" si="29"/>
        <v>0</v>
      </c>
      <c r="N96" s="1544">
        <f t="shared" si="30"/>
        <v>0</v>
      </c>
      <c r="X96" s="475" t="s">
        <v>1584</v>
      </c>
      <c r="Z96" s="479">
        <f>+AB77</f>
        <v>12450</v>
      </c>
      <c r="AA96" s="479">
        <f>+AE77</f>
        <v>12420</v>
      </c>
      <c r="AB96" s="479">
        <f>+AH77</f>
        <v>12420</v>
      </c>
      <c r="AC96" s="479">
        <f>+AK77</f>
        <v>12420</v>
      </c>
    </row>
    <row r="97" spans="2:29" x14ac:dyDescent="0.15">
      <c r="B97" s="1537" t="str">
        <f>'pr5'!C49</f>
        <v>Otro (dos)</v>
      </c>
      <c r="D97" s="1862">
        <f>'pr5'!H49</f>
        <v>0</v>
      </c>
      <c r="E97" s="1488">
        <f>'pr5'!M49</f>
        <v>0</v>
      </c>
      <c r="F97" s="1488">
        <f>'pr5'!R49</f>
        <v>0</v>
      </c>
      <c r="G97" s="1544">
        <f>'pr5'!W49</f>
        <v>0</v>
      </c>
      <c r="H97" s="475" t="str">
        <f t="shared" si="26"/>
        <v>Otro (dos)</v>
      </c>
      <c r="I97">
        <f>SB!$G$302</f>
        <v>0.21</v>
      </c>
      <c r="J97" s="475" t="s">
        <v>223</v>
      </c>
      <c r="K97" s="1488">
        <f t="shared" si="27"/>
        <v>0</v>
      </c>
      <c r="L97" s="1488">
        <f t="shared" si="28"/>
        <v>0</v>
      </c>
      <c r="M97" s="1488">
        <f t="shared" si="29"/>
        <v>0</v>
      </c>
      <c r="N97" s="1544">
        <f t="shared" si="30"/>
        <v>0</v>
      </c>
      <c r="X97" s="475" t="s">
        <v>1636</v>
      </c>
      <c r="Y97" s="78">
        <f>'b5'!$D$140</f>
        <v>840</v>
      </c>
      <c r="Z97" s="479">
        <f>+(Z95+Y97)-Z96</f>
        <v>810</v>
      </c>
      <c r="AA97" s="479">
        <f>+(AA95+Z97)-AA96</f>
        <v>810</v>
      </c>
      <c r="AB97" s="479">
        <f>+(AB95+AA97)-AB96</f>
        <v>810</v>
      </c>
      <c r="AC97" s="479">
        <f>+(AC95+AB97)-AC96</f>
        <v>810</v>
      </c>
    </row>
    <row r="98" spans="2:29" x14ac:dyDescent="0.15">
      <c r="B98" s="1537" t="str">
        <f>'pr5'!C50</f>
        <v>Otro (tres)</v>
      </c>
      <c r="D98" s="1862">
        <f>'pr5'!H50</f>
        <v>0</v>
      </c>
      <c r="E98" s="1488">
        <f>'pr5'!M50</f>
        <v>0</v>
      </c>
      <c r="F98" s="1488">
        <f>'pr5'!R50</f>
        <v>0</v>
      </c>
      <c r="G98" s="1544">
        <f>'pr5'!W50</f>
        <v>0</v>
      </c>
      <c r="H98" s="475" t="str">
        <f t="shared" si="26"/>
        <v>Otro (tres)</v>
      </c>
      <c r="I98">
        <f>SB!$G$306</f>
        <v>0.21</v>
      </c>
      <c r="J98" s="475" t="s">
        <v>223</v>
      </c>
      <c r="K98" s="1488">
        <f t="shared" si="27"/>
        <v>0</v>
      </c>
      <c r="L98" s="1488">
        <f t="shared" si="28"/>
        <v>0</v>
      </c>
      <c r="M98" s="1488">
        <f t="shared" si="29"/>
        <v>0</v>
      </c>
      <c r="N98" s="1544">
        <f t="shared" si="30"/>
        <v>0</v>
      </c>
    </row>
    <row r="99" spans="2:29" x14ac:dyDescent="0.15">
      <c r="B99" s="1537"/>
      <c r="D99" s="1488"/>
      <c r="E99" s="1488"/>
      <c r="F99" s="1488"/>
      <c r="G99" s="1544"/>
      <c r="J99" s="475"/>
      <c r="N99" s="312"/>
    </row>
    <row r="100" spans="2:29" x14ac:dyDescent="0.15">
      <c r="B100" s="1537" t="str">
        <f>'pr5'!C52</f>
        <v>total gastos</v>
      </c>
      <c r="D100" s="1488">
        <f>'pr5'!H52</f>
        <v>60600</v>
      </c>
      <c r="E100" s="1488">
        <f>'pr5'!M52</f>
        <v>60600</v>
      </c>
      <c r="F100" s="1488">
        <f>'pr5'!R52</f>
        <v>60600</v>
      </c>
      <c r="G100" s="1544">
        <f>'pr5'!W52</f>
        <v>60600</v>
      </c>
      <c r="N100" s="312"/>
    </row>
    <row r="101" spans="2:29" x14ac:dyDescent="0.15">
      <c r="B101" s="1537"/>
      <c r="D101" s="1488"/>
      <c r="E101" s="1488"/>
      <c r="F101" s="1488"/>
      <c r="G101" s="1544"/>
      <c r="J101" s="475"/>
      <c r="N101" s="312"/>
    </row>
    <row r="102" spans="2:29" x14ac:dyDescent="0.15">
      <c r="B102" s="1537" t="str">
        <f>'pr5'!C54</f>
        <v>ebidta</v>
      </c>
      <c r="D102" s="1488">
        <f>'pr5'!H54</f>
        <v>9750</v>
      </c>
      <c r="E102" s="1488">
        <f>'pr5'!M54</f>
        <v>11860.5</v>
      </c>
      <c r="F102" s="1488">
        <f>'pr5'!R54</f>
        <v>14034.315000000002</v>
      </c>
      <c r="G102" s="1544">
        <f>'pr5'!W54</f>
        <v>17766.030750000005</v>
      </c>
      <c r="N102" s="312"/>
    </row>
    <row r="103" spans="2:29" x14ac:dyDescent="0.15">
      <c r="B103" s="1537"/>
      <c r="D103" s="1488"/>
      <c r="E103" s="1488"/>
      <c r="F103" s="1488"/>
      <c r="G103" s="1544"/>
      <c r="J103" s="475"/>
      <c r="N103" s="312"/>
    </row>
    <row r="104" spans="2:29" x14ac:dyDescent="0.15">
      <c r="B104" s="1537" t="str">
        <f>'pr5'!C56</f>
        <v>amortizaciones</v>
      </c>
      <c r="D104" s="1488">
        <f>'pr5'!H56</f>
        <v>3000</v>
      </c>
      <c r="E104" s="1488">
        <f>'pr5'!M56</f>
        <v>3000</v>
      </c>
      <c r="F104" s="1488">
        <f>'pr5'!R56</f>
        <v>3000</v>
      </c>
      <c r="G104" s="1544">
        <f>'pr5'!W56</f>
        <v>3000</v>
      </c>
      <c r="N104" s="312"/>
    </row>
    <row r="105" spans="2:29" x14ac:dyDescent="0.15">
      <c r="B105" s="1537"/>
      <c r="D105" s="1488"/>
      <c r="E105" s="1488"/>
      <c r="F105" s="1488"/>
      <c r="G105" s="1544"/>
      <c r="J105" s="475"/>
      <c r="N105" s="312"/>
    </row>
    <row r="106" spans="2:29" x14ac:dyDescent="0.15">
      <c r="B106" s="1537" t="str">
        <f>'pr5'!C58</f>
        <v>res. explotación</v>
      </c>
      <c r="D106" s="1488">
        <f>'pr5'!H58</f>
        <v>6750</v>
      </c>
      <c r="E106" s="1488">
        <f>'pr5'!M58</f>
        <v>8860.5</v>
      </c>
      <c r="F106" s="1488">
        <f>'pr5'!R58</f>
        <v>11034.315000000002</v>
      </c>
      <c r="G106" s="1544">
        <f>'pr5'!W58</f>
        <v>14766.030750000005</v>
      </c>
      <c r="N106" s="312"/>
    </row>
    <row r="107" spans="2:29" x14ac:dyDescent="0.15">
      <c r="B107" s="1537"/>
      <c r="D107" s="1488"/>
      <c r="E107" s="1488"/>
      <c r="F107" s="1488"/>
      <c r="G107" s="1544"/>
      <c r="J107" s="475"/>
      <c r="N107" s="312"/>
    </row>
    <row r="108" spans="2:29" x14ac:dyDescent="0.15">
      <c r="B108" s="1537" t="str">
        <f>'pr5'!C60</f>
        <v>FINANCIEROS</v>
      </c>
      <c r="D108" s="1488"/>
      <c r="E108" s="1488"/>
      <c r="F108" s="1488"/>
      <c r="G108" s="1544"/>
      <c r="N108" s="312"/>
    </row>
    <row r="109" spans="2:29" x14ac:dyDescent="0.15">
      <c r="B109" s="1537" t="str">
        <f>'pr5'!C61</f>
        <v>ingresos</v>
      </c>
      <c r="D109" s="1488">
        <f>'pr5'!H61</f>
        <v>0</v>
      </c>
      <c r="E109" s="1488">
        <f>'pr5'!M61</f>
        <v>0</v>
      </c>
      <c r="F109" s="1488">
        <f>'pr5'!R61</f>
        <v>0</v>
      </c>
      <c r="G109" s="1544">
        <f>'pr5'!W61</f>
        <v>0</v>
      </c>
      <c r="H109" s="475" t="str">
        <f>+B109</f>
        <v>ingresos</v>
      </c>
      <c r="I109">
        <f>SB!$F$131</f>
        <v>0</v>
      </c>
      <c r="J109" s="475" t="s">
        <v>223</v>
      </c>
      <c r="K109">
        <f>+J43*$I109</f>
        <v>0</v>
      </c>
      <c r="L109">
        <f>+K43*$I109</f>
        <v>0</v>
      </c>
      <c r="M109">
        <f>+L43*$I109</f>
        <v>0</v>
      </c>
      <c r="N109" s="312">
        <f>+M43*$I109</f>
        <v>0</v>
      </c>
    </row>
    <row r="110" spans="2:29" x14ac:dyDescent="0.15">
      <c r="B110" s="1537" t="str">
        <f>'pr5'!C62</f>
        <v>gastos</v>
      </c>
      <c r="D110" s="1488">
        <f>'pr5'!H62</f>
        <v>0</v>
      </c>
      <c r="E110" s="1488">
        <f>'pr5'!M62</f>
        <v>0</v>
      </c>
      <c r="F110" s="1488">
        <f>'pr5'!R62</f>
        <v>0</v>
      </c>
      <c r="G110" s="1544">
        <f>'pr5'!W62</f>
        <v>0</v>
      </c>
      <c r="H110" s="475" t="str">
        <f>+B110</f>
        <v>gastos</v>
      </c>
      <c r="I110">
        <f>SB!$G$310</f>
        <v>0.21</v>
      </c>
      <c r="J110" s="475" t="s">
        <v>223</v>
      </c>
      <c r="K110" s="1488">
        <f>+D110*$I110</f>
        <v>0</v>
      </c>
      <c r="L110" s="1488">
        <f>+E110*$I110</f>
        <v>0</v>
      </c>
      <c r="M110" s="1488">
        <f>+F110*$I110</f>
        <v>0</v>
      </c>
      <c r="N110" s="1544">
        <f>+G110*$I110</f>
        <v>0</v>
      </c>
    </row>
    <row r="111" spans="2:29" x14ac:dyDescent="0.15">
      <c r="B111" s="1537"/>
      <c r="D111" s="1488"/>
      <c r="E111" s="1488"/>
      <c r="F111" s="1488"/>
      <c r="G111" s="1544"/>
      <c r="J111" s="475"/>
      <c r="N111" s="312"/>
    </row>
    <row r="112" spans="2:29" x14ac:dyDescent="0.15">
      <c r="B112" s="1537" t="str">
        <f>'pr5'!C64</f>
        <v>EXTRAORDINARIOS</v>
      </c>
      <c r="D112" s="1488"/>
      <c r="E112" s="1488"/>
      <c r="F112" s="1488"/>
      <c r="G112" s="1544"/>
      <c r="N112" s="312"/>
    </row>
    <row r="113" spans="1:15" x14ac:dyDescent="0.15">
      <c r="B113" s="1537" t="str">
        <f>'pr5'!C65</f>
        <v>ingresos</v>
      </c>
      <c r="D113" s="1488">
        <f>'pr5'!H65</f>
        <v>0</v>
      </c>
      <c r="E113" s="1488">
        <f>'pr5'!M65</f>
        <v>0</v>
      </c>
      <c r="F113" s="1488">
        <f>'pr5'!R65</f>
        <v>0</v>
      </c>
      <c r="G113" s="1544">
        <f>'pr5'!W65</f>
        <v>0</v>
      </c>
      <c r="N113" s="312"/>
    </row>
    <row r="114" spans="1:15" x14ac:dyDescent="0.15">
      <c r="B114" s="1537" t="str">
        <f>'pr5'!C66</f>
        <v>gastos</v>
      </c>
      <c r="D114" s="1488">
        <f>'pr5'!H66</f>
        <v>0</v>
      </c>
      <c r="E114" s="1488">
        <f>'pr5'!M66</f>
        <v>0</v>
      </c>
      <c r="F114" s="1488">
        <f>'pr5'!R66</f>
        <v>0</v>
      </c>
      <c r="G114" s="1544">
        <f>'pr5'!W66</f>
        <v>0</v>
      </c>
      <c r="H114" s="475" t="str">
        <f>+B114</f>
        <v>gastos</v>
      </c>
      <c r="I114">
        <f>SB!$G$314</f>
        <v>0.21</v>
      </c>
      <c r="J114" s="475" t="s">
        <v>223</v>
      </c>
      <c r="K114" s="1488">
        <f>+D114*$I114</f>
        <v>0</v>
      </c>
      <c r="L114" s="1488">
        <f>+E114*$I114</f>
        <v>0</v>
      </c>
      <c r="M114" s="1488">
        <f>+F114*$I114</f>
        <v>0</v>
      </c>
      <c r="N114" s="1544">
        <f>+G114*$I114</f>
        <v>0</v>
      </c>
    </row>
    <row r="115" spans="1:15" x14ac:dyDescent="0.15">
      <c r="B115" s="1537"/>
      <c r="D115" s="1488"/>
      <c r="E115" s="1488"/>
      <c r="F115" s="1488"/>
      <c r="G115" s="1544"/>
      <c r="N115" s="312"/>
    </row>
    <row r="116" spans="1:15" x14ac:dyDescent="0.15">
      <c r="B116" s="1537" t="str">
        <f>'pr5'!C68</f>
        <v>RESULTADO</v>
      </c>
      <c r="C116" s="475" t="s">
        <v>1024</v>
      </c>
      <c r="D116" s="475" t="s">
        <v>1025</v>
      </c>
      <c r="E116" s="475" t="s">
        <v>1026</v>
      </c>
      <c r="F116" s="475" t="s">
        <v>1027</v>
      </c>
      <c r="G116" s="1553" t="s">
        <v>1028</v>
      </c>
      <c r="H116" s="475" t="s">
        <v>865</v>
      </c>
      <c r="I116" s="668">
        <f>$J$148</f>
        <v>0.21</v>
      </c>
      <c r="J116" s="475" t="s">
        <v>223</v>
      </c>
      <c r="K116" s="479">
        <f>+L146*I116</f>
        <v>0</v>
      </c>
      <c r="N116" s="312"/>
    </row>
    <row r="117" spans="1:15" x14ac:dyDescent="0.15">
      <c r="B117" s="1537" t="str">
        <f>'pr5'!C69</f>
        <v>antes impuestos</v>
      </c>
      <c r="D117" s="1488">
        <f>'pr5'!H69</f>
        <v>6750</v>
      </c>
      <c r="E117" s="1488">
        <f>'pr5'!M69</f>
        <v>8860.5</v>
      </c>
      <c r="F117" s="1488">
        <f>'pr5'!R69</f>
        <v>11034.315000000002</v>
      </c>
      <c r="G117" s="1544">
        <f>'pr5'!W69</f>
        <v>14766.030750000005</v>
      </c>
      <c r="N117" s="312"/>
    </row>
    <row r="118" spans="1:15" x14ac:dyDescent="0.15">
      <c r="B118" s="1537" t="str">
        <f>'pr5'!C70</f>
        <v>impuestos</v>
      </c>
      <c r="D118" s="1488">
        <f>'pr5'!H70</f>
        <v>-1687.5</v>
      </c>
      <c r="E118" s="1488">
        <f>'pr5'!M70</f>
        <v>-2215.125</v>
      </c>
      <c r="F118" s="1488">
        <f>'pr5'!R70</f>
        <v>-2758.5787500000006</v>
      </c>
      <c r="G118" s="1544">
        <f>'pr5'!W70</f>
        <v>-3691.5076875000013</v>
      </c>
      <c r="N118" s="312"/>
    </row>
    <row r="119" spans="1:15" x14ac:dyDescent="0.15">
      <c r="B119" s="1538" t="str">
        <f>'pr5'!C71</f>
        <v>beneficio neto</v>
      </c>
      <c r="C119" s="174"/>
      <c r="D119" s="1546">
        <f>'pr5'!H71</f>
        <v>5062.5</v>
      </c>
      <c r="E119" s="1546">
        <f>'pr5'!M71</f>
        <v>6645.375</v>
      </c>
      <c r="F119" s="1546">
        <f>'pr5'!R71</f>
        <v>8275.7362500000017</v>
      </c>
      <c r="G119" s="1547">
        <f>'pr5'!W71</f>
        <v>11074.523062500004</v>
      </c>
      <c r="H119" s="1545"/>
      <c r="I119" s="174"/>
      <c r="J119" s="174"/>
      <c r="K119" s="174"/>
      <c r="L119" s="174"/>
      <c r="M119" s="174"/>
      <c r="N119" s="1549"/>
    </row>
    <row r="121" spans="1:15" x14ac:dyDescent="0.15">
      <c r="A121" t="s">
        <v>1053</v>
      </c>
      <c r="B121" s="1540"/>
      <c r="C121" s="310"/>
      <c r="D121" s="1541" t="s">
        <v>1025</v>
      </c>
      <c r="E121" s="1541" t="s">
        <v>1026</v>
      </c>
      <c r="F121" s="1541" t="s">
        <v>1027</v>
      </c>
      <c r="G121" s="1568" t="s">
        <v>1028</v>
      </c>
      <c r="H121" s="1559"/>
      <c r="I121" s="310"/>
      <c r="J121" s="310"/>
      <c r="K121" s="310"/>
      <c r="L121" s="310"/>
      <c r="M121" s="310"/>
      <c r="N121" s="311"/>
    </row>
    <row r="122" spans="1:15" x14ac:dyDescent="0.15">
      <c r="B122" s="1537" t="s">
        <v>754</v>
      </c>
      <c r="D122" s="1488">
        <f>Pagoinversiones!H83</f>
        <v>0</v>
      </c>
      <c r="E122" s="1488">
        <f>Pagoinversiones!I83</f>
        <v>0</v>
      </c>
      <c r="F122" s="1488">
        <f>Pagoinversiones!J83</f>
        <v>0</v>
      </c>
      <c r="G122" s="1544">
        <f>Pagoinversiones!K83</f>
        <v>0</v>
      </c>
      <c r="H122" s="1552"/>
      <c r="N122" s="312"/>
    </row>
    <row r="123" spans="1:15" x14ac:dyDescent="0.15">
      <c r="B123" s="1537" t="s">
        <v>755</v>
      </c>
      <c r="D123" s="1488">
        <f>Pagoinversiones!H84</f>
        <v>0</v>
      </c>
      <c r="E123" s="1488">
        <f>Pagoinversiones!I84</f>
        <v>0</v>
      </c>
      <c r="F123" s="1488">
        <f>Pagoinversiones!J84</f>
        <v>0</v>
      </c>
      <c r="G123" s="1544">
        <f>Pagoinversiones!K84</f>
        <v>0</v>
      </c>
      <c r="H123" s="1552"/>
      <c r="N123" s="312"/>
    </row>
    <row r="124" spans="1:15" x14ac:dyDescent="0.15">
      <c r="B124" s="1538" t="s">
        <v>1517</v>
      </c>
      <c r="C124" s="174"/>
      <c r="D124" s="1546">
        <f>Pagoinversiones!H85</f>
        <v>0</v>
      </c>
      <c r="E124" s="1546">
        <f>Pagoinversiones!I85</f>
        <v>0</v>
      </c>
      <c r="F124" s="1546">
        <f>Pagoinversiones!J85</f>
        <v>0</v>
      </c>
      <c r="G124" s="1547">
        <f>Pagoinversiones!K85</f>
        <v>0</v>
      </c>
      <c r="H124" s="1552" t="s">
        <v>1053</v>
      </c>
      <c r="I124">
        <f>SB!$E$383</f>
        <v>0.21</v>
      </c>
      <c r="K124" s="1488"/>
      <c r="L124" s="1488"/>
      <c r="M124" s="1488"/>
      <c r="N124" s="1544"/>
    </row>
    <row r="125" spans="1:15" x14ac:dyDescent="0.15">
      <c r="B125" s="1540" t="s">
        <v>1581</v>
      </c>
      <c r="C125" s="310"/>
      <c r="D125" s="1598">
        <f>'5b'!F171</f>
        <v>0</v>
      </c>
      <c r="E125" s="1598">
        <f>'5b'!G171</f>
        <v>0</v>
      </c>
      <c r="F125" s="1598">
        <f>'5b'!H171</f>
        <v>0</v>
      </c>
      <c r="G125" s="1599">
        <f>'5b'!I171</f>
        <v>0</v>
      </c>
      <c r="H125" s="1552"/>
      <c r="N125" s="312"/>
    </row>
    <row r="126" spans="1:15" x14ac:dyDescent="0.15">
      <c r="B126" s="1538" t="s">
        <v>1517</v>
      </c>
      <c r="C126" s="174"/>
      <c r="D126" s="1577">
        <f>+D124+D125</f>
        <v>0</v>
      </c>
      <c r="E126" s="1577">
        <f>+E124+E125</f>
        <v>0</v>
      </c>
      <c r="F126" s="1577">
        <f>+F124+F125</f>
        <v>0</v>
      </c>
      <c r="G126" s="1578">
        <f>+G124+G125</f>
        <v>0</v>
      </c>
      <c r="H126" s="1600" t="str">
        <f>++B124</f>
        <v>Total</v>
      </c>
      <c r="I126" s="174"/>
      <c r="J126" s="1545" t="s">
        <v>223</v>
      </c>
      <c r="K126" s="1546">
        <f>+D126*$I$124</f>
        <v>0</v>
      </c>
      <c r="L126" s="1546">
        <f>+E126*$I$124</f>
        <v>0</v>
      </c>
      <c r="M126" s="1546">
        <f>+F126*$I$124</f>
        <v>0</v>
      </c>
      <c r="N126" s="1547">
        <f>+G126*$I$124</f>
        <v>0</v>
      </c>
    </row>
    <row r="128" spans="1:15" ht="14" x14ac:dyDescent="0.15">
      <c r="A128" s="1540"/>
      <c r="B128" s="310" t="s">
        <v>1594</v>
      </c>
      <c r="C128" s="310"/>
      <c r="D128" s="1618"/>
      <c r="E128" s="1618">
        <f>prestamos!$L$203</f>
        <v>0</v>
      </c>
      <c r="F128" s="310"/>
      <c r="G128" s="310"/>
      <c r="H128" s="1605" t="s">
        <v>1588</v>
      </c>
      <c r="I128" s="310"/>
      <c r="J128" s="310"/>
      <c r="K128" s="2306" t="s">
        <v>1024</v>
      </c>
      <c r="L128" s="1541" t="s">
        <v>1025</v>
      </c>
      <c r="M128" s="1541" t="s">
        <v>1026</v>
      </c>
      <c r="N128" s="1541" t="s">
        <v>1027</v>
      </c>
      <c r="O128" s="1568" t="s">
        <v>1028</v>
      </c>
    </row>
    <row r="129" spans="1:15" x14ac:dyDescent="0.15">
      <c r="A129" s="1537"/>
      <c r="C129" t="s">
        <v>1595</v>
      </c>
      <c r="D129" s="1541" t="s">
        <v>1025</v>
      </c>
      <c r="E129" s="1541" t="s">
        <v>1026</v>
      </c>
      <c r="F129" s="1541" t="s">
        <v>1027</v>
      </c>
      <c r="G129" s="1541" t="s">
        <v>1028</v>
      </c>
      <c r="H129" s="1537" t="s">
        <v>1582</v>
      </c>
      <c r="L129" s="479">
        <f>SUM(K58)</f>
        <v>14773.5</v>
      </c>
      <c r="M129" s="479">
        <f>SUM(L58)</f>
        <v>15216.705</v>
      </c>
      <c r="N129" s="479">
        <f>SUM(M58)</f>
        <v>15673.20615</v>
      </c>
      <c r="O129" s="1555">
        <f>SUM(N58)</f>
        <v>16456.8664575</v>
      </c>
    </row>
    <row r="130" spans="1:15" x14ac:dyDescent="0.15">
      <c r="A130" s="1619" t="str">
        <f>prestamos!B206</f>
        <v>Saldo disponible</v>
      </c>
      <c r="B130" s="1620" t="s">
        <v>1618</v>
      </c>
      <c r="C130" s="1488">
        <f>prestamos!$O$206</f>
        <v>0</v>
      </c>
      <c r="D130" s="1488">
        <f>+C162-C134</f>
        <v>0</v>
      </c>
      <c r="E130" s="1488">
        <f>+D162-D134</f>
        <v>0</v>
      </c>
      <c r="F130" s="1488">
        <f>+E162-E134</f>
        <v>0</v>
      </c>
      <c r="G130" s="1488">
        <f>+F162-F134</f>
        <v>0</v>
      </c>
      <c r="H130" s="1537" t="s">
        <v>1583</v>
      </c>
      <c r="L130" s="479">
        <f>SUM(K66:K126)</f>
        <v>2293.1999999999998</v>
      </c>
      <c r="M130" s="479">
        <f>SUM(L66:L126)</f>
        <v>2293.1999999999998</v>
      </c>
      <c r="N130" s="479">
        <f>SUM(M66:M126)</f>
        <v>2293.1999999999998</v>
      </c>
      <c r="O130" s="1555">
        <f>SUM(N66:N126)</f>
        <v>2293.1999999999998</v>
      </c>
    </row>
    <row r="131" spans="1:15" x14ac:dyDescent="0.15">
      <c r="A131" s="1619"/>
      <c r="B131" s="1620" t="str">
        <f>prestamos!C207</f>
        <v>disposición</v>
      </c>
      <c r="C131" s="1488"/>
      <c r="D131" s="1488">
        <f>'t5'!G80</f>
        <v>0</v>
      </c>
      <c r="E131" s="1488">
        <f>'t5'!H80</f>
        <v>0</v>
      </c>
      <c r="F131" s="1488">
        <f>'t5'!I80</f>
        <v>0</v>
      </c>
      <c r="G131" s="1488">
        <f>'t5'!J80</f>
        <v>0</v>
      </c>
      <c r="H131" s="1537" t="s">
        <v>1586</v>
      </c>
      <c r="L131" s="479">
        <f>+L129-L130</f>
        <v>12480.3</v>
      </c>
      <c r="M131" s="479">
        <f>+M129-M130</f>
        <v>12923.505000000001</v>
      </c>
      <c r="N131" s="479">
        <f>+N129-N130</f>
        <v>13380.006150000001</v>
      </c>
      <c r="O131" s="1555">
        <f>+O129-O130</f>
        <v>14163.6664575</v>
      </c>
    </row>
    <row r="132" spans="1:15" x14ac:dyDescent="0.15">
      <c r="A132" s="1619"/>
      <c r="B132" s="1620" t="str">
        <f>prestamos!C208</f>
        <v>devolución</v>
      </c>
      <c r="C132" s="1488"/>
      <c r="D132" s="1488">
        <f>'t5'!G84</f>
        <v>0</v>
      </c>
      <c r="E132" s="1488">
        <f>'t5'!H84</f>
        <v>0</v>
      </c>
      <c r="F132" s="1488">
        <f>'t5'!I84</f>
        <v>0</v>
      </c>
      <c r="G132" s="1488">
        <f>'t5'!J84</f>
        <v>0</v>
      </c>
      <c r="H132" s="1552"/>
      <c r="J132" t="s">
        <v>1585</v>
      </c>
      <c r="L132" s="479">
        <f>+K135+K137</f>
        <v>3966.9000000000015</v>
      </c>
      <c r="O132" s="312"/>
    </row>
    <row r="133" spans="1:15" x14ac:dyDescent="0.15">
      <c r="A133" s="1619" t="str">
        <f>prestamos!B209</f>
        <v>Saldo disponible</v>
      </c>
      <c r="B133" s="1620" t="s">
        <v>1619</v>
      </c>
      <c r="C133" s="1488">
        <f>+C130</f>
        <v>0</v>
      </c>
      <c r="D133" s="1488">
        <f>+D130-D131+D132</f>
        <v>0</v>
      </c>
      <c r="E133" s="1488">
        <f>+E130-E131+E132</f>
        <v>0</v>
      </c>
      <c r="F133" s="1488">
        <f>+F130-F131+F132</f>
        <v>0</v>
      </c>
      <c r="G133" s="1488">
        <f>+G130-G131+G132</f>
        <v>0</v>
      </c>
      <c r="H133" s="1569"/>
      <c r="J133" t="s">
        <v>1587</v>
      </c>
      <c r="K133" s="479">
        <f>$L$142</f>
        <v>10029.6</v>
      </c>
      <c r="L133" s="479">
        <f>+L132+L131</f>
        <v>16447.2</v>
      </c>
      <c r="M133" s="479">
        <f>+L135+M131+L137</f>
        <v>12923.505000000001</v>
      </c>
      <c r="N133" s="479">
        <f>+M135+N131</f>
        <v>13380.006150000001</v>
      </c>
      <c r="O133" s="1555">
        <f>+N135+O131</f>
        <v>14163.6664575</v>
      </c>
    </row>
    <row r="134" spans="1:15" x14ac:dyDescent="0.15">
      <c r="A134" s="1619" t="str">
        <f>prestamos!B210</f>
        <v>Sdo. Deudor</v>
      </c>
      <c r="B134" s="1620" t="str">
        <f>prestamos!C210</f>
        <v>DISPUESTO</v>
      </c>
      <c r="C134" s="1488">
        <f>'t5'!$F$82</f>
        <v>0</v>
      </c>
      <c r="D134" s="1488">
        <f>+C162-D133</f>
        <v>0</v>
      </c>
      <c r="E134" s="1488">
        <f>+D162-E133</f>
        <v>0</v>
      </c>
      <c r="F134" s="1488">
        <f>+E162-F133</f>
        <v>0</v>
      </c>
      <c r="G134" s="1488">
        <f>+F162-G133</f>
        <v>0</v>
      </c>
      <c r="H134" s="1552"/>
      <c r="J134" t="s">
        <v>49</v>
      </c>
      <c r="K134" s="78">
        <f>'t5'!$F$61</f>
        <v>6062.6999999999989</v>
      </c>
      <c r="L134" s="479">
        <f>IF(L133&gt;0,L133,0)</f>
        <v>16447.2</v>
      </c>
      <c r="M134" s="479">
        <f>IF(M133&gt;0,M133,0)</f>
        <v>12923.505000000001</v>
      </c>
      <c r="N134" s="479">
        <f>IF(N133&gt;0,N133,0)</f>
        <v>13380.006150000001</v>
      </c>
      <c r="O134" s="1555">
        <f>IF(O133&gt;0,O133,0)</f>
        <v>14163.6664575</v>
      </c>
    </row>
    <row r="135" spans="1:15" x14ac:dyDescent="0.15">
      <c r="A135" s="1619" t="str">
        <f>prestamos!B211</f>
        <v>Intereses</v>
      </c>
      <c r="B135" s="1620" t="s">
        <v>1598</v>
      </c>
      <c r="C135" s="1488"/>
      <c r="D135" s="1488">
        <f>+D134*$E$128</f>
        <v>0</v>
      </c>
      <c r="E135" s="1488">
        <f>+E134*$E$128</f>
        <v>0</v>
      </c>
      <c r="F135" s="1488">
        <f>+F134*$E$128</f>
        <v>0</v>
      </c>
      <c r="G135" s="1488">
        <f>+G134*$E$128</f>
        <v>0</v>
      </c>
      <c r="H135" s="1552"/>
      <c r="J135" t="s">
        <v>48</v>
      </c>
      <c r="K135" s="78">
        <f>+K133-K134</f>
        <v>3966.9000000000015</v>
      </c>
      <c r="L135" s="479">
        <f>+L133-L134</f>
        <v>0</v>
      </c>
      <c r="M135" s="479">
        <f>+M133-M134</f>
        <v>0</v>
      </c>
      <c r="N135" s="479">
        <f>+N133-N134</f>
        <v>0</v>
      </c>
      <c r="O135" s="1555">
        <f>+O133-O134</f>
        <v>0</v>
      </c>
    </row>
    <row r="136" spans="1:15" x14ac:dyDescent="0.15">
      <c r="A136" s="1537"/>
      <c r="B136" t="s">
        <v>1596</v>
      </c>
      <c r="C136" s="1488"/>
      <c r="D136" s="1488">
        <f>+C170</f>
        <v>0</v>
      </c>
      <c r="E136" s="1488">
        <f>+D170</f>
        <v>0</v>
      </c>
      <c r="F136" s="1488">
        <f>+E170</f>
        <v>0</v>
      </c>
      <c r="G136" s="1488">
        <f>+F170</f>
        <v>0</v>
      </c>
      <c r="H136" s="1552"/>
      <c r="J136" s="18" t="s">
        <v>50</v>
      </c>
      <c r="K136">
        <f>IF(K135&lt;0,K135,0)</f>
        <v>0</v>
      </c>
      <c r="L136">
        <f>IF(L135&lt;0,L135,0)</f>
        <v>0</v>
      </c>
      <c r="M136">
        <f>IF(M135&lt;0,M135,0)</f>
        <v>0</v>
      </c>
      <c r="N136">
        <f>IF(N135&lt;0,N135,0)</f>
        <v>0</v>
      </c>
      <c r="O136" s="312"/>
    </row>
    <row r="137" spans="1:15" x14ac:dyDescent="0.15">
      <c r="A137" s="1537"/>
      <c r="B137" t="s">
        <v>523</v>
      </c>
      <c r="D137" s="479">
        <f>SUM(D135:D136)</f>
        <v>0</v>
      </c>
      <c r="E137" s="479">
        <f>SUM(E135:E136)</f>
        <v>0</v>
      </c>
      <c r="F137" s="479">
        <f>SUM(F135:F136)</f>
        <v>0</v>
      </c>
      <c r="G137" s="479">
        <f>SUM(G135:G136)</f>
        <v>0</v>
      </c>
      <c r="H137" s="1552"/>
      <c r="I137" t="s">
        <v>44</v>
      </c>
      <c r="J137" s="18" t="str">
        <f>'6a'!$E$152</f>
        <v>NO</v>
      </c>
      <c r="K137" s="18">
        <f>IF(J137=I137,-K136,0)</f>
        <v>0</v>
      </c>
      <c r="L137" s="18">
        <f>IF(J137=I137,-L136,0)</f>
        <v>0</v>
      </c>
      <c r="M137" s="18">
        <f>IF(J137=I137,-M136,0)</f>
        <v>0</v>
      </c>
      <c r="N137" s="18">
        <f>IF(J137=I137,-N136,0)</f>
        <v>0</v>
      </c>
      <c r="O137" s="312"/>
    </row>
    <row r="138" spans="1:15" x14ac:dyDescent="0.15">
      <c r="A138" s="1537"/>
      <c r="H138" s="1552"/>
      <c r="K138" t="s">
        <v>51</v>
      </c>
      <c r="L138" t="s">
        <v>52</v>
      </c>
      <c r="M138" t="s">
        <v>53</v>
      </c>
      <c r="N138" t="s">
        <v>54</v>
      </c>
      <c r="O138" s="312"/>
    </row>
    <row r="139" spans="1:15" x14ac:dyDescent="0.15">
      <c r="A139" s="1537"/>
      <c r="H139" s="1552"/>
      <c r="M139" s="479"/>
      <c r="O139" s="312"/>
    </row>
    <row r="140" spans="1:15" x14ac:dyDescent="0.15">
      <c r="A140" s="1537"/>
      <c r="B140" s="426" t="s">
        <v>1616</v>
      </c>
      <c r="H140" s="1552"/>
      <c r="O140" s="312"/>
    </row>
    <row r="141" spans="1:15" x14ac:dyDescent="0.15">
      <c r="A141" s="1537"/>
      <c r="B141" t="s">
        <v>1600</v>
      </c>
      <c r="H141" s="1552"/>
      <c r="M141" s="668">
        <f>IF(L142=0,0,K134/L142)</f>
        <v>0.60448073701842531</v>
      </c>
      <c r="O141" s="312"/>
    </row>
    <row r="142" spans="1:15" x14ac:dyDescent="0.15">
      <c r="A142" s="1537"/>
      <c r="B142" t="s">
        <v>1615</v>
      </c>
      <c r="H142" s="1552"/>
      <c r="J142" t="s">
        <v>859</v>
      </c>
      <c r="K142" t="s">
        <v>47</v>
      </c>
      <c r="L142" s="479">
        <f>SB!$U$69</f>
        <v>10029.6</v>
      </c>
      <c r="M142" s="668">
        <f>IF(L142=0,0,K135/L142)</f>
        <v>0.39551926298157469</v>
      </c>
      <c r="N142">
        <f>IF(K135&gt;0,M142,30%)</f>
        <v>0.39551926298157469</v>
      </c>
      <c r="O142" s="312"/>
    </row>
    <row r="143" spans="1:15" x14ac:dyDescent="0.15">
      <c r="A143" s="1537"/>
      <c r="H143" s="1552"/>
      <c r="O143" s="312"/>
    </row>
    <row r="144" spans="1:15" x14ac:dyDescent="0.15">
      <c r="A144" s="1537"/>
      <c r="B144" s="1617" t="str">
        <f>prestamos!B196</f>
        <v>Pólizas de crédito</v>
      </c>
      <c r="C144" s="1618"/>
      <c r="D144" s="1618"/>
      <c r="E144" s="1618"/>
      <c r="F144" s="1622"/>
      <c r="H144" s="1580" t="s">
        <v>860</v>
      </c>
      <c r="I144" s="174"/>
      <c r="J144" s="174"/>
      <c r="K144" s="174"/>
      <c r="L144" s="174"/>
      <c r="M144" s="174"/>
      <c r="N144" s="174"/>
      <c r="O144" s="1549"/>
    </row>
    <row r="145" spans="1:15" ht="14" x14ac:dyDescent="0.15">
      <c r="A145" s="1537"/>
      <c r="B145" s="1619" t="str">
        <f>prestamos!B197</f>
        <v>Denominación</v>
      </c>
      <c r="C145" s="1620"/>
      <c r="D145" s="1620" t="str">
        <f>prestamos!D197</f>
        <v>Importe</v>
      </c>
      <c r="E145" s="1620" t="str">
        <f>prestamos!E197</f>
        <v>Coste Anual</v>
      </c>
      <c r="F145" s="1623" t="str">
        <f>prestamos!F197</f>
        <v>Interés</v>
      </c>
      <c r="G145" s="312"/>
      <c r="H145" s="2305" t="s">
        <v>861</v>
      </c>
      <c r="L145" s="475" t="s">
        <v>1025</v>
      </c>
      <c r="N145" s="312"/>
    </row>
    <row r="146" spans="1:15" x14ac:dyDescent="0.15">
      <c r="A146" s="1537"/>
      <c r="B146" s="1619" t="str">
        <f>prestamos!B198</f>
        <v>Caja Sur</v>
      </c>
      <c r="C146" s="1620"/>
      <c r="D146" s="1620">
        <f>prestamos!D198</f>
        <v>0</v>
      </c>
      <c r="E146" s="1620">
        <f>prestamos!E198</f>
        <v>0</v>
      </c>
      <c r="F146" s="1623">
        <f>prestamos!F198</f>
        <v>0</v>
      </c>
      <c r="G146" s="312"/>
      <c r="H146" s="1569" t="s">
        <v>862</v>
      </c>
      <c r="I146" t="s">
        <v>1024</v>
      </c>
      <c r="J146" s="479">
        <f>Pagoinversiones!$U$166</f>
        <v>2500</v>
      </c>
      <c r="K146" s="475" t="s">
        <v>863</v>
      </c>
      <c r="L146" s="479">
        <f>Pagoinversiones!$V$166</f>
        <v>0</v>
      </c>
      <c r="M146" s="1572" t="s">
        <v>336</v>
      </c>
      <c r="N146" s="1555">
        <f>+L146+J146</f>
        <v>2500</v>
      </c>
      <c r="O146" s="479"/>
    </row>
    <row r="147" spans="1:15" x14ac:dyDescent="0.15">
      <c r="A147" s="1537"/>
      <c r="B147" s="1619">
        <f>prestamos!B199</f>
        <v>0</v>
      </c>
      <c r="C147" s="1620"/>
      <c r="D147" s="1620">
        <f>prestamos!D199</f>
        <v>0</v>
      </c>
      <c r="E147" s="1620">
        <f>prestamos!E199</f>
        <v>0</v>
      </c>
      <c r="F147" s="1623">
        <f>prestamos!F199</f>
        <v>0</v>
      </c>
      <c r="G147" s="312"/>
      <c r="H147" s="1552"/>
      <c r="I147" s="475" t="s">
        <v>379</v>
      </c>
      <c r="J147" s="479">
        <f>SB!$E$423</f>
        <v>525</v>
      </c>
      <c r="K147" s="1572" t="s">
        <v>480</v>
      </c>
      <c r="L147" s="479">
        <f>+L146+K116</f>
        <v>0</v>
      </c>
      <c r="M147" s="479"/>
      <c r="N147" s="1555"/>
    </row>
    <row r="148" spans="1:15" x14ac:dyDescent="0.15">
      <c r="A148" s="1537"/>
      <c r="B148" s="1619">
        <f>prestamos!B200</f>
        <v>0</v>
      </c>
      <c r="C148" s="1620"/>
      <c r="D148" s="1620">
        <f>prestamos!D200</f>
        <v>0</v>
      </c>
      <c r="E148" s="1620">
        <f>prestamos!E200</f>
        <v>0</v>
      </c>
      <c r="F148" s="1623">
        <f>prestamos!F200</f>
        <v>0</v>
      </c>
      <c r="G148" s="312"/>
      <c r="H148" s="1600"/>
      <c r="I148" s="1545" t="s">
        <v>864</v>
      </c>
      <c r="J148" s="1594">
        <f>IF(J146=0,0,J147/J146)</f>
        <v>0.21</v>
      </c>
      <c r="K148" s="1557"/>
      <c r="L148" s="1557"/>
      <c r="M148" s="1557"/>
      <c r="N148" s="1558"/>
    </row>
    <row r="149" spans="1:15" x14ac:dyDescent="0.15">
      <c r="A149" s="1537"/>
      <c r="B149" s="1619">
        <f>prestamos!B201</f>
        <v>0</v>
      </c>
      <c r="C149" s="1620"/>
      <c r="D149" s="1620">
        <f>prestamos!D201</f>
        <v>0</v>
      </c>
      <c r="E149" s="1620">
        <f>prestamos!E201</f>
        <v>0</v>
      </c>
      <c r="F149" s="1623">
        <f>prestamos!F201</f>
        <v>0</v>
      </c>
    </row>
    <row r="150" spans="1:15" x14ac:dyDescent="0.15">
      <c r="A150" s="1537"/>
      <c r="B150" s="1619">
        <f>prestamos!B202</f>
        <v>0</v>
      </c>
      <c r="C150" s="1620"/>
      <c r="D150" s="1620">
        <f>prestamos!D202</f>
        <v>0</v>
      </c>
      <c r="E150" s="1620">
        <f>prestamos!E202</f>
        <v>0</v>
      </c>
      <c r="F150" s="1623">
        <f>prestamos!F202</f>
        <v>0</v>
      </c>
    </row>
    <row r="151" spans="1:15" x14ac:dyDescent="0.15">
      <c r="A151" s="1537"/>
      <c r="B151" s="1619"/>
      <c r="C151" s="1620"/>
      <c r="D151" s="1620">
        <f>prestamos!D203</f>
        <v>0</v>
      </c>
      <c r="E151" s="1620">
        <f>prestamos!E203</f>
        <v>0</v>
      </c>
      <c r="F151" s="1623">
        <f>prestamos!F203</f>
        <v>0</v>
      </c>
      <c r="M151" s="479"/>
      <c r="N151" s="479"/>
    </row>
    <row r="152" spans="1:15" x14ac:dyDescent="0.15">
      <c r="A152" s="1537"/>
      <c r="B152" s="1537"/>
      <c r="F152" s="312"/>
      <c r="M152" s="479"/>
      <c r="N152" s="479"/>
    </row>
    <row r="153" spans="1:15" x14ac:dyDescent="0.15">
      <c r="A153" s="1537"/>
      <c r="B153" s="1537"/>
      <c r="D153" s="475"/>
      <c r="F153" s="312"/>
      <c r="M153" s="479"/>
      <c r="N153" s="479"/>
    </row>
    <row r="154" spans="1:15" x14ac:dyDescent="0.15">
      <c r="A154" s="1537"/>
      <c r="B154" s="1537"/>
      <c r="C154" s="475" t="s">
        <v>1025</v>
      </c>
      <c r="D154" s="475" t="s">
        <v>1026</v>
      </c>
      <c r="E154" s="475" t="s">
        <v>1027</v>
      </c>
      <c r="F154" s="1553" t="s">
        <v>1028</v>
      </c>
      <c r="M154" s="479"/>
      <c r="N154" s="479"/>
    </row>
    <row r="155" spans="1:15" x14ac:dyDescent="0.15">
      <c r="A155" s="1537"/>
      <c r="B155" s="1537"/>
      <c r="C155" s="78">
        <f>'t5'!G93</f>
        <v>0</v>
      </c>
      <c r="D155" s="1621">
        <f>'t5'!H93</f>
        <v>0</v>
      </c>
      <c r="E155" s="78">
        <f>'t5'!I93</f>
        <v>0</v>
      </c>
      <c r="F155" s="1576">
        <f>'t5'!J93</f>
        <v>0</v>
      </c>
      <c r="G155" s="312"/>
    </row>
    <row r="156" spans="1:15" x14ac:dyDescent="0.15">
      <c r="A156" s="1537"/>
      <c r="B156" s="1537"/>
      <c r="C156" s="78">
        <f>'t5'!G94</f>
        <v>0</v>
      </c>
      <c r="D156" s="1621">
        <f>'t5'!H94</f>
        <v>0</v>
      </c>
      <c r="E156" s="78">
        <f>'t5'!I94</f>
        <v>0</v>
      </c>
      <c r="F156" s="1576">
        <f>'t5'!J94</f>
        <v>0</v>
      </c>
      <c r="G156" s="312"/>
    </row>
    <row r="157" spans="1:15" ht="14" x14ac:dyDescent="0.15">
      <c r="A157" s="1537"/>
      <c r="B157" s="1537"/>
      <c r="C157" s="78">
        <f>'t5'!G95</f>
        <v>0</v>
      </c>
      <c r="D157" s="1621">
        <f>'t5'!H95</f>
        <v>0</v>
      </c>
      <c r="E157" s="78">
        <f>'t5'!I95</f>
        <v>0</v>
      </c>
      <c r="F157" s="1576">
        <f>'t5'!J95</f>
        <v>0</v>
      </c>
      <c r="G157" s="312"/>
      <c r="H157" s="1605" t="s">
        <v>1631</v>
      </c>
      <c r="I157" s="310"/>
      <c r="J157" s="310"/>
      <c r="K157" s="310"/>
      <c r="L157" s="310"/>
      <c r="M157" s="310"/>
      <c r="N157" s="311"/>
    </row>
    <row r="158" spans="1:15" x14ac:dyDescent="0.15">
      <c r="A158" s="1537"/>
      <c r="B158" s="1537"/>
      <c r="C158" s="78">
        <f>'t5'!G96</f>
        <v>0</v>
      </c>
      <c r="D158" s="1621">
        <f>'t5'!H96</f>
        <v>0</v>
      </c>
      <c r="E158" s="78">
        <f>'t5'!I96</f>
        <v>0</v>
      </c>
      <c r="F158" s="1576">
        <f>'t5'!J96</f>
        <v>0</v>
      </c>
      <c r="G158" s="312"/>
      <c r="H158" s="1552"/>
      <c r="J158" s="1541" t="s">
        <v>1024</v>
      </c>
      <c r="K158" s="1541" t="s">
        <v>1025</v>
      </c>
      <c r="L158" s="1541" t="s">
        <v>1026</v>
      </c>
      <c r="M158" s="1541" t="s">
        <v>1027</v>
      </c>
      <c r="N158" s="1568" t="s">
        <v>1028</v>
      </c>
    </row>
    <row r="159" spans="1:15" x14ac:dyDescent="0.15">
      <c r="A159" s="1537"/>
      <c r="B159" s="1537"/>
      <c r="C159" s="78">
        <f>'t5'!G97</f>
        <v>0</v>
      </c>
      <c r="D159" s="1621">
        <f>'t5'!H97</f>
        <v>0</v>
      </c>
      <c r="E159" s="78">
        <f>'t5'!I97</f>
        <v>0</v>
      </c>
      <c r="F159" s="1576">
        <f>'t5'!J97</f>
        <v>0</v>
      </c>
      <c r="G159" s="312"/>
      <c r="H159" s="1552"/>
      <c r="J159" s="1546">
        <f>'pr5'!$E$71</f>
        <v>435</v>
      </c>
      <c r="K159" s="1546">
        <f>D119</f>
        <v>5062.5</v>
      </c>
      <c r="L159" s="1546">
        <f>E119</f>
        <v>6645.375</v>
      </c>
      <c r="M159" s="1546">
        <f>F119</f>
        <v>8275.7362500000017</v>
      </c>
      <c r="N159" s="1547">
        <f>G119</f>
        <v>11074.523062500004</v>
      </c>
    </row>
    <row r="160" spans="1:15" x14ac:dyDescent="0.15">
      <c r="A160" s="1537"/>
      <c r="B160" s="1537"/>
      <c r="D160" s="475"/>
      <c r="F160" s="312"/>
      <c r="G160" s="312"/>
      <c r="H160" s="1552" t="s">
        <v>69</v>
      </c>
      <c r="J160" s="479">
        <f>+J159</f>
        <v>435</v>
      </c>
      <c r="K160" s="479">
        <f>+J160+K159</f>
        <v>5497.5</v>
      </c>
      <c r="L160" s="479">
        <f>+K160+L159</f>
        <v>12142.875</v>
      </c>
      <c r="M160" s="479">
        <f>+L160+M159</f>
        <v>20418.611250000002</v>
      </c>
      <c r="N160" s="1555">
        <f>+M160+N159</f>
        <v>31493.134312500006</v>
      </c>
    </row>
    <row r="161" spans="1:14" x14ac:dyDescent="0.15">
      <c r="A161" s="1537"/>
      <c r="B161" s="1537"/>
      <c r="C161" t="s">
        <v>1620</v>
      </c>
      <c r="D161" s="475"/>
      <c r="F161" s="312"/>
      <c r="G161" s="312"/>
      <c r="H161" s="1552"/>
      <c r="N161" s="312"/>
    </row>
    <row r="162" spans="1:14" x14ac:dyDescent="0.15">
      <c r="A162" s="1537"/>
      <c r="B162" s="1537"/>
      <c r="C162">
        <f>SUM(C164:C168)</f>
        <v>0</v>
      </c>
      <c r="D162">
        <f>SUM(D164:D168)</f>
        <v>0</v>
      </c>
      <c r="E162">
        <f>SUM(E164:E168)</f>
        <v>0</v>
      </c>
      <c r="F162" s="312">
        <f>SUM(F164:F168)</f>
        <v>0</v>
      </c>
      <c r="G162" s="312"/>
      <c r="H162" s="1552"/>
      <c r="I162" t="s">
        <v>1632</v>
      </c>
      <c r="J162">
        <f>IF(J160&gt;0,0,-J160)</f>
        <v>0</v>
      </c>
      <c r="K162">
        <f>IF(K160&gt;0,0,-K160)</f>
        <v>0</v>
      </c>
      <c r="L162">
        <f>IF(L160&gt;0,0,-L160)</f>
        <v>0</v>
      </c>
      <c r="M162">
        <f>IF(M160&gt;0,0,-M160)</f>
        <v>0</v>
      </c>
      <c r="N162" s="312">
        <f>IF(N160&gt;0,0,-N160)</f>
        <v>0</v>
      </c>
    </row>
    <row r="163" spans="1:14" x14ac:dyDescent="0.15">
      <c r="A163" s="1537"/>
      <c r="B163" s="1537"/>
      <c r="C163" s="475" t="s">
        <v>1025</v>
      </c>
      <c r="D163" s="475" t="s">
        <v>1026</v>
      </c>
      <c r="E163" s="475" t="s">
        <v>1027</v>
      </c>
      <c r="F163" s="1553" t="s">
        <v>1028</v>
      </c>
      <c r="G163" s="312"/>
      <c r="H163" s="1600"/>
      <c r="I163" s="174" t="s">
        <v>1633</v>
      </c>
      <c r="J163" s="1557">
        <f>IF(J160&lt;0,0,J160)</f>
        <v>435</v>
      </c>
      <c r="K163" s="1557">
        <f>IF(K160&lt;0,0,K160)</f>
        <v>5497.5</v>
      </c>
      <c r="L163" s="1557">
        <f>IF(L160&lt;0,0,L160)</f>
        <v>12142.875</v>
      </c>
      <c r="M163" s="1557">
        <f>IF(M160&lt;0,0,M160)</f>
        <v>20418.611250000002</v>
      </c>
      <c r="N163" s="1558">
        <f>IF(N160&lt;0,0,N160)</f>
        <v>31493.134312500006</v>
      </c>
    </row>
    <row r="164" spans="1:14" x14ac:dyDescent="0.15">
      <c r="A164" s="1537"/>
      <c r="B164" s="1537"/>
      <c r="C164">
        <f>IF(C155=$B$142,0,$D146)</f>
        <v>0</v>
      </c>
      <c r="D164">
        <f t="shared" ref="C164:F166" si="31">IF(D155=$B$142,0,$D146)</f>
        <v>0</v>
      </c>
      <c r="E164">
        <f t="shared" si="31"/>
        <v>0</v>
      </c>
      <c r="F164">
        <f t="shared" si="31"/>
        <v>0</v>
      </c>
      <c r="G164" s="312"/>
    </row>
    <row r="165" spans="1:14" x14ac:dyDescent="0.15">
      <c r="A165" s="1537"/>
      <c r="B165" s="1537"/>
      <c r="C165">
        <f t="shared" si="31"/>
        <v>0</v>
      </c>
      <c r="D165">
        <f t="shared" si="31"/>
        <v>0</v>
      </c>
      <c r="E165">
        <f t="shared" si="31"/>
        <v>0</v>
      </c>
      <c r="F165">
        <f t="shared" si="31"/>
        <v>0</v>
      </c>
      <c r="G165" s="312"/>
    </row>
    <row r="166" spans="1:14" x14ac:dyDescent="0.15">
      <c r="A166" s="1537"/>
      <c r="B166" s="1537"/>
      <c r="C166">
        <f t="shared" si="31"/>
        <v>0</v>
      </c>
      <c r="D166">
        <f t="shared" si="31"/>
        <v>0</v>
      </c>
      <c r="E166">
        <f t="shared" si="31"/>
        <v>0</v>
      </c>
      <c r="F166">
        <f t="shared" si="31"/>
        <v>0</v>
      </c>
      <c r="G166" s="312"/>
    </row>
    <row r="167" spans="1:14" x14ac:dyDescent="0.15">
      <c r="A167" s="1537"/>
      <c r="B167" s="1537"/>
      <c r="C167">
        <f t="shared" ref="C167:F168" si="32">IF(C158=$B$142,0,$D149)</f>
        <v>0</v>
      </c>
      <c r="D167">
        <f t="shared" si="32"/>
        <v>0</v>
      </c>
      <c r="E167">
        <f t="shared" si="32"/>
        <v>0</v>
      </c>
      <c r="F167">
        <f t="shared" si="32"/>
        <v>0</v>
      </c>
      <c r="G167" s="312"/>
    </row>
    <row r="168" spans="1:14" x14ac:dyDescent="0.15">
      <c r="A168" s="1537"/>
      <c r="B168" s="1537"/>
      <c r="C168">
        <f t="shared" si="32"/>
        <v>0</v>
      </c>
      <c r="D168">
        <f t="shared" si="32"/>
        <v>0</v>
      </c>
      <c r="E168">
        <f t="shared" si="32"/>
        <v>0</v>
      </c>
      <c r="F168">
        <f t="shared" si="32"/>
        <v>0</v>
      </c>
      <c r="G168" s="312"/>
    </row>
    <row r="169" spans="1:14" x14ac:dyDescent="0.15">
      <c r="A169" s="1537"/>
      <c r="B169" s="1537"/>
      <c r="C169" t="s">
        <v>1621</v>
      </c>
      <c r="D169" s="475"/>
      <c r="F169" s="312"/>
      <c r="G169" s="312"/>
    </row>
    <row r="170" spans="1:14" x14ac:dyDescent="0.15">
      <c r="A170" s="1537"/>
      <c r="B170" s="1537"/>
      <c r="C170">
        <f>SUM(C172:C176)</f>
        <v>0</v>
      </c>
      <c r="D170">
        <f>SUM(D172:D176)</f>
        <v>0</v>
      </c>
      <c r="E170">
        <f>SUM(E172:E176)</f>
        <v>0</v>
      </c>
      <c r="F170" s="312">
        <f>SUM(F172:F176)</f>
        <v>0</v>
      </c>
      <c r="G170" s="312"/>
    </row>
    <row r="171" spans="1:14" x14ac:dyDescent="0.15">
      <c r="A171" s="1537"/>
      <c r="B171" s="1537"/>
      <c r="C171" s="475" t="s">
        <v>1025</v>
      </c>
      <c r="D171" s="475" t="s">
        <v>1026</v>
      </c>
      <c r="E171" s="475" t="s">
        <v>1027</v>
      </c>
      <c r="F171" s="1553" t="s">
        <v>1028</v>
      </c>
      <c r="G171" s="312"/>
    </row>
    <row r="172" spans="1:14" x14ac:dyDescent="0.15">
      <c r="A172" s="1537"/>
      <c r="B172" s="1537"/>
      <c r="C172">
        <f t="shared" ref="C172:F174" si="33">IF(C155=$B$142,0,$E146)</f>
        <v>0</v>
      </c>
      <c r="D172">
        <f t="shared" si="33"/>
        <v>0</v>
      </c>
      <c r="E172">
        <f t="shared" si="33"/>
        <v>0</v>
      </c>
      <c r="F172">
        <f t="shared" si="33"/>
        <v>0</v>
      </c>
      <c r="G172" s="312"/>
    </row>
    <row r="173" spans="1:14" x14ac:dyDescent="0.15">
      <c r="A173" s="1537"/>
      <c r="B173" s="1537"/>
      <c r="C173">
        <f t="shared" si="33"/>
        <v>0</v>
      </c>
      <c r="D173">
        <f t="shared" si="33"/>
        <v>0</v>
      </c>
      <c r="E173">
        <f t="shared" si="33"/>
        <v>0</v>
      </c>
      <c r="F173" s="312">
        <f t="shared" si="33"/>
        <v>0</v>
      </c>
      <c r="G173" s="312"/>
    </row>
    <row r="174" spans="1:14" x14ac:dyDescent="0.15">
      <c r="A174" s="1537"/>
      <c r="B174" s="1537"/>
      <c r="C174">
        <f t="shared" si="33"/>
        <v>0</v>
      </c>
      <c r="D174">
        <f t="shared" si="33"/>
        <v>0</v>
      </c>
      <c r="E174">
        <f t="shared" si="33"/>
        <v>0</v>
      </c>
      <c r="F174" s="312">
        <f t="shared" si="33"/>
        <v>0</v>
      </c>
      <c r="G174" s="312"/>
    </row>
    <row r="175" spans="1:14" x14ac:dyDescent="0.15">
      <c r="A175" s="1537"/>
      <c r="B175" s="1537"/>
      <c r="C175">
        <f t="shared" ref="C175:F176" si="34">IF(C158=$B$142,0,$E149)</f>
        <v>0</v>
      </c>
      <c r="D175">
        <f t="shared" si="34"/>
        <v>0</v>
      </c>
      <c r="E175">
        <f t="shared" si="34"/>
        <v>0</v>
      </c>
      <c r="F175" s="312">
        <f t="shared" si="34"/>
        <v>0</v>
      </c>
      <c r="G175" s="312"/>
    </row>
    <row r="176" spans="1:14" x14ac:dyDescent="0.15">
      <c r="A176" s="1538"/>
      <c r="B176" s="1538"/>
      <c r="C176" s="174">
        <f t="shared" si="34"/>
        <v>0</v>
      </c>
      <c r="D176" s="174">
        <f t="shared" si="34"/>
        <v>0</v>
      </c>
      <c r="E176" s="174">
        <f t="shared" si="34"/>
        <v>0</v>
      </c>
      <c r="F176" s="1549">
        <f t="shared" si="34"/>
        <v>0</v>
      </c>
      <c r="G176" s="1549"/>
    </row>
    <row r="178" spans="1:7" x14ac:dyDescent="0.15">
      <c r="A178" s="1540" t="s">
        <v>138</v>
      </c>
      <c r="B178" s="310"/>
      <c r="C178" s="310"/>
      <c r="D178" s="310"/>
      <c r="E178" s="310"/>
      <c r="F178" s="310"/>
      <c r="G178" s="311"/>
    </row>
    <row r="179" spans="1:7" x14ac:dyDescent="0.15">
      <c r="A179" s="580" t="str">
        <f>f!C16</f>
        <v>Cobros</v>
      </c>
      <c r="B179" s="581"/>
      <c r="C179" s="581" t="s">
        <v>1459</v>
      </c>
      <c r="D179" s="1774" t="s">
        <v>1025</v>
      </c>
      <c r="E179" s="1774" t="s">
        <v>1026</v>
      </c>
      <c r="F179" s="1774" t="s">
        <v>1027</v>
      </c>
      <c r="G179" s="1869" t="s">
        <v>1028</v>
      </c>
    </row>
    <row r="180" spans="1:7" x14ac:dyDescent="0.15">
      <c r="A180" s="1537"/>
      <c r="G180" s="312"/>
    </row>
    <row r="181" spans="1:7" x14ac:dyDescent="0.15">
      <c r="A181" s="1537" t="str">
        <f>f!C18</f>
        <v>Ingresos operativos</v>
      </c>
      <c r="C181" s="1488">
        <f>f!E18</f>
        <v>81070</v>
      </c>
      <c r="D181" s="1488">
        <f>f!G18</f>
        <v>85123.5</v>
      </c>
      <c r="E181" s="1488">
        <f>f!I18</f>
        <v>87677.205000000002</v>
      </c>
      <c r="F181" s="1488">
        <f>f!K18</f>
        <v>90307.52115</v>
      </c>
      <c r="G181" s="1544">
        <f>f!M18</f>
        <v>94822.897207500006</v>
      </c>
    </row>
    <row r="182" spans="1:7" x14ac:dyDescent="0.15">
      <c r="A182" s="1537" t="str">
        <f>f!C19</f>
        <v>Otros ingresos</v>
      </c>
      <c r="C182" s="1488">
        <f>f!E19</f>
        <v>60000</v>
      </c>
      <c r="D182" s="1488">
        <f>f!G19</f>
        <v>0</v>
      </c>
      <c r="E182" s="1488">
        <f>f!I19</f>
        <v>0</v>
      </c>
      <c r="F182" s="1488">
        <f>f!K19</f>
        <v>0</v>
      </c>
      <c r="G182" s="1544">
        <f>f!M19</f>
        <v>0</v>
      </c>
    </row>
    <row r="183" spans="1:7" x14ac:dyDescent="0.15">
      <c r="A183" s="1537" t="str">
        <f>f!C20</f>
        <v>Total cobros</v>
      </c>
      <c r="C183" s="1488">
        <f>f!E20</f>
        <v>141070</v>
      </c>
      <c r="D183" s="1488">
        <f>f!G20</f>
        <v>85123.5</v>
      </c>
      <c r="E183" s="1488">
        <f>f!I20</f>
        <v>87677.205000000002</v>
      </c>
      <c r="F183" s="1488">
        <f>f!K20</f>
        <v>90307.52115</v>
      </c>
      <c r="G183" s="1544">
        <f>f!M20</f>
        <v>94822.897207500006</v>
      </c>
    </row>
    <row r="184" spans="1:7" x14ac:dyDescent="0.15">
      <c r="A184" s="1537"/>
      <c r="C184" s="1488"/>
      <c r="D184" s="1488"/>
      <c r="E184" s="1488"/>
      <c r="F184" s="1488"/>
      <c r="G184" s="1544"/>
    </row>
    <row r="185" spans="1:7" x14ac:dyDescent="0.15">
      <c r="A185" s="1537" t="str">
        <f>f!C22</f>
        <v>Pagos operativos</v>
      </c>
      <c r="C185" s="1488">
        <f>f!E22</f>
        <v>65718.7</v>
      </c>
      <c r="D185" s="1488">
        <f>f!G22</f>
        <v>61575.12222222222</v>
      </c>
      <c r="E185" s="1488">
        <f>f!I22</f>
        <v>61030.200000000004</v>
      </c>
      <c r="F185" s="1488">
        <f>f!K22</f>
        <v>61030.200000000004</v>
      </c>
      <c r="G185" s="1544">
        <f>f!M22</f>
        <v>61030.200000000004</v>
      </c>
    </row>
    <row r="186" spans="1:7" x14ac:dyDescent="0.15">
      <c r="A186" s="1537"/>
      <c r="C186" s="1488"/>
      <c r="D186" s="1488"/>
      <c r="E186" s="1488"/>
      <c r="F186" s="1488"/>
      <c r="G186" s="1544"/>
    </row>
    <row r="187" spans="1:7" x14ac:dyDescent="0.15">
      <c r="A187" s="1537" t="str">
        <f>f!C24</f>
        <v>Salarios e incentivos</v>
      </c>
      <c r="C187" s="1488">
        <f>f!E24</f>
        <v>34960</v>
      </c>
      <c r="D187" s="1488">
        <f>f!G24</f>
        <v>35397</v>
      </c>
      <c r="E187" s="1488">
        <f>f!I24</f>
        <v>35397</v>
      </c>
      <c r="F187" s="1488">
        <f>f!K24</f>
        <v>35397</v>
      </c>
      <c r="G187" s="1544">
        <f>f!M24</f>
        <v>35397</v>
      </c>
    </row>
    <row r="188" spans="1:7" x14ac:dyDescent="0.15">
      <c r="A188" s="1537" t="str">
        <f>f!C25</f>
        <v>Comisiones</v>
      </c>
      <c r="C188" s="1488">
        <f>f!E25</f>
        <v>0</v>
      </c>
      <c r="D188" s="1488">
        <f>f!G25</f>
        <v>0</v>
      </c>
      <c r="E188" s="1488">
        <f>f!I25</f>
        <v>0</v>
      </c>
      <c r="F188" s="1488">
        <f>f!K25</f>
        <v>0</v>
      </c>
      <c r="G188" s="1544">
        <f>f!M25</f>
        <v>0</v>
      </c>
    </row>
    <row r="189" spans="1:7" x14ac:dyDescent="0.15">
      <c r="A189" s="1537" t="str">
        <f>f!C26</f>
        <v>Compras (material venta)</v>
      </c>
      <c r="C189" s="1488">
        <f>f!E26</f>
        <v>0</v>
      </c>
      <c r="D189" s="1488">
        <f>f!G26</f>
        <v>0</v>
      </c>
      <c r="E189" s="1488">
        <f>f!I26</f>
        <v>0</v>
      </c>
      <c r="F189" s="1488">
        <f>f!K26</f>
        <v>0</v>
      </c>
      <c r="G189" s="1544">
        <f>f!M26</f>
        <v>0</v>
      </c>
    </row>
    <row r="190" spans="1:7" x14ac:dyDescent="0.15">
      <c r="A190" s="1537" t="str">
        <f>f!C27</f>
        <v>Gastos producción/servicio</v>
      </c>
      <c r="C190" s="1488">
        <f>f!E27</f>
        <v>9014.5</v>
      </c>
      <c r="D190" s="1488">
        <f>f!G27</f>
        <v>2789.7222222222222</v>
      </c>
      <c r="E190" s="1488">
        <f>f!I27</f>
        <v>2178</v>
      </c>
      <c r="F190" s="1488">
        <f>f!K27</f>
        <v>2178</v>
      </c>
      <c r="G190" s="1544">
        <f>f!M27</f>
        <v>2178</v>
      </c>
    </row>
    <row r="191" spans="1:7" x14ac:dyDescent="0.15">
      <c r="A191" s="1537" t="str">
        <f>f!C28</f>
        <v>Variablesde producción/servicio</v>
      </c>
      <c r="C191" s="1488">
        <f>f!E28</f>
        <v>0</v>
      </c>
      <c r="D191" s="1488">
        <f>f!G28</f>
        <v>0</v>
      </c>
      <c r="E191" s="1488">
        <f>f!I28</f>
        <v>0</v>
      </c>
      <c r="F191" s="1488">
        <f>f!K28</f>
        <v>0</v>
      </c>
      <c r="G191" s="1544">
        <f>f!M28</f>
        <v>0</v>
      </c>
    </row>
    <row r="192" spans="1:7" x14ac:dyDescent="0.15">
      <c r="A192" s="1537" t="str">
        <f>f!C29</f>
        <v>Publicidad y promoción</v>
      </c>
      <c r="C192" s="1488">
        <f>f!E29</f>
        <v>2420</v>
      </c>
      <c r="D192" s="1488">
        <f>f!G29</f>
        <v>3388.0000000000005</v>
      </c>
      <c r="E192" s="1488">
        <f>f!I29</f>
        <v>3484.8</v>
      </c>
      <c r="F192" s="1488">
        <f>f!K29</f>
        <v>3484.8</v>
      </c>
      <c r="G192" s="1544">
        <f>f!M29</f>
        <v>3484.8</v>
      </c>
    </row>
    <row r="193" spans="1:7" x14ac:dyDescent="0.15">
      <c r="A193" s="1537" t="str">
        <f>f!C30</f>
        <v>Otros gastos de marketing</v>
      </c>
      <c r="C193" s="1488">
        <f>f!E30</f>
        <v>0</v>
      </c>
      <c r="D193" s="1488">
        <f>f!G30</f>
        <v>0</v>
      </c>
      <c r="E193" s="1488">
        <f>f!I30</f>
        <v>0</v>
      </c>
      <c r="F193" s="1488">
        <f>f!K30</f>
        <v>0</v>
      </c>
      <c r="G193" s="1544">
        <f>f!M30</f>
        <v>0</v>
      </c>
    </row>
    <row r="194" spans="1:7" x14ac:dyDescent="0.15">
      <c r="A194" s="1537" t="str">
        <f>f!C31</f>
        <v>Gastos de Ventas</v>
      </c>
      <c r="C194" s="1488">
        <f>f!E31</f>
        <v>0</v>
      </c>
      <c r="D194" s="1488">
        <f>f!G31</f>
        <v>0</v>
      </c>
      <c r="E194" s="1488">
        <f>f!I31</f>
        <v>0</v>
      </c>
      <c r="F194" s="1488">
        <f>f!K31</f>
        <v>0</v>
      </c>
      <c r="G194" s="1544">
        <f>f!M31</f>
        <v>0</v>
      </c>
    </row>
    <row r="195" spans="1:7" x14ac:dyDescent="0.15">
      <c r="A195" s="1537" t="str">
        <f>f!C32</f>
        <v>Variables de Ventas</v>
      </c>
      <c r="C195" s="1488">
        <f>f!E32</f>
        <v>0</v>
      </c>
      <c r="D195" s="1488">
        <f>f!G32</f>
        <v>0</v>
      </c>
      <c r="E195" s="1488">
        <f>f!I32</f>
        <v>0</v>
      </c>
      <c r="F195" s="1488">
        <f>f!K32</f>
        <v>0</v>
      </c>
      <c r="G195" s="1544">
        <f>f!M32</f>
        <v>0</v>
      </c>
    </row>
    <row r="196" spans="1:7" x14ac:dyDescent="0.15">
      <c r="A196" s="1537" t="str">
        <f>f!C33</f>
        <v>Alquileres</v>
      </c>
      <c r="C196" s="1488">
        <f>f!E33</f>
        <v>3630</v>
      </c>
      <c r="D196" s="1488">
        <f>f!G33</f>
        <v>3630</v>
      </c>
      <c r="E196" s="1488">
        <f>f!I33</f>
        <v>3630</v>
      </c>
      <c r="F196" s="1488">
        <f>f!K33</f>
        <v>3630</v>
      </c>
      <c r="G196" s="1544">
        <f>f!M33</f>
        <v>3630</v>
      </c>
    </row>
    <row r="197" spans="1:7" x14ac:dyDescent="0.15">
      <c r="A197" s="1537" t="str">
        <f>f!C34</f>
        <v>Suministros</v>
      </c>
      <c r="C197" s="1488">
        <f>f!E34</f>
        <v>0</v>
      </c>
      <c r="D197" s="1488">
        <f>f!G34</f>
        <v>0</v>
      </c>
      <c r="E197" s="1488">
        <f>f!I34</f>
        <v>0</v>
      </c>
      <c r="F197" s="1488">
        <f>f!K34</f>
        <v>0</v>
      </c>
      <c r="G197" s="1544">
        <f>f!M34</f>
        <v>0</v>
      </c>
    </row>
    <row r="198" spans="1:7" x14ac:dyDescent="0.15">
      <c r="A198" s="1537" t="str">
        <f>f!C35</f>
        <v>Mantenimiento</v>
      </c>
      <c r="C198" s="1488">
        <f>f!E35</f>
        <v>0</v>
      </c>
      <c r="D198" s="1488">
        <f>f!G35</f>
        <v>0</v>
      </c>
      <c r="E198" s="1488">
        <f>f!I35</f>
        <v>0</v>
      </c>
      <c r="F198" s="1488">
        <f>f!K35</f>
        <v>0</v>
      </c>
      <c r="G198" s="1544">
        <f>f!M35</f>
        <v>0</v>
      </c>
    </row>
    <row r="199" spans="1:7" x14ac:dyDescent="0.15">
      <c r="A199" s="1537" t="str">
        <f>f!C36</f>
        <v>Material Oficina</v>
      </c>
      <c r="C199" s="1488">
        <f>f!E36</f>
        <v>605</v>
      </c>
      <c r="D199" s="1488">
        <f>f!G36</f>
        <v>726</v>
      </c>
      <c r="E199" s="1488">
        <f>f!I36</f>
        <v>726</v>
      </c>
      <c r="F199" s="1488">
        <f>f!K36</f>
        <v>726</v>
      </c>
      <c r="G199" s="1544">
        <f>f!M36</f>
        <v>726</v>
      </c>
    </row>
    <row r="200" spans="1:7" x14ac:dyDescent="0.15">
      <c r="A200" s="1537" t="str">
        <f>f!C37</f>
        <v>Tributos</v>
      </c>
      <c r="C200" s="1488">
        <f>f!E37</f>
        <v>0</v>
      </c>
      <c r="D200" s="1488">
        <f>f!G37</f>
        <v>0</v>
      </c>
      <c r="E200" s="1488">
        <f>f!I37</f>
        <v>0</v>
      </c>
      <c r="F200" s="1488">
        <f>f!K37</f>
        <v>0</v>
      </c>
      <c r="G200" s="1544">
        <f>f!M37</f>
        <v>0</v>
      </c>
    </row>
    <row r="201" spans="1:7" x14ac:dyDescent="0.15">
      <c r="A201" s="1537" t="str">
        <f>f!C38</f>
        <v>Transportes</v>
      </c>
      <c r="C201" s="1488">
        <f>f!E38</f>
        <v>0</v>
      </c>
      <c r="D201" s="1488">
        <f>f!G38</f>
        <v>0</v>
      </c>
      <c r="E201" s="1488">
        <f>f!I38</f>
        <v>0</v>
      </c>
      <c r="F201" s="1488">
        <f>f!K38</f>
        <v>0</v>
      </c>
      <c r="G201" s="1544">
        <f>f!M38</f>
        <v>0</v>
      </c>
    </row>
    <row r="202" spans="1:7" x14ac:dyDescent="0.15">
      <c r="A202" s="1537" t="str">
        <f>f!C39</f>
        <v>Viajes y varios</v>
      </c>
      <c r="C202" s="1488">
        <f>f!E39</f>
        <v>1452</v>
      </c>
      <c r="D202" s="1488">
        <f>f!G39</f>
        <v>1452</v>
      </c>
      <c r="E202" s="1488">
        <f>f!I39</f>
        <v>1452</v>
      </c>
      <c r="F202" s="1488">
        <f>f!K39</f>
        <v>1452</v>
      </c>
      <c r="G202" s="1544">
        <f>f!M39</f>
        <v>1452</v>
      </c>
    </row>
    <row r="203" spans="1:7" x14ac:dyDescent="0.15">
      <c r="A203" s="1537" t="str">
        <f>f!C40</f>
        <v>Asesorías</v>
      </c>
      <c r="C203" s="1488">
        <f>f!E40</f>
        <v>1597.2000000000003</v>
      </c>
      <c r="D203" s="1488">
        <f>f!G40</f>
        <v>1742.4</v>
      </c>
      <c r="E203" s="1488">
        <f>f!I40</f>
        <v>1742.4</v>
      </c>
      <c r="F203" s="1488">
        <f>f!K40</f>
        <v>1742.4</v>
      </c>
      <c r="G203" s="1544">
        <f>f!M40</f>
        <v>1742.4</v>
      </c>
    </row>
    <row r="204" spans="1:7" x14ac:dyDescent="0.15">
      <c r="A204" s="1537" t="str">
        <f>f!C41</f>
        <v>Otro (uno)</v>
      </c>
      <c r="C204" s="1488">
        <f>f!E41</f>
        <v>0</v>
      </c>
      <c r="D204" s="1488">
        <f>f!G41</f>
        <v>0</v>
      </c>
      <c r="E204" s="1488">
        <f>f!I41</f>
        <v>0</v>
      </c>
      <c r="F204" s="1488">
        <f>f!K41</f>
        <v>0</v>
      </c>
      <c r="G204" s="1544">
        <f>f!M41</f>
        <v>0</v>
      </c>
    </row>
    <row r="205" spans="1:7" x14ac:dyDescent="0.15">
      <c r="A205" s="1537" t="str">
        <f>f!C42</f>
        <v>Otro (dos)</v>
      </c>
      <c r="C205" s="1488">
        <f>f!E42</f>
        <v>0</v>
      </c>
      <c r="D205" s="1488">
        <f>f!G42</f>
        <v>0</v>
      </c>
      <c r="E205" s="1488">
        <f>f!I42</f>
        <v>0</v>
      </c>
      <c r="F205" s="1488">
        <f>f!K42</f>
        <v>0</v>
      </c>
      <c r="G205" s="1544">
        <f>f!M42</f>
        <v>0</v>
      </c>
    </row>
    <row r="206" spans="1:7" x14ac:dyDescent="0.15">
      <c r="A206" s="1537" t="str">
        <f>f!C43</f>
        <v>Otro (tres)</v>
      </c>
      <c r="C206" s="1488">
        <f>f!E43</f>
        <v>0</v>
      </c>
      <c r="D206" s="1488">
        <f>f!G43</f>
        <v>0</v>
      </c>
      <c r="E206" s="1488">
        <f>f!I43</f>
        <v>0</v>
      </c>
      <c r="F206" s="1488">
        <f>f!K43</f>
        <v>0</v>
      </c>
      <c r="G206" s="1544">
        <f>f!M43</f>
        <v>0</v>
      </c>
    </row>
    <row r="207" spans="1:7" x14ac:dyDescent="0.15">
      <c r="A207" s="1537" t="str">
        <f>f!C44</f>
        <v>Liquidación costes salariales</v>
      </c>
      <c r="C207" s="1488">
        <f>f!E44</f>
        <v>12040</v>
      </c>
      <c r="D207" s="1488">
        <f>f!G44</f>
        <v>12450</v>
      </c>
      <c r="E207" s="1488">
        <f>f!I44</f>
        <v>12420</v>
      </c>
      <c r="F207" s="1488">
        <f>f!K44</f>
        <v>12420</v>
      </c>
      <c r="G207" s="1544">
        <f>f!M44</f>
        <v>12420</v>
      </c>
    </row>
    <row r="208" spans="1:7" x14ac:dyDescent="0.15">
      <c r="A208" s="1537" t="str">
        <f>f!C45</f>
        <v xml:space="preserve">Pagos anteriores </v>
      </c>
      <c r="C208" s="1488">
        <f>f!E45</f>
        <v>0</v>
      </c>
      <c r="D208" s="1488">
        <f>f!G45</f>
        <v>0</v>
      </c>
      <c r="E208" s="1488">
        <f>f!I45</f>
        <v>0</v>
      </c>
      <c r="F208" s="1488">
        <f>f!K45</f>
        <v>0</v>
      </c>
      <c r="G208" s="1544">
        <f>f!M45</f>
        <v>0</v>
      </c>
    </row>
    <row r="209" spans="1:7" x14ac:dyDescent="0.15">
      <c r="A209" s="1537"/>
      <c r="C209" s="1488"/>
      <c r="D209" s="1488"/>
      <c r="E209" s="1488"/>
      <c r="F209" s="1488"/>
      <c r="G209" s="1544"/>
    </row>
    <row r="210" spans="1:7" x14ac:dyDescent="0.15">
      <c r="A210" s="1537" t="str">
        <f>f!C47</f>
        <v>Otros pagos</v>
      </c>
      <c r="C210" s="1488">
        <f>f!E47</f>
        <v>10807.699999999999</v>
      </c>
      <c r="D210" s="1488">
        <f>f!G47</f>
        <v>18453.7</v>
      </c>
      <c r="E210" s="1488">
        <f>f!I47</f>
        <v>16474.005000000001</v>
      </c>
      <c r="F210" s="1488">
        <f>f!K47</f>
        <v>17458.131150000001</v>
      </c>
      <c r="G210" s="1544">
        <f>f!M47</f>
        <v>18785.2452075</v>
      </c>
    </row>
    <row r="211" spans="1:7" x14ac:dyDescent="0.15">
      <c r="A211" s="1537"/>
      <c r="C211" s="1488"/>
      <c r="D211" s="1488"/>
      <c r="E211" s="1488"/>
      <c r="F211" s="1488"/>
      <c r="G211" s="1544"/>
    </row>
    <row r="212" spans="1:7" x14ac:dyDescent="0.15">
      <c r="A212" s="1537" t="str">
        <f>f!C49</f>
        <v>Amortización préstamos</v>
      </c>
      <c r="C212" s="1488">
        <f>f!E49</f>
        <v>0</v>
      </c>
      <c r="D212" s="1488">
        <f>f!G49</f>
        <v>0</v>
      </c>
      <c r="E212" s="1488">
        <f>f!I49</f>
        <v>0</v>
      </c>
      <c r="F212" s="1488">
        <f>f!K49</f>
        <v>0</v>
      </c>
      <c r="G212" s="1544">
        <f>f!M49</f>
        <v>0</v>
      </c>
    </row>
    <row r="213" spans="1:7" x14ac:dyDescent="0.15">
      <c r="A213" s="1537" t="str">
        <f>f!C50</f>
        <v>Gastos financieros</v>
      </c>
      <c r="C213" s="1488">
        <f>f!E50</f>
        <v>0</v>
      </c>
      <c r="D213" s="1488">
        <f>f!G50</f>
        <v>0</v>
      </c>
      <c r="E213" s="1488">
        <f>f!I50</f>
        <v>0</v>
      </c>
      <c r="F213" s="1488">
        <f>f!K50</f>
        <v>0</v>
      </c>
      <c r="G213" s="1544">
        <f>f!M50</f>
        <v>0</v>
      </c>
    </row>
    <row r="214" spans="1:7" x14ac:dyDescent="0.15">
      <c r="A214" s="1537" t="str">
        <f>f!C51</f>
        <v>Leasings</v>
      </c>
      <c r="C214" s="1488">
        <f>f!E51</f>
        <v>0</v>
      </c>
      <c r="D214" s="1488">
        <f>f!G51</f>
        <v>0</v>
      </c>
      <c r="E214" s="1488">
        <f>f!I51</f>
        <v>0</v>
      </c>
      <c r="F214" s="1488">
        <f>f!K51</f>
        <v>0</v>
      </c>
      <c r="G214" s="1544">
        <f>f!M51</f>
        <v>0</v>
      </c>
    </row>
    <row r="215" spans="1:7" x14ac:dyDescent="0.15">
      <c r="A215" s="1537" t="str">
        <f>f!C52</f>
        <v>Compra activos e inmovilizado</v>
      </c>
      <c r="C215" s="1488">
        <f>f!E52</f>
        <v>3025</v>
      </c>
      <c r="D215" s="1488">
        <f>f!G52</f>
        <v>0</v>
      </c>
      <c r="E215" s="1488">
        <f>f!I52</f>
        <v>0</v>
      </c>
      <c r="F215" s="1488">
        <f>f!K52</f>
        <v>0</v>
      </c>
      <c r="G215" s="1544">
        <f>f!M52</f>
        <v>0</v>
      </c>
    </row>
    <row r="216" spans="1:7" x14ac:dyDescent="0.15">
      <c r="A216" s="1537" t="str">
        <f>f!C53</f>
        <v>Gastos Establecimiento (A)</v>
      </c>
      <c r="C216" s="1488">
        <f>f!E53</f>
        <v>0</v>
      </c>
      <c r="D216" s="1488">
        <f>f!G53</f>
        <v>0</v>
      </c>
      <c r="E216" s="1488">
        <f>f!I53</f>
        <v>0</v>
      </c>
      <c r="F216" s="1488">
        <f>f!K53</f>
        <v>0</v>
      </c>
      <c r="G216" s="1544">
        <f>f!M53</f>
        <v>0</v>
      </c>
    </row>
    <row r="217" spans="1:7" x14ac:dyDescent="0.15">
      <c r="A217" s="1537" t="str">
        <f>f!C54</f>
        <v>Gastos extraordinarios</v>
      </c>
      <c r="C217" s="1488">
        <f>f!E54</f>
        <v>0</v>
      </c>
      <c r="D217" s="1488">
        <f>f!G54</f>
        <v>0</v>
      </c>
      <c r="E217" s="1488">
        <f>f!I54</f>
        <v>0</v>
      </c>
      <c r="F217" s="1488">
        <f>f!K54</f>
        <v>0</v>
      </c>
      <c r="G217" s="1544">
        <f>f!M54</f>
        <v>0</v>
      </c>
    </row>
    <row r="218" spans="1:7" x14ac:dyDescent="0.15">
      <c r="A218" s="1537" t="str">
        <f>f!C55</f>
        <v>Liquidación I.V.A.</v>
      </c>
      <c r="C218" s="1488">
        <f>f!E55</f>
        <v>6062.6999999999989</v>
      </c>
      <c r="D218" s="1488">
        <f>f!G55</f>
        <v>16447.2</v>
      </c>
      <c r="E218" s="1488">
        <f>f!I55</f>
        <v>12923.505000000001</v>
      </c>
      <c r="F218" s="1488">
        <f>f!K55</f>
        <v>13380.006150000001</v>
      </c>
      <c r="G218" s="1544">
        <f>f!M55</f>
        <v>14163.6664575</v>
      </c>
    </row>
    <row r="219" spans="1:7" x14ac:dyDescent="0.15">
      <c r="A219" s="1537" t="str">
        <f>f!C56</f>
        <v>Liquidación retenciones salariales</v>
      </c>
      <c r="C219" s="1488">
        <f>f!E56</f>
        <v>1720</v>
      </c>
      <c r="D219" s="1488">
        <f>f!G56</f>
        <v>1861.5</v>
      </c>
      <c r="E219" s="1488">
        <f>f!I56</f>
        <v>1863</v>
      </c>
      <c r="F219" s="1488">
        <f>f!K56</f>
        <v>1863</v>
      </c>
      <c r="G219" s="1544">
        <f>f!M56</f>
        <v>1863</v>
      </c>
    </row>
    <row r="220" spans="1:7" x14ac:dyDescent="0.15">
      <c r="A220" s="1537" t="str">
        <f>f!C57</f>
        <v>Impuesto sociedades</v>
      </c>
      <c r="C220" s="1488">
        <f>f!E57</f>
        <v>0</v>
      </c>
      <c r="D220" s="1488">
        <f>f!G57</f>
        <v>145</v>
      </c>
      <c r="E220" s="1488">
        <f>f!I57</f>
        <v>1687.5</v>
      </c>
      <c r="F220" s="1488">
        <f>f!K57</f>
        <v>2215.125</v>
      </c>
      <c r="G220" s="1544">
        <f>f!M57</f>
        <v>2758.5787500000006</v>
      </c>
    </row>
    <row r="221" spans="1:7" x14ac:dyDescent="0.15">
      <c r="A221" s="1537" t="str">
        <f>f!C58</f>
        <v>Dividendos</v>
      </c>
      <c r="C221" s="1488">
        <f>f!E58</f>
        <v>0</v>
      </c>
      <c r="D221" s="1488">
        <f>f!G58</f>
        <v>0</v>
      </c>
      <c r="E221" s="1488">
        <f>f!I58</f>
        <v>0</v>
      </c>
      <c r="F221" s="1488">
        <f>f!K58</f>
        <v>0</v>
      </c>
      <c r="G221" s="1544">
        <f>f!M58</f>
        <v>0</v>
      </c>
    </row>
    <row r="222" spans="1:7" x14ac:dyDescent="0.15">
      <c r="A222" s="1537" t="str">
        <f>f!C59</f>
        <v>Otros pagos</v>
      </c>
      <c r="C222" s="1488">
        <f>f!E59</f>
        <v>0</v>
      </c>
      <c r="D222" s="1488">
        <f>f!G59</f>
        <v>0</v>
      </c>
      <c r="E222" s="1488">
        <f>f!I59</f>
        <v>0</v>
      </c>
      <c r="F222" s="1488">
        <f>f!K59</f>
        <v>0</v>
      </c>
      <c r="G222" s="1544">
        <f>f!M59</f>
        <v>0</v>
      </c>
    </row>
    <row r="223" spans="1:7" x14ac:dyDescent="0.15">
      <c r="A223" s="1537" t="str">
        <f>f!C60</f>
        <v>pagos anteriores (preparación)</v>
      </c>
      <c r="C223" s="1488">
        <f>f!E60</f>
        <v>0</v>
      </c>
      <c r="D223" s="1488">
        <f>f!G60</f>
        <v>0</v>
      </c>
      <c r="E223" s="1488">
        <f>f!I60</f>
        <v>0</v>
      </c>
      <c r="F223" s="1488">
        <f>f!K60</f>
        <v>0</v>
      </c>
      <c r="G223" s="1544">
        <f>f!M60</f>
        <v>0</v>
      </c>
    </row>
    <row r="224" spans="1:7" x14ac:dyDescent="0.15">
      <c r="A224" s="1537"/>
      <c r="C224" s="1488"/>
      <c r="D224" s="1488"/>
      <c r="E224" s="1488"/>
      <c r="F224" s="1488"/>
      <c r="G224" s="1544"/>
    </row>
    <row r="225" spans="1:7" x14ac:dyDescent="0.15">
      <c r="A225" s="1537" t="str">
        <f>f!C62</f>
        <v>Total pagos</v>
      </c>
      <c r="C225" s="1488">
        <f>f!E62</f>
        <v>76526.399999999994</v>
      </c>
      <c r="D225" s="1488">
        <f>f!G62</f>
        <v>80028.822222222225</v>
      </c>
      <c r="E225" s="1488">
        <f>f!I62</f>
        <v>77504.205000000002</v>
      </c>
      <c r="F225" s="1488">
        <f>f!K62</f>
        <v>78488.331150000013</v>
      </c>
      <c r="G225" s="1544">
        <f>f!M62</f>
        <v>79815.445207500001</v>
      </c>
    </row>
    <row r="226" spans="1:7" x14ac:dyDescent="0.15">
      <c r="A226" s="1537"/>
      <c r="C226" s="1488"/>
      <c r="D226" s="1488"/>
      <c r="E226" s="1488"/>
      <c r="F226" s="1488"/>
      <c r="G226" s="1544"/>
    </row>
    <row r="227" spans="1:7" x14ac:dyDescent="0.15">
      <c r="A227" s="1537" t="str">
        <f>f!C65</f>
        <v>Saldo neto</v>
      </c>
      <c r="C227" s="1488">
        <f>f!E65</f>
        <v>64543.600000000006</v>
      </c>
      <c r="D227" s="1488">
        <f>f!G65</f>
        <v>5094.6777777777752</v>
      </c>
      <c r="E227" s="1488">
        <f>f!I65</f>
        <v>10173</v>
      </c>
      <c r="F227" s="1488">
        <f>f!K65</f>
        <v>11819.189999999988</v>
      </c>
      <c r="G227" s="1544">
        <f>f!M65</f>
        <v>15007.452000000005</v>
      </c>
    </row>
    <row r="228" spans="1:7" x14ac:dyDescent="0.15">
      <c r="A228" s="1537"/>
      <c r="C228" s="1488"/>
      <c r="D228" s="1488"/>
      <c r="E228" s="1488"/>
      <c r="F228" s="1488"/>
      <c r="G228" s="1544"/>
    </row>
    <row r="229" spans="1:7" x14ac:dyDescent="0.15">
      <c r="A229" s="1537" t="str">
        <f>f!C67</f>
        <v>Saldo acumulado</v>
      </c>
      <c r="C229" s="1488">
        <f>f!E67</f>
        <v>64543.600000000006</v>
      </c>
      <c r="D229" s="1488">
        <f>f!G67</f>
        <v>69638.277777777781</v>
      </c>
      <c r="E229" s="1488">
        <f>f!I67</f>
        <v>79811.277777777781</v>
      </c>
      <c r="F229" s="1488">
        <f>f!K67</f>
        <v>91630.467777777769</v>
      </c>
      <c r="G229" s="1544">
        <f>f!M67</f>
        <v>106637.91977777777</v>
      </c>
    </row>
    <row r="230" spans="1:7" x14ac:dyDescent="0.15">
      <c r="A230" s="1537"/>
      <c r="C230" s="1488"/>
      <c r="D230" s="1488"/>
      <c r="E230" s="1488"/>
      <c r="F230" s="1488"/>
      <c r="G230" s="1544"/>
    </row>
    <row r="231" spans="1:7" x14ac:dyDescent="0.15">
      <c r="A231" s="1537" t="str">
        <f>f!C69</f>
        <v>Pólizas dispuestas</v>
      </c>
      <c r="C231" s="1488">
        <f>f!E69</f>
        <v>0</v>
      </c>
      <c r="D231" s="1488">
        <f>f!G69</f>
        <v>0</v>
      </c>
      <c r="E231" s="1488">
        <f>f!I69</f>
        <v>0</v>
      </c>
      <c r="F231" s="1488">
        <f>f!K69</f>
        <v>0</v>
      </c>
      <c r="G231" s="1544">
        <f>f!M69</f>
        <v>0</v>
      </c>
    </row>
    <row r="232" spans="1:7" x14ac:dyDescent="0.15">
      <c r="A232" s="1537"/>
      <c r="C232" s="1488"/>
      <c r="D232" s="1488"/>
      <c r="E232" s="1488"/>
      <c r="F232" s="1488"/>
      <c r="G232" s="1544"/>
    </row>
    <row r="233" spans="1:7" x14ac:dyDescent="0.15">
      <c r="A233" s="1538" t="str">
        <f>f!C71</f>
        <v>Sdo. acumulado con pólizas</v>
      </c>
      <c r="B233" s="174"/>
      <c r="C233" s="1546">
        <f>f!E71</f>
        <v>64543.60000000002</v>
      </c>
      <c r="D233" s="1546">
        <f>f!G71</f>
        <v>69638.277777777796</v>
      </c>
      <c r="E233" s="1546">
        <f>f!I71</f>
        <v>79811.277777777796</v>
      </c>
      <c r="F233" s="1546">
        <f>f!K71</f>
        <v>91630.467777777783</v>
      </c>
      <c r="G233" s="1547">
        <f>f!M71</f>
        <v>106637.91977777779</v>
      </c>
    </row>
    <row r="237" spans="1:7" x14ac:dyDescent="0.15">
      <c r="A237" t="s">
        <v>1469</v>
      </c>
      <c r="B237" s="1488">
        <f>+'pr5'!E13+'pr5'!E61+'pr5'!E65</f>
        <v>67000</v>
      </c>
      <c r="C237" s="1488">
        <f>D60+D109+D113</f>
        <v>70350</v>
      </c>
      <c r="D237" s="1488">
        <f>E60+E109+E113</f>
        <v>72460.5</v>
      </c>
      <c r="E237" s="1488">
        <f>F60+F109+F113</f>
        <v>74634.315000000002</v>
      </c>
      <c r="F237" s="1488">
        <f>G60+G109+G113</f>
        <v>78366.030750000005</v>
      </c>
    </row>
    <row r="238" spans="1:7" x14ac:dyDescent="0.15">
      <c r="A238" t="s">
        <v>1470</v>
      </c>
      <c r="B238" s="1488">
        <f>+'pr5'!E52</f>
        <v>66420</v>
      </c>
      <c r="C238" s="1488">
        <f>D100</f>
        <v>60600</v>
      </c>
      <c r="D238" s="1488">
        <f>E100</f>
        <v>60600</v>
      </c>
      <c r="E238" s="1488">
        <f>F100</f>
        <v>60600</v>
      </c>
      <c r="F238" s="1488">
        <f>G100</f>
        <v>60600</v>
      </c>
    </row>
    <row r="239" spans="1:7" x14ac:dyDescent="0.15">
      <c r="A239" t="s">
        <v>136</v>
      </c>
      <c r="B239" s="1488">
        <f>+'pr5'!E62</f>
        <v>0</v>
      </c>
      <c r="C239" s="1488">
        <f>D114</f>
        <v>0</v>
      </c>
      <c r="D239" s="1488">
        <f>E114</f>
        <v>0</v>
      </c>
      <c r="E239" s="1488">
        <f>F114</f>
        <v>0</v>
      </c>
      <c r="F239" s="1488">
        <f>G114</f>
        <v>0</v>
      </c>
    </row>
    <row r="240" spans="1:7" x14ac:dyDescent="0.15">
      <c r="A240" t="s">
        <v>128</v>
      </c>
      <c r="B240" s="1488">
        <f>+'pr5'!E56</f>
        <v>0</v>
      </c>
      <c r="C240" s="1488">
        <f>D104</f>
        <v>3000</v>
      </c>
      <c r="D240" s="1488">
        <f>E104</f>
        <v>3000</v>
      </c>
      <c r="E240" s="1488">
        <f>F104</f>
        <v>3000</v>
      </c>
      <c r="F240" s="1488">
        <f>G104</f>
        <v>3000</v>
      </c>
    </row>
    <row r="241" spans="1:6" x14ac:dyDescent="0.15">
      <c r="A241" t="s">
        <v>1471</v>
      </c>
      <c r="B241" s="1488">
        <f>+B237-B238-B239-B240</f>
        <v>580</v>
      </c>
      <c r="C241" s="1488">
        <f>+C237-C238-C239-C240</f>
        <v>6750</v>
      </c>
      <c r="D241" s="1488">
        <f>+D237-D238-D239-D240</f>
        <v>8860.5</v>
      </c>
      <c r="E241" s="1488">
        <f>+E237-E238-E239-E240</f>
        <v>11034.315000000002</v>
      </c>
      <c r="F241" s="1488">
        <f>+F237-F238-F239-F240</f>
        <v>14766.030750000005</v>
      </c>
    </row>
    <row r="242" spans="1:6" x14ac:dyDescent="0.15">
      <c r="A242" t="s">
        <v>294</v>
      </c>
      <c r="B242" s="1488">
        <f>-'pr5'!E70</f>
        <v>145</v>
      </c>
      <c r="C242" s="1488">
        <f>-D118</f>
        <v>1687.5</v>
      </c>
      <c r="D242" s="1488">
        <f>-E118</f>
        <v>2215.125</v>
      </c>
      <c r="E242" s="1488">
        <f>-F118</f>
        <v>2758.5787500000006</v>
      </c>
      <c r="F242" s="1488">
        <f>-G118</f>
        <v>3691.5076875000013</v>
      </c>
    </row>
    <row r="243" spans="1:6" x14ac:dyDescent="0.15">
      <c r="A243" t="s">
        <v>1472</v>
      </c>
      <c r="B243" s="1488">
        <f>+B241-B242</f>
        <v>435</v>
      </c>
      <c r="C243" s="1488">
        <f>+C241-C242</f>
        <v>5062.5</v>
      </c>
      <c r="D243" s="1488">
        <f>+D241-D242</f>
        <v>6645.375</v>
      </c>
      <c r="E243" s="1488">
        <f>+E241-E242</f>
        <v>8275.7362500000017</v>
      </c>
      <c r="F243" s="1488">
        <f>+F241-F242</f>
        <v>11074.523062500004</v>
      </c>
    </row>
    <row r="244" spans="1:6" x14ac:dyDescent="0.15">
      <c r="A244" t="s">
        <v>128</v>
      </c>
      <c r="B244" s="1488">
        <f>+B240</f>
        <v>0</v>
      </c>
      <c r="C244" s="1488">
        <f>+C240</f>
        <v>3000</v>
      </c>
      <c r="D244" s="1488">
        <f>+D240</f>
        <v>3000</v>
      </c>
      <c r="E244" s="1488">
        <f>+E240</f>
        <v>3000</v>
      </c>
      <c r="F244" s="1488">
        <f>+F240</f>
        <v>3000</v>
      </c>
    </row>
    <row r="245" spans="1:6" x14ac:dyDescent="0.15">
      <c r="A245" t="s">
        <v>1473</v>
      </c>
      <c r="B245" s="1488">
        <f>+C215+C214</f>
        <v>3025</v>
      </c>
      <c r="C245" s="1488">
        <f>D215+D214</f>
        <v>0</v>
      </c>
      <c r="D245" s="1488">
        <f>E215+E214</f>
        <v>0</v>
      </c>
      <c r="E245" s="1488">
        <f>F215+F214</f>
        <v>0</v>
      </c>
      <c r="F245" s="1488">
        <f>G215+G214</f>
        <v>0</v>
      </c>
    </row>
    <row r="246" spans="1:6" x14ac:dyDescent="0.15">
      <c r="A246" t="s">
        <v>1474</v>
      </c>
      <c r="B246" s="1488"/>
      <c r="C246" s="1488"/>
      <c r="D246" s="1488"/>
      <c r="E246" s="1488"/>
      <c r="F246" s="1488"/>
    </row>
    <row r="247" spans="1:6" x14ac:dyDescent="0.15">
      <c r="A247" t="s">
        <v>1475</v>
      </c>
      <c r="B247" s="1488">
        <f>+B243+B244-(B245+B246)</f>
        <v>-2590</v>
      </c>
      <c r="C247" s="1488">
        <f>+C243+C244-(C245+C246)</f>
        <v>8062.5</v>
      </c>
      <c r="D247" s="1488">
        <f>+D243+D244-(D245+D246)</f>
        <v>9645.375</v>
      </c>
      <c r="E247" s="1488">
        <f>+E243+E244-(E245+E246)</f>
        <v>11275.736250000002</v>
      </c>
      <c r="F247" s="1488">
        <f>+F243+F244-(F245+F246)</f>
        <v>14074.523062500004</v>
      </c>
    </row>
    <row r="249" spans="1:6" x14ac:dyDescent="0.15">
      <c r="A249" s="1540" t="s">
        <v>1485</v>
      </c>
      <c r="B249" s="310"/>
      <c r="C249" s="310"/>
      <c r="D249" s="310"/>
      <c r="E249" s="310"/>
      <c r="F249" s="311"/>
    </row>
    <row r="250" spans="1:6" x14ac:dyDescent="0.15">
      <c r="A250" s="1537"/>
      <c r="B250" s="479">
        <f>+'pr5'!E13+'pr5'!E61+'pr5'!E65</f>
        <v>67000</v>
      </c>
      <c r="C250" s="479">
        <f>+D60+D109+D113</f>
        <v>70350</v>
      </c>
      <c r="D250" s="479">
        <f>+E60+E109+E113</f>
        <v>72460.5</v>
      </c>
      <c r="E250" s="479">
        <f>+F60+F109+F113</f>
        <v>74634.315000000002</v>
      </c>
      <c r="F250" s="1555">
        <f>+G60+G109+G113</f>
        <v>78366.030750000005</v>
      </c>
    </row>
    <row r="251" spans="1:6" x14ac:dyDescent="0.15">
      <c r="A251" s="1537"/>
      <c r="B251" s="1488">
        <f>-('pr5'!E52+'pr5'!E56+'pr5'!E62+'pr5'!E66)</f>
        <v>-66420</v>
      </c>
      <c r="C251" s="1488">
        <f>-(D100+D104+D110+D114)</f>
        <v>-63600</v>
      </c>
      <c r="D251" s="1488">
        <f>-(E100+E104+E110+E114)</f>
        <v>-63600</v>
      </c>
      <c r="E251" s="1488">
        <f>-(F100+F104+F110+F114)</f>
        <v>-63600</v>
      </c>
      <c r="F251" s="1544">
        <f>-(G100+G104+G110+G114)</f>
        <v>-63600</v>
      </c>
    </row>
    <row r="252" spans="1:6" x14ac:dyDescent="0.15">
      <c r="A252" s="1537"/>
      <c r="F252" s="312"/>
    </row>
    <row r="253" spans="1:6" x14ac:dyDescent="0.15">
      <c r="A253" s="1537" t="s">
        <v>358</v>
      </c>
      <c r="B253" s="78">
        <f>-'3b'!F24-'3a'!G204</f>
        <v>-62500</v>
      </c>
      <c r="F253" s="312"/>
    </row>
    <row r="254" spans="1:6" x14ac:dyDescent="0.15">
      <c r="A254" s="1537"/>
      <c r="F254" s="312"/>
    </row>
    <row r="255" spans="1:6" x14ac:dyDescent="0.15">
      <c r="A255" s="1537"/>
      <c r="B255" s="1897">
        <f>SUM(B250:B251)/B251</f>
        <v>-8.7323095453176753E-3</v>
      </c>
      <c r="C255" s="1897">
        <f>SUM(C250:C251)/C251</f>
        <v>-0.10613207547169812</v>
      </c>
      <c r="D255" s="1897">
        <f>SUM(D250:D251)/D251</f>
        <v>-0.13931603773584905</v>
      </c>
      <c r="E255" s="1897">
        <f>SUM(E250:E251)/E251</f>
        <v>-0.17349551886792455</v>
      </c>
      <c r="F255" s="1898">
        <f>SUM(F250:F251)/F251</f>
        <v>-0.23217029481132084</v>
      </c>
    </row>
    <row r="256" spans="1:6" x14ac:dyDescent="0.15">
      <c r="A256" s="1537"/>
      <c r="F256" s="312"/>
    </row>
    <row r="257" spans="1:6" x14ac:dyDescent="0.15">
      <c r="A257" s="1538"/>
      <c r="B257" s="174"/>
      <c r="C257" s="1899">
        <f>IF(SUM('5 años'!B251:C251)&lt;&gt;0,(SUM('5 años'!B250:C250)+SUM('5 años'!B251:C251))/(-1*(SUM('5 años'!B251:C251))),0)</f>
        <v>5.6375942162744191E-2</v>
      </c>
      <c r="D257" s="1899">
        <f>IF(SUM('5 años'!B251:D251)&lt;&gt;0,(SUM('5 años'!B250:D250)+SUM('5 años'!B251:D251))/(-1*(SUM('5 años'!B251:D251))),0)</f>
        <v>8.3619977275074892E-2</v>
      </c>
      <c r="E257" s="1899">
        <f>IF(SUM('5 años'!B251:E251)&lt;&gt;0,(SUM('5 años'!B250:E250)+SUM('5 años'!B251:E251))/(-1*(SUM('5 años'!B251:E251))),0)</f>
        <v>0.1058425277972164</v>
      </c>
      <c r="F257" s="1900">
        <f>IF(SUM('5 años'!B251:F251)&lt;&gt;0,(SUM('5 años'!B250:F250)+SUM('5 años'!B251:F251))/(-1*(SUM('5 años'!B251:F251))),0)</f>
        <v>0.13088599759990019</v>
      </c>
    </row>
    <row r="260" spans="1:6" x14ac:dyDescent="0.15">
      <c r="A260" t="str">
        <f>e!C193</f>
        <v>Ventas</v>
      </c>
      <c r="B260">
        <f>e!E193</f>
        <v>2023</v>
      </c>
      <c r="C260">
        <f>e!G193</f>
        <v>2024</v>
      </c>
      <c r="D260" s="475">
        <f>e!J193</f>
        <v>2025</v>
      </c>
      <c r="E260">
        <f>e!M193</f>
        <v>2026</v>
      </c>
      <c r="F260">
        <f>e!P193</f>
        <v>2027</v>
      </c>
    </row>
    <row r="261" spans="1:6" x14ac:dyDescent="0.15">
      <c r="A261">
        <f>e!C194</f>
        <v>0</v>
      </c>
      <c r="B261">
        <f>e!E194</f>
        <v>0</v>
      </c>
      <c r="C261">
        <f>e!G194</f>
        <v>0</v>
      </c>
      <c r="D261" s="475">
        <f>e!J194</f>
        <v>0</v>
      </c>
      <c r="E261">
        <f>e!M194</f>
        <v>0</v>
      </c>
      <c r="F261">
        <f>e!P194</f>
        <v>0</v>
      </c>
    </row>
    <row r="262" spans="1:6" x14ac:dyDescent="0.15">
      <c r="A262" t="str">
        <f>e!C195</f>
        <v xml:space="preserve"> Ventas</v>
      </c>
      <c r="B262">
        <f>e!E195</f>
        <v>67000</v>
      </c>
      <c r="C262">
        <f>e!G195</f>
        <v>70350</v>
      </c>
      <c r="D262" s="475">
        <f>e!J195</f>
        <v>72460.5</v>
      </c>
      <c r="E262">
        <f>e!M195</f>
        <v>74634.315000000002</v>
      </c>
      <c r="F262">
        <f>e!P195</f>
        <v>78366.030750000005</v>
      </c>
    </row>
    <row r="263" spans="1:6" x14ac:dyDescent="0.15">
      <c r="A263" t="str">
        <f>e!C196</f>
        <v>Menos venta</v>
      </c>
      <c r="B263">
        <f>e!E196</f>
        <v>0</v>
      </c>
      <c r="C263">
        <f>e!G196</f>
        <v>0</v>
      </c>
      <c r="D263" s="475">
        <f>e!J196</f>
        <v>0</v>
      </c>
      <c r="E263">
        <f>e!M196</f>
        <v>0</v>
      </c>
      <c r="F263">
        <f>e!P196</f>
        <v>0</v>
      </c>
    </row>
    <row r="264" spans="1:6" x14ac:dyDescent="0.15">
      <c r="A264" t="str">
        <f>e!C197</f>
        <v>Venta neta</v>
      </c>
      <c r="B264">
        <f>e!E197</f>
        <v>67000</v>
      </c>
      <c r="C264">
        <f>e!G197</f>
        <v>70350</v>
      </c>
      <c r="D264" s="475">
        <f>e!J197</f>
        <v>72460.5</v>
      </c>
      <c r="E264">
        <f>e!M197</f>
        <v>74634.315000000002</v>
      </c>
      <c r="F264">
        <f>e!P197</f>
        <v>78366.030750000005</v>
      </c>
    </row>
    <row r="265" spans="1:6" x14ac:dyDescent="0.15">
      <c r="A265" t="str">
        <f>e!C198</f>
        <v>Insolvencias</v>
      </c>
      <c r="B265">
        <f>e!E198</f>
        <v>0</v>
      </c>
      <c r="C265">
        <f>e!G198</f>
        <v>0</v>
      </c>
      <c r="D265" s="475">
        <f>e!J198</f>
        <v>0</v>
      </c>
      <c r="E265">
        <f>e!M198</f>
        <v>0</v>
      </c>
      <c r="F265">
        <f>e!P198</f>
        <v>0</v>
      </c>
    </row>
    <row r="266" spans="1:6" x14ac:dyDescent="0.15">
      <c r="A266" t="str">
        <f>e!C199</f>
        <v>Ingresos Netos por ventas</v>
      </c>
      <c r="B266">
        <f>e!E199</f>
        <v>67000</v>
      </c>
      <c r="C266">
        <f>e!G199</f>
        <v>70350</v>
      </c>
      <c r="D266" s="475">
        <f>e!J199</f>
        <v>72460.5</v>
      </c>
      <c r="E266">
        <f>e!M199</f>
        <v>74634.315000000002</v>
      </c>
      <c r="F266">
        <f>e!P199</f>
        <v>78366.030750000005</v>
      </c>
    </row>
    <row r="267" spans="1:6" x14ac:dyDescent="0.15">
      <c r="C267" s="668">
        <f>IF(B266=0,0,(C266/B266)-100%)</f>
        <v>5.0000000000000044E-2</v>
      </c>
      <c r="D267" s="668">
        <f>IF(C266=0,0,(D266/C266)-100%)</f>
        <v>3.0000000000000027E-2</v>
      </c>
      <c r="E267" s="668">
        <f>IF(D266=0,0,(E266/D266)-100%)</f>
        <v>3.0000000000000027E-2</v>
      </c>
      <c r="F267" s="668">
        <f>IF(E266=0,0,(F266/E266)-100%)</f>
        <v>5.0000000000000044E-2</v>
      </c>
    </row>
    <row r="268" spans="1:6" x14ac:dyDescent="0.15">
      <c r="A268" t="str">
        <f>e!C201</f>
        <v>Coste de las ventas</v>
      </c>
      <c r="B268">
        <f>e!E201</f>
        <v>57780</v>
      </c>
      <c r="C268">
        <f>e!G201</f>
        <v>51480</v>
      </c>
      <c r="D268" s="475">
        <f>e!J201</f>
        <v>51480</v>
      </c>
      <c r="E268">
        <f>e!M201</f>
        <v>51480</v>
      </c>
      <c r="F268">
        <f>e!P201</f>
        <v>51480</v>
      </c>
    </row>
    <row r="269" spans="1:6" x14ac:dyDescent="0.15">
      <c r="C269" s="668">
        <f>IF(B268=0,0,(C268/B268)-100%)</f>
        <v>-0.1090342679127726</v>
      </c>
      <c r="D269" s="668">
        <f>IF(C268=0,0,(D268/C268)-100%)</f>
        <v>0</v>
      </c>
      <c r="E269" s="668">
        <f>IF(D268=0,0,(E268/D268)-100%)</f>
        <v>0</v>
      </c>
      <c r="F269" s="668">
        <f>IF(E268=0,0,(F268/E268)-100%)</f>
        <v>0</v>
      </c>
    </row>
    <row r="270" spans="1:6" x14ac:dyDescent="0.15">
      <c r="A270" t="str">
        <f>e!C203</f>
        <v>Consumo</v>
      </c>
      <c r="B270">
        <f>e!E203</f>
        <v>0</v>
      </c>
      <c r="C270">
        <f>e!G203</f>
        <v>0</v>
      </c>
      <c r="D270" s="475">
        <f>e!J203</f>
        <v>0</v>
      </c>
      <c r="E270">
        <f>e!M203</f>
        <v>0</v>
      </c>
      <c r="F270">
        <f>e!P203</f>
        <v>0</v>
      </c>
    </row>
    <row r="271" spans="1:6" x14ac:dyDescent="0.15">
      <c r="A271" t="str">
        <f>e!C204</f>
        <v>Gastos variables</v>
      </c>
      <c r="B271">
        <f>e!E204</f>
        <v>0</v>
      </c>
      <c r="C271">
        <f>e!G204</f>
        <v>0</v>
      </c>
      <c r="D271" s="475">
        <f>e!J204</f>
        <v>0</v>
      </c>
      <c r="E271">
        <f>e!M204</f>
        <v>0</v>
      </c>
      <c r="F271">
        <f>e!P204</f>
        <v>0</v>
      </c>
    </row>
    <row r="272" spans="1:6" x14ac:dyDescent="0.15">
      <c r="A272" t="str">
        <f>e!C205</f>
        <v>Salarios producción y servicio</v>
      </c>
      <c r="B272">
        <f>e!E205</f>
        <v>49680</v>
      </c>
      <c r="C272">
        <f>e!G205</f>
        <v>49680</v>
      </c>
      <c r="D272" s="475">
        <f>e!J205</f>
        <v>49680</v>
      </c>
      <c r="E272">
        <f>e!M205</f>
        <v>49680</v>
      </c>
      <c r="F272">
        <f>e!P205</f>
        <v>49680</v>
      </c>
    </row>
    <row r="273" spans="1:6" x14ac:dyDescent="0.15">
      <c r="A273" t="str">
        <f>e!C206</f>
        <v>Gastos producción y servicios</v>
      </c>
      <c r="B273">
        <f>e!E206</f>
        <v>8100</v>
      </c>
      <c r="C273">
        <f>e!G206</f>
        <v>1800</v>
      </c>
      <c r="D273" s="475">
        <f>e!J206</f>
        <v>1800</v>
      </c>
      <c r="E273">
        <f>e!M206</f>
        <v>1800</v>
      </c>
      <c r="F273">
        <f>e!P206</f>
        <v>1800</v>
      </c>
    </row>
    <row r="274" spans="1:6" x14ac:dyDescent="0.15">
      <c r="D274" s="475"/>
    </row>
    <row r="275" spans="1:6" x14ac:dyDescent="0.15">
      <c r="A275" t="str">
        <f>e!C208</f>
        <v>Margen bruto</v>
      </c>
      <c r="B275">
        <f>e!E208</f>
        <v>9220</v>
      </c>
      <c r="C275">
        <f>e!G208</f>
        <v>18870</v>
      </c>
      <c r="D275" s="475">
        <f>e!J208</f>
        <v>20980.5</v>
      </c>
      <c r="E275">
        <f>e!M208</f>
        <v>23154.315000000002</v>
      </c>
      <c r="F275">
        <f>e!P208</f>
        <v>26886.030750000005</v>
      </c>
    </row>
    <row r="276" spans="1:6" x14ac:dyDescent="0.15">
      <c r="B276" s="668">
        <f>IF(B266=0,0,B275/B266)</f>
        <v>0.13761194029850746</v>
      </c>
      <c r="C276" s="668">
        <f>IF(C266=0,0,C275/C266)</f>
        <v>0.26823027718550108</v>
      </c>
      <c r="D276" s="668">
        <f>IF(D266=0,0,D275/D266)</f>
        <v>0.28954395843252528</v>
      </c>
      <c r="E276" s="668">
        <f>IF(E266=0,0,E275/E266)</f>
        <v>0.31023685284711194</v>
      </c>
      <c r="F276" s="668">
        <f>IF(F266=0,0,F275/F266)</f>
        <v>0.34308271699724951</v>
      </c>
    </row>
    <row r="277" spans="1:6" x14ac:dyDescent="0.15">
      <c r="A277" t="str">
        <f>e!C210</f>
        <v>Costes operativos</v>
      </c>
      <c r="B277">
        <f>e!E210</f>
        <v>8640</v>
      </c>
      <c r="C277">
        <f>e!G210</f>
        <v>9120</v>
      </c>
      <c r="D277" s="475">
        <f>e!J210</f>
        <v>9120</v>
      </c>
      <c r="E277">
        <f>e!M210</f>
        <v>9120</v>
      </c>
      <c r="F277">
        <f>e!P210</f>
        <v>9120</v>
      </c>
    </row>
    <row r="278" spans="1:6" x14ac:dyDescent="0.15">
      <c r="C278" s="668">
        <f>IF(B277=0,0,(C277/B277)-100%)</f>
        <v>5.555555555555558E-2</v>
      </c>
      <c r="D278" s="668">
        <f>IF(C277=0,0,(D277/C277)-100%)</f>
        <v>0</v>
      </c>
      <c r="E278" s="668">
        <f>IF(D277=0,0,(E277/D277)-100%)</f>
        <v>0</v>
      </c>
      <c r="F278" s="668">
        <f>IF(E277=0,0,(F277/E277)-100%)</f>
        <v>0</v>
      </c>
    </row>
    <row r="279" spans="1:6" x14ac:dyDescent="0.15">
      <c r="A279" t="str">
        <f>e!C212</f>
        <v>Gastos de Ventas y Marketing</v>
      </c>
      <c r="B279">
        <f>e!E212</f>
        <v>2400</v>
      </c>
      <c r="C279">
        <f>e!G212</f>
        <v>2880</v>
      </c>
      <c r="D279" s="475">
        <f>e!J212</f>
        <v>2880</v>
      </c>
      <c r="E279">
        <f>e!M212</f>
        <v>2880</v>
      </c>
      <c r="F279">
        <f>e!P212</f>
        <v>2880</v>
      </c>
    </row>
    <row r="280" spans="1:6" x14ac:dyDescent="0.15">
      <c r="A280" t="str">
        <f>e!C213</f>
        <v>Publicidad y promoción</v>
      </c>
      <c r="B280">
        <f>e!E213</f>
        <v>2400</v>
      </c>
      <c r="C280">
        <f>e!G213</f>
        <v>2880</v>
      </c>
      <c r="D280" s="475">
        <f>e!J213</f>
        <v>2880</v>
      </c>
      <c r="E280">
        <f>e!M213</f>
        <v>2880</v>
      </c>
      <c r="F280">
        <f>e!P213</f>
        <v>2880</v>
      </c>
    </row>
    <row r="281" spans="1:6" x14ac:dyDescent="0.15">
      <c r="A281" t="str">
        <f>e!C214</f>
        <v>Variables de marketing y ventas</v>
      </c>
      <c r="B281">
        <f>e!E214</f>
        <v>0</v>
      </c>
      <c r="C281">
        <f>e!G214</f>
        <v>0</v>
      </c>
      <c r="D281" s="475">
        <f>e!J214</f>
        <v>0</v>
      </c>
      <c r="E281">
        <f>e!M214</f>
        <v>0</v>
      </c>
      <c r="F281">
        <f>e!P214</f>
        <v>0</v>
      </c>
    </row>
    <row r="282" spans="1:6" x14ac:dyDescent="0.15">
      <c r="A282" t="str">
        <f>e!C215</f>
        <v>Comisiones Ventas</v>
      </c>
      <c r="B282">
        <f>e!E215</f>
        <v>0</v>
      </c>
      <c r="C282">
        <f>e!G215</f>
        <v>0</v>
      </c>
      <c r="D282" s="475">
        <f>e!J215</f>
        <v>0</v>
      </c>
      <c r="E282">
        <f>e!M215</f>
        <v>0</v>
      </c>
      <c r="F282">
        <f>e!P215</f>
        <v>0</v>
      </c>
    </row>
    <row r="283" spans="1:6" x14ac:dyDescent="0.15">
      <c r="A283" t="str">
        <f>e!C216</f>
        <v>Salarios marketing y ventas</v>
      </c>
      <c r="B283">
        <f>e!E216</f>
        <v>0</v>
      </c>
      <c r="C283">
        <f>e!G216</f>
        <v>0</v>
      </c>
      <c r="D283" s="475">
        <f>e!J216</f>
        <v>0</v>
      </c>
      <c r="E283">
        <f>e!M216</f>
        <v>0</v>
      </c>
      <c r="F283">
        <f>e!P216</f>
        <v>0</v>
      </c>
    </row>
    <row r="284" spans="1:6" x14ac:dyDescent="0.15">
      <c r="A284" t="str">
        <f>e!C217</f>
        <v>Gastos marketing</v>
      </c>
      <c r="B284">
        <f>e!E217</f>
        <v>0</v>
      </c>
      <c r="C284">
        <f>e!G217</f>
        <v>0</v>
      </c>
      <c r="D284" s="475">
        <f>e!J217</f>
        <v>0</v>
      </c>
      <c r="E284">
        <f>e!M217</f>
        <v>0</v>
      </c>
      <c r="F284">
        <f>e!P217</f>
        <v>0</v>
      </c>
    </row>
    <row r="285" spans="1:6" x14ac:dyDescent="0.15">
      <c r="A285" t="str">
        <f>e!C218</f>
        <v>Gastos ventas</v>
      </c>
      <c r="B285">
        <f>e!E218</f>
        <v>0</v>
      </c>
      <c r="C285">
        <f>e!G218</f>
        <v>0</v>
      </c>
      <c r="D285" s="475">
        <f>e!J218</f>
        <v>0</v>
      </c>
      <c r="E285">
        <f>e!M218</f>
        <v>0</v>
      </c>
      <c r="F285">
        <f>e!P218</f>
        <v>0</v>
      </c>
    </row>
    <row r="286" spans="1:6" x14ac:dyDescent="0.15">
      <c r="D286" s="475"/>
    </row>
    <row r="287" spans="1:6" x14ac:dyDescent="0.15">
      <c r="A287" t="str">
        <f>e!C220</f>
        <v>Gst. Administración y Generales</v>
      </c>
      <c r="B287">
        <f>e!E220</f>
        <v>6240</v>
      </c>
      <c r="C287">
        <f>e!G220</f>
        <v>6240</v>
      </c>
      <c r="D287" s="475">
        <f>e!J220</f>
        <v>6240</v>
      </c>
      <c r="E287">
        <f>e!M220</f>
        <v>6240</v>
      </c>
      <c r="F287">
        <f>e!P220</f>
        <v>6240</v>
      </c>
    </row>
    <row r="288" spans="1:6" x14ac:dyDescent="0.15">
      <c r="A288" t="str">
        <f>e!C221</f>
        <v>Salarios admistración y generales</v>
      </c>
      <c r="B288">
        <f>e!E221</f>
        <v>0</v>
      </c>
      <c r="C288">
        <f>e!G221</f>
        <v>0</v>
      </c>
      <c r="D288" s="475">
        <f>e!J221</f>
        <v>0</v>
      </c>
      <c r="E288">
        <f>e!M221</f>
        <v>0</v>
      </c>
      <c r="F288">
        <f>e!P221</f>
        <v>0</v>
      </c>
    </row>
    <row r="289" spans="1:6" x14ac:dyDescent="0.15">
      <c r="A289" t="str">
        <f>e!C222</f>
        <v>Salarios preparación (previos inicio)</v>
      </c>
      <c r="B289">
        <f>e!E222</f>
        <v>0</v>
      </c>
      <c r="C289">
        <f>e!G222</f>
        <v>0</v>
      </c>
      <c r="D289" s="475">
        <f>e!J222</f>
        <v>0</v>
      </c>
      <c r="E289">
        <f>e!M222</f>
        <v>0</v>
      </c>
      <c r="F289">
        <f>e!P222</f>
        <v>0</v>
      </c>
    </row>
    <row r="290" spans="1:6" x14ac:dyDescent="0.15">
      <c r="A290" t="str">
        <f>e!C223</f>
        <v>Alquileres</v>
      </c>
      <c r="B290">
        <f>e!E223</f>
        <v>3000</v>
      </c>
      <c r="C290">
        <f>e!G223</f>
        <v>3000</v>
      </c>
      <c r="D290" s="475">
        <f>e!J223</f>
        <v>3000</v>
      </c>
      <c r="E290">
        <f>e!M223</f>
        <v>3000</v>
      </c>
      <c r="F290">
        <f>e!P223</f>
        <v>3000</v>
      </c>
    </row>
    <row r="291" spans="1:6" x14ac:dyDescent="0.15">
      <c r="A291" t="str">
        <f>e!C224</f>
        <v>Suministros</v>
      </c>
      <c r="B291">
        <f>e!E224</f>
        <v>0</v>
      </c>
      <c r="C291">
        <f>e!G224</f>
        <v>0</v>
      </c>
      <c r="D291" s="475">
        <f>e!J224</f>
        <v>0</v>
      </c>
      <c r="E291">
        <f>e!M224</f>
        <v>0</v>
      </c>
      <c r="F291">
        <f>e!P224</f>
        <v>0</v>
      </c>
    </row>
    <row r="292" spans="1:6" x14ac:dyDescent="0.15">
      <c r="A292" t="str">
        <f>e!C225</f>
        <v>Mantenimiento</v>
      </c>
      <c r="B292">
        <f>e!E225</f>
        <v>0</v>
      </c>
      <c r="C292">
        <f>e!G225</f>
        <v>0</v>
      </c>
      <c r="D292" s="475">
        <f>e!J225</f>
        <v>0</v>
      </c>
      <c r="E292">
        <f>e!M225</f>
        <v>0</v>
      </c>
      <c r="F292">
        <f>e!P225</f>
        <v>0</v>
      </c>
    </row>
    <row r="293" spans="1:6" x14ac:dyDescent="0.15">
      <c r="A293" t="str">
        <f>e!C226</f>
        <v>Material Oficina</v>
      </c>
      <c r="B293">
        <f>e!E226</f>
        <v>600</v>
      </c>
      <c r="C293">
        <f>e!G226</f>
        <v>600</v>
      </c>
      <c r="D293" s="475">
        <f>e!J226</f>
        <v>600</v>
      </c>
      <c r="E293">
        <f>e!M226</f>
        <v>600</v>
      </c>
      <c r="F293">
        <f>e!P226</f>
        <v>600</v>
      </c>
    </row>
    <row r="294" spans="1:6" x14ac:dyDescent="0.15">
      <c r="A294" t="str">
        <f>e!C227</f>
        <v>Tributos</v>
      </c>
      <c r="B294">
        <f>e!E227</f>
        <v>0</v>
      </c>
      <c r="C294">
        <f>e!G227</f>
        <v>0</v>
      </c>
      <c r="D294" s="475">
        <f>e!J227</f>
        <v>0</v>
      </c>
      <c r="E294">
        <f>e!M227</f>
        <v>0</v>
      </c>
      <c r="F294">
        <f>e!P227</f>
        <v>0</v>
      </c>
    </row>
    <row r="295" spans="1:6" x14ac:dyDescent="0.15">
      <c r="A295" t="str">
        <f>e!C228</f>
        <v>Transportes</v>
      </c>
      <c r="B295">
        <f>e!E228</f>
        <v>0</v>
      </c>
      <c r="C295">
        <f>e!G228</f>
        <v>0</v>
      </c>
      <c r="D295" s="475">
        <f>e!J228</f>
        <v>0</v>
      </c>
      <c r="E295">
        <f>e!M228</f>
        <v>0</v>
      </c>
      <c r="F295">
        <f>e!P228</f>
        <v>0</v>
      </c>
    </row>
    <row r="296" spans="1:6" x14ac:dyDescent="0.15">
      <c r="A296" t="str">
        <f>e!C229</f>
        <v>Viajes y varios</v>
      </c>
      <c r="B296">
        <f>e!E229</f>
        <v>1200</v>
      </c>
      <c r="C296">
        <f>e!G229</f>
        <v>1200</v>
      </c>
      <c r="D296" s="475">
        <f>e!J229</f>
        <v>1200</v>
      </c>
      <c r="E296">
        <f>e!M229</f>
        <v>1200</v>
      </c>
      <c r="F296">
        <f>e!P229</f>
        <v>1200</v>
      </c>
    </row>
    <row r="297" spans="1:6" x14ac:dyDescent="0.15">
      <c r="A297" t="str">
        <f>e!C230</f>
        <v>Asesorías</v>
      </c>
      <c r="B297">
        <f>e!E230</f>
        <v>1440</v>
      </c>
      <c r="C297">
        <f>e!G230</f>
        <v>1440</v>
      </c>
      <c r="D297" s="475">
        <f>e!J230</f>
        <v>1440</v>
      </c>
      <c r="E297">
        <f>e!M230</f>
        <v>1440</v>
      </c>
      <c r="F297">
        <f>e!P230</f>
        <v>1440</v>
      </c>
    </row>
    <row r="298" spans="1:6" x14ac:dyDescent="0.15">
      <c r="A298" t="str">
        <f>e!C231</f>
        <v>Otro (uno)</v>
      </c>
      <c r="B298">
        <f>e!E231</f>
        <v>0</v>
      </c>
      <c r="C298">
        <f>e!G231</f>
        <v>0</v>
      </c>
      <c r="D298" s="475">
        <f>e!J231</f>
        <v>0</v>
      </c>
      <c r="E298">
        <f>e!M231</f>
        <v>0</v>
      </c>
      <c r="F298">
        <f>e!P231</f>
        <v>0</v>
      </c>
    </row>
    <row r="299" spans="1:6" x14ac:dyDescent="0.15">
      <c r="A299" t="str">
        <f>e!C232</f>
        <v>Otro (dos)</v>
      </c>
      <c r="B299">
        <f>e!E232</f>
        <v>0</v>
      </c>
      <c r="C299">
        <f>e!G232</f>
        <v>0</v>
      </c>
      <c r="D299" s="475">
        <f>e!J232</f>
        <v>0</v>
      </c>
      <c r="E299">
        <f>e!M232</f>
        <v>0</v>
      </c>
      <c r="F299">
        <f>e!P232</f>
        <v>0</v>
      </c>
    </row>
    <row r="300" spans="1:6" x14ac:dyDescent="0.15">
      <c r="A300" t="str">
        <f>e!C233</f>
        <v>Otro (tres)</v>
      </c>
      <c r="B300">
        <f>e!E233</f>
        <v>0</v>
      </c>
      <c r="C300">
        <f>e!G233</f>
        <v>0</v>
      </c>
      <c r="D300" s="475">
        <f>e!J233</f>
        <v>0</v>
      </c>
      <c r="E300">
        <f>e!M233</f>
        <v>0</v>
      </c>
      <c r="F300">
        <f>e!P233</f>
        <v>0</v>
      </c>
    </row>
    <row r="301" spans="1:6" x14ac:dyDescent="0.15">
      <c r="D301" s="475"/>
    </row>
    <row r="302" spans="1:6" x14ac:dyDescent="0.15">
      <c r="A302" t="str">
        <f>e!C235</f>
        <v>EBITDA</v>
      </c>
      <c r="B302">
        <f>e!E235</f>
        <v>580</v>
      </c>
      <c r="C302">
        <f>e!G235</f>
        <v>9750</v>
      </c>
      <c r="D302" s="475">
        <f>e!J235</f>
        <v>11860.5</v>
      </c>
      <c r="E302">
        <f>e!M235</f>
        <v>14034.315000000002</v>
      </c>
      <c r="F302">
        <f>e!P235</f>
        <v>17766.030750000005</v>
      </c>
    </row>
    <row r="303" spans="1:6" x14ac:dyDescent="0.15">
      <c r="B303" s="668">
        <f>IF(B$266=0,0,B302/B$266)</f>
        <v>8.6567164179104476E-3</v>
      </c>
      <c r="C303" s="668">
        <f>IF(C$266=0,0,C302/C$266)</f>
        <v>0.13859275053304904</v>
      </c>
      <c r="D303" s="668">
        <f>IF(D$266=0,0,D302/D$266)</f>
        <v>0.16368228207092139</v>
      </c>
      <c r="E303" s="668">
        <f>IF(E$266=0,0,E302/E$266)</f>
        <v>0.18804105055429265</v>
      </c>
      <c r="F303" s="668">
        <f>IF(F$266=0,0,F302/F$266)</f>
        <v>0.22670576243265969</v>
      </c>
    </row>
    <row r="304" spans="1:6" x14ac:dyDescent="0.15">
      <c r="A304" t="str">
        <f>e!C237</f>
        <v>Amortizaciones</v>
      </c>
      <c r="B304">
        <f>e!E237</f>
        <v>0</v>
      </c>
      <c r="C304">
        <f>e!G237</f>
        <v>3000</v>
      </c>
      <c r="D304" s="475">
        <f>e!J237</f>
        <v>3000</v>
      </c>
      <c r="E304">
        <f>e!M237</f>
        <v>3000</v>
      </c>
      <c r="F304">
        <f>e!P237</f>
        <v>3000</v>
      </c>
    </row>
    <row r="305" spans="1:6" x14ac:dyDescent="0.15">
      <c r="D305" s="475"/>
    </row>
    <row r="306" spans="1:6" x14ac:dyDescent="0.15">
      <c r="A306" t="str">
        <f>e!C239</f>
        <v>EBITA</v>
      </c>
      <c r="B306">
        <f>e!E239</f>
        <v>580</v>
      </c>
      <c r="C306">
        <f>e!G239</f>
        <v>6750</v>
      </c>
      <c r="D306" s="475">
        <f>e!J239</f>
        <v>8860.5</v>
      </c>
      <c r="E306">
        <f>e!M239</f>
        <v>11034.315000000002</v>
      </c>
      <c r="F306">
        <f>e!P239</f>
        <v>14766.030750000005</v>
      </c>
    </row>
    <row r="307" spans="1:6" x14ac:dyDescent="0.15">
      <c r="B307" s="668">
        <f>IF(B$266=0,0,B306/B$266)</f>
        <v>8.6567164179104476E-3</v>
      </c>
      <c r="C307" s="668">
        <f>IF(C$266=0,0,C306/C$266)</f>
        <v>9.5948827292110878E-2</v>
      </c>
      <c r="D307" s="668">
        <f>IF(D$266=0,0,D306/D$266)</f>
        <v>0.12228041484670958</v>
      </c>
      <c r="E307" s="668">
        <f>IF(E$266=0,0,E306/E$266)</f>
        <v>0.14784506295797051</v>
      </c>
      <c r="F307" s="668">
        <f>IF(F$266=0,0,F306/F$266)</f>
        <v>0.18842386948378145</v>
      </c>
    </row>
    <row r="308" spans="1:6" x14ac:dyDescent="0.15">
      <c r="B308" s="668"/>
      <c r="C308" s="668">
        <f>IF(B306=0,0,(C306/B306)-100%)</f>
        <v>10.637931034482758</v>
      </c>
      <c r="D308" s="668">
        <f>IF(C306=0,0,(D306/C306)-100%)</f>
        <v>0.31266666666666665</v>
      </c>
      <c r="E308" s="668">
        <f>IF(D306=0,0,(E306/D306)-100%)</f>
        <v>0.24533773489080768</v>
      </c>
      <c r="F308" s="668">
        <f>IF(E306=0,0,(F306/E306)-100%)</f>
        <v>0.33819188141719736</v>
      </c>
    </row>
    <row r="309" spans="1:6" x14ac:dyDescent="0.15">
      <c r="A309" t="str">
        <f>e!C241</f>
        <v>Ingresos Financieros</v>
      </c>
      <c r="B309">
        <f>e!E241</f>
        <v>0</v>
      </c>
      <c r="C309">
        <f>e!G241</f>
        <v>0</v>
      </c>
      <c r="D309" s="475">
        <f>e!J241</f>
        <v>0</v>
      </c>
      <c r="E309">
        <f>e!M241</f>
        <v>0</v>
      </c>
      <c r="F309">
        <f>e!P241</f>
        <v>0</v>
      </c>
    </row>
    <row r="310" spans="1:6" x14ac:dyDescent="0.15">
      <c r="A310" t="str">
        <f>e!C242</f>
        <v>Gastos Financieros</v>
      </c>
      <c r="B310">
        <f>e!E242</f>
        <v>0</v>
      </c>
      <c r="C310">
        <f>e!G242</f>
        <v>0</v>
      </c>
      <c r="D310" s="475">
        <f>e!J242</f>
        <v>0</v>
      </c>
      <c r="E310">
        <f>e!M242</f>
        <v>0</v>
      </c>
      <c r="F310">
        <f>e!P242</f>
        <v>0</v>
      </c>
    </row>
    <row r="311" spans="1:6" x14ac:dyDescent="0.15">
      <c r="A311" t="str">
        <f>e!C243</f>
        <v>Ingresos Extraordinarios</v>
      </c>
      <c r="B311">
        <f>e!E243</f>
        <v>0</v>
      </c>
      <c r="C311">
        <f>e!G243</f>
        <v>0</v>
      </c>
      <c r="D311" s="475">
        <f>e!J243</f>
        <v>0</v>
      </c>
      <c r="E311">
        <f>e!M243</f>
        <v>0</v>
      </c>
      <c r="F311">
        <f>e!P243</f>
        <v>0</v>
      </c>
    </row>
    <row r="312" spans="1:6" x14ac:dyDescent="0.15">
      <c r="A312" t="str">
        <f>e!C244</f>
        <v>Gastos Extraordinarios</v>
      </c>
      <c r="B312">
        <f>e!E244</f>
        <v>0</v>
      </c>
      <c r="C312">
        <f>e!G244</f>
        <v>0</v>
      </c>
      <c r="D312" s="475">
        <f>e!J244</f>
        <v>0</v>
      </c>
      <c r="E312">
        <f>e!M244</f>
        <v>0</v>
      </c>
      <c r="F312">
        <f>e!P244</f>
        <v>0</v>
      </c>
    </row>
    <row r="313" spans="1:6" x14ac:dyDescent="0.15">
      <c r="D313" s="475"/>
    </row>
    <row r="314" spans="1:6" x14ac:dyDescent="0.15">
      <c r="A314" t="s">
        <v>679</v>
      </c>
      <c r="B314">
        <f>+B312+B310</f>
        <v>0</v>
      </c>
      <c r="C314">
        <f>+C312+C310</f>
        <v>0</v>
      </c>
      <c r="D314">
        <f>+D312+D310</f>
        <v>0</v>
      </c>
      <c r="E314">
        <f>+E312+E310</f>
        <v>0</v>
      </c>
      <c r="F314">
        <f>+F312+F310</f>
        <v>0</v>
      </c>
    </row>
    <row r="315" spans="1:6" x14ac:dyDescent="0.15">
      <c r="C315" s="668">
        <f>IF(B314=0,0,(C314/B314)-100%)</f>
        <v>0</v>
      </c>
      <c r="D315" s="668">
        <f>IF(C314=0,0,(D314/C314)-100%)</f>
        <v>0</v>
      </c>
      <c r="E315" s="668">
        <f>IF(D314=0,0,(E314/D314)-100%)</f>
        <v>0</v>
      </c>
      <c r="F315" s="668">
        <f>IF(E314=0,0,(F314/E314)-100%)</f>
        <v>0</v>
      </c>
    </row>
    <row r="316" spans="1:6" x14ac:dyDescent="0.15">
      <c r="A316" t="str">
        <f>e!C246</f>
        <v>Beneficios</v>
      </c>
      <c r="B316">
        <f>e!E246</f>
        <v>2023</v>
      </c>
      <c r="C316">
        <f>e!G246</f>
        <v>2024</v>
      </c>
      <c r="D316" s="475">
        <f>e!J246</f>
        <v>2025</v>
      </c>
      <c r="E316">
        <f>e!M246</f>
        <v>2026</v>
      </c>
      <c r="F316">
        <f>e!P246</f>
        <v>2027</v>
      </c>
    </row>
    <row r="317" spans="1:6" x14ac:dyDescent="0.15">
      <c r="D317" s="475"/>
    </row>
    <row r="318" spans="1:6" x14ac:dyDescent="0.15">
      <c r="A318" t="str">
        <f>e!C248</f>
        <v>Beneficio antes de impuestos</v>
      </c>
      <c r="B318">
        <f>e!E248</f>
        <v>580</v>
      </c>
      <c r="C318">
        <f>e!G248</f>
        <v>6750</v>
      </c>
      <c r="D318" s="475">
        <f>e!J248</f>
        <v>8860.5</v>
      </c>
      <c r="E318">
        <f>e!M248</f>
        <v>11034.315000000002</v>
      </c>
      <c r="F318">
        <f>e!P248</f>
        <v>14766.030750000005</v>
      </c>
    </row>
    <row r="319" spans="1:6" x14ac:dyDescent="0.15">
      <c r="B319" s="668">
        <f>IF(B$266=0,0,B318/B$266)</f>
        <v>8.6567164179104476E-3</v>
      </c>
      <c r="C319" s="668">
        <f>IF(C$266=0,0,C318/C$266)</f>
        <v>9.5948827292110878E-2</v>
      </c>
      <c r="D319" s="668">
        <f>IF(D$266=0,0,D318/D$266)</f>
        <v>0.12228041484670958</v>
      </c>
      <c r="E319" s="668">
        <f>IF(E$266=0,0,E318/E$266)</f>
        <v>0.14784506295797051</v>
      </c>
      <c r="F319" s="668">
        <f>IF(F$266=0,0,F318/F$266)</f>
        <v>0.18842386948378145</v>
      </c>
    </row>
    <row r="320" spans="1:6" x14ac:dyDescent="0.15">
      <c r="B320" s="668"/>
      <c r="C320" s="668">
        <f>IF(B318=0,0,(C318/B318)-100%)</f>
        <v>10.637931034482758</v>
      </c>
      <c r="D320" s="668">
        <f>IF(C318=0,0,(D318/C318)-100%)</f>
        <v>0.31266666666666665</v>
      </c>
      <c r="E320" s="668">
        <f>IF(D318=0,0,(E318/D318)-100%)</f>
        <v>0.24533773489080768</v>
      </c>
      <c r="F320" s="668">
        <f>IF(E318=0,0,(F318/E318)-100%)</f>
        <v>0.33819188141719736</v>
      </c>
    </row>
    <row r="321" spans="1:6" x14ac:dyDescent="0.15">
      <c r="A321" t="str">
        <f>e!C249</f>
        <v>Impuestos</v>
      </c>
      <c r="B321">
        <f>e!E249</f>
        <v>-145</v>
      </c>
      <c r="C321">
        <f>e!G249</f>
        <v>-1687.5</v>
      </c>
      <c r="D321" s="475">
        <f>e!J249</f>
        <v>-2215.125</v>
      </c>
      <c r="E321">
        <f>e!M249</f>
        <v>-2758.5787500000006</v>
      </c>
      <c r="F321">
        <f>e!P249</f>
        <v>-3691.5076875000013</v>
      </c>
    </row>
    <row r="322" spans="1:6" x14ac:dyDescent="0.15">
      <c r="A322" t="str">
        <f>e!C250</f>
        <v>Beneficio Neto</v>
      </c>
      <c r="B322">
        <f>e!E250</f>
        <v>435</v>
      </c>
      <c r="C322">
        <f>e!G250</f>
        <v>5062.5</v>
      </c>
      <c r="D322" s="475">
        <f>e!J250</f>
        <v>6645.375</v>
      </c>
      <c r="E322">
        <f>e!M250</f>
        <v>8275.7362500000017</v>
      </c>
      <c r="F322">
        <f>e!P250</f>
        <v>11074.523062500004</v>
      </c>
    </row>
    <row r="323" spans="1:6" x14ac:dyDescent="0.15">
      <c r="D323" s="475"/>
    </row>
    <row r="324" spans="1:6" x14ac:dyDescent="0.15">
      <c r="B324" s="1534" t="str">
        <f>IF(B322=pr!D72,"ok","error")</f>
        <v>ok</v>
      </c>
      <c r="C324" s="1534" t="str">
        <f>IF(C322=D119,"ok","error")</f>
        <v>ok</v>
      </c>
      <c r="D324" s="1534" t="str">
        <f>IF(D322=E119,"ok","error")</f>
        <v>ok</v>
      </c>
      <c r="E324" s="1534" t="str">
        <f>IF(E322=F119,"ok","error")</f>
        <v>ok</v>
      </c>
      <c r="F324" s="1534" t="str">
        <f>IF(F322=G119,"ok","error")</f>
        <v>ok</v>
      </c>
    </row>
    <row r="325" spans="1:6" x14ac:dyDescent="0.15">
      <c r="A325" t="s">
        <v>694</v>
      </c>
      <c r="B325">
        <f>+B311+B309+B318</f>
        <v>580</v>
      </c>
      <c r="C325">
        <f>+C311+C309+C318</f>
        <v>6750</v>
      </c>
      <c r="D325">
        <f>+D311+D309+D318</f>
        <v>8860.5</v>
      </c>
      <c r="E325">
        <f>+E311+E309+E318</f>
        <v>11034.315000000002</v>
      </c>
      <c r="F325">
        <f>+F311+F309+F318</f>
        <v>14766.030750000005</v>
      </c>
    </row>
    <row r="327" spans="1:6" x14ac:dyDescent="0.15">
      <c r="A327" t="s">
        <v>682</v>
      </c>
      <c r="B327" s="78">
        <f>+'b5'!D99+'b5'!D126+'b5'!D128</f>
        <v>0</v>
      </c>
      <c r="C327" s="78">
        <f>+'b5'!E99+'b5'!E126+'b5'!E128</f>
        <v>0</v>
      </c>
      <c r="D327" s="78">
        <f>+'b5'!F99+'b5'!F126+'b5'!F128</f>
        <v>0</v>
      </c>
      <c r="E327" s="78">
        <f>+'b5'!G99+'b5'!G126+'b5'!G128</f>
        <v>0</v>
      </c>
      <c r="F327" s="78">
        <f>+'b5'!H99+'b5'!H126+'b5'!H128</f>
        <v>0</v>
      </c>
    </row>
    <row r="328" spans="1:6" x14ac:dyDescent="0.15">
      <c r="A328" t="s">
        <v>683</v>
      </c>
      <c r="B328" s="78">
        <f>+B322+B304</f>
        <v>435</v>
      </c>
      <c r="C328" s="78">
        <f>+C322+C304</f>
        <v>8062.5</v>
      </c>
      <c r="D328" s="78">
        <f>+D322+D304</f>
        <v>9645.375</v>
      </c>
      <c r="E328" s="78">
        <f>+E322+E304</f>
        <v>11275.736250000002</v>
      </c>
      <c r="F328" s="78">
        <f>+F322+F304</f>
        <v>14074.523062500004</v>
      </c>
    </row>
    <row r="329" spans="1:6" x14ac:dyDescent="0.15">
      <c r="A329" t="s">
        <v>684</v>
      </c>
      <c r="B329" s="78">
        <f>IF(B327=0,0,B328/B327)</f>
        <v>0</v>
      </c>
      <c r="C329" s="78">
        <f>IF(C327=0,0,C328/C327)</f>
        <v>0</v>
      </c>
      <c r="D329" s="78">
        <f>IF(D327=0,0,D328/D327)</f>
        <v>0</v>
      </c>
      <c r="E329" s="78">
        <f>IF(E327=0,0,E328/E327)</f>
        <v>0</v>
      </c>
      <c r="F329" s="78">
        <f>IF(F327=0,0,F328/F327)</f>
        <v>0</v>
      </c>
    </row>
    <row r="330" spans="1:6" x14ac:dyDescent="0.15">
      <c r="A330" t="s">
        <v>685</v>
      </c>
      <c r="B330" s="1581">
        <f>IF(B266=0,0,B310/B266)</f>
        <v>0</v>
      </c>
      <c r="C330" s="1581">
        <f>IF(C266=0,0,C310/C266)</f>
        <v>0</v>
      </c>
      <c r="D330" s="1581">
        <f>IF(D266=0,0,D310/D266)</f>
        <v>0</v>
      </c>
      <c r="E330" s="1581">
        <f>IF(E266=0,0,E310/E266)</f>
        <v>0</v>
      </c>
      <c r="F330" s="1581">
        <f>IF(F266=0,0,F310/F266)</f>
        <v>0</v>
      </c>
    </row>
    <row r="331" spans="1:6" x14ac:dyDescent="0.15">
      <c r="A331" t="s">
        <v>686</v>
      </c>
      <c r="B331" s="1581">
        <f>IF(B310=0,0,B306/B310)</f>
        <v>0</v>
      </c>
      <c r="C331" s="1581">
        <f>IF(C310=0,0,C306/C310)</f>
        <v>0</v>
      </c>
      <c r="D331" s="1581">
        <f>IF(D310=0,0,D306/D310)</f>
        <v>0</v>
      </c>
      <c r="E331" s="1581">
        <f>IF(E310=0,0,E306/E310)</f>
        <v>0</v>
      </c>
      <c r="F331" s="1581">
        <f>IF(F310=0,0,F306/F310)</f>
        <v>0</v>
      </c>
    </row>
    <row r="332" spans="1:6" x14ac:dyDescent="0.15">
      <c r="A332" t="s">
        <v>687</v>
      </c>
      <c r="B332">
        <f>IF('b5'!D14=0,0,B266/'b5'!D14)</f>
        <v>26.8</v>
      </c>
      <c r="C332">
        <f>IF('b5'!E14=0,0,C266/'b5'!E14)</f>
        <v>-140.69999999999999</v>
      </c>
      <c r="D332">
        <f>IF('b5'!F14=0,0,D266/'b5'!F14)</f>
        <v>-20.702999999999999</v>
      </c>
      <c r="E332">
        <f>IF('b5'!G14=0,0,E266/'b5'!G14)</f>
        <v>-11.482202307692308</v>
      </c>
      <c r="F332">
        <f>IF('b5'!H14=0,0,F266/'b5'!H14)</f>
        <v>-8.2490558684210527</v>
      </c>
    </row>
    <row r="333" spans="1:6" x14ac:dyDescent="0.15">
      <c r="A333" t="s">
        <v>688</v>
      </c>
      <c r="B333">
        <f>IF('b5'!D53=0,0,B266/'b5'!D53)</f>
        <v>0.54674417921458152</v>
      </c>
      <c r="C333">
        <f>IF('b5'!E53=0,0,C266/'b5'!E53)</f>
        <v>1.0102202731735179</v>
      </c>
      <c r="D333">
        <f>IF('b5'!F53=0,0,D266/'b5'!F53)</f>
        <v>0.90789800661699838</v>
      </c>
      <c r="E333">
        <f>IF('b5'!G53=0,0,E266/'b5'!G53)</f>
        <v>0.81451417645278368</v>
      </c>
      <c r="F333">
        <f>IF('b5'!H53=0,0,F266/'b5'!H53)</f>
        <v>0.73487958986171686</v>
      </c>
    </row>
    <row r="334" spans="1:6" x14ac:dyDescent="0.15">
      <c r="A334" t="s">
        <v>689</v>
      </c>
      <c r="B334">
        <f>IF('b5'!D54=0,0,B266/'b5'!D54)</f>
        <v>0</v>
      </c>
      <c r="C334">
        <f>IF('b5'!E54=0,0,C266/'b5'!E54)</f>
        <v>0</v>
      </c>
      <c r="D334">
        <f>IF('b5'!F54=0,0,D266/'b5'!F54)</f>
        <v>0</v>
      </c>
      <c r="E334">
        <f>IF('b5'!G54=0,0,E266/'b5'!G54)</f>
        <v>0</v>
      </c>
      <c r="F334">
        <f>IF('b5'!H54=0,0,F266/'b5'!H54)</f>
        <v>0</v>
      </c>
    </row>
    <row r="335" spans="1:6" x14ac:dyDescent="0.15">
      <c r="A335" t="s">
        <v>690</v>
      </c>
      <c r="B335">
        <f>IF(B266=0,0,B328/B266)</f>
        <v>6.4925373134328357E-3</v>
      </c>
      <c r="C335">
        <f>IF(C266=0,0,C328/C266)</f>
        <v>0.11460554371002132</v>
      </c>
      <c r="D335">
        <f>IF(D266=0,0,D328/D266)</f>
        <v>0.13311217835924399</v>
      </c>
      <c r="E335">
        <f>IF(E266=0,0,E328/E266)</f>
        <v>0.15107978481480003</v>
      </c>
      <c r="F335">
        <f>IF(F266=0,0,F328/F266)</f>
        <v>0.17959979506171433</v>
      </c>
    </row>
    <row r="336" spans="1:6" x14ac:dyDescent="0.15">
      <c r="A336" t="s">
        <v>691</v>
      </c>
      <c r="B336">
        <f>IF('b5'!D72=0,0,B328/'b5'!D72)</f>
        <v>3.4787865992341863E-3</v>
      </c>
      <c r="C336">
        <f>IF('b5'!E72=0,0,C328/'b5'!E72)</f>
        <v>0.1166141283691539</v>
      </c>
      <c r="D336">
        <f>IF('b5'!F72=0,0,D328/'b5'!F72)</f>
        <v>0.12639514473978286</v>
      </c>
      <c r="E336">
        <f>IF('b5'!G72=0,0,E328/'b5'!G72)</f>
        <v>0.1324524173816814</v>
      </c>
      <c r="F336">
        <f>IF('b5'!H72=0,0,F328/'b5'!H72)</f>
        <v>0.14489216049405074</v>
      </c>
    </row>
    <row r="337" spans="1:6" x14ac:dyDescent="0.15">
      <c r="A337" t="s">
        <v>692</v>
      </c>
      <c r="B337">
        <f>IF('b5'!D76=0,0,'5 años'!B322/'b5'!D76)</f>
        <v>7.1978158351948375E-3</v>
      </c>
      <c r="C337">
        <f>IF('b5'!E76=0,0,'5 años'!C322/'b5'!E76)</f>
        <v>7.7293026451391272E-2</v>
      </c>
      <c r="D337">
        <f>IF('b5'!F76=0,0,'5 años'!D322/'b5'!F76)</f>
        <v>9.2114086110374721E-2</v>
      </c>
      <c r="E337">
        <f>IF('b5'!G76=0,0,'5 años'!E322/'b5'!G76)</f>
        <v>0.10290822138513367</v>
      </c>
      <c r="F337">
        <f>IF('b5'!H76=0,0,'5 años'!F322/'b5'!H76)</f>
        <v>0.12104212131015579</v>
      </c>
    </row>
    <row r="338" spans="1:6" x14ac:dyDescent="0.15">
      <c r="A338" t="s">
        <v>693</v>
      </c>
      <c r="B338">
        <f>IF('b5'!D72=0,0,'5 años'!B325/'b5'!D72)</f>
        <v>4.6383821323122488E-3</v>
      </c>
      <c r="C338">
        <f>IF('b5'!E72=0,0,'5 años'!C306/'b5'!E72)</f>
        <v>9.7630433053245119E-2</v>
      </c>
      <c r="D338">
        <f>IF('b5'!F72=0,0,'5 años'!D306/'b5'!F72)</f>
        <v>0.11610996772721081</v>
      </c>
      <c r="E338">
        <f>IF('b5'!G72=0,0,'5 años'!E306/'b5'!G72)</f>
        <v>0.12961652024283096</v>
      </c>
      <c r="F338">
        <f>IF('b5'!H72=0,0,'5 años'!F306/'b5'!H72)</f>
        <v>0.15201098380303205</v>
      </c>
    </row>
  </sheetData>
  <sheetProtection sheet="1" objects="1" scenarios="1"/>
  <autoFilter ref="B140:B142" xr:uid="{00000000-0009-0000-0000-00001E000000}"/>
  <mergeCells count="2">
    <mergeCell ref="A10:B10"/>
    <mergeCell ref="A4:C4"/>
  </mergeCells>
  <phoneticPr fontId="2" type="noConversion"/>
  <pageMargins left="0.75" right="0.75" top="1" bottom="1" header="0" footer="0"/>
  <legacyDrawing r:id="rId1"/>
  <extLst>
    <ext xmlns:mx="http://schemas.microsoft.com/office/mac/excel/2008/main" uri="http://schemas.microsoft.com/office/mac/excel/2008/main">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indexed="10"/>
  </sheetPr>
  <dimension ref="A1:AS108"/>
  <sheetViews>
    <sheetView zoomScale="75" workbookViewId="0">
      <pane ySplit="2" topLeftCell="A3" activePane="bottomLeft" state="frozen"/>
      <selection pane="bottomLeft" activeCell="G10" sqref="G10"/>
    </sheetView>
  </sheetViews>
  <sheetFormatPr baseColWidth="10" defaultRowHeight="13" x14ac:dyDescent="0.15"/>
  <cols>
    <col min="1" max="1" width="5.5" customWidth="1"/>
    <col min="2" max="2" width="5" customWidth="1"/>
    <col min="3" max="3" width="30.5" customWidth="1"/>
    <col min="4" max="4" width="12.5" customWidth="1"/>
    <col min="5" max="5" width="10.5" customWidth="1"/>
    <col min="6" max="6" width="11.33203125" customWidth="1"/>
    <col min="7" max="7" width="11.6640625" customWidth="1"/>
    <col min="8" max="8" width="7.33203125" customWidth="1"/>
    <col min="9" max="9" width="8.1640625" customWidth="1"/>
    <col min="10" max="14" width="11.6640625" customWidth="1"/>
    <col min="15" max="15" width="12.83203125" customWidth="1"/>
  </cols>
  <sheetData>
    <row r="1" spans="1:45" ht="24.75" customHeight="1" thickBot="1" x14ac:dyDescent="0.2">
      <c r="A1" s="4"/>
      <c r="B1" s="4"/>
      <c r="C1" s="4"/>
      <c r="D1" s="4"/>
      <c r="E1" s="4"/>
      <c r="F1" s="4"/>
      <c r="G1" s="4"/>
      <c r="H1" s="4"/>
      <c r="I1" s="4"/>
      <c r="J1" s="4"/>
      <c r="K1" s="4"/>
      <c r="L1" s="4"/>
      <c r="M1" s="4"/>
      <c r="N1" s="4"/>
      <c r="O1" s="4"/>
      <c r="P1" s="4"/>
      <c r="Q1" s="942"/>
      <c r="R1" s="942"/>
      <c r="S1" s="942"/>
      <c r="T1" s="942"/>
      <c r="U1" s="942"/>
      <c r="V1" s="942"/>
      <c r="W1" s="942"/>
      <c r="X1" s="942"/>
      <c r="Y1" s="942"/>
      <c r="Z1" s="942"/>
      <c r="AA1" s="942"/>
      <c r="AB1" s="942"/>
      <c r="AC1" s="942"/>
      <c r="AD1" s="942"/>
      <c r="AE1" s="942"/>
      <c r="AF1" s="942"/>
      <c r="AG1" s="942"/>
      <c r="AH1" s="942"/>
      <c r="AI1" s="942"/>
      <c r="AJ1" s="942"/>
      <c r="AK1" s="942"/>
      <c r="AL1" s="942"/>
      <c r="AM1" s="942"/>
      <c r="AN1" s="942"/>
      <c r="AO1" s="942"/>
      <c r="AP1" s="942"/>
      <c r="AQ1" s="942"/>
      <c r="AR1" s="942"/>
      <c r="AS1" s="942"/>
    </row>
    <row r="2" spans="1:45" ht="30" customHeight="1" thickTop="1" thickBot="1" x14ac:dyDescent="0.2">
      <c r="A2" s="4"/>
      <c r="B2" s="2330" t="str">
        <f>'2'!$B$2</f>
        <v>CAED GESTION</v>
      </c>
      <c r="C2" s="2331"/>
      <c r="D2" s="2325" t="str">
        <f>'1'!$E$2</f>
        <v>PLAN de NEGOCIO</v>
      </c>
      <c r="E2" s="2325"/>
      <c r="F2" s="2325"/>
      <c r="G2" s="2325"/>
      <c r="H2" s="2325"/>
      <c r="I2" s="2871" t="s">
        <v>587</v>
      </c>
      <c r="J2" s="2871"/>
      <c r="K2" s="2338" t="s">
        <v>712</v>
      </c>
      <c r="L2" s="2338"/>
      <c r="M2" s="2338"/>
      <c r="N2" s="2338"/>
      <c r="O2" s="2339"/>
      <c r="P2" s="4"/>
      <c r="Q2" s="942"/>
      <c r="R2" s="942"/>
      <c r="S2" s="942"/>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row>
    <row r="3" spans="1:45" ht="15" customHeight="1" thickTop="1" x14ac:dyDescent="0.15">
      <c r="A3" s="4"/>
      <c r="B3" s="4"/>
      <c r="C3" s="4"/>
      <c r="D3" s="4"/>
      <c r="E3" s="4"/>
      <c r="F3" s="4"/>
      <c r="G3" s="4"/>
      <c r="H3" s="4"/>
      <c r="I3" s="4"/>
      <c r="J3" s="4"/>
      <c r="K3" s="4"/>
      <c r="L3" s="4"/>
      <c r="M3" s="4"/>
      <c r="N3" s="4"/>
      <c r="O3" s="4"/>
      <c r="P3" s="4"/>
      <c r="Q3" s="942"/>
      <c r="R3" s="942"/>
      <c r="S3" s="942"/>
      <c r="T3" s="942"/>
      <c r="U3" s="942"/>
      <c r="V3" s="942"/>
      <c r="W3" s="942"/>
      <c r="X3" s="942"/>
      <c r="Y3" s="942"/>
      <c r="Z3" s="942"/>
      <c r="AA3" s="942"/>
      <c r="AB3" s="942"/>
      <c r="AC3" s="942"/>
      <c r="AD3" s="942"/>
      <c r="AE3" s="942"/>
      <c r="AF3" s="942"/>
      <c r="AG3" s="942"/>
      <c r="AH3" s="942"/>
      <c r="AI3" s="942"/>
      <c r="AJ3" s="942"/>
      <c r="AK3" s="942"/>
      <c r="AL3" s="942"/>
      <c r="AM3" s="942"/>
      <c r="AN3" s="942"/>
      <c r="AO3" s="942"/>
      <c r="AP3" s="942"/>
      <c r="AQ3" s="942"/>
      <c r="AR3" s="942"/>
      <c r="AS3" s="942"/>
    </row>
    <row r="4" spans="1:45" ht="20" customHeight="1" x14ac:dyDescent="0.2">
      <c r="A4" s="4"/>
      <c r="B4" s="2350"/>
      <c r="C4" s="2351"/>
      <c r="D4" s="2351"/>
      <c r="E4" s="2351"/>
      <c r="F4" s="2351"/>
      <c r="G4" s="2351"/>
      <c r="H4" s="2351"/>
      <c r="I4" s="2351"/>
      <c r="J4" s="2351"/>
      <c r="K4" s="2351"/>
      <c r="L4" s="2351"/>
      <c r="M4" s="2351"/>
      <c r="N4" s="2351"/>
      <c r="O4" s="2352"/>
      <c r="P4" s="4"/>
      <c r="Q4" s="942"/>
      <c r="R4" s="942"/>
      <c r="S4" s="942"/>
      <c r="T4" s="942"/>
      <c r="U4" s="942"/>
      <c r="V4" s="942"/>
      <c r="W4" s="942"/>
      <c r="X4" s="942"/>
      <c r="Y4" s="942"/>
      <c r="Z4" s="942"/>
      <c r="AA4" s="942"/>
      <c r="AB4" s="942"/>
      <c r="AC4" s="942"/>
      <c r="AD4" s="942"/>
      <c r="AE4" s="942"/>
      <c r="AF4" s="942"/>
      <c r="AG4" s="942"/>
      <c r="AH4" s="942"/>
      <c r="AI4" s="942"/>
      <c r="AJ4" s="942"/>
      <c r="AK4" s="942"/>
      <c r="AL4" s="942"/>
      <c r="AM4" s="942"/>
      <c r="AN4" s="942"/>
      <c r="AO4" s="942"/>
      <c r="AP4" s="942"/>
      <c r="AQ4" s="942"/>
      <c r="AR4" s="942"/>
      <c r="AS4" s="942"/>
    </row>
    <row r="5" spans="1:45" ht="18" x14ac:dyDescent="0.2">
      <c r="A5" s="4"/>
      <c r="B5" s="767"/>
      <c r="C5" s="760"/>
      <c r="D5" s="760"/>
      <c r="E5" s="760"/>
      <c r="F5" s="760"/>
      <c r="G5" s="760"/>
      <c r="H5" s="760"/>
      <c r="I5" s="760"/>
      <c r="J5" s="760"/>
      <c r="K5" s="760"/>
      <c r="L5" s="760"/>
      <c r="M5" s="760"/>
      <c r="N5" s="760"/>
      <c r="O5" s="768"/>
      <c r="P5" s="4"/>
      <c r="Q5" s="942"/>
      <c r="R5" s="942"/>
      <c r="S5" s="942"/>
      <c r="T5" s="942"/>
      <c r="U5" s="942"/>
      <c r="V5" s="942"/>
      <c r="W5" s="942"/>
      <c r="X5" s="942"/>
      <c r="Y5" s="942"/>
      <c r="Z5" s="942"/>
      <c r="AA5" s="942"/>
      <c r="AB5" s="942"/>
      <c r="AC5" s="942"/>
      <c r="AD5" s="942"/>
      <c r="AE5" s="942"/>
      <c r="AF5" s="942"/>
      <c r="AG5" s="942"/>
      <c r="AH5" s="942"/>
      <c r="AI5" s="942"/>
      <c r="AJ5" s="942"/>
      <c r="AK5" s="942"/>
      <c r="AL5" s="942"/>
      <c r="AM5" s="942"/>
      <c r="AN5" s="942"/>
      <c r="AO5" s="942"/>
      <c r="AP5" s="942"/>
      <c r="AQ5" s="942"/>
      <c r="AR5" s="942"/>
      <c r="AS5" s="942"/>
    </row>
    <row r="6" spans="1:45" ht="16" x14ac:dyDescent="0.2">
      <c r="A6" s="4"/>
      <c r="B6" s="2343"/>
      <c r="C6" s="2344"/>
      <c r="D6" s="2344"/>
      <c r="E6" s="2344"/>
      <c r="F6" s="2344"/>
      <c r="G6" s="2344"/>
      <c r="H6" s="2344"/>
      <c r="I6" s="2344"/>
      <c r="J6" s="2344"/>
      <c r="K6" s="2344"/>
      <c r="L6" s="2344"/>
      <c r="M6" s="2344"/>
      <c r="N6" s="2344"/>
      <c r="O6" s="2345"/>
      <c r="P6" s="4"/>
      <c r="Q6" s="942"/>
      <c r="R6" s="942"/>
      <c r="S6" s="942"/>
      <c r="T6" s="942"/>
      <c r="U6" s="942"/>
      <c r="V6" s="942"/>
      <c r="W6" s="942"/>
      <c r="X6" s="942"/>
      <c r="Y6" s="942"/>
      <c r="Z6" s="942"/>
      <c r="AA6" s="942"/>
      <c r="AB6" s="942"/>
      <c r="AC6" s="942"/>
      <c r="AD6" s="942"/>
      <c r="AE6" s="942"/>
      <c r="AF6" s="942"/>
      <c r="AG6" s="942"/>
      <c r="AH6" s="942"/>
      <c r="AI6" s="942"/>
      <c r="AJ6" s="942"/>
      <c r="AK6" s="942"/>
      <c r="AL6" s="942"/>
      <c r="AM6" s="942"/>
      <c r="AN6" s="942"/>
      <c r="AO6" s="942"/>
      <c r="AP6" s="942"/>
      <c r="AQ6" s="942"/>
      <c r="AR6" s="942"/>
      <c r="AS6" s="942"/>
    </row>
    <row r="7" spans="1:45" ht="49.5" customHeight="1" x14ac:dyDescent="0.2">
      <c r="A7" s="4"/>
      <c r="B7" s="767"/>
      <c r="C7" s="760"/>
      <c r="D7" s="760"/>
      <c r="E7" s="760"/>
      <c r="F7" s="760"/>
      <c r="G7" s="760"/>
      <c r="H7" s="760"/>
      <c r="I7" s="760"/>
      <c r="J7" s="760"/>
      <c r="K7" s="760"/>
      <c r="L7" s="760"/>
      <c r="M7" s="760"/>
      <c r="N7" s="760"/>
      <c r="O7" s="768"/>
      <c r="P7" s="4"/>
      <c r="Q7" s="942"/>
      <c r="R7" s="942"/>
      <c r="S7" s="942"/>
      <c r="T7" s="942"/>
      <c r="U7" s="942"/>
      <c r="V7" s="942"/>
      <c r="W7" s="942"/>
      <c r="X7" s="942"/>
      <c r="Y7" s="942"/>
      <c r="Z7" s="942"/>
      <c r="AA7" s="942"/>
      <c r="AB7" s="942"/>
      <c r="AC7" s="942"/>
      <c r="AD7" s="942"/>
      <c r="AE7" s="942"/>
      <c r="AF7" s="942"/>
      <c r="AG7" s="942"/>
      <c r="AH7" s="942"/>
      <c r="AI7" s="942"/>
      <c r="AJ7" s="942"/>
      <c r="AK7" s="942"/>
      <c r="AL7" s="942"/>
      <c r="AM7" s="942"/>
      <c r="AN7" s="942"/>
      <c r="AO7" s="942"/>
      <c r="AP7" s="942"/>
      <c r="AQ7" s="942"/>
      <c r="AR7" s="942"/>
      <c r="AS7" s="942"/>
    </row>
    <row r="8" spans="1:45" ht="69.75" customHeight="1" x14ac:dyDescent="0.2">
      <c r="A8" s="4"/>
      <c r="B8" s="767"/>
      <c r="C8" s="760"/>
      <c r="D8" s="760"/>
      <c r="E8" s="760"/>
      <c r="F8" s="760"/>
      <c r="G8" s="760"/>
      <c r="H8" s="760"/>
      <c r="I8" s="760"/>
      <c r="J8" s="760"/>
      <c r="K8" s="760"/>
      <c r="L8" s="760"/>
      <c r="M8" s="760"/>
      <c r="N8" s="760"/>
      <c r="O8" s="768"/>
      <c r="P8" s="4"/>
      <c r="Q8" s="942"/>
      <c r="R8" s="942"/>
      <c r="S8" s="942"/>
      <c r="T8" s="942"/>
      <c r="U8" s="942"/>
      <c r="V8" s="942"/>
      <c r="W8" s="942"/>
      <c r="X8" s="942"/>
      <c r="Y8" s="942"/>
      <c r="Z8" s="942"/>
      <c r="AA8" s="942"/>
      <c r="AB8" s="942"/>
      <c r="AC8" s="942"/>
      <c r="AD8" s="942"/>
      <c r="AE8" s="942"/>
      <c r="AF8" s="942"/>
      <c r="AG8" s="942"/>
      <c r="AH8" s="942"/>
      <c r="AI8" s="942"/>
      <c r="AJ8" s="942"/>
      <c r="AK8" s="942"/>
      <c r="AL8" s="942"/>
      <c r="AM8" s="942"/>
      <c r="AN8" s="942"/>
      <c r="AO8" s="942"/>
      <c r="AP8" s="942"/>
      <c r="AQ8" s="942"/>
      <c r="AR8" s="942"/>
      <c r="AS8" s="942"/>
    </row>
    <row r="9" spans="1:45" ht="24.75" customHeight="1" x14ac:dyDescent="0.2">
      <c r="A9" s="4"/>
      <c r="B9" s="767"/>
      <c r="C9" s="760"/>
      <c r="D9" s="760"/>
      <c r="E9" s="760"/>
      <c r="F9" s="760"/>
      <c r="G9" s="760"/>
      <c r="H9" s="760"/>
      <c r="I9" s="760"/>
      <c r="J9" s="760"/>
      <c r="K9" s="760"/>
      <c r="L9" s="760"/>
      <c r="M9" s="760"/>
      <c r="N9" s="760"/>
      <c r="O9" s="768"/>
      <c r="P9" s="4"/>
      <c r="Q9" s="942"/>
      <c r="R9" s="942"/>
      <c r="S9" s="942"/>
      <c r="T9" s="942"/>
      <c r="U9" s="942"/>
      <c r="V9" s="942"/>
      <c r="W9" s="942"/>
      <c r="X9" s="942"/>
      <c r="Y9" s="942"/>
      <c r="Z9" s="942"/>
      <c r="AA9" s="942"/>
      <c r="AB9" s="942"/>
      <c r="AC9" s="942"/>
      <c r="AD9" s="942"/>
      <c r="AE9" s="942"/>
      <c r="AF9" s="942"/>
      <c r="AG9" s="942"/>
      <c r="AH9" s="942"/>
      <c r="AI9" s="942"/>
      <c r="AJ9" s="942"/>
      <c r="AK9" s="942"/>
      <c r="AL9" s="942"/>
      <c r="AM9" s="942"/>
      <c r="AN9" s="942"/>
      <c r="AO9" s="942"/>
      <c r="AP9" s="942"/>
      <c r="AQ9" s="942"/>
      <c r="AR9" s="942"/>
      <c r="AS9" s="942"/>
    </row>
    <row r="10" spans="1:45" ht="18" customHeight="1" x14ac:dyDescent="0.2">
      <c r="A10" s="4"/>
      <c r="B10" s="841"/>
      <c r="C10" s="840" t="s">
        <v>713</v>
      </c>
      <c r="D10" s="2003"/>
      <c r="E10" s="2003"/>
      <c r="F10" s="760"/>
      <c r="G10" s="760"/>
      <c r="H10" s="760"/>
      <c r="I10" s="760"/>
      <c r="J10" s="760"/>
      <c r="K10" s="760"/>
      <c r="L10" s="760"/>
      <c r="M10" s="760"/>
      <c r="N10" s="760"/>
      <c r="O10" s="768"/>
      <c r="P10" s="4"/>
      <c r="Q10" s="942"/>
      <c r="R10" s="942"/>
      <c r="S10" s="942"/>
      <c r="T10" s="942"/>
      <c r="U10" s="942"/>
      <c r="V10" s="942"/>
      <c r="W10" s="942"/>
      <c r="X10" s="942"/>
      <c r="Y10" s="942"/>
      <c r="Z10" s="942"/>
      <c r="AA10" s="942"/>
      <c r="AB10" s="942"/>
      <c r="AC10" s="942"/>
      <c r="AD10" s="942"/>
      <c r="AE10" s="942"/>
      <c r="AF10" s="942"/>
      <c r="AG10" s="942"/>
      <c r="AH10" s="942"/>
      <c r="AI10" s="942"/>
      <c r="AJ10" s="942"/>
      <c r="AK10" s="942"/>
      <c r="AL10" s="942"/>
      <c r="AM10" s="942"/>
      <c r="AN10" s="942"/>
      <c r="AO10" s="942"/>
      <c r="AP10" s="942"/>
      <c r="AQ10" s="942"/>
      <c r="AR10" s="942"/>
      <c r="AS10" s="942"/>
    </row>
    <row r="11" spans="1:45" ht="15" customHeight="1" x14ac:dyDescent="0.2">
      <c r="A11" s="4"/>
      <c r="B11" s="767"/>
      <c r="C11" s="760"/>
      <c r="D11" s="760"/>
      <c r="E11" s="760"/>
      <c r="F11" s="760"/>
      <c r="G11" s="760"/>
      <c r="H11" s="760"/>
      <c r="I11" s="760"/>
      <c r="J11" s="760"/>
      <c r="K11" s="760"/>
      <c r="L11" s="760"/>
      <c r="M11" s="760"/>
      <c r="N11" s="760"/>
      <c r="O11" s="768"/>
      <c r="P11" s="4"/>
      <c r="Q11" s="942"/>
      <c r="R11" s="942"/>
      <c r="S11" s="942"/>
      <c r="T11" s="942"/>
      <c r="U11" s="942"/>
      <c r="V11" s="942"/>
      <c r="W11" s="942"/>
      <c r="X11" s="942"/>
      <c r="Y11" s="942"/>
      <c r="Z11" s="942"/>
      <c r="AA11" s="942"/>
      <c r="AB11" s="942"/>
      <c r="AC11" s="942"/>
      <c r="AD11" s="942"/>
      <c r="AE11" s="942"/>
      <c r="AF11" s="942"/>
      <c r="AG11" s="942"/>
      <c r="AH11" s="942"/>
      <c r="AI11" s="942"/>
      <c r="AJ11" s="942"/>
      <c r="AK11" s="942"/>
      <c r="AL11" s="942"/>
      <c r="AM11" s="942"/>
      <c r="AN11" s="942"/>
      <c r="AO11" s="942"/>
      <c r="AP11" s="942"/>
      <c r="AQ11" s="942"/>
      <c r="AR11" s="942"/>
      <c r="AS11" s="942"/>
    </row>
    <row r="12" spans="1:45" ht="20" customHeight="1" x14ac:dyDescent="0.2">
      <c r="A12" s="4"/>
      <c r="B12" s="2006" t="s">
        <v>1439</v>
      </c>
      <c r="C12" s="2007" t="s">
        <v>1466</v>
      </c>
      <c r="D12" s="2115" t="s">
        <v>1024</v>
      </c>
      <c r="E12" s="2005" t="s">
        <v>714</v>
      </c>
      <c r="F12" s="2004"/>
      <c r="G12" s="2004"/>
      <c r="H12" s="2004"/>
      <c r="I12" s="2004"/>
      <c r="J12" s="2004"/>
      <c r="K12" s="2004"/>
      <c r="L12" s="2004"/>
      <c r="M12" s="2004"/>
      <c r="N12" s="2004"/>
      <c r="O12" s="2035" t="s">
        <v>586</v>
      </c>
      <c r="P12" s="4"/>
      <c r="Q12" s="942"/>
      <c r="R12" s="942"/>
      <c r="S12" s="942"/>
      <c r="T12" s="942"/>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row>
    <row r="13" spans="1:45" ht="20" customHeight="1" x14ac:dyDescent="0.2">
      <c r="A13" s="4"/>
      <c r="B13" s="2006" t="s">
        <v>1442</v>
      </c>
      <c r="C13" s="2007" t="s">
        <v>715</v>
      </c>
      <c r="D13" s="2115" t="s">
        <v>1024</v>
      </c>
      <c r="E13" s="2005" t="s">
        <v>716</v>
      </c>
      <c r="F13" s="2004"/>
      <c r="G13" s="2004"/>
      <c r="H13" s="2004"/>
      <c r="I13" s="2004"/>
      <c r="J13" s="2004"/>
      <c r="K13" s="2004"/>
      <c r="L13" s="2004"/>
      <c r="M13" s="2004"/>
      <c r="N13" s="2004"/>
      <c r="O13" s="2035" t="s">
        <v>586</v>
      </c>
      <c r="P13" s="4"/>
      <c r="Q13" s="942"/>
      <c r="R13" s="942"/>
      <c r="S13" s="942"/>
      <c r="T13" s="942"/>
      <c r="U13" s="942"/>
      <c r="V13" s="942"/>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row>
    <row r="14" spans="1:45" ht="20" customHeight="1" x14ac:dyDescent="0.2">
      <c r="A14" s="4"/>
      <c r="B14" s="2006" t="s">
        <v>717</v>
      </c>
      <c r="C14" s="2007" t="s">
        <v>718</v>
      </c>
      <c r="D14" s="2115" t="s">
        <v>1024</v>
      </c>
      <c r="E14" s="2005" t="s">
        <v>719</v>
      </c>
      <c r="F14" s="2004"/>
      <c r="G14" s="2004"/>
      <c r="H14" s="2004"/>
      <c r="I14" s="2004"/>
      <c r="J14" s="2004"/>
      <c r="K14" s="2004"/>
      <c r="L14" s="2004"/>
      <c r="M14" s="2004"/>
      <c r="N14" s="2004"/>
      <c r="O14" s="2035" t="s">
        <v>586</v>
      </c>
      <c r="P14" s="4"/>
      <c r="Q14" s="942"/>
      <c r="R14" s="942"/>
      <c r="S14" s="942"/>
      <c r="T14" s="942"/>
      <c r="U14" s="942"/>
      <c r="V14" s="942"/>
      <c r="W14" s="942"/>
      <c r="X14" s="942"/>
      <c r="Y14" s="942"/>
      <c r="Z14" s="942"/>
      <c r="AA14" s="942"/>
      <c r="AB14" s="942"/>
      <c r="AC14" s="942"/>
      <c r="AD14" s="942"/>
      <c r="AE14" s="942"/>
      <c r="AF14" s="942"/>
      <c r="AG14" s="942"/>
      <c r="AH14" s="942"/>
      <c r="AI14" s="942"/>
      <c r="AJ14" s="942"/>
      <c r="AK14" s="942"/>
      <c r="AL14" s="942"/>
      <c r="AM14" s="942"/>
      <c r="AN14" s="942"/>
      <c r="AO14" s="942"/>
      <c r="AP14" s="942"/>
      <c r="AQ14" s="942"/>
      <c r="AR14" s="942"/>
      <c r="AS14" s="942"/>
    </row>
    <row r="15" spans="1:45" ht="20" customHeight="1" x14ac:dyDescent="0.2">
      <c r="A15" s="4"/>
      <c r="B15" s="2006" t="s">
        <v>722</v>
      </c>
      <c r="C15" s="2007" t="s">
        <v>720</v>
      </c>
      <c r="D15" s="2115" t="s">
        <v>1024</v>
      </c>
      <c r="E15" s="2005" t="s">
        <v>721</v>
      </c>
      <c r="F15" s="2004"/>
      <c r="G15" s="2004"/>
      <c r="H15" s="2004"/>
      <c r="I15" s="2004"/>
      <c r="J15" s="2004"/>
      <c r="K15" s="2004"/>
      <c r="L15" s="2004"/>
      <c r="M15" s="2004"/>
      <c r="N15" s="2004"/>
      <c r="O15" s="2035" t="s">
        <v>586</v>
      </c>
      <c r="P15" s="4"/>
      <c r="Q15" s="942"/>
      <c r="R15" s="942"/>
      <c r="S15" s="942"/>
      <c r="T15" s="942"/>
      <c r="U15" s="942"/>
      <c r="V15" s="942"/>
      <c r="W15" s="942"/>
      <c r="X15" s="942"/>
      <c r="Y15" s="942"/>
      <c r="Z15" s="942"/>
      <c r="AA15" s="942"/>
      <c r="AB15" s="942"/>
      <c r="AC15" s="942"/>
      <c r="AD15" s="942"/>
      <c r="AE15" s="942"/>
      <c r="AF15" s="942"/>
      <c r="AG15" s="942"/>
      <c r="AH15" s="942"/>
      <c r="AI15" s="942"/>
      <c r="AJ15" s="942"/>
      <c r="AK15" s="942"/>
      <c r="AL15" s="942"/>
      <c r="AM15" s="942"/>
      <c r="AN15" s="942"/>
      <c r="AO15" s="942"/>
      <c r="AP15" s="942"/>
      <c r="AQ15" s="942"/>
      <c r="AR15" s="942"/>
      <c r="AS15" s="942"/>
    </row>
    <row r="16" spans="1:45" ht="20" customHeight="1" x14ac:dyDescent="0.2">
      <c r="A16" s="4"/>
      <c r="B16" s="2006" t="s">
        <v>723</v>
      </c>
      <c r="C16" s="2112" t="s">
        <v>715</v>
      </c>
      <c r="D16" s="2111" t="s">
        <v>411</v>
      </c>
      <c r="E16" s="2005" t="s">
        <v>1373</v>
      </c>
      <c r="F16" s="2004"/>
      <c r="G16" s="2004"/>
      <c r="H16" s="2004"/>
      <c r="I16" s="2004"/>
      <c r="J16" s="2004"/>
      <c r="K16" s="2004"/>
      <c r="L16" s="2004"/>
      <c r="M16" s="2004"/>
      <c r="N16" s="2004"/>
      <c r="O16" s="2035" t="s">
        <v>586</v>
      </c>
      <c r="P16" s="4"/>
      <c r="Q16" s="942"/>
      <c r="R16" s="942"/>
      <c r="S16" s="942"/>
      <c r="T16" s="942"/>
      <c r="U16" s="942"/>
      <c r="V16" s="942"/>
      <c r="W16" s="942"/>
      <c r="X16" s="942"/>
      <c r="Y16" s="942"/>
      <c r="Z16" s="942"/>
      <c r="AA16" s="942"/>
      <c r="AB16" s="942"/>
      <c r="AC16" s="942"/>
      <c r="AD16" s="942"/>
      <c r="AE16" s="942"/>
      <c r="AF16" s="942"/>
      <c r="AG16" s="942"/>
      <c r="AH16" s="942"/>
      <c r="AI16" s="942"/>
      <c r="AJ16" s="942"/>
      <c r="AK16" s="942"/>
      <c r="AL16" s="942"/>
      <c r="AM16" s="942"/>
      <c r="AN16" s="942"/>
      <c r="AO16" s="942"/>
      <c r="AP16" s="942"/>
      <c r="AQ16" s="942"/>
      <c r="AR16" s="942"/>
      <c r="AS16" s="942"/>
    </row>
    <row r="17" spans="1:45" ht="20" customHeight="1" x14ac:dyDescent="0.2">
      <c r="A17" s="4"/>
      <c r="B17" s="2006" t="s">
        <v>724</v>
      </c>
      <c r="C17" s="2112" t="s">
        <v>720</v>
      </c>
      <c r="D17" s="2111" t="s">
        <v>411</v>
      </c>
      <c r="E17" s="2005" t="s">
        <v>1370</v>
      </c>
      <c r="F17" s="2004"/>
      <c r="G17" s="2004"/>
      <c r="H17" s="2004"/>
      <c r="I17" s="2004"/>
      <c r="J17" s="2004"/>
      <c r="K17" s="2004"/>
      <c r="L17" s="2004"/>
      <c r="M17" s="2004"/>
      <c r="N17" s="2004"/>
      <c r="O17" s="2035" t="s">
        <v>586</v>
      </c>
      <c r="P17" s="4"/>
      <c r="Q17" s="942"/>
      <c r="R17" s="942"/>
      <c r="S17" s="942"/>
      <c r="T17" s="942"/>
      <c r="U17" s="942"/>
      <c r="V17" s="942"/>
      <c r="W17" s="942"/>
      <c r="X17" s="942"/>
      <c r="Y17" s="942"/>
      <c r="Z17" s="942"/>
      <c r="AA17" s="942"/>
      <c r="AB17" s="942"/>
      <c r="AC17" s="942"/>
      <c r="AD17" s="942"/>
      <c r="AE17" s="942"/>
      <c r="AF17" s="942"/>
      <c r="AG17" s="942"/>
      <c r="AH17" s="942"/>
      <c r="AI17" s="942"/>
      <c r="AJ17" s="942"/>
      <c r="AK17" s="942"/>
      <c r="AL17" s="942"/>
      <c r="AM17" s="942"/>
      <c r="AN17" s="942"/>
      <c r="AO17" s="942"/>
      <c r="AP17" s="942"/>
      <c r="AQ17" s="942"/>
      <c r="AR17" s="942"/>
      <c r="AS17" s="942"/>
    </row>
    <row r="18" spans="1:45" ht="20" customHeight="1" x14ac:dyDescent="0.2">
      <c r="A18" s="4"/>
      <c r="B18" s="2006" t="s">
        <v>725</v>
      </c>
      <c r="C18" s="2112" t="s">
        <v>726</v>
      </c>
      <c r="D18" s="2111" t="s">
        <v>411</v>
      </c>
      <c r="E18" s="2005" t="s">
        <v>1371</v>
      </c>
      <c r="F18" s="2004"/>
      <c r="G18" s="2004"/>
      <c r="H18" s="2004"/>
      <c r="I18" s="2004"/>
      <c r="J18" s="2004"/>
      <c r="K18" s="2004"/>
      <c r="L18" s="2004"/>
      <c r="M18" s="2004"/>
      <c r="N18" s="2004"/>
      <c r="O18" s="2035" t="s">
        <v>586</v>
      </c>
      <c r="P18" s="4"/>
      <c r="Q18" s="942"/>
      <c r="R18" s="942"/>
      <c r="S18" s="942"/>
      <c r="T18" s="942"/>
      <c r="U18" s="942"/>
      <c r="V18" s="942"/>
      <c r="W18" s="942"/>
      <c r="X18" s="942"/>
      <c r="Y18" s="942"/>
      <c r="Z18" s="942"/>
      <c r="AA18" s="942"/>
      <c r="AB18" s="942"/>
      <c r="AC18" s="942"/>
      <c r="AD18" s="942"/>
      <c r="AE18" s="942"/>
      <c r="AF18" s="942"/>
      <c r="AG18" s="942"/>
      <c r="AH18" s="942"/>
      <c r="AI18" s="942"/>
      <c r="AJ18" s="942"/>
      <c r="AK18" s="942"/>
      <c r="AL18" s="942"/>
      <c r="AM18" s="942"/>
      <c r="AN18" s="942"/>
      <c r="AO18" s="942"/>
      <c r="AP18" s="942"/>
      <c r="AQ18" s="942"/>
      <c r="AR18" s="942"/>
      <c r="AS18" s="942"/>
    </row>
    <row r="19" spans="1:45" ht="20" customHeight="1" x14ac:dyDescent="0.2">
      <c r="A19" s="4"/>
      <c r="B19" s="2006" t="s">
        <v>727</v>
      </c>
      <c r="C19" s="2113" t="s">
        <v>711</v>
      </c>
      <c r="D19" s="2114" t="s">
        <v>728</v>
      </c>
      <c r="E19" s="2005" t="s">
        <v>1372</v>
      </c>
      <c r="F19" s="2004"/>
      <c r="G19" s="2004"/>
      <c r="H19" s="2004"/>
      <c r="I19" s="2004"/>
      <c r="J19" s="2004"/>
      <c r="K19" s="2004"/>
      <c r="L19" s="2004"/>
      <c r="M19" s="2004"/>
      <c r="N19" s="2004"/>
      <c r="O19" s="2035" t="s">
        <v>586</v>
      </c>
      <c r="P19" s="4"/>
      <c r="Q19" s="942"/>
      <c r="R19" s="942"/>
      <c r="S19" s="942"/>
      <c r="T19" s="942"/>
      <c r="U19" s="942"/>
      <c r="V19" s="942"/>
      <c r="W19" s="942"/>
      <c r="X19" s="942"/>
      <c r="Y19" s="942"/>
      <c r="Z19" s="942"/>
      <c r="AA19" s="942"/>
      <c r="AB19" s="942"/>
      <c r="AC19" s="942"/>
      <c r="AD19" s="942"/>
      <c r="AE19" s="942"/>
      <c r="AF19" s="942"/>
      <c r="AG19" s="942"/>
      <c r="AH19" s="942"/>
      <c r="AI19" s="942"/>
      <c r="AJ19" s="942"/>
      <c r="AK19" s="942"/>
      <c r="AL19" s="942"/>
      <c r="AM19" s="942"/>
      <c r="AN19" s="942"/>
      <c r="AO19" s="942"/>
      <c r="AP19" s="942"/>
      <c r="AQ19" s="942"/>
      <c r="AR19" s="942"/>
      <c r="AS19" s="942"/>
    </row>
    <row r="20" spans="1:45" ht="15" customHeight="1" x14ac:dyDescent="0.2">
      <c r="A20" s="4"/>
      <c r="B20" s="2008"/>
      <c r="C20" s="2009"/>
      <c r="D20" s="2010"/>
      <c r="E20" s="2011"/>
      <c r="F20" s="2010"/>
      <c r="G20" s="2010"/>
      <c r="H20" s="2010"/>
      <c r="I20" s="2010"/>
      <c r="J20" s="2010"/>
      <c r="K20" s="2010"/>
      <c r="L20" s="2010"/>
      <c r="M20" s="2010"/>
      <c r="N20" s="2010"/>
      <c r="O20" s="2012"/>
      <c r="P20" s="4"/>
      <c r="Q20" s="942"/>
      <c r="R20" s="942"/>
      <c r="S20" s="942"/>
      <c r="T20" s="942"/>
      <c r="U20" s="942"/>
      <c r="V20" s="942"/>
      <c r="W20" s="942"/>
      <c r="X20" s="942"/>
      <c r="Y20" s="942"/>
      <c r="Z20" s="942"/>
      <c r="AA20" s="942"/>
      <c r="AB20" s="942"/>
      <c r="AC20" s="942"/>
      <c r="AD20" s="942"/>
      <c r="AE20" s="942"/>
      <c r="AF20" s="942"/>
      <c r="AG20" s="942"/>
      <c r="AH20" s="942"/>
      <c r="AI20" s="942"/>
      <c r="AJ20" s="942"/>
      <c r="AK20" s="942"/>
      <c r="AL20" s="942"/>
      <c r="AM20" s="942"/>
      <c r="AN20" s="942"/>
      <c r="AO20" s="942"/>
      <c r="AP20" s="942"/>
      <c r="AQ20" s="942"/>
      <c r="AR20" s="942"/>
      <c r="AS20" s="942"/>
    </row>
    <row r="21" spans="1:45" ht="17" thickBot="1" x14ac:dyDescent="0.25">
      <c r="A21" s="4"/>
      <c r="B21" s="4"/>
      <c r="C21" s="4"/>
      <c r="D21" s="4"/>
      <c r="E21" s="4"/>
      <c r="F21" s="4"/>
      <c r="G21" s="4"/>
      <c r="H21" s="4"/>
      <c r="I21" s="4"/>
      <c r="J21" s="4"/>
      <c r="K21" s="4"/>
      <c r="L21" s="2036"/>
      <c r="M21" s="2036"/>
      <c r="N21" s="2036"/>
      <c r="O21" s="4"/>
      <c r="P21" s="4"/>
      <c r="Q21" s="942"/>
      <c r="R21" s="942"/>
      <c r="S21" s="942"/>
      <c r="T21" s="942"/>
      <c r="U21" s="942"/>
      <c r="V21" s="942"/>
      <c r="W21" s="942"/>
      <c r="X21" s="942"/>
      <c r="Y21" s="942"/>
      <c r="Z21" s="942"/>
      <c r="AA21" s="942"/>
      <c r="AB21" s="942"/>
      <c r="AC21" s="942"/>
      <c r="AD21" s="942"/>
      <c r="AE21" s="942"/>
      <c r="AF21" s="942"/>
      <c r="AG21" s="942"/>
      <c r="AH21" s="942"/>
      <c r="AI21" s="942"/>
      <c r="AJ21" s="942"/>
      <c r="AK21" s="942"/>
      <c r="AL21" s="942"/>
      <c r="AM21" s="942"/>
      <c r="AN21" s="942"/>
      <c r="AO21" s="942"/>
      <c r="AP21" s="942"/>
      <c r="AQ21" s="942"/>
      <c r="AR21" s="942"/>
      <c r="AS21" s="942"/>
    </row>
    <row r="22" spans="1:45" ht="17" thickBot="1" x14ac:dyDescent="0.2">
      <c r="A22" s="4"/>
      <c r="B22" s="4"/>
      <c r="C22" s="4"/>
      <c r="D22" s="4"/>
      <c r="E22" s="4"/>
      <c r="F22" s="4"/>
      <c r="G22" s="4"/>
      <c r="H22" s="4"/>
      <c r="I22" s="4"/>
      <c r="J22" s="4"/>
      <c r="K22" s="4"/>
      <c r="L22" s="2320" t="s">
        <v>1684</v>
      </c>
      <c r="M22" s="2346"/>
      <c r="N22" s="2321"/>
      <c r="O22" s="4"/>
      <c r="P22" s="4"/>
      <c r="Q22" s="942"/>
      <c r="R22" s="942"/>
      <c r="S22" s="942"/>
      <c r="T22" s="942"/>
      <c r="U22" s="942"/>
      <c r="V22" s="942"/>
      <c r="W22" s="942"/>
      <c r="X22" s="942"/>
      <c r="Y22" s="942"/>
      <c r="Z22" s="942"/>
      <c r="AA22" s="942"/>
      <c r="AB22" s="942"/>
      <c r="AC22" s="942"/>
      <c r="AD22" s="942"/>
      <c r="AE22" s="942"/>
      <c r="AF22" s="942"/>
      <c r="AG22" s="942"/>
      <c r="AH22" s="942"/>
      <c r="AI22" s="942"/>
      <c r="AJ22" s="942"/>
      <c r="AK22" s="942"/>
      <c r="AL22" s="942"/>
      <c r="AM22" s="942"/>
      <c r="AN22" s="942"/>
      <c r="AO22" s="942"/>
      <c r="AP22" s="942"/>
      <c r="AQ22" s="942"/>
      <c r="AR22" s="942"/>
      <c r="AS22" s="942"/>
    </row>
    <row r="23" spans="1:45" ht="5" customHeight="1" thickBot="1" x14ac:dyDescent="0.25">
      <c r="A23" s="4"/>
      <c r="B23" s="4"/>
      <c r="C23" s="4"/>
      <c r="D23" s="4"/>
      <c r="E23" s="4"/>
      <c r="F23" s="4"/>
      <c r="G23" s="4"/>
      <c r="H23" s="4"/>
      <c r="I23" s="4"/>
      <c r="J23" s="4"/>
      <c r="K23" s="4"/>
      <c r="L23" s="2036"/>
      <c r="M23" s="2036"/>
      <c r="N23" s="2036"/>
      <c r="O23" s="4"/>
      <c r="P23" s="4"/>
      <c r="Q23" s="942"/>
      <c r="R23" s="942"/>
      <c r="S23" s="942"/>
      <c r="T23" s="942"/>
      <c r="U23" s="942"/>
      <c r="V23" s="942"/>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2"/>
      <c r="AS23" s="942"/>
    </row>
    <row r="24" spans="1:45" ht="17" thickBot="1" x14ac:dyDescent="0.2">
      <c r="A24" s="4"/>
      <c r="B24" s="4"/>
      <c r="C24" s="4"/>
      <c r="D24" s="4"/>
      <c r="E24" s="4"/>
      <c r="F24" s="4"/>
      <c r="G24" s="4"/>
      <c r="H24" s="4"/>
      <c r="I24" s="4"/>
      <c r="J24" s="4"/>
      <c r="K24" s="4"/>
      <c r="L24" s="2340" t="s">
        <v>1682</v>
      </c>
      <c r="M24" s="2341"/>
      <c r="N24" s="2342"/>
      <c r="O24" s="4"/>
      <c r="P24" s="4"/>
      <c r="Q24" s="942"/>
      <c r="R24" s="942"/>
      <c r="S24" s="942"/>
      <c r="T24" s="942"/>
      <c r="U24" s="942"/>
      <c r="V24" s="942"/>
      <c r="W24" s="942"/>
      <c r="X24" s="942"/>
      <c r="Y24" s="942"/>
      <c r="Z24" s="942"/>
      <c r="AA24" s="942"/>
      <c r="AB24" s="942"/>
      <c r="AC24" s="942"/>
      <c r="AD24" s="942"/>
      <c r="AE24" s="942"/>
      <c r="AF24" s="942"/>
      <c r="AG24" s="942"/>
      <c r="AH24" s="942"/>
      <c r="AI24" s="942"/>
      <c r="AJ24" s="942"/>
      <c r="AK24" s="942"/>
      <c r="AL24" s="942"/>
      <c r="AM24" s="942"/>
      <c r="AN24" s="942"/>
      <c r="AO24" s="942"/>
      <c r="AP24" s="942"/>
      <c r="AQ24" s="942"/>
      <c r="AR24" s="942"/>
      <c r="AS24" s="942"/>
    </row>
    <row r="25" spans="1:45" ht="5" customHeight="1" x14ac:dyDescent="0.15">
      <c r="A25" s="4"/>
      <c r="B25" s="4"/>
      <c r="C25" s="4"/>
      <c r="D25" s="4"/>
      <c r="E25" s="4"/>
      <c r="F25" s="4"/>
      <c r="G25" s="4"/>
      <c r="H25" s="4"/>
      <c r="I25" s="4"/>
      <c r="J25" s="4"/>
      <c r="K25" s="4"/>
      <c r="L25" s="4"/>
      <c r="M25" s="4"/>
      <c r="N25" s="4"/>
      <c r="O25" s="4"/>
      <c r="P25" s="4"/>
      <c r="Q25" s="942"/>
      <c r="R25" s="942"/>
      <c r="S25" s="942"/>
      <c r="T25" s="942"/>
      <c r="U25" s="942"/>
      <c r="V25" s="942"/>
      <c r="W25" s="942"/>
      <c r="X25" s="942"/>
      <c r="Y25" s="942"/>
      <c r="Z25" s="942"/>
      <c r="AA25" s="942"/>
      <c r="AB25" s="942"/>
      <c r="AC25" s="942"/>
      <c r="AD25" s="942"/>
      <c r="AE25" s="942"/>
      <c r="AF25" s="942"/>
      <c r="AG25" s="942"/>
      <c r="AH25" s="942"/>
      <c r="AI25" s="942"/>
      <c r="AJ25" s="942"/>
      <c r="AK25" s="942"/>
      <c r="AL25" s="942"/>
      <c r="AM25" s="942"/>
      <c r="AN25" s="942"/>
      <c r="AO25" s="942"/>
      <c r="AP25" s="942"/>
      <c r="AQ25" s="942"/>
      <c r="AR25" s="942"/>
      <c r="AS25" s="942"/>
    </row>
    <row r="26" spans="1:45" x14ac:dyDescent="0.15">
      <c r="A26" s="4"/>
      <c r="B26" s="4"/>
      <c r="C26" s="4"/>
      <c r="D26" s="4"/>
      <c r="E26" s="4"/>
      <c r="F26" s="4"/>
      <c r="G26" s="4"/>
      <c r="H26" s="4"/>
      <c r="I26" s="4"/>
      <c r="J26" s="4"/>
      <c r="K26" s="4"/>
      <c r="L26" s="4"/>
      <c r="M26" s="4"/>
      <c r="N26" s="4"/>
      <c r="O26" s="4"/>
      <c r="P26" s="4"/>
      <c r="Q26" s="942"/>
      <c r="R26" s="942"/>
      <c r="S26" s="942"/>
      <c r="T26" s="942"/>
      <c r="U26" s="942"/>
      <c r="V26" s="942"/>
      <c r="W26" s="942"/>
      <c r="X26" s="942"/>
      <c r="Y26" s="942"/>
      <c r="Z26" s="942"/>
      <c r="AA26" s="942"/>
      <c r="AB26" s="942"/>
      <c r="AC26" s="942"/>
      <c r="AD26" s="942"/>
      <c r="AE26" s="942"/>
      <c r="AF26" s="942"/>
      <c r="AG26" s="942"/>
      <c r="AH26" s="942"/>
      <c r="AI26" s="942"/>
      <c r="AJ26" s="942"/>
      <c r="AK26" s="942"/>
      <c r="AL26" s="942"/>
      <c r="AM26" s="942"/>
      <c r="AN26" s="942"/>
      <c r="AO26" s="942"/>
      <c r="AP26" s="942"/>
      <c r="AQ26" s="942"/>
      <c r="AR26" s="942"/>
      <c r="AS26" s="942"/>
    </row>
    <row r="27" spans="1:45" x14ac:dyDescent="0.15">
      <c r="A27" s="4"/>
      <c r="B27" s="4"/>
      <c r="C27" s="4"/>
      <c r="D27" s="4"/>
      <c r="E27" s="4"/>
      <c r="F27" s="4"/>
      <c r="G27" s="4"/>
      <c r="H27" s="4"/>
      <c r="I27" s="4"/>
      <c r="J27" s="4"/>
      <c r="K27" s="4"/>
      <c r="L27" s="4"/>
      <c r="M27" s="4"/>
      <c r="N27" s="4"/>
      <c r="O27" s="4"/>
      <c r="P27" s="4"/>
      <c r="Q27" s="942"/>
      <c r="R27" s="942"/>
      <c r="S27" s="942"/>
      <c r="T27" s="942"/>
      <c r="U27" s="942"/>
      <c r="V27" s="942"/>
      <c r="W27" s="942"/>
      <c r="X27" s="942"/>
      <c r="Y27" s="942"/>
      <c r="Z27" s="942"/>
      <c r="AA27" s="942"/>
      <c r="AB27" s="942"/>
      <c r="AC27" s="942"/>
      <c r="AD27" s="942"/>
      <c r="AE27" s="942"/>
      <c r="AF27" s="942"/>
      <c r="AG27" s="942"/>
      <c r="AH27" s="942"/>
      <c r="AI27" s="942"/>
      <c r="AJ27" s="942"/>
      <c r="AK27" s="942"/>
      <c r="AL27" s="942"/>
      <c r="AM27" s="942"/>
      <c r="AN27" s="942"/>
      <c r="AO27" s="942"/>
      <c r="AP27" s="942"/>
      <c r="AQ27" s="942"/>
      <c r="AR27" s="942"/>
      <c r="AS27" s="942"/>
    </row>
    <row r="28" spans="1:45" x14ac:dyDescent="0.15">
      <c r="A28" s="4"/>
      <c r="B28" s="4"/>
      <c r="C28" s="4"/>
      <c r="D28" s="4"/>
      <c r="E28" s="4"/>
      <c r="F28" s="4"/>
      <c r="G28" s="4"/>
      <c r="H28" s="4"/>
      <c r="I28" s="4"/>
      <c r="J28" s="4"/>
      <c r="K28" s="4"/>
      <c r="L28" s="4"/>
      <c r="M28" s="4"/>
      <c r="N28" s="4"/>
      <c r="O28" s="4"/>
      <c r="P28" s="4"/>
      <c r="Q28" s="942"/>
      <c r="R28" s="942"/>
      <c r="S28" s="942"/>
      <c r="T28" s="942"/>
      <c r="U28" s="942"/>
      <c r="V28" s="942"/>
      <c r="W28" s="942"/>
      <c r="X28" s="942"/>
      <c r="Y28" s="942"/>
      <c r="Z28" s="942"/>
      <c r="AA28" s="942"/>
      <c r="AB28" s="942"/>
      <c r="AC28" s="942"/>
      <c r="AD28" s="942"/>
      <c r="AE28" s="942"/>
      <c r="AF28" s="942"/>
      <c r="AG28" s="942"/>
      <c r="AH28" s="942"/>
      <c r="AI28" s="942"/>
      <c r="AJ28" s="942"/>
      <c r="AK28" s="942"/>
      <c r="AL28" s="942"/>
      <c r="AM28" s="942"/>
      <c r="AN28" s="942"/>
      <c r="AO28" s="942"/>
      <c r="AP28" s="942"/>
      <c r="AQ28" s="942"/>
      <c r="AR28" s="942"/>
      <c r="AS28" s="942"/>
    </row>
    <row r="29" spans="1:45" x14ac:dyDescent="0.15">
      <c r="A29" s="4"/>
      <c r="B29" s="4"/>
      <c r="C29" s="4"/>
      <c r="D29" s="4"/>
      <c r="E29" s="4"/>
      <c r="F29" s="4"/>
      <c r="G29" s="4"/>
      <c r="H29" s="4"/>
      <c r="I29" s="4"/>
      <c r="J29" s="4"/>
      <c r="K29" s="4"/>
      <c r="L29" s="4"/>
      <c r="M29" s="4"/>
      <c r="N29" s="4"/>
      <c r="O29" s="4"/>
      <c r="P29" s="4"/>
      <c r="Q29" s="942"/>
      <c r="R29" s="942"/>
      <c r="S29" s="942"/>
      <c r="T29" s="942"/>
      <c r="U29" s="942"/>
      <c r="V29" s="942"/>
      <c r="W29" s="942"/>
      <c r="X29" s="942"/>
      <c r="Y29" s="942"/>
      <c r="Z29" s="942"/>
      <c r="AA29" s="942"/>
      <c r="AB29" s="942"/>
      <c r="AC29" s="942"/>
      <c r="AD29" s="942"/>
      <c r="AE29" s="942"/>
      <c r="AF29" s="942"/>
      <c r="AG29" s="942"/>
      <c r="AH29" s="942"/>
      <c r="AI29" s="942"/>
      <c r="AJ29" s="942"/>
      <c r="AK29" s="942"/>
      <c r="AL29" s="942"/>
      <c r="AM29" s="942"/>
      <c r="AN29" s="942"/>
      <c r="AO29" s="942"/>
      <c r="AP29" s="942"/>
      <c r="AQ29" s="942"/>
      <c r="AR29" s="942"/>
      <c r="AS29" s="942"/>
    </row>
    <row r="30" spans="1:45" x14ac:dyDescent="0.15">
      <c r="A30" s="4"/>
      <c r="B30" s="4"/>
      <c r="C30" s="4"/>
      <c r="D30" s="4"/>
      <c r="E30" s="4"/>
      <c r="F30" s="4"/>
      <c r="G30" s="4"/>
      <c r="H30" s="4"/>
      <c r="I30" s="4"/>
      <c r="J30" s="4"/>
      <c r="K30" s="4"/>
      <c r="L30" s="4"/>
      <c r="M30" s="4"/>
      <c r="N30" s="4"/>
      <c r="O30" s="4"/>
      <c r="P30" s="4"/>
      <c r="Q30" s="942"/>
      <c r="R30" s="942"/>
      <c r="S30" s="942"/>
      <c r="T30" s="942"/>
      <c r="U30" s="942"/>
      <c r="V30" s="942"/>
      <c r="W30" s="942"/>
      <c r="X30" s="942"/>
      <c r="Y30" s="942"/>
      <c r="Z30" s="942"/>
      <c r="AA30" s="942"/>
      <c r="AB30" s="942"/>
      <c r="AC30" s="942"/>
      <c r="AD30" s="942"/>
      <c r="AE30" s="942"/>
      <c r="AF30" s="942"/>
      <c r="AG30" s="942"/>
      <c r="AH30" s="942"/>
      <c r="AI30" s="942"/>
      <c r="AJ30" s="942"/>
      <c r="AK30" s="942"/>
      <c r="AL30" s="942"/>
      <c r="AM30" s="942"/>
      <c r="AN30" s="942"/>
      <c r="AO30" s="942"/>
      <c r="AP30" s="942"/>
      <c r="AQ30" s="942"/>
      <c r="AR30" s="942"/>
      <c r="AS30" s="942"/>
    </row>
    <row r="31" spans="1:45" x14ac:dyDescent="0.15">
      <c r="A31" s="4"/>
      <c r="B31" s="4"/>
      <c r="C31" s="4"/>
      <c r="D31" s="4"/>
      <c r="E31" s="4"/>
      <c r="F31" s="4"/>
      <c r="G31" s="4"/>
      <c r="H31" s="4"/>
      <c r="I31" s="4"/>
      <c r="J31" s="4"/>
      <c r="K31" s="4"/>
      <c r="L31" s="4"/>
      <c r="M31" s="4"/>
      <c r="N31" s="4"/>
      <c r="O31" s="4"/>
      <c r="P31" s="4"/>
      <c r="Q31" s="942"/>
      <c r="R31" s="942"/>
      <c r="S31" s="942"/>
      <c r="T31" s="942"/>
      <c r="U31" s="942"/>
      <c r="V31" s="942"/>
      <c r="W31" s="942"/>
      <c r="X31" s="942"/>
      <c r="Y31" s="942"/>
      <c r="Z31" s="942"/>
      <c r="AA31" s="942"/>
      <c r="AB31" s="942"/>
      <c r="AC31" s="942"/>
      <c r="AD31" s="942"/>
      <c r="AE31" s="942"/>
      <c r="AF31" s="942"/>
      <c r="AG31" s="942"/>
      <c r="AH31" s="942"/>
      <c r="AI31" s="942"/>
      <c r="AJ31" s="942"/>
      <c r="AK31" s="942"/>
      <c r="AL31" s="942"/>
      <c r="AM31" s="942"/>
      <c r="AN31" s="942"/>
      <c r="AO31" s="942"/>
      <c r="AP31" s="942"/>
      <c r="AQ31" s="942"/>
      <c r="AR31" s="942"/>
      <c r="AS31" s="942"/>
    </row>
    <row r="32" spans="1:45" x14ac:dyDescent="0.15">
      <c r="A32" s="4"/>
      <c r="B32" s="4"/>
      <c r="C32" s="4"/>
      <c r="D32" s="4"/>
      <c r="E32" s="4"/>
      <c r="F32" s="4"/>
      <c r="G32" s="4"/>
      <c r="H32" s="4"/>
      <c r="I32" s="4"/>
      <c r="J32" s="4"/>
      <c r="K32" s="4"/>
      <c r="L32" s="4"/>
      <c r="M32" s="4"/>
      <c r="N32" s="4"/>
      <c r="O32" s="4"/>
      <c r="P32" s="4"/>
      <c r="Q32" s="942"/>
      <c r="R32" s="942"/>
      <c r="S32" s="942"/>
      <c r="T32" s="942"/>
      <c r="U32" s="942"/>
      <c r="V32" s="942"/>
      <c r="W32" s="942"/>
      <c r="X32" s="942"/>
      <c r="Y32" s="942"/>
      <c r="Z32" s="942"/>
      <c r="AA32" s="942"/>
      <c r="AB32" s="942"/>
      <c r="AC32" s="942"/>
      <c r="AD32" s="942"/>
      <c r="AE32" s="942"/>
      <c r="AF32" s="942"/>
      <c r="AG32" s="942"/>
      <c r="AH32" s="942"/>
      <c r="AI32" s="942"/>
      <c r="AJ32" s="942"/>
      <c r="AK32" s="942"/>
      <c r="AL32" s="942"/>
      <c r="AM32" s="942"/>
      <c r="AN32" s="942"/>
      <c r="AO32" s="942"/>
      <c r="AP32" s="942"/>
      <c r="AQ32" s="942"/>
      <c r="AR32" s="942"/>
      <c r="AS32" s="942"/>
    </row>
    <row r="33" spans="1:45" x14ac:dyDescent="0.15">
      <c r="A33" s="4"/>
      <c r="B33" s="4"/>
      <c r="C33" s="4"/>
      <c r="D33" s="4"/>
      <c r="E33" s="4"/>
      <c r="F33" s="4"/>
      <c r="G33" s="4"/>
      <c r="H33" s="4"/>
      <c r="I33" s="4"/>
      <c r="J33" s="4"/>
      <c r="K33" s="4"/>
      <c r="L33" s="4"/>
      <c r="M33" s="4"/>
      <c r="N33" s="4"/>
      <c r="O33" s="4"/>
      <c r="P33" s="4"/>
      <c r="Q33" s="942"/>
      <c r="R33" s="942"/>
      <c r="S33" s="942"/>
      <c r="T33" s="942"/>
      <c r="U33" s="942"/>
      <c r="V33" s="942"/>
      <c r="W33" s="942"/>
      <c r="X33" s="942"/>
      <c r="Y33" s="942"/>
      <c r="Z33" s="942"/>
      <c r="AA33" s="942"/>
      <c r="AB33" s="942"/>
      <c r="AC33" s="942"/>
      <c r="AD33" s="942"/>
      <c r="AE33" s="942"/>
      <c r="AF33" s="942"/>
      <c r="AG33" s="942"/>
      <c r="AH33" s="942"/>
      <c r="AI33" s="942"/>
      <c r="AJ33" s="942"/>
      <c r="AK33" s="942"/>
      <c r="AL33" s="942"/>
      <c r="AM33" s="942"/>
      <c r="AN33" s="942"/>
      <c r="AO33" s="942"/>
      <c r="AP33" s="942"/>
      <c r="AQ33" s="942"/>
      <c r="AR33" s="942"/>
      <c r="AS33" s="942"/>
    </row>
    <row r="34" spans="1:45" x14ac:dyDescent="0.15">
      <c r="A34" s="4"/>
      <c r="B34" s="4"/>
      <c r="C34" s="4"/>
      <c r="D34" s="4"/>
      <c r="E34" s="4"/>
      <c r="F34" s="4"/>
      <c r="G34" s="4"/>
      <c r="H34" s="4"/>
      <c r="I34" s="4"/>
      <c r="J34" s="4"/>
      <c r="K34" s="4"/>
      <c r="L34" s="4"/>
      <c r="M34" s="4"/>
      <c r="N34" s="4"/>
      <c r="O34" s="4"/>
      <c r="P34" s="4"/>
      <c r="Q34" s="942"/>
      <c r="R34" s="942"/>
      <c r="S34" s="942"/>
      <c r="T34" s="942"/>
      <c r="U34" s="942"/>
      <c r="V34" s="942"/>
      <c r="W34" s="942"/>
      <c r="X34" s="942"/>
      <c r="Y34" s="942"/>
      <c r="Z34" s="942"/>
      <c r="AA34" s="942"/>
      <c r="AB34" s="942"/>
      <c r="AC34" s="942"/>
      <c r="AD34" s="942"/>
      <c r="AE34" s="942"/>
      <c r="AF34" s="942"/>
      <c r="AG34" s="942"/>
      <c r="AH34" s="942"/>
      <c r="AI34" s="942"/>
      <c r="AJ34" s="942"/>
      <c r="AK34" s="942"/>
      <c r="AL34" s="942"/>
      <c r="AM34" s="942"/>
      <c r="AN34" s="942"/>
      <c r="AO34" s="942"/>
      <c r="AP34" s="942"/>
      <c r="AQ34" s="942"/>
      <c r="AR34" s="942"/>
      <c r="AS34" s="942"/>
    </row>
    <row r="35" spans="1:45" x14ac:dyDescent="0.15">
      <c r="A35" s="4"/>
      <c r="B35" s="4"/>
      <c r="C35" s="4"/>
      <c r="D35" s="4"/>
      <c r="E35" s="4"/>
      <c r="F35" s="4"/>
      <c r="G35" s="4"/>
      <c r="H35" s="4"/>
      <c r="I35" s="4"/>
      <c r="J35" s="4"/>
      <c r="K35" s="4"/>
      <c r="L35" s="4"/>
      <c r="M35" s="4"/>
      <c r="N35" s="4"/>
      <c r="O35" s="4"/>
      <c r="P35" s="4"/>
      <c r="Q35" s="942"/>
      <c r="R35" s="942"/>
      <c r="S35" s="942"/>
      <c r="T35" s="942"/>
      <c r="U35" s="942"/>
      <c r="V35" s="942"/>
      <c r="W35" s="942"/>
      <c r="X35" s="942"/>
      <c r="Y35" s="942"/>
      <c r="Z35" s="942"/>
      <c r="AA35" s="942"/>
      <c r="AB35" s="942"/>
      <c r="AC35" s="942"/>
      <c r="AD35" s="942"/>
      <c r="AE35" s="942"/>
      <c r="AF35" s="942"/>
      <c r="AG35" s="942"/>
      <c r="AH35" s="942"/>
      <c r="AI35" s="942"/>
      <c r="AJ35" s="942"/>
      <c r="AK35" s="942"/>
      <c r="AL35" s="942"/>
      <c r="AM35" s="942"/>
      <c r="AN35" s="942"/>
      <c r="AO35" s="942"/>
      <c r="AP35" s="942"/>
      <c r="AQ35" s="942"/>
      <c r="AR35" s="942"/>
      <c r="AS35" s="942"/>
    </row>
    <row r="36" spans="1:45" x14ac:dyDescent="0.15">
      <c r="A36" s="4"/>
      <c r="B36" s="4"/>
      <c r="C36" s="4"/>
      <c r="D36" s="4"/>
      <c r="E36" s="4"/>
      <c r="F36" s="4"/>
      <c r="G36" s="4"/>
      <c r="H36" s="4"/>
      <c r="I36" s="4"/>
      <c r="J36" s="4"/>
      <c r="K36" s="4"/>
      <c r="L36" s="4"/>
      <c r="M36" s="4"/>
      <c r="N36" s="4"/>
      <c r="O36" s="4"/>
      <c r="P36" s="4"/>
      <c r="Q36" s="942"/>
      <c r="R36" s="942"/>
      <c r="S36" s="942"/>
      <c r="T36" s="942"/>
      <c r="U36" s="942"/>
      <c r="V36" s="942"/>
      <c r="W36" s="942"/>
      <c r="X36" s="942"/>
      <c r="Y36" s="942"/>
      <c r="Z36" s="942"/>
      <c r="AA36" s="942"/>
      <c r="AB36" s="942"/>
      <c r="AC36" s="942"/>
      <c r="AD36" s="942"/>
      <c r="AE36" s="942"/>
      <c r="AF36" s="942"/>
      <c r="AG36" s="942"/>
      <c r="AH36" s="942"/>
      <c r="AI36" s="942"/>
      <c r="AJ36" s="942"/>
      <c r="AK36" s="942"/>
      <c r="AL36" s="942"/>
      <c r="AM36" s="942"/>
      <c r="AN36" s="942"/>
      <c r="AO36" s="942"/>
      <c r="AP36" s="942"/>
      <c r="AQ36" s="942"/>
      <c r="AR36" s="942"/>
      <c r="AS36" s="942"/>
    </row>
    <row r="37" spans="1:45" x14ac:dyDescent="0.15">
      <c r="A37" s="4"/>
      <c r="B37" s="4"/>
      <c r="C37" s="4"/>
      <c r="D37" s="4"/>
      <c r="E37" s="4"/>
      <c r="F37" s="4"/>
      <c r="G37" s="4"/>
      <c r="H37" s="4"/>
      <c r="I37" s="4"/>
      <c r="J37" s="4"/>
      <c r="K37" s="4"/>
      <c r="L37" s="4"/>
      <c r="M37" s="4"/>
      <c r="N37" s="4"/>
      <c r="O37" s="4"/>
      <c r="P37" s="4"/>
      <c r="Q37" s="942"/>
      <c r="R37" s="942"/>
      <c r="S37" s="942"/>
      <c r="T37" s="942"/>
      <c r="U37" s="942"/>
      <c r="V37" s="942"/>
      <c r="W37" s="942"/>
      <c r="X37" s="942"/>
      <c r="Y37" s="942"/>
      <c r="Z37" s="942"/>
      <c r="AA37" s="942"/>
      <c r="AB37" s="942"/>
      <c r="AC37" s="942"/>
      <c r="AD37" s="942"/>
      <c r="AE37" s="942"/>
      <c r="AF37" s="942"/>
      <c r="AG37" s="942"/>
      <c r="AH37" s="942"/>
      <c r="AI37" s="942"/>
      <c r="AJ37" s="942"/>
      <c r="AK37" s="942"/>
      <c r="AL37" s="942"/>
      <c r="AM37" s="942"/>
      <c r="AN37" s="942"/>
      <c r="AO37" s="942"/>
      <c r="AP37" s="942"/>
      <c r="AQ37" s="942"/>
      <c r="AR37" s="942"/>
      <c r="AS37" s="942"/>
    </row>
    <row r="38" spans="1:45" x14ac:dyDescent="0.15">
      <c r="A38" s="4"/>
      <c r="B38" s="4"/>
      <c r="C38" s="4"/>
      <c r="D38" s="4"/>
      <c r="E38" s="4"/>
      <c r="F38" s="4"/>
      <c r="G38" s="4"/>
      <c r="H38" s="4"/>
      <c r="I38" s="4"/>
      <c r="J38" s="4"/>
      <c r="K38" s="4"/>
      <c r="L38" s="4"/>
      <c r="M38" s="4"/>
      <c r="N38" s="4"/>
      <c r="O38" s="4"/>
      <c r="P38" s="4"/>
      <c r="Q38" s="942"/>
      <c r="R38" s="942"/>
      <c r="S38" s="942"/>
      <c r="T38" s="942"/>
      <c r="U38" s="942"/>
      <c r="V38" s="942"/>
      <c r="W38" s="942"/>
      <c r="X38" s="942"/>
      <c r="Y38" s="942"/>
      <c r="Z38" s="942"/>
      <c r="AA38" s="942"/>
      <c r="AB38" s="942"/>
      <c r="AC38" s="942"/>
      <c r="AD38" s="942"/>
      <c r="AE38" s="942"/>
      <c r="AF38" s="942"/>
      <c r="AG38" s="942"/>
      <c r="AH38" s="942"/>
      <c r="AI38" s="942"/>
      <c r="AJ38" s="942"/>
      <c r="AK38" s="942"/>
      <c r="AL38" s="942"/>
      <c r="AM38" s="942"/>
      <c r="AN38" s="942"/>
      <c r="AO38" s="942"/>
      <c r="AP38" s="942"/>
      <c r="AQ38" s="942"/>
      <c r="AR38" s="942"/>
      <c r="AS38" s="942"/>
    </row>
    <row r="39" spans="1:45" x14ac:dyDescent="0.15">
      <c r="A39" s="942"/>
      <c r="B39" s="942"/>
      <c r="C39" s="942"/>
      <c r="D39" s="942"/>
      <c r="E39" s="942"/>
      <c r="F39" s="942"/>
      <c r="G39" s="942"/>
      <c r="H39" s="942"/>
      <c r="I39" s="942"/>
      <c r="J39" s="942"/>
      <c r="K39" s="942"/>
      <c r="L39" s="942"/>
      <c r="M39" s="942"/>
      <c r="N39" s="942"/>
      <c r="O39" s="942"/>
      <c r="P39" s="942"/>
      <c r="Q39" s="942"/>
      <c r="R39" s="942"/>
      <c r="S39" s="942"/>
      <c r="T39" s="942"/>
      <c r="U39" s="942"/>
      <c r="V39" s="942"/>
      <c r="W39" s="942"/>
      <c r="X39" s="942"/>
      <c r="Y39" s="942"/>
      <c r="Z39" s="942"/>
      <c r="AA39" s="942"/>
      <c r="AB39" s="942"/>
      <c r="AC39" s="942"/>
      <c r="AD39" s="942"/>
      <c r="AE39" s="942"/>
      <c r="AF39" s="942"/>
      <c r="AG39" s="942"/>
      <c r="AH39" s="942"/>
      <c r="AI39" s="942"/>
      <c r="AJ39" s="942"/>
      <c r="AK39" s="942"/>
      <c r="AL39" s="942"/>
      <c r="AM39" s="942"/>
      <c r="AN39" s="942"/>
      <c r="AO39" s="942"/>
      <c r="AP39" s="942"/>
      <c r="AQ39" s="942"/>
      <c r="AR39" s="942"/>
      <c r="AS39" s="942"/>
    </row>
    <row r="40" spans="1:45" x14ac:dyDescent="0.15">
      <c r="A40" s="942"/>
      <c r="B40" s="942"/>
      <c r="C40" s="942"/>
      <c r="D40" s="942"/>
      <c r="E40" s="942"/>
      <c r="F40" s="942"/>
      <c r="G40" s="942"/>
      <c r="H40" s="942"/>
      <c r="I40" s="942"/>
      <c r="J40" s="942"/>
      <c r="K40" s="942"/>
      <c r="L40" s="942"/>
      <c r="M40" s="942"/>
      <c r="N40" s="942"/>
      <c r="O40" s="942"/>
      <c r="P40" s="942"/>
      <c r="Q40" s="942"/>
      <c r="R40" s="942"/>
      <c r="S40" s="942"/>
      <c r="T40" s="942"/>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row>
    <row r="41" spans="1:45" x14ac:dyDescent="0.15">
      <c r="A41" s="942"/>
      <c r="B41" s="942"/>
      <c r="C41" s="942"/>
      <c r="D41" s="942"/>
      <c r="E41" s="942"/>
      <c r="F41" s="942"/>
      <c r="G41" s="942"/>
      <c r="H41" s="942"/>
      <c r="I41" s="942"/>
      <c r="J41" s="942"/>
      <c r="K41" s="942"/>
      <c r="L41" s="942"/>
      <c r="M41" s="942"/>
      <c r="N41" s="942"/>
      <c r="O41" s="942"/>
      <c r="P41" s="942"/>
      <c r="Q41" s="942"/>
      <c r="R41" s="942"/>
      <c r="S41" s="942"/>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row>
    <row r="42" spans="1:45" x14ac:dyDescent="0.15">
      <c r="A42" s="942"/>
      <c r="B42" s="942"/>
      <c r="C42" s="942"/>
      <c r="D42" s="942"/>
      <c r="E42" s="942"/>
      <c r="F42" s="942"/>
      <c r="G42" s="942"/>
      <c r="H42" s="942"/>
      <c r="I42" s="942"/>
      <c r="J42" s="942"/>
      <c r="K42" s="942"/>
      <c r="L42" s="942"/>
      <c r="M42" s="942"/>
      <c r="N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2"/>
      <c r="AR42" s="942"/>
      <c r="AS42" s="942"/>
    </row>
    <row r="43" spans="1:45" x14ac:dyDescent="0.15">
      <c r="A43" s="942"/>
      <c r="B43" s="942"/>
      <c r="C43" s="942"/>
      <c r="D43" s="942"/>
      <c r="E43" s="942"/>
      <c r="F43" s="942"/>
      <c r="G43" s="942"/>
      <c r="H43" s="942"/>
      <c r="I43" s="942"/>
      <c r="J43" s="942"/>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2"/>
      <c r="AR43" s="942"/>
      <c r="AS43" s="942"/>
    </row>
    <row r="44" spans="1:45" x14ac:dyDescent="0.15">
      <c r="A44" s="942"/>
      <c r="B44" s="942"/>
      <c r="C44" s="942"/>
      <c r="D44" s="942"/>
      <c r="E44" s="942"/>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c r="AL44" s="942"/>
      <c r="AM44" s="942"/>
      <c r="AN44" s="942"/>
      <c r="AO44" s="942"/>
      <c r="AP44" s="942"/>
      <c r="AQ44" s="942"/>
      <c r="AR44" s="942"/>
      <c r="AS44" s="942"/>
    </row>
    <row r="45" spans="1:45" x14ac:dyDescent="0.15">
      <c r="A45" s="942"/>
      <c r="B45" s="942"/>
      <c r="C45" s="942"/>
      <c r="D45" s="942"/>
      <c r="E45" s="942"/>
      <c r="F45" s="942"/>
      <c r="G45" s="942"/>
      <c r="H45" s="942"/>
      <c r="I45" s="942"/>
      <c r="J45" s="942"/>
      <c r="K45" s="942"/>
      <c r="L45" s="942"/>
      <c r="M45" s="942"/>
      <c r="N45" s="942"/>
      <c r="O45" s="942"/>
      <c r="P45" s="942"/>
      <c r="Q45" s="942"/>
      <c r="R45" s="942"/>
      <c r="S45" s="942"/>
      <c r="T45" s="942"/>
      <c r="U45" s="942"/>
      <c r="V45" s="942"/>
      <c r="W45" s="942"/>
      <c r="X45" s="942"/>
      <c r="Y45" s="942"/>
      <c r="Z45" s="942"/>
      <c r="AA45" s="942"/>
      <c r="AB45" s="942"/>
      <c r="AC45" s="942"/>
      <c r="AD45" s="942"/>
      <c r="AE45" s="942"/>
      <c r="AF45" s="942"/>
      <c r="AG45" s="942"/>
      <c r="AH45" s="942"/>
      <c r="AI45" s="942"/>
      <c r="AJ45" s="942"/>
      <c r="AK45" s="942"/>
      <c r="AL45" s="942"/>
      <c r="AM45" s="942"/>
      <c r="AN45" s="942"/>
      <c r="AO45" s="942"/>
      <c r="AP45" s="942"/>
      <c r="AQ45" s="942"/>
      <c r="AR45" s="942"/>
      <c r="AS45" s="942"/>
    </row>
    <row r="46" spans="1:45" x14ac:dyDescent="0.15">
      <c r="A46" s="942"/>
      <c r="B46" s="942"/>
      <c r="C46" s="942"/>
      <c r="D46" s="942"/>
      <c r="E46" s="942"/>
      <c r="F46" s="942"/>
      <c r="G46" s="942"/>
      <c r="H46" s="942"/>
      <c r="I46" s="942"/>
      <c r="J46" s="942"/>
      <c r="K46" s="942"/>
      <c r="L46" s="942"/>
      <c r="M46" s="942"/>
      <c r="N46" s="942"/>
      <c r="O46" s="942"/>
      <c r="P46" s="942"/>
      <c r="Q46" s="942"/>
      <c r="R46" s="942"/>
      <c r="S46" s="942"/>
      <c r="T46" s="942"/>
      <c r="U46" s="942"/>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2"/>
      <c r="AR46" s="942"/>
      <c r="AS46" s="942"/>
    </row>
    <row r="47" spans="1:45" x14ac:dyDescent="0.15">
      <c r="A47" s="942"/>
      <c r="B47" s="942"/>
      <c r="C47" s="942"/>
      <c r="D47" s="942"/>
      <c r="E47" s="942"/>
      <c r="F47" s="942"/>
      <c r="G47" s="942"/>
      <c r="H47" s="942"/>
      <c r="I47" s="942"/>
      <c r="J47" s="942"/>
      <c r="K47" s="942"/>
      <c r="L47" s="942"/>
      <c r="M47" s="942"/>
      <c r="N47" s="942"/>
      <c r="O47" s="942"/>
      <c r="P47" s="942"/>
      <c r="Q47" s="942"/>
      <c r="R47" s="942"/>
      <c r="S47" s="942"/>
      <c r="T47" s="942"/>
      <c r="U47" s="942"/>
      <c r="V47" s="942"/>
      <c r="W47" s="942"/>
      <c r="X47" s="942"/>
      <c r="Y47" s="942"/>
      <c r="Z47" s="942"/>
      <c r="AA47" s="942"/>
      <c r="AB47" s="942"/>
      <c r="AC47" s="942"/>
      <c r="AD47" s="942"/>
      <c r="AE47" s="942"/>
      <c r="AF47" s="942"/>
      <c r="AG47" s="942"/>
      <c r="AH47" s="942"/>
      <c r="AI47" s="942"/>
      <c r="AJ47" s="942"/>
      <c r="AK47" s="942"/>
      <c r="AL47" s="942"/>
      <c r="AM47" s="942"/>
      <c r="AN47" s="942"/>
      <c r="AO47" s="942"/>
      <c r="AP47" s="942"/>
      <c r="AQ47" s="942"/>
      <c r="AR47" s="942"/>
      <c r="AS47" s="942"/>
    </row>
    <row r="48" spans="1:45" x14ac:dyDescent="0.15">
      <c r="A48" s="942"/>
      <c r="B48" s="942"/>
      <c r="C48" s="942"/>
      <c r="D48" s="942"/>
      <c r="E48" s="942"/>
      <c r="F48" s="942"/>
      <c r="G48" s="942"/>
      <c r="H48" s="942"/>
      <c r="I48" s="942"/>
      <c r="J48" s="942"/>
      <c r="K48" s="942"/>
      <c r="L48" s="942"/>
      <c r="M48" s="942"/>
      <c r="N48" s="942"/>
      <c r="O48" s="942"/>
      <c r="P48" s="942"/>
      <c r="Q48" s="942"/>
      <c r="R48" s="942"/>
      <c r="S48" s="942"/>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row>
    <row r="49" spans="1:45" x14ac:dyDescent="0.15">
      <c r="A49" s="942"/>
      <c r="B49" s="942"/>
      <c r="C49" s="942"/>
      <c r="D49" s="942"/>
      <c r="E49" s="942"/>
      <c r="F49" s="942"/>
      <c r="G49" s="942"/>
      <c r="H49" s="942"/>
      <c r="I49" s="942"/>
      <c r="J49" s="942"/>
      <c r="K49" s="942"/>
      <c r="L49" s="942"/>
      <c r="M49" s="942"/>
      <c r="N49" s="942"/>
      <c r="O49" s="942"/>
      <c r="P49" s="942"/>
      <c r="Q49" s="942"/>
      <c r="R49" s="942"/>
      <c r="S49" s="942"/>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row>
    <row r="50" spans="1:45" x14ac:dyDescent="0.15">
      <c r="A50" s="942"/>
      <c r="B50" s="942"/>
      <c r="C50" s="942"/>
      <c r="D50" s="942"/>
      <c r="E50" s="942"/>
      <c r="F50" s="942"/>
      <c r="G50" s="942"/>
      <c r="H50" s="942"/>
      <c r="I50" s="942"/>
      <c r="J50" s="942"/>
      <c r="K50" s="942"/>
      <c r="L50" s="942"/>
      <c r="M50" s="942"/>
      <c r="N50" s="942"/>
      <c r="O50" s="942"/>
      <c r="P50" s="942"/>
      <c r="Q50" s="942"/>
      <c r="R50" s="942"/>
      <c r="S50" s="942"/>
      <c r="T50" s="942"/>
      <c r="U50" s="942"/>
      <c r="V50" s="942"/>
      <c r="W50" s="942"/>
      <c r="X50" s="942"/>
      <c r="Y50" s="942"/>
      <c r="Z50" s="942"/>
      <c r="AA50" s="942"/>
      <c r="AB50" s="942"/>
      <c r="AC50" s="942"/>
      <c r="AD50" s="942"/>
      <c r="AE50" s="942"/>
      <c r="AF50" s="942"/>
      <c r="AG50" s="942"/>
      <c r="AH50" s="942"/>
      <c r="AI50" s="942"/>
      <c r="AJ50" s="942"/>
      <c r="AK50" s="942"/>
      <c r="AL50" s="942"/>
      <c r="AM50" s="942"/>
      <c r="AN50" s="942"/>
      <c r="AO50" s="942"/>
      <c r="AP50" s="942"/>
      <c r="AQ50" s="942"/>
      <c r="AR50" s="942"/>
      <c r="AS50" s="942"/>
    </row>
    <row r="51" spans="1:45" x14ac:dyDescent="0.15">
      <c r="A51" s="942"/>
      <c r="B51" s="942"/>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row>
    <row r="52" spans="1:45" x14ac:dyDescent="0.15">
      <c r="A52" s="942"/>
      <c r="B52" s="942"/>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row>
    <row r="53" spans="1:45" x14ac:dyDescent="0.15">
      <c r="A53" s="942"/>
      <c r="B53" s="942"/>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row>
    <row r="54" spans="1:45" x14ac:dyDescent="0.15">
      <c r="A54" s="942"/>
      <c r="B54" s="942"/>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row>
    <row r="55" spans="1:45" x14ac:dyDescent="0.15">
      <c r="A55" s="942"/>
      <c r="B55" s="942"/>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row>
    <row r="56" spans="1:45" x14ac:dyDescent="0.15">
      <c r="A56" s="942"/>
      <c r="B56" s="942"/>
      <c r="C56" s="942"/>
      <c r="D56" s="942"/>
      <c r="E56" s="942"/>
      <c r="F56" s="942"/>
      <c r="G56" s="942"/>
      <c r="H56" s="942"/>
      <c r="I56" s="942"/>
      <c r="J56" s="942"/>
      <c r="K56" s="942"/>
      <c r="L56" s="942"/>
      <c r="M56" s="942"/>
      <c r="N56" s="942"/>
      <c r="O56" s="942"/>
      <c r="P56" s="942"/>
      <c r="Q56" s="942"/>
      <c r="R56" s="942"/>
      <c r="S56" s="942"/>
      <c r="T56" s="942"/>
      <c r="U56" s="942"/>
      <c r="V56" s="942"/>
      <c r="W56" s="942"/>
      <c r="X56" s="942"/>
      <c r="Y56" s="942"/>
      <c r="Z56" s="942"/>
      <c r="AA56" s="942"/>
      <c r="AB56" s="942"/>
      <c r="AC56" s="942"/>
      <c r="AD56" s="942"/>
      <c r="AE56" s="942"/>
      <c r="AF56" s="942"/>
      <c r="AG56" s="942"/>
      <c r="AH56" s="942"/>
      <c r="AI56" s="942"/>
      <c r="AJ56" s="942"/>
      <c r="AK56" s="942"/>
      <c r="AL56" s="942"/>
      <c r="AM56" s="942"/>
      <c r="AN56" s="942"/>
      <c r="AO56" s="942"/>
      <c r="AP56" s="942"/>
      <c r="AQ56" s="942"/>
      <c r="AR56" s="942"/>
      <c r="AS56" s="942"/>
    </row>
    <row r="57" spans="1:45" x14ac:dyDescent="0.15">
      <c r="A57" s="942"/>
      <c r="B57" s="942"/>
      <c r="C57" s="942"/>
      <c r="D57" s="942"/>
      <c r="E57" s="942"/>
      <c r="F57" s="942"/>
      <c r="G57" s="942"/>
      <c r="H57" s="942"/>
      <c r="I57" s="942"/>
      <c r="J57" s="942"/>
      <c r="K57" s="942"/>
      <c r="L57" s="942"/>
      <c r="M57" s="942"/>
      <c r="N57" s="942"/>
      <c r="O57" s="942"/>
      <c r="P57" s="942"/>
      <c r="Q57" s="942"/>
      <c r="R57" s="942"/>
      <c r="S57" s="942"/>
      <c r="T57" s="942"/>
      <c r="U57" s="942"/>
      <c r="V57" s="942"/>
      <c r="W57" s="942"/>
      <c r="X57" s="942"/>
      <c r="Y57" s="942"/>
      <c r="Z57" s="942"/>
      <c r="AA57" s="942"/>
      <c r="AB57" s="942"/>
      <c r="AC57" s="942"/>
      <c r="AD57" s="942"/>
      <c r="AE57" s="942"/>
      <c r="AF57" s="942"/>
      <c r="AG57" s="942"/>
      <c r="AH57" s="942"/>
      <c r="AI57" s="942"/>
      <c r="AJ57" s="942"/>
      <c r="AK57" s="942"/>
      <c r="AL57" s="942"/>
      <c r="AM57" s="942"/>
      <c r="AN57" s="942"/>
      <c r="AO57" s="942"/>
      <c r="AP57" s="942"/>
      <c r="AQ57" s="942"/>
      <c r="AR57" s="942"/>
      <c r="AS57" s="942"/>
    </row>
    <row r="58" spans="1:45" x14ac:dyDescent="0.15">
      <c r="A58" s="942"/>
      <c r="B58" s="942"/>
      <c r="C58" s="942"/>
      <c r="D58" s="942"/>
      <c r="E58" s="942"/>
      <c r="F58" s="942"/>
      <c r="G58" s="942"/>
      <c r="H58" s="942"/>
      <c r="I58" s="942"/>
      <c r="J58" s="942"/>
      <c r="K58" s="942"/>
      <c r="L58" s="942"/>
      <c r="M58" s="942"/>
      <c r="N58" s="942"/>
      <c r="O58" s="942"/>
      <c r="P58" s="942"/>
      <c r="Q58" s="942"/>
      <c r="R58" s="942"/>
      <c r="S58" s="942"/>
      <c r="T58" s="942"/>
      <c r="U58" s="942"/>
      <c r="V58" s="942"/>
      <c r="W58" s="942"/>
      <c r="X58" s="942"/>
      <c r="Y58" s="942"/>
      <c r="Z58" s="942"/>
      <c r="AA58" s="942"/>
      <c r="AB58" s="942"/>
      <c r="AC58" s="942"/>
      <c r="AD58" s="942"/>
      <c r="AE58" s="942"/>
      <c r="AF58" s="942"/>
      <c r="AG58" s="942"/>
      <c r="AH58" s="942"/>
      <c r="AI58" s="942"/>
      <c r="AJ58" s="942"/>
      <c r="AK58" s="942"/>
      <c r="AL58" s="942"/>
      <c r="AM58" s="942"/>
      <c r="AN58" s="942"/>
      <c r="AO58" s="942"/>
      <c r="AP58" s="942"/>
      <c r="AQ58" s="942"/>
      <c r="AR58" s="942"/>
      <c r="AS58" s="942"/>
    </row>
    <row r="59" spans="1:45" x14ac:dyDescent="0.15">
      <c r="A59" s="942"/>
      <c r="B59" s="942"/>
      <c r="C59" s="942"/>
      <c r="D59" s="942"/>
      <c r="E59" s="942"/>
      <c r="F59" s="942"/>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row>
    <row r="60" spans="1:45" x14ac:dyDescent="0.15">
      <c r="A60" s="942"/>
      <c r="B60" s="942"/>
      <c r="C60" s="942"/>
      <c r="D60" s="942"/>
      <c r="E60" s="942"/>
      <c r="F60" s="942"/>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row>
    <row r="61" spans="1:45" x14ac:dyDescent="0.15">
      <c r="A61" s="942"/>
      <c r="B61" s="942"/>
      <c r="C61" s="942"/>
      <c r="D61" s="942"/>
      <c r="E61" s="942"/>
      <c r="F61" s="942"/>
      <c r="G61" s="942"/>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row>
    <row r="62" spans="1:45" x14ac:dyDescent="0.15">
      <c r="A62" s="942"/>
      <c r="B62" s="942"/>
      <c r="C62" s="942"/>
      <c r="D62" s="942"/>
      <c r="E62" s="942"/>
      <c r="F62" s="942"/>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row>
    <row r="63" spans="1:45" x14ac:dyDescent="0.15">
      <c r="A63" s="942"/>
      <c r="B63" s="942"/>
      <c r="C63" s="942"/>
      <c r="D63" s="942"/>
      <c r="E63" s="942"/>
      <c r="F63" s="942"/>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row>
    <row r="64" spans="1:45" x14ac:dyDescent="0.15">
      <c r="A64" s="942"/>
      <c r="B64" s="942"/>
      <c r="C64" s="942"/>
      <c r="D64" s="942"/>
      <c r="E64" s="942"/>
      <c r="F64" s="942"/>
      <c r="G64" s="942"/>
      <c r="H64" s="942"/>
      <c r="I64" s="942"/>
      <c r="J64" s="942"/>
      <c r="K64" s="942"/>
      <c r="L64" s="942"/>
      <c r="M64" s="942"/>
      <c r="N64" s="942"/>
      <c r="O64" s="942"/>
      <c r="P64" s="942"/>
      <c r="Q64" s="942"/>
      <c r="R64" s="942"/>
      <c r="S64" s="942"/>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row>
    <row r="65" spans="1:45" x14ac:dyDescent="0.15">
      <c r="A65" s="942"/>
      <c r="B65" s="942"/>
      <c r="C65" s="942"/>
      <c r="D65" s="942"/>
      <c r="E65" s="942"/>
      <c r="F65" s="942"/>
      <c r="G65" s="942"/>
      <c r="H65" s="942"/>
      <c r="I65" s="942"/>
      <c r="J65" s="942"/>
      <c r="K65" s="942"/>
      <c r="L65" s="942"/>
      <c r="M65" s="942"/>
      <c r="N65" s="942"/>
      <c r="O65" s="942"/>
      <c r="P65" s="942"/>
      <c r="Q65" s="942"/>
      <c r="R65" s="942"/>
      <c r="S65" s="942"/>
      <c r="T65" s="942"/>
      <c r="U65" s="942"/>
      <c r="V65" s="942"/>
      <c r="W65" s="942"/>
      <c r="X65" s="942"/>
      <c r="Y65" s="942"/>
      <c r="Z65" s="942"/>
      <c r="AA65" s="942"/>
      <c r="AB65" s="942"/>
      <c r="AC65" s="942"/>
      <c r="AD65" s="942"/>
      <c r="AE65" s="942"/>
      <c r="AF65" s="942"/>
      <c r="AG65" s="942"/>
      <c r="AH65" s="942"/>
      <c r="AI65" s="942"/>
      <c r="AJ65" s="942"/>
      <c r="AK65" s="942"/>
      <c r="AL65" s="942"/>
      <c r="AM65" s="942"/>
      <c r="AN65" s="942"/>
      <c r="AO65" s="942"/>
      <c r="AP65" s="942"/>
      <c r="AQ65" s="942"/>
      <c r="AR65" s="942"/>
      <c r="AS65" s="942"/>
    </row>
    <row r="66" spans="1:45" x14ac:dyDescent="0.15">
      <c r="A66" s="942"/>
      <c r="B66" s="942"/>
      <c r="C66" s="942"/>
      <c r="D66" s="942"/>
      <c r="E66" s="942"/>
      <c r="F66" s="942"/>
      <c r="G66" s="942"/>
      <c r="H66" s="942"/>
      <c r="I66" s="942"/>
      <c r="J66" s="942"/>
      <c r="K66" s="942"/>
      <c r="L66" s="942"/>
      <c r="M66" s="942"/>
      <c r="N66" s="942"/>
      <c r="O66" s="942"/>
      <c r="P66" s="942"/>
      <c r="Q66" s="942"/>
      <c r="R66" s="942"/>
      <c r="S66" s="942"/>
      <c r="T66" s="942"/>
      <c r="U66" s="942"/>
      <c r="V66" s="942"/>
      <c r="W66" s="942"/>
      <c r="X66" s="942"/>
      <c r="Y66" s="942"/>
      <c r="Z66" s="942"/>
      <c r="AA66" s="942"/>
      <c r="AB66" s="942"/>
      <c r="AC66" s="942"/>
      <c r="AD66" s="942"/>
      <c r="AE66" s="942"/>
      <c r="AF66" s="942"/>
      <c r="AG66" s="942"/>
      <c r="AH66" s="942"/>
      <c r="AI66" s="942"/>
      <c r="AJ66" s="942"/>
      <c r="AK66" s="942"/>
      <c r="AL66" s="942"/>
      <c r="AM66" s="942"/>
      <c r="AN66" s="942"/>
      <c r="AO66" s="942"/>
      <c r="AP66" s="942"/>
      <c r="AQ66" s="942"/>
      <c r="AR66" s="942"/>
      <c r="AS66" s="942"/>
    </row>
    <row r="67" spans="1:45" x14ac:dyDescent="0.15">
      <c r="A67" s="942"/>
      <c r="B67" s="942"/>
      <c r="C67" s="942"/>
      <c r="D67" s="942"/>
      <c r="E67" s="942"/>
      <c r="F67" s="942"/>
      <c r="G67" s="942"/>
      <c r="H67" s="942"/>
      <c r="I67" s="942"/>
      <c r="J67" s="942"/>
      <c r="K67" s="942"/>
      <c r="L67" s="942"/>
      <c r="M67" s="942"/>
      <c r="N67" s="942"/>
      <c r="O67" s="942"/>
      <c r="P67" s="942"/>
      <c r="Q67" s="942"/>
      <c r="R67" s="942"/>
      <c r="S67" s="942"/>
      <c r="T67" s="942"/>
      <c r="U67" s="942"/>
      <c r="V67" s="942"/>
      <c r="W67" s="942"/>
      <c r="X67" s="942"/>
      <c r="Y67" s="942"/>
      <c r="Z67" s="942"/>
      <c r="AA67" s="942"/>
      <c r="AB67" s="942"/>
      <c r="AC67" s="942"/>
      <c r="AD67" s="942"/>
      <c r="AE67" s="942"/>
      <c r="AF67" s="942"/>
      <c r="AG67" s="942"/>
      <c r="AH67" s="942"/>
      <c r="AI67" s="942"/>
      <c r="AJ67" s="942"/>
      <c r="AK67" s="942"/>
      <c r="AL67" s="942"/>
      <c r="AM67" s="942"/>
      <c r="AN67" s="942"/>
      <c r="AO67" s="942"/>
      <c r="AP67" s="942"/>
      <c r="AQ67" s="942"/>
      <c r="AR67" s="942"/>
      <c r="AS67" s="942"/>
    </row>
    <row r="68" spans="1:45" x14ac:dyDescent="0.15">
      <c r="A68" s="942"/>
      <c r="B68" s="942"/>
      <c r="C68" s="942"/>
      <c r="D68" s="942"/>
      <c r="E68" s="942"/>
      <c r="F68" s="94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row>
    <row r="69" spans="1:45" x14ac:dyDescent="0.15">
      <c r="A69" s="942"/>
      <c r="B69" s="942"/>
      <c r="C69" s="942"/>
      <c r="D69" s="942"/>
      <c r="E69" s="942"/>
      <c r="F69" s="942"/>
      <c r="G69" s="942"/>
      <c r="H69" s="942"/>
      <c r="I69" s="942"/>
      <c r="J69" s="942"/>
      <c r="K69" s="942"/>
      <c r="L69" s="942"/>
      <c r="M69" s="942"/>
      <c r="N69" s="942"/>
      <c r="O69" s="942"/>
      <c r="P69" s="942"/>
      <c r="Q69" s="942"/>
      <c r="R69" s="942"/>
      <c r="S69" s="942"/>
      <c r="T69" s="942"/>
      <c r="U69" s="942"/>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row>
    <row r="70" spans="1:45" x14ac:dyDescent="0.15">
      <c r="A70" s="942"/>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row>
    <row r="71" spans="1:45" x14ac:dyDescent="0.15">
      <c r="A71" s="942"/>
      <c r="B71" s="942"/>
      <c r="C71" s="942"/>
      <c r="D71" s="942"/>
      <c r="E71" s="942"/>
      <c r="F71" s="942"/>
      <c r="G71" s="942"/>
      <c r="H71" s="942"/>
      <c r="I71" s="942"/>
      <c r="J71" s="942"/>
      <c r="K71" s="942"/>
      <c r="L71" s="942"/>
      <c r="M71" s="942"/>
      <c r="N71" s="942"/>
      <c r="O71" s="942"/>
      <c r="P71" s="942"/>
      <c r="Q71" s="942"/>
      <c r="R71" s="942"/>
      <c r="S71" s="942"/>
      <c r="T71" s="942"/>
      <c r="U71" s="942"/>
      <c r="V71" s="942"/>
      <c r="W71" s="942"/>
      <c r="X71" s="942"/>
      <c r="Y71" s="942"/>
      <c r="Z71" s="942"/>
      <c r="AA71" s="942"/>
      <c r="AB71" s="942"/>
      <c r="AC71" s="942"/>
      <c r="AD71" s="942"/>
      <c r="AE71" s="942"/>
      <c r="AF71" s="942"/>
      <c r="AG71" s="942"/>
      <c r="AH71" s="942"/>
      <c r="AI71" s="942"/>
      <c r="AJ71" s="942"/>
      <c r="AK71" s="942"/>
      <c r="AL71" s="942"/>
      <c r="AM71" s="942"/>
      <c r="AN71" s="942"/>
      <c r="AO71" s="942"/>
      <c r="AP71" s="942"/>
      <c r="AQ71" s="942"/>
      <c r="AR71" s="942"/>
      <c r="AS71" s="942"/>
    </row>
    <row r="72" spans="1:45" x14ac:dyDescent="0.15">
      <c r="A72" s="942"/>
      <c r="B72" s="942"/>
      <c r="C72" s="942"/>
      <c r="D72" s="942"/>
      <c r="E72" s="942"/>
      <c r="F72" s="942"/>
      <c r="G72" s="942"/>
      <c r="H72" s="942"/>
      <c r="I72" s="942"/>
      <c r="J72" s="942"/>
      <c r="K72" s="942"/>
      <c r="L72" s="942"/>
      <c r="M72" s="942"/>
      <c r="N72" s="942"/>
      <c r="O72" s="942"/>
      <c r="P72" s="942"/>
      <c r="Q72" s="942"/>
      <c r="R72" s="942"/>
      <c r="S72" s="942"/>
      <c r="T72" s="942"/>
      <c r="U72" s="942"/>
      <c r="V72" s="942"/>
      <c r="W72" s="942"/>
      <c r="X72" s="942"/>
      <c r="Y72" s="942"/>
      <c r="Z72" s="942"/>
      <c r="AA72" s="942"/>
      <c r="AB72" s="942"/>
      <c r="AC72" s="942"/>
      <c r="AD72" s="942"/>
      <c r="AE72" s="942"/>
      <c r="AF72" s="942"/>
      <c r="AG72" s="942"/>
      <c r="AH72" s="942"/>
      <c r="AI72" s="942"/>
      <c r="AJ72" s="942"/>
      <c r="AK72" s="942"/>
      <c r="AL72" s="942"/>
      <c r="AM72" s="942"/>
      <c r="AN72" s="942"/>
      <c r="AO72" s="942"/>
      <c r="AP72" s="942"/>
      <c r="AQ72" s="942"/>
      <c r="AR72" s="942"/>
      <c r="AS72" s="942"/>
    </row>
    <row r="73" spans="1:45" x14ac:dyDescent="0.15">
      <c r="A73" s="942"/>
      <c r="B73" s="942"/>
      <c r="C73" s="942"/>
      <c r="D73" s="942"/>
      <c r="E73" s="942"/>
      <c r="F73" s="942"/>
      <c r="G73" s="942"/>
      <c r="H73" s="942"/>
      <c r="I73" s="942"/>
      <c r="J73" s="942"/>
      <c r="K73" s="942"/>
      <c r="L73" s="942"/>
      <c r="M73" s="942"/>
      <c r="N73" s="942"/>
      <c r="O73" s="942"/>
      <c r="P73" s="942"/>
      <c r="Q73" s="942"/>
      <c r="R73" s="942"/>
      <c r="S73" s="942"/>
      <c r="T73" s="942"/>
      <c r="U73" s="942"/>
      <c r="V73" s="942"/>
      <c r="W73" s="942"/>
      <c r="X73" s="942"/>
      <c r="Y73" s="942"/>
      <c r="Z73" s="942"/>
      <c r="AA73" s="942"/>
      <c r="AB73" s="942"/>
      <c r="AC73" s="942"/>
      <c r="AD73" s="942"/>
      <c r="AE73" s="942"/>
      <c r="AF73" s="942"/>
      <c r="AG73" s="942"/>
      <c r="AH73" s="942"/>
      <c r="AI73" s="942"/>
      <c r="AJ73" s="942"/>
      <c r="AK73" s="942"/>
      <c r="AL73" s="942"/>
      <c r="AM73" s="942"/>
      <c r="AN73" s="942"/>
      <c r="AO73" s="942"/>
      <c r="AP73" s="942"/>
      <c r="AQ73" s="942"/>
      <c r="AR73" s="942"/>
      <c r="AS73" s="942"/>
    </row>
    <row r="74" spans="1:45" x14ac:dyDescent="0.15">
      <c r="A74" s="942"/>
      <c r="B74" s="942"/>
      <c r="C74" s="942"/>
      <c r="D74" s="942"/>
      <c r="E74" s="942"/>
      <c r="F74" s="942"/>
      <c r="G74" s="942"/>
      <c r="H74" s="942"/>
      <c r="I74" s="942"/>
      <c r="J74" s="942"/>
      <c r="K74" s="942"/>
      <c r="L74" s="942"/>
      <c r="M74" s="942"/>
      <c r="N74" s="942"/>
      <c r="O74" s="942"/>
      <c r="P74" s="942"/>
      <c r="Q74" s="942"/>
      <c r="R74" s="942"/>
      <c r="S74" s="942"/>
      <c r="T74" s="942"/>
      <c r="U74" s="942"/>
      <c r="V74" s="942"/>
      <c r="W74" s="942"/>
      <c r="X74" s="942"/>
      <c r="Y74" s="942"/>
      <c r="Z74" s="942"/>
      <c r="AA74" s="942"/>
      <c r="AB74" s="942"/>
      <c r="AC74" s="942"/>
      <c r="AD74" s="942"/>
      <c r="AE74" s="942"/>
      <c r="AF74" s="942"/>
      <c r="AG74" s="942"/>
      <c r="AH74" s="942"/>
      <c r="AI74" s="942"/>
      <c r="AJ74" s="942"/>
      <c r="AK74" s="942"/>
      <c r="AL74" s="942"/>
      <c r="AM74" s="942"/>
      <c r="AN74" s="942"/>
      <c r="AO74" s="942"/>
      <c r="AP74" s="942"/>
      <c r="AQ74" s="942"/>
      <c r="AR74" s="942"/>
      <c r="AS74" s="942"/>
    </row>
    <row r="75" spans="1:45" x14ac:dyDescent="0.15">
      <c r="A75" s="942"/>
      <c r="B75" s="942"/>
      <c r="C75" s="942"/>
      <c r="D75" s="942"/>
      <c r="E75" s="942"/>
      <c r="F75" s="942"/>
      <c r="G75" s="942"/>
      <c r="H75" s="942"/>
      <c r="I75" s="942"/>
      <c r="J75" s="942"/>
      <c r="K75" s="942"/>
      <c r="L75" s="942"/>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c r="AL75" s="942"/>
      <c r="AM75" s="942"/>
      <c r="AN75" s="942"/>
      <c r="AO75" s="942"/>
      <c r="AP75" s="942"/>
      <c r="AQ75" s="942"/>
      <c r="AR75" s="942"/>
      <c r="AS75" s="942"/>
    </row>
    <row r="76" spans="1:45" x14ac:dyDescent="0.15">
      <c r="A76" s="942"/>
      <c r="B76" s="942"/>
      <c r="C76" s="942"/>
      <c r="D76" s="942"/>
      <c r="E76" s="942"/>
      <c r="F76" s="942"/>
      <c r="G76" s="942"/>
      <c r="H76" s="942"/>
      <c r="I76" s="942"/>
      <c r="J76" s="942"/>
      <c r="K76" s="942"/>
      <c r="L76" s="942"/>
      <c r="M76" s="942"/>
      <c r="N76" s="942"/>
      <c r="O76" s="942"/>
      <c r="P76" s="942"/>
      <c r="Q76" s="942"/>
      <c r="R76" s="942"/>
      <c r="S76" s="942"/>
      <c r="T76" s="942"/>
      <c r="U76" s="942"/>
      <c r="V76" s="942"/>
      <c r="W76" s="942"/>
      <c r="X76" s="942"/>
      <c r="Y76" s="942"/>
      <c r="Z76" s="942"/>
      <c r="AA76" s="942"/>
      <c r="AB76" s="942"/>
      <c r="AC76" s="942"/>
      <c r="AD76" s="942"/>
      <c r="AE76" s="942"/>
      <c r="AF76" s="942"/>
      <c r="AG76" s="942"/>
      <c r="AH76" s="942"/>
      <c r="AI76" s="942"/>
      <c r="AJ76" s="942"/>
      <c r="AK76" s="942"/>
      <c r="AL76" s="942"/>
      <c r="AM76" s="942"/>
      <c r="AN76" s="942"/>
      <c r="AO76" s="942"/>
      <c r="AP76" s="942"/>
      <c r="AQ76" s="942"/>
      <c r="AR76" s="942"/>
      <c r="AS76" s="942"/>
    </row>
    <row r="77" spans="1:45" x14ac:dyDescent="0.15">
      <c r="A77" s="942"/>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row>
    <row r="78" spans="1:45" x14ac:dyDescent="0.15">
      <c r="A78" s="942"/>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row>
    <row r="79" spans="1:45" x14ac:dyDescent="0.15">
      <c r="A79" s="942"/>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row>
    <row r="80" spans="1:45" x14ac:dyDescent="0.15">
      <c r="A80" s="942"/>
      <c r="B80" s="942"/>
      <c r="C80" s="942"/>
      <c r="D80" s="942"/>
      <c r="E80" s="942"/>
      <c r="F80" s="942"/>
      <c r="G80" s="942"/>
      <c r="H80" s="942"/>
      <c r="I80" s="942"/>
      <c r="J80" s="942"/>
      <c r="K80" s="942"/>
      <c r="L80" s="942"/>
      <c r="M80" s="942"/>
      <c r="N80" s="942"/>
      <c r="O80" s="942"/>
      <c r="P80" s="942"/>
      <c r="Q80" s="942"/>
      <c r="R80" s="942"/>
      <c r="S80" s="942"/>
      <c r="T80" s="942"/>
      <c r="U80" s="942"/>
      <c r="V80" s="942"/>
      <c r="W80" s="942"/>
      <c r="X80" s="942"/>
      <c r="Y80" s="942"/>
      <c r="Z80" s="942"/>
      <c r="AA80" s="942"/>
      <c r="AB80" s="942"/>
      <c r="AC80" s="942"/>
      <c r="AD80" s="942"/>
      <c r="AE80" s="942"/>
      <c r="AF80" s="942"/>
      <c r="AG80" s="942"/>
      <c r="AH80" s="942"/>
      <c r="AI80" s="942"/>
      <c r="AJ80" s="942"/>
      <c r="AK80" s="942"/>
      <c r="AL80" s="942"/>
      <c r="AM80" s="942"/>
      <c r="AN80" s="942"/>
      <c r="AO80" s="942"/>
      <c r="AP80" s="942"/>
      <c r="AQ80" s="942"/>
      <c r="AR80" s="942"/>
      <c r="AS80" s="942"/>
    </row>
    <row r="81" spans="1:45" x14ac:dyDescent="0.15">
      <c r="A81" s="942"/>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row>
    <row r="82" spans="1:45" x14ac:dyDescent="0.15">
      <c r="A82" s="942"/>
      <c r="B82" s="942"/>
      <c r="C82" s="942"/>
      <c r="D82" s="942"/>
      <c r="E82" s="942"/>
      <c r="F82" s="942"/>
      <c r="G82" s="942"/>
      <c r="H82" s="942"/>
      <c r="I82" s="942"/>
      <c r="J82" s="942"/>
      <c r="K82" s="942"/>
      <c r="L82" s="942"/>
      <c r="M82" s="942"/>
      <c r="N82" s="942"/>
      <c r="O82" s="942"/>
      <c r="P82" s="942"/>
      <c r="Q82" s="942"/>
      <c r="R82" s="942"/>
      <c r="S82" s="942"/>
      <c r="T82" s="942"/>
      <c r="U82" s="942"/>
      <c r="V82" s="942"/>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row>
    <row r="83" spans="1:45" x14ac:dyDescent="0.15">
      <c r="A83" s="942"/>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row>
    <row r="84" spans="1:45" x14ac:dyDescent="0.15">
      <c r="A84" s="942"/>
      <c r="B84" s="942"/>
      <c r="C84" s="942"/>
      <c r="D84" s="942"/>
      <c r="E84" s="942"/>
      <c r="F84" s="942"/>
      <c r="G84" s="942"/>
      <c r="H84" s="942"/>
      <c r="I84" s="942"/>
      <c r="J84" s="942"/>
      <c r="K84" s="942"/>
      <c r="L84" s="942"/>
      <c r="M84" s="942"/>
      <c r="N84" s="942"/>
      <c r="O84" s="942"/>
      <c r="P84" s="942"/>
      <c r="Q84" s="942"/>
      <c r="R84" s="942"/>
      <c r="S84" s="942"/>
      <c r="T84" s="942"/>
      <c r="U84" s="942"/>
      <c r="V84" s="942"/>
      <c r="W84" s="942"/>
      <c r="X84" s="942"/>
      <c r="Y84" s="942"/>
      <c r="Z84" s="942"/>
      <c r="AA84" s="942"/>
      <c r="AB84" s="942"/>
      <c r="AC84" s="942"/>
      <c r="AD84" s="942"/>
      <c r="AE84" s="942"/>
      <c r="AF84" s="942"/>
      <c r="AG84" s="942"/>
      <c r="AH84" s="942"/>
      <c r="AI84" s="942"/>
      <c r="AJ84" s="942"/>
      <c r="AK84" s="942"/>
      <c r="AL84" s="942"/>
      <c r="AM84" s="942"/>
      <c r="AN84" s="942"/>
      <c r="AO84" s="942"/>
      <c r="AP84" s="942"/>
      <c r="AQ84" s="942"/>
      <c r="AR84" s="942"/>
      <c r="AS84" s="942"/>
    </row>
    <row r="85" spans="1:45" x14ac:dyDescent="0.15">
      <c r="A85" s="942"/>
      <c r="B85" s="942"/>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c r="AA85" s="942"/>
      <c r="AB85" s="942"/>
      <c r="AC85" s="942"/>
      <c r="AD85" s="942"/>
      <c r="AE85" s="942"/>
      <c r="AF85" s="942"/>
      <c r="AG85" s="942"/>
      <c r="AH85" s="942"/>
      <c r="AI85" s="942"/>
      <c r="AJ85" s="942"/>
      <c r="AK85" s="942"/>
      <c r="AL85" s="942"/>
      <c r="AM85" s="942"/>
      <c r="AN85" s="942"/>
      <c r="AO85" s="942"/>
      <c r="AP85" s="942"/>
      <c r="AQ85" s="942"/>
      <c r="AR85" s="942"/>
      <c r="AS85" s="942"/>
    </row>
    <row r="86" spans="1:45" x14ac:dyDescent="0.15">
      <c r="A86" s="942"/>
      <c r="B86" s="942"/>
      <c r="C86" s="942"/>
      <c r="D86" s="942"/>
      <c r="E86" s="942"/>
      <c r="F86" s="942"/>
      <c r="G86" s="942"/>
      <c r="H86" s="942"/>
      <c r="I86" s="942"/>
      <c r="J86" s="942"/>
      <c r="K86" s="942"/>
      <c r="L86" s="942"/>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c r="AL86" s="942"/>
      <c r="AM86" s="942"/>
      <c r="AN86" s="942"/>
      <c r="AO86" s="942"/>
      <c r="AP86" s="942"/>
      <c r="AQ86" s="942"/>
      <c r="AR86" s="942"/>
      <c r="AS86" s="942"/>
    </row>
    <row r="87" spans="1:45" x14ac:dyDescent="0.15">
      <c r="A87" s="942"/>
      <c r="B87" s="942"/>
      <c r="C87" s="942"/>
      <c r="D87" s="942"/>
      <c r="E87" s="942"/>
      <c r="F87" s="942"/>
      <c r="G87" s="942"/>
      <c r="H87" s="942"/>
      <c r="I87" s="942"/>
      <c r="J87" s="942"/>
      <c r="K87" s="942"/>
      <c r="L87" s="942"/>
      <c r="M87" s="942"/>
      <c r="N87" s="942"/>
      <c r="O87" s="942"/>
      <c r="P87" s="942"/>
      <c r="Q87" s="942"/>
      <c r="R87" s="942"/>
      <c r="S87" s="942"/>
      <c r="T87" s="942"/>
      <c r="U87" s="942"/>
      <c r="V87" s="942"/>
      <c r="W87" s="942"/>
      <c r="X87" s="942"/>
      <c r="Y87" s="942"/>
      <c r="Z87" s="942"/>
      <c r="AA87" s="942"/>
      <c r="AB87" s="942"/>
      <c r="AC87" s="942"/>
      <c r="AD87" s="942"/>
      <c r="AE87" s="942"/>
      <c r="AF87" s="942"/>
      <c r="AG87" s="942"/>
      <c r="AH87" s="942"/>
      <c r="AI87" s="942"/>
      <c r="AJ87" s="942"/>
      <c r="AK87" s="942"/>
      <c r="AL87" s="942"/>
      <c r="AM87" s="942"/>
      <c r="AN87" s="942"/>
      <c r="AO87" s="942"/>
      <c r="AP87" s="942"/>
      <c r="AQ87" s="942"/>
      <c r="AR87" s="942"/>
      <c r="AS87" s="942"/>
    </row>
    <row r="88" spans="1:45" x14ac:dyDescent="0.15">
      <c r="A88" s="942"/>
      <c r="B88" s="942"/>
      <c r="C88" s="942"/>
      <c r="D88" s="942"/>
      <c r="E88" s="942"/>
      <c r="F88" s="942"/>
      <c r="G88" s="942"/>
      <c r="H88" s="942"/>
      <c r="I88" s="942"/>
      <c r="J88" s="942"/>
      <c r="K88" s="942"/>
      <c r="L88" s="942"/>
      <c r="M88" s="942"/>
      <c r="N88" s="942"/>
      <c r="O88" s="942"/>
      <c r="P88" s="942"/>
      <c r="Q88" s="942"/>
      <c r="R88" s="942"/>
      <c r="S88" s="942"/>
      <c r="T88" s="942"/>
      <c r="U88" s="942"/>
      <c r="V88" s="942"/>
      <c r="W88" s="942"/>
      <c r="X88" s="942"/>
      <c r="Y88" s="942"/>
      <c r="Z88" s="942"/>
      <c r="AA88" s="942"/>
      <c r="AB88" s="942"/>
      <c r="AC88" s="942"/>
      <c r="AD88" s="942"/>
      <c r="AE88" s="942"/>
      <c r="AF88" s="942"/>
      <c r="AG88" s="942"/>
      <c r="AH88" s="942"/>
      <c r="AI88" s="942"/>
      <c r="AJ88" s="942"/>
      <c r="AK88" s="942"/>
      <c r="AL88" s="942"/>
      <c r="AM88" s="942"/>
      <c r="AN88" s="942"/>
      <c r="AO88" s="942"/>
      <c r="AP88" s="942"/>
      <c r="AQ88" s="942"/>
      <c r="AR88" s="942"/>
      <c r="AS88" s="942"/>
    </row>
    <row r="89" spans="1:45" x14ac:dyDescent="0.15">
      <c r="A89" s="942"/>
      <c r="B89" s="942"/>
      <c r="C89" s="942"/>
      <c r="D89" s="942"/>
      <c r="E89" s="942"/>
      <c r="F89" s="942"/>
      <c r="G89" s="942"/>
      <c r="H89" s="942"/>
      <c r="I89" s="942"/>
      <c r="J89" s="942"/>
      <c r="K89" s="942"/>
      <c r="L89" s="942"/>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c r="AL89" s="942"/>
      <c r="AM89" s="942"/>
      <c r="AN89" s="942"/>
      <c r="AO89" s="942"/>
      <c r="AP89" s="942"/>
      <c r="AQ89" s="942"/>
      <c r="AR89" s="942"/>
      <c r="AS89" s="942"/>
    </row>
    <row r="90" spans="1:45" x14ac:dyDescent="0.15">
      <c r="A90" s="942"/>
      <c r="B90" s="942"/>
      <c r="C90" s="942"/>
      <c r="D90" s="942"/>
      <c r="E90" s="942"/>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2"/>
      <c r="AK90" s="942"/>
      <c r="AL90" s="942"/>
      <c r="AM90" s="942"/>
      <c r="AN90" s="942"/>
      <c r="AO90" s="942"/>
      <c r="AP90" s="942"/>
      <c r="AQ90" s="942"/>
      <c r="AR90" s="942"/>
      <c r="AS90" s="942"/>
    </row>
    <row r="91" spans="1:45" x14ac:dyDescent="0.15">
      <c r="A91" s="942"/>
      <c r="B91" s="942"/>
      <c r="C91" s="942"/>
      <c r="D91" s="942"/>
      <c r="E91" s="942"/>
      <c r="F91" s="942"/>
      <c r="G91" s="942"/>
      <c r="H91" s="942"/>
      <c r="I91" s="942"/>
      <c r="J91" s="942"/>
      <c r="K91" s="942"/>
      <c r="L91" s="942"/>
      <c r="M91" s="942"/>
      <c r="N91" s="942"/>
      <c r="O91" s="942"/>
      <c r="P91" s="942"/>
      <c r="Q91" s="942"/>
      <c r="R91" s="942"/>
      <c r="S91" s="942"/>
      <c r="T91" s="942"/>
      <c r="U91" s="942"/>
      <c r="V91" s="942"/>
      <c r="W91" s="942"/>
      <c r="X91" s="942"/>
      <c r="Y91" s="942"/>
      <c r="Z91" s="942"/>
      <c r="AA91" s="942"/>
      <c r="AB91" s="942"/>
      <c r="AC91" s="942"/>
      <c r="AD91" s="942"/>
      <c r="AE91" s="942"/>
      <c r="AF91" s="942"/>
      <c r="AG91" s="942"/>
      <c r="AH91" s="942"/>
      <c r="AI91" s="942"/>
      <c r="AJ91" s="942"/>
      <c r="AK91" s="942"/>
      <c r="AL91" s="942"/>
      <c r="AM91" s="942"/>
      <c r="AN91" s="942"/>
      <c r="AO91" s="942"/>
      <c r="AP91" s="942"/>
      <c r="AQ91" s="942"/>
      <c r="AR91" s="942"/>
      <c r="AS91" s="942"/>
    </row>
    <row r="92" spans="1:45" x14ac:dyDescent="0.15">
      <c r="A92" s="942"/>
      <c r="B92" s="942"/>
      <c r="C92" s="942"/>
      <c r="D92" s="942"/>
      <c r="E92" s="942"/>
      <c r="F92" s="942"/>
      <c r="G92" s="942"/>
      <c r="H92" s="942"/>
      <c r="I92" s="942"/>
      <c r="J92" s="942"/>
      <c r="K92" s="942"/>
      <c r="L92" s="942"/>
      <c r="M92" s="942"/>
      <c r="N92" s="942"/>
      <c r="O92" s="942"/>
      <c r="P92" s="942"/>
      <c r="Q92" s="942"/>
      <c r="R92" s="942"/>
      <c r="S92" s="942"/>
      <c r="T92" s="942"/>
      <c r="U92" s="942"/>
      <c r="V92" s="942"/>
      <c r="W92" s="942"/>
      <c r="X92" s="942"/>
      <c r="Y92" s="942"/>
      <c r="Z92" s="942"/>
      <c r="AA92" s="942"/>
      <c r="AB92" s="942"/>
      <c r="AC92" s="942"/>
      <c r="AD92" s="942"/>
      <c r="AE92" s="942"/>
      <c r="AF92" s="942"/>
      <c r="AG92" s="942"/>
      <c r="AH92" s="942"/>
      <c r="AI92" s="942"/>
      <c r="AJ92" s="942"/>
      <c r="AK92" s="942"/>
      <c r="AL92" s="942"/>
      <c r="AM92" s="942"/>
      <c r="AN92" s="942"/>
      <c r="AO92" s="942"/>
      <c r="AP92" s="942"/>
      <c r="AQ92" s="942"/>
      <c r="AR92" s="942"/>
      <c r="AS92" s="942"/>
    </row>
    <row r="93" spans="1:45" x14ac:dyDescent="0.15">
      <c r="A93" s="942"/>
      <c r="B93" s="942"/>
      <c r="C93" s="942"/>
      <c r="D93" s="942"/>
      <c r="E93" s="942"/>
      <c r="F93" s="942"/>
      <c r="G93" s="942"/>
      <c r="H93" s="942"/>
      <c r="I93" s="942"/>
      <c r="J93" s="942"/>
      <c r="K93" s="942"/>
      <c r="L93" s="942"/>
      <c r="M93" s="942"/>
      <c r="N93" s="942"/>
      <c r="O93" s="942"/>
      <c r="P93" s="942"/>
      <c r="Q93" s="942"/>
      <c r="R93" s="942"/>
      <c r="S93" s="942"/>
      <c r="T93" s="942"/>
      <c r="U93" s="942"/>
      <c r="V93" s="942"/>
      <c r="W93" s="942"/>
      <c r="X93" s="942"/>
      <c r="Y93" s="942"/>
      <c r="Z93" s="942"/>
      <c r="AA93" s="942"/>
      <c r="AB93" s="942"/>
      <c r="AC93" s="942"/>
      <c r="AD93" s="942"/>
      <c r="AE93" s="942"/>
      <c r="AF93" s="942"/>
      <c r="AG93" s="942"/>
      <c r="AH93" s="942"/>
      <c r="AI93" s="942"/>
      <c r="AJ93" s="942"/>
      <c r="AK93" s="942"/>
      <c r="AL93" s="942"/>
      <c r="AM93" s="942"/>
      <c r="AN93" s="942"/>
      <c r="AO93" s="942"/>
      <c r="AP93" s="942"/>
      <c r="AQ93" s="942"/>
      <c r="AR93" s="942"/>
      <c r="AS93" s="942"/>
    </row>
    <row r="94" spans="1:45" x14ac:dyDescent="0.15">
      <c r="A94" s="942"/>
      <c r="B94" s="942"/>
      <c r="C94" s="942"/>
      <c r="D94" s="942"/>
      <c r="E94" s="942"/>
      <c r="F94" s="942"/>
      <c r="G94" s="942"/>
      <c r="H94" s="942"/>
      <c r="I94" s="942"/>
      <c r="J94" s="942"/>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2"/>
      <c r="AK94" s="942"/>
      <c r="AL94" s="942"/>
      <c r="AM94" s="942"/>
      <c r="AN94" s="942"/>
      <c r="AO94" s="942"/>
      <c r="AP94" s="942"/>
      <c r="AQ94" s="942"/>
      <c r="AR94" s="942"/>
      <c r="AS94" s="942"/>
    </row>
    <row r="95" spans="1:45" x14ac:dyDescent="0.15">
      <c r="A95" s="942"/>
      <c r="B95" s="942"/>
      <c r="C95" s="942"/>
      <c r="D95" s="942"/>
      <c r="E95" s="942"/>
      <c r="F95" s="942"/>
      <c r="G95" s="942"/>
      <c r="H95" s="942"/>
      <c r="I95" s="942"/>
      <c r="J95" s="942"/>
      <c r="K95" s="942"/>
      <c r="L95" s="942"/>
      <c r="M95" s="942"/>
      <c r="N95" s="942"/>
      <c r="O95" s="942"/>
      <c r="P95" s="942"/>
      <c r="Q95" s="942"/>
      <c r="R95" s="942"/>
      <c r="S95" s="942"/>
      <c r="T95" s="942"/>
      <c r="U95" s="942"/>
      <c r="V95" s="942"/>
      <c r="W95" s="942"/>
      <c r="X95" s="942"/>
      <c r="Y95" s="942"/>
      <c r="Z95" s="942"/>
      <c r="AA95" s="942"/>
      <c r="AB95" s="942"/>
      <c r="AC95" s="942"/>
      <c r="AD95" s="942"/>
      <c r="AE95" s="942"/>
      <c r="AF95" s="942"/>
      <c r="AG95" s="942"/>
      <c r="AH95" s="942"/>
      <c r="AI95" s="942"/>
      <c r="AJ95" s="942"/>
      <c r="AK95" s="942"/>
      <c r="AL95" s="942"/>
      <c r="AM95" s="942"/>
      <c r="AN95" s="942"/>
      <c r="AO95" s="942"/>
      <c r="AP95" s="942"/>
      <c r="AQ95" s="942"/>
      <c r="AR95" s="942"/>
      <c r="AS95" s="942"/>
    </row>
    <row r="96" spans="1:45" x14ac:dyDescent="0.15">
      <c r="A96" s="942"/>
      <c r="B96" s="942"/>
      <c r="C96" s="942"/>
      <c r="D96" s="942"/>
      <c r="E96" s="942"/>
      <c r="F96" s="942"/>
      <c r="G96" s="942"/>
      <c r="H96" s="942"/>
      <c r="I96" s="942"/>
      <c r="J96" s="942"/>
      <c r="K96" s="942"/>
      <c r="L96" s="942"/>
      <c r="M96" s="942"/>
      <c r="N96" s="942"/>
      <c r="O96" s="942"/>
      <c r="P96" s="942"/>
      <c r="Q96" s="942"/>
      <c r="R96" s="942"/>
      <c r="S96" s="942"/>
      <c r="T96" s="942"/>
      <c r="U96" s="942"/>
      <c r="V96" s="942"/>
      <c r="W96" s="942"/>
      <c r="X96" s="942"/>
      <c r="Y96" s="942"/>
      <c r="Z96" s="942"/>
      <c r="AA96" s="942"/>
      <c r="AB96" s="942"/>
      <c r="AC96" s="942"/>
      <c r="AD96" s="942"/>
      <c r="AE96" s="942"/>
      <c r="AF96" s="942"/>
      <c r="AG96" s="942"/>
      <c r="AH96" s="942"/>
      <c r="AI96" s="942"/>
      <c r="AJ96" s="942"/>
      <c r="AK96" s="942"/>
      <c r="AL96" s="942"/>
      <c r="AM96" s="942"/>
      <c r="AN96" s="942"/>
      <c r="AO96" s="942"/>
      <c r="AP96" s="942"/>
      <c r="AQ96" s="942"/>
      <c r="AR96" s="942"/>
      <c r="AS96" s="942"/>
    </row>
    <row r="97" spans="1:45" x14ac:dyDescent="0.15">
      <c r="A97" s="942"/>
      <c r="B97" s="942"/>
      <c r="C97" s="942"/>
      <c r="D97" s="942"/>
      <c r="E97" s="942"/>
      <c r="F97" s="942"/>
      <c r="G97" s="942"/>
      <c r="H97" s="942"/>
      <c r="I97" s="942"/>
      <c r="J97" s="942"/>
      <c r="K97" s="942"/>
      <c r="L97" s="942"/>
      <c r="M97" s="942"/>
      <c r="N97" s="942"/>
      <c r="O97" s="942"/>
      <c r="P97" s="942"/>
      <c r="Q97" s="942"/>
      <c r="R97" s="942"/>
      <c r="S97" s="942"/>
      <c r="T97" s="942"/>
      <c r="U97" s="942"/>
      <c r="V97" s="942"/>
      <c r="W97" s="942"/>
      <c r="X97" s="942"/>
      <c r="Y97" s="942"/>
      <c r="Z97" s="942"/>
      <c r="AA97" s="942"/>
      <c r="AB97" s="942"/>
      <c r="AC97" s="942"/>
      <c r="AD97" s="942"/>
      <c r="AE97" s="942"/>
      <c r="AF97" s="942"/>
      <c r="AG97" s="942"/>
      <c r="AH97" s="942"/>
      <c r="AI97" s="942"/>
      <c r="AJ97" s="942"/>
      <c r="AK97" s="942"/>
      <c r="AL97" s="942"/>
      <c r="AM97" s="942"/>
      <c r="AN97" s="942"/>
      <c r="AO97" s="942"/>
      <c r="AP97" s="942"/>
      <c r="AQ97" s="942"/>
      <c r="AR97" s="942"/>
      <c r="AS97" s="942"/>
    </row>
    <row r="98" spans="1:45" x14ac:dyDescent="0.15">
      <c r="A98" s="942"/>
      <c r="B98" s="942"/>
      <c r="C98" s="942"/>
      <c r="D98" s="942"/>
      <c r="E98" s="942"/>
      <c r="F98" s="942"/>
      <c r="G98" s="942"/>
      <c r="H98" s="942"/>
      <c r="I98" s="942"/>
      <c r="J98" s="942"/>
      <c r="K98" s="942"/>
      <c r="L98" s="942"/>
      <c r="M98" s="942"/>
      <c r="N98" s="942"/>
      <c r="O98" s="942"/>
      <c r="P98" s="942"/>
      <c r="Q98" s="942"/>
      <c r="R98" s="942"/>
      <c r="S98" s="942"/>
      <c r="T98" s="942"/>
      <c r="U98" s="942"/>
      <c r="V98" s="942"/>
      <c r="W98" s="942"/>
      <c r="X98" s="942"/>
      <c r="Y98" s="942"/>
      <c r="Z98" s="942"/>
      <c r="AA98" s="942"/>
      <c r="AB98" s="942"/>
      <c r="AC98" s="942"/>
      <c r="AD98" s="942"/>
      <c r="AE98" s="942"/>
      <c r="AF98" s="942"/>
      <c r="AG98" s="942"/>
      <c r="AH98" s="942"/>
      <c r="AI98" s="942"/>
      <c r="AJ98" s="942"/>
      <c r="AK98" s="942"/>
      <c r="AL98" s="942"/>
      <c r="AM98" s="942"/>
      <c r="AN98" s="942"/>
      <c r="AO98" s="942"/>
      <c r="AP98" s="942"/>
      <c r="AQ98" s="942"/>
      <c r="AR98" s="942"/>
      <c r="AS98" s="942"/>
    </row>
    <row r="99" spans="1:45" x14ac:dyDescent="0.15">
      <c r="A99" s="942"/>
      <c r="B99" s="942"/>
      <c r="C99" s="942"/>
      <c r="D99" s="942"/>
      <c r="E99" s="942"/>
      <c r="F99" s="942"/>
      <c r="G99" s="942"/>
      <c r="H99" s="942"/>
      <c r="I99" s="942"/>
      <c r="J99" s="942"/>
      <c r="K99" s="942"/>
      <c r="L99" s="942"/>
      <c r="M99" s="942"/>
      <c r="N99" s="942"/>
      <c r="O99" s="942"/>
      <c r="P99" s="942"/>
      <c r="Q99" s="942"/>
      <c r="R99" s="942"/>
      <c r="S99" s="942"/>
      <c r="T99" s="942"/>
      <c r="U99" s="942"/>
      <c r="V99" s="942"/>
      <c r="W99" s="942"/>
      <c r="X99" s="942"/>
      <c r="Y99" s="942"/>
      <c r="Z99" s="942"/>
      <c r="AA99" s="942"/>
      <c r="AB99" s="942"/>
      <c r="AC99" s="942"/>
      <c r="AD99" s="942"/>
      <c r="AE99" s="942"/>
      <c r="AF99" s="942"/>
      <c r="AG99" s="942"/>
      <c r="AH99" s="942"/>
      <c r="AI99" s="942"/>
      <c r="AJ99" s="942"/>
      <c r="AK99" s="942"/>
      <c r="AL99" s="942"/>
      <c r="AM99" s="942"/>
      <c r="AN99" s="942"/>
      <c r="AO99" s="942"/>
      <c r="AP99" s="942"/>
      <c r="AQ99" s="942"/>
      <c r="AR99" s="942"/>
      <c r="AS99" s="942"/>
    </row>
    <row r="100" spans="1:45" x14ac:dyDescent="0.15">
      <c r="A100" s="942"/>
      <c r="B100" s="942"/>
      <c r="C100" s="942"/>
      <c r="D100" s="942"/>
      <c r="E100" s="942"/>
      <c r="F100" s="942"/>
      <c r="G100" s="942"/>
      <c r="H100" s="942"/>
      <c r="I100" s="942"/>
      <c r="J100" s="942"/>
      <c r="K100" s="942"/>
      <c r="L100" s="942"/>
      <c r="M100" s="942"/>
      <c r="N100" s="942"/>
      <c r="O100" s="942"/>
      <c r="P100" s="942"/>
      <c r="Q100" s="942"/>
      <c r="R100" s="942"/>
      <c r="S100" s="942"/>
      <c r="T100" s="942"/>
      <c r="U100" s="942"/>
      <c r="V100" s="942"/>
      <c r="W100" s="942"/>
      <c r="X100" s="942"/>
      <c r="Y100" s="942"/>
      <c r="Z100" s="942"/>
      <c r="AA100" s="942"/>
      <c r="AB100" s="942"/>
      <c r="AC100" s="942"/>
      <c r="AD100" s="942"/>
      <c r="AE100" s="942"/>
      <c r="AF100" s="942"/>
      <c r="AG100" s="942"/>
      <c r="AH100" s="942"/>
      <c r="AI100" s="942"/>
      <c r="AJ100" s="942"/>
      <c r="AK100" s="942"/>
      <c r="AL100" s="942"/>
      <c r="AM100" s="942"/>
      <c r="AN100" s="942"/>
      <c r="AO100" s="942"/>
      <c r="AP100" s="942"/>
      <c r="AQ100" s="942"/>
      <c r="AR100" s="942"/>
      <c r="AS100" s="942"/>
    </row>
    <row r="101" spans="1:45" x14ac:dyDescent="0.15">
      <c r="A101" s="942"/>
      <c r="B101" s="942"/>
      <c r="C101" s="942"/>
      <c r="D101" s="942"/>
      <c r="E101" s="942"/>
      <c r="F101" s="942"/>
      <c r="G101" s="942"/>
      <c r="H101" s="942"/>
      <c r="I101" s="942"/>
      <c r="J101" s="942"/>
      <c r="K101" s="942"/>
      <c r="L101" s="942"/>
      <c r="M101" s="942"/>
      <c r="N101" s="942"/>
      <c r="O101" s="942"/>
      <c r="P101" s="942"/>
      <c r="Q101" s="942"/>
      <c r="R101" s="942"/>
      <c r="S101" s="942"/>
      <c r="T101" s="942"/>
      <c r="U101" s="942"/>
      <c r="V101" s="942"/>
      <c r="W101" s="942"/>
      <c r="X101" s="942"/>
      <c r="Y101" s="942"/>
      <c r="Z101" s="942"/>
      <c r="AA101" s="942"/>
      <c r="AB101" s="942"/>
      <c r="AC101" s="942"/>
      <c r="AD101" s="942"/>
      <c r="AE101" s="942"/>
      <c r="AF101" s="942"/>
      <c r="AG101" s="942"/>
      <c r="AH101" s="942"/>
      <c r="AI101" s="942"/>
      <c r="AJ101" s="942"/>
      <c r="AK101" s="942"/>
      <c r="AL101" s="942"/>
      <c r="AM101" s="942"/>
      <c r="AN101" s="942"/>
      <c r="AO101" s="942"/>
      <c r="AP101" s="942"/>
      <c r="AQ101" s="942"/>
      <c r="AR101" s="942"/>
      <c r="AS101" s="942"/>
    </row>
    <row r="102" spans="1:45" x14ac:dyDescent="0.15">
      <c r="A102" s="942"/>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row>
    <row r="103" spans="1:45" x14ac:dyDescent="0.15">
      <c r="A103" s="942"/>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row>
    <row r="104" spans="1:45" x14ac:dyDescent="0.15">
      <c r="A104" s="942"/>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row>
    <row r="105" spans="1:45" x14ac:dyDescent="0.15">
      <c r="A105" s="942"/>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row>
    <row r="106" spans="1:45" x14ac:dyDescent="0.15">
      <c r="A106" s="942"/>
      <c r="B106" s="942"/>
      <c r="C106" s="942"/>
      <c r="D106" s="942"/>
      <c r="E106" s="942"/>
      <c r="F106" s="942"/>
      <c r="G106" s="942"/>
      <c r="H106" s="942"/>
      <c r="I106" s="942"/>
      <c r="J106" s="942"/>
      <c r="K106" s="942"/>
      <c r="L106" s="942"/>
      <c r="M106" s="942"/>
      <c r="N106" s="942"/>
      <c r="O106" s="942"/>
      <c r="P106" s="942"/>
      <c r="Q106" s="942"/>
      <c r="R106" s="942"/>
      <c r="S106" s="942"/>
      <c r="T106" s="942"/>
      <c r="U106" s="942"/>
      <c r="V106" s="942"/>
      <c r="W106" s="942"/>
      <c r="X106" s="942"/>
      <c r="Y106" s="942"/>
      <c r="Z106" s="942"/>
      <c r="AA106" s="942"/>
      <c r="AB106" s="942"/>
      <c r="AC106" s="942"/>
      <c r="AD106" s="942"/>
      <c r="AE106" s="942"/>
      <c r="AF106" s="942"/>
      <c r="AG106" s="942"/>
      <c r="AH106" s="942"/>
      <c r="AI106" s="942"/>
      <c r="AJ106" s="942"/>
      <c r="AK106" s="942"/>
      <c r="AL106" s="942"/>
      <c r="AM106" s="942"/>
      <c r="AN106" s="942"/>
      <c r="AO106" s="942"/>
      <c r="AP106" s="942"/>
      <c r="AQ106" s="942"/>
      <c r="AR106" s="942"/>
      <c r="AS106" s="942"/>
    </row>
    <row r="107" spans="1:45" x14ac:dyDescent="0.15">
      <c r="A107" s="942"/>
      <c r="B107" s="942"/>
      <c r="C107" s="942"/>
      <c r="D107" s="942"/>
      <c r="E107" s="942"/>
      <c r="F107" s="942"/>
      <c r="G107" s="942"/>
      <c r="H107" s="942"/>
      <c r="I107" s="942"/>
      <c r="J107" s="942"/>
      <c r="K107" s="942"/>
      <c r="L107" s="942"/>
      <c r="M107" s="942"/>
      <c r="N107" s="942"/>
      <c r="O107" s="942"/>
      <c r="P107" s="942"/>
      <c r="Q107" s="942"/>
      <c r="R107" s="942"/>
      <c r="S107" s="942"/>
      <c r="T107" s="942"/>
      <c r="U107" s="942"/>
      <c r="V107" s="942"/>
      <c r="W107" s="942"/>
      <c r="X107" s="942"/>
      <c r="Y107" s="942"/>
      <c r="Z107" s="942"/>
      <c r="AA107" s="942"/>
      <c r="AB107" s="942"/>
      <c r="AC107" s="942"/>
      <c r="AD107" s="942"/>
      <c r="AE107" s="942"/>
      <c r="AF107" s="942"/>
      <c r="AG107" s="942"/>
      <c r="AH107" s="942"/>
      <c r="AI107" s="942"/>
      <c r="AJ107" s="942"/>
      <c r="AK107" s="942"/>
      <c r="AL107" s="942"/>
      <c r="AM107" s="942"/>
      <c r="AN107" s="942"/>
      <c r="AO107" s="942"/>
      <c r="AP107" s="942"/>
      <c r="AQ107" s="942"/>
      <c r="AR107" s="942"/>
      <c r="AS107" s="942"/>
    </row>
    <row r="108" spans="1:45" x14ac:dyDescent="0.15">
      <c r="A108" s="942"/>
      <c r="B108" s="942"/>
      <c r="C108" s="942"/>
      <c r="D108" s="942"/>
      <c r="E108" s="942"/>
      <c r="F108" s="942"/>
      <c r="G108" s="942"/>
      <c r="H108" s="942"/>
      <c r="I108" s="942"/>
      <c r="J108" s="942"/>
      <c r="K108" s="942"/>
      <c r="L108" s="942"/>
      <c r="M108" s="942"/>
      <c r="N108" s="942"/>
      <c r="O108" s="942"/>
      <c r="P108" s="942"/>
      <c r="Q108" s="942"/>
      <c r="R108" s="942"/>
      <c r="S108" s="942"/>
      <c r="T108" s="942"/>
      <c r="U108" s="942"/>
      <c r="V108" s="942"/>
      <c r="W108" s="942"/>
      <c r="X108" s="942"/>
      <c r="Y108" s="942"/>
      <c r="Z108" s="942"/>
      <c r="AA108" s="942"/>
      <c r="AB108" s="942"/>
      <c r="AC108" s="942"/>
      <c r="AD108" s="942"/>
      <c r="AE108" s="942"/>
      <c r="AF108" s="942"/>
      <c r="AG108" s="942"/>
      <c r="AH108" s="942"/>
      <c r="AI108" s="942"/>
      <c r="AJ108" s="942"/>
      <c r="AK108" s="942"/>
      <c r="AL108" s="942"/>
      <c r="AM108" s="942"/>
      <c r="AN108" s="942"/>
      <c r="AO108" s="942"/>
      <c r="AP108" s="942"/>
      <c r="AQ108" s="942"/>
      <c r="AR108" s="942"/>
      <c r="AS108" s="942"/>
    </row>
  </sheetData>
  <sheetProtection password="CA4E" sheet="1" objects="1" scenarios="1"/>
  <mergeCells count="8">
    <mergeCell ref="L22:N22"/>
    <mergeCell ref="L24:N24"/>
    <mergeCell ref="B6:O6"/>
    <mergeCell ref="B2:C2"/>
    <mergeCell ref="D2:H2"/>
    <mergeCell ref="B4:O4"/>
    <mergeCell ref="I2:J2"/>
    <mergeCell ref="K2:O2"/>
  </mergeCells>
  <phoneticPr fontId="2" type="noConversion"/>
  <hyperlinks>
    <hyperlink ref="L24:N24" location="'6'!A1" display="◄  Vuelvo a la sección anterior" xr:uid="{00000000-0004-0000-1F00-000000000000}"/>
    <hyperlink ref="L22:N22" location="a!A1" display="Comenzar  (hoja siguiente)  ►" xr:uid="{00000000-0004-0000-1F00-000001000000}"/>
    <hyperlink ref="O12" location="a!A1" display="ir ►" xr:uid="{00000000-0004-0000-1F00-000002000000}"/>
    <hyperlink ref="O13:O19" location="a!A1" display="ir ►" xr:uid="{00000000-0004-0000-1F00-000003000000}"/>
    <hyperlink ref="O13" location="b!A1" display="ir ►" xr:uid="{00000000-0004-0000-1F00-000004000000}"/>
    <hyperlink ref="O14" location="'c'!A1" display="ir ►" xr:uid="{00000000-0004-0000-1F00-000005000000}"/>
    <hyperlink ref="O15" location="d!A1" display="ir ►" xr:uid="{00000000-0004-0000-1F00-000006000000}"/>
    <hyperlink ref="O16" location="e!A1" display="ir ►" xr:uid="{00000000-0004-0000-1F00-000007000000}"/>
    <hyperlink ref="O17" location="'f'!A1" display="ir ►" xr:uid="{00000000-0004-0000-1F00-000008000000}"/>
    <hyperlink ref="O18" location="g!A1" display="ir ►" xr:uid="{00000000-0004-0000-1F00-000009000000}"/>
    <hyperlink ref="O19" location="h!A1" display="ir ►" xr:uid="{00000000-0004-0000-1F00-00000A000000}"/>
  </hyperlinks>
  <pageMargins left="0.75" right="0.75" top="1" bottom="1" header="0" footer="0"/>
  <drawing r:id="rId1"/>
  <extLst>
    <ext xmlns:mx="http://schemas.microsoft.com/office/mac/excel/2008/main" uri="http://schemas.microsoft.com/office/mac/excel/2008/main">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11">
    <tabColor indexed="13"/>
  </sheetPr>
  <dimension ref="A1:AW241"/>
  <sheetViews>
    <sheetView showZeros="0" zoomScale="75" zoomScaleNormal="75" zoomScalePageLayoutView="75" workbookViewId="0">
      <pane xSplit="3" ySplit="4" topLeftCell="D118" activePane="bottomRight" state="frozen"/>
      <selection pane="topRight" activeCell="D1" sqref="D1"/>
      <selection pane="bottomLeft" activeCell="A5" sqref="A5"/>
      <selection pane="bottomRight" activeCell="C91" sqref="C91"/>
    </sheetView>
  </sheetViews>
  <sheetFormatPr baseColWidth="10" defaultRowHeight="13" x14ac:dyDescent="0.15"/>
  <cols>
    <col min="1" max="1" width="1.33203125" customWidth="1"/>
    <col min="2" max="2" width="5" customWidth="1"/>
    <col min="3" max="3" width="36.33203125" customWidth="1"/>
    <col min="4" max="4" width="15.6640625" customWidth="1"/>
    <col min="5" max="8" width="14.6640625" customWidth="1"/>
    <col min="9" max="9" width="15.6640625" customWidth="1"/>
    <col min="10" max="10" width="14.5" customWidth="1"/>
    <col min="11" max="11" width="15.6640625" customWidth="1"/>
    <col min="12" max="17" width="14.6640625" customWidth="1"/>
    <col min="18" max="18" width="4.33203125" customWidth="1"/>
    <col min="19" max="19" width="8.6640625" customWidth="1"/>
  </cols>
  <sheetData>
    <row r="1" spans="1:49" ht="5" customHeight="1" thickBot="1" x14ac:dyDescent="0.2">
      <c r="A1" s="4"/>
      <c r="B1" s="4"/>
      <c r="C1" s="4"/>
      <c r="D1" s="4"/>
      <c r="E1" s="4"/>
      <c r="F1" s="4"/>
      <c r="G1" s="4"/>
      <c r="H1" s="4"/>
      <c r="I1" s="4"/>
      <c r="J1" s="4"/>
      <c r="K1" s="4"/>
      <c r="L1" s="4"/>
      <c r="M1" s="4"/>
      <c r="N1" s="4"/>
      <c r="O1" s="4"/>
      <c r="P1" s="4"/>
      <c r="Q1" s="4"/>
      <c r="R1" s="4"/>
      <c r="S1" s="4"/>
      <c r="T1" s="942"/>
      <c r="U1" s="942"/>
      <c r="V1" s="942"/>
      <c r="W1" s="942"/>
      <c r="X1" s="942"/>
      <c r="Y1" s="942"/>
      <c r="Z1" s="942"/>
      <c r="AA1" s="942"/>
      <c r="AB1" s="942"/>
      <c r="AC1" s="942"/>
      <c r="AD1" s="942"/>
      <c r="AE1" s="942"/>
      <c r="AF1" s="942"/>
      <c r="AG1" s="942"/>
      <c r="AH1" s="942"/>
      <c r="AI1" s="942"/>
      <c r="AJ1" s="942"/>
      <c r="AK1" s="942"/>
      <c r="AL1" s="942"/>
      <c r="AM1" s="942"/>
      <c r="AN1" s="942"/>
      <c r="AO1" s="942"/>
      <c r="AP1" s="942"/>
      <c r="AQ1" s="942"/>
      <c r="AR1" s="942"/>
      <c r="AS1" s="942"/>
      <c r="AT1" s="942"/>
      <c r="AU1" s="942"/>
      <c r="AV1" s="942"/>
      <c r="AW1" s="942"/>
    </row>
    <row r="2" spans="1:49" ht="27" customHeight="1" thickTop="1" thickBot="1" x14ac:dyDescent="0.3">
      <c r="A2" s="4"/>
      <c r="B2" s="2330" t="str">
        <f>'1'!$G$13</f>
        <v>CAED GESTION</v>
      </c>
      <c r="C2" s="2331"/>
      <c r="D2" s="2325" t="str">
        <f>'1'!$E$2</f>
        <v>PLAN de NEGOCIO</v>
      </c>
      <c r="E2" s="2325"/>
      <c r="F2" s="2325"/>
      <c r="G2" s="2325"/>
      <c r="H2" s="2558" t="s">
        <v>585</v>
      </c>
      <c r="I2" s="2558"/>
      <c r="J2" s="2558"/>
      <c r="K2" s="2558"/>
      <c r="L2" s="2559"/>
      <c r="M2" s="94"/>
      <c r="N2" s="4"/>
      <c r="O2" s="95"/>
      <c r="P2" s="53"/>
      <c r="Q2" s="4"/>
      <c r="R2" s="4"/>
      <c r="S2" s="4"/>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row>
    <row r="3" spans="1:49" ht="5" customHeight="1" thickBot="1" x14ac:dyDescent="0.2">
      <c r="A3" s="4"/>
      <c r="B3" s="4"/>
      <c r="C3" s="4"/>
      <c r="D3" s="4"/>
      <c r="E3" s="4"/>
      <c r="F3" s="4"/>
      <c r="G3" s="4"/>
      <c r="H3" s="4"/>
      <c r="I3" s="4"/>
      <c r="J3" s="4"/>
      <c r="K3" s="4"/>
      <c r="L3" s="4"/>
      <c r="M3" s="4"/>
      <c r="N3" s="4"/>
      <c r="O3" s="4"/>
      <c r="P3" s="4"/>
      <c r="Q3" s="4"/>
      <c r="R3" s="4"/>
      <c r="S3" s="4"/>
      <c r="T3" s="942"/>
      <c r="U3" s="942"/>
      <c r="V3" s="942"/>
      <c r="W3" s="942"/>
      <c r="X3" s="942"/>
      <c r="Y3" s="942"/>
      <c r="Z3" s="942"/>
      <c r="AA3" s="942"/>
      <c r="AB3" s="942"/>
      <c r="AC3" s="942"/>
      <c r="AD3" s="942"/>
      <c r="AE3" s="942"/>
      <c r="AF3" s="942"/>
      <c r="AG3" s="942"/>
      <c r="AH3" s="942"/>
      <c r="AI3" s="942"/>
      <c r="AJ3" s="942"/>
      <c r="AK3" s="942"/>
      <c r="AL3" s="942"/>
      <c r="AM3" s="942"/>
      <c r="AN3" s="942"/>
      <c r="AO3" s="942"/>
      <c r="AP3" s="942"/>
      <c r="AQ3" s="942"/>
      <c r="AR3" s="942"/>
      <c r="AS3" s="942"/>
      <c r="AT3" s="942"/>
      <c r="AU3" s="942"/>
      <c r="AV3" s="942"/>
      <c r="AW3" s="942"/>
    </row>
    <row r="4" spans="1:49" ht="16.5" customHeight="1" thickBot="1" x14ac:dyDescent="0.25">
      <c r="A4" s="4"/>
      <c r="B4" s="4"/>
      <c r="C4" s="247"/>
      <c r="D4" s="4"/>
      <c r="E4" s="4"/>
      <c r="F4" s="4"/>
      <c r="G4" s="2024" t="s">
        <v>577</v>
      </c>
      <c r="H4" s="2014" t="s">
        <v>565</v>
      </c>
      <c r="I4" s="2027" t="s">
        <v>583</v>
      </c>
      <c r="J4" s="2027" t="s">
        <v>584</v>
      </c>
      <c r="K4" s="2024" t="s">
        <v>568</v>
      </c>
      <c r="L4" s="2020" t="s">
        <v>96</v>
      </c>
      <c r="M4" s="4"/>
      <c r="N4" s="4"/>
      <c r="O4" s="4"/>
      <c r="P4" s="4"/>
      <c r="Q4" s="4"/>
      <c r="R4" s="4"/>
      <c r="S4" s="4"/>
      <c r="T4" s="942"/>
      <c r="U4" s="942"/>
      <c r="V4" s="942"/>
      <c r="W4" s="942"/>
      <c r="X4" s="942"/>
      <c r="Y4" s="942"/>
      <c r="Z4" s="942"/>
      <c r="AA4" s="942"/>
      <c r="AB4" s="942"/>
      <c r="AC4" s="942"/>
      <c r="AD4" s="942"/>
      <c r="AE4" s="942"/>
      <c r="AF4" s="942"/>
      <c r="AG4" s="942"/>
      <c r="AH4" s="942"/>
      <c r="AI4" s="942"/>
      <c r="AJ4" s="942"/>
      <c r="AK4" s="942"/>
      <c r="AL4" s="942"/>
      <c r="AM4" s="942"/>
      <c r="AN4" s="942"/>
      <c r="AO4" s="942"/>
      <c r="AP4" s="942"/>
      <c r="AQ4" s="942"/>
      <c r="AR4" s="942"/>
      <c r="AS4" s="942"/>
      <c r="AT4" s="942"/>
      <c r="AU4" s="942"/>
      <c r="AV4" s="942"/>
      <c r="AW4" s="942"/>
    </row>
    <row r="5" spans="1:49" ht="5" customHeight="1" x14ac:dyDescent="0.15">
      <c r="A5" s="4"/>
      <c r="B5" s="4"/>
      <c r="C5" s="4"/>
      <c r="D5" s="4"/>
      <c r="E5" s="4"/>
      <c r="F5" s="4"/>
      <c r="G5" s="4"/>
      <c r="H5" s="4"/>
      <c r="I5" s="4"/>
      <c r="J5" s="4"/>
      <c r="K5" s="4"/>
      <c r="L5" s="4"/>
      <c r="M5" s="4"/>
      <c r="N5" s="4"/>
      <c r="O5" s="4"/>
      <c r="P5" s="4"/>
      <c r="Q5" s="4"/>
      <c r="R5" s="4"/>
      <c r="S5" s="4"/>
      <c r="T5" s="942"/>
      <c r="U5" s="942"/>
      <c r="V5" s="942"/>
      <c r="W5" s="942"/>
      <c r="X5" s="942"/>
      <c r="Y5" s="942"/>
      <c r="Z5" s="942"/>
      <c r="AA5" s="942"/>
      <c r="AB5" s="942"/>
      <c r="AC5" s="942"/>
      <c r="AD5" s="942"/>
      <c r="AE5" s="942"/>
      <c r="AF5" s="942"/>
      <c r="AG5" s="942"/>
      <c r="AH5" s="942"/>
      <c r="AI5" s="942"/>
      <c r="AJ5" s="942"/>
      <c r="AK5" s="942"/>
      <c r="AL5" s="942"/>
      <c r="AM5" s="942"/>
      <c r="AN5" s="942"/>
      <c r="AO5" s="942"/>
      <c r="AP5" s="942"/>
      <c r="AQ5" s="942"/>
      <c r="AR5" s="942"/>
      <c r="AS5" s="942"/>
      <c r="AT5" s="942"/>
      <c r="AU5" s="942"/>
      <c r="AV5" s="942"/>
      <c r="AW5" s="942"/>
    </row>
    <row r="6" spans="1:49" ht="12.75" customHeight="1" x14ac:dyDescent="0.15">
      <c r="A6" s="4"/>
      <c r="B6" s="2030"/>
      <c r="C6" s="2031"/>
      <c r="D6" s="2031"/>
      <c r="E6" s="64"/>
      <c r="F6" s="64"/>
      <c r="G6" s="64"/>
      <c r="H6" s="64"/>
      <c r="I6" s="64"/>
      <c r="J6" s="64"/>
      <c r="K6" s="64"/>
      <c r="L6" s="64"/>
      <c r="M6" s="64"/>
      <c r="N6" s="64"/>
      <c r="O6" s="64"/>
      <c r="P6" s="64"/>
      <c r="Q6" s="4"/>
      <c r="R6" s="4"/>
      <c r="S6" s="4"/>
      <c r="T6" s="942"/>
      <c r="U6" s="942"/>
      <c r="V6" s="942"/>
      <c r="W6" s="942"/>
      <c r="X6" s="942"/>
      <c r="Y6" s="942"/>
      <c r="Z6" s="942"/>
      <c r="AA6" s="942"/>
      <c r="AB6" s="942"/>
      <c r="AC6" s="942"/>
      <c r="AD6" s="942"/>
      <c r="AE6" s="942"/>
      <c r="AF6" s="942"/>
      <c r="AG6" s="942"/>
      <c r="AH6" s="942"/>
      <c r="AI6" s="942"/>
      <c r="AJ6" s="942"/>
      <c r="AK6" s="942"/>
      <c r="AL6" s="942"/>
      <c r="AM6" s="942"/>
      <c r="AN6" s="942"/>
      <c r="AO6" s="942"/>
      <c r="AP6" s="942"/>
      <c r="AQ6" s="942"/>
      <c r="AR6" s="942"/>
      <c r="AS6" s="942"/>
      <c r="AT6" s="942"/>
      <c r="AU6" s="942"/>
      <c r="AV6" s="942"/>
      <c r="AW6" s="942"/>
    </row>
    <row r="7" spans="1:49" ht="22.5" customHeight="1" x14ac:dyDescent="0.15">
      <c r="A7" s="4"/>
      <c r="B7" s="2030"/>
      <c r="C7" s="2031"/>
      <c r="D7" s="2031"/>
      <c r="E7" s="64"/>
      <c r="F7" s="64"/>
      <c r="G7" s="64"/>
      <c r="H7" s="64"/>
      <c r="I7" s="64"/>
      <c r="J7" s="64"/>
      <c r="K7" s="64"/>
      <c r="L7" s="64"/>
      <c r="M7" s="64"/>
      <c r="N7" s="64"/>
      <c r="O7" s="64"/>
      <c r="P7" s="64"/>
      <c r="Q7" s="4"/>
      <c r="R7" s="4"/>
      <c r="S7" s="4"/>
      <c r="T7" s="942"/>
      <c r="U7" s="942"/>
      <c r="V7" s="942"/>
      <c r="W7" s="942"/>
      <c r="X7" s="942"/>
      <c r="Y7" s="942"/>
      <c r="Z7" s="942"/>
      <c r="AA7" s="942"/>
      <c r="AB7" s="942"/>
      <c r="AC7" s="942"/>
      <c r="AD7" s="942"/>
      <c r="AE7" s="942"/>
      <c r="AF7" s="942"/>
      <c r="AG7" s="942"/>
      <c r="AH7" s="942"/>
      <c r="AI7" s="942"/>
      <c r="AJ7" s="942"/>
      <c r="AK7" s="942"/>
      <c r="AL7" s="942"/>
      <c r="AM7" s="942"/>
      <c r="AN7" s="942"/>
      <c r="AO7" s="942"/>
      <c r="AP7" s="942"/>
      <c r="AQ7" s="942"/>
      <c r="AR7" s="942"/>
      <c r="AS7" s="942"/>
      <c r="AT7" s="942"/>
      <c r="AU7" s="942"/>
      <c r="AV7" s="942"/>
      <c r="AW7" s="942"/>
    </row>
    <row r="8" spans="1:49" ht="67.5" customHeight="1" x14ac:dyDescent="0.15">
      <c r="A8" s="4"/>
      <c r="B8" s="2030"/>
      <c r="C8" s="2031"/>
      <c r="D8" s="2031"/>
      <c r="E8" s="64"/>
      <c r="F8" s="64"/>
      <c r="G8" s="64"/>
      <c r="H8" s="64"/>
      <c r="I8" s="64"/>
      <c r="J8" s="64"/>
      <c r="K8" s="64"/>
      <c r="L8" s="64"/>
      <c r="M8" s="64"/>
      <c r="N8" s="64"/>
      <c r="O8" s="64"/>
      <c r="P8" s="64"/>
      <c r="Q8" s="4"/>
      <c r="R8" s="4"/>
      <c r="S8" s="4"/>
      <c r="T8" s="942"/>
      <c r="U8" s="942"/>
      <c r="V8" s="942"/>
      <c r="W8" s="942"/>
      <c r="X8" s="942"/>
      <c r="Y8" s="942"/>
      <c r="Z8" s="942"/>
      <c r="AA8" s="942"/>
      <c r="AB8" s="942"/>
      <c r="AC8" s="942"/>
      <c r="AD8" s="942"/>
      <c r="AE8" s="942"/>
      <c r="AF8" s="942"/>
      <c r="AG8" s="942"/>
      <c r="AH8" s="942"/>
      <c r="AI8" s="942"/>
      <c r="AJ8" s="942"/>
      <c r="AK8" s="942"/>
      <c r="AL8" s="942"/>
      <c r="AM8" s="942"/>
      <c r="AN8" s="942"/>
      <c r="AO8" s="942"/>
      <c r="AP8" s="942"/>
      <c r="AQ8" s="942"/>
      <c r="AR8" s="942"/>
      <c r="AS8" s="942"/>
      <c r="AT8" s="942"/>
      <c r="AU8" s="942"/>
      <c r="AV8" s="942"/>
      <c r="AW8" s="942"/>
    </row>
    <row r="9" spans="1:49" ht="9.75" customHeight="1" x14ac:dyDescent="0.15">
      <c r="A9" s="4"/>
      <c r="B9" s="2030"/>
      <c r="C9" s="2031"/>
      <c r="D9" s="2031"/>
      <c r="E9" s="64"/>
      <c r="F9" s="64"/>
      <c r="G9" s="64"/>
      <c r="H9" s="64"/>
      <c r="I9" s="64"/>
      <c r="J9" s="64"/>
      <c r="K9" s="64"/>
      <c r="L9" s="64"/>
      <c r="M9" s="64"/>
      <c r="N9" s="64"/>
      <c r="O9" s="64"/>
      <c r="P9" s="64"/>
      <c r="Q9" s="4"/>
      <c r="R9" s="4"/>
      <c r="S9" s="4"/>
      <c r="T9" s="942"/>
      <c r="U9" s="942"/>
      <c r="V9" s="942"/>
      <c r="W9" s="942"/>
      <c r="X9" s="942"/>
      <c r="Y9" s="942"/>
      <c r="Z9" s="942"/>
      <c r="AA9" s="942"/>
      <c r="AB9" s="942"/>
      <c r="AC9" s="942"/>
      <c r="AD9" s="942"/>
      <c r="AE9" s="942"/>
      <c r="AF9" s="942"/>
      <c r="AG9" s="942"/>
      <c r="AH9" s="942"/>
      <c r="AI9" s="942"/>
      <c r="AJ9" s="942"/>
      <c r="AK9" s="942"/>
      <c r="AL9" s="942"/>
      <c r="AM9" s="942"/>
      <c r="AN9" s="942"/>
      <c r="AO9" s="942"/>
      <c r="AP9" s="942"/>
      <c r="AQ9" s="942"/>
      <c r="AR9" s="942"/>
      <c r="AS9" s="942"/>
      <c r="AT9" s="942"/>
      <c r="AU9" s="942"/>
      <c r="AV9" s="942"/>
      <c r="AW9" s="942"/>
    </row>
    <row r="10" spans="1:49" ht="20" customHeight="1" thickBot="1" x14ac:dyDescent="0.2">
      <c r="A10" s="4"/>
      <c r="B10" s="2030"/>
      <c r="C10" s="2031"/>
      <c r="D10" s="2031"/>
      <c r="E10" s="64"/>
      <c r="F10" s="64"/>
      <c r="G10" s="64"/>
      <c r="H10" s="64"/>
      <c r="I10" s="64"/>
      <c r="J10" s="64"/>
      <c r="K10" s="64"/>
      <c r="L10" s="64"/>
      <c r="M10" s="64"/>
      <c r="N10" s="64"/>
      <c r="O10" s="64"/>
      <c r="P10" s="64"/>
      <c r="Q10" s="4"/>
      <c r="R10" s="4"/>
      <c r="S10" s="4"/>
      <c r="T10" s="942"/>
      <c r="U10" s="942"/>
      <c r="V10" s="942"/>
      <c r="W10" s="942"/>
      <c r="X10" s="942"/>
      <c r="Y10" s="942"/>
      <c r="Z10" s="942"/>
      <c r="AA10" s="942"/>
      <c r="AB10" s="942"/>
      <c r="AC10" s="942"/>
      <c r="AD10" s="942"/>
      <c r="AE10" s="942"/>
      <c r="AF10" s="942"/>
      <c r="AG10" s="942"/>
      <c r="AH10" s="942"/>
      <c r="AI10" s="942"/>
      <c r="AJ10" s="942"/>
      <c r="AK10" s="942"/>
      <c r="AL10" s="942"/>
      <c r="AM10" s="942"/>
      <c r="AN10" s="942"/>
      <c r="AO10" s="942"/>
      <c r="AP10" s="942"/>
      <c r="AQ10" s="942"/>
      <c r="AR10" s="942"/>
      <c r="AS10" s="942"/>
      <c r="AT10" s="942"/>
      <c r="AU10" s="942"/>
      <c r="AV10" s="942"/>
      <c r="AW10" s="942"/>
    </row>
    <row r="11" spans="1:49" ht="20" customHeight="1" thickBot="1" x14ac:dyDescent="0.2">
      <c r="A11" s="4"/>
      <c r="B11" s="19">
        <v>1</v>
      </c>
      <c r="C11" s="1255" t="s">
        <v>1514</v>
      </c>
      <c r="D11" s="51" t="str">
        <f>a!D83</f>
        <v>Total</v>
      </c>
      <c r="E11" s="243" t="str">
        <f>'1'!E17</f>
        <v>ENE</v>
      </c>
      <c r="F11" s="243" t="str">
        <f>'1'!F17</f>
        <v>FEB</v>
      </c>
      <c r="G11" s="243" t="str">
        <f>'1'!G17</f>
        <v>MAR</v>
      </c>
      <c r="H11" s="243" t="str">
        <f>'1'!H17</f>
        <v>ABR</v>
      </c>
      <c r="I11" s="243" t="str">
        <f>'1'!I17</f>
        <v>MAY</v>
      </c>
      <c r="J11" s="243" t="str">
        <f>'1'!J17</f>
        <v>JUN</v>
      </c>
      <c r="K11" s="243" t="str">
        <f>'1'!K17</f>
        <v>JUL</v>
      </c>
      <c r="L11" s="243" t="str">
        <f>'1'!L17</f>
        <v>AGO</v>
      </c>
      <c r="M11" s="243" t="str">
        <f>'1'!M17</f>
        <v>SEPT</v>
      </c>
      <c r="N11" s="243" t="str">
        <f>'1'!N17</f>
        <v>OCT</v>
      </c>
      <c r="O11" s="243" t="str">
        <f>'1'!O17</f>
        <v>NOV</v>
      </c>
      <c r="P11" s="243" t="str">
        <f>'1'!P17</f>
        <v xml:space="preserve"> DIC</v>
      </c>
      <c r="Q11" s="18"/>
      <c r="R11" s="4"/>
      <c r="S11" s="4"/>
      <c r="T11" s="942"/>
      <c r="U11" s="942"/>
      <c r="V11" s="942"/>
      <c r="W11" s="942"/>
      <c r="X11" s="942"/>
      <c r="Y11" s="942"/>
      <c r="Z11" s="942"/>
      <c r="AA11" s="942"/>
      <c r="AB11" s="942"/>
      <c r="AC11" s="942"/>
      <c r="AD11" s="942"/>
      <c r="AE11" s="942"/>
      <c r="AF11" s="942"/>
      <c r="AG11" s="942"/>
      <c r="AH11" s="942"/>
      <c r="AI11" s="942"/>
      <c r="AJ11" s="942"/>
      <c r="AK11" s="942"/>
      <c r="AL11" s="942"/>
      <c r="AM11" s="942"/>
      <c r="AN11" s="942"/>
      <c r="AO11" s="942"/>
      <c r="AP11" s="942"/>
      <c r="AQ11" s="942"/>
      <c r="AR11" s="942"/>
      <c r="AS11" s="942"/>
      <c r="AT11" s="942"/>
      <c r="AU11" s="942"/>
      <c r="AV11" s="942"/>
      <c r="AW11" s="942"/>
    </row>
    <row r="12" spans="1:49" ht="9.75" customHeight="1" x14ac:dyDescent="0.15">
      <c r="A12" s="4"/>
      <c r="B12" s="44"/>
      <c r="C12" s="44"/>
      <c r="D12" s="44"/>
      <c r="E12" s="44"/>
      <c r="F12" s="44"/>
      <c r="G12" s="44"/>
      <c r="H12" s="44"/>
      <c r="I12" s="44"/>
      <c r="J12" s="44"/>
      <c r="K12" s="44"/>
      <c r="L12" s="44"/>
      <c r="M12" s="44"/>
      <c r="N12" s="44"/>
      <c r="O12" s="44"/>
      <c r="P12" s="44"/>
      <c r="Q12" s="18"/>
      <c r="R12" s="4"/>
      <c r="S12" s="4"/>
      <c r="T12" s="942"/>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row>
    <row r="13" spans="1:49" ht="15.75" customHeight="1" x14ac:dyDescent="0.2">
      <c r="A13" s="4"/>
      <c r="B13" s="44"/>
      <c r="C13" s="1256" t="s">
        <v>95</v>
      </c>
      <c r="D13" s="248">
        <f>IF(a!D113=0,0,a!D87/a!D113)</f>
        <v>66293.454545454544</v>
      </c>
      <c r="E13" s="248">
        <f>IF(a!F113=0,0,a!F87/a!F113)</f>
        <v>-10022.222222222223</v>
      </c>
      <c r="F13" s="248">
        <f>IF(a!G113=0,0,a!G87/a!G113)</f>
        <v>4747.3684210526317</v>
      </c>
      <c r="G13" s="248">
        <f>IF(a!H113=0,0,a!H87/a!H113)</f>
        <v>4993.7716262975782</v>
      </c>
      <c r="H13" s="248">
        <f>IF(a!I113=0,0,a!I87/a!I113)</f>
        <v>5274.853801169591</v>
      </c>
      <c r="I13" s="248">
        <f>IF(a!J113=0,0,a!J87/a!J113)</f>
        <v>6263.8888888888887</v>
      </c>
      <c r="J13" s="248">
        <f>IF(a!K113=0,0,a!K87/a!K113)</f>
        <v>6352.1126760563384</v>
      </c>
      <c r="K13" s="248">
        <f>IF(a!L113=0,0,a!L87/a!L113)</f>
        <v>6485.393258426966</v>
      </c>
      <c r="L13" s="248">
        <f>IF(a!M113=0,0,a!M87/a!M113)</f>
        <v>4665.5172413793107</v>
      </c>
      <c r="M13" s="248">
        <f>IF(a!N113=0,0,a!N87/a!N113)</f>
        <v>4747.3684210526317</v>
      </c>
      <c r="N13" s="248">
        <f>IF(a!O113=0,0,a!O87/a!O113)</f>
        <v>5508.3969465648861</v>
      </c>
      <c r="O13" s="248">
        <f>IF(a!P113=0,0,a!P87/a!P113)</f>
        <v>5508.3969465648861</v>
      </c>
      <c r="P13" s="248">
        <f>IF(a!Q113=0,0,a!Q87/a!Q113)</f>
        <v>4575.3623188405791</v>
      </c>
      <c r="Q13" s="18"/>
      <c r="R13" s="4"/>
      <c r="S13" s="4"/>
      <c r="T13" s="942"/>
      <c r="U13" s="942"/>
      <c r="V13" s="942"/>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c r="AT13" s="942"/>
      <c r="AU13" s="942"/>
      <c r="AV13" s="942"/>
      <c r="AW13" s="942"/>
    </row>
    <row r="14" spans="1:49" ht="15.75" customHeight="1" x14ac:dyDescent="0.15">
      <c r="A14" s="4"/>
      <c r="B14" s="44"/>
      <c r="C14" s="244"/>
      <c r="D14" s="249" t="s">
        <v>69</v>
      </c>
      <c r="E14" s="249">
        <f>+E13</f>
        <v>-10022.222222222223</v>
      </c>
      <c r="F14" s="249">
        <f>+E14+F13</f>
        <v>-5274.853801169591</v>
      </c>
      <c r="G14" s="249">
        <f t="shared" ref="G14:P14" si="0">+F14+G13</f>
        <v>-281.08217487201273</v>
      </c>
      <c r="H14" s="249">
        <f t="shared" si="0"/>
        <v>4993.7716262975782</v>
      </c>
      <c r="I14" s="249">
        <f t="shared" si="0"/>
        <v>11257.660515186468</v>
      </c>
      <c r="J14" s="249">
        <f t="shared" si="0"/>
        <v>17609.773191242806</v>
      </c>
      <c r="K14" s="249">
        <f t="shared" si="0"/>
        <v>24095.16644966977</v>
      </c>
      <c r="L14" s="249">
        <f t="shared" si="0"/>
        <v>28760.683691049082</v>
      </c>
      <c r="M14" s="249">
        <f t="shared" si="0"/>
        <v>33508.052112101715</v>
      </c>
      <c r="N14" s="249">
        <f t="shared" si="0"/>
        <v>39016.4490586666</v>
      </c>
      <c r="O14" s="249">
        <f t="shared" si="0"/>
        <v>44524.846005231484</v>
      </c>
      <c r="P14" s="249">
        <f t="shared" si="0"/>
        <v>49100.20832407206</v>
      </c>
      <c r="Q14" s="18"/>
      <c r="R14" s="4"/>
      <c r="S14" s="4"/>
      <c r="T14" s="942"/>
      <c r="U14" s="942"/>
      <c r="V14" s="942"/>
      <c r="W14" s="942"/>
      <c r="X14" s="942"/>
      <c r="Y14" s="942"/>
      <c r="Z14" s="942"/>
      <c r="AA14" s="942"/>
      <c r="AB14" s="942"/>
      <c r="AC14" s="942"/>
      <c r="AD14" s="942"/>
      <c r="AE14" s="942"/>
      <c r="AF14" s="942"/>
      <c r="AG14" s="942"/>
      <c r="AH14" s="942"/>
      <c r="AI14" s="942"/>
      <c r="AJ14" s="942"/>
      <c r="AK14" s="942"/>
      <c r="AL14" s="942"/>
      <c r="AM14" s="942"/>
      <c r="AN14" s="942"/>
      <c r="AO14" s="942"/>
      <c r="AP14" s="942"/>
      <c r="AQ14" s="942"/>
      <c r="AR14" s="942"/>
      <c r="AS14" s="942"/>
      <c r="AT14" s="942"/>
      <c r="AU14" s="942"/>
      <c r="AV14" s="942"/>
      <c r="AW14" s="942"/>
    </row>
    <row r="15" spans="1:49" ht="5" customHeight="1" x14ac:dyDescent="0.15">
      <c r="A15" s="4"/>
      <c r="B15" s="44"/>
      <c r="C15" s="246"/>
      <c r="D15" s="245"/>
      <c r="E15" s="245"/>
      <c r="F15" s="245"/>
      <c r="G15" s="245"/>
      <c r="H15" s="245"/>
      <c r="I15" s="245"/>
      <c r="J15" s="245"/>
      <c r="K15" s="245"/>
      <c r="L15" s="245"/>
      <c r="M15" s="245"/>
      <c r="N15" s="245"/>
      <c r="O15" s="245"/>
      <c r="P15" s="245"/>
      <c r="Q15" s="18"/>
      <c r="R15" s="4"/>
      <c r="S15" s="4"/>
      <c r="T15" s="942"/>
      <c r="U15" s="942"/>
      <c r="V15" s="942"/>
      <c r="W15" s="942"/>
      <c r="X15" s="942"/>
      <c r="Y15" s="942"/>
      <c r="Z15" s="942"/>
      <c r="AA15" s="942"/>
      <c r="AB15" s="942"/>
      <c r="AC15" s="942"/>
      <c r="AD15" s="942"/>
      <c r="AE15" s="942"/>
      <c r="AF15" s="942"/>
      <c r="AG15" s="942"/>
      <c r="AH15" s="942"/>
      <c r="AI15" s="942"/>
      <c r="AJ15" s="942"/>
      <c r="AK15" s="942"/>
      <c r="AL15" s="942"/>
      <c r="AM15" s="942"/>
      <c r="AN15" s="942"/>
      <c r="AO15" s="942"/>
      <c r="AP15" s="942"/>
      <c r="AQ15" s="942"/>
      <c r="AR15" s="942"/>
      <c r="AS15" s="942"/>
      <c r="AT15" s="942"/>
      <c r="AU15" s="942"/>
      <c r="AV15" s="942"/>
      <c r="AW15" s="942"/>
    </row>
    <row r="16" spans="1:49" ht="15.75" customHeight="1" x14ac:dyDescent="0.2">
      <c r="A16" s="4"/>
      <c r="B16" s="44"/>
      <c r="C16" s="1256" t="s">
        <v>371</v>
      </c>
      <c r="D16" s="248">
        <f>IF(a!D85=0,0,(D13*365)/a!D85)</f>
        <v>361.15090909090912</v>
      </c>
      <c r="E16" s="248">
        <f>IF(a!F85=0,0,(E13*30)/a!F85)</f>
        <v>-300.66666666666669</v>
      </c>
      <c r="F16" s="248">
        <f>IF(a!G85=0,0,(F13*30)/a!G85)</f>
        <v>71.21052631578948</v>
      </c>
      <c r="G16" s="248">
        <f>IF(a!H85=0,0,(G13*30)/a!H85)</f>
        <v>18.726643598615919</v>
      </c>
      <c r="H16" s="248">
        <f>IF(a!I85=0,0,(H13*30)/a!I85)</f>
        <v>15.824561403508772</v>
      </c>
      <c r="I16" s="248">
        <f>IF(a!J85=0,0,(I13*30)/a!J85)</f>
        <v>18.791666666666664</v>
      </c>
      <c r="J16" s="248">
        <f>IF(a!K85=0,0,(J13*30)/a!K85)</f>
        <v>38.112676056338032</v>
      </c>
      <c r="K16" s="248">
        <f>IF(a!L85=0,0,(K13*30)/a!L85)</f>
        <v>64.853932584269657</v>
      </c>
      <c r="L16" s="248">
        <f>IF(a!M85=0,0,(L13*30)/a!M85)</f>
        <v>46.65517241379311</v>
      </c>
      <c r="M16" s="248">
        <f>IF(a!N85=0,0,(M13*30)/a!N85)</f>
        <v>71.21052631578948</v>
      </c>
      <c r="N16" s="248">
        <f>IF(a!O85=0,0,(N13*30)/a!O85)</f>
        <v>20.656488549618324</v>
      </c>
      <c r="O16" s="248">
        <f>IF(a!P85=0,0,(O13*30)/a!P85)</f>
        <v>20.656488549618324</v>
      </c>
      <c r="P16" s="248">
        <f>IF(a!Q85=0,0,(P13*30)/a!Q85)</f>
        <v>19.60869565217391</v>
      </c>
      <c r="Q16" s="18"/>
      <c r="R16" s="4"/>
      <c r="S16" s="4"/>
      <c r="T16" s="942"/>
      <c r="U16" s="942"/>
      <c r="V16" s="942"/>
      <c r="W16" s="942"/>
      <c r="X16" s="942"/>
      <c r="Y16" s="942"/>
      <c r="Z16" s="942"/>
      <c r="AA16" s="942"/>
      <c r="AB16" s="942"/>
      <c r="AC16" s="942"/>
      <c r="AD16" s="942"/>
      <c r="AE16" s="942"/>
      <c r="AF16" s="942"/>
      <c r="AG16" s="942"/>
      <c r="AH16" s="942"/>
      <c r="AI16" s="942"/>
      <c r="AJ16" s="942"/>
      <c r="AK16" s="942"/>
      <c r="AL16" s="942"/>
      <c r="AM16" s="942"/>
      <c r="AN16" s="942"/>
      <c r="AO16" s="942"/>
      <c r="AP16" s="942"/>
      <c r="AQ16" s="942"/>
      <c r="AR16" s="942"/>
      <c r="AS16" s="942"/>
      <c r="AT16" s="942"/>
      <c r="AU16" s="942"/>
      <c r="AV16" s="942"/>
      <c r="AW16" s="942"/>
    </row>
    <row r="17" spans="1:49" ht="5" customHeight="1" x14ac:dyDescent="0.15">
      <c r="A17" s="4"/>
      <c r="B17" s="44"/>
      <c r="C17" s="246"/>
      <c r="D17" s="245"/>
      <c r="E17" s="245"/>
      <c r="F17" s="245"/>
      <c r="G17" s="245"/>
      <c r="H17" s="245"/>
      <c r="I17" s="245"/>
      <c r="J17" s="245"/>
      <c r="K17" s="245"/>
      <c r="L17" s="245"/>
      <c r="M17" s="245"/>
      <c r="N17" s="245"/>
      <c r="O17" s="245"/>
      <c r="P17" s="245"/>
      <c r="Q17" s="18"/>
      <c r="R17" s="4"/>
      <c r="S17" s="4"/>
      <c r="T17" s="942"/>
      <c r="U17" s="942"/>
      <c r="V17" s="942"/>
      <c r="W17" s="942"/>
      <c r="X17" s="942"/>
      <c r="Y17" s="942"/>
      <c r="Z17" s="942"/>
      <c r="AA17" s="942"/>
      <c r="AB17" s="942"/>
      <c r="AC17" s="942"/>
      <c r="AD17" s="942"/>
      <c r="AE17" s="942"/>
      <c r="AF17" s="942"/>
      <c r="AG17" s="942"/>
      <c r="AH17" s="942"/>
      <c r="AI17" s="942"/>
      <c r="AJ17" s="942"/>
      <c r="AK17" s="942"/>
      <c r="AL17" s="942"/>
      <c r="AM17" s="942"/>
      <c r="AN17" s="942"/>
      <c r="AO17" s="942"/>
      <c r="AP17" s="942"/>
      <c r="AQ17" s="942"/>
      <c r="AR17" s="942"/>
      <c r="AS17" s="942"/>
      <c r="AT17" s="942"/>
      <c r="AU17" s="942"/>
      <c r="AV17" s="942"/>
      <c r="AW17" s="942"/>
    </row>
    <row r="18" spans="1:49" ht="15.75" customHeight="1" x14ac:dyDescent="0.2">
      <c r="A18" s="4"/>
      <c r="B18" s="44"/>
      <c r="C18" s="1256" t="s">
        <v>342</v>
      </c>
      <c r="D18" s="248">
        <f t="shared" ref="D18:P18" si="1">+IF($F$238=0,0,D13/$F$238)</f>
        <v>0</v>
      </c>
      <c r="E18" s="248">
        <f t="shared" si="1"/>
        <v>0</v>
      </c>
      <c r="F18" s="248">
        <f t="shared" si="1"/>
        <v>0</v>
      </c>
      <c r="G18" s="248">
        <f t="shared" si="1"/>
        <v>0</v>
      </c>
      <c r="H18" s="248">
        <f t="shared" si="1"/>
        <v>0</v>
      </c>
      <c r="I18" s="248">
        <f t="shared" si="1"/>
        <v>0</v>
      </c>
      <c r="J18" s="248">
        <f t="shared" si="1"/>
        <v>0</v>
      </c>
      <c r="K18" s="248">
        <f t="shared" si="1"/>
        <v>0</v>
      </c>
      <c r="L18" s="248">
        <f t="shared" si="1"/>
        <v>0</v>
      </c>
      <c r="M18" s="248">
        <f t="shared" si="1"/>
        <v>0</v>
      </c>
      <c r="N18" s="248">
        <f t="shared" si="1"/>
        <v>0</v>
      </c>
      <c r="O18" s="248">
        <f t="shared" si="1"/>
        <v>0</v>
      </c>
      <c r="P18" s="248">
        <f t="shared" si="1"/>
        <v>0</v>
      </c>
      <c r="Q18" s="18"/>
      <c r="R18" s="4"/>
      <c r="S18" s="4"/>
      <c r="T18" s="942"/>
      <c r="U18" s="942"/>
      <c r="V18" s="942"/>
      <c r="W18" s="942"/>
      <c r="X18" s="942"/>
      <c r="Y18" s="942"/>
      <c r="Z18" s="942"/>
      <c r="AA18" s="942"/>
      <c r="AB18" s="942"/>
      <c r="AC18" s="942"/>
      <c r="AD18" s="942"/>
      <c r="AE18" s="942"/>
      <c r="AF18" s="942"/>
      <c r="AG18" s="942"/>
      <c r="AH18" s="942"/>
      <c r="AI18" s="942"/>
      <c r="AJ18" s="942"/>
      <c r="AK18" s="942"/>
      <c r="AL18" s="942"/>
      <c r="AM18" s="942"/>
      <c r="AN18" s="942"/>
      <c r="AO18" s="942"/>
      <c r="AP18" s="942"/>
      <c r="AQ18" s="942"/>
      <c r="AR18" s="942"/>
      <c r="AS18" s="942"/>
      <c r="AT18" s="942"/>
      <c r="AU18" s="942"/>
      <c r="AV18" s="942"/>
      <c r="AW18" s="942"/>
    </row>
    <row r="19" spans="1:49" ht="9.75" customHeight="1" x14ac:dyDescent="0.15">
      <c r="A19" s="4"/>
      <c r="B19" s="44"/>
      <c r="C19" s="246"/>
      <c r="D19" s="245"/>
      <c r="E19" s="245"/>
      <c r="F19" s="245"/>
      <c r="G19" s="245"/>
      <c r="H19" s="245"/>
      <c r="I19" s="245"/>
      <c r="J19" s="245"/>
      <c r="K19" s="245"/>
      <c r="L19" s="245"/>
      <c r="M19" s="245"/>
      <c r="N19" s="245"/>
      <c r="O19" s="245"/>
      <c r="P19" s="245"/>
      <c r="Q19" s="18"/>
      <c r="R19" s="4"/>
      <c r="S19" s="4"/>
      <c r="T19" s="942"/>
      <c r="U19" s="942"/>
      <c r="V19" s="942"/>
      <c r="W19" s="942"/>
      <c r="X19" s="942"/>
      <c r="Y19" s="942"/>
      <c r="Z19" s="942"/>
      <c r="AA19" s="942"/>
      <c r="AB19" s="942"/>
      <c r="AC19" s="942"/>
      <c r="AD19" s="942"/>
      <c r="AE19" s="942"/>
      <c r="AF19" s="942"/>
      <c r="AG19" s="942"/>
      <c r="AH19" s="942"/>
      <c r="AI19" s="942"/>
      <c r="AJ19" s="942"/>
      <c r="AK19" s="942"/>
      <c r="AL19" s="942"/>
      <c r="AM19" s="942"/>
      <c r="AN19" s="942"/>
      <c r="AO19" s="942"/>
      <c r="AP19" s="942"/>
      <c r="AQ19" s="942"/>
      <c r="AR19" s="942"/>
      <c r="AS19" s="942"/>
      <c r="AT19" s="942"/>
      <c r="AU19" s="942"/>
      <c r="AV19" s="942"/>
      <c r="AW19" s="942"/>
    </row>
    <row r="20" spans="1:49" ht="9.75" customHeight="1" x14ac:dyDescent="0.15">
      <c r="A20" s="4"/>
      <c r="B20" s="44"/>
      <c r="C20" s="246"/>
      <c r="D20" s="245"/>
      <c r="E20" s="245"/>
      <c r="F20" s="245"/>
      <c r="G20" s="245"/>
      <c r="H20" s="245"/>
      <c r="I20" s="245"/>
      <c r="J20" s="245"/>
      <c r="K20" s="245"/>
      <c r="L20" s="245"/>
      <c r="M20" s="245"/>
      <c r="N20" s="245"/>
      <c r="O20" s="245"/>
      <c r="P20" s="245"/>
      <c r="Q20" s="18"/>
      <c r="R20" s="4"/>
      <c r="S20" s="4"/>
      <c r="T20" s="942"/>
      <c r="U20" s="942"/>
      <c r="V20" s="942"/>
      <c r="W20" s="942"/>
      <c r="X20" s="942"/>
      <c r="Y20" s="942"/>
      <c r="Z20" s="942"/>
      <c r="AA20" s="942"/>
      <c r="AB20" s="942"/>
      <c r="AC20" s="942"/>
      <c r="AD20" s="942"/>
      <c r="AE20" s="942"/>
      <c r="AF20" s="942"/>
      <c r="AG20" s="942"/>
      <c r="AH20" s="942"/>
      <c r="AI20" s="942"/>
      <c r="AJ20" s="942"/>
      <c r="AK20" s="942"/>
      <c r="AL20" s="942"/>
      <c r="AM20" s="942"/>
      <c r="AN20" s="942"/>
      <c r="AO20" s="942"/>
      <c r="AP20" s="942"/>
      <c r="AQ20" s="942"/>
      <c r="AR20" s="942"/>
      <c r="AS20" s="942"/>
      <c r="AT20" s="942"/>
      <c r="AU20" s="942"/>
      <c r="AV20" s="942"/>
      <c r="AW20" s="942"/>
    </row>
    <row r="21" spans="1:49" ht="8.25" customHeight="1" x14ac:dyDescent="0.15">
      <c r="A21" s="4"/>
      <c r="B21" s="44"/>
      <c r="C21" s="246"/>
      <c r="D21" s="245"/>
      <c r="E21" s="245"/>
      <c r="F21" s="245"/>
      <c r="G21" s="245"/>
      <c r="H21" s="245"/>
      <c r="I21" s="245"/>
      <c r="J21" s="245"/>
      <c r="K21" s="245"/>
      <c r="L21" s="245"/>
      <c r="M21" s="245"/>
      <c r="N21" s="245"/>
      <c r="O21" s="245"/>
      <c r="P21" s="245"/>
      <c r="Q21" s="18"/>
      <c r="R21" s="4"/>
      <c r="S21" s="4"/>
      <c r="T21" s="942"/>
      <c r="U21" s="942"/>
      <c r="V21" s="942"/>
      <c r="W21" s="942"/>
      <c r="X21" s="942"/>
      <c r="Y21" s="942"/>
      <c r="Z21" s="942"/>
      <c r="AA21" s="942"/>
      <c r="AB21" s="942"/>
      <c r="AC21" s="942"/>
      <c r="AD21" s="942"/>
      <c r="AE21" s="942"/>
      <c r="AF21" s="942"/>
      <c r="AG21" s="942"/>
      <c r="AH21" s="942"/>
      <c r="AI21" s="942"/>
      <c r="AJ21" s="942"/>
      <c r="AK21" s="942"/>
      <c r="AL21" s="942"/>
      <c r="AM21" s="942"/>
      <c r="AN21" s="942"/>
      <c r="AO21" s="942"/>
      <c r="AP21" s="942"/>
      <c r="AQ21" s="942"/>
      <c r="AR21" s="942"/>
      <c r="AS21" s="942"/>
      <c r="AT21" s="942"/>
      <c r="AU21" s="942"/>
      <c r="AV21" s="942"/>
      <c r="AW21" s="942"/>
    </row>
    <row r="22" spans="1:49" ht="17" customHeight="1" x14ac:dyDescent="0.15">
      <c r="A22" s="4"/>
      <c r="B22" s="44"/>
      <c r="C22" s="246"/>
      <c r="D22" s="245"/>
      <c r="E22" s="245"/>
      <c r="F22" s="245"/>
      <c r="G22" s="245"/>
      <c r="H22" s="245"/>
      <c r="I22" s="245"/>
      <c r="J22" s="245"/>
      <c r="K22" s="245"/>
      <c r="L22" s="245"/>
      <c r="M22" s="245"/>
      <c r="N22" s="245"/>
      <c r="O22" s="245"/>
      <c r="P22" s="245"/>
      <c r="Q22" s="18"/>
      <c r="R22" s="4"/>
      <c r="S22" s="4"/>
      <c r="T22" s="942"/>
      <c r="U22" s="942"/>
      <c r="V22" s="942"/>
      <c r="W22" s="942"/>
      <c r="X22" s="942"/>
      <c r="Y22" s="942"/>
      <c r="Z22" s="942"/>
      <c r="AA22" s="942"/>
      <c r="AB22" s="942"/>
      <c r="AC22" s="942"/>
      <c r="AD22" s="942"/>
      <c r="AE22" s="942"/>
      <c r="AF22" s="942"/>
      <c r="AG22" s="942"/>
      <c r="AH22" s="942"/>
      <c r="AI22" s="942"/>
      <c r="AJ22" s="942"/>
      <c r="AK22" s="942"/>
      <c r="AL22" s="942"/>
      <c r="AM22" s="942"/>
      <c r="AN22" s="942"/>
      <c r="AO22" s="942"/>
      <c r="AP22" s="942"/>
      <c r="AQ22" s="942"/>
      <c r="AR22" s="942"/>
      <c r="AS22" s="942"/>
      <c r="AT22" s="942"/>
      <c r="AU22" s="942"/>
      <c r="AV22" s="942"/>
      <c r="AW22" s="942"/>
    </row>
    <row r="23" spans="1:49" ht="17" customHeight="1" x14ac:dyDescent="0.15">
      <c r="A23" s="4"/>
      <c r="B23" s="44"/>
      <c r="C23" s="246"/>
      <c r="D23" s="245"/>
      <c r="E23" s="245"/>
      <c r="F23" s="245"/>
      <c r="G23" s="245"/>
      <c r="H23" s="245"/>
      <c r="I23" s="245"/>
      <c r="J23" s="245"/>
      <c r="K23" s="245"/>
      <c r="L23" s="245"/>
      <c r="M23" s="245"/>
      <c r="N23" s="245"/>
      <c r="O23" s="245"/>
      <c r="P23" s="245"/>
      <c r="Q23" s="18"/>
      <c r="R23" s="4"/>
      <c r="S23" s="4"/>
      <c r="T23" s="942"/>
      <c r="U23" s="942"/>
      <c r="V23" s="942"/>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2"/>
      <c r="AS23" s="942"/>
      <c r="AT23" s="942"/>
      <c r="AU23" s="942"/>
      <c r="AV23" s="942"/>
      <c r="AW23" s="942"/>
    </row>
    <row r="24" spans="1:49" ht="17" customHeight="1" x14ac:dyDescent="0.15">
      <c r="A24" s="4"/>
      <c r="B24" s="44"/>
      <c r="C24" s="18"/>
      <c r="D24" s="18"/>
      <c r="E24" s="18"/>
      <c r="F24" s="18"/>
      <c r="G24" s="245"/>
      <c r="H24" s="245"/>
      <c r="I24" s="245"/>
      <c r="J24" s="245"/>
      <c r="K24" s="245"/>
      <c r="L24" s="245"/>
      <c r="M24" s="245"/>
      <c r="N24" s="245"/>
      <c r="O24" s="245"/>
      <c r="P24" s="245"/>
      <c r="Q24" s="18"/>
      <c r="R24" s="4"/>
      <c r="S24" s="4"/>
      <c r="T24" s="942"/>
      <c r="U24" s="942"/>
      <c r="V24" s="942"/>
      <c r="W24" s="942"/>
      <c r="X24" s="942"/>
      <c r="Y24" s="942"/>
      <c r="Z24" s="942"/>
      <c r="AA24" s="942"/>
      <c r="AB24" s="942"/>
      <c r="AC24" s="942"/>
      <c r="AD24" s="942"/>
      <c r="AE24" s="942"/>
      <c r="AF24" s="942"/>
      <c r="AG24" s="942"/>
      <c r="AH24" s="942"/>
      <c r="AI24" s="942"/>
      <c r="AJ24" s="942"/>
      <c r="AK24" s="942"/>
      <c r="AL24" s="942"/>
      <c r="AM24" s="942"/>
      <c r="AN24" s="942"/>
      <c r="AO24" s="942"/>
      <c r="AP24" s="942"/>
      <c r="AQ24" s="942"/>
      <c r="AR24" s="942"/>
      <c r="AS24" s="942"/>
      <c r="AT24" s="942"/>
      <c r="AU24" s="942"/>
      <c r="AV24" s="942"/>
      <c r="AW24" s="942"/>
    </row>
    <row r="25" spans="1:49" ht="17" customHeight="1" x14ac:dyDescent="0.15">
      <c r="A25" s="4"/>
      <c r="B25" s="44"/>
      <c r="C25" s="18"/>
      <c r="D25" s="18"/>
      <c r="E25" s="18"/>
      <c r="F25" s="18"/>
      <c r="G25" s="245"/>
      <c r="H25" s="245"/>
      <c r="I25" s="245"/>
      <c r="J25" s="245"/>
      <c r="K25" s="245"/>
      <c r="L25" s="245"/>
      <c r="M25" s="245"/>
      <c r="N25" s="245"/>
      <c r="O25" s="245"/>
      <c r="P25" s="245"/>
      <c r="Q25" s="18"/>
      <c r="R25" s="4"/>
      <c r="S25" s="4"/>
      <c r="T25" s="942"/>
      <c r="U25" s="942"/>
      <c r="V25" s="942"/>
      <c r="W25" s="942"/>
      <c r="X25" s="942"/>
      <c r="Y25" s="942"/>
      <c r="Z25" s="942"/>
      <c r="AA25" s="942"/>
      <c r="AB25" s="942"/>
      <c r="AC25" s="942"/>
      <c r="AD25" s="942"/>
      <c r="AE25" s="942"/>
      <c r="AF25" s="942"/>
      <c r="AG25" s="942"/>
      <c r="AH25" s="942"/>
      <c r="AI25" s="942"/>
      <c r="AJ25" s="942"/>
      <c r="AK25" s="942"/>
      <c r="AL25" s="942"/>
      <c r="AM25" s="942"/>
      <c r="AN25" s="942"/>
      <c r="AO25" s="942"/>
      <c r="AP25" s="942"/>
      <c r="AQ25" s="942"/>
      <c r="AR25" s="942"/>
      <c r="AS25" s="942"/>
      <c r="AT25" s="942"/>
      <c r="AU25" s="942"/>
      <c r="AV25" s="942"/>
      <c r="AW25" s="942"/>
    </row>
    <row r="26" spans="1:49" ht="17" customHeight="1" x14ac:dyDescent="0.15">
      <c r="A26" s="4"/>
      <c r="B26" s="44"/>
      <c r="C26" s="18"/>
      <c r="D26" s="18"/>
      <c r="E26" s="18"/>
      <c r="F26" s="18"/>
      <c r="G26" s="245"/>
      <c r="H26" s="245"/>
      <c r="I26" s="245"/>
      <c r="J26" s="245"/>
      <c r="K26" s="245"/>
      <c r="L26" s="245"/>
      <c r="M26" s="245"/>
      <c r="N26" s="245"/>
      <c r="O26" s="245"/>
      <c r="P26" s="245"/>
      <c r="Q26" s="18"/>
      <c r="R26" s="4"/>
      <c r="S26" s="4"/>
      <c r="T26" s="942"/>
      <c r="U26" s="942"/>
      <c r="V26" s="942"/>
      <c r="W26" s="942"/>
      <c r="X26" s="942"/>
      <c r="Y26" s="942"/>
      <c r="Z26" s="942"/>
      <c r="AA26" s="942"/>
      <c r="AB26" s="942"/>
      <c r="AC26" s="942"/>
      <c r="AD26" s="942"/>
      <c r="AE26" s="942"/>
      <c r="AF26" s="942"/>
      <c r="AG26" s="942"/>
      <c r="AH26" s="942"/>
      <c r="AI26" s="942"/>
      <c r="AJ26" s="942"/>
      <c r="AK26" s="942"/>
      <c r="AL26" s="942"/>
      <c r="AM26" s="942"/>
      <c r="AN26" s="942"/>
      <c r="AO26" s="942"/>
      <c r="AP26" s="942"/>
      <c r="AQ26" s="942"/>
      <c r="AR26" s="942"/>
      <c r="AS26" s="942"/>
      <c r="AT26" s="942"/>
      <c r="AU26" s="942"/>
      <c r="AV26" s="942"/>
      <c r="AW26" s="942"/>
    </row>
    <row r="27" spans="1:49" ht="17" customHeight="1" x14ac:dyDescent="0.15">
      <c r="A27" s="4"/>
      <c r="B27" s="44"/>
      <c r="C27" s="18"/>
      <c r="D27" s="18"/>
      <c r="E27" s="18"/>
      <c r="F27" s="18"/>
      <c r="G27" s="245"/>
      <c r="H27" s="245"/>
      <c r="I27" s="245"/>
      <c r="J27" s="245"/>
      <c r="K27" s="245"/>
      <c r="L27" s="245"/>
      <c r="M27" s="245"/>
      <c r="N27" s="245"/>
      <c r="O27" s="245"/>
      <c r="P27" s="245"/>
      <c r="Q27" s="18"/>
      <c r="R27" s="4"/>
      <c r="S27" s="4"/>
      <c r="T27" s="942"/>
      <c r="U27" s="942"/>
      <c r="V27" s="942"/>
      <c r="W27" s="942"/>
      <c r="X27" s="942"/>
      <c r="Y27" s="942"/>
      <c r="Z27" s="942"/>
      <c r="AA27" s="942"/>
      <c r="AB27" s="942"/>
      <c r="AC27" s="942"/>
      <c r="AD27" s="942"/>
      <c r="AE27" s="942"/>
      <c r="AF27" s="942"/>
      <c r="AG27" s="942"/>
      <c r="AH27" s="942"/>
      <c r="AI27" s="942"/>
      <c r="AJ27" s="942"/>
      <c r="AK27" s="942"/>
      <c r="AL27" s="942"/>
      <c r="AM27" s="942"/>
      <c r="AN27" s="942"/>
      <c r="AO27" s="942"/>
      <c r="AP27" s="942"/>
      <c r="AQ27" s="942"/>
      <c r="AR27" s="942"/>
      <c r="AS27" s="942"/>
      <c r="AT27" s="942"/>
      <c r="AU27" s="942"/>
      <c r="AV27" s="942"/>
      <c r="AW27" s="942"/>
    </row>
    <row r="28" spans="1:49" ht="17" customHeight="1" x14ac:dyDescent="0.15">
      <c r="A28" s="4"/>
      <c r="B28" s="44"/>
      <c r="C28" s="18"/>
      <c r="D28" s="18"/>
      <c r="E28" s="18"/>
      <c r="F28" s="18"/>
      <c r="G28" s="245"/>
      <c r="H28" s="245"/>
      <c r="I28" s="245"/>
      <c r="J28" s="245"/>
      <c r="K28" s="245"/>
      <c r="L28" s="245"/>
      <c r="M28" s="245"/>
      <c r="N28" s="245"/>
      <c r="O28" s="245"/>
      <c r="P28" s="245"/>
      <c r="Q28" s="18"/>
      <c r="R28" s="4"/>
      <c r="S28" s="4"/>
      <c r="T28" s="942"/>
      <c r="U28" s="942"/>
      <c r="V28" s="942"/>
      <c r="W28" s="942"/>
      <c r="X28" s="942"/>
      <c r="Y28" s="942"/>
      <c r="Z28" s="942"/>
      <c r="AA28" s="942"/>
      <c r="AB28" s="942"/>
      <c r="AC28" s="942"/>
      <c r="AD28" s="942"/>
      <c r="AE28" s="942"/>
      <c r="AF28" s="942"/>
      <c r="AG28" s="942"/>
      <c r="AH28" s="942"/>
      <c r="AI28" s="942"/>
      <c r="AJ28" s="942"/>
      <c r="AK28" s="942"/>
      <c r="AL28" s="942"/>
      <c r="AM28" s="942"/>
      <c r="AN28" s="942"/>
      <c r="AO28" s="942"/>
      <c r="AP28" s="942"/>
      <c r="AQ28" s="942"/>
      <c r="AR28" s="942"/>
      <c r="AS28" s="942"/>
      <c r="AT28" s="942"/>
      <c r="AU28" s="942"/>
      <c r="AV28" s="942"/>
      <c r="AW28" s="942"/>
    </row>
    <row r="29" spans="1:49" ht="17" customHeight="1" x14ac:dyDescent="0.15">
      <c r="A29" s="4"/>
      <c r="B29" s="44"/>
      <c r="C29" s="18"/>
      <c r="D29" s="18"/>
      <c r="E29" s="18"/>
      <c r="F29" s="18"/>
      <c r="G29" s="245"/>
      <c r="H29" s="245"/>
      <c r="I29" s="245"/>
      <c r="J29" s="245"/>
      <c r="K29" s="245"/>
      <c r="L29" s="245"/>
      <c r="M29" s="245"/>
      <c r="N29" s="245"/>
      <c r="O29" s="245"/>
      <c r="P29" s="245"/>
      <c r="Q29" s="18"/>
      <c r="R29" s="4"/>
      <c r="S29" s="4"/>
      <c r="T29" s="942"/>
      <c r="U29" s="942"/>
      <c r="V29" s="942"/>
      <c r="W29" s="942"/>
      <c r="X29" s="942"/>
      <c r="Y29" s="942"/>
      <c r="Z29" s="942"/>
      <c r="AA29" s="942"/>
      <c r="AB29" s="942"/>
      <c r="AC29" s="942"/>
      <c r="AD29" s="942"/>
      <c r="AE29" s="942"/>
      <c r="AF29" s="942"/>
      <c r="AG29" s="942"/>
      <c r="AH29" s="942"/>
      <c r="AI29" s="942"/>
      <c r="AJ29" s="942"/>
      <c r="AK29" s="942"/>
      <c r="AL29" s="942"/>
      <c r="AM29" s="942"/>
      <c r="AN29" s="942"/>
      <c r="AO29" s="942"/>
      <c r="AP29" s="942"/>
      <c r="AQ29" s="942"/>
      <c r="AR29" s="942"/>
      <c r="AS29" s="942"/>
      <c r="AT29" s="942"/>
      <c r="AU29" s="942"/>
      <c r="AV29" s="942"/>
      <c r="AW29" s="942"/>
    </row>
    <row r="30" spans="1:49" ht="17" customHeight="1" x14ac:dyDescent="0.15">
      <c r="A30" s="4"/>
      <c r="B30" s="44"/>
      <c r="C30" s="18"/>
      <c r="D30" s="18"/>
      <c r="E30" s="18"/>
      <c r="F30" s="18"/>
      <c r="G30" s="245"/>
      <c r="H30" s="245"/>
      <c r="I30" s="245"/>
      <c r="J30" s="245"/>
      <c r="K30" s="245"/>
      <c r="L30" s="245"/>
      <c r="M30" s="245"/>
      <c r="N30" s="245"/>
      <c r="O30" s="245"/>
      <c r="P30" s="245"/>
      <c r="Q30" s="18"/>
      <c r="R30" s="4"/>
      <c r="S30" s="4"/>
      <c r="T30" s="942"/>
      <c r="U30" s="942"/>
      <c r="V30" s="942"/>
      <c r="W30" s="942"/>
      <c r="X30" s="942"/>
      <c r="Y30" s="942"/>
      <c r="Z30" s="942"/>
      <c r="AA30" s="942"/>
      <c r="AB30" s="942"/>
      <c r="AC30" s="942"/>
      <c r="AD30" s="942"/>
      <c r="AE30" s="942"/>
      <c r="AF30" s="942"/>
      <c r="AG30" s="942"/>
      <c r="AH30" s="942"/>
      <c r="AI30" s="942"/>
      <c r="AJ30" s="942"/>
      <c r="AK30" s="942"/>
      <c r="AL30" s="942"/>
      <c r="AM30" s="942"/>
      <c r="AN30" s="942"/>
      <c r="AO30" s="942"/>
      <c r="AP30" s="942"/>
      <c r="AQ30" s="942"/>
      <c r="AR30" s="942"/>
      <c r="AS30" s="942"/>
      <c r="AT30" s="942"/>
      <c r="AU30" s="942"/>
      <c r="AV30" s="942"/>
      <c r="AW30" s="942"/>
    </row>
    <row r="31" spans="1:49" ht="17" customHeight="1" x14ac:dyDescent="0.15">
      <c r="A31" s="4"/>
      <c r="B31" s="44"/>
      <c r="C31" s="18"/>
      <c r="D31" s="18"/>
      <c r="E31" s="18"/>
      <c r="F31" s="18"/>
      <c r="G31" s="245"/>
      <c r="H31" s="245"/>
      <c r="I31" s="245"/>
      <c r="J31" s="245"/>
      <c r="K31" s="245"/>
      <c r="L31" s="245"/>
      <c r="M31" s="245"/>
      <c r="N31" s="245"/>
      <c r="O31" s="245"/>
      <c r="P31" s="245"/>
      <c r="Q31" s="18"/>
      <c r="R31" s="4"/>
      <c r="S31" s="4"/>
      <c r="T31" s="942"/>
      <c r="U31" s="942"/>
      <c r="V31" s="942"/>
      <c r="W31" s="942"/>
      <c r="X31" s="942"/>
      <c r="Y31" s="942"/>
      <c r="Z31" s="942"/>
      <c r="AA31" s="942"/>
      <c r="AB31" s="942"/>
      <c r="AC31" s="942"/>
      <c r="AD31" s="942"/>
      <c r="AE31" s="942"/>
      <c r="AF31" s="942"/>
      <c r="AG31" s="942"/>
      <c r="AH31" s="942"/>
      <c r="AI31" s="942"/>
      <c r="AJ31" s="942"/>
      <c r="AK31" s="942"/>
      <c r="AL31" s="942"/>
      <c r="AM31" s="942"/>
      <c r="AN31" s="942"/>
      <c r="AO31" s="942"/>
      <c r="AP31" s="942"/>
      <c r="AQ31" s="942"/>
      <c r="AR31" s="942"/>
      <c r="AS31" s="942"/>
      <c r="AT31" s="942"/>
      <c r="AU31" s="942"/>
      <c r="AV31" s="942"/>
      <c r="AW31" s="942"/>
    </row>
    <row r="32" spans="1:49" ht="17" customHeight="1" x14ac:dyDescent="0.15">
      <c r="A32" s="4"/>
      <c r="B32" s="44"/>
      <c r="C32" s="18"/>
      <c r="D32" s="18"/>
      <c r="E32" s="18"/>
      <c r="F32" s="18"/>
      <c r="G32" s="245"/>
      <c r="H32" s="245"/>
      <c r="I32" s="245"/>
      <c r="J32" s="245"/>
      <c r="K32" s="245"/>
      <c r="L32" s="245"/>
      <c r="M32" s="245"/>
      <c r="N32" s="245"/>
      <c r="O32" s="245"/>
      <c r="P32" s="245"/>
      <c r="Q32" s="18"/>
      <c r="R32" s="4"/>
      <c r="S32" s="4"/>
      <c r="T32" s="942"/>
      <c r="U32" s="942"/>
      <c r="V32" s="942"/>
      <c r="W32" s="942"/>
      <c r="X32" s="942"/>
      <c r="Y32" s="942"/>
      <c r="Z32" s="942"/>
      <c r="AA32" s="942"/>
      <c r="AB32" s="942"/>
      <c r="AC32" s="942"/>
      <c r="AD32" s="942"/>
      <c r="AE32" s="942"/>
      <c r="AF32" s="942"/>
      <c r="AG32" s="942"/>
      <c r="AH32" s="942"/>
      <c r="AI32" s="942"/>
      <c r="AJ32" s="942"/>
      <c r="AK32" s="942"/>
      <c r="AL32" s="942"/>
      <c r="AM32" s="942"/>
      <c r="AN32" s="942"/>
      <c r="AO32" s="942"/>
      <c r="AP32" s="942"/>
      <c r="AQ32" s="942"/>
      <c r="AR32" s="942"/>
      <c r="AS32" s="942"/>
      <c r="AT32" s="942"/>
      <c r="AU32" s="942"/>
      <c r="AV32" s="942"/>
      <c r="AW32" s="942"/>
    </row>
    <row r="33" spans="1:49" ht="17" customHeight="1" x14ac:dyDescent="0.15">
      <c r="A33" s="4"/>
      <c r="B33" s="44"/>
      <c r="C33" s="18"/>
      <c r="D33" s="18"/>
      <c r="E33" s="18"/>
      <c r="F33" s="18"/>
      <c r="G33" s="245"/>
      <c r="H33" s="245"/>
      <c r="I33" s="245"/>
      <c r="J33" s="245"/>
      <c r="K33" s="245"/>
      <c r="L33" s="245"/>
      <c r="M33" s="245"/>
      <c r="N33" s="245"/>
      <c r="O33" s="245"/>
      <c r="P33" s="245"/>
      <c r="Q33" s="18"/>
      <c r="R33" s="4"/>
      <c r="S33" s="4"/>
      <c r="T33" s="942"/>
      <c r="U33" s="942"/>
      <c r="V33" s="942"/>
      <c r="W33" s="942"/>
      <c r="X33" s="942"/>
      <c r="Y33" s="942"/>
      <c r="Z33" s="942"/>
      <c r="AA33" s="942"/>
      <c r="AB33" s="942"/>
      <c r="AC33" s="942"/>
      <c r="AD33" s="942"/>
      <c r="AE33" s="942"/>
      <c r="AF33" s="942"/>
      <c r="AG33" s="942"/>
      <c r="AH33" s="942"/>
      <c r="AI33" s="942"/>
      <c r="AJ33" s="942"/>
      <c r="AK33" s="942"/>
      <c r="AL33" s="942"/>
      <c r="AM33" s="942"/>
      <c r="AN33" s="942"/>
      <c r="AO33" s="942"/>
      <c r="AP33" s="942"/>
      <c r="AQ33" s="942"/>
      <c r="AR33" s="942"/>
      <c r="AS33" s="942"/>
      <c r="AT33" s="942"/>
      <c r="AU33" s="942"/>
      <c r="AV33" s="942"/>
      <c r="AW33" s="942"/>
    </row>
    <row r="34" spans="1:49" ht="17" customHeight="1" x14ac:dyDescent="0.15">
      <c r="A34" s="4"/>
      <c r="B34" s="44"/>
      <c r="C34" s="18"/>
      <c r="D34" s="18"/>
      <c r="E34" s="18"/>
      <c r="F34" s="18"/>
      <c r="G34" s="245"/>
      <c r="H34" s="245"/>
      <c r="I34" s="245"/>
      <c r="J34" s="245"/>
      <c r="K34" s="245"/>
      <c r="L34" s="245"/>
      <c r="M34" s="245"/>
      <c r="N34" s="245"/>
      <c r="O34" s="245"/>
      <c r="P34" s="245"/>
      <c r="Q34" s="18"/>
      <c r="R34" s="4"/>
      <c r="S34" s="4"/>
      <c r="T34" s="942"/>
      <c r="U34" s="942"/>
      <c r="V34" s="942"/>
      <c r="W34" s="942"/>
      <c r="X34" s="942"/>
      <c r="Y34" s="942"/>
      <c r="Z34" s="942"/>
      <c r="AA34" s="942"/>
      <c r="AB34" s="942"/>
      <c r="AC34" s="942"/>
      <c r="AD34" s="942"/>
      <c r="AE34" s="942"/>
      <c r="AF34" s="942"/>
      <c r="AG34" s="942"/>
      <c r="AH34" s="942"/>
      <c r="AI34" s="942"/>
      <c r="AJ34" s="942"/>
      <c r="AK34" s="942"/>
      <c r="AL34" s="942"/>
      <c r="AM34" s="942"/>
      <c r="AN34" s="942"/>
      <c r="AO34" s="942"/>
      <c r="AP34" s="942"/>
      <c r="AQ34" s="942"/>
      <c r="AR34" s="942"/>
      <c r="AS34" s="942"/>
      <c r="AT34" s="942"/>
      <c r="AU34" s="942"/>
      <c r="AV34" s="942"/>
      <c r="AW34" s="942"/>
    </row>
    <row r="35" spans="1:49" ht="17" customHeight="1" x14ac:dyDescent="0.15">
      <c r="A35" s="4"/>
      <c r="B35" s="44"/>
      <c r="C35" s="246"/>
      <c r="D35" s="245"/>
      <c r="E35" s="245"/>
      <c r="F35" s="245"/>
      <c r="G35" s="245"/>
      <c r="H35" s="245"/>
      <c r="I35" s="245"/>
      <c r="J35" s="245"/>
      <c r="K35" s="245"/>
      <c r="L35" s="245"/>
      <c r="M35" s="245"/>
      <c r="N35" s="245"/>
      <c r="O35" s="245"/>
      <c r="P35" s="245"/>
      <c r="Q35" s="18"/>
      <c r="R35" s="4"/>
      <c r="S35" s="4"/>
      <c r="T35" s="942"/>
      <c r="U35" s="942"/>
      <c r="V35" s="942"/>
      <c r="W35" s="942"/>
      <c r="X35" s="942"/>
      <c r="Y35" s="942"/>
      <c r="Z35" s="942"/>
      <c r="AA35" s="942"/>
      <c r="AB35" s="942"/>
      <c r="AC35" s="942"/>
      <c r="AD35" s="942"/>
      <c r="AE35" s="942"/>
      <c r="AF35" s="942"/>
      <c r="AG35" s="942"/>
      <c r="AH35" s="942"/>
      <c r="AI35" s="942"/>
      <c r="AJ35" s="942"/>
      <c r="AK35" s="942"/>
      <c r="AL35" s="942"/>
      <c r="AM35" s="942"/>
      <c r="AN35" s="942"/>
      <c r="AO35" s="942"/>
      <c r="AP35" s="942"/>
      <c r="AQ35" s="942"/>
      <c r="AR35" s="942"/>
      <c r="AS35" s="942"/>
      <c r="AT35" s="942"/>
      <c r="AU35" s="942"/>
      <c r="AV35" s="942"/>
      <c r="AW35" s="942"/>
    </row>
    <row r="36" spans="1:49" ht="17" customHeight="1" x14ac:dyDescent="0.15">
      <c r="A36" s="4"/>
      <c r="B36" s="44"/>
      <c r="C36" s="246"/>
      <c r="D36" s="245"/>
      <c r="E36" s="245"/>
      <c r="F36" s="245"/>
      <c r="G36" s="245"/>
      <c r="H36" s="245"/>
      <c r="I36" s="245"/>
      <c r="J36" s="245"/>
      <c r="K36" s="245"/>
      <c r="L36" s="245"/>
      <c r="M36" s="245"/>
      <c r="N36" s="245"/>
      <c r="O36" s="245"/>
      <c r="P36" s="245"/>
      <c r="Q36" s="18"/>
      <c r="R36" s="4"/>
      <c r="S36" s="4"/>
      <c r="T36" s="942"/>
      <c r="U36" s="942"/>
      <c r="V36" s="942"/>
      <c r="W36" s="942"/>
      <c r="X36" s="942"/>
      <c r="Y36" s="942"/>
      <c r="Z36" s="942"/>
      <c r="AA36" s="942"/>
      <c r="AB36" s="942"/>
      <c r="AC36" s="942"/>
      <c r="AD36" s="942"/>
      <c r="AE36" s="942"/>
      <c r="AF36" s="942"/>
      <c r="AG36" s="942"/>
      <c r="AH36" s="942"/>
      <c r="AI36" s="942"/>
      <c r="AJ36" s="942"/>
      <c r="AK36" s="942"/>
      <c r="AL36" s="942"/>
      <c r="AM36" s="942"/>
      <c r="AN36" s="942"/>
      <c r="AO36" s="942"/>
      <c r="AP36" s="942"/>
      <c r="AQ36" s="942"/>
      <c r="AR36" s="942"/>
      <c r="AS36" s="942"/>
      <c r="AT36" s="942"/>
      <c r="AU36" s="942"/>
      <c r="AV36" s="942"/>
      <c r="AW36" s="942"/>
    </row>
    <row r="37" spans="1:49" ht="17" customHeight="1" x14ac:dyDescent="0.15">
      <c r="A37" s="4"/>
      <c r="B37" s="44"/>
      <c r="C37" s="246"/>
      <c r="D37" s="245"/>
      <c r="E37" s="245"/>
      <c r="F37" s="245"/>
      <c r="G37" s="245"/>
      <c r="H37" s="245"/>
      <c r="I37" s="245"/>
      <c r="J37" s="245"/>
      <c r="K37" s="245"/>
      <c r="L37" s="245"/>
      <c r="M37" s="245"/>
      <c r="N37" s="245"/>
      <c r="O37" s="245"/>
      <c r="P37" s="245"/>
      <c r="Q37" s="18"/>
      <c r="R37" s="4"/>
      <c r="S37" s="4"/>
      <c r="T37" s="942"/>
      <c r="U37" s="942"/>
      <c r="V37" s="942"/>
      <c r="W37" s="942"/>
      <c r="X37" s="942"/>
      <c r="Y37" s="942"/>
      <c r="Z37" s="942"/>
      <c r="AA37" s="942"/>
      <c r="AB37" s="942"/>
      <c r="AC37" s="942"/>
      <c r="AD37" s="942"/>
      <c r="AE37" s="942"/>
      <c r="AF37" s="942"/>
      <c r="AG37" s="942"/>
      <c r="AH37" s="942"/>
      <c r="AI37" s="942"/>
      <c r="AJ37" s="942"/>
      <c r="AK37" s="942"/>
      <c r="AL37" s="942"/>
      <c r="AM37" s="942"/>
      <c r="AN37" s="942"/>
      <c r="AO37" s="942"/>
      <c r="AP37" s="942"/>
      <c r="AQ37" s="942"/>
      <c r="AR37" s="942"/>
      <c r="AS37" s="942"/>
      <c r="AT37" s="942"/>
      <c r="AU37" s="942"/>
      <c r="AV37" s="942"/>
      <c r="AW37" s="942"/>
    </row>
    <row r="38" spans="1:49" ht="17" customHeight="1" x14ac:dyDescent="0.15">
      <c r="A38" s="4"/>
      <c r="B38" s="64"/>
      <c r="C38" s="2032"/>
      <c r="D38" s="2033"/>
      <c r="E38" s="2033"/>
      <c r="F38" s="2033"/>
      <c r="G38" s="2033"/>
      <c r="H38" s="2033"/>
      <c r="I38" s="2033"/>
      <c r="J38" s="2033"/>
      <c r="K38" s="2033"/>
      <c r="L38" s="2033"/>
      <c r="M38" s="2033"/>
      <c r="N38" s="2033"/>
      <c r="O38" s="2033"/>
      <c r="P38" s="2033"/>
      <c r="Q38" s="4"/>
      <c r="R38" s="4"/>
      <c r="S38" s="4"/>
      <c r="T38" s="942"/>
      <c r="U38" s="942"/>
      <c r="V38" s="942"/>
      <c r="W38" s="942"/>
      <c r="X38" s="942"/>
      <c r="Y38" s="942"/>
      <c r="Z38" s="942"/>
      <c r="AA38" s="942"/>
      <c r="AB38" s="942"/>
      <c r="AC38" s="942"/>
      <c r="AD38" s="942"/>
      <c r="AE38" s="942"/>
      <c r="AF38" s="942"/>
      <c r="AG38" s="942"/>
      <c r="AH38" s="942"/>
      <c r="AI38" s="942"/>
      <c r="AJ38" s="942"/>
      <c r="AK38" s="942"/>
      <c r="AL38" s="942"/>
      <c r="AM38" s="942"/>
      <c r="AN38" s="942"/>
      <c r="AO38" s="942"/>
      <c r="AP38" s="942"/>
      <c r="AQ38" s="942"/>
      <c r="AR38" s="942"/>
      <c r="AS38" s="942"/>
      <c r="AT38" s="942"/>
      <c r="AU38" s="942"/>
      <c r="AV38" s="942"/>
      <c r="AW38" s="942"/>
    </row>
    <row r="39" spans="1:49" ht="12" customHeight="1" thickBot="1" x14ac:dyDescent="0.2">
      <c r="A39" s="4"/>
      <c r="B39" s="64"/>
      <c r="C39" s="2032"/>
      <c r="D39" s="2033"/>
      <c r="E39" s="2033"/>
      <c r="F39" s="2033"/>
      <c r="G39" s="2033"/>
      <c r="H39" s="2033"/>
      <c r="I39" s="2033"/>
      <c r="J39" s="2033"/>
      <c r="K39" s="2033"/>
      <c r="L39" s="2033"/>
      <c r="M39" s="2033"/>
      <c r="N39" s="2033"/>
      <c r="O39" s="2033"/>
      <c r="P39" s="2033"/>
      <c r="Q39" s="4"/>
      <c r="R39" s="4"/>
      <c r="S39" s="4"/>
      <c r="T39" s="942"/>
      <c r="U39" s="942"/>
      <c r="V39" s="942"/>
      <c r="W39" s="942"/>
      <c r="X39" s="942"/>
      <c r="Y39" s="942"/>
      <c r="Z39" s="942"/>
      <c r="AA39" s="942"/>
      <c r="AB39" s="942"/>
      <c r="AC39" s="942"/>
      <c r="AD39" s="942"/>
      <c r="AE39" s="942"/>
      <c r="AF39" s="942"/>
      <c r="AG39" s="942"/>
      <c r="AH39" s="942"/>
      <c r="AI39" s="942"/>
      <c r="AJ39" s="942"/>
      <c r="AK39" s="942"/>
      <c r="AL39" s="942"/>
      <c r="AM39" s="942"/>
      <c r="AN39" s="942"/>
      <c r="AO39" s="942"/>
      <c r="AP39" s="942"/>
      <c r="AQ39" s="942"/>
      <c r="AR39" s="942"/>
      <c r="AS39" s="942"/>
      <c r="AT39" s="942"/>
      <c r="AU39" s="942"/>
      <c r="AV39" s="942"/>
      <c r="AW39" s="942"/>
    </row>
    <row r="40" spans="1:49" ht="20" customHeight="1" thickBot="1" x14ac:dyDescent="0.25">
      <c r="A40" s="4"/>
      <c r="B40" s="19">
        <v>2</v>
      </c>
      <c r="C40" s="2376" t="s">
        <v>1124</v>
      </c>
      <c r="D40" s="2377"/>
      <c r="E40" s="2378"/>
      <c r="F40" s="2033"/>
      <c r="G40" s="2033"/>
      <c r="H40" s="2033"/>
      <c r="I40" s="2033"/>
      <c r="J40" s="2033"/>
      <c r="K40" s="2033"/>
      <c r="L40" s="2033"/>
      <c r="M40" s="2033"/>
      <c r="N40" s="2033"/>
      <c r="O40" s="2033"/>
      <c r="P40" s="2033"/>
      <c r="Q40" s="4"/>
      <c r="R40" s="4"/>
      <c r="S40" s="4"/>
      <c r="T40" s="942"/>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c r="AT40" s="942"/>
      <c r="AU40" s="942"/>
      <c r="AV40" s="942"/>
      <c r="AW40" s="942"/>
    </row>
    <row r="41" spans="1:49" ht="17" customHeight="1" x14ac:dyDescent="0.15">
      <c r="A41" s="4"/>
      <c r="B41" s="64"/>
      <c r="C41" s="2032"/>
      <c r="D41" s="2033"/>
      <c r="E41" s="2033"/>
      <c r="F41" s="2033"/>
      <c r="G41" s="2033"/>
      <c r="H41" s="2033"/>
      <c r="I41" s="2033"/>
      <c r="J41" s="2033"/>
      <c r="K41" s="2033"/>
      <c r="L41" s="2033"/>
      <c r="M41" s="2033"/>
      <c r="N41" s="2033"/>
      <c r="O41" s="2033"/>
      <c r="P41" s="2033"/>
      <c r="Q41" s="4"/>
      <c r="R41" s="4"/>
      <c r="S41" s="4"/>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c r="AT41" s="942"/>
      <c r="AU41" s="942"/>
      <c r="AV41" s="942"/>
      <c r="AW41" s="942"/>
    </row>
    <row r="42" spans="1:49" ht="12.75" customHeight="1" x14ac:dyDescent="0.15">
      <c r="A42" s="4"/>
      <c r="B42" s="511"/>
      <c r="C42" s="1257"/>
      <c r="D42" s="1249"/>
      <c r="E42" s="1249"/>
      <c r="F42" s="1249"/>
      <c r="G42" s="1249"/>
      <c r="H42" s="1252"/>
      <c r="I42" s="2033"/>
      <c r="J42" s="2033"/>
      <c r="K42" s="2033"/>
      <c r="L42" s="2033"/>
      <c r="M42" s="2033"/>
      <c r="N42" s="2033"/>
      <c r="O42" s="2033"/>
      <c r="P42" s="2033"/>
      <c r="Q42" s="4"/>
      <c r="R42" s="4"/>
      <c r="S42" s="4"/>
      <c r="T42" s="942"/>
      <c r="U42" s="942"/>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2"/>
      <c r="AR42" s="942"/>
      <c r="AS42" s="942"/>
      <c r="AT42" s="942"/>
      <c r="AU42" s="942"/>
      <c r="AV42" s="942"/>
      <c r="AW42" s="942"/>
    </row>
    <row r="43" spans="1:49" ht="17" customHeight="1" x14ac:dyDescent="0.2">
      <c r="A43" s="4"/>
      <c r="B43" s="514"/>
      <c r="C43" s="1263" t="str">
        <f>$B$2</f>
        <v>CAED GESTION</v>
      </c>
      <c r="D43" s="1264" t="s">
        <v>1121</v>
      </c>
      <c r="E43" s="252"/>
      <c r="F43" s="252"/>
      <c r="G43" s="252"/>
      <c r="H43" s="1253"/>
      <c r="I43" s="2033"/>
      <c r="J43" s="2033"/>
      <c r="K43" s="2033"/>
      <c r="L43" s="2033"/>
      <c r="M43" s="2033"/>
      <c r="N43" s="2033"/>
      <c r="O43" s="2033"/>
      <c r="P43" s="2033"/>
      <c r="Q43" s="4"/>
      <c r="R43" s="4"/>
      <c r="S43" s="4"/>
      <c r="T43" s="942"/>
      <c r="U43" s="942"/>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2"/>
      <c r="AR43" s="942"/>
      <c r="AS43" s="942"/>
      <c r="AT43" s="942"/>
      <c r="AU43" s="942"/>
      <c r="AV43" s="942"/>
      <c r="AW43" s="942"/>
    </row>
    <row r="44" spans="1:49" ht="17" customHeight="1" x14ac:dyDescent="0.15">
      <c r="A44" s="4"/>
      <c r="B44" s="514"/>
      <c r="C44" s="251"/>
      <c r="D44" s="252"/>
      <c r="E44" s="252"/>
      <c r="F44" s="252"/>
      <c r="G44" s="252"/>
      <c r="H44" s="1253"/>
      <c r="I44" s="2033"/>
      <c r="J44" s="2033"/>
      <c r="K44" s="2033"/>
      <c r="L44" s="2033"/>
      <c r="M44" s="2033"/>
      <c r="N44" s="2033"/>
      <c r="O44" s="2033"/>
      <c r="P44" s="2033"/>
      <c r="Q44" s="4"/>
      <c r="R44" s="4"/>
      <c r="S44" s="4"/>
      <c r="T44" s="942"/>
      <c r="U44" s="942"/>
      <c r="V44" s="942"/>
      <c r="W44" s="942"/>
      <c r="X44" s="942"/>
      <c r="Y44" s="942"/>
      <c r="Z44" s="942"/>
      <c r="AA44" s="942"/>
      <c r="AB44" s="942"/>
      <c r="AC44" s="942"/>
      <c r="AD44" s="942"/>
      <c r="AE44" s="942"/>
      <c r="AF44" s="942"/>
      <c r="AG44" s="942"/>
      <c r="AH44" s="942"/>
      <c r="AI44" s="942"/>
      <c r="AJ44" s="942"/>
      <c r="AK44" s="942"/>
      <c r="AL44" s="942"/>
      <c r="AM44" s="942"/>
      <c r="AN44" s="942"/>
      <c r="AO44" s="942"/>
      <c r="AP44" s="942"/>
      <c r="AQ44" s="942"/>
      <c r="AR44" s="942"/>
      <c r="AS44" s="942"/>
      <c r="AT44" s="942"/>
      <c r="AU44" s="942"/>
      <c r="AV44" s="942"/>
      <c r="AW44" s="942"/>
    </row>
    <row r="45" spans="1:49" ht="17" customHeight="1" x14ac:dyDescent="0.2">
      <c r="A45" s="4"/>
      <c r="B45" s="514"/>
      <c r="C45" s="1260" t="s">
        <v>1122</v>
      </c>
      <c r="D45" s="1261">
        <f>$D$13</f>
        <v>66293.454545454544</v>
      </c>
      <c r="E45" s="252"/>
      <c r="F45" s="252"/>
      <c r="G45" s="252"/>
      <c r="H45" s="1253"/>
      <c r="I45" s="2033"/>
      <c r="J45" s="2033"/>
      <c r="K45" s="2033"/>
      <c r="L45" s="2033"/>
      <c r="M45" s="2033"/>
      <c r="N45" s="2033"/>
      <c r="O45" s="2033"/>
      <c r="P45" s="2033"/>
      <c r="Q45" s="4"/>
      <c r="R45" s="4"/>
      <c r="S45" s="4"/>
      <c r="T45" s="942"/>
      <c r="U45" s="942"/>
      <c r="V45" s="942"/>
      <c r="W45" s="942"/>
      <c r="X45" s="942"/>
      <c r="Y45" s="942"/>
      <c r="Z45" s="942"/>
      <c r="AA45" s="942"/>
      <c r="AB45" s="942"/>
      <c r="AC45" s="942"/>
      <c r="AD45" s="942"/>
      <c r="AE45" s="942"/>
      <c r="AF45" s="942"/>
      <c r="AG45" s="942"/>
      <c r="AH45" s="942"/>
      <c r="AI45" s="942"/>
      <c r="AJ45" s="942"/>
      <c r="AK45" s="942"/>
      <c r="AL45" s="942"/>
      <c r="AM45" s="942"/>
      <c r="AN45" s="942"/>
      <c r="AO45" s="942"/>
      <c r="AP45" s="942"/>
      <c r="AQ45" s="942"/>
      <c r="AR45" s="942"/>
      <c r="AS45" s="942"/>
      <c r="AT45" s="942"/>
      <c r="AU45" s="942"/>
      <c r="AV45" s="942"/>
      <c r="AW45" s="942"/>
    </row>
    <row r="46" spans="1:49" ht="17" customHeight="1" x14ac:dyDescent="0.2">
      <c r="A46" s="4"/>
      <c r="B46" s="514"/>
      <c r="C46" s="1260" t="s">
        <v>1123</v>
      </c>
      <c r="D46" s="1262">
        <f>$D$18</f>
        <v>0</v>
      </c>
      <c r="E46" s="252"/>
      <c r="F46" s="252"/>
      <c r="G46" s="252"/>
      <c r="H46" s="1253"/>
      <c r="I46" s="2033"/>
      <c r="J46" s="2033"/>
      <c r="K46" s="2033"/>
      <c r="L46" s="2033"/>
      <c r="M46" s="2033"/>
      <c r="N46" s="2033"/>
      <c r="O46" s="2033"/>
      <c r="P46" s="2033"/>
      <c r="Q46" s="4"/>
      <c r="R46" s="4"/>
      <c r="S46" s="4"/>
      <c r="T46" s="942"/>
      <c r="U46" s="942"/>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2"/>
      <c r="AR46" s="942"/>
      <c r="AS46" s="942"/>
      <c r="AT46" s="942"/>
      <c r="AU46" s="942"/>
      <c r="AV46" s="942"/>
      <c r="AW46" s="942"/>
    </row>
    <row r="47" spans="1:49" ht="17" customHeight="1" x14ac:dyDescent="0.2">
      <c r="A47" s="4"/>
      <c r="B47" s="514"/>
      <c r="C47" s="1260" t="s">
        <v>1125</v>
      </c>
      <c r="D47" s="1262">
        <f>$D$16</f>
        <v>361.15090909090912</v>
      </c>
      <c r="E47" s="252"/>
      <c r="F47" s="252"/>
      <c r="G47" s="252"/>
      <c r="H47" s="1253"/>
      <c r="I47" s="2033"/>
      <c r="J47" s="2033"/>
      <c r="K47" s="2033"/>
      <c r="L47" s="2033"/>
      <c r="M47" s="2033"/>
      <c r="N47" s="2033"/>
      <c r="O47" s="2033"/>
      <c r="P47" s="2033"/>
      <c r="Q47" s="4"/>
      <c r="R47" s="4"/>
      <c r="S47" s="4"/>
      <c r="T47" s="942"/>
      <c r="U47" s="942"/>
      <c r="V47" s="942"/>
      <c r="W47" s="942"/>
      <c r="X47" s="942"/>
      <c r="Y47" s="942"/>
      <c r="Z47" s="942"/>
      <c r="AA47" s="942"/>
      <c r="AB47" s="942"/>
      <c r="AC47" s="942"/>
      <c r="AD47" s="942"/>
      <c r="AE47" s="942"/>
      <c r="AF47" s="942"/>
      <c r="AG47" s="942"/>
      <c r="AH47" s="942"/>
      <c r="AI47" s="942"/>
      <c r="AJ47" s="942"/>
      <c r="AK47" s="942"/>
      <c r="AL47" s="942"/>
      <c r="AM47" s="942"/>
      <c r="AN47" s="942"/>
      <c r="AO47" s="942"/>
      <c r="AP47" s="942"/>
      <c r="AQ47" s="942"/>
      <c r="AR47" s="942"/>
      <c r="AS47" s="942"/>
      <c r="AT47" s="942"/>
      <c r="AU47" s="942"/>
      <c r="AV47" s="942"/>
      <c r="AW47" s="942"/>
    </row>
    <row r="48" spans="1:49" ht="17" customHeight="1" x14ac:dyDescent="0.15">
      <c r="A48" s="4"/>
      <c r="B48" s="514"/>
      <c r="C48" s="2"/>
      <c r="D48" s="252"/>
      <c r="E48" s="252"/>
      <c r="F48" s="252"/>
      <c r="G48" s="252"/>
      <c r="H48" s="1253"/>
      <c r="I48" s="2033"/>
      <c r="J48" s="2033"/>
      <c r="K48" s="2033"/>
      <c r="L48" s="2033"/>
      <c r="M48" s="2033"/>
      <c r="N48" s="2033"/>
      <c r="O48" s="2033"/>
      <c r="P48" s="2033"/>
      <c r="Q48" s="4"/>
      <c r="R48" s="4"/>
      <c r="S48" s="4"/>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c r="AT48" s="942"/>
      <c r="AU48" s="942"/>
      <c r="AV48" s="942"/>
      <c r="AW48" s="942"/>
    </row>
    <row r="49" spans="1:49" ht="17" customHeight="1" x14ac:dyDescent="0.15">
      <c r="A49" s="4"/>
      <c r="B49" s="514"/>
      <c r="C49" s="251"/>
      <c r="D49" s="252"/>
      <c r="E49" s="252"/>
      <c r="F49" s="252"/>
      <c r="G49" s="252"/>
      <c r="H49" s="1253"/>
      <c r="I49" s="2033"/>
      <c r="J49" s="2033"/>
      <c r="K49" s="2033"/>
      <c r="L49" s="2033"/>
      <c r="M49" s="2033"/>
      <c r="N49" s="2033"/>
      <c r="O49" s="2033"/>
      <c r="P49" s="2033"/>
      <c r="Q49" s="4"/>
      <c r="R49" s="4"/>
      <c r="S49" s="4"/>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c r="AT49" s="942"/>
      <c r="AU49" s="942"/>
      <c r="AV49" s="942"/>
      <c r="AW49" s="942"/>
    </row>
    <row r="50" spans="1:49" ht="17" customHeight="1" x14ac:dyDescent="0.15">
      <c r="A50" s="4"/>
      <c r="B50" s="514"/>
      <c r="C50" s="251"/>
      <c r="D50" s="252"/>
      <c r="E50" s="252"/>
      <c r="F50" s="252"/>
      <c r="G50" s="252"/>
      <c r="H50" s="1253"/>
      <c r="I50" s="2033"/>
      <c r="J50" s="2033"/>
      <c r="K50" s="2033"/>
      <c r="L50" s="2033"/>
      <c r="M50" s="2033"/>
      <c r="N50" s="2033"/>
      <c r="O50" s="2033"/>
      <c r="P50" s="2033"/>
      <c r="Q50" s="4"/>
      <c r="R50" s="4"/>
      <c r="S50" s="4"/>
      <c r="T50" s="942"/>
      <c r="U50" s="942"/>
      <c r="V50" s="942"/>
      <c r="W50" s="942"/>
      <c r="X50" s="942"/>
      <c r="Y50" s="942"/>
      <c r="Z50" s="942"/>
      <c r="AA50" s="942"/>
      <c r="AB50" s="942"/>
      <c r="AC50" s="942"/>
      <c r="AD50" s="942"/>
      <c r="AE50" s="942"/>
      <c r="AF50" s="942"/>
      <c r="AG50" s="942"/>
      <c r="AH50" s="942"/>
      <c r="AI50" s="942"/>
      <c r="AJ50" s="942"/>
      <c r="AK50" s="942"/>
      <c r="AL50" s="942"/>
      <c r="AM50" s="942"/>
      <c r="AN50" s="942"/>
      <c r="AO50" s="942"/>
      <c r="AP50" s="942"/>
      <c r="AQ50" s="942"/>
      <c r="AR50" s="942"/>
      <c r="AS50" s="942"/>
      <c r="AT50" s="942"/>
      <c r="AU50" s="942"/>
      <c r="AV50" s="942"/>
      <c r="AW50" s="942"/>
    </row>
    <row r="51" spans="1:49" ht="17" customHeight="1" x14ac:dyDescent="0.15">
      <c r="A51" s="4"/>
      <c r="B51" s="514"/>
      <c r="C51" s="251"/>
      <c r="D51" s="252"/>
      <c r="E51" s="252"/>
      <c r="F51" s="252"/>
      <c r="G51" s="252"/>
      <c r="H51" s="1253"/>
      <c r="I51" s="2033"/>
      <c r="J51" s="2033"/>
      <c r="K51" s="2033"/>
      <c r="L51" s="2033"/>
      <c r="M51" s="2033"/>
      <c r="N51" s="2033"/>
      <c r="O51" s="2033"/>
      <c r="P51" s="2033"/>
      <c r="Q51" s="4"/>
      <c r="R51" s="4"/>
      <c r="S51" s="4"/>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c r="AU51" s="942"/>
      <c r="AV51" s="942"/>
      <c r="AW51" s="942"/>
    </row>
    <row r="52" spans="1:49" ht="17" customHeight="1" x14ac:dyDescent="0.15">
      <c r="A52" s="4"/>
      <c r="B52" s="514"/>
      <c r="C52" s="251"/>
      <c r="D52" s="2"/>
      <c r="E52" s="2"/>
      <c r="F52" s="2"/>
      <c r="G52" s="2"/>
      <c r="H52" s="1258"/>
      <c r="I52" s="4"/>
      <c r="J52" s="4"/>
      <c r="K52" s="4"/>
      <c r="L52" s="4"/>
      <c r="M52" s="4"/>
      <c r="N52" s="4"/>
      <c r="O52" s="2033"/>
      <c r="P52" s="2033"/>
      <c r="Q52" s="4"/>
      <c r="R52" s="4"/>
      <c r="S52" s="4"/>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c r="AU52" s="942"/>
      <c r="AV52" s="942"/>
      <c r="AW52" s="942"/>
    </row>
    <row r="53" spans="1:49" ht="17" customHeight="1" x14ac:dyDescent="0.15">
      <c r="A53" s="4"/>
      <c r="B53" s="514"/>
      <c r="C53" s="251"/>
      <c r="D53" s="2"/>
      <c r="E53" s="2"/>
      <c r="F53" s="2"/>
      <c r="G53" s="2"/>
      <c r="H53" s="1258"/>
      <c r="I53" s="4"/>
      <c r="J53" s="4"/>
      <c r="K53" s="4"/>
      <c r="L53" s="4"/>
      <c r="M53" s="4"/>
      <c r="N53" s="4"/>
      <c r="O53" s="2033"/>
      <c r="P53" s="2033"/>
      <c r="Q53" s="4"/>
      <c r="R53" s="4"/>
      <c r="S53" s="4"/>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c r="AU53" s="942"/>
      <c r="AV53" s="942"/>
      <c r="AW53" s="942"/>
    </row>
    <row r="54" spans="1:49" ht="17" customHeight="1" x14ac:dyDescent="0.15">
      <c r="A54" s="4"/>
      <c r="B54" s="514"/>
      <c r="C54" s="251"/>
      <c r="D54" s="2"/>
      <c r="E54" s="2"/>
      <c r="F54" s="2"/>
      <c r="G54" s="2"/>
      <c r="H54" s="1258"/>
      <c r="I54" s="4"/>
      <c r="J54" s="4"/>
      <c r="K54" s="4"/>
      <c r="L54" s="4"/>
      <c r="M54" s="4"/>
      <c r="N54" s="4"/>
      <c r="O54" s="2033"/>
      <c r="P54" s="2033"/>
      <c r="Q54" s="4"/>
      <c r="R54" s="4"/>
      <c r="S54" s="4"/>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c r="AT54" s="942"/>
      <c r="AU54" s="942"/>
      <c r="AV54" s="942"/>
      <c r="AW54" s="942"/>
    </row>
    <row r="55" spans="1:49" ht="17" customHeight="1" x14ac:dyDescent="0.15">
      <c r="A55" s="4"/>
      <c r="B55" s="514"/>
      <c r="C55" s="251"/>
      <c r="D55" s="2"/>
      <c r="E55" s="2"/>
      <c r="F55" s="2"/>
      <c r="G55" s="2"/>
      <c r="H55" s="1258"/>
      <c r="I55" s="4"/>
      <c r="J55" s="4"/>
      <c r="K55" s="4"/>
      <c r="L55" s="4"/>
      <c r="M55" s="4"/>
      <c r="N55" s="4"/>
      <c r="O55" s="2033"/>
      <c r="P55" s="2033"/>
      <c r="Q55" s="4"/>
      <c r="R55" s="4"/>
      <c r="S55" s="4"/>
      <c r="T55" s="942"/>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c r="AT55" s="942"/>
      <c r="AU55" s="942"/>
      <c r="AV55" s="942"/>
      <c r="AW55" s="942"/>
    </row>
    <row r="56" spans="1:49" ht="17" customHeight="1" x14ac:dyDescent="0.15">
      <c r="A56" s="4"/>
      <c r="B56" s="514"/>
      <c r="C56" s="251"/>
      <c r="D56" s="2"/>
      <c r="E56" s="2"/>
      <c r="F56" s="2"/>
      <c r="G56" s="2"/>
      <c r="H56" s="1258"/>
      <c r="I56" s="4"/>
      <c r="J56" s="4"/>
      <c r="K56" s="4"/>
      <c r="L56" s="4"/>
      <c r="M56" s="4"/>
      <c r="N56" s="4"/>
      <c r="O56" s="2033"/>
      <c r="P56" s="2033"/>
      <c r="Q56" s="4"/>
      <c r="R56" s="4"/>
      <c r="S56" s="4"/>
      <c r="T56" s="942"/>
      <c r="U56" s="942"/>
      <c r="V56" s="942"/>
      <c r="W56" s="942"/>
      <c r="X56" s="942"/>
      <c r="Y56" s="942"/>
      <c r="Z56" s="942"/>
      <c r="AA56" s="942"/>
      <c r="AB56" s="942"/>
      <c r="AC56" s="942"/>
      <c r="AD56" s="942"/>
      <c r="AE56" s="942"/>
      <c r="AF56" s="942"/>
      <c r="AG56" s="942"/>
      <c r="AH56" s="942"/>
      <c r="AI56" s="942"/>
      <c r="AJ56" s="942"/>
      <c r="AK56" s="942"/>
      <c r="AL56" s="942"/>
      <c r="AM56" s="942"/>
      <c r="AN56" s="942"/>
      <c r="AO56" s="942"/>
      <c r="AP56" s="942"/>
      <c r="AQ56" s="942"/>
      <c r="AR56" s="942"/>
      <c r="AS56" s="942"/>
      <c r="AT56" s="942"/>
      <c r="AU56" s="942"/>
      <c r="AV56" s="942"/>
      <c r="AW56" s="942"/>
    </row>
    <row r="57" spans="1:49" ht="17" customHeight="1" x14ac:dyDescent="0.15">
      <c r="A57" s="4"/>
      <c r="B57" s="514"/>
      <c r="C57" s="251"/>
      <c r="D57" s="2"/>
      <c r="E57" s="2"/>
      <c r="F57" s="2"/>
      <c r="G57" s="2"/>
      <c r="H57" s="1258"/>
      <c r="I57" s="4"/>
      <c r="J57" s="4"/>
      <c r="K57" s="4"/>
      <c r="L57" s="4"/>
      <c r="M57" s="4"/>
      <c r="N57" s="4"/>
      <c r="O57" s="2033"/>
      <c r="P57" s="2033"/>
      <c r="Q57" s="4"/>
      <c r="R57" s="4"/>
      <c r="S57" s="4"/>
      <c r="T57" s="942"/>
      <c r="U57" s="942"/>
      <c r="V57" s="942"/>
      <c r="W57" s="942"/>
      <c r="X57" s="942"/>
      <c r="Y57" s="942"/>
      <c r="Z57" s="942"/>
      <c r="AA57" s="942"/>
      <c r="AB57" s="942"/>
      <c r="AC57" s="942"/>
      <c r="AD57" s="942"/>
      <c r="AE57" s="942"/>
      <c r="AF57" s="942"/>
      <c r="AG57" s="942"/>
      <c r="AH57" s="942"/>
      <c r="AI57" s="942"/>
      <c r="AJ57" s="942"/>
      <c r="AK57" s="942"/>
      <c r="AL57" s="942"/>
      <c r="AM57" s="942"/>
      <c r="AN57" s="942"/>
      <c r="AO57" s="942"/>
      <c r="AP57" s="942"/>
      <c r="AQ57" s="942"/>
      <c r="AR57" s="942"/>
      <c r="AS57" s="942"/>
      <c r="AT57" s="942"/>
      <c r="AU57" s="942"/>
      <c r="AV57" s="942"/>
      <c r="AW57" s="942"/>
    </row>
    <row r="58" spans="1:49" ht="17" customHeight="1" x14ac:dyDescent="0.15">
      <c r="A58" s="4"/>
      <c r="B58" s="514"/>
      <c r="C58" s="251"/>
      <c r="D58" s="2"/>
      <c r="E58" s="2"/>
      <c r="F58" s="2"/>
      <c r="G58" s="2"/>
      <c r="H58" s="1258"/>
      <c r="I58" s="4"/>
      <c r="J58" s="4"/>
      <c r="K58" s="4"/>
      <c r="L58" s="4"/>
      <c r="M58" s="4"/>
      <c r="N58" s="4"/>
      <c r="O58" s="2033"/>
      <c r="P58" s="2033"/>
      <c r="Q58" s="4"/>
      <c r="R58" s="4"/>
      <c r="S58" s="4"/>
      <c r="T58" s="942"/>
      <c r="U58" s="942"/>
      <c r="V58" s="942"/>
      <c r="W58" s="942"/>
      <c r="X58" s="942"/>
      <c r="Y58" s="942"/>
      <c r="Z58" s="942"/>
      <c r="AA58" s="942"/>
      <c r="AB58" s="942"/>
      <c r="AC58" s="942"/>
      <c r="AD58" s="942"/>
      <c r="AE58" s="942"/>
      <c r="AF58" s="942"/>
      <c r="AG58" s="942"/>
      <c r="AH58" s="942"/>
      <c r="AI58" s="942"/>
      <c r="AJ58" s="942"/>
      <c r="AK58" s="942"/>
      <c r="AL58" s="942"/>
      <c r="AM58" s="942"/>
      <c r="AN58" s="942"/>
      <c r="AO58" s="942"/>
      <c r="AP58" s="942"/>
      <c r="AQ58" s="942"/>
      <c r="AR58" s="942"/>
      <c r="AS58" s="942"/>
      <c r="AT58" s="942"/>
      <c r="AU58" s="942"/>
      <c r="AV58" s="942"/>
      <c r="AW58" s="942"/>
    </row>
    <row r="59" spans="1:49" ht="17" customHeight="1" x14ac:dyDescent="0.15">
      <c r="A59" s="4"/>
      <c r="B59" s="514"/>
      <c r="C59" s="251"/>
      <c r="D59" s="2"/>
      <c r="E59" s="2"/>
      <c r="F59" s="2"/>
      <c r="G59" s="2"/>
      <c r="H59" s="1258"/>
      <c r="I59" s="4"/>
      <c r="J59" s="4"/>
      <c r="K59" s="4"/>
      <c r="L59" s="4"/>
      <c r="M59" s="4"/>
      <c r="N59" s="4"/>
      <c r="O59" s="2033"/>
      <c r="P59" s="2033"/>
      <c r="Q59" s="4"/>
      <c r="R59" s="4"/>
      <c r="S59" s="4"/>
      <c r="T59" s="942"/>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c r="AT59" s="942"/>
      <c r="AU59" s="942"/>
      <c r="AV59" s="942"/>
      <c r="AW59" s="942"/>
    </row>
    <row r="60" spans="1:49" ht="17" customHeight="1" x14ac:dyDescent="0.15">
      <c r="A60" s="4"/>
      <c r="B60" s="514"/>
      <c r="C60" s="251"/>
      <c r="D60" s="2"/>
      <c r="E60" s="2"/>
      <c r="F60" s="2"/>
      <c r="G60" s="2"/>
      <c r="H60" s="1258"/>
      <c r="I60" s="4"/>
      <c r="J60" s="4"/>
      <c r="K60" s="4"/>
      <c r="L60" s="4"/>
      <c r="M60" s="4"/>
      <c r="N60" s="4"/>
      <c r="O60" s="2033"/>
      <c r="P60" s="2033"/>
      <c r="Q60" s="4"/>
      <c r="R60" s="4"/>
      <c r="S60" s="4"/>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c r="AT60" s="942"/>
      <c r="AU60" s="942"/>
      <c r="AV60" s="942"/>
      <c r="AW60" s="942"/>
    </row>
    <row r="61" spans="1:49" ht="17" customHeight="1" x14ac:dyDescent="0.15">
      <c r="A61" s="4"/>
      <c r="B61" s="514"/>
      <c r="C61" s="251"/>
      <c r="D61" s="2"/>
      <c r="E61" s="2"/>
      <c r="F61" s="2"/>
      <c r="G61" s="2"/>
      <c r="H61" s="1258"/>
      <c r="I61" s="4"/>
      <c r="J61" s="4"/>
      <c r="K61" s="4"/>
      <c r="L61" s="4"/>
      <c r="M61" s="4"/>
      <c r="N61" s="4"/>
      <c r="O61" s="2033"/>
      <c r="P61" s="2033"/>
      <c r="Q61" s="4"/>
      <c r="R61" s="4"/>
      <c r="S61" s="4"/>
      <c r="T61" s="942"/>
      <c r="U61" s="942"/>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c r="AT61" s="942"/>
      <c r="AU61" s="942"/>
      <c r="AV61" s="942"/>
      <c r="AW61" s="942"/>
    </row>
    <row r="62" spans="1:49" ht="17" customHeight="1" x14ac:dyDescent="0.15">
      <c r="A62" s="4"/>
      <c r="B62" s="514"/>
      <c r="C62" s="251"/>
      <c r="D62" s="2"/>
      <c r="E62" s="2"/>
      <c r="F62" s="2"/>
      <c r="G62" s="2"/>
      <c r="H62" s="1258"/>
      <c r="I62" s="4"/>
      <c r="J62" s="4"/>
      <c r="K62" s="4"/>
      <c r="L62" s="4"/>
      <c r="M62" s="4"/>
      <c r="N62" s="4"/>
      <c r="O62" s="2033"/>
      <c r="P62" s="2033"/>
      <c r="Q62" s="4"/>
      <c r="R62" s="4"/>
      <c r="S62" s="4"/>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c r="AU62" s="942"/>
      <c r="AV62" s="942"/>
      <c r="AW62" s="942"/>
    </row>
    <row r="63" spans="1:49" ht="17" customHeight="1" x14ac:dyDescent="0.15">
      <c r="A63" s="4"/>
      <c r="B63" s="514"/>
      <c r="C63" s="251"/>
      <c r="D63" s="2"/>
      <c r="E63" s="2"/>
      <c r="F63" s="2"/>
      <c r="G63" s="2"/>
      <c r="H63" s="1258"/>
      <c r="I63" s="4"/>
      <c r="J63" s="4"/>
      <c r="K63" s="4"/>
      <c r="L63" s="4"/>
      <c r="M63" s="4"/>
      <c r="N63" s="4"/>
      <c r="O63" s="2033"/>
      <c r="P63" s="2033"/>
      <c r="Q63" s="4"/>
      <c r="R63" s="4"/>
      <c r="S63" s="4"/>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row>
    <row r="64" spans="1:49" ht="17" customHeight="1" x14ac:dyDescent="0.15">
      <c r="A64" s="4"/>
      <c r="B64" s="514"/>
      <c r="C64" s="251"/>
      <c r="D64" s="2"/>
      <c r="E64" s="2"/>
      <c r="F64" s="2"/>
      <c r="G64" s="2"/>
      <c r="H64" s="1258"/>
      <c r="I64" s="4"/>
      <c r="J64" s="4"/>
      <c r="K64" s="4"/>
      <c r="L64" s="4"/>
      <c r="M64" s="4"/>
      <c r="N64" s="4"/>
      <c r="O64" s="2033"/>
      <c r="P64" s="2033"/>
      <c r="Q64" s="4"/>
      <c r="R64" s="4"/>
      <c r="S64" s="4"/>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c r="AT64" s="942"/>
      <c r="AU64" s="942"/>
      <c r="AV64" s="942"/>
      <c r="AW64" s="942"/>
    </row>
    <row r="65" spans="1:49" ht="17" customHeight="1" x14ac:dyDescent="0.15">
      <c r="A65" s="4"/>
      <c r="B65" s="514"/>
      <c r="C65" s="251"/>
      <c r="D65" s="2"/>
      <c r="E65" s="2"/>
      <c r="F65" s="2"/>
      <c r="G65" s="2"/>
      <c r="H65" s="1258"/>
      <c r="I65" s="4"/>
      <c r="J65" s="4"/>
      <c r="K65" s="4"/>
      <c r="L65" s="4"/>
      <c r="M65" s="4"/>
      <c r="N65" s="4"/>
      <c r="O65" s="2033"/>
      <c r="P65" s="2033"/>
      <c r="Q65" s="4"/>
      <c r="R65" s="4"/>
      <c r="S65" s="4"/>
      <c r="T65" s="942"/>
      <c r="U65" s="942"/>
      <c r="V65" s="942"/>
      <c r="W65" s="942"/>
      <c r="X65" s="942"/>
      <c r="Y65" s="942"/>
      <c r="Z65" s="942"/>
      <c r="AA65" s="942"/>
      <c r="AB65" s="942"/>
      <c r="AC65" s="942"/>
      <c r="AD65" s="942"/>
      <c r="AE65" s="942"/>
      <c r="AF65" s="942"/>
      <c r="AG65" s="942"/>
      <c r="AH65" s="942"/>
      <c r="AI65" s="942"/>
      <c r="AJ65" s="942"/>
      <c r="AK65" s="942"/>
      <c r="AL65" s="942"/>
      <c r="AM65" s="942"/>
      <c r="AN65" s="942"/>
      <c r="AO65" s="942"/>
      <c r="AP65" s="942"/>
      <c r="AQ65" s="942"/>
      <c r="AR65" s="942"/>
      <c r="AS65" s="942"/>
      <c r="AT65" s="942"/>
      <c r="AU65" s="942"/>
      <c r="AV65" s="942"/>
      <c r="AW65" s="942"/>
    </row>
    <row r="66" spans="1:49" ht="17" customHeight="1" x14ac:dyDescent="0.15">
      <c r="A66" s="4"/>
      <c r="B66" s="514"/>
      <c r="C66" s="251"/>
      <c r="D66" s="2"/>
      <c r="E66" s="2"/>
      <c r="F66" s="2"/>
      <c r="G66" s="2"/>
      <c r="H66" s="1258"/>
      <c r="I66" s="4"/>
      <c r="J66" s="4"/>
      <c r="K66" s="4"/>
      <c r="L66" s="4"/>
      <c r="M66" s="4"/>
      <c r="N66" s="4"/>
      <c r="O66" s="2033"/>
      <c r="P66" s="2033"/>
      <c r="Q66" s="4"/>
      <c r="R66" s="4"/>
      <c r="S66" s="4"/>
      <c r="T66" s="942"/>
      <c r="U66" s="942"/>
      <c r="V66" s="942"/>
      <c r="W66" s="942"/>
      <c r="X66" s="942"/>
      <c r="Y66" s="942"/>
      <c r="Z66" s="942"/>
      <c r="AA66" s="942"/>
      <c r="AB66" s="942"/>
      <c r="AC66" s="942"/>
      <c r="AD66" s="942"/>
      <c r="AE66" s="942"/>
      <c r="AF66" s="942"/>
      <c r="AG66" s="942"/>
      <c r="AH66" s="942"/>
      <c r="AI66" s="942"/>
      <c r="AJ66" s="942"/>
      <c r="AK66" s="942"/>
      <c r="AL66" s="942"/>
      <c r="AM66" s="942"/>
      <c r="AN66" s="942"/>
      <c r="AO66" s="942"/>
      <c r="AP66" s="942"/>
      <c r="AQ66" s="942"/>
      <c r="AR66" s="942"/>
      <c r="AS66" s="942"/>
      <c r="AT66" s="942"/>
      <c r="AU66" s="942"/>
      <c r="AV66" s="942"/>
      <c r="AW66" s="942"/>
    </row>
    <row r="67" spans="1:49" ht="17" customHeight="1" x14ac:dyDescent="0.15">
      <c r="A67" s="4"/>
      <c r="B67" s="514"/>
      <c r="C67" s="251"/>
      <c r="D67" s="2"/>
      <c r="E67" s="2"/>
      <c r="F67" s="2"/>
      <c r="G67" s="2"/>
      <c r="H67" s="1258"/>
      <c r="I67" s="4"/>
      <c r="J67" s="4"/>
      <c r="K67" s="4"/>
      <c r="L67" s="4"/>
      <c r="M67" s="4"/>
      <c r="N67" s="4"/>
      <c r="O67" s="2033"/>
      <c r="P67" s="2033"/>
      <c r="Q67" s="4"/>
      <c r="R67" s="4"/>
      <c r="S67" s="4"/>
      <c r="T67" s="942"/>
      <c r="U67" s="942"/>
      <c r="V67" s="942"/>
      <c r="W67" s="942"/>
      <c r="X67" s="942"/>
      <c r="Y67" s="942"/>
      <c r="Z67" s="942"/>
      <c r="AA67" s="942"/>
      <c r="AB67" s="942"/>
      <c r="AC67" s="942"/>
      <c r="AD67" s="942"/>
      <c r="AE67" s="942"/>
      <c r="AF67" s="942"/>
      <c r="AG67" s="942"/>
      <c r="AH67" s="942"/>
      <c r="AI67" s="942"/>
      <c r="AJ67" s="942"/>
      <c r="AK67" s="942"/>
      <c r="AL67" s="942"/>
      <c r="AM67" s="942"/>
      <c r="AN67" s="942"/>
      <c r="AO67" s="942"/>
      <c r="AP67" s="942"/>
      <c r="AQ67" s="942"/>
      <c r="AR67" s="942"/>
      <c r="AS67" s="942"/>
      <c r="AT67" s="942"/>
      <c r="AU67" s="942"/>
      <c r="AV67" s="942"/>
      <c r="AW67" s="942"/>
    </row>
    <row r="68" spans="1:49" ht="17" customHeight="1" x14ac:dyDescent="0.15">
      <c r="A68" s="4"/>
      <c r="B68" s="514"/>
      <c r="C68" s="251"/>
      <c r="D68" s="2"/>
      <c r="E68" s="2"/>
      <c r="F68" s="2"/>
      <c r="G68" s="2"/>
      <c r="H68" s="1258"/>
      <c r="I68" s="4"/>
      <c r="J68" s="4"/>
      <c r="K68" s="4"/>
      <c r="L68" s="4"/>
      <c r="M68" s="4"/>
      <c r="N68" s="4"/>
      <c r="O68" s="2033"/>
      <c r="P68" s="2033"/>
      <c r="Q68" s="4"/>
      <c r="R68" s="4"/>
      <c r="S68" s="4"/>
      <c r="T68" s="942"/>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c r="AT68" s="942"/>
      <c r="AU68" s="942"/>
      <c r="AV68" s="942"/>
      <c r="AW68" s="942"/>
    </row>
    <row r="69" spans="1:49" ht="17" customHeight="1" x14ac:dyDescent="0.15">
      <c r="A69" s="4"/>
      <c r="B69" s="514"/>
      <c r="C69" s="251"/>
      <c r="D69" s="2"/>
      <c r="E69" s="2"/>
      <c r="F69" s="2"/>
      <c r="G69" s="2"/>
      <c r="H69" s="1258"/>
      <c r="I69" s="4"/>
      <c r="J69" s="4"/>
      <c r="K69" s="4"/>
      <c r="L69" s="4"/>
      <c r="M69" s="4"/>
      <c r="N69" s="4"/>
      <c r="O69" s="2033"/>
      <c r="P69" s="2033"/>
      <c r="Q69" s="4"/>
      <c r="R69" s="4"/>
      <c r="S69" s="4"/>
      <c r="T69" s="942"/>
      <c r="U69" s="942"/>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c r="AT69" s="942"/>
      <c r="AU69" s="942"/>
      <c r="AV69" s="942"/>
      <c r="AW69" s="942"/>
    </row>
    <row r="70" spans="1:49" ht="17" customHeight="1" x14ac:dyDescent="0.15">
      <c r="A70" s="4"/>
      <c r="B70" s="514"/>
      <c r="C70" s="251"/>
      <c r="D70" s="2"/>
      <c r="E70" s="2"/>
      <c r="F70" s="2"/>
      <c r="G70" s="2"/>
      <c r="H70" s="1258"/>
      <c r="I70" s="4"/>
      <c r="J70" s="4"/>
      <c r="K70" s="4"/>
      <c r="L70" s="4"/>
      <c r="M70" s="4"/>
      <c r="N70" s="4"/>
      <c r="O70" s="2033"/>
      <c r="P70" s="2033"/>
      <c r="Q70" s="4"/>
      <c r="R70" s="4"/>
      <c r="S70" s="4"/>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c r="AT70" s="942"/>
      <c r="AU70" s="942"/>
      <c r="AV70" s="942"/>
      <c r="AW70" s="942"/>
    </row>
    <row r="71" spans="1:49" ht="17" customHeight="1" x14ac:dyDescent="0.15">
      <c r="A71" s="4"/>
      <c r="B71" s="514"/>
      <c r="C71" s="251"/>
      <c r="D71" s="2"/>
      <c r="E71" s="2"/>
      <c r="F71" s="2"/>
      <c r="G71" s="2"/>
      <c r="H71" s="1258"/>
      <c r="I71" s="4"/>
      <c r="J71" s="4"/>
      <c r="K71" s="4"/>
      <c r="L71" s="4"/>
      <c r="M71" s="4"/>
      <c r="N71" s="4"/>
      <c r="O71" s="2033"/>
      <c r="P71" s="2033"/>
      <c r="Q71" s="4"/>
      <c r="R71" s="4"/>
      <c r="S71" s="4"/>
      <c r="T71" s="942"/>
      <c r="U71" s="942"/>
      <c r="V71" s="942"/>
      <c r="W71" s="942"/>
      <c r="X71" s="942"/>
      <c r="Y71" s="942"/>
      <c r="Z71" s="942"/>
      <c r="AA71" s="942"/>
      <c r="AB71" s="942"/>
      <c r="AC71" s="942"/>
      <c r="AD71" s="942"/>
      <c r="AE71" s="942"/>
      <c r="AF71" s="942"/>
      <c r="AG71" s="942"/>
      <c r="AH71" s="942"/>
      <c r="AI71" s="942"/>
      <c r="AJ71" s="942"/>
      <c r="AK71" s="942"/>
      <c r="AL71" s="942"/>
      <c r="AM71" s="942"/>
      <c r="AN71" s="942"/>
      <c r="AO71" s="942"/>
      <c r="AP71" s="942"/>
      <c r="AQ71" s="942"/>
      <c r="AR71" s="942"/>
      <c r="AS71" s="942"/>
      <c r="AT71" s="942"/>
      <c r="AU71" s="942"/>
      <c r="AV71" s="942"/>
      <c r="AW71" s="942"/>
    </row>
    <row r="72" spans="1:49" ht="17" customHeight="1" x14ac:dyDescent="0.15">
      <c r="A72" s="4"/>
      <c r="B72" s="514"/>
      <c r="C72" s="251"/>
      <c r="D72" s="252"/>
      <c r="E72" s="252"/>
      <c r="F72" s="252"/>
      <c r="G72" s="252"/>
      <c r="H72" s="1253"/>
      <c r="I72" s="2033"/>
      <c r="J72" s="2033"/>
      <c r="K72" s="2033"/>
      <c r="L72" s="2033"/>
      <c r="M72" s="2033"/>
      <c r="N72" s="2033"/>
      <c r="O72" s="2033"/>
      <c r="P72" s="2033"/>
      <c r="Q72" s="4"/>
      <c r="R72" s="4"/>
      <c r="S72" s="4"/>
      <c r="T72" s="942"/>
      <c r="U72" s="942"/>
      <c r="V72" s="942"/>
      <c r="W72" s="942"/>
      <c r="X72" s="942"/>
      <c r="Y72" s="942"/>
      <c r="Z72" s="942"/>
      <c r="AA72" s="942"/>
      <c r="AB72" s="942"/>
      <c r="AC72" s="942"/>
      <c r="AD72" s="942"/>
      <c r="AE72" s="942"/>
      <c r="AF72" s="942"/>
      <c r="AG72" s="942"/>
      <c r="AH72" s="942"/>
      <c r="AI72" s="942"/>
      <c r="AJ72" s="942"/>
      <c r="AK72" s="942"/>
      <c r="AL72" s="942"/>
      <c r="AM72" s="942"/>
      <c r="AN72" s="942"/>
      <c r="AO72" s="942"/>
      <c r="AP72" s="942"/>
      <c r="AQ72" s="942"/>
      <c r="AR72" s="942"/>
      <c r="AS72" s="942"/>
      <c r="AT72" s="942"/>
      <c r="AU72" s="942"/>
      <c r="AV72" s="942"/>
      <c r="AW72" s="942"/>
    </row>
    <row r="73" spans="1:49" ht="17" customHeight="1" x14ac:dyDescent="0.15">
      <c r="A73" s="4"/>
      <c r="B73" s="516"/>
      <c r="C73" s="1259"/>
      <c r="D73" s="1251"/>
      <c r="E73" s="1251"/>
      <c r="F73" s="1251"/>
      <c r="G73" s="1251"/>
      <c r="H73" s="1254"/>
      <c r="I73" s="2033"/>
      <c r="J73" s="2033"/>
      <c r="K73" s="2033"/>
      <c r="L73" s="2033"/>
      <c r="M73" s="2033"/>
      <c r="N73" s="2033"/>
      <c r="O73" s="2033"/>
      <c r="P73" s="2033"/>
      <c r="Q73" s="4"/>
      <c r="R73" s="4"/>
      <c r="S73" s="4"/>
      <c r="T73" s="942"/>
      <c r="U73" s="942"/>
      <c r="V73" s="942"/>
      <c r="W73" s="942"/>
      <c r="X73" s="942"/>
      <c r="Y73" s="942"/>
      <c r="Z73" s="942"/>
      <c r="AA73" s="942"/>
      <c r="AB73" s="942"/>
      <c r="AC73" s="942"/>
      <c r="AD73" s="942"/>
      <c r="AE73" s="942"/>
      <c r="AF73" s="942"/>
      <c r="AG73" s="942"/>
      <c r="AH73" s="942"/>
      <c r="AI73" s="942"/>
      <c r="AJ73" s="942"/>
      <c r="AK73" s="942"/>
      <c r="AL73" s="942"/>
      <c r="AM73" s="942"/>
      <c r="AN73" s="942"/>
      <c r="AO73" s="942"/>
      <c r="AP73" s="942"/>
      <c r="AQ73" s="942"/>
      <c r="AR73" s="942"/>
      <c r="AS73" s="942"/>
      <c r="AT73" s="942"/>
      <c r="AU73" s="942"/>
      <c r="AV73" s="942"/>
      <c r="AW73" s="942"/>
    </row>
    <row r="74" spans="1:49" ht="17" customHeight="1" x14ac:dyDescent="0.15">
      <c r="A74" s="4"/>
      <c r="B74" s="64"/>
      <c r="C74" s="2034"/>
      <c r="D74" s="2033"/>
      <c r="E74" s="2033"/>
      <c r="F74" s="2033"/>
      <c r="G74" s="2033"/>
      <c r="H74" s="2033"/>
      <c r="I74" s="2033"/>
      <c r="J74" s="2033"/>
      <c r="K74" s="2033"/>
      <c r="L74" s="2033"/>
      <c r="M74" s="2033"/>
      <c r="N74" s="2033"/>
      <c r="O74" s="2033"/>
      <c r="P74" s="2033"/>
      <c r="Q74" s="4"/>
      <c r="R74" s="4"/>
      <c r="S74" s="4"/>
      <c r="T74" s="942"/>
      <c r="U74" s="942"/>
      <c r="V74" s="942"/>
      <c r="W74" s="942"/>
      <c r="X74" s="942"/>
      <c r="Y74" s="942"/>
      <c r="Z74" s="942"/>
      <c r="AA74" s="942"/>
      <c r="AB74" s="942"/>
      <c r="AC74" s="942"/>
      <c r="AD74" s="942"/>
      <c r="AE74" s="942"/>
      <c r="AF74" s="942"/>
      <c r="AG74" s="942"/>
      <c r="AH74" s="942"/>
      <c r="AI74" s="942"/>
      <c r="AJ74" s="942"/>
      <c r="AK74" s="942"/>
      <c r="AL74" s="942"/>
      <c r="AM74" s="942"/>
      <c r="AN74" s="942"/>
      <c r="AO74" s="942"/>
      <c r="AP74" s="942"/>
      <c r="AQ74" s="942"/>
      <c r="AR74" s="942"/>
      <c r="AS74" s="942"/>
      <c r="AT74" s="942"/>
      <c r="AU74" s="942"/>
      <c r="AV74" s="942"/>
      <c r="AW74" s="942"/>
    </row>
    <row r="75" spans="1:49" ht="17" customHeight="1" thickBot="1" x14ac:dyDescent="0.2">
      <c r="A75" s="4"/>
      <c r="B75" s="4"/>
      <c r="C75" s="4"/>
      <c r="D75" s="4"/>
      <c r="E75" s="4"/>
      <c r="F75" s="4"/>
      <c r="G75" s="4"/>
      <c r="H75" s="4"/>
      <c r="I75" s="4"/>
      <c r="J75" s="4"/>
      <c r="K75" s="4"/>
      <c r="L75" s="4"/>
      <c r="M75" s="4"/>
      <c r="N75" s="4"/>
      <c r="O75" s="4"/>
      <c r="P75" s="4"/>
      <c r="Q75" s="4"/>
      <c r="R75" s="4"/>
      <c r="S75" s="4"/>
      <c r="T75" s="942"/>
      <c r="U75" s="942"/>
      <c r="V75" s="942"/>
      <c r="W75" s="942"/>
      <c r="X75" s="942"/>
      <c r="Y75" s="942"/>
      <c r="Z75" s="942"/>
      <c r="AA75" s="942"/>
      <c r="AB75" s="942"/>
      <c r="AC75" s="942"/>
      <c r="AD75" s="942"/>
      <c r="AE75" s="942"/>
      <c r="AF75" s="942"/>
      <c r="AG75" s="942"/>
      <c r="AH75" s="942"/>
      <c r="AI75" s="942"/>
      <c r="AJ75" s="942"/>
      <c r="AK75" s="942"/>
      <c r="AL75" s="942"/>
      <c r="AM75" s="942"/>
      <c r="AN75" s="942"/>
      <c r="AO75" s="942"/>
      <c r="AP75" s="942"/>
      <c r="AQ75" s="942"/>
      <c r="AR75" s="942"/>
      <c r="AS75" s="942"/>
      <c r="AT75" s="942"/>
      <c r="AU75" s="942"/>
      <c r="AV75" s="942"/>
      <c r="AW75" s="942"/>
    </row>
    <row r="76" spans="1:49" ht="20" customHeight="1" thickBot="1" x14ac:dyDescent="0.25">
      <c r="A76" s="4"/>
      <c r="B76" s="19">
        <v>3</v>
      </c>
      <c r="C76" s="2376" t="s">
        <v>1126</v>
      </c>
      <c r="D76" s="2377"/>
      <c r="E76" s="2378"/>
      <c r="F76" s="4"/>
      <c r="G76" s="4"/>
      <c r="H76" s="4"/>
      <c r="I76" s="4"/>
      <c r="J76" s="4"/>
      <c r="K76" s="4"/>
      <c r="L76" s="4"/>
      <c r="M76" s="4"/>
      <c r="N76" s="4"/>
      <c r="O76" s="4"/>
      <c r="P76" s="4"/>
      <c r="Q76" s="4"/>
      <c r="R76" s="4"/>
      <c r="S76" s="4"/>
      <c r="T76" s="942"/>
      <c r="U76" s="942"/>
      <c r="V76" s="942"/>
      <c r="W76" s="942"/>
      <c r="X76" s="942"/>
      <c r="Y76" s="942"/>
      <c r="Z76" s="942"/>
      <c r="AA76" s="942"/>
      <c r="AB76" s="942"/>
      <c r="AC76" s="942"/>
      <c r="AD76" s="942"/>
      <c r="AE76" s="942"/>
      <c r="AF76" s="942"/>
      <c r="AG76" s="942"/>
      <c r="AH76" s="942"/>
      <c r="AI76" s="942"/>
      <c r="AJ76" s="942"/>
      <c r="AK76" s="942"/>
      <c r="AL76" s="942"/>
      <c r="AM76" s="942"/>
      <c r="AN76" s="942"/>
      <c r="AO76" s="942"/>
      <c r="AP76" s="942"/>
      <c r="AQ76" s="942"/>
      <c r="AR76" s="942"/>
      <c r="AS76" s="942"/>
      <c r="AT76" s="942"/>
      <c r="AU76" s="942"/>
      <c r="AV76" s="942"/>
      <c r="AW76" s="942"/>
    </row>
    <row r="77" spans="1:49" ht="17" customHeight="1" x14ac:dyDescent="0.15">
      <c r="A77" s="4"/>
      <c r="B77" s="4"/>
      <c r="C77" s="4"/>
      <c r="D77" s="4"/>
      <c r="E77" s="4"/>
      <c r="F77" s="4"/>
      <c r="G77" s="4"/>
      <c r="H77" s="4"/>
      <c r="I77" s="4"/>
      <c r="J77" s="4"/>
      <c r="K77" s="4"/>
      <c r="L77" s="4"/>
      <c r="M77" s="4"/>
      <c r="N77" s="4"/>
      <c r="O77" s="4"/>
      <c r="P77" s="4"/>
      <c r="Q77" s="4"/>
      <c r="R77" s="4"/>
      <c r="S77" s="4"/>
      <c r="T77" s="942"/>
      <c r="U77" s="942"/>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c r="AT77" s="942"/>
      <c r="AU77" s="942"/>
      <c r="AV77" s="942"/>
      <c r="AW77" s="942"/>
    </row>
    <row r="78" spans="1:49" ht="13.5" customHeight="1" x14ac:dyDescent="0.15">
      <c r="A78" s="4"/>
      <c r="B78" s="1293"/>
      <c r="C78" s="1294"/>
      <c r="D78" s="1294"/>
      <c r="E78" s="1294"/>
      <c r="F78" s="1294"/>
      <c r="G78" s="1294"/>
      <c r="H78" s="1294"/>
      <c r="I78" s="1294"/>
      <c r="J78" s="1294"/>
      <c r="K78" s="1294"/>
      <c r="L78" s="1294"/>
      <c r="M78" s="1294"/>
      <c r="N78" s="1294"/>
      <c r="O78" s="1294"/>
      <c r="P78" s="1294"/>
      <c r="Q78" s="1294"/>
      <c r="R78" s="1295"/>
      <c r="S78" s="4"/>
      <c r="T78" s="942"/>
      <c r="U78" s="942"/>
      <c r="V78" s="942"/>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c r="AT78" s="942"/>
      <c r="AU78" s="942"/>
      <c r="AV78" s="942"/>
      <c r="AW78" s="942"/>
    </row>
    <row r="79" spans="1:49" ht="17" customHeight="1" x14ac:dyDescent="0.2">
      <c r="A79" s="4"/>
      <c r="B79" s="1296"/>
      <c r="C79" s="1277" t="str">
        <f>$B$2</f>
        <v>CAED GESTION</v>
      </c>
      <c r="D79" s="1278"/>
      <c r="E79" s="2874" t="s">
        <v>1127</v>
      </c>
      <c r="F79" s="2874"/>
      <c r="G79" s="2874"/>
      <c r="H79" s="2874"/>
      <c r="I79" s="2874"/>
      <c r="J79" s="2874"/>
      <c r="K79" s="1279">
        <f>'1'!$E$15</f>
        <v>2023</v>
      </c>
      <c r="L79" s="1278"/>
      <c r="M79" s="1278"/>
      <c r="N79" s="1278"/>
      <c r="O79" s="1278"/>
      <c r="P79" s="1278"/>
      <c r="Q79" s="1278"/>
      <c r="R79" s="1297"/>
      <c r="S79" s="4"/>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c r="AT79" s="942"/>
      <c r="AU79" s="942"/>
      <c r="AV79" s="942"/>
      <c r="AW79" s="942"/>
    </row>
    <row r="80" spans="1:49" ht="17" customHeight="1" x14ac:dyDescent="0.15">
      <c r="A80" s="4"/>
      <c r="B80" s="1296"/>
      <c r="C80" s="22"/>
      <c r="D80" s="22"/>
      <c r="E80" s="22"/>
      <c r="F80" s="22"/>
      <c r="G80" s="22"/>
      <c r="H80" s="22"/>
      <c r="I80" s="22"/>
      <c r="J80" s="22"/>
      <c r="K80" s="22"/>
      <c r="L80" s="22"/>
      <c r="M80" s="22"/>
      <c r="N80" s="22"/>
      <c r="O80" s="22"/>
      <c r="P80" s="22"/>
      <c r="Q80" s="22"/>
      <c r="R80" s="1297"/>
      <c r="S80" s="4"/>
      <c r="T80" s="942"/>
      <c r="U80" s="942"/>
      <c r="V80" s="942"/>
      <c r="W80" s="942"/>
      <c r="X80" s="942"/>
      <c r="Y80" s="942"/>
      <c r="Z80" s="942"/>
      <c r="AA80" s="942"/>
      <c r="AB80" s="942"/>
      <c r="AC80" s="942"/>
      <c r="AD80" s="942"/>
      <c r="AE80" s="942"/>
      <c r="AF80" s="942"/>
      <c r="AG80" s="942"/>
      <c r="AH80" s="942"/>
      <c r="AI80" s="942"/>
      <c r="AJ80" s="942"/>
      <c r="AK80" s="942"/>
      <c r="AL80" s="942"/>
      <c r="AM80" s="942"/>
      <c r="AN80" s="942"/>
      <c r="AO80" s="942"/>
      <c r="AP80" s="942"/>
      <c r="AQ80" s="942"/>
      <c r="AR80" s="942"/>
      <c r="AS80" s="942"/>
      <c r="AT80" s="942"/>
      <c r="AU80" s="942"/>
      <c r="AV80" s="942"/>
      <c r="AW80" s="942"/>
    </row>
    <row r="81" spans="1:49" ht="17" customHeight="1" x14ac:dyDescent="0.15">
      <c r="A81" s="242"/>
      <c r="B81" s="1298"/>
      <c r="C81" s="2872" t="s">
        <v>88</v>
      </c>
      <c r="D81" s="2872"/>
      <c r="E81" s="1290"/>
      <c r="F81" s="1291"/>
      <c r="G81" s="1291"/>
      <c r="H81" s="1292"/>
      <c r="I81" s="1292"/>
      <c r="J81" s="1292"/>
      <c r="K81" s="1292"/>
      <c r="L81" s="1292"/>
      <c r="M81" s="1292"/>
      <c r="N81" s="1292"/>
      <c r="O81" s="1292"/>
      <c r="P81" s="1292"/>
      <c r="Q81" s="1292"/>
      <c r="R81" s="1299"/>
      <c r="S81" s="242"/>
      <c r="T81" s="942"/>
      <c r="U81" s="942"/>
      <c r="V81" s="942"/>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c r="AT81" s="942"/>
      <c r="AU81" s="942"/>
      <c r="AV81" s="942"/>
      <c r="AW81" s="942"/>
    </row>
    <row r="82" spans="1:49" ht="9.75" customHeight="1" x14ac:dyDescent="0.2">
      <c r="A82" s="4"/>
      <c r="B82" s="1300"/>
      <c r="C82" s="1265"/>
      <c r="D82" s="1265"/>
      <c r="E82" s="1265"/>
      <c r="F82" s="1265"/>
      <c r="G82" s="1265"/>
      <c r="H82" s="1265"/>
      <c r="I82" s="1265"/>
      <c r="J82" s="1265"/>
      <c r="K82" s="1265"/>
      <c r="L82" s="1265"/>
      <c r="M82" s="1265"/>
      <c r="N82" s="1265"/>
      <c r="O82" s="1265"/>
      <c r="P82" s="1265"/>
      <c r="Q82" s="1265"/>
      <c r="R82" s="1301"/>
      <c r="S82" s="4"/>
      <c r="T82" s="942"/>
      <c r="U82" s="942"/>
      <c r="V82" s="942"/>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c r="AT82" s="942"/>
      <c r="AU82" s="942"/>
      <c r="AV82" s="942"/>
      <c r="AW82" s="942"/>
    </row>
    <row r="83" spans="1:49" ht="17" customHeight="1" x14ac:dyDescent="0.2">
      <c r="A83" s="4"/>
      <c r="B83" s="1300"/>
      <c r="C83" s="1266"/>
      <c r="D83" s="1267" t="s">
        <v>1517</v>
      </c>
      <c r="E83" s="1267" t="s">
        <v>1784</v>
      </c>
      <c r="F83" s="1267" t="str">
        <f>'1'!E17</f>
        <v>ENE</v>
      </c>
      <c r="G83" s="1267" t="str">
        <f>'1'!F17</f>
        <v>FEB</v>
      </c>
      <c r="H83" s="1267" t="str">
        <f>'1'!G17</f>
        <v>MAR</v>
      </c>
      <c r="I83" s="1267" t="str">
        <f>'1'!H17</f>
        <v>ABR</v>
      </c>
      <c r="J83" s="1267" t="str">
        <f>'1'!I17</f>
        <v>MAY</v>
      </c>
      <c r="K83" s="1267" t="str">
        <f>'1'!J17</f>
        <v>JUN</v>
      </c>
      <c r="L83" s="1267" t="str">
        <f>'1'!K17</f>
        <v>JUL</v>
      </c>
      <c r="M83" s="1267" t="str">
        <f>'1'!L17</f>
        <v>AGO</v>
      </c>
      <c r="N83" s="1267" t="str">
        <f>'1'!M17</f>
        <v>SEPT</v>
      </c>
      <c r="O83" s="1267" t="str">
        <f>'1'!N17</f>
        <v>OCT</v>
      </c>
      <c r="P83" s="1267" t="str">
        <f>'1'!O17</f>
        <v>NOV</v>
      </c>
      <c r="Q83" s="1267" t="str">
        <f>'1'!P17</f>
        <v xml:space="preserve"> DIC</v>
      </c>
      <c r="R83" s="1302"/>
      <c r="S83" s="4"/>
      <c r="T83" s="942"/>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c r="AT83" s="942"/>
      <c r="AU83" s="942"/>
      <c r="AV83" s="942"/>
      <c r="AW83" s="942"/>
    </row>
    <row r="84" spans="1:49" ht="9.75" customHeight="1" x14ac:dyDescent="0.2">
      <c r="A84" s="4"/>
      <c r="B84" s="1300"/>
      <c r="C84" s="1268"/>
      <c r="D84" s="1269"/>
      <c r="E84" s="1269"/>
      <c r="F84" s="1269"/>
      <c r="G84" s="1269"/>
      <c r="H84" s="1269"/>
      <c r="I84" s="1269"/>
      <c r="J84" s="1269"/>
      <c r="K84" s="1269"/>
      <c r="L84" s="1269"/>
      <c r="M84" s="1269"/>
      <c r="N84" s="1269"/>
      <c r="O84" s="1269"/>
      <c r="P84" s="1269"/>
      <c r="Q84" s="1269"/>
      <c r="R84" s="1302"/>
      <c r="S84" s="4"/>
      <c r="T84" s="942"/>
      <c r="U84" s="942"/>
      <c r="V84" s="942"/>
      <c r="W84" s="942"/>
      <c r="X84" s="942"/>
      <c r="Y84" s="942"/>
      <c r="Z84" s="942"/>
      <c r="AA84" s="942"/>
      <c r="AB84" s="942"/>
      <c r="AC84" s="942"/>
      <c r="AD84" s="942"/>
      <c r="AE84" s="942"/>
      <c r="AF84" s="942"/>
      <c r="AG84" s="942"/>
      <c r="AH84" s="942"/>
      <c r="AI84" s="942"/>
      <c r="AJ84" s="942"/>
      <c r="AK84" s="942"/>
      <c r="AL84" s="942"/>
      <c r="AM84" s="942"/>
      <c r="AN84" s="942"/>
      <c r="AO84" s="942"/>
      <c r="AP84" s="942"/>
      <c r="AQ84" s="942"/>
      <c r="AR84" s="942"/>
      <c r="AS84" s="942"/>
      <c r="AT84" s="942"/>
      <c r="AU84" s="942"/>
      <c r="AV84" s="942"/>
      <c r="AW84" s="942"/>
    </row>
    <row r="85" spans="1:49" ht="17" customHeight="1" x14ac:dyDescent="0.15">
      <c r="A85" s="4"/>
      <c r="B85" s="1298"/>
      <c r="C85" s="1280" t="s">
        <v>1528</v>
      </c>
      <c r="D85" s="1270">
        <f>SUM(F85:Q85)</f>
        <v>67000</v>
      </c>
      <c r="E85" s="1271"/>
      <c r="F85" s="1270">
        <f>pr!F13</f>
        <v>1000</v>
      </c>
      <c r="G85" s="1270">
        <f>pr!G13</f>
        <v>2000</v>
      </c>
      <c r="H85" s="1270">
        <f>pr!H13</f>
        <v>8000</v>
      </c>
      <c r="I85" s="1270">
        <f>pr!I13</f>
        <v>10000</v>
      </c>
      <c r="J85" s="1270">
        <f>pr!J13</f>
        <v>10000</v>
      </c>
      <c r="K85" s="1270">
        <f>pr!K13</f>
        <v>5000</v>
      </c>
      <c r="L85" s="1270">
        <f>pr!L13</f>
        <v>3000</v>
      </c>
      <c r="M85" s="1270">
        <f>pr!M13</f>
        <v>3000</v>
      </c>
      <c r="N85" s="1270">
        <f>pr!N13</f>
        <v>2000</v>
      </c>
      <c r="O85" s="1270">
        <f>pr!O13</f>
        <v>8000</v>
      </c>
      <c r="P85" s="1270">
        <f>pr!P13</f>
        <v>8000</v>
      </c>
      <c r="Q85" s="1270">
        <f>pr!Q13</f>
        <v>7000</v>
      </c>
      <c r="R85" s="1303"/>
      <c r="S85" s="4"/>
      <c r="T85" s="942"/>
      <c r="U85" s="942"/>
      <c r="V85" s="942"/>
      <c r="W85" s="942"/>
      <c r="X85" s="942"/>
      <c r="Y85" s="942"/>
      <c r="Z85" s="942"/>
      <c r="AA85" s="942"/>
      <c r="AB85" s="942"/>
      <c r="AC85" s="942"/>
      <c r="AD85" s="942"/>
      <c r="AE85" s="942"/>
      <c r="AF85" s="942"/>
      <c r="AG85" s="942"/>
      <c r="AH85" s="942"/>
      <c r="AI85" s="942"/>
      <c r="AJ85" s="942"/>
      <c r="AK85" s="942"/>
      <c r="AL85" s="942"/>
      <c r="AM85" s="942"/>
      <c r="AN85" s="942"/>
      <c r="AO85" s="942"/>
      <c r="AP85" s="942"/>
      <c r="AQ85" s="942"/>
      <c r="AR85" s="942"/>
      <c r="AS85" s="942"/>
      <c r="AT85" s="942"/>
      <c r="AU85" s="942"/>
      <c r="AV85" s="942"/>
      <c r="AW85" s="942"/>
    </row>
    <row r="86" spans="1:49" ht="17" customHeight="1" x14ac:dyDescent="0.15">
      <c r="A86" s="4"/>
      <c r="B86" s="1298"/>
      <c r="C86" s="1280" t="s">
        <v>1548</v>
      </c>
      <c r="D86" s="1270">
        <f>SUM(F86:Q86)</f>
        <v>66420</v>
      </c>
      <c r="E86" s="1272">
        <f>IF(D$85=0,0,(D86/$D$85))</f>
        <v>0.99134328358208956</v>
      </c>
      <c r="F86" s="1270">
        <f>pr!F52</f>
        <v>5960</v>
      </c>
      <c r="G86" s="1270">
        <f>pr!G52</f>
        <v>4610</v>
      </c>
      <c r="H86" s="1270">
        <f>pr!H52</f>
        <v>5285</v>
      </c>
      <c r="I86" s="1270">
        <f>pr!I52</f>
        <v>5960</v>
      </c>
      <c r="J86" s="1270">
        <f>pr!J52</f>
        <v>7310</v>
      </c>
      <c r="K86" s="1270">
        <f>pr!K52</f>
        <v>5960</v>
      </c>
      <c r="L86" s="1270">
        <f>pr!L52</f>
        <v>5585</v>
      </c>
      <c r="M86" s="1270">
        <f>pr!M52</f>
        <v>4610</v>
      </c>
      <c r="N86" s="1270">
        <f>pr!N52</f>
        <v>4610</v>
      </c>
      <c r="O86" s="1270">
        <f>pr!O52</f>
        <v>5960</v>
      </c>
      <c r="P86" s="1270">
        <f>pr!P52</f>
        <v>5960</v>
      </c>
      <c r="Q86" s="1270">
        <f>pr!Q52</f>
        <v>4610</v>
      </c>
      <c r="R86" s="1303"/>
      <c r="S86" s="4"/>
      <c r="T86" s="942"/>
      <c r="U86" s="942"/>
      <c r="V86" s="942"/>
      <c r="W86" s="942"/>
      <c r="X86" s="942"/>
      <c r="Y86" s="942"/>
      <c r="Z86" s="942"/>
      <c r="AA86" s="942"/>
      <c r="AB86" s="942"/>
      <c r="AC86" s="942"/>
      <c r="AD86" s="942"/>
      <c r="AE86" s="942"/>
      <c r="AF86" s="942"/>
      <c r="AG86" s="942"/>
      <c r="AH86" s="942"/>
      <c r="AI86" s="942"/>
      <c r="AJ86" s="942"/>
      <c r="AK86" s="942"/>
      <c r="AL86" s="942"/>
      <c r="AM86" s="942"/>
      <c r="AN86" s="942"/>
      <c r="AO86" s="942"/>
      <c r="AP86" s="942"/>
      <c r="AQ86" s="942"/>
      <c r="AR86" s="942"/>
      <c r="AS86" s="942"/>
      <c r="AT86" s="942"/>
      <c r="AU86" s="942"/>
      <c r="AV86" s="942"/>
      <c r="AW86" s="942"/>
    </row>
    <row r="87" spans="1:49" ht="17" customHeight="1" x14ac:dyDescent="0.15">
      <c r="A87" s="4"/>
      <c r="B87" s="1298"/>
      <c r="C87" s="1280" t="s">
        <v>208</v>
      </c>
      <c r="D87" s="1270">
        <f>SUM(F87:Q87)</f>
        <v>54420</v>
      </c>
      <c r="E87" s="1272">
        <f>IF(D$85=0,0,(D87/$D$85))</f>
        <v>0.8122388059701493</v>
      </c>
      <c r="F87" s="1270">
        <f>CResult!C52</f>
        <v>4510</v>
      </c>
      <c r="G87" s="1270">
        <f>CResult!D52</f>
        <v>4510</v>
      </c>
      <c r="H87" s="1270">
        <f>CResult!E52</f>
        <v>4510</v>
      </c>
      <c r="I87" s="1270">
        <f>CResult!F52</f>
        <v>4510</v>
      </c>
      <c r="J87" s="1270">
        <f>CResult!G52</f>
        <v>4510</v>
      </c>
      <c r="K87" s="1270">
        <f>CResult!H52</f>
        <v>4510</v>
      </c>
      <c r="L87" s="1270">
        <f>CResult!I52</f>
        <v>4810</v>
      </c>
      <c r="M87" s="1270">
        <f>CResult!J52</f>
        <v>4510</v>
      </c>
      <c r="N87" s="1270">
        <f>CResult!K52</f>
        <v>4510</v>
      </c>
      <c r="O87" s="1270">
        <f>CResult!L52</f>
        <v>4510</v>
      </c>
      <c r="P87" s="1270">
        <f>CResult!M52</f>
        <v>4510</v>
      </c>
      <c r="Q87" s="1270">
        <f>CResult!N52</f>
        <v>4510</v>
      </c>
      <c r="R87" s="1303"/>
      <c r="S87" s="4"/>
      <c r="T87" s="942"/>
      <c r="U87" s="942"/>
      <c r="V87" s="942"/>
      <c r="W87" s="942"/>
      <c r="X87" s="942"/>
      <c r="Y87" s="942"/>
      <c r="Z87" s="942"/>
      <c r="AA87" s="942"/>
      <c r="AB87" s="942"/>
      <c r="AC87" s="942"/>
      <c r="AD87" s="942"/>
      <c r="AE87" s="942"/>
      <c r="AF87" s="942"/>
      <c r="AG87" s="942"/>
      <c r="AH87" s="942"/>
      <c r="AI87" s="942"/>
      <c r="AJ87" s="942"/>
      <c r="AK87" s="942"/>
      <c r="AL87" s="942"/>
      <c r="AM87" s="942"/>
      <c r="AN87" s="942"/>
      <c r="AO87" s="942"/>
      <c r="AP87" s="942"/>
      <c r="AQ87" s="942"/>
      <c r="AR87" s="942"/>
      <c r="AS87" s="942"/>
      <c r="AT87" s="942"/>
      <c r="AU87" s="942"/>
      <c r="AV87" s="942"/>
      <c r="AW87" s="942"/>
    </row>
    <row r="88" spans="1:49" ht="17" customHeight="1" x14ac:dyDescent="0.15">
      <c r="A88" s="4"/>
      <c r="B88" s="1298"/>
      <c r="C88" s="1280"/>
      <c r="D88" s="519" t="s">
        <v>210</v>
      </c>
      <c r="E88" s="1274">
        <f>IF(D$86=0,0,(D87/D$86))</f>
        <v>0.81933152664859987</v>
      </c>
      <c r="F88" s="1274">
        <f t="shared" ref="F88:Q88" si="2">IF(F$86=0,0,(F87/F$86))</f>
        <v>0.75671140939597314</v>
      </c>
      <c r="G88" s="1274">
        <f t="shared" si="2"/>
        <v>0.97830802603036882</v>
      </c>
      <c r="H88" s="1274">
        <f t="shared" si="2"/>
        <v>0.85335856196783344</v>
      </c>
      <c r="I88" s="1274">
        <f t="shared" si="2"/>
        <v>0.75671140939597314</v>
      </c>
      <c r="J88" s="1274">
        <f t="shared" si="2"/>
        <v>0.61696306429548564</v>
      </c>
      <c r="K88" s="1274">
        <f t="shared" si="2"/>
        <v>0.75671140939597314</v>
      </c>
      <c r="L88" s="1274">
        <f t="shared" si="2"/>
        <v>0.86123545210384955</v>
      </c>
      <c r="M88" s="1274">
        <f t="shared" si="2"/>
        <v>0.97830802603036882</v>
      </c>
      <c r="N88" s="1274">
        <f t="shared" si="2"/>
        <v>0.97830802603036882</v>
      </c>
      <c r="O88" s="1274">
        <f t="shared" si="2"/>
        <v>0.75671140939597314</v>
      </c>
      <c r="P88" s="1274">
        <f t="shared" si="2"/>
        <v>0.75671140939597314</v>
      </c>
      <c r="Q88" s="1274">
        <f t="shared" si="2"/>
        <v>0.97830802603036882</v>
      </c>
      <c r="R88" s="1302"/>
      <c r="S88" s="4"/>
      <c r="T88" s="942"/>
      <c r="U88" s="942"/>
      <c r="V88" s="942"/>
      <c r="W88" s="942"/>
      <c r="X88" s="942"/>
      <c r="Y88" s="942"/>
      <c r="Z88" s="942"/>
      <c r="AA88" s="942"/>
      <c r="AB88" s="942"/>
      <c r="AC88" s="942"/>
      <c r="AD88" s="942"/>
      <c r="AE88" s="942"/>
      <c r="AF88" s="942"/>
      <c r="AG88" s="942"/>
      <c r="AH88" s="942"/>
      <c r="AI88" s="942"/>
      <c r="AJ88" s="942"/>
      <c r="AK88" s="942"/>
      <c r="AL88" s="942"/>
      <c r="AM88" s="942"/>
      <c r="AN88" s="942"/>
      <c r="AO88" s="942"/>
      <c r="AP88" s="942"/>
      <c r="AQ88" s="942"/>
      <c r="AR88" s="942"/>
      <c r="AS88" s="942"/>
      <c r="AT88" s="942"/>
      <c r="AU88" s="942"/>
      <c r="AV88" s="942"/>
      <c r="AW88" s="942"/>
    </row>
    <row r="89" spans="1:49" ht="17" customHeight="1" x14ac:dyDescent="0.15">
      <c r="A89" s="4"/>
      <c r="B89" s="1298"/>
      <c r="C89" s="1280" t="s">
        <v>209</v>
      </c>
      <c r="D89" s="1270">
        <f>SUM(F89:Q89)</f>
        <v>12000</v>
      </c>
      <c r="E89" s="1272">
        <f>IF(D$85=0,0,(D89/$D$85))</f>
        <v>0.17910447761194029</v>
      </c>
      <c r="F89" s="1270">
        <f>CResult!C53</f>
        <v>1450</v>
      </c>
      <c r="G89" s="1270">
        <f>CResult!D53</f>
        <v>100</v>
      </c>
      <c r="H89" s="1270">
        <f>CResult!E53</f>
        <v>775</v>
      </c>
      <c r="I89" s="1270">
        <f>CResult!F53</f>
        <v>1450</v>
      </c>
      <c r="J89" s="1270">
        <f>CResult!G53</f>
        <v>2800</v>
      </c>
      <c r="K89" s="1270">
        <f>CResult!H53</f>
        <v>1450</v>
      </c>
      <c r="L89" s="1270">
        <f>CResult!I53</f>
        <v>775</v>
      </c>
      <c r="M89" s="1270">
        <f>CResult!J53</f>
        <v>100</v>
      </c>
      <c r="N89" s="1270">
        <f>CResult!K53</f>
        <v>100</v>
      </c>
      <c r="O89" s="1270">
        <f>CResult!L53</f>
        <v>1450</v>
      </c>
      <c r="P89" s="1270">
        <f>CResult!M53</f>
        <v>1450</v>
      </c>
      <c r="Q89" s="1270">
        <f>CResult!N53</f>
        <v>100</v>
      </c>
      <c r="R89" s="1303"/>
      <c r="S89" s="4"/>
      <c r="T89" s="942"/>
      <c r="U89" s="942"/>
      <c r="V89" s="942"/>
      <c r="W89" s="942"/>
      <c r="X89" s="942"/>
      <c r="Y89" s="942"/>
      <c r="Z89" s="942"/>
      <c r="AA89" s="942"/>
      <c r="AB89" s="942"/>
      <c r="AC89" s="942"/>
      <c r="AD89" s="942"/>
      <c r="AE89" s="942"/>
      <c r="AF89" s="942"/>
      <c r="AG89" s="942"/>
      <c r="AH89" s="942"/>
      <c r="AI89" s="942"/>
      <c r="AJ89" s="942"/>
      <c r="AK89" s="942"/>
      <c r="AL89" s="942"/>
      <c r="AM89" s="942"/>
      <c r="AN89" s="942"/>
      <c r="AO89" s="942"/>
      <c r="AP89" s="942"/>
      <c r="AQ89" s="942"/>
      <c r="AR89" s="942"/>
      <c r="AS89" s="942"/>
      <c r="AT89" s="942"/>
      <c r="AU89" s="942"/>
      <c r="AV89" s="942"/>
      <c r="AW89" s="942"/>
    </row>
    <row r="90" spans="1:49" ht="17" customHeight="1" x14ac:dyDescent="0.15">
      <c r="A90" s="4"/>
      <c r="B90" s="1298"/>
      <c r="C90" s="1280"/>
      <c r="D90" s="519" t="s">
        <v>210</v>
      </c>
      <c r="E90" s="1274">
        <f>IF(D$86=0,0,(D89/D$86))</f>
        <v>0.18066847335140018</v>
      </c>
      <c r="F90" s="1274">
        <f t="shared" ref="F90:Q90" si="3">IF(F$86=0,0,(F89/F$86))</f>
        <v>0.24328859060402686</v>
      </c>
      <c r="G90" s="1274">
        <f t="shared" si="3"/>
        <v>2.1691973969631236E-2</v>
      </c>
      <c r="H90" s="1274">
        <f t="shared" si="3"/>
        <v>0.1466414380321665</v>
      </c>
      <c r="I90" s="1274">
        <f t="shared" si="3"/>
        <v>0.24328859060402686</v>
      </c>
      <c r="J90" s="1274">
        <f t="shared" si="3"/>
        <v>0.38303693570451436</v>
      </c>
      <c r="K90" s="1274">
        <f t="shared" si="3"/>
        <v>0.24328859060402686</v>
      </c>
      <c r="L90" s="1274">
        <f t="shared" si="3"/>
        <v>0.13876454789615039</v>
      </c>
      <c r="M90" s="1274">
        <f t="shared" si="3"/>
        <v>2.1691973969631236E-2</v>
      </c>
      <c r="N90" s="1274">
        <f t="shared" si="3"/>
        <v>2.1691973969631236E-2</v>
      </c>
      <c r="O90" s="1274">
        <f t="shared" si="3"/>
        <v>0.24328859060402686</v>
      </c>
      <c r="P90" s="1274">
        <f t="shared" si="3"/>
        <v>0.24328859060402686</v>
      </c>
      <c r="Q90" s="1274">
        <f t="shared" si="3"/>
        <v>2.1691973969631236E-2</v>
      </c>
      <c r="R90" s="1302"/>
      <c r="S90" s="4"/>
      <c r="T90" s="942"/>
      <c r="U90" s="942"/>
      <c r="V90" s="942"/>
      <c r="W90" s="942"/>
      <c r="X90" s="942"/>
      <c r="Y90" s="942"/>
      <c r="Z90" s="942"/>
      <c r="AA90" s="942"/>
      <c r="AB90" s="942"/>
      <c r="AC90" s="942"/>
      <c r="AD90" s="942"/>
      <c r="AE90" s="942"/>
      <c r="AF90" s="942"/>
      <c r="AG90" s="942"/>
      <c r="AH90" s="942"/>
      <c r="AI90" s="942"/>
      <c r="AJ90" s="942"/>
      <c r="AK90" s="942"/>
      <c r="AL90" s="942"/>
      <c r="AM90" s="942"/>
      <c r="AN90" s="942"/>
      <c r="AO90" s="942"/>
      <c r="AP90" s="942"/>
      <c r="AQ90" s="942"/>
      <c r="AR90" s="942"/>
      <c r="AS90" s="942"/>
      <c r="AT90" s="942"/>
      <c r="AU90" s="942"/>
      <c r="AV90" s="942"/>
      <c r="AW90" s="942"/>
    </row>
    <row r="91" spans="1:49" ht="17" customHeight="1" x14ac:dyDescent="0.15">
      <c r="A91" s="4"/>
      <c r="B91" s="1298"/>
      <c r="C91" s="1280" t="s">
        <v>1128</v>
      </c>
      <c r="D91" s="1275">
        <f>+D85-D86</f>
        <v>580</v>
      </c>
      <c r="E91" s="1272">
        <f>IF(D$85=0,0,(D91/$D$85))</f>
        <v>8.6567164179104476E-3</v>
      </c>
      <c r="F91" s="1275">
        <f t="shared" ref="F91:Q91" si="4">+F85-F86</f>
        <v>-4960</v>
      </c>
      <c r="G91" s="1275">
        <f t="shared" si="4"/>
        <v>-2610</v>
      </c>
      <c r="H91" s="1275">
        <f t="shared" si="4"/>
        <v>2715</v>
      </c>
      <c r="I91" s="1275">
        <f t="shared" si="4"/>
        <v>4040</v>
      </c>
      <c r="J91" s="1275">
        <f t="shared" si="4"/>
        <v>2690</v>
      </c>
      <c r="K91" s="1275">
        <f t="shared" si="4"/>
        <v>-960</v>
      </c>
      <c r="L91" s="1275">
        <f t="shared" si="4"/>
        <v>-2585</v>
      </c>
      <c r="M91" s="1275">
        <f t="shared" si="4"/>
        <v>-1610</v>
      </c>
      <c r="N91" s="1275">
        <f t="shared" si="4"/>
        <v>-2610</v>
      </c>
      <c r="O91" s="1275">
        <f t="shared" si="4"/>
        <v>2040</v>
      </c>
      <c r="P91" s="1275">
        <f t="shared" si="4"/>
        <v>2040</v>
      </c>
      <c r="Q91" s="1275">
        <f t="shared" si="4"/>
        <v>2390</v>
      </c>
      <c r="R91" s="1304"/>
      <c r="S91" s="4"/>
      <c r="T91" s="942"/>
      <c r="U91" s="942"/>
      <c r="V91" s="942"/>
      <c r="W91" s="942"/>
      <c r="X91" s="942"/>
      <c r="Y91" s="942"/>
      <c r="Z91" s="942"/>
      <c r="AA91" s="942"/>
      <c r="AB91" s="942"/>
      <c r="AC91" s="942"/>
      <c r="AD91" s="942"/>
      <c r="AE91" s="942"/>
      <c r="AF91" s="942"/>
      <c r="AG91" s="942"/>
      <c r="AH91" s="942"/>
      <c r="AI91" s="942"/>
      <c r="AJ91" s="942"/>
      <c r="AK91" s="942"/>
      <c r="AL91" s="942"/>
      <c r="AM91" s="942"/>
      <c r="AN91" s="942"/>
      <c r="AO91" s="942"/>
      <c r="AP91" s="942"/>
      <c r="AQ91" s="942"/>
      <c r="AR91" s="942"/>
      <c r="AS91" s="942"/>
      <c r="AT91" s="942"/>
      <c r="AU91" s="942"/>
      <c r="AV91" s="942"/>
      <c r="AW91" s="942"/>
    </row>
    <row r="92" spans="1:49" ht="17" customHeight="1" x14ac:dyDescent="0.15">
      <c r="A92" s="4"/>
      <c r="B92" s="1298"/>
      <c r="C92" s="1273"/>
      <c r="D92" s="1273"/>
      <c r="E92" s="1273"/>
      <c r="F92" s="2092"/>
      <c r="G92" s="1273"/>
      <c r="H92" s="1273"/>
      <c r="I92" s="1273"/>
      <c r="J92" s="1273"/>
      <c r="K92" s="1273"/>
      <c r="L92" s="1273"/>
      <c r="M92" s="1273"/>
      <c r="N92" s="1273"/>
      <c r="O92" s="1273"/>
      <c r="P92" s="1273"/>
      <c r="Q92" s="1273"/>
      <c r="R92" s="1301"/>
      <c r="S92" s="4"/>
      <c r="T92" s="942"/>
      <c r="U92" s="942"/>
      <c r="V92" s="942"/>
      <c r="W92" s="942"/>
      <c r="X92" s="942"/>
      <c r="Y92" s="942"/>
      <c r="Z92" s="942"/>
      <c r="AA92" s="942"/>
      <c r="AB92" s="942"/>
      <c r="AC92" s="942"/>
      <c r="AD92" s="942"/>
      <c r="AE92" s="942"/>
      <c r="AF92" s="942"/>
      <c r="AG92" s="942"/>
      <c r="AH92" s="942"/>
      <c r="AI92" s="942"/>
      <c r="AJ92" s="942"/>
      <c r="AK92" s="942"/>
      <c r="AL92" s="942"/>
      <c r="AM92" s="942"/>
      <c r="AN92" s="942"/>
      <c r="AO92" s="942"/>
      <c r="AP92" s="942"/>
      <c r="AQ92" s="942"/>
      <c r="AR92" s="942"/>
      <c r="AS92" s="942"/>
      <c r="AT92" s="942"/>
      <c r="AU92" s="942"/>
      <c r="AV92" s="942"/>
      <c r="AW92" s="942"/>
    </row>
    <row r="93" spans="1:49" ht="17" customHeight="1" x14ac:dyDescent="0.2">
      <c r="A93" s="4"/>
      <c r="B93" s="1298"/>
      <c r="C93" s="2872" t="s">
        <v>219</v>
      </c>
      <c r="D93" s="2872"/>
      <c r="E93" s="1288"/>
      <c r="F93" s="2873"/>
      <c r="G93" s="2873"/>
      <c r="H93" s="1289"/>
      <c r="I93" s="1289"/>
      <c r="J93" s="1289"/>
      <c r="K93" s="1289"/>
      <c r="L93" s="1289"/>
      <c r="M93" s="1289"/>
      <c r="N93" s="1289"/>
      <c r="O93" s="1289"/>
      <c r="P93" s="1289"/>
      <c r="Q93" s="1289"/>
      <c r="R93" s="1305"/>
      <c r="S93" s="4"/>
      <c r="T93" s="942"/>
      <c r="U93" s="942"/>
      <c r="V93" s="942"/>
      <c r="W93" s="942"/>
      <c r="X93" s="942"/>
      <c r="Y93" s="942"/>
      <c r="Z93" s="942"/>
      <c r="AA93" s="942"/>
      <c r="AB93" s="942"/>
      <c r="AC93" s="942"/>
      <c r="AD93" s="942"/>
      <c r="AE93" s="942"/>
      <c r="AF93" s="942"/>
      <c r="AG93" s="942"/>
      <c r="AH93" s="942"/>
      <c r="AI93" s="942"/>
      <c r="AJ93" s="942"/>
      <c r="AK93" s="942"/>
      <c r="AL93" s="942"/>
      <c r="AM93" s="942"/>
      <c r="AN93" s="942"/>
      <c r="AO93" s="942"/>
      <c r="AP93" s="942"/>
      <c r="AQ93" s="942"/>
      <c r="AR93" s="942"/>
      <c r="AS93" s="942"/>
      <c r="AT93" s="942"/>
      <c r="AU93" s="942"/>
      <c r="AV93" s="942"/>
      <c r="AW93" s="942"/>
    </row>
    <row r="94" spans="1:49" ht="9.75" customHeight="1" x14ac:dyDescent="0.15">
      <c r="A94" s="4"/>
      <c r="B94" s="1306"/>
      <c r="C94" s="1276"/>
      <c r="D94" s="1276"/>
      <c r="E94" s="1276"/>
      <c r="F94" s="1273"/>
      <c r="G94" s="1273"/>
      <c r="H94" s="1273"/>
      <c r="I94" s="1273"/>
      <c r="J94" s="1273"/>
      <c r="K94" s="1273"/>
      <c r="L94" s="1273"/>
      <c r="M94" s="1273"/>
      <c r="N94" s="1273"/>
      <c r="O94" s="1273"/>
      <c r="P94" s="1273"/>
      <c r="Q94" s="1273"/>
      <c r="R94" s="1301"/>
      <c r="S94" s="4"/>
      <c r="T94" s="942"/>
      <c r="U94" s="942"/>
      <c r="V94" s="942"/>
      <c r="W94" s="942"/>
      <c r="X94" s="942"/>
      <c r="Y94" s="942"/>
      <c r="Z94" s="942"/>
      <c r="AA94" s="942"/>
      <c r="AB94" s="942"/>
      <c r="AC94" s="942"/>
      <c r="AD94" s="942"/>
      <c r="AE94" s="942"/>
      <c r="AF94" s="942"/>
      <c r="AG94" s="942"/>
      <c r="AH94" s="942"/>
      <c r="AI94" s="942"/>
      <c r="AJ94" s="942"/>
      <c r="AK94" s="942"/>
      <c r="AL94" s="942"/>
      <c r="AM94" s="942"/>
      <c r="AN94" s="942"/>
      <c r="AO94" s="942"/>
      <c r="AP94" s="942"/>
      <c r="AQ94" s="942"/>
      <c r="AR94" s="942"/>
      <c r="AS94" s="942"/>
      <c r="AT94" s="942"/>
      <c r="AU94" s="942"/>
      <c r="AV94" s="942"/>
      <c r="AW94" s="942"/>
    </row>
    <row r="95" spans="1:49" ht="17" customHeight="1" x14ac:dyDescent="0.2">
      <c r="A95" s="4"/>
      <c r="B95" s="1307"/>
      <c r="C95" s="1308"/>
      <c r="D95" s="1281" t="s">
        <v>1517</v>
      </c>
      <c r="E95" s="1309"/>
      <c r="F95" s="1267" t="str">
        <f t="shared" ref="F95:Q95" si="5">F83</f>
        <v>ENE</v>
      </c>
      <c r="G95" s="1267" t="str">
        <f t="shared" si="5"/>
        <v>FEB</v>
      </c>
      <c r="H95" s="1267" t="str">
        <f t="shared" si="5"/>
        <v>MAR</v>
      </c>
      <c r="I95" s="1267" t="str">
        <f t="shared" si="5"/>
        <v>ABR</v>
      </c>
      <c r="J95" s="1267" t="str">
        <f t="shared" si="5"/>
        <v>MAY</v>
      </c>
      <c r="K95" s="1267" t="str">
        <f t="shared" si="5"/>
        <v>JUN</v>
      </c>
      <c r="L95" s="1267" t="str">
        <f t="shared" si="5"/>
        <v>JUL</v>
      </c>
      <c r="M95" s="1267" t="str">
        <f t="shared" si="5"/>
        <v>AGO</v>
      </c>
      <c r="N95" s="1267" t="str">
        <f t="shared" si="5"/>
        <v>SEPT</v>
      </c>
      <c r="O95" s="1267" t="str">
        <f t="shared" si="5"/>
        <v>OCT</v>
      </c>
      <c r="P95" s="1267" t="str">
        <f t="shared" si="5"/>
        <v>NOV</v>
      </c>
      <c r="Q95" s="1267" t="str">
        <f t="shared" si="5"/>
        <v xml:space="preserve"> DIC</v>
      </c>
      <c r="R95" s="1302"/>
      <c r="S95" s="4"/>
      <c r="T95" s="942"/>
      <c r="U95" s="942"/>
      <c r="V95" s="942"/>
      <c r="W95" s="942"/>
      <c r="X95" s="942"/>
      <c r="Y95" s="942"/>
      <c r="Z95" s="942"/>
      <c r="AA95" s="942"/>
      <c r="AB95" s="942"/>
      <c r="AC95" s="942"/>
      <c r="AD95" s="942"/>
      <c r="AE95" s="942"/>
      <c r="AF95" s="942"/>
      <c r="AG95" s="942"/>
      <c r="AH95" s="942"/>
      <c r="AI95" s="942"/>
      <c r="AJ95" s="942"/>
      <c r="AK95" s="942"/>
      <c r="AL95" s="942"/>
      <c r="AM95" s="942"/>
      <c r="AN95" s="942"/>
      <c r="AO95" s="942"/>
      <c r="AP95" s="942"/>
      <c r="AQ95" s="942"/>
      <c r="AR95" s="942"/>
      <c r="AS95" s="942"/>
      <c r="AT95" s="942"/>
      <c r="AU95" s="942"/>
      <c r="AV95" s="942"/>
      <c r="AW95" s="942"/>
    </row>
    <row r="96" spans="1:49" ht="17" customHeight="1" x14ac:dyDescent="0.15">
      <c r="A96" s="4"/>
      <c r="B96" s="514"/>
      <c r="C96" s="1282" t="s">
        <v>92</v>
      </c>
      <c r="D96" s="1283">
        <f>IF(D$86=0,0,D91/D$86)</f>
        <v>8.7323095453176753E-3</v>
      </c>
      <c r="E96" s="250"/>
      <c r="F96" s="1283">
        <f t="shared" ref="F96:Q96" si="6">IF(F$86=0,0,F91/F$86)</f>
        <v>-0.83221476510067116</v>
      </c>
      <c r="G96" s="1283">
        <f t="shared" si="6"/>
        <v>-0.56616052060737532</v>
      </c>
      <c r="H96" s="1283">
        <f t="shared" si="6"/>
        <v>0.51371807000946079</v>
      </c>
      <c r="I96" s="1283">
        <f t="shared" si="6"/>
        <v>0.67785234899328861</v>
      </c>
      <c r="J96" s="1283">
        <f t="shared" si="6"/>
        <v>0.36798905608755128</v>
      </c>
      <c r="K96" s="1283">
        <f t="shared" si="6"/>
        <v>-0.16107382550335569</v>
      </c>
      <c r="L96" s="1283">
        <f t="shared" si="6"/>
        <v>-0.46284691136974038</v>
      </c>
      <c r="M96" s="1283">
        <f t="shared" si="6"/>
        <v>-0.34924078091106292</v>
      </c>
      <c r="N96" s="1283">
        <f t="shared" si="6"/>
        <v>-0.56616052060737532</v>
      </c>
      <c r="O96" s="1283">
        <f t="shared" si="6"/>
        <v>0.34228187919463088</v>
      </c>
      <c r="P96" s="1283">
        <f t="shared" si="6"/>
        <v>0.34228187919463088</v>
      </c>
      <c r="Q96" s="1283">
        <f t="shared" si="6"/>
        <v>0.51843817787418656</v>
      </c>
      <c r="R96" s="1258"/>
      <c r="S96" s="4"/>
      <c r="T96" s="942"/>
      <c r="U96" s="942"/>
      <c r="V96" s="942"/>
      <c r="W96" s="942"/>
      <c r="X96" s="942"/>
      <c r="Y96" s="942"/>
      <c r="Z96" s="942"/>
      <c r="AA96" s="942"/>
      <c r="AB96" s="942"/>
      <c r="AC96" s="942"/>
      <c r="AD96" s="942"/>
      <c r="AE96" s="942"/>
      <c r="AF96" s="942"/>
      <c r="AG96" s="942"/>
      <c r="AH96" s="942"/>
      <c r="AI96" s="942"/>
      <c r="AJ96" s="942"/>
      <c r="AK96" s="942"/>
      <c r="AL96" s="942"/>
      <c r="AM96" s="942"/>
      <c r="AN96" s="942"/>
      <c r="AO96" s="942"/>
      <c r="AP96" s="942"/>
      <c r="AQ96" s="942"/>
      <c r="AR96" s="942"/>
      <c r="AS96" s="942"/>
      <c r="AT96" s="942"/>
      <c r="AU96" s="942"/>
      <c r="AV96" s="942"/>
      <c r="AW96" s="942"/>
    </row>
    <row r="97" spans="1:49" ht="17" customHeight="1" x14ac:dyDescent="0.15">
      <c r="A97" s="4"/>
      <c r="B97" s="514"/>
      <c r="C97" s="1282" t="s">
        <v>93</v>
      </c>
      <c r="D97" s="1283">
        <f>IF(D$85=0,0,D91/D$85)</f>
        <v>8.6567164179104476E-3</v>
      </c>
      <c r="E97" s="250"/>
      <c r="F97" s="1283">
        <f t="shared" ref="F97:Q97" si="7">IF(F$85=0,0,F91/F$85)</f>
        <v>-4.96</v>
      </c>
      <c r="G97" s="1283">
        <f t="shared" si="7"/>
        <v>-1.3049999999999999</v>
      </c>
      <c r="H97" s="1283">
        <f t="shared" si="7"/>
        <v>0.33937499999999998</v>
      </c>
      <c r="I97" s="1283">
        <f t="shared" si="7"/>
        <v>0.40400000000000003</v>
      </c>
      <c r="J97" s="1283">
        <f t="shared" si="7"/>
        <v>0.26900000000000002</v>
      </c>
      <c r="K97" s="1283">
        <f t="shared" si="7"/>
        <v>-0.192</v>
      </c>
      <c r="L97" s="1283">
        <f t="shared" si="7"/>
        <v>-0.86166666666666669</v>
      </c>
      <c r="M97" s="1283">
        <f t="shared" si="7"/>
        <v>-0.53666666666666663</v>
      </c>
      <c r="N97" s="1283">
        <f t="shared" si="7"/>
        <v>-1.3049999999999999</v>
      </c>
      <c r="O97" s="1283">
        <f t="shared" si="7"/>
        <v>0.255</v>
      </c>
      <c r="P97" s="1283">
        <f t="shared" si="7"/>
        <v>0.255</v>
      </c>
      <c r="Q97" s="1283">
        <f t="shared" si="7"/>
        <v>0.34142857142857141</v>
      </c>
      <c r="R97" s="1258"/>
      <c r="S97" s="4"/>
      <c r="T97" s="942"/>
      <c r="U97" s="942"/>
      <c r="V97" s="942"/>
      <c r="W97" s="942"/>
      <c r="X97" s="942"/>
      <c r="Y97" s="942"/>
      <c r="Z97" s="942"/>
      <c r="AA97" s="942"/>
      <c r="AB97" s="942"/>
      <c r="AC97" s="942"/>
      <c r="AD97" s="942"/>
      <c r="AE97" s="942"/>
      <c r="AF97" s="942"/>
      <c r="AG97" s="942"/>
      <c r="AH97" s="942"/>
      <c r="AI97" s="942"/>
      <c r="AJ97" s="942"/>
      <c r="AK97" s="942"/>
      <c r="AL97" s="942"/>
      <c r="AM97" s="942"/>
      <c r="AN97" s="942"/>
      <c r="AO97" s="942"/>
      <c r="AP97" s="942"/>
      <c r="AQ97" s="942"/>
      <c r="AR97" s="942"/>
      <c r="AS97" s="942"/>
      <c r="AT97" s="942"/>
      <c r="AU97" s="942"/>
      <c r="AV97" s="942"/>
      <c r="AW97" s="942"/>
    </row>
    <row r="98" spans="1:49" ht="17" customHeight="1" x14ac:dyDescent="0.15">
      <c r="A98" s="4"/>
      <c r="B98" s="514"/>
      <c r="C98" s="1284" t="s">
        <v>211</v>
      </c>
      <c r="D98" s="1283">
        <f>IF($D85=0,0,pr!D52/$D85)</f>
        <v>0.99134328358208956</v>
      </c>
      <c r="E98" s="250"/>
      <c r="F98" s="1283">
        <f>IF(F$85=0,0,pr!F52/F$85)</f>
        <v>5.96</v>
      </c>
      <c r="G98" s="1283">
        <f>IF(G$85=0,0,pr!G52/G$85)</f>
        <v>2.3050000000000002</v>
      </c>
      <c r="H98" s="1283">
        <f>IF(H$85=0,0,pr!H52/H$85)</f>
        <v>0.66062500000000002</v>
      </c>
      <c r="I98" s="1283">
        <f>IF(I$85=0,0,pr!I52/I$85)</f>
        <v>0.59599999999999997</v>
      </c>
      <c r="J98" s="1283">
        <f>IF(J$85=0,0,pr!J52/J$85)</f>
        <v>0.73099999999999998</v>
      </c>
      <c r="K98" s="1283">
        <f>IF(K$85=0,0,pr!K52/K$85)</f>
        <v>1.1919999999999999</v>
      </c>
      <c r="L98" s="1283">
        <f>IF(L$85=0,0,pr!L52/L$85)</f>
        <v>1.8616666666666666</v>
      </c>
      <c r="M98" s="1283">
        <f>IF(M$85=0,0,pr!M52/M$85)</f>
        <v>1.5366666666666666</v>
      </c>
      <c r="N98" s="1283">
        <f>IF(N$85=0,0,pr!N52/N$85)</f>
        <v>2.3050000000000002</v>
      </c>
      <c r="O98" s="1283">
        <f>IF(O$85=0,0,pr!O52/O$85)</f>
        <v>0.745</v>
      </c>
      <c r="P98" s="1283">
        <f>IF(P$85=0,0,pr!P52/P$85)</f>
        <v>0.745</v>
      </c>
      <c r="Q98" s="1283">
        <f>IF(Q$85=0,0,pr!Q52/Q$85)</f>
        <v>0.65857142857142859</v>
      </c>
      <c r="R98" s="1258"/>
      <c r="S98" s="4"/>
      <c r="T98" s="942"/>
      <c r="U98" s="942"/>
      <c r="V98" s="942"/>
      <c r="W98" s="942"/>
      <c r="X98" s="942"/>
      <c r="Y98" s="942"/>
      <c r="Z98" s="942"/>
      <c r="AA98" s="942"/>
      <c r="AB98" s="942"/>
      <c r="AC98" s="942"/>
      <c r="AD98" s="942"/>
      <c r="AE98" s="942"/>
      <c r="AF98" s="942"/>
      <c r="AG98" s="942"/>
      <c r="AH98" s="942"/>
      <c r="AI98" s="942"/>
      <c r="AJ98" s="942"/>
      <c r="AK98" s="942"/>
      <c r="AL98" s="942"/>
      <c r="AM98" s="942"/>
      <c r="AN98" s="942"/>
      <c r="AO98" s="942"/>
      <c r="AP98" s="942"/>
      <c r="AQ98" s="942"/>
      <c r="AR98" s="942"/>
      <c r="AS98" s="942"/>
      <c r="AT98" s="942"/>
      <c r="AU98" s="942"/>
      <c r="AV98" s="942"/>
      <c r="AW98" s="942"/>
    </row>
    <row r="99" spans="1:49" ht="17" customHeight="1" x14ac:dyDescent="0.15">
      <c r="A99" s="4"/>
      <c r="B99" s="514"/>
      <c r="C99" s="1284" t="s">
        <v>212</v>
      </c>
      <c r="D99" s="1283">
        <f>IF(D$85=0,0,ae!D11/D$85)</f>
        <v>0.86238805970149257</v>
      </c>
      <c r="E99" s="250"/>
      <c r="F99" s="1283">
        <f>IF(F$85=0,0,ae!F11/F$85)</f>
        <v>5.24</v>
      </c>
      <c r="G99" s="1283">
        <f>IF(G$85=0,0,ae!G11/G$85)</f>
        <v>1.9450000000000001</v>
      </c>
      <c r="H99" s="1283">
        <f>IF(H$85=0,0,ae!H11/H$85)</f>
        <v>0.57062500000000005</v>
      </c>
      <c r="I99" s="1283">
        <f>IF(I$85=0,0,ae!I11/I$85)</f>
        <v>0.52400000000000002</v>
      </c>
      <c r="J99" s="1283">
        <f>IF(J$85=0,0,ae!J11/J$85)</f>
        <v>0.65900000000000003</v>
      </c>
      <c r="K99" s="1283">
        <f>IF(K$85=0,0,ae!K11/K$85)</f>
        <v>1.048</v>
      </c>
      <c r="L99" s="1283">
        <f>IF(L$85=0,0,ae!L11/L$85)</f>
        <v>1.6216666666666666</v>
      </c>
      <c r="M99" s="1283">
        <f>IF(M$85=0,0,ae!M11/M$85)</f>
        <v>1.2966666666666666</v>
      </c>
      <c r="N99" s="1283">
        <f>IF(N$85=0,0,ae!N11/N$85)</f>
        <v>1.9450000000000001</v>
      </c>
      <c r="O99" s="1283">
        <f>IF(O$85=0,0,ae!O11/O$85)</f>
        <v>0.65500000000000003</v>
      </c>
      <c r="P99" s="1283">
        <f>IF(P$85=0,0,ae!P11/P$85)</f>
        <v>0.65500000000000003</v>
      </c>
      <c r="Q99" s="1283">
        <f>IF(Q$85=0,0,ae!Q11/Q$85)</f>
        <v>0.55571428571428572</v>
      </c>
      <c r="R99" s="1258"/>
      <c r="S99" s="4"/>
      <c r="T99" s="942"/>
      <c r="U99" s="942"/>
      <c r="V99" s="942"/>
      <c r="W99" s="942"/>
      <c r="X99" s="942"/>
      <c r="Y99" s="942"/>
      <c r="Z99" s="942"/>
      <c r="AA99" s="942"/>
      <c r="AB99" s="942"/>
      <c r="AC99" s="942"/>
      <c r="AD99" s="942"/>
      <c r="AE99" s="942"/>
      <c r="AF99" s="942"/>
      <c r="AG99" s="942"/>
      <c r="AH99" s="942"/>
      <c r="AI99" s="942"/>
      <c r="AJ99" s="942"/>
      <c r="AK99" s="942"/>
      <c r="AL99" s="942"/>
      <c r="AM99" s="942"/>
      <c r="AN99" s="942"/>
      <c r="AO99" s="942"/>
      <c r="AP99" s="942"/>
      <c r="AQ99" s="942"/>
      <c r="AR99" s="942"/>
      <c r="AS99" s="942"/>
      <c r="AT99" s="942"/>
      <c r="AU99" s="942"/>
      <c r="AV99" s="942"/>
      <c r="AW99" s="942"/>
    </row>
    <row r="100" spans="1:49" ht="17" customHeight="1" x14ac:dyDescent="0.15">
      <c r="A100" s="4"/>
      <c r="B100" s="514"/>
      <c r="C100" s="1282" t="s">
        <v>213</v>
      </c>
      <c r="D100" s="1285">
        <f>+ae!D19</f>
        <v>9220</v>
      </c>
      <c r="E100" s="250"/>
      <c r="F100" s="1285">
        <f>+ae!F19</f>
        <v>-4240</v>
      </c>
      <c r="G100" s="1285">
        <f>+ae!G19</f>
        <v>-1890</v>
      </c>
      <c r="H100" s="1285">
        <f>+ae!H19</f>
        <v>3435</v>
      </c>
      <c r="I100" s="1285">
        <f>+ae!I19</f>
        <v>4760</v>
      </c>
      <c r="J100" s="1285">
        <f>+ae!J19</f>
        <v>3410</v>
      </c>
      <c r="K100" s="1285">
        <f>+ae!K19</f>
        <v>-240</v>
      </c>
      <c r="L100" s="1285">
        <f>+ae!L19</f>
        <v>-1865</v>
      </c>
      <c r="M100" s="1285">
        <f>+ae!M19</f>
        <v>-890</v>
      </c>
      <c r="N100" s="1285">
        <f>+ae!N19</f>
        <v>-1890</v>
      </c>
      <c r="O100" s="1285">
        <f>+ae!O19</f>
        <v>2760</v>
      </c>
      <c r="P100" s="1285">
        <f>+ae!P19</f>
        <v>2760</v>
      </c>
      <c r="Q100" s="1285">
        <f>+ae!Q19</f>
        <v>3110</v>
      </c>
      <c r="R100" s="1258"/>
      <c r="S100" s="4"/>
      <c r="T100" s="942"/>
      <c r="U100" s="942"/>
      <c r="V100" s="942"/>
      <c r="W100" s="942"/>
      <c r="X100" s="942"/>
      <c r="Y100" s="942"/>
      <c r="Z100" s="942"/>
      <c r="AA100" s="942"/>
      <c r="AB100" s="942"/>
      <c r="AC100" s="942"/>
      <c r="AD100" s="942"/>
      <c r="AE100" s="942"/>
      <c r="AF100" s="942"/>
      <c r="AG100" s="942"/>
      <c r="AH100" s="942"/>
      <c r="AI100" s="942"/>
      <c r="AJ100" s="942"/>
      <c r="AK100" s="942"/>
      <c r="AL100" s="942"/>
      <c r="AM100" s="942"/>
      <c r="AN100" s="942"/>
      <c r="AO100" s="942"/>
      <c r="AP100" s="942"/>
      <c r="AQ100" s="942"/>
      <c r="AR100" s="942"/>
      <c r="AS100" s="942"/>
      <c r="AT100" s="942"/>
      <c r="AU100" s="942"/>
      <c r="AV100" s="942"/>
      <c r="AW100" s="942"/>
    </row>
    <row r="101" spans="1:49" ht="17" customHeight="1" x14ac:dyDescent="0.15">
      <c r="A101" s="4"/>
      <c r="B101" s="514"/>
      <c r="C101" s="1284" t="s">
        <v>373</v>
      </c>
      <c r="D101" s="1283">
        <f>IF(D$85=0,0,D100/D$85)</f>
        <v>0.13761194029850746</v>
      </c>
      <c r="E101" s="250"/>
      <c r="F101" s="1283">
        <f t="shared" ref="F101:Q101" si="8">IF(F$85=0,0,F100/F$85)</f>
        <v>-4.24</v>
      </c>
      <c r="G101" s="1283">
        <f t="shared" si="8"/>
        <v>-0.94499999999999995</v>
      </c>
      <c r="H101" s="1283">
        <f t="shared" si="8"/>
        <v>0.42937500000000001</v>
      </c>
      <c r="I101" s="1283">
        <f t="shared" si="8"/>
        <v>0.47599999999999998</v>
      </c>
      <c r="J101" s="1283">
        <f t="shared" si="8"/>
        <v>0.34100000000000003</v>
      </c>
      <c r="K101" s="1283">
        <f t="shared" si="8"/>
        <v>-4.8000000000000001E-2</v>
      </c>
      <c r="L101" s="1283">
        <f t="shared" si="8"/>
        <v>-0.6216666666666667</v>
      </c>
      <c r="M101" s="1283">
        <f t="shared" si="8"/>
        <v>-0.29666666666666669</v>
      </c>
      <c r="N101" s="1283">
        <f t="shared" si="8"/>
        <v>-0.94499999999999995</v>
      </c>
      <c r="O101" s="1283">
        <f t="shared" si="8"/>
        <v>0.34499999999999997</v>
      </c>
      <c r="P101" s="1283">
        <f t="shared" si="8"/>
        <v>0.34499999999999997</v>
      </c>
      <c r="Q101" s="1283">
        <f t="shared" si="8"/>
        <v>0.44428571428571428</v>
      </c>
      <c r="R101" s="1258"/>
      <c r="S101" s="4"/>
      <c r="T101" s="942"/>
      <c r="U101" s="942"/>
      <c r="V101" s="942"/>
      <c r="W101" s="942"/>
      <c r="X101" s="942"/>
      <c r="Y101" s="942"/>
      <c r="Z101" s="942"/>
      <c r="AA101" s="942"/>
      <c r="AB101" s="942"/>
      <c r="AC101" s="942"/>
      <c r="AD101" s="942"/>
      <c r="AE101" s="942"/>
      <c r="AF101" s="942"/>
      <c r="AG101" s="942"/>
      <c r="AH101" s="942"/>
      <c r="AI101" s="942"/>
      <c r="AJ101" s="942"/>
      <c r="AK101" s="942"/>
      <c r="AL101" s="942"/>
      <c r="AM101" s="942"/>
      <c r="AN101" s="942"/>
      <c r="AO101" s="942"/>
      <c r="AP101" s="942"/>
      <c r="AQ101" s="942"/>
      <c r="AR101" s="942"/>
      <c r="AS101" s="942"/>
      <c r="AT101" s="942"/>
      <c r="AU101" s="942"/>
      <c r="AV101" s="942"/>
      <c r="AW101" s="942"/>
    </row>
    <row r="102" spans="1:49" ht="17" customHeight="1" x14ac:dyDescent="0.2">
      <c r="A102" s="4"/>
      <c r="B102" s="514"/>
      <c r="C102" s="1286" t="s">
        <v>33</v>
      </c>
      <c r="D102" s="1285">
        <f>+ae!D36</f>
        <v>580</v>
      </c>
      <c r="E102" s="250"/>
      <c r="F102" s="1285">
        <f>+ae!F36</f>
        <v>-4960</v>
      </c>
      <c r="G102" s="1285">
        <f>+ae!G36</f>
        <v>-2610</v>
      </c>
      <c r="H102" s="1285">
        <f>+ae!H36</f>
        <v>2715</v>
      </c>
      <c r="I102" s="1285">
        <f>+ae!I36</f>
        <v>4040</v>
      </c>
      <c r="J102" s="1285">
        <f>+ae!J36</f>
        <v>2690</v>
      </c>
      <c r="K102" s="1285">
        <f>+ae!K36</f>
        <v>-960</v>
      </c>
      <c r="L102" s="1285">
        <f>+ae!L36</f>
        <v>-2585</v>
      </c>
      <c r="M102" s="1285">
        <f>+ae!M36</f>
        <v>-1610</v>
      </c>
      <c r="N102" s="1285">
        <f>+ae!N36</f>
        <v>-2610</v>
      </c>
      <c r="O102" s="1285">
        <f>+ae!O36</f>
        <v>2040</v>
      </c>
      <c r="P102" s="1285">
        <f>+ae!P36</f>
        <v>2040</v>
      </c>
      <c r="Q102" s="1285">
        <f>+ae!Q36</f>
        <v>2390</v>
      </c>
      <c r="R102" s="1258"/>
      <c r="S102" s="4"/>
      <c r="T102" s="942"/>
      <c r="U102" s="942"/>
      <c r="V102" s="942"/>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c r="AT102" s="942"/>
      <c r="AU102" s="942"/>
      <c r="AV102" s="942"/>
      <c r="AW102" s="942"/>
    </row>
    <row r="103" spans="1:49" ht="17" customHeight="1" x14ac:dyDescent="0.15">
      <c r="A103" s="4"/>
      <c r="B103" s="514"/>
      <c r="C103" s="1284" t="s">
        <v>374</v>
      </c>
      <c r="D103" s="1283">
        <f>IF(D$85=0,0,D102/D$85)</f>
        <v>8.6567164179104476E-3</v>
      </c>
      <c r="E103" s="250"/>
      <c r="F103" s="1283">
        <f t="shared" ref="F103:Q103" si="9">IF(F$85=0,0,F102/F$85)</f>
        <v>-4.96</v>
      </c>
      <c r="G103" s="1283">
        <f t="shared" si="9"/>
        <v>-1.3049999999999999</v>
      </c>
      <c r="H103" s="1283">
        <f t="shared" si="9"/>
        <v>0.33937499999999998</v>
      </c>
      <c r="I103" s="1283">
        <f t="shared" si="9"/>
        <v>0.40400000000000003</v>
      </c>
      <c r="J103" s="1283">
        <f t="shared" si="9"/>
        <v>0.26900000000000002</v>
      </c>
      <c r="K103" s="1283">
        <f t="shared" si="9"/>
        <v>-0.192</v>
      </c>
      <c r="L103" s="1283">
        <f t="shared" si="9"/>
        <v>-0.86166666666666669</v>
      </c>
      <c r="M103" s="1283">
        <f t="shared" si="9"/>
        <v>-0.53666666666666663</v>
      </c>
      <c r="N103" s="1283">
        <f t="shared" si="9"/>
        <v>-1.3049999999999999</v>
      </c>
      <c r="O103" s="1283">
        <f t="shared" si="9"/>
        <v>0.255</v>
      </c>
      <c r="P103" s="1283">
        <f t="shared" si="9"/>
        <v>0.255</v>
      </c>
      <c r="Q103" s="1283">
        <f t="shared" si="9"/>
        <v>0.34142857142857141</v>
      </c>
      <c r="R103" s="1258"/>
      <c r="S103" s="4"/>
      <c r="T103" s="942"/>
      <c r="U103" s="942"/>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c r="AT103" s="942"/>
      <c r="AU103" s="942"/>
      <c r="AV103" s="942"/>
      <c r="AW103" s="942"/>
    </row>
    <row r="104" spans="1:49" ht="17" customHeight="1" x14ac:dyDescent="0.15">
      <c r="A104" s="4"/>
      <c r="B104" s="514"/>
      <c r="C104" s="250"/>
      <c r="D104" s="250"/>
      <c r="E104" s="250"/>
      <c r="F104" s="250"/>
      <c r="G104" s="250"/>
      <c r="H104" s="250"/>
      <c r="I104" s="250"/>
      <c r="J104" s="250"/>
      <c r="K104" s="250"/>
      <c r="L104" s="250"/>
      <c r="M104" s="250"/>
      <c r="N104" s="250"/>
      <c r="O104" s="250"/>
      <c r="P104" s="250"/>
      <c r="Q104" s="250"/>
      <c r="R104" s="1258"/>
      <c r="S104" s="4"/>
      <c r="T104" s="942"/>
      <c r="U104" s="942"/>
      <c r="V104" s="942"/>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c r="AT104" s="942"/>
      <c r="AU104" s="942"/>
      <c r="AV104" s="942"/>
      <c r="AW104" s="942"/>
    </row>
    <row r="105" spans="1:49" ht="17" customHeight="1" x14ac:dyDescent="0.15">
      <c r="A105" s="4"/>
      <c r="B105" s="514"/>
      <c r="C105" s="1284" t="s">
        <v>375</v>
      </c>
      <c r="D105" s="1283">
        <f>IF(D$85=0,0,ae!D38/D$85)</f>
        <v>0</v>
      </c>
      <c r="E105" s="250"/>
      <c r="F105" s="1283">
        <f>IF(F$85=0,0,ae!F38/F$85)</f>
        <v>0</v>
      </c>
      <c r="G105" s="1283">
        <f>IF(G$85=0,0,ae!G38/G$85)</f>
        <v>0</v>
      </c>
      <c r="H105" s="1283">
        <f>IF(H$85=0,0,ae!H38/H$85)</f>
        <v>0</v>
      </c>
      <c r="I105" s="1283">
        <f>IF(I$85=0,0,ae!I38/I$85)</f>
        <v>0</v>
      </c>
      <c r="J105" s="1283">
        <f>IF(J$85=0,0,ae!J38/J$85)</f>
        <v>0</v>
      </c>
      <c r="K105" s="1283">
        <f>IF(K$85=0,0,ae!K38/K$85)</f>
        <v>0</v>
      </c>
      <c r="L105" s="1283">
        <f>IF(L$85=0,0,ae!L38/L$85)</f>
        <v>0</v>
      </c>
      <c r="M105" s="1283">
        <f>IF(M$85=0,0,ae!M38/M$85)</f>
        <v>0</v>
      </c>
      <c r="N105" s="1283">
        <f>IF(N$85=0,0,ae!N38/N$85)</f>
        <v>0</v>
      </c>
      <c r="O105" s="1283">
        <f>IF(O$85=0,0,ae!O38/O$85)</f>
        <v>0</v>
      </c>
      <c r="P105" s="1283">
        <f>IF(P$85=0,0,ae!P38/P$85)</f>
        <v>0</v>
      </c>
      <c r="Q105" s="1283">
        <f>IF(Q$85=0,0,ae!Q38/Q$85)</f>
        <v>0</v>
      </c>
      <c r="R105" s="1258"/>
      <c r="S105" s="4"/>
      <c r="T105" s="942"/>
      <c r="U105" s="942"/>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c r="AT105" s="942"/>
      <c r="AU105" s="942"/>
      <c r="AV105" s="942"/>
      <c r="AW105" s="942"/>
    </row>
    <row r="106" spans="1:49" ht="17" customHeight="1" x14ac:dyDescent="0.15">
      <c r="A106" s="4"/>
      <c r="B106" s="514"/>
      <c r="C106" s="1284" t="s">
        <v>376</v>
      </c>
      <c r="D106" s="1283">
        <f>IF(D$85=0,0,pr!D63/D$85)</f>
        <v>0</v>
      </c>
      <c r="E106" s="250"/>
      <c r="F106" s="1283">
        <f>IF(F$85=0,0,pr!F63/F$85)</f>
        <v>0</v>
      </c>
      <c r="G106" s="1283">
        <f>IF(G$85=0,0,pr!G63/G$85)</f>
        <v>0</v>
      </c>
      <c r="H106" s="1283">
        <f>IF(H$85=0,0,pr!H63/H$85)</f>
        <v>0</v>
      </c>
      <c r="I106" s="1283">
        <f>IF(I$85=0,0,pr!I63/I$85)</f>
        <v>0</v>
      </c>
      <c r="J106" s="1283">
        <f>IF(J$85=0,0,pr!J63/J$85)</f>
        <v>0</v>
      </c>
      <c r="K106" s="1283">
        <f>IF(K$85=0,0,pr!K63/K$85)</f>
        <v>0</v>
      </c>
      <c r="L106" s="1283">
        <f>IF(L$85=0,0,pr!L63/L$85)</f>
        <v>0</v>
      </c>
      <c r="M106" s="1283">
        <f>IF(M$85=0,0,pr!M63/M$85)</f>
        <v>0</v>
      </c>
      <c r="N106" s="1283">
        <f>IF(N$85=0,0,pr!N63/N$85)</f>
        <v>0</v>
      </c>
      <c r="O106" s="1283">
        <f>IF(O$85=0,0,pr!O63/O$85)</f>
        <v>0</v>
      </c>
      <c r="P106" s="1283">
        <f>IF(P$85=0,0,pr!P63/P$85)</f>
        <v>0</v>
      </c>
      <c r="Q106" s="1283">
        <f>IF(Q$85=0,0,pr!Q63/Q$85)</f>
        <v>0</v>
      </c>
      <c r="R106" s="1258"/>
      <c r="S106" s="4"/>
      <c r="T106" s="942"/>
      <c r="U106" s="942"/>
      <c r="V106" s="942"/>
      <c r="W106" s="942"/>
      <c r="X106" s="942"/>
      <c r="Y106" s="942"/>
      <c r="Z106" s="942"/>
      <c r="AA106" s="942"/>
      <c r="AB106" s="942"/>
      <c r="AC106" s="942"/>
      <c r="AD106" s="942"/>
      <c r="AE106" s="942"/>
      <c r="AF106" s="942"/>
      <c r="AG106" s="942"/>
      <c r="AH106" s="942"/>
      <c r="AI106" s="942"/>
      <c r="AJ106" s="942"/>
      <c r="AK106" s="942"/>
      <c r="AL106" s="942"/>
      <c r="AM106" s="942"/>
      <c r="AN106" s="942"/>
      <c r="AO106" s="942"/>
      <c r="AP106" s="942"/>
      <c r="AQ106" s="942"/>
      <c r="AR106" s="942"/>
      <c r="AS106" s="942"/>
      <c r="AT106" s="942"/>
      <c r="AU106" s="942"/>
      <c r="AV106" s="942"/>
      <c r="AW106" s="942"/>
    </row>
    <row r="107" spans="1:49" ht="14" x14ac:dyDescent="0.15">
      <c r="A107" s="4"/>
      <c r="B107" s="514"/>
      <c r="C107" s="1284" t="s">
        <v>377</v>
      </c>
      <c r="D107" s="1283">
        <f>CResult!$O$58</f>
        <v>0.99134328358208956</v>
      </c>
      <c r="E107" s="250"/>
      <c r="F107" s="1283">
        <f>CResult!C58</f>
        <v>5.96</v>
      </c>
      <c r="G107" s="1283">
        <f>CResult!D58</f>
        <v>2.3050000000000002</v>
      </c>
      <c r="H107" s="1283">
        <f>CResult!E58</f>
        <v>0.66062500000000002</v>
      </c>
      <c r="I107" s="1283">
        <f>CResult!F58</f>
        <v>0.59599999999999997</v>
      </c>
      <c r="J107" s="1283">
        <f>CResult!G58</f>
        <v>0.73099999999999998</v>
      </c>
      <c r="K107" s="1283">
        <f>CResult!H58</f>
        <v>1.1919999999999999</v>
      </c>
      <c r="L107" s="1283">
        <f>CResult!I58</f>
        <v>1.8616666666666666</v>
      </c>
      <c r="M107" s="1283">
        <f>CResult!J58</f>
        <v>1.5366666666666666</v>
      </c>
      <c r="N107" s="1283">
        <f>CResult!K58</f>
        <v>2.3050000000000002</v>
      </c>
      <c r="O107" s="1283">
        <f>CResult!L58</f>
        <v>0.745</v>
      </c>
      <c r="P107" s="1283">
        <f>CResult!M58</f>
        <v>0.745</v>
      </c>
      <c r="Q107" s="1283">
        <f>CResult!N58</f>
        <v>0.65857142857142859</v>
      </c>
      <c r="R107" s="1258"/>
      <c r="S107" s="4"/>
      <c r="T107" s="942"/>
      <c r="U107" s="942"/>
      <c r="V107" s="942"/>
      <c r="W107" s="942"/>
      <c r="X107" s="942"/>
      <c r="Y107" s="942"/>
      <c r="Z107" s="942"/>
      <c r="AA107" s="942"/>
      <c r="AB107" s="942"/>
      <c r="AC107" s="942"/>
      <c r="AD107" s="942"/>
      <c r="AE107" s="942"/>
      <c r="AF107" s="942"/>
      <c r="AG107" s="942"/>
      <c r="AH107" s="942"/>
      <c r="AI107" s="942"/>
      <c r="AJ107" s="942"/>
      <c r="AK107" s="942"/>
      <c r="AL107" s="942"/>
      <c r="AM107" s="942"/>
      <c r="AN107" s="942"/>
      <c r="AO107" s="942"/>
      <c r="AP107" s="942"/>
      <c r="AQ107" s="942"/>
      <c r="AR107" s="942"/>
      <c r="AS107" s="942"/>
      <c r="AT107" s="942"/>
      <c r="AU107" s="942"/>
      <c r="AV107" s="942"/>
      <c r="AW107" s="942"/>
    </row>
    <row r="108" spans="1:49" ht="14" x14ac:dyDescent="0.15">
      <c r="A108" s="4"/>
      <c r="B108" s="514"/>
      <c r="C108" s="1282" t="s">
        <v>94</v>
      </c>
      <c r="D108" s="1285">
        <f>+pr!D70</f>
        <v>580</v>
      </c>
      <c r="E108" s="250"/>
      <c r="F108" s="1285">
        <f>+pr!F70</f>
        <v>-4960</v>
      </c>
      <c r="G108" s="1285">
        <f>+pr!G70</f>
        <v>-2610</v>
      </c>
      <c r="H108" s="1285">
        <f>+pr!H70</f>
        <v>2715</v>
      </c>
      <c r="I108" s="1285">
        <f>+pr!I70</f>
        <v>4040</v>
      </c>
      <c r="J108" s="1285">
        <f>+pr!J70</f>
        <v>2690</v>
      </c>
      <c r="K108" s="1285">
        <f>+pr!K70</f>
        <v>-960</v>
      </c>
      <c r="L108" s="1285">
        <f>+pr!L70</f>
        <v>-2585</v>
      </c>
      <c r="M108" s="1285">
        <f>+pr!M70</f>
        <v>-1610</v>
      </c>
      <c r="N108" s="1285">
        <f>+pr!N70</f>
        <v>-2610</v>
      </c>
      <c r="O108" s="1285">
        <f>+pr!O70</f>
        <v>2040</v>
      </c>
      <c r="P108" s="1285">
        <f>+pr!P70</f>
        <v>2040</v>
      </c>
      <c r="Q108" s="1285">
        <f>+pr!Q70</f>
        <v>2390</v>
      </c>
      <c r="R108" s="1258"/>
      <c r="S108" s="4"/>
      <c r="T108" s="942"/>
      <c r="U108" s="942"/>
      <c r="V108" s="942"/>
      <c r="W108" s="942"/>
      <c r="X108" s="942"/>
      <c r="Y108" s="942"/>
      <c r="Z108" s="942"/>
      <c r="AA108" s="942"/>
      <c r="AB108" s="942"/>
      <c r="AC108" s="942"/>
      <c r="AD108" s="942"/>
      <c r="AE108" s="942"/>
      <c r="AF108" s="942"/>
      <c r="AG108" s="942"/>
      <c r="AH108" s="942"/>
      <c r="AI108" s="942"/>
      <c r="AJ108" s="942"/>
      <c r="AK108" s="942"/>
      <c r="AL108" s="942"/>
      <c r="AM108" s="942"/>
      <c r="AN108" s="942"/>
      <c r="AO108" s="942"/>
      <c r="AP108" s="942"/>
      <c r="AQ108" s="942"/>
      <c r="AR108" s="942"/>
      <c r="AS108" s="942"/>
      <c r="AT108" s="942"/>
      <c r="AU108" s="942"/>
      <c r="AV108" s="942"/>
      <c r="AW108" s="942"/>
    </row>
    <row r="109" spans="1:49" ht="14" x14ac:dyDescent="0.15">
      <c r="A109" s="4"/>
      <c r="B109" s="514"/>
      <c r="C109" s="1284" t="s">
        <v>90</v>
      </c>
      <c r="D109" s="1283">
        <f>IF(CResult!O56=0,0,pr!D70/CResult!O56)</f>
        <v>8.7323095453176753E-3</v>
      </c>
      <c r="E109" s="250"/>
      <c r="F109" s="1283">
        <f>IF(CResult!C56=0,0,pr!F70/CResult!C56)</f>
        <v>-0.83221476510067116</v>
      </c>
      <c r="G109" s="1283">
        <f>IF(CResult!D56=0,0,pr!G70/CResult!D56)</f>
        <v>-0.56616052060737532</v>
      </c>
      <c r="H109" s="1283">
        <f>IF(CResult!E56=0,0,pr!H70/CResult!E56)</f>
        <v>0.51371807000946079</v>
      </c>
      <c r="I109" s="1283">
        <f>IF(CResult!F56=0,0,pr!I70/CResult!F56)</f>
        <v>0.67785234899328861</v>
      </c>
      <c r="J109" s="1283">
        <f>IF(CResult!G56=0,0,pr!J70/CResult!G56)</f>
        <v>0.36798905608755128</v>
      </c>
      <c r="K109" s="1283">
        <f>IF(CResult!H56=0,0,pr!K70/CResult!H56)</f>
        <v>-0.16107382550335569</v>
      </c>
      <c r="L109" s="1283">
        <f>IF(CResult!I56=0,0,pr!L70/CResult!I56)</f>
        <v>-0.46284691136974038</v>
      </c>
      <c r="M109" s="1283">
        <f>IF(CResult!J56=0,0,pr!M70/CResult!J56)</f>
        <v>-0.34924078091106292</v>
      </c>
      <c r="N109" s="1283">
        <f>IF(CResult!K56=0,0,pr!N70/CResult!K56)</f>
        <v>-0.56616052060737532</v>
      </c>
      <c r="O109" s="1283">
        <f>IF(CResult!L56=0,0,pr!O70/CResult!L56)</f>
        <v>0.34228187919463088</v>
      </c>
      <c r="P109" s="1283">
        <f>IF(CResult!M56=0,0,pr!P70/CResult!M56)</f>
        <v>0.34228187919463088</v>
      </c>
      <c r="Q109" s="1283">
        <f>IF(CResult!N56=0,0,pr!Q70/CResult!N56)</f>
        <v>0.51843817787418656</v>
      </c>
      <c r="R109" s="1258"/>
      <c r="S109" s="4"/>
      <c r="T109" s="1"/>
      <c r="U109" s="942"/>
      <c r="V109" s="942"/>
      <c r="W109" s="942"/>
      <c r="X109" s="942"/>
      <c r="Y109" s="942"/>
      <c r="Z109" s="942"/>
      <c r="AA109" s="942"/>
      <c r="AB109" s="942"/>
      <c r="AC109" s="942"/>
      <c r="AD109" s="942"/>
      <c r="AE109" s="942"/>
      <c r="AF109" s="942"/>
      <c r="AG109" s="942"/>
      <c r="AH109" s="942"/>
      <c r="AI109" s="942"/>
      <c r="AJ109" s="942"/>
      <c r="AK109" s="942"/>
      <c r="AL109" s="942"/>
      <c r="AM109" s="942"/>
      <c r="AN109" s="942"/>
      <c r="AO109" s="942"/>
      <c r="AP109" s="942"/>
      <c r="AQ109" s="942"/>
      <c r="AR109" s="942"/>
      <c r="AS109" s="942"/>
      <c r="AT109" s="942"/>
      <c r="AU109" s="942"/>
      <c r="AV109" s="942"/>
      <c r="AW109" s="942"/>
    </row>
    <row r="110" spans="1:49" ht="14" x14ac:dyDescent="0.15">
      <c r="A110" s="4"/>
      <c r="B110" s="514"/>
      <c r="C110" s="1284" t="s">
        <v>378</v>
      </c>
      <c r="D110" s="1283">
        <f>IF(D85=0,0,pr!D70/a!D85)</f>
        <v>8.6567164179104476E-3</v>
      </c>
      <c r="E110" s="250"/>
      <c r="F110" s="1283">
        <f>IF(F85=0,0,pr!F70/a!F85)</f>
        <v>-4.96</v>
      </c>
      <c r="G110" s="1283">
        <f>IF(G85=0,0,pr!G70/a!G85)</f>
        <v>-1.3049999999999999</v>
      </c>
      <c r="H110" s="1283">
        <f>IF(H85=0,0,pr!H70/a!H85)</f>
        <v>0.33937499999999998</v>
      </c>
      <c r="I110" s="1283">
        <f>IF(I85=0,0,pr!I70/a!I85)</f>
        <v>0.40400000000000003</v>
      </c>
      <c r="J110" s="1283">
        <f>IF(J85=0,0,pr!J70/a!J85)</f>
        <v>0.26900000000000002</v>
      </c>
      <c r="K110" s="1283">
        <f>IF(K85=0,0,pr!K70/a!K85)</f>
        <v>-0.192</v>
      </c>
      <c r="L110" s="1283">
        <f>IF(L85=0,0,pr!L70/a!L85)</f>
        <v>-0.86166666666666669</v>
      </c>
      <c r="M110" s="1283">
        <f>IF(M85=0,0,pr!M70/a!M85)</f>
        <v>-0.53666666666666663</v>
      </c>
      <c r="N110" s="1283">
        <f>IF(N85=0,0,pr!N70/a!N85)</f>
        <v>-1.3049999999999999</v>
      </c>
      <c r="O110" s="1283">
        <f>IF(O85=0,0,pr!O70/a!O85)</f>
        <v>0.255</v>
      </c>
      <c r="P110" s="1283">
        <f>IF(P85=0,0,pr!P70/a!P85)</f>
        <v>0.255</v>
      </c>
      <c r="Q110" s="1283">
        <f>IF(Q85=0,0,pr!Q70/a!Q85)</f>
        <v>0.34142857142857141</v>
      </c>
      <c r="R110" s="1258"/>
      <c r="S110" s="4"/>
      <c r="T110" s="1"/>
      <c r="U110" s="942"/>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c r="AT110" s="942"/>
      <c r="AU110" s="942"/>
      <c r="AV110" s="942"/>
      <c r="AW110" s="942"/>
    </row>
    <row r="111" spans="1:49" ht="14" x14ac:dyDescent="0.15">
      <c r="A111" s="4"/>
      <c r="B111" s="514"/>
      <c r="C111" s="1284" t="s">
        <v>91</v>
      </c>
      <c r="D111" s="1283">
        <f>IF(CResult!O7=0,0,pr!D70/CResult!O7)</f>
        <v>8.6567164179104476E-3</v>
      </c>
      <c r="E111" s="250"/>
      <c r="F111" s="1283">
        <f>IF(CResult!C7=0,0,pr!F70/CResult!C7)</f>
        <v>-4.96</v>
      </c>
      <c r="G111" s="1283">
        <f>IF(CResult!D7=0,0,pr!G70/CResult!D7)</f>
        <v>-1.3049999999999999</v>
      </c>
      <c r="H111" s="1283">
        <f>IF(CResult!E7=0,0,pr!H70/CResult!E7)</f>
        <v>0.33937499999999998</v>
      </c>
      <c r="I111" s="1283">
        <f>IF(CResult!F7=0,0,pr!I70/CResult!F7)</f>
        <v>0.40400000000000003</v>
      </c>
      <c r="J111" s="1283">
        <f>IF(CResult!G7=0,0,pr!J70/CResult!G7)</f>
        <v>0.26900000000000002</v>
      </c>
      <c r="K111" s="1283">
        <f>IF(CResult!H7=0,0,pr!K70/CResult!H7)</f>
        <v>-0.192</v>
      </c>
      <c r="L111" s="1283">
        <f>IF(CResult!I7=0,0,pr!L70/CResult!I7)</f>
        <v>-0.86166666666666669</v>
      </c>
      <c r="M111" s="1283">
        <f>IF(CResult!J7=0,0,pr!M70/CResult!J7)</f>
        <v>-0.53666666666666663</v>
      </c>
      <c r="N111" s="1283">
        <f>IF(CResult!K7=0,0,pr!N70/CResult!K7)</f>
        <v>-1.3049999999999999</v>
      </c>
      <c r="O111" s="1283">
        <f>IF(CResult!L7=0,0,pr!O70/CResult!L7)</f>
        <v>0.255</v>
      </c>
      <c r="P111" s="1283">
        <f>IF(CResult!M7=0,0,pr!P70/CResult!M7)</f>
        <v>0.255</v>
      </c>
      <c r="Q111" s="1283">
        <f>IF(CResult!N7=0,0,pr!Q70/CResult!N7)</f>
        <v>0.34142857142857141</v>
      </c>
      <c r="R111" s="1258"/>
      <c r="S111" s="4"/>
      <c r="T111" s="1"/>
      <c r="U111" s="942"/>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c r="AT111" s="942"/>
      <c r="AU111" s="942"/>
      <c r="AV111" s="942"/>
      <c r="AW111" s="942"/>
    </row>
    <row r="112" spans="1:49" ht="14" x14ac:dyDescent="0.15">
      <c r="A112" s="4"/>
      <c r="B112" s="514"/>
      <c r="C112" s="1284" t="s">
        <v>217</v>
      </c>
      <c r="D112" s="1285">
        <f>+D85-D89</f>
        <v>55000</v>
      </c>
      <c r="E112" s="250"/>
      <c r="F112" s="1285">
        <f t="shared" ref="F112:Q112" si="10">+F85-F89</f>
        <v>-450</v>
      </c>
      <c r="G112" s="1285">
        <f t="shared" si="10"/>
        <v>1900</v>
      </c>
      <c r="H112" s="1285">
        <f t="shared" si="10"/>
        <v>7225</v>
      </c>
      <c r="I112" s="1285">
        <f t="shared" si="10"/>
        <v>8550</v>
      </c>
      <c r="J112" s="1285">
        <f t="shared" si="10"/>
        <v>7200</v>
      </c>
      <c r="K112" s="1285">
        <f t="shared" si="10"/>
        <v>3550</v>
      </c>
      <c r="L112" s="1285">
        <f t="shared" si="10"/>
        <v>2225</v>
      </c>
      <c r="M112" s="1285">
        <f t="shared" si="10"/>
        <v>2900</v>
      </c>
      <c r="N112" s="1285">
        <f t="shared" si="10"/>
        <v>1900</v>
      </c>
      <c r="O112" s="1285">
        <f t="shared" si="10"/>
        <v>6550</v>
      </c>
      <c r="P112" s="1285">
        <f t="shared" si="10"/>
        <v>6550</v>
      </c>
      <c r="Q112" s="1285">
        <f t="shared" si="10"/>
        <v>6900</v>
      </c>
      <c r="R112" s="1258"/>
      <c r="S112" s="4"/>
      <c r="T112" s="1"/>
      <c r="U112" s="942"/>
      <c r="V112" s="942"/>
      <c r="W112" s="942"/>
      <c r="X112" s="942"/>
      <c r="Y112" s="942"/>
      <c r="Z112" s="942"/>
      <c r="AA112" s="942"/>
      <c r="AB112" s="942"/>
      <c r="AC112" s="942"/>
      <c r="AD112" s="942"/>
      <c r="AE112" s="942"/>
      <c r="AF112" s="942"/>
      <c r="AG112" s="942"/>
      <c r="AH112" s="942"/>
      <c r="AI112" s="942"/>
      <c r="AJ112" s="942"/>
      <c r="AK112" s="942"/>
      <c r="AL112" s="942"/>
      <c r="AM112" s="942"/>
      <c r="AN112" s="942"/>
      <c r="AO112" s="942"/>
      <c r="AP112" s="942"/>
      <c r="AQ112" s="942"/>
      <c r="AR112" s="942"/>
      <c r="AS112" s="942"/>
      <c r="AT112" s="942"/>
      <c r="AU112" s="942"/>
      <c r="AV112" s="942"/>
      <c r="AW112" s="942"/>
    </row>
    <row r="113" spans="1:49" ht="14" x14ac:dyDescent="0.15">
      <c r="A113" s="4"/>
      <c r="B113" s="514"/>
      <c r="C113" s="1284" t="s">
        <v>218</v>
      </c>
      <c r="D113" s="1287">
        <f>IF(D85=0,0,D112/D85)</f>
        <v>0.82089552238805974</v>
      </c>
      <c r="E113" s="250"/>
      <c r="F113" s="1287">
        <f t="shared" ref="F113:Q113" si="11">IF(F85=0,0,F112/F85)</f>
        <v>-0.45</v>
      </c>
      <c r="G113" s="1287">
        <f t="shared" si="11"/>
        <v>0.95</v>
      </c>
      <c r="H113" s="1287">
        <f t="shared" si="11"/>
        <v>0.90312499999999996</v>
      </c>
      <c r="I113" s="1287">
        <f t="shared" si="11"/>
        <v>0.85499999999999998</v>
      </c>
      <c r="J113" s="1287">
        <f t="shared" si="11"/>
        <v>0.72</v>
      </c>
      <c r="K113" s="1287">
        <f t="shared" si="11"/>
        <v>0.71</v>
      </c>
      <c r="L113" s="1287">
        <f t="shared" si="11"/>
        <v>0.7416666666666667</v>
      </c>
      <c r="M113" s="1287">
        <f t="shared" si="11"/>
        <v>0.96666666666666667</v>
      </c>
      <c r="N113" s="1287">
        <f t="shared" si="11"/>
        <v>0.95</v>
      </c>
      <c r="O113" s="1287">
        <f t="shared" si="11"/>
        <v>0.81874999999999998</v>
      </c>
      <c r="P113" s="1287">
        <f t="shared" si="11"/>
        <v>0.81874999999999998</v>
      </c>
      <c r="Q113" s="1287">
        <f t="shared" si="11"/>
        <v>0.98571428571428577</v>
      </c>
      <c r="R113" s="1258"/>
      <c r="S113" s="4"/>
      <c r="T113" s="1"/>
      <c r="U113" s="942"/>
      <c r="V113" s="942"/>
      <c r="W113" s="942"/>
      <c r="X113" s="942"/>
      <c r="Y113" s="942"/>
      <c r="Z113" s="942"/>
      <c r="AA113" s="942"/>
      <c r="AB113" s="942"/>
      <c r="AC113" s="942"/>
      <c r="AD113" s="942"/>
      <c r="AE113" s="942"/>
      <c r="AF113" s="942"/>
      <c r="AG113" s="942"/>
      <c r="AH113" s="942"/>
      <c r="AI113" s="942"/>
      <c r="AJ113" s="942"/>
      <c r="AK113" s="942"/>
      <c r="AL113" s="942"/>
      <c r="AM113" s="942"/>
      <c r="AN113" s="942"/>
      <c r="AO113" s="942"/>
      <c r="AP113" s="942"/>
      <c r="AQ113" s="942"/>
      <c r="AR113" s="942"/>
      <c r="AS113" s="942"/>
      <c r="AT113" s="942"/>
      <c r="AU113" s="942"/>
      <c r="AV113" s="942"/>
      <c r="AW113" s="942"/>
    </row>
    <row r="114" spans="1:49" ht="19.5" customHeight="1" x14ac:dyDescent="0.15">
      <c r="A114" s="4"/>
      <c r="B114" s="516"/>
      <c r="C114" s="517"/>
      <c r="D114" s="517"/>
      <c r="E114" s="517"/>
      <c r="F114" s="517"/>
      <c r="G114" s="517"/>
      <c r="H114" s="517"/>
      <c r="I114" s="517"/>
      <c r="J114" s="517"/>
      <c r="K114" s="517"/>
      <c r="L114" s="517"/>
      <c r="M114" s="517"/>
      <c r="N114" s="517"/>
      <c r="O114" s="517"/>
      <c r="P114" s="517"/>
      <c r="Q114" s="517"/>
      <c r="R114" s="1310"/>
      <c r="S114" s="4"/>
      <c r="T114" s="1"/>
      <c r="U114" s="942"/>
      <c r="V114" s="942"/>
      <c r="W114" s="942"/>
      <c r="X114" s="942"/>
      <c r="Y114" s="942"/>
      <c r="Z114" s="942"/>
      <c r="AA114" s="942"/>
      <c r="AB114" s="942"/>
      <c r="AC114" s="942"/>
      <c r="AD114" s="942"/>
      <c r="AE114" s="942"/>
      <c r="AF114" s="942"/>
      <c r="AG114" s="942"/>
      <c r="AH114" s="942"/>
      <c r="AI114" s="942"/>
      <c r="AJ114" s="942"/>
      <c r="AK114" s="942"/>
      <c r="AL114" s="942"/>
      <c r="AM114" s="942"/>
      <c r="AN114" s="942"/>
      <c r="AO114" s="942"/>
      <c r="AP114" s="942"/>
      <c r="AQ114" s="942"/>
      <c r="AR114" s="942"/>
      <c r="AS114" s="942"/>
      <c r="AT114" s="942"/>
      <c r="AU114" s="942"/>
      <c r="AV114" s="942"/>
      <c r="AW114" s="942"/>
    </row>
    <row r="115" spans="1:49" x14ac:dyDescent="0.15">
      <c r="A115" s="4"/>
      <c r="B115" s="4"/>
      <c r="C115" s="4"/>
      <c r="D115" s="64"/>
      <c r="E115" s="64"/>
      <c r="F115" s="64"/>
      <c r="G115" s="64"/>
      <c r="H115" s="64"/>
      <c r="I115" s="64"/>
      <c r="J115" s="64"/>
      <c r="K115" s="64"/>
      <c r="L115" s="64"/>
      <c r="M115" s="64"/>
      <c r="N115" s="64"/>
      <c r="O115" s="64"/>
      <c r="P115" s="64"/>
      <c r="Q115" s="64"/>
      <c r="R115" s="4"/>
      <c r="S115" s="4"/>
      <c r="T115" s="1"/>
      <c r="U115" s="942"/>
      <c r="V115" s="942"/>
      <c r="W115" s="942"/>
      <c r="X115" s="942"/>
      <c r="Y115" s="942"/>
      <c r="Z115" s="942"/>
      <c r="AA115" s="942"/>
      <c r="AB115" s="942"/>
      <c r="AC115" s="942"/>
      <c r="AD115" s="942"/>
      <c r="AE115" s="942"/>
      <c r="AF115" s="942"/>
      <c r="AG115" s="942"/>
      <c r="AH115" s="942"/>
      <c r="AI115" s="942"/>
      <c r="AJ115" s="942"/>
      <c r="AK115" s="942"/>
      <c r="AL115" s="942"/>
      <c r="AM115" s="942"/>
      <c r="AN115" s="942"/>
      <c r="AO115" s="942"/>
      <c r="AP115" s="942"/>
      <c r="AQ115" s="942"/>
      <c r="AR115" s="942"/>
      <c r="AS115" s="942"/>
      <c r="AT115" s="942"/>
      <c r="AU115" s="942"/>
      <c r="AV115" s="942"/>
      <c r="AW115" s="942"/>
    </row>
    <row r="116" spans="1:49" x14ac:dyDescent="0.15">
      <c r="A116" s="4"/>
      <c r="B116" s="4"/>
      <c r="C116" s="4"/>
      <c r="D116" s="64"/>
      <c r="E116" s="64"/>
      <c r="F116" s="64"/>
      <c r="G116" s="64"/>
      <c r="H116" s="64"/>
      <c r="I116" s="64"/>
      <c r="J116" s="64"/>
      <c r="K116" s="64"/>
      <c r="L116" s="64"/>
      <c r="M116" s="64"/>
      <c r="N116" s="64"/>
      <c r="O116" s="64"/>
      <c r="P116" s="64"/>
      <c r="Q116" s="64"/>
      <c r="R116" s="4"/>
      <c r="S116" s="4"/>
      <c r="T116" s="1"/>
      <c r="U116" s="942"/>
      <c r="V116" s="942"/>
      <c r="W116" s="942"/>
      <c r="X116" s="942"/>
      <c r="Y116" s="942"/>
      <c r="Z116" s="942"/>
      <c r="AA116" s="942"/>
      <c r="AB116" s="942"/>
      <c r="AC116" s="942"/>
      <c r="AD116" s="942"/>
      <c r="AE116" s="942"/>
      <c r="AF116" s="942"/>
      <c r="AG116" s="942"/>
      <c r="AH116" s="942"/>
      <c r="AI116" s="942"/>
      <c r="AJ116" s="942"/>
      <c r="AK116" s="942"/>
      <c r="AL116" s="942"/>
      <c r="AM116" s="942"/>
      <c r="AN116" s="942"/>
      <c r="AO116" s="942"/>
      <c r="AP116" s="942"/>
      <c r="AQ116" s="942"/>
      <c r="AR116" s="942"/>
      <c r="AS116" s="942"/>
      <c r="AT116" s="942"/>
      <c r="AU116" s="942"/>
      <c r="AV116" s="942"/>
      <c r="AW116" s="942"/>
    </row>
    <row r="117" spans="1:49" x14ac:dyDescent="0.15">
      <c r="A117" s="4"/>
      <c r="B117" s="4"/>
      <c r="C117" s="4"/>
      <c r="D117" s="64"/>
      <c r="E117" s="64"/>
      <c r="F117" s="64"/>
      <c r="G117" s="64"/>
      <c r="H117" s="64"/>
      <c r="I117" s="64"/>
      <c r="J117" s="64"/>
      <c r="K117" s="64"/>
      <c r="L117" s="64"/>
      <c r="M117" s="64"/>
      <c r="N117" s="64"/>
      <c r="O117" s="64"/>
      <c r="P117" s="64"/>
      <c r="Q117" s="64"/>
      <c r="R117" s="4"/>
      <c r="S117" s="4"/>
      <c r="T117" s="1"/>
      <c r="U117" s="942"/>
      <c r="V117" s="942"/>
      <c r="W117" s="942"/>
      <c r="X117" s="942"/>
      <c r="Y117" s="942"/>
      <c r="Z117" s="942"/>
      <c r="AA117" s="942"/>
      <c r="AB117" s="942"/>
      <c r="AC117" s="942"/>
      <c r="AD117" s="942"/>
      <c r="AE117" s="942"/>
      <c r="AF117" s="942"/>
      <c r="AG117" s="942"/>
      <c r="AH117" s="942"/>
      <c r="AI117" s="942"/>
      <c r="AJ117" s="942"/>
      <c r="AK117" s="942"/>
      <c r="AL117" s="942"/>
      <c r="AM117" s="942"/>
      <c r="AN117" s="942"/>
      <c r="AO117" s="942"/>
      <c r="AP117" s="942"/>
      <c r="AQ117" s="942"/>
      <c r="AR117" s="942"/>
      <c r="AS117" s="942"/>
      <c r="AT117" s="942"/>
      <c r="AU117" s="942"/>
      <c r="AV117" s="942"/>
      <c r="AW117" s="942"/>
    </row>
    <row r="118" spans="1:49" x14ac:dyDescent="0.15">
      <c r="A118" s="4"/>
      <c r="B118" s="4"/>
      <c r="C118" s="4"/>
      <c r="D118" s="64"/>
      <c r="E118" s="64"/>
      <c r="F118" s="64"/>
      <c r="G118" s="64"/>
      <c r="H118" s="64"/>
      <c r="I118" s="64"/>
      <c r="J118" s="64"/>
      <c r="K118" s="64"/>
      <c r="L118" s="64"/>
      <c r="M118" s="64"/>
      <c r="N118" s="64"/>
      <c r="O118" s="64"/>
      <c r="P118" s="64"/>
      <c r="Q118" s="64"/>
      <c r="R118" s="4"/>
      <c r="S118" s="4"/>
      <c r="T118" s="1"/>
      <c r="U118" s="942"/>
      <c r="V118" s="942"/>
      <c r="W118" s="942"/>
      <c r="X118" s="942"/>
      <c r="Y118" s="942"/>
      <c r="Z118" s="942"/>
      <c r="AA118" s="942"/>
      <c r="AB118" s="942"/>
      <c r="AC118" s="942"/>
      <c r="AD118" s="942"/>
      <c r="AE118" s="942"/>
      <c r="AF118" s="942"/>
      <c r="AG118" s="942"/>
      <c r="AH118" s="942"/>
      <c r="AI118" s="942"/>
      <c r="AJ118" s="942"/>
      <c r="AK118" s="942"/>
      <c r="AL118" s="942"/>
      <c r="AM118" s="942"/>
      <c r="AN118" s="942"/>
      <c r="AO118" s="942"/>
      <c r="AP118" s="942"/>
      <c r="AQ118" s="942"/>
      <c r="AR118" s="942"/>
      <c r="AS118" s="942"/>
      <c r="AT118" s="942"/>
      <c r="AU118" s="942"/>
      <c r="AV118" s="942"/>
      <c r="AW118" s="942"/>
    </row>
    <row r="119" spans="1:49" x14ac:dyDescent="0.15">
      <c r="A119" s="4"/>
      <c r="B119" s="4"/>
      <c r="C119" s="4"/>
      <c r="D119" s="64"/>
      <c r="E119" s="64"/>
      <c r="F119" s="64"/>
      <c r="G119" s="64"/>
      <c r="H119" s="64"/>
      <c r="I119" s="64"/>
      <c r="J119" s="64"/>
      <c r="K119" s="64"/>
      <c r="L119" s="64"/>
      <c r="M119" s="64"/>
      <c r="N119" s="64"/>
      <c r="O119" s="64"/>
      <c r="P119" s="64"/>
      <c r="Q119" s="64"/>
      <c r="R119" s="4"/>
      <c r="S119" s="4"/>
      <c r="T119" s="1"/>
      <c r="U119" s="942"/>
      <c r="V119" s="942"/>
      <c r="W119" s="942"/>
      <c r="X119" s="942"/>
      <c r="Y119" s="942"/>
      <c r="Z119" s="942"/>
      <c r="AA119" s="942"/>
      <c r="AB119" s="942"/>
      <c r="AC119" s="942"/>
      <c r="AD119" s="942"/>
      <c r="AE119" s="942"/>
      <c r="AF119" s="942"/>
      <c r="AG119" s="942"/>
      <c r="AH119" s="942"/>
      <c r="AI119" s="942"/>
      <c r="AJ119" s="942"/>
      <c r="AK119" s="942"/>
      <c r="AL119" s="942"/>
      <c r="AM119" s="942"/>
      <c r="AN119" s="942"/>
      <c r="AO119" s="942"/>
      <c r="AP119" s="942"/>
      <c r="AQ119" s="942"/>
      <c r="AR119" s="942"/>
      <c r="AS119" s="942"/>
      <c r="AT119" s="942"/>
      <c r="AU119" s="942"/>
      <c r="AV119" s="942"/>
      <c r="AW119" s="942"/>
    </row>
    <row r="120" spans="1:49" x14ac:dyDescent="0.15">
      <c r="A120" s="4"/>
      <c r="B120" s="4"/>
      <c r="C120" s="4"/>
      <c r="D120" s="64"/>
      <c r="E120" s="64"/>
      <c r="F120" s="64"/>
      <c r="G120" s="64"/>
      <c r="H120" s="64"/>
      <c r="I120" s="64"/>
      <c r="J120" s="64"/>
      <c r="K120" s="64"/>
      <c r="L120" s="64"/>
      <c r="M120" s="64"/>
      <c r="N120" s="64"/>
      <c r="O120" s="64"/>
      <c r="P120" s="64"/>
      <c r="Q120" s="64"/>
      <c r="R120" s="4"/>
      <c r="S120" s="4"/>
      <c r="T120" s="1"/>
      <c r="U120" s="942"/>
      <c r="V120" s="942"/>
      <c r="W120" s="942"/>
      <c r="X120" s="942"/>
      <c r="Y120" s="942"/>
      <c r="Z120" s="942"/>
      <c r="AA120" s="942"/>
      <c r="AB120" s="942"/>
      <c r="AC120" s="942"/>
      <c r="AD120" s="942"/>
      <c r="AE120" s="942"/>
      <c r="AF120" s="942"/>
      <c r="AG120" s="942"/>
      <c r="AH120" s="942"/>
      <c r="AI120" s="942"/>
      <c r="AJ120" s="942"/>
      <c r="AK120" s="942"/>
      <c r="AL120" s="942"/>
      <c r="AM120" s="942"/>
      <c r="AN120" s="942"/>
      <c r="AO120" s="942"/>
      <c r="AP120" s="942"/>
      <c r="AQ120" s="942"/>
      <c r="AR120" s="942"/>
      <c r="AS120" s="942"/>
      <c r="AT120" s="942"/>
      <c r="AU120" s="942"/>
      <c r="AV120" s="942"/>
      <c r="AW120" s="942"/>
    </row>
    <row r="121" spans="1:49" x14ac:dyDescent="0.15">
      <c r="A121" s="4"/>
      <c r="B121" s="4"/>
      <c r="C121" s="4"/>
      <c r="D121" s="64"/>
      <c r="E121" s="64"/>
      <c r="F121" s="64"/>
      <c r="G121" s="64"/>
      <c r="H121" s="64"/>
      <c r="I121" s="64"/>
      <c r="J121" s="64"/>
      <c r="K121" s="64"/>
      <c r="L121" s="64"/>
      <c r="M121" s="64"/>
      <c r="N121" s="64"/>
      <c r="O121" s="64"/>
      <c r="P121" s="64"/>
      <c r="Q121" s="64"/>
      <c r="R121" s="4"/>
      <c r="S121" s="4"/>
      <c r="T121" s="1"/>
      <c r="U121" s="942"/>
      <c r="V121" s="942"/>
      <c r="W121" s="942"/>
      <c r="X121" s="942"/>
      <c r="Y121" s="942"/>
      <c r="Z121" s="942"/>
      <c r="AA121" s="942"/>
      <c r="AB121" s="942"/>
      <c r="AC121" s="942"/>
      <c r="AD121" s="942"/>
      <c r="AE121" s="942"/>
      <c r="AF121" s="942"/>
      <c r="AG121" s="942"/>
      <c r="AH121" s="942"/>
      <c r="AI121" s="942"/>
      <c r="AJ121" s="942"/>
      <c r="AK121" s="942"/>
      <c r="AL121" s="942"/>
      <c r="AM121" s="942"/>
      <c r="AN121" s="942"/>
      <c r="AO121" s="942"/>
      <c r="AP121" s="942"/>
      <c r="AQ121" s="942"/>
      <c r="AR121" s="942"/>
      <c r="AS121" s="942"/>
      <c r="AT121" s="942"/>
      <c r="AU121" s="942"/>
      <c r="AV121" s="942"/>
      <c r="AW121" s="942"/>
    </row>
    <row r="122" spans="1:49" x14ac:dyDescent="0.15">
      <c r="A122" s="4"/>
      <c r="B122" s="4"/>
      <c r="C122" s="4"/>
      <c r="D122" s="64"/>
      <c r="E122" s="64"/>
      <c r="F122" s="64"/>
      <c r="G122" s="64"/>
      <c r="H122" s="64"/>
      <c r="I122" s="64"/>
      <c r="J122" s="64"/>
      <c r="K122" s="64"/>
      <c r="L122" s="64"/>
      <c r="M122" s="64"/>
      <c r="N122" s="64"/>
      <c r="O122" s="64"/>
      <c r="P122" s="64"/>
      <c r="Q122" s="64"/>
      <c r="R122" s="4"/>
      <c r="S122" s="4"/>
      <c r="T122" s="1"/>
      <c r="U122" s="942"/>
      <c r="V122" s="942"/>
      <c r="W122" s="942"/>
      <c r="X122" s="942"/>
      <c r="Y122" s="942"/>
      <c r="Z122" s="942"/>
      <c r="AA122" s="942"/>
      <c r="AB122" s="942"/>
      <c r="AC122" s="942"/>
      <c r="AD122" s="942"/>
      <c r="AE122" s="942"/>
      <c r="AF122" s="942"/>
      <c r="AG122" s="942"/>
      <c r="AH122" s="942"/>
      <c r="AI122" s="942"/>
      <c r="AJ122" s="942"/>
      <c r="AK122" s="942"/>
      <c r="AL122" s="942"/>
      <c r="AM122" s="942"/>
      <c r="AN122" s="942"/>
      <c r="AO122" s="942"/>
      <c r="AP122" s="942"/>
      <c r="AQ122" s="942"/>
      <c r="AR122" s="942"/>
      <c r="AS122" s="942"/>
      <c r="AT122" s="942"/>
      <c r="AU122" s="942"/>
      <c r="AV122" s="942"/>
      <c r="AW122" s="942"/>
    </row>
    <row r="123" spans="1:49" x14ac:dyDescent="0.15">
      <c r="A123" s="4"/>
      <c r="B123" s="4"/>
      <c r="C123" s="4"/>
      <c r="D123" s="64"/>
      <c r="E123" s="64"/>
      <c r="F123" s="64"/>
      <c r="G123" s="64"/>
      <c r="H123" s="64"/>
      <c r="I123" s="64"/>
      <c r="J123" s="64"/>
      <c r="K123" s="64"/>
      <c r="L123" s="64"/>
      <c r="M123" s="64"/>
      <c r="N123" s="64"/>
      <c r="O123" s="64"/>
      <c r="P123" s="64"/>
      <c r="Q123" s="64"/>
      <c r="R123" s="4"/>
      <c r="S123" s="4"/>
      <c r="T123" s="1"/>
      <c r="U123" s="942"/>
      <c r="V123" s="942"/>
      <c r="W123" s="942"/>
      <c r="X123" s="942"/>
      <c r="Y123" s="942"/>
      <c r="Z123" s="942"/>
      <c r="AA123" s="942"/>
      <c r="AB123" s="942"/>
      <c r="AC123" s="942"/>
      <c r="AD123" s="942"/>
      <c r="AE123" s="942"/>
      <c r="AF123" s="942"/>
      <c r="AG123" s="942"/>
      <c r="AH123" s="942"/>
      <c r="AI123" s="942"/>
      <c r="AJ123" s="942"/>
      <c r="AK123" s="942"/>
      <c r="AL123" s="942"/>
      <c r="AM123" s="942"/>
      <c r="AN123" s="942"/>
      <c r="AO123" s="942"/>
      <c r="AP123" s="942"/>
      <c r="AQ123" s="942"/>
      <c r="AR123" s="942"/>
      <c r="AS123" s="942"/>
      <c r="AT123" s="942"/>
      <c r="AU123" s="942"/>
      <c r="AV123" s="942"/>
      <c r="AW123" s="942"/>
    </row>
    <row r="124" spans="1:49" x14ac:dyDescent="0.15">
      <c r="A124" s="4"/>
      <c r="B124" s="4"/>
      <c r="C124" s="4"/>
      <c r="D124" s="64"/>
      <c r="E124" s="64"/>
      <c r="F124" s="64"/>
      <c r="G124" s="64"/>
      <c r="H124" s="64"/>
      <c r="I124" s="64"/>
      <c r="J124" s="64"/>
      <c r="K124" s="64"/>
      <c r="L124" s="64"/>
      <c r="M124" s="64"/>
      <c r="N124" s="64"/>
      <c r="O124" s="64"/>
      <c r="P124" s="64"/>
      <c r="Q124" s="64"/>
      <c r="R124" s="4"/>
      <c r="S124" s="4"/>
      <c r="T124" s="1"/>
      <c r="U124" s="942"/>
      <c r="V124" s="942"/>
      <c r="W124" s="942"/>
      <c r="X124" s="942"/>
      <c r="Y124" s="942"/>
      <c r="Z124" s="942"/>
      <c r="AA124" s="942"/>
      <c r="AB124" s="942"/>
      <c r="AC124" s="942"/>
      <c r="AD124" s="942"/>
      <c r="AE124" s="942"/>
      <c r="AF124" s="942"/>
      <c r="AG124" s="942"/>
      <c r="AH124" s="942"/>
      <c r="AI124" s="942"/>
      <c r="AJ124" s="942"/>
      <c r="AK124" s="942"/>
      <c r="AL124" s="942"/>
      <c r="AM124" s="942"/>
      <c r="AN124" s="942"/>
      <c r="AO124" s="942"/>
      <c r="AP124" s="942"/>
      <c r="AQ124" s="942"/>
      <c r="AR124" s="942"/>
      <c r="AS124" s="942"/>
      <c r="AT124" s="942"/>
      <c r="AU124" s="942"/>
      <c r="AV124" s="942"/>
      <c r="AW124" s="942"/>
    </row>
    <row r="125" spans="1:49" x14ac:dyDescent="0.15">
      <c r="A125" s="4"/>
      <c r="B125" s="4"/>
      <c r="C125" s="4"/>
      <c r="D125" s="64"/>
      <c r="E125" s="64"/>
      <c r="F125" s="64"/>
      <c r="G125" s="64"/>
      <c r="H125" s="64"/>
      <c r="I125" s="64"/>
      <c r="J125" s="64"/>
      <c r="K125" s="64"/>
      <c r="L125" s="64"/>
      <c r="M125" s="64"/>
      <c r="N125" s="64"/>
      <c r="O125" s="64"/>
      <c r="P125" s="64"/>
      <c r="Q125" s="64"/>
      <c r="R125" s="4"/>
      <c r="S125" s="4"/>
      <c r="T125" s="1"/>
      <c r="U125" s="942"/>
      <c r="V125" s="942"/>
      <c r="W125" s="942"/>
      <c r="X125" s="942"/>
      <c r="Y125" s="942"/>
      <c r="Z125" s="942"/>
      <c r="AA125" s="942"/>
      <c r="AB125" s="942"/>
      <c r="AC125" s="942"/>
      <c r="AD125" s="942"/>
      <c r="AE125" s="942"/>
      <c r="AF125" s="942"/>
      <c r="AG125" s="942"/>
      <c r="AH125" s="942"/>
      <c r="AI125" s="942"/>
      <c r="AJ125" s="942"/>
      <c r="AK125" s="942"/>
      <c r="AL125" s="942"/>
      <c r="AM125" s="942"/>
      <c r="AN125" s="942"/>
      <c r="AO125" s="942"/>
      <c r="AP125" s="942"/>
      <c r="AQ125" s="942"/>
      <c r="AR125" s="942"/>
      <c r="AS125" s="942"/>
      <c r="AT125" s="942"/>
      <c r="AU125" s="942"/>
      <c r="AV125" s="942"/>
      <c r="AW125" s="942"/>
    </row>
    <row r="126" spans="1:49" x14ac:dyDescent="0.15">
      <c r="A126" s="4"/>
      <c r="B126" s="4"/>
      <c r="C126" s="4"/>
      <c r="D126" s="64"/>
      <c r="E126" s="64"/>
      <c r="F126" s="64"/>
      <c r="G126" s="64"/>
      <c r="H126" s="64"/>
      <c r="I126" s="64"/>
      <c r="J126" s="64"/>
      <c r="K126" s="64"/>
      <c r="L126" s="64"/>
      <c r="M126" s="64"/>
      <c r="N126" s="64"/>
      <c r="O126" s="64"/>
      <c r="P126" s="64"/>
      <c r="Q126" s="64"/>
      <c r="R126" s="4"/>
      <c r="S126" s="4"/>
      <c r="T126" s="1"/>
      <c r="U126" s="942"/>
      <c r="V126" s="942"/>
      <c r="W126" s="942"/>
      <c r="X126" s="942"/>
      <c r="Y126" s="942"/>
      <c r="Z126" s="942"/>
      <c r="AA126" s="942"/>
      <c r="AB126" s="942"/>
      <c r="AC126" s="942"/>
      <c r="AD126" s="942"/>
      <c r="AE126" s="942"/>
      <c r="AF126" s="942"/>
      <c r="AG126" s="942"/>
      <c r="AH126" s="942"/>
      <c r="AI126" s="942"/>
      <c r="AJ126" s="942"/>
      <c r="AK126" s="942"/>
      <c r="AL126" s="942"/>
      <c r="AM126" s="942"/>
      <c r="AN126" s="942"/>
      <c r="AO126" s="942"/>
      <c r="AP126" s="942"/>
      <c r="AQ126" s="942"/>
      <c r="AR126" s="942"/>
      <c r="AS126" s="942"/>
      <c r="AT126" s="942"/>
      <c r="AU126" s="942"/>
      <c r="AV126" s="942"/>
      <c r="AW126" s="942"/>
    </row>
    <row r="127" spans="1:49" x14ac:dyDescent="0.15">
      <c r="A127" s="4"/>
      <c r="B127" s="4"/>
      <c r="C127" s="4"/>
      <c r="D127" s="64"/>
      <c r="E127" s="64"/>
      <c r="F127" s="64"/>
      <c r="G127" s="64"/>
      <c r="H127" s="64"/>
      <c r="I127" s="64"/>
      <c r="J127" s="64"/>
      <c r="K127" s="64"/>
      <c r="L127" s="64"/>
      <c r="M127" s="64"/>
      <c r="N127" s="64"/>
      <c r="O127" s="64"/>
      <c r="P127" s="64"/>
      <c r="Q127" s="64"/>
      <c r="R127" s="4"/>
      <c r="S127" s="4"/>
      <c r="T127" s="1"/>
      <c r="U127" s="942"/>
      <c r="V127" s="942"/>
      <c r="W127" s="942"/>
      <c r="X127" s="942"/>
      <c r="Y127" s="942"/>
      <c r="Z127" s="942"/>
      <c r="AA127" s="942"/>
      <c r="AB127" s="942"/>
      <c r="AC127" s="942"/>
      <c r="AD127" s="942"/>
      <c r="AE127" s="942"/>
      <c r="AF127" s="942"/>
      <c r="AG127" s="942"/>
      <c r="AH127" s="942"/>
      <c r="AI127" s="942"/>
      <c r="AJ127" s="942"/>
      <c r="AK127" s="942"/>
      <c r="AL127" s="942"/>
      <c r="AM127" s="942"/>
      <c r="AN127" s="942"/>
      <c r="AO127" s="942"/>
      <c r="AP127" s="942"/>
      <c r="AQ127" s="942"/>
      <c r="AR127" s="942"/>
      <c r="AS127" s="942"/>
      <c r="AT127" s="942"/>
      <c r="AU127" s="942"/>
      <c r="AV127" s="942"/>
      <c r="AW127" s="942"/>
    </row>
    <row r="128" spans="1:49" x14ac:dyDescent="0.15">
      <c r="A128" s="4"/>
      <c r="B128" s="4"/>
      <c r="C128" s="4"/>
      <c r="D128" s="64"/>
      <c r="E128" s="64"/>
      <c r="F128" s="64"/>
      <c r="G128" s="64"/>
      <c r="H128" s="64"/>
      <c r="I128" s="64"/>
      <c r="J128" s="64"/>
      <c r="K128" s="64"/>
      <c r="L128" s="64"/>
      <c r="M128" s="64"/>
      <c r="N128" s="64"/>
      <c r="O128" s="64"/>
      <c r="P128" s="64"/>
      <c r="Q128" s="64"/>
      <c r="R128" s="4"/>
      <c r="S128" s="4"/>
      <c r="T128" s="1"/>
      <c r="U128" s="942"/>
      <c r="V128" s="942"/>
      <c r="W128" s="942"/>
      <c r="X128" s="942"/>
      <c r="Y128" s="942"/>
      <c r="Z128" s="942"/>
      <c r="AA128" s="942"/>
      <c r="AB128" s="942"/>
      <c r="AC128" s="942"/>
      <c r="AD128" s="942"/>
      <c r="AE128" s="942"/>
      <c r="AF128" s="942"/>
      <c r="AG128" s="942"/>
      <c r="AH128" s="942"/>
      <c r="AI128" s="942"/>
      <c r="AJ128" s="942"/>
      <c r="AK128" s="942"/>
      <c r="AL128" s="942"/>
      <c r="AM128" s="942"/>
      <c r="AN128" s="942"/>
      <c r="AO128" s="942"/>
      <c r="AP128" s="942"/>
      <c r="AQ128" s="942"/>
      <c r="AR128" s="942"/>
      <c r="AS128" s="942"/>
      <c r="AT128" s="942"/>
      <c r="AU128" s="942"/>
      <c r="AV128" s="942"/>
      <c r="AW128" s="942"/>
    </row>
    <row r="129" spans="1:49" x14ac:dyDescent="0.15">
      <c r="A129" s="4"/>
      <c r="B129" s="4"/>
      <c r="C129" s="4"/>
      <c r="D129" s="64"/>
      <c r="E129" s="64"/>
      <c r="F129" s="64"/>
      <c r="G129" s="64"/>
      <c r="H129" s="64"/>
      <c r="I129" s="64"/>
      <c r="J129" s="64"/>
      <c r="K129" s="64"/>
      <c r="L129" s="64"/>
      <c r="M129" s="64"/>
      <c r="N129" s="64"/>
      <c r="O129" s="64"/>
      <c r="P129" s="64"/>
      <c r="Q129" s="64"/>
      <c r="R129" s="4"/>
      <c r="S129" s="4"/>
      <c r="T129" s="1"/>
      <c r="U129" s="942"/>
      <c r="V129" s="942"/>
      <c r="W129" s="942"/>
      <c r="X129" s="942"/>
      <c r="Y129" s="942"/>
      <c r="Z129" s="942"/>
      <c r="AA129" s="942"/>
      <c r="AB129" s="942"/>
      <c r="AC129" s="942"/>
      <c r="AD129" s="942"/>
      <c r="AE129" s="942"/>
      <c r="AF129" s="942"/>
      <c r="AG129" s="942"/>
      <c r="AH129" s="942"/>
      <c r="AI129" s="942"/>
      <c r="AJ129" s="942"/>
      <c r="AK129" s="942"/>
      <c r="AL129" s="942"/>
      <c r="AM129" s="942"/>
      <c r="AN129" s="942"/>
      <c r="AO129" s="942"/>
      <c r="AP129" s="942"/>
      <c r="AQ129" s="942"/>
      <c r="AR129" s="942"/>
      <c r="AS129" s="942"/>
      <c r="AT129" s="942"/>
      <c r="AU129" s="942"/>
      <c r="AV129" s="942"/>
      <c r="AW129" s="942"/>
    </row>
    <row r="130" spans="1:49" x14ac:dyDescent="0.15">
      <c r="A130" s="4"/>
      <c r="B130" s="4"/>
      <c r="C130" s="4"/>
      <c r="D130" s="64"/>
      <c r="E130" s="64"/>
      <c r="F130" s="64"/>
      <c r="G130" s="64"/>
      <c r="H130" s="64"/>
      <c r="I130" s="64"/>
      <c r="J130" s="64"/>
      <c r="K130" s="64"/>
      <c r="L130" s="64"/>
      <c r="M130" s="64"/>
      <c r="N130" s="64"/>
      <c r="O130" s="64"/>
      <c r="P130" s="64"/>
      <c r="Q130" s="64"/>
      <c r="R130" s="4"/>
      <c r="S130" s="4"/>
      <c r="T130" s="1"/>
      <c r="U130" s="942"/>
      <c r="V130" s="942"/>
      <c r="W130" s="942"/>
      <c r="X130" s="942"/>
      <c r="Y130" s="942"/>
      <c r="Z130" s="942"/>
      <c r="AA130" s="942"/>
      <c r="AB130" s="942"/>
      <c r="AC130" s="942"/>
      <c r="AD130" s="942"/>
      <c r="AE130" s="942"/>
      <c r="AF130" s="942"/>
      <c r="AG130" s="942"/>
      <c r="AH130" s="942"/>
      <c r="AI130" s="942"/>
      <c r="AJ130" s="942"/>
      <c r="AK130" s="942"/>
      <c r="AL130" s="942"/>
      <c r="AM130" s="942"/>
      <c r="AN130" s="942"/>
      <c r="AO130" s="942"/>
      <c r="AP130" s="942"/>
      <c r="AQ130" s="942"/>
      <c r="AR130" s="942"/>
      <c r="AS130" s="942"/>
      <c r="AT130" s="942"/>
      <c r="AU130" s="942"/>
      <c r="AV130" s="942"/>
      <c r="AW130" s="942"/>
    </row>
    <row r="131" spans="1:49" x14ac:dyDescent="0.15">
      <c r="A131" s="4"/>
      <c r="B131" s="4"/>
      <c r="C131" s="4"/>
      <c r="D131" s="64"/>
      <c r="E131" s="64"/>
      <c r="F131" s="64"/>
      <c r="G131" s="64"/>
      <c r="H131" s="64"/>
      <c r="I131" s="64"/>
      <c r="J131" s="64"/>
      <c r="K131" s="64"/>
      <c r="L131" s="64"/>
      <c r="M131" s="64"/>
      <c r="N131" s="64"/>
      <c r="O131" s="64"/>
      <c r="P131" s="64"/>
      <c r="Q131" s="64"/>
      <c r="R131" s="4"/>
      <c r="S131" s="4"/>
      <c r="T131" s="1"/>
      <c r="U131" s="942"/>
      <c r="V131" s="942"/>
      <c r="W131" s="942"/>
      <c r="X131" s="942"/>
      <c r="Y131" s="942"/>
      <c r="Z131" s="942"/>
      <c r="AA131" s="942"/>
      <c r="AB131" s="942"/>
      <c r="AC131" s="942"/>
      <c r="AD131" s="942"/>
      <c r="AE131" s="942"/>
      <c r="AF131" s="942"/>
      <c r="AG131" s="942"/>
      <c r="AH131" s="942"/>
      <c r="AI131" s="942"/>
      <c r="AJ131" s="942"/>
      <c r="AK131" s="942"/>
      <c r="AL131" s="942"/>
      <c r="AM131" s="942"/>
      <c r="AN131" s="942"/>
      <c r="AO131" s="942"/>
      <c r="AP131" s="942"/>
      <c r="AQ131" s="942"/>
      <c r="AR131" s="942"/>
      <c r="AS131" s="942"/>
      <c r="AT131" s="942"/>
      <c r="AU131" s="942"/>
      <c r="AV131" s="942"/>
      <c r="AW131" s="942"/>
    </row>
    <row r="132" spans="1:49" x14ac:dyDescent="0.15">
      <c r="A132" s="4"/>
      <c r="B132" s="4"/>
      <c r="C132" s="4"/>
      <c r="D132" s="64"/>
      <c r="E132" s="64"/>
      <c r="F132" s="64"/>
      <c r="G132" s="64"/>
      <c r="H132" s="64"/>
      <c r="I132" s="64"/>
      <c r="J132" s="64"/>
      <c r="K132" s="64"/>
      <c r="L132" s="64"/>
      <c r="M132" s="64"/>
      <c r="N132" s="64"/>
      <c r="O132" s="64"/>
      <c r="P132" s="64"/>
      <c r="Q132" s="64"/>
      <c r="R132" s="4"/>
      <c r="S132" s="4"/>
      <c r="T132" s="1"/>
      <c r="U132" s="942"/>
      <c r="V132" s="942"/>
      <c r="W132" s="942"/>
      <c r="X132" s="942"/>
      <c r="Y132" s="942"/>
      <c r="Z132" s="942"/>
      <c r="AA132" s="942"/>
      <c r="AB132" s="942"/>
      <c r="AC132" s="942"/>
      <c r="AD132" s="942"/>
      <c r="AE132" s="942"/>
      <c r="AF132" s="942"/>
      <c r="AG132" s="942"/>
      <c r="AH132" s="942"/>
      <c r="AI132" s="942"/>
      <c r="AJ132" s="942"/>
      <c r="AK132" s="942"/>
      <c r="AL132" s="942"/>
      <c r="AM132" s="942"/>
      <c r="AN132" s="942"/>
      <c r="AO132" s="942"/>
      <c r="AP132" s="942"/>
      <c r="AQ132" s="942"/>
      <c r="AR132" s="942"/>
      <c r="AS132" s="942"/>
      <c r="AT132" s="942"/>
      <c r="AU132" s="942"/>
      <c r="AV132" s="942"/>
      <c r="AW132" s="942"/>
    </row>
    <row r="133" spans="1:49" x14ac:dyDescent="0.15">
      <c r="A133" s="4"/>
      <c r="B133" s="4"/>
      <c r="C133" s="4"/>
      <c r="D133" s="64"/>
      <c r="E133" s="64"/>
      <c r="F133" s="64"/>
      <c r="G133" s="64"/>
      <c r="H133" s="64"/>
      <c r="I133" s="64"/>
      <c r="J133" s="64"/>
      <c r="K133" s="64"/>
      <c r="L133" s="64"/>
      <c r="M133" s="64"/>
      <c r="N133" s="64"/>
      <c r="O133" s="64"/>
      <c r="P133" s="64"/>
      <c r="Q133" s="64"/>
      <c r="R133" s="4"/>
      <c r="S133" s="4"/>
      <c r="T133" s="1"/>
      <c r="U133" s="942"/>
      <c r="V133" s="942"/>
      <c r="W133" s="942"/>
      <c r="X133" s="942"/>
      <c r="Y133" s="942"/>
      <c r="Z133" s="942"/>
      <c r="AA133" s="942"/>
      <c r="AB133" s="942"/>
      <c r="AC133" s="942"/>
      <c r="AD133" s="942"/>
      <c r="AE133" s="942"/>
      <c r="AF133" s="942"/>
      <c r="AG133" s="942"/>
      <c r="AH133" s="942"/>
      <c r="AI133" s="942"/>
      <c r="AJ133" s="942"/>
      <c r="AK133" s="942"/>
      <c r="AL133" s="942"/>
      <c r="AM133" s="942"/>
      <c r="AN133" s="942"/>
      <c r="AO133" s="942"/>
      <c r="AP133" s="942"/>
      <c r="AQ133" s="942"/>
      <c r="AR133" s="942"/>
      <c r="AS133" s="942"/>
      <c r="AT133" s="942"/>
      <c r="AU133" s="942"/>
      <c r="AV133" s="942"/>
      <c r="AW133" s="942"/>
    </row>
    <row r="134" spans="1:49" x14ac:dyDescent="0.15">
      <c r="A134" s="4"/>
      <c r="B134" s="4"/>
      <c r="C134" s="4"/>
      <c r="D134" s="64"/>
      <c r="E134" s="64"/>
      <c r="F134" s="64"/>
      <c r="G134" s="64"/>
      <c r="H134" s="64"/>
      <c r="I134" s="64"/>
      <c r="J134" s="64"/>
      <c r="K134" s="64"/>
      <c r="L134" s="64"/>
      <c r="M134" s="64"/>
      <c r="N134" s="64"/>
      <c r="O134" s="64"/>
      <c r="P134" s="64"/>
      <c r="Q134" s="64"/>
      <c r="R134" s="4"/>
      <c r="S134" s="4"/>
      <c r="T134" s="1"/>
      <c r="U134" s="942"/>
      <c r="V134" s="942"/>
      <c r="W134" s="942"/>
      <c r="X134" s="942"/>
      <c r="Y134" s="942"/>
      <c r="Z134" s="942"/>
      <c r="AA134" s="942"/>
      <c r="AB134" s="942"/>
      <c r="AC134" s="942"/>
      <c r="AD134" s="942"/>
      <c r="AE134" s="942"/>
      <c r="AF134" s="942"/>
      <c r="AG134" s="942"/>
      <c r="AH134" s="942"/>
      <c r="AI134" s="942"/>
      <c r="AJ134" s="942"/>
      <c r="AK134" s="942"/>
      <c r="AL134" s="942"/>
      <c r="AM134" s="942"/>
      <c r="AN134" s="942"/>
      <c r="AO134" s="942"/>
      <c r="AP134" s="942"/>
      <c r="AQ134" s="942"/>
      <c r="AR134" s="942"/>
      <c r="AS134" s="942"/>
      <c r="AT134" s="942"/>
      <c r="AU134" s="942"/>
      <c r="AV134" s="942"/>
      <c r="AW134" s="942"/>
    </row>
    <row r="135" spans="1:49" x14ac:dyDescent="0.15">
      <c r="A135" s="4"/>
      <c r="B135" s="4"/>
      <c r="C135" s="4"/>
      <c r="D135" s="64"/>
      <c r="E135" s="64"/>
      <c r="F135" s="64"/>
      <c r="G135" s="64"/>
      <c r="H135" s="64"/>
      <c r="I135" s="64"/>
      <c r="J135" s="64"/>
      <c r="K135" s="64"/>
      <c r="L135" s="64"/>
      <c r="M135" s="64"/>
      <c r="N135" s="64"/>
      <c r="O135" s="64"/>
      <c r="P135" s="64"/>
      <c r="Q135" s="64"/>
      <c r="R135" s="4"/>
      <c r="S135" s="4"/>
      <c r="T135" s="1"/>
      <c r="U135" s="942"/>
      <c r="V135" s="942"/>
      <c r="W135" s="942"/>
      <c r="X135" s="942"/>
      <c r="Y135" s="942"/>
      <c r="Z135" s="942"/>
      <c r="AA135" s="942"/>
      <c r="AB135" s="942"/>
      <c r="AC135" s="942"/>
      <c r="AD135" s="942"/>
      <c r="AE135" s="942"/>
      <c r="AF135" s="942"/>
      <c r="AG135" s="942"/>
      <c r="AH135" s="942"/>
      <c r="AI135" s="942"/>
      <c r="AJ135" s="942"/>
      <c r="AK135" s="942"/>
      <c r="AL135" s="942"/>
      <c r="AM135" s="942"/>
      <c r="AN135" s="942"/>
      <c r="AO135" s="942"/>
      <c r="AP135" s="942"/>
      <c r="AQ135" s="942"/>
      <c r="AR135" s="942"/>
      <c r="AS135" s="942"/>
      <c r="AT135" s="942"/>
      <c r="AU135" s="942"/>
      <c r="AV135" s="942"/>
      <c r="AW135" s="942"/>
    </row>
    <row r="136" spans="1:49" x14ac:dyDescent="0.15">
      <c r="A136" s="4"/>
      <c r="B136" s="4"/>
      <c r="C136" s="4"/>
      <c r="D136" s="64"/>
      <c r="E136" s="64"/>
      <c r="F136" s="64"/>
      <c r="G136" s="64"/>
      <c r="H136" s="64"/>
      <c r="I136" s="64"/>
      <c r="J136" s="64"/>
      <c r="K136" s="64"/>
      <c r="L136" s="64"/>
      <c r="M136" s="64"/>
      <c r="N136" s="64"/>
      <c r="O136" s="64"/>
      <c r="P136" s="64"/>
      <c r="Q136" s="64"/>
      <c r="R136" s="4"/>
      <c r="S136" s="4"/>
      <c r="T136" s="1"/>
      <c r="U136" s="942"/>
      <c r="V136" s="942"/>
      <c r="W136" s="942"/>
      <c r="X136" s="942"/>
      <c r="Y136" s="942"/>
      <c r="Z136" s="942"/>
      <c r="AA136" s="942"/>
      <c r="AB136" s="942"/>
      <c r="AC136" s="942"/>
      <c r="AD136" s="942"/>
      <c r="AE136" s="942"/>
      <c r="AF136" s="942"/>
      <c r="AG136" s="942"/>
      <c r="AH136" s="942"/>
      <c r="AI136" s="942"/>
      <c r="AJ136" s="942"/>
      <c r="AK136" s="942"/>
      <c r="AL136" s="942"/>
      <c r="AM136" s="942"/>
      <c r="AN136" s="942"/>
      <c r="AO136" s="942"/>
      <c r="AP136" s="942"/>
      <c r="AQ136" s="942"/>
      <c r="AR136" s="942"/>
      <c r="AS136" s="942"/>
      <c r="AT136" s="942"/>
      <c r="AU136" s="942"/>
      <c r="AV136" s="942"/>
      <c r="AW136" s="942"/>
    </row>
    <row r="137" spans="1:49" x14ac:dyDescent="0.15">
      <c r="A137" s="4"/>
      <c r="B137" s="4"/>
      <c r="C137" s="4"/>
      <c r="D137" s="64"/>
      <c r="E137" s="64"/>
      <c r="F137" s="64"/>
      <c r="G137" s="64"/>
      <c r="H137" s="64"/>
      <c r="I137" s="64"/>
      <c r="J137" s="64"/>
      <c r="K137" s="64"/>
      <c r="L137" s="64"/>
      <c r="M137" s="64"/>
      <c r="N137" s="64"/>
      <c r="O137" s="64"/>
      <c r="P137" s="64"/>
      <c r="Q137" s="64"/>
      <c r="R137" s="4"/>
      <c r="S137" s="4"/>
      <c r="T137" s="1"/>
      <c r="U137" s="942"/>
      <c r="V137" s="942"/>
      <c r="W137" s="942"/>
      <c r="X137" s="942"/>
      <c r="Y137" s="942"/>
      <c r="Z137" s="942"/>
      <c r="AA137" s="942"/>
      <c r="AB137" s="942"/>
      <c r="AC137" s="942"/>
      <c r="AD137" s="942"/>
      <c r="AE137" s="942"/>
      <c r="AF137" s="942"/>
      <c r="AG137" s="942"/>
      <c r="AH137" s="942"/>
      <c r="AI137" s="942"/>
      <c r="AJ137" s="942"/>
      <c r="AK137" s="942"/>
      <c r="AL137" s="942"/>
      <c r="AM137" s="942"/>
      <c r="AN137" s="942"/>
      <c r="AO137" s="942"/>
      <c r="AP137" s="942"/>
      <c r="AQ137" s="942"/>
      <c r="AR137" s="942"/>
      <c r="AS137" s="942"/>
      <c r="AT137" s="942"/>
      <c r="AU137" s="942"/>
      <c r="AV137" s="942"/>
      <c r="AW137" s="942"/>
    </row>
    <row r="138" spans="1:49" x14ac:dyDescent="0.15">
      <c r="A138" s="4"/>
      <c r="B138" s="4"/>
      <c r="C138" s="4"/>
      <c r="D138" s="64"/>
      <c r="E138" s="64"/>
      <c r="F138" s="64"/>
      <c r="G138" s="64"/>
      <c r="H138" s="64"/>
      <c r="I138" s="64"/>
      <c r="J138" s="64"/>
      <c r="K138" s="64"/>
      <c r="L138" s="64"/>
      <c r="M138" s="64"/>
      <c r="N138" s="64"/>
      <c r="O138" s="64"/>
      <c r="P138" s="64"/>
      <c r="Q138" s="64"/>
      <c r="R138" s="4"/>
      <c r="S138" s="4"/>
      <c r="T138" s="1"/>
      <c r="U138" s="942"/>
      <c r="V138" s="942"/>
      <c r="W138" s="942"/>
      <c r="X138" s="942"/>
      <c r="Y138" s="942"/>
      <c r="Z138" s="942"/>
      <c r="AA138" s="942"/>
      <c r="AB138" s="942"/>
      <c r="AC138" s="942"/>
      <c r="AD138" s="942"/>
      <c r="AE138" s="942"/>
      <c r="AF138" s="942"/>
      <c r="AG138" s="942"/>
      <c r="AH138" s="942"/>
      <c r="AI138" s="942"/>
      <c r="AJ138" s="942"/>
      <c r="AK138" s="942"/>
      <c r="AL138" s="942"/>
      <c r="AM138" s="942"/>
      <c r="AN138" s="942"/>
      <c r="AO138" s="942"/>
      <c r="AP138" s="942"/>
      <c r="AQ138" s="942"/>
      <c r="AR138" s="942"/>
      <c r="AS138" s="942"/>
      <c r="AT138" s="942"/>
      <c r="AU138" s="942"/>
      <c r="AV138" s="942"/>
      <c r="AW138" s="942"/>
    </row>
    <row r="139" spans="1:49" x14ac:dyDescent="0.15">
      <c r="A139" s="4"/>
      <c r="B139" s="4"/>
      <c r="C139" s="4"/>
      <c r="D139" s="64"/>
      <c r="E139" s="64"/>
      <c r="F139" s="64"/>
      <c r="G139" s="64"/>
      <c r="H139" s="64"/>
      <c r="I139" s="64"/>
      <c r="J139" s="64"/>
      <c r="K139" s="64"/>
      <c r="L139" s="64"/>
      <c r="M139" s="64"/>
      <c r="N139" s="64"/>
      <c r="O139" s="64"/>
      <c r="P139" s="64"/>
      <c r="Q139" s="64"/>
      <c r="R139" s="4"/>
      <c r="S139" s="4"/>
      <c r="T139" s="1"/>
      <c r="U139" s="942"/>
      <c r="V139" s="942"/>
      <c r="W139" s="942"/>
      <c r="X139" s="942"/>
      <c r="Y139" s="942"/>
      <c r="Z139" s="942"/>
      <c r="AA139" s="942"/>
      <c r="AB139" s="942"/>
      <c r="AC139" s="942"/>
      <c r="AD139" s="942"/>
      <c r="AE139" s="942"/>
      <c r="AF139" s="942"/>
      <c r="AG139" s="942"/>
      <c r="AH139" s="942"/>
      <c r="AI139" s="942"/>
      <c r="AJ139" s="942"/>
      <c r="AK139" s="942"/>
      <c r="AL139" s="942"/>
      <c r="AM139" s="942"/>
      <c r="AN139" s="942"/>
      <c r="AO139" s="942"/>
      <c r="AP139" s="942"/>
      <c r="AQ139" s="942"/>
      <c r="AR139" s="942"/>
      <c r="AS139" s="942"/>
      <c r="AT139" s="942"/>
      <c r="AU139" s="942"/>
      <c r="AV139" s="942"/>
      <c r="AW139" s="942"/>
    </row>
    <row r="140" spans="1:49" x14ac:dyDescent="0.15">
      <c r="A140" s="4"/>
      <c r="B140" s="4"/>
      <c r="C140" s="4"/>
      <c r="D140" s="64"/>
      <c r="E140" s="64"/>
      <c r="F140" s="64"/>
      <c r="G140" s="64"/>
      <c r="H140" s="64"/>
      <c r="I140" s="64"/>
      <c r="J140" s="64"/>
      <c r="K140" s="64"/>
      <c r="L140" s="64"/>
      <c r="M140" s="64"/>
      <c r="N140" s="64"/>
      <c r="O140" s="64"/>
      <c r="P140" s="64"/>
      <c r="Q140" s="64"/>
      <c r="R140" s="4"/>
      <c r="S140" s="4"/>
      <c r="T140" s="1"/>
      <c r="U140" s="942"/>
      <c r="V140" s="942"/>
      <c r="W140" s="942"/>
      <c r="X140" s="942"/>
      <c r="Y140" s="942"/>
      <c r="Z140" s="942"/>
      <c r="AA140" s="942"/>
      <c r="AB140" s="942"/>
      <c r="AC140" s="942"/>
      <c r="AD140" s="942"/>
      <c r="AE140" s="942"/>
      <c r="AF140" s="942"/>
      <c r="AG140" s="942"/>
      <c r="AH140" s="942"/>
      <c r="AI140" s="942"/>
      <c r="AJ140" s="942"/>
      <c r="AK140" s="942"/>
      <c r="AL140" s="942"/>
      <c r="AM140" s="942"/>
      <c r="AN140" s="942"/>
      <c r="AO140" s="942"/>
      <c r="AP140" s="942"/>
      <c r="AQ140" s="942"/>
      <c r="AR140" s="942"/>
      <c r="AS140" s="942"/>
      <c r="AT140" s="942"/>
      <c r="AU140" s="942"/>
      <c r="AV140" s="942"/>
      <c r="AW140" s="942"/>
    </row>
    <row r="141" spans="1:49" x14ac:dyDescent="0.15">
      <c r="A141" s="4"/>
      <c r="B141" s="4"/>
      <c r="C141" s="4"/>
      <c r="D141" s="64"/>
      <c r="E141" s="64"/>
      <c r="F141" s="64"/>
      <c r="G141" s="64"/>
      <c r="H141" s="64"/>
      <c r="I141" s="64"/>
      <c r="J141" s="64"/>
      <c r="K141" s="64"/>
      <c r="L141" s="64"/>
      <c r="M141" s="64"/>
      <c r="N141" s="64"/>
      <c r="O141" s="64"/>
      <c r="P141" s="64"/>
      <c r="Q141" s="64"/>
      <c r="R141" s="4"/>
      <c r="S141" s="4"/>
      <c r="T141" s="1"/>
      <c r="U141" s="942"/>
      <c r="V141" s="942"/>
      <c r="W141" s="942"/>
      <c r="X141" s="942"/>
      <c r="Y141" s="942"/>
      <c r="Z141" s="942"/>
      <c r="AA141" s="942"/>
      <c r="AB141" s="942"/>
      <c r="AC141" s="942"/>
      <c r="AD141" s="942"/>
      <c r="AE141" s="942"/>
      <c r="AF141" s="942"/>
      <c r="AG141" s="942"/>
      <c r="AH141" s="942"/>
      <c r="AI141" s="942"/>
      <c r="AJ141" s="942"/>
      <c r="AK141" s="942"/>
      <c r="AL141" s="942"/>
      <c r="AM141" s="942"/>
      <c r="AN141" s="942"/>
      <c r="AO141" s="942"/>
      <c r="AP141" s="942"/>
      <c r="AQ141" s="942"/>
      <c r="AR141" s="942"/>
      <c r="AS141" s="942"/>
      <c r="AT141" s="942"/>
      <c r="AU141" s="942"/>
      <c r="AV141" s="942"/>
      <c r="AW141" s="942"/>
    </row>
    <row r="142" spans="1:49" x14ac:dyDescent="0.15">
      <c r="A142" s="4"/>
      <c r="B142" s="4"/>
      <c r="C142" s="4"/>
      <c r="D142" s="64"/>
      <c r="E142" s="64"/>
      <c r="F142" s="64"/>
      <c r="G142" s="64"/>
      <c r="H142" s="64"/>
      <c r="I142" s="64"/>
      <c r="J142" s="64"/>
      <c r="K142" s="64"/>
      <c r="L142" s="64"/>
      <c r="M142" s="64"/>
      <c r="N142" s="64"/>
      <c r="O142" s="64"/>
      <c r="P142" s="64"/>
      <c r="Q142" s="64"/>
      <c r="R142" s="4"/>
      <c r="S142" s="4"/>
      <c r="T142" s="1"/>
      <c r="U142" s="942"/>
      <c r="V142" s="942"/>
      <c r="W142" s="942"/>
      <c r="X142" s="942"/>
      <c r="Y142" s="942"/>
      <c r="Z142" s="942"/>
      <c r="AA142" s="942"/>
      <c r="AB142" s="942"/>
      <c r="AC142" s="942"/>
      <c r="AD142" s="942"/>
      <c r="AE142" s="942"/>
      <c r="AF142" s="942"/>
      <c r="AG142" s="942"/>
      <c r="AH142" s="942"/>
      <c r="AI142" s="942"/>
      <c r="AJ142" s="942"/>
      <c r="AK142" s="942"/>
      <c r="AL142" s="942"/>
      <c r="AM142" s="942"/>
      <c r="AN142" s="942"/>
      <c r="AO142" s="942"/>
      <c r="AP142" s="942"/>
      <c r="AQ142" s="942"/>
      <c r="AR142" s="942"/>
      <c r="AS142" s="942"/>
      <c r="AT142" s="942"/>
      <c r="AU142" s="942"/>
      <c r="AV142" s="942"/>
      <c r="AW142" s="942"/>
    </row>
    <row r="143" spans="1:49" x14ac:dyDescent="0.15">
      <c r="A143" s="4"/>
      <c r="B143" s="4"/>
      <c r="C143" s="4"/>
      <c r="D143" s="64"/>
      <c r="E143" s="64"/>
      <c r="F143" s="64"/>
      <c r="G143" s="64"/>
      <c r="H143" s="64"/>
      <c r="I143" s="64"/>
      <c r="J143" s="64"/>
      <c r="K143" s="64"/>
      <c r="L143" s="64"/>
      <c r="M143" s="64"/>
      <c r="N143" s="64"/>
      <c r="O143" s="64"/>
      <c r="P143" s="64"/>
      <c r="Q143" s="64"/>
      <c r="R143" s="4"/>
      <c r="S143" s="4"/>
      <c r="T143" s="1"/>
      <c r="U143" s="942"/>
      <c r="V143" s="942"/>
      <c r="W143" s="942"/>
      <c r="X143" s="942"/>
      <c r="Y143" s="942"/>
      <c r="Z143" s="942"/>
      <c r="AA143" s="942"/>
      <c r="AB143" s="942"/>
      <c r="AC143" s="942"/>
      <c r="AD143" s="942"/>
      <c r="AE143" s="942"/>
      <c r="AF143" s="942"/>
      <c r="AG143" s="942"/>
      <c r="AH143" s="942"/>
      <c r="AI143" s="942"/>
      <c r="AJ143" s="942"/>
      <c r="AK143" s="942"/>
      <c r="AL143" s="942"/>
      <c r="AM143" s="942"/>
      <c r="AN143" s="942"/>
      <c r="AO143" s="942"/>
      <c r="AP143" s="942"/>
      <c r="AQ143" s="942"/>
      <c r="AR143" s="942"/>
      <c r="AS143" s="942"/>
      <c r="AT143" s="942"/>
      <c r="AU143" s="942"/>
      <c r="AV143" s="942"/>
      <c r="AW143" s="942"/>
    </row>
    <row r="144" spans="1:49" x14ac:dyDescent="0.15">
      <c r="A144" s="4"/>
      <c r="B144" s="4"/>
      <c r="C144" s="4"/>
      <c r="D144" s="64"/>
      <c r="E144" s="64"/>
      <c r="F144" s="64"/>
      <c r="G144" s="64"/>
      <c r="H144" s="64"/>
      <c r="I144" s="64"/>
      <c r="J144" s="64"/>
      <c r="K144" s="64"/>
      <c r="L144" s="64"/>
      <c r="M144" s="64"/>
      <c r="N144" s="64"/>
      <c r="O144" s="64"/>
      <c r="P144" s="64"/>
      <c r="Q144" s="64"/>
      <c r="R144" s="4"/>
      <c r="S144" s="4"/>
      <c r="T144" s="1"/>
      <c r="U144" s="942"/>
      <c r="V144" s="942"/>
      <c r="W144" s="942"/>
      <c r="X144" s="942"/>
      <c r="Y144" s="942"/>
      <c r="Z144" s="942"/>
      <c r="AA144" s="942"/>
      <c r="AB144" s="942"/>
      <c r="AC144" s="942"/>
      <c r="AD144" s="942"/>
      <c r="AE144" s="942"/>
      <c r="AF144" s="942"/>
      <c r="AG144" s="942"/>
      <c r="AH144" s="942"/>
      <c r="AI144" s="942"/>
      <c r="AJ144" s="942"/>
      <c r="AK144" s="942"/>
      <c r="AL144" s="942"/>
      <c r="AM144" s="942"/>
      <c r="AN144" s="942"/>
      <c r="AO144" s="942"/>
      <c r="AP144" s="942"/>
      <c r="AQ144" s="942"/>
      <c r="AR144" s="942"/>
      <c r="AS144" s="942"/>
      <c r="AT144" s="942"/>
      <c r="AU144" s="942"/>
      <c r="AV144" s="942"/>
      <c r="AW144" s="942"/>
    </row>
    <row r="145" spans="1:49" x14ac:dyDescent="0.15">
      <c r="A145" s="4"/>
      <c r="B145" s="4"/>
      <c r="C145" s="4"/>
      <c r="D145" s="64"/>
      <c r="E145" s="64"/>
      <c r="F145" s="64"/>
      <c r="G145" s="64"/>
      <c r="H145" s="64"/>
      <c r="I145" s="64"/>
      <c r="J145" s="64"/>
      <c r="K145" s="64"/>
      <c r="L145" s="64"/>
      <c r="M145" s="64"/>
      <c r="N145" s="64"/>
      <c r="O145" s="64"/>
      <c r="P145" s="64"/>
      <c r="Q145" s="64"/>
      <c r="R145" s="4"/>
      <c r="S145" s="4"/>
      <c r="T145" s="1"/>
      <c r="U145" s="942"/>
      <c r="V145" s="942"/>
      <c r="W145" s="942"/>
      <c r="X145" s="942"/>
      <c r="Y145" s="942"/>
      <c r="Z145" s="942"/>
      <c r="AA145" s="942"/>
      <c r="AB145" s="942"/>
      <c r="AC145" s="942"/>
      <c r="AD145" s="942"/>
      <c r="AE145" s="942"/>
      <c r="AF145" s="942"/>
      <c r="AG145" s="942"/>
      <c r="AH145" s="942"/>
      <c r="AI145" s="942"/>
      <c r="AJ145" s="942"/>
      <c r="AK145" s="942"/>
      <c r="AL145" s="942"/>
      <c r="AM145" s="942"/>
      <c r="AN145" s="942"/>
      <c r="AO145" s="942"/>
      <c r="AP145" s="942"/>
      <c r="AQ145" s="942"/>
      <c r="AR145" s="942"/>
      <c r="AS145" s="942"/>
      <c r="AT145" s="942"/>
      <c r="AU145" s="942"/>
      <c r="AV145" s="942"/>
      <c r="AW145" s="942"/>
    </row>
    <row r="146" spans="1:49" x14ac:dyDescent="0.15">
      <c r="A146" s="4"/>
      <c r="B146" s="4"/>
      <c r="C146" s="4"/>
      <c r="D146" s="64"/>
      <c r="E146" s="64"/>
      <c r="F146" s="64"/>
      <c r="G146" s="64"/>
      <c r="H146" s="64"/>
      <c r="I146" s="64"/>
      <c r="J146" s="64"/>
      <c r="K146" s="64"/>
      <c r="L146" s="64"/>
      <c r="M146" s="64"/>
      <c r="N146" s="64"/>
      <c r="O146" s="64"/>
      <c r="P146" s="64"/>
      <c r="Q146" s="64"/>
      <c r="R146" s="4"/>
      <c r="S146" s="4"/>
      <c r="T146" s="1"/>
      <c r="U146" s="942"/>
      <c r="V146" s="942"/>
      <c r="W146" s="942"/>
      <c r="X146" s="942"/>
      <c r="Y146" s="942"/>
      <c r="Z146" s="942"/>
      <c r="AA146" s="942"/>
      <c r="AB146" s="942"/>
      <c r="AC146" s="942"/>
      <c r="AD146" s="942"/>
      <c r="AE146" s="942"/>
      <c r="AF146" s="942"/>
      <c r="AG146" s="942"/>
      <c r="AH146" s="942"/>
      <c r="AI146" s="942"/>
      <c r="AJ146" s="942"/>
      <c r="AK146" s="942"/>
      <c r="AL146" s="942"/>
      <c r="AM146" s="942"/>
      <c r="AN146" s="942"/>
      <c r="AO146" s="942"/>
      <c r="AP146" s="942"/>
      <c r="AQ146" s="942"/>
      <c r="AR146" s="942"/>
      <c r="AS146" s="942"/>
      <c r="AT146" s="942"/>
      <c r="AU146" s="942"/>
      <c r="AV146" s="942"/>
      <c r="AW146" s="942"/>
    </row>
    <row r="147" spans="1:49" x14ac:dyDescent="0.15">
      <c r="A147" s="4"/>
      <c r="B147" s="4"/>
      <c r="C147" s="4"/>
      <c r="D147" s="64"/>
      <c r="E147" s="64"/>
      <c r="F147" s="64"/>
      <c r="G147" s="64"/>
      <c r="H147" s="64"/>
      <c r="I147" s="64"/>
      <c r="J147" s="64"/>
      <c r="K147" s="64"/>
      <c r="L147" s="64"/>
      <c r="M147" s="64"/>
      <c r="N147" s="64"/>
      <c r="O147" s="64"/>
      <c r="P147" s="64"/>
      <c r="Q147" s="64"/>
      <c r="R147" s="4"/>
      <c r="S147" s="4"/>
      <c r="T147" s="1"/>
      <c r="U147" s="942"/>
      <c r="V147" s="942"/>
      <c r="W147" s="942"/>
      <c r="X147" s="942"/>
      <c r="Y147" s="942"/>
      <c r="Z147" s="942"/>
      <c r="AA147" s="942"/>
      <c r="AB147" s="942"/>
      <c r="AC147" s="942"/>
      <c r="AD147" s="942"/>
      <c r="AE147" s="942"/>
      <c r="AF147" s="942"/>
      <c r="AG147" s="942"/>
      <c r="AH147" s="942"/>
      <c r="AI147" s="942"/>
      <c r="AJ147" s="942"/>
      <c r="AK147" s="942"/>
      <c r="AL147" s="942"/>
      <c r="AM147" s="942"/>
      <c r="AN147" s="942"/>
      <c r="AO147" s="942"/>
      <c r="AP147" s="942"/>
      <c r="AQ147" s="942"/>
      <c r="AR147" s="942"/>
      <c r="AS147" s="942"/>
      <c r="AT147" s="942"/>
      <c r="AU147" s="942"/>
      <c r="AV147" s="942"/>
      <c r="AW147" s="942"/>
    </row>
    <row r="148" spans="1:49" x14ac:dyDescent="0.15">
      <c r="A148" s="4"/>
      <c r="B148" s="4"/>
      <c r="C148" s="4"/>
      <c r="D148" s="64"/>
      <c r="E148" s="64"/>
      <c r="F148" s="64"/>
      <c r="G148" s="64"/>
      <c r="H148" s="64"/>
      <c r="I148" s="64"/>
      <c r="J148" s="64"/>
      <c r="K148" s="64"/>
      <c r="L148" s="64"/>
      <c r="M148" s="64"/>
      <c r="N148" s="64"/>
      <c r="O148" s="64"/>
      <c r="P148" s="64"/>
      <c r="Q148" s="64"/>
      <c r="R148" s="4"/>
      <c r="S148" s="4"/>
      <c r="T148" s="1"/>
      <c r="U148" s="942"/>
      <c r="V148" s="942"/>
      <c r="W148" s="942"/>
      <c r="X148" s="942"/>
      <c r="Y148" s="942"/>
      <c r="Z148" s="942"/>
      <c r="AA148" s="942"/>
      <c r="AB148" s="942"/>
      <c r="AC148" s="942"/>
      <c r="AD148" s="942"/>
      <c r="AE148" s="942"/>
      <c r="AF148" s="942"/>
      <c r="AG148" s="942"/>
      <c r="AH148" s="942"/>
      <c r="AI148" s="942"/>
      <c r="AJ148" s="942"/>
      <c r="AK148" s="942"/>
      <c r="AL148" s="942"/>
      <c r="AM148" s="942"/>
      <c r="AN148" s="942"/>
      <c r="AO148" s="942"/>
      <c r="AP148" s="942"/>
      <c r="AQ148" s="942"/>
      <c r="AR148" s="942"/>
      <c r="AS148" s="942"/>
      <c r="AT148" s="942"/>
      <c r="AU148" s="942"/>
      <c r="AV148" s="942"/>
      <c r="AW148" s="942"/>
    </row>
    <row r="149" spans="1:49" x14ac:dyDescent="0.15">
      <c r="A149" s="4"/>
      <c r="B149" s="4"/>
      <c r="C149" s="4"/>
      <c r="D149" s="64"/>
      <c r="E149" s="64"/>
      <c r="F149" s="64"/>
      <c r="G149" s="64"/>
      <c r="H149" s="64"/>
      <c r="I149" s="64"/>
      <c r="J149" s="64"/>
      <c r="K149" s="64"/>
      <c r="L149" s="64"/>
      <c r="M149" s="64"/>
      <c r="N149" s="64"/>
      <c r="O149" s="64"/>
      <c r="P149" s="64"/>
      <c r="Q149" s="64"/>
      <c r="R149" s="4"/>
      <c r="S149" s="4"/>
      <c r="T149" s="1"/>
      <c r="U149" s="942"/>
      <c r="V149" s="942"/>
      <c r="W149" s="942"/>
      <c r="X149" s="942"/>
      <c r="Y149" s="942"/>
      <c r="Z149" s="942"/>
      <c r="AA149" s="942"/>
      <c r="AB149" s="942"/>
      <c r="AC149" s="942"/>
      <c r="AD149" s="942"/>
      <c r="AE149" s="942"/>
      <c r="AF149" s="942"/>
      <c r="AG149" s="942"/>
      <c r="AH149" s="942"/>
      <c r="AI149" s="942"/>
      <c r="AJ149" s="942"/>
      <c r="AK149" s="942"/>
      <c r="AL149" s="942"/>
      <c r="AM149" s="942"/>
      <c r="AN149" s="942"/>
      <c r="AO149" s="942"/>
      <c r="AP149" s="942"/>
      <c r="AQ149" s="942"/>
      <c r="AR149" s="942"/>
      <c r="AS149" s="942"/>
      <c r="AT149" s="942"/>
      <c r="AU149" s="942"/>
      <c r="AV149" s="942"/>
      <c r="AW149" s="942"/>
    </row>
    <row r="150" spans="1:49" x14ac:dyDescent="0.15">
      <c r="A150" s="4"/>
      <c r="B150" s="4"/>
      <c r="C150" s="4"/>
      <c r="D150" s="64"/>
      <c r="E150" s="64"/>
      <c r="F150" s="64"/>
      <c r="G150" s="64"/>
      <c r="H150" s="64"/>
      <c r="I150" s="64"/>
      <c r="J150" s="64"/>
      <c r="K150" s="64"/>
      <c r="L150" s="64"/>
      <c r="M150" s="64"/>
      <c r="N150" s="64"/>
      <c r="O150" s="64"/>
      <c r="P150" s="64"/>
      <c r="Q150" s="64"/>
      <c r="R150" s="4"/>
      <c r="S150" s="4"/>
      <c r="T150" s="1"/>
      <c r="U150" s="942"/>
      <c r="V150" s="942"/>
      <c r="W150" s="942"/>
      <c r="X150" s="942"/>
      <c r="Y150" s="942"/>
      <c r="Z150" s="942"/>
      <c r="AA150" s="942"/>
      <c r="AB150" s="942"/>
      <c r="AC150" s="942"/>
      <c r="AD150" s="942"/>
      <c r="AE150" s="942"/>
      <c r="AF150" s="942"/>
      <c r="AG150" s="942"/>
      <c r="AH150" s="942"/>
      <c r="AI150" s="942"/>
      <c r="AJ150" s="942"/>
      <c r="AK150" s="942"/>
      <c r="AL150" s="942"/>
      <c r="AM150" s="942"/>
      <c r="AN150" s="942"/>
      <c r="AO150" s="942"/>
      <c r="AP150" s="942"/>
      <c r="AQ150" s="942"/>
      <c r="AR150" s="942"/>
      <c r="AS150" s="942"/>
      <c r="AT150" s="942"/>
      <c r="AU150" s="942"/>
      <c r="AV150" s="942"/>
      <c r="AW150" s="942"/>
    </row>
    <row r="151" spans="1:49" x14ac:dyDescent="0.15">
      <c r="A151" s="4"/>
      <c r="B151" s="4"/>
      <c r="C151" s="4"/>
      <c r="D151" s="64"/>
      <c r="E151" s="64"/>
      <c r="F151" s="64"/>
      <c r="G151" s="64"/>
      <c r="H151" s="64"/>
      <c r="I151" s="64"/>
      <c r="J151" s="64"/>
      <c r="K151" s="64"/>
      <c r="L151" s="64"/>
      <c r="M151" s="64"/>
      <c r="N151" s="64"/>
      <c r="O151" s="64"/>
      <c r="P151" s="64"/>
      <c r="Q151" s="64"/>
      <c r="R151" s="4"/>
      <c r="S151" s="4"/>
      <c r="T151" s="1"/>
      <c r="U151" s="942"/>
      <c r="V151" s="942"/>
      <c r="W151" s="942"/>
      <c r="X151" s="942"/>
      <c r="Y151" s="942"/>
      <c r="Z151" s="942"/>
      <c r="AA151" s="942"/>
      <c r="AB151" s="942"/>
      <c r="AC151" s="942"/>
      <c r="AD151" s="942"/>
      <c r="AE151" s="942"/>
      <c r="AF151" s="942"/>
      <c r="AG151" s="942"/>
      <c r="AH151" s="942"/>
      <c r="AI151" s="942"/>
      <c r="AJ151" s="942"/>
      <c r="AK151" s="942"/>
      <c r="AL151" s="942"/>
      <c r="AM151" s="942"/>
      <c r="AN151" s="942"/>
      <c r="AO151" s="942"/>
      <c r="AP151" s="942"/>
      <c r="AQ151" s="942"/>
      <c r="AR151" s="942"/>
      <c r="AS151" s="942"/>
      <c r="AT151" s="942"/>
      <c r="AU151" s="942"/>
      <c r="AV151" s="942"/>
      <c r="AW151" s="942"/>
    </row>
    <row r="152" spans="1:49" x14ac:dyDescent="0.15">
      <c r="A152" s="4"/>
      <c r="B152" s="4"/>
      <c r="C152" s="4"/>
      <c r="D152" s="64"/>
      <c r="E152" s="64"/>
      <c r="F152" s="64"/>
      <c r="G152" s="64"/>
      <c r="H152" s="64"/>
      <c r="I152" s="64"/>
      <c r="J152" s="64"/>
      <c r="K152" s="64"/>
      <c r="L152" s="64"/>
      <c r="M152" s="64"/>
      <c r="N152" s="64"/>
      <c r="O152" s="64"/>
      <c r="P152" s="64"/>
      <c r="Q152" s="64"/>
      <c r="R152" s="4"/>
      <c r="S152" s="4"/>
      <c r="T152" s="1"/>
      <c r="U152" s="942"/>
      <c r="V152" s="942"/>
      <c r="W152" s="942"/>
      <c r="X152" s="942"/>
      <c r="Y152" s="942"/>
      <c r="Z152" s="942"/>
      <c r="AA152" s="942"/>
      <c r="AB152" s="942"/>
      <c r="AC152" s="942"/>
      <c r="AD152" s="942"/>
      <c r="AE152" s="942"/>
      <c r="AF152" s="942"/>
      <c r="AG152" s="942"/>
      <c r="AH152" s="942"/>
      <c r="AI152" s="942"/>
      <c r="AJ152" s="942"/>
      <c r="AK152" s="942"/>
      <c r="AL152" s="942"/>
      <c r="AM152" s="942"/>
      <c r="AN152" s="942"/>
      <c r="AO152" s="942"/>
      <c r="AP152" s="942"/>
      <c r="AQ152" s="942"/>
      <c r="AR152" s="942"/>
      <c r="AS152" s="942"/>
      <c r="AT152" s="942"/>
      <c r="AU152" s="942"/>
      <c r="AV152" s="942"/>
      <c r="AW152" s="942"/>
    </row>
    <row r="153" spans="1:49" x14ac:dyDescent="0.15">
      <c r="A153" s="4"/>
      <c r="B153" s="4"/>
      <c r="C153" s="4"/>
      <c r="D153" s="64"/>
      <c r="E153" s="64"/>
      <c r="F153" s="64"/>
      <c r="G153" s="64"/>
      <c r="H153" s="64"/>
      <c r="I153" s="64"/>
      <c r="J153" s="64"/>
      <c r="K153" s="64"/>
      <c r="L153" s="64"/>
      <c r="M153" s="64"/>
      <c r="N153" s="64"/>
      <c r="O153" s="64"/>
      <c r="P153" s="64"/>
      <c r="Q153" s="64"/>
      <c r="R153" s="4"/>
      <c r="S153" s="4"/>
      <c r="T153" s="1"/>
      <c r="U153" s="942"/>
      <c r="V153" s="942"/>
      <c r="W153" s="942"/>
      <c r="X153" s="942"/>
      <c r="Y153" s="942"/>
      <c r="Z153" s="942"/>
      <c r="AA153" s="942"/>
      <c r="AB153" s="942"/>
      <c r="AC153" s="942"/>
      <c r="AD153" s="942"/>
      <c r="AE153" s="942"/>
      <c r="AF153" s="942"/>
      <c r="AG153" s="942"/>
      <c r="AH153" s="942"/>
      <c r="AI153" s="942"/>
      <c r="AJ153" s="942"/>
      <c r="AK153" s="942"/>
      <c r="AL153" s="942"/>
      <c r="AM153" s="942"/>
      <c r="AN153" s="942"/>
      <c r="AO153" s="942"/>
      <c r="AP153" s="942"/>
      <c r="AQ153" s="942"/>
      <c r="AR153" s="942"/>
      <c r="AS153" s="942"/>
      <c r="AT153" s="942"/>
      <c r="AU153" s="942"/>
      <c r="AV153" s="942"/>
      <c r="AW153" s="942"/>
    </row>
    <row r="154" spans="1:49" x14ac:dyDescent="0.15">
      <c r="A154" s="4"/>
      <c r="B154" s="4"/>
      <c r="C154" s="4"/>
      <c r="D154" s="64"/>
      <c r="E154" s="64"/>
      <c r="F154" s="64"/>
      <c r="G154" s="64"/>
      <c r="H154" s="64"/>
      <c r="I154" s="64"/>
      <c r="J154" s="64"/>
      <c r="K154" s="64"/>
      <c r="L154" s="64"/>
      <c r="M154" s="64"/>
      <c r="N154" s="64"/>
      <c r="O154" s="64"/>
      <c r="P154" s="64"/>
      <c r="Q154" s="64"/>
      <c r="R154" s="4"/>
      <c r="S154" s="4"/>
      <c r="T154" s="1"/>
      <c r="U154" s="942"/>
      <c r="V154" s="942"/>
      <c r="W154" s="942"/>
      <c r="X154" s="942"/>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c r="AV154" s="942"/>
      <c r="AW154" s="942"/>
    </row>
    <row r="155" spans="1:49" x14ac:dyDescent="0.15">
      <c r="A155" s="4"/>
      <c r="B155" s="4"/>
      <c r="C155" s="4"/>
      <c r="D155" s="64"/>
      <c r="E155" s="64"/>
      <c r="F155" s="64"/>
      <c r="G155" s="64"/>
      <c r="H155" s="64"/>
      <c r="I155" s="64"/>
      <c r="J155" s="64"/>
      <c r="K155" s="64"/>
      <c r="L155" s="64"/>
      <c r="M155" s="64"/>
      <c r="N155" s="64"/>
      <c r="O155" s="64"/>
      <c r="P155" s="64"/>
      <c r="Q155" s="64"/>
      <c r="R155" s="4"/>
      <c r="S155" s="4"/>
      <c r="T155" s="1"/>
      <c r="U155" s="942"/>
      <c r="V155" s="942"/>
      <c r="W155" s="942"/>
      <c r="X155" s="942"/>
      <c r="Y155" s="942"/>
      <c r="Z155" s="942"/>
      <c r="AA155" s="942"/>
      <c r="AB155" s="942"/>
      <c r="AC155" s="942"/>
      <c r="AD155" s="942"/>
      <c r="AE155" s="942"/>
      <c r="AF155" s="942"/>
      <c r="AG155" s="942"/>
      <c r="AH155" s="942"/>
      <c r="AI155" s="942"/>
      <c r="AJ155" s="942"/>
      <c r="AK155" s="942"/>
      <c r="AL155" s="942"/>
      <c r="AM155" s="942"/>
      <c r="AN155" s="942"/>
      <c r="AO155" s="942"/>
      <c r="AP155" s="942"/>
      <c r="AQ155" s="942"/>
      <c r="AR155" s="942"/>
      <c r="AS155" s="942"/>
      <c r="AT155" s="942"/>
      <c r="AU155" s="942"/>
      <c r="AV155" s="942"/>
      <c r="AW155" s="942"/>
    </row>
    <row r="156" spans="1:49" x14ac:dyDescent="0.15">
      <c r="A156" s="4"/>
      <c r="B156" s="4"/>
      <c r="C156" s="4"/>
      <c r="D156" s="64"/>
      <c r="E156" s="64"/>
      <c r="F156" s="64"/>
      <c r="G156" s="64"/>
      <c r="H156" s="64"/>
      <c r="I156" s="64"/>
      <c r="J156" s="64"/>
      <c r="K156" s="64"/>
      <c r="L156" s="64"/>
      <c r="M156" s="64"/>
      <c r="N156" s="64"/>
      <c r="O156" s="64"/>
      <c r="P156" s="64"/>
      <c r="Q156" s="64"/>
      <c r="R156" s="4"/>
      <c r="S156" s="4"/>
      <c r="T156" s="1"/>
      <c r="U156" s="942"/>
      <c r="V156" s="942"/>
      <c r="W156" s="942"/>
      <c r="X156" s="942"/>
      <c r="Y156" s="942"/>
      <c r="Z156" s="942"/>
      <c r="AA156" s="942"/>
      <c r="AB156" s="942"/>
      <c r="AC156" s="942"/>
      <c r="AD156" s="942"/>
      <c r="AE156" s="942"/>
      <c r="AF156" s="942"/>
      <c r="AG156" s="942"/>
      <c r="AH156" s="942"/>
      <c r="AI156" s="942"/>
      <c r="AJ156" s="942"/>
      <c r="AK156" s="942"/>
      <c r="AL156" s="942"/>
      <c r="AM156" s="942"/>
      <c r="AN156" s="942"/>
      <c r="AO156" s="942"/>
      <c r="AP156" s="942"/>
      <c r="AQ156" s="942"/>
      <c r="AR156" s="942"/>
      <c r="AS156" s="942"/>
      <c r="AT156" s="942"/>
      <c r="AU156" s="942"/>
      <c r="AV156" s="942"/>
      <c r="AW156" s="942"/>
    </row>
    <row r="157" spans="1:49" x14ac:dyDescent="0.15">
      <c r="A157" s="4"/>
      <c r="B157" s="4"/>
      <c r="C157" s="4"/>
      <c r="D157" s="64"/>
      <c r="E157" s="64"/>
      <c r="F157" s="64"/>
      <c r="G157" s="64"/>
      <c r="H157" s="64"/>
      <c r="I157" s="64"/>
      <c r="J157" s="64"/>
      <c r="K157" s="64"/>
      <c r="L157" s="64"/>
      <c r="M157" s="64"/>
      <c r="N157" s="64"/>
      <c r="O157" s="64"/>
      <c r="P157" s="64"/>
      <c r="Q157" s="64"/>
      <c r="R157" s="4"/>
      <c r="S157" s="4"/>
      <c r="T157" s="1"/>
      <c r="U157" s="942"/>
      <c r="V157" s="942"/>
      <c r="W157" s="942"/>
      <c r="X157" s="942"/>
      <c r="Y157" s="942"/>
      <c r="Z157" s="942"/>
      <c r="AA157" s="942"/>
      <c r="AB157" s="942"/>
      <c r="AC157" s="942"/>
      <c r="AD157" s="942"/>
      <c r="AE157" s="942"/>
      <c r="AF157" s="942"/>
      <c r="AG157" s="942"/>
      <c r="AH157" s="942"/>
      <c r="AI157" s="942"/>
      <c r="AJ157" s="942"/>
      <c r="AK157" s="942"/>
      <c r="AL157" s="942"/>
      <c r="AM157" s="942"/>
      <c r="AN157" s="942"/>
      <c r="AO157" s="942"/>
      <c r="AP157" s="942"/>
      <c r="AQ157" s="942"/>
      <c r="AR157" s="942"/>
      <c r="AS157" s="942"/>
      <c r="AT157" s="942"/>
      <c r="AU157" s="942"/>
      <c r="AV157" s="942"/>
      <c r="AW157" s="942"/>
    </row>
    <row r="158" spans="1:49" x14ac:dyDescent="0.15">
      <c r="A158" s="4"/>
      <c r="B158" s="4"/>
      <c r="C158" s="4"/>
      <c r="D158" s="64"/>
      <c r="E158" s="64"/>
      <c r="F158" s="64"/>
      <c r="G158" s="64"/>
      <c r="H158" s="64"/>
      <c r="I158" s="64"/>
      <c r="J158" s="64"/>
      <c r="K158" s="64"/>
      <c r="L158" s="64"/>
      <c r="M158" s="64"/>
      <c r="N158" s="64"/>
      <c r="O158" s="64"/>
      <c r="P158" s="64"/>
      <c r="Q158" s="64"/>
      <c r="R158" s="4"/>
      <c r="S158" s="4"/>
      <c r="T158" s="1"/>
      <c r="U158" s="942"/>
      <c r="V158" s="942"/>
      <c r="W158" s="942"/>
      <c r="X158" s="942"/>
      <c r="Y158" s="942"/>
      <c r="Z158" s="942"/>
      <c r="AA158" s="942"/>
      <c r="AB158" s="942"/>
      <c r="AC158" s="942"/>
      <c r="AD158" s="942"/>
      <c r="AE158" s="942"/>
      <c r="AF158" s="942"/>
      <c r="AG158" s="942"/>
      <c r="AH158" s="942"/>
      <c r="AI158" s="942"/>
      <c r="AJ158" s="942"/>
      <c r="AK158" s="942"/>
      <c r="AL158" s="942"/>
      <c r="AM158" s="942"/>
      <c r="AN158" s="942"/>
      <c r="AO158" s="942"/>
      <c r="AP158" s="942"/>
      <c r="AQ158" s="942"/>
      <c r="AR158" s="942"/>
      <c r="AS158" s="942"/>
      <c r="AT158" s="942"/>
      <c r="AU158" s="942"/>
      <c r="AV158" s="942"/>
      <c r="AW158" s="942"/>
    </row>
    <row r="159" spans="1:49" x14ac:dyDescent="0.15">
      <c r="A159" s="4"/>
      <c r="B159" s="4"/>
      <c r="C159" s="4"/>
      <c r="D159" s="64"/>
      <c r="E159" s="64"/>
      <c r="F159" s="64"/>
      <c r="G159" s="64"/>
      <c r="H159" s="64"/>
      <c r="I159" s="64"/>
      <c r="J159" s="64"/>
      <c r="K159" s="64"/>
      <c r="L159" s="64"/>
      <c r="M159" s="64"/>
      <c r="N159" s="64"/>
      <c r="O159" s="64"/>
      <c r="P159" s="64"/>
      <c r="Q159" s="64"/>
      <c r="R159" s="4"/>
      <c r="S159" s="4"/>
      <c r="T159" s="1"/>
      <c r="U159" s="942"/>
      <c r="V159" s="942"/>
      <c r="W159" s="942"/>
      <c r="X159" s="942"/>
      <c r="Y159" s="942"/>
      <c r="Z159" s="942"/>
      <c r="AA159" s="942"/>
      <c r="AB159" s="942"/>
      <c r="AC159" s="942"/>
      <c r="AD159" s="942"/>
      <c r="AE159" s="942"/>
      <c r="AF159" s="942"/>
      <c r="AG159" s="942"/>
      <c r="AH159" s="942"/>
      <c r="AI159" s="942"/>
      <c r="AJ159" s="942"/>
      <c r="AK159" s="942"/>
      <c r="AL159" s="942"/>
      <c r="AM159" s="942"/>
      <c r="AN159" s="942"/>
      <c r="AO159" s="942"/>
      <c r="AP159" s="942"/>
      <c r="AQ159" s="942"/>
      <c r="AR159" s="942"/>
      <c r="AS159" s="942"/>
      <c r="AT159" s="942"/>
      <c r="AU159" s="942"/>
      <c r="AV159" s="942"/>
      <c r="AW159" s="942"/>
    </row>
    <row r="160" spans="1:49" x14ac:dyDescent="0.15">
      <c r="A160" s="4"/>
      <c r="B160" s="4"/>
      <c r="C160" s="4"/>
      <c r="D160" s="64"/>
      <c r="E160" s="64"/>
      <c r="F160" s="64"/>
      <c r="G160" s="64"/>
      <c r="H160" s="64"/>
      <c r="I160" s="64"/>
      <c r="J160" s="64"/>
      <c r="K160" s="64"/>
      <c r="L160" s="64"/>
      <c r="M160" s="64"/>
      <c r="N160" s="64"/>
      <c r="O160" s="64"/>
      <c r="P160" s="64"/>
      <c r="Q160" s="64"/>
      <c r="R160" s="4"/>
      <c r="S160" s="4"/>
      <c r="T160" s="1"/>
      <c r="U160" s="942"/>
      <c r="V160" s="942"/>
      <c r="W160" s="942"/>
      <c r="X160" s="942"/>
      <c r="Y160" s="942"/>
      <c r="Z160" s="942"/>
      <c r="AA160" s="942"/>
      <c r="AB160" s="942"/>
      <c r="AC160" s="942"/>
      <c r="AD160" s="942"/>
      <c r="AE160" s="942"/>
      <c r="AF160" s="942"/>
      <c r="AG160" s="942"/>
      <c r="AH160" s="942"/>
      <c r="AI160" s="942"/>
      <c r="AJ160" s="942"/>
      <c r="AK160" s="942"/>
      <c r="AL160" s="942"/>
      <c r="AM160" s="942"/>
      <c r="AN160" s="942"/>
      <c r="AO160" s="942"/>
      <c r="AP160" s="942"/>
      <c r="AQ160" s="942"/>
      <c r="AR160" s="942"/>
      <c r="AS160" s="942"/>
      <c r="AT160" s="942"/>
      <c r="AU160" s="942"/>
      <c r="AV160" s="942"/>
      <c r="AW160" s="942"/>
    </row>
    <row r="161" spans="1:49" x14ac:dyDescent="0.15">
      <c r="A161" s="4"/>
      <c r="B161" s="4"/>
      <c r="C161" s="4"/>
      <c r="D161" s="64"/>
      <c r="E161" s="64"/>
      <c r="F161" s="64"/>
      <c r="G161" s="64"/>
      <c r="H161" s="64"/>
      <c r="I161" s="64"/>
      <c r="J161" s="64"/>
      <c r="K161" s="64"/>
      <c r="L161" s="64"/>
      <c r="M161" s="64"/>
      <c r="N161" s="64"/>
      <c r="O161" s="64"/>
      <c r="P161" s="64"/>
      <c r="Q161" s="64"/>
      <c r="R161" s="4"/>
      <c r="S161" s="4"/>
      <c r="T161" s="1"/>
      <c r="U161" s="942"/>
      <c r="V161" s="942"/>
      <c r="W161" s="942"/>
      <c r="X161" s="942"/>
      <c r="Y161" s="942"/>
      <c r="Z161" s="942"/>
      <c r="AA161" s="942"/>
      <c r="AB161" s="942"/>
      <c r="AC161" s="942"/>
      <c r="AD161" s="942"/>
      <c r="AE161" s="942"/>
      <c r="AF161" s="942"/>
      <c r="AG161" s="942"/>
      <c r="AH161" s="942"/>
      <c r="AI161" s="942"/>
      <c r="AJ161" s="942"/>
      <c r="AK161" s="942"/>
      <c r="AL161" s="942"/>
      <c r="AM161" s="942"/>
      <c r="AN161" s="942"/>
      <c r="AO161" s="942"/>
      <c r="AP161" s="942"/>
      <c r="AQ161" s="942"/>
      <c r="AR161" s="942"/>
      <c r="AS161" s="942"/>
      <c r="AT161" s="942"/>
      <c r="AU161" s="942"/>
      <c r="AV161" s="942"/>
      <c r="AW161" s="942"/>
    </row>
    <row r="162" spans="1:49" x14ac:dyDescent="0.15">
      <c r="A162" s="4"/>
      <c r="B162" s="4"/>
      <c r="C162" s="4"/>
      <c r="D162" s="64"/>
      <c r="E162" s="64"/>
      <c r="F162" s="64"/>
      <c r="G162" s="64"/>
      <c r="H162" s="64"/>
      <c r="I162" s="64"/>
      <c r="J162" s="64"/>
      <c r="K162" s="64"/>
      <c r="L162" s="64"/>
      <c r="M162" s="64"/>
      <c r="N162" s="64"/>
      <c r="O162" s="64"/>
      <c r="P162" s="64"/>
      <c r="Q162" s="64"/>
      <c r="R162" s="4"/>
      <c r="S162" s="4"/>
      <c r="T162" s="1"/>
      <c r="U162" s="942"/>
      <c r="V162" s="942"/>
      <c r="W162" s="942"/>
      <c r="X162" s="942"/>
      <c r="Y162" s="942"/>
      <c r="Z162" s="942"/>
      <c r="AA162" s="942"/>
      <c r="AB162" s="942"/>
      <c r="AC162" s="942"/>
      <c r="AD162" s="942"/>
      <c r="AE162" s="942"/>
      <c r="AF162" s="942"/>
      <c r="AG162" s="942"/>
      <c r="AH162" s="942"/>
      <c r="AI162" s="942"/>
      <c r="AJ162" s="942"/>
      <c r="AK162" s="942"/>
      <c r="AL162" s="942"/>
      <c r="AM162" s="942"/>
      <c r="AN162" s="942"/>
      <c r="AO162" s="942"/>
      <c r="AP162" s="942"/>
      <c r="AQ162" s="942"/>
      <c r="AR162" s="942"/>
      <c r="AS162" s="942"/>
      <c r="AT162" s="942"/>
      <c r="AU162" s="942"/>
      <c r="AV162" s="942"/>
      <c r="AW162" s="942"/>
    </row>
    <row r="163" spans="1:49" x14ac:dyDescent="0.15">
      <c r="A163" s="4"/>
      <c r="B163" s="4"/>
      <c r="C163" s="4"/>
      <c r="D163" s="64"/>
      <c r="E163" s="64"/>
      <c r="F163" s="64"/>
      <c r="G163" s="64"/>
      <c r="H163" s="64"/>
      <c r="I163" s="64"/>
      <c r="J163" s="64"/>
      <c r="K163" s="64"/>
      <c r="L163" s="64"/>
      <c r="M163" s="64"/>
      <c r="N163" s="64"/>
      <c r="O163" s="64"/>
      <c r="P163" s="64"/>
      <c r="Q163" s="64"/>
      <c r="R163" s="4"/>
      <c r="S163" s="4"/>
      <c r="T163" s="1"/>
      <c r="U163" s="942"/>
      <c r="V163" s="942"/>
      <c r="W163" s="942"/>
      <c r="X163" s="942"/>
      <c r="Y163" s="942"/>
      <c r="Z163" s="942"/>
      <c r="AA163" s="942"/>
      <c r="AB163" s="942"/>
      <c r="AC163" s="942"/>
      <c r="AD163" s="942"/>
      <c r="AE163" s="942"/>
      <c r="AF163" s="942"/>
      <c r="AG163" s="942"/>
      <c r="AH163" s="942"/>
      <c r="AI163" s="942"/>
      <c r="AJ163" s="942"/>
      <c r="AK163" s="942"/>
      <c r="AL163" s="942"/>
      <c r="AM163" s="942"/>
      <c r="AN163" s="942"/>
      <c r="AO163" s="942"/>
      <c r="AP163" s="942"/>
      <c r="AQ163" s="942"/>
      <c r="AR163" s="942"/>
      <c r="AS163" s="942"/>
      <c r="AT163" s="942"/>
      <c r="AU163" s="942"/>
      <c r="AV163" s="942"/>
      <c r="AW163" s="942"/>
    </row>
    <row r="164" spans="1:49" x14ac:dyDescent="0.15">
      <c r="A164" s="4"/>
      <c r="B164" s="4"/>
      <c r="C164" s="4"/>
      <c r="D164" s="64"/>
      <c r="E164" s="64"/>
      <c r="F164" s="64"/>
      <c r="G164" s="64"/>
      <c r="H164" s="64"/>
      <c r="I164" s="64"/>
      <c r="J164" s="64"/>
      <c r="K164" s="64"/>
      <c r="L164" s="64"/>
      <c r="M164" s="64"/>
      <c r="N164" s="64"/>
      <c r="O164" s="64"/>
      <c r="P164" s="64"/>
      <c r="Q164" s="64"/>
      <c r="R164" s="4"/>
      <c r="S164" s="4"/>
      <c r="T164" s="1"/>
      <c r="U164" s="942"/>
      <c r="V164" s="942"/>
      <c r="W164" s="942"/>
      <c r="X164" s="942"/>
      <c r="Y164" s="942"/>
      <c r="Z164" s="942"/>
      <c r="AA164" s="942"/>
      <c r="AB164" s="942"/>
      <c r="AC164" s="942"/>
      <c r="AD164" s="942"/>
      <c r="AE164" s="942"/>
      <c r="AF164" s="942"/>
      <c r="AG164" s="942"/>
      <c r="AH164" s="942"/>
      <c r="AI164" s="942"/>
      <c r="AJ164" s="942"/>
      <c r="AK164" s="942"/>
      <c r="AL164" s="942"/>
      <c r="AM164" s="942"/>
      <c r="AN164" s="942"/>
      <c r="AO164" s="942"/>
      <c r="AP164" s="942"/>
      <c r="AQ164" s="942"/>
      <c r="AR164" s="942"/>
      <c r="AS164" s="942"/>
      <c r="AT164" s="942"/>
      <c r="AU164" s="942"/>
      <c r="AV164" s="942"/>
      <c r="AW164" s="942"/>
    </row>
    <row r="165" spans="1:49" x14ac:dyDescent="0.15">
      <c r="A165" s="4"/>
      <c r="B165" s="4"/>
      <c r="C165" s="4"/>
      <c r="D165" s="64"/>
      <c r="E165" s="64"/>
      <c r="F165" s="64"/>
      <c r="G165" s="64"/>
      <c r="H165" s="64"/>
      <c r="I165" s="64"/>
      <c r="J165" s="64"/>
      <c r="K165" s="64"/>
      <c r="L165" s="64"/>
      <c r="M165" s="64"/>
      <c r="N165" s="64"/>
      <c r="O165" s="64"/>
      <c r="P165" s="64"/>
      <c r="Q165" s="64"/>
      <c r="R165" s="4"/>
      <c r="S165" s="4"/>
      <c r="T165" s="1"/>
      <c r="U165" s="942"/>
      <c r="V165" s="942"/>
      <c r="W165" s="942"/>
      <c r="X165" s="942"/>
      <c r="Y165" s="942"/>
      <c r="Z165" s="942"/>
      <c r="AA165" s="942"/>
      <c r="AB165" s="942"/>
      <c r="AC165" s="942"/>
      <c r="AD165" s="942"/>
      <c r="AE165" s="942"/>
      <c r="AF165" s="942"/>
      <c r="AG165" s="942"/>
      <c r="AH165" s="942"/>
      <c r="AI165" s="942"/>
      <c r="AJ165" s="942"/>
      <c r="AK165" s="942"/>
      <c r="AL165" s="942"/>
      <c r="AM165" s="942"/>
      <c r="AN165" s="942"/>
      <c r="AO165" s="942"/>
      <c r="AP165" s="942"/>
      <c r="AQ165" s="942"/>
      <c r="AR165" s="942"/>
      <c r="AS165" s="942"/>
      <c r="AT165" s="942"/>
      <c r="AU165" s="942"/>
      <c r="AV165" s="942"/>
      <c r="AW165" s="942"/>
    </row>
    <row r="166" spans="1:49" x14ac:dyDescent="0.15">
      <c r="A166" s="4"/>
      <c r="B166" s="4"/>
      <c r="C166" s="4"/>
      <c r="D166" s="64"/>
      <c r="E166" s="64"/>
      <c r="F166" s="64"/>
      <c r="G166" s="64"/>
      <c r="H166" s="64"/>
      <c r="I166" s="64"/>
      <c r="J166" s="64"/>
      <c r="K166" s="64"/>
      <c r="L166" s="64"/>
      <c r="M166" s="64"/>
      <c r="N166" s="64"/>
      <c r="O166" s="64"/>
      <c r="P166" s="64"/>
      <c r="Q166" s="64"/>
      <c r="R166" s="4"/>
      <c r="S166" s="4"/>
      <c r="T166" s="1"/>
      <c r="U166" s="942"/>
      <c r="V166" s="942"/>
      <c r="W166" s="942"/>
      <c r="X166" s="942"/>
      <c r="Y166" s="942"/>
      <c r="Z166" s="942"/>
      <c r="AA166" s="942"/>
      <c r="AB166" s="942"/>
      <c r="AC166" s="942"/>
      <c r="AD166" s="942"/>
      <c r="AE166" s="942"/>
      <c r="AF166" s="942"/>
      <c r="AG166" s="942"/>
      <c r="AH166" s="942"/>
      <c r="AI166" s="942"/>
      <c r="AJ166" s="942"/>
      <c r="AK166" s="942"/>
      <c r="AL166" s="942"/>
      <c r="AM166" s="942"/>
      <c r="AN166" s="942"/>
      <c r="AO166" s="942"/>
      <c r="AP166" s="942"/>
      <c r="AQ166" s="942"/>
      <c r="AR166" s="942"/>
      <c r="AS166" s="942"/>
      <c r="AT166" s="942"/>
      <c r="AU166" s="942"/>
      <c r="AV166" s="942"/>
      <c r="AW166" s="942"/>
    </row>
    <row r="167" spans="1:49" x14ac:dyDescent="0.15">
      <c r="A167" s="1"/>
      <c r="B167" s="937"/>
      <c r="C167" s="441"/>
      <c r="D167" s="441"/>
      <c r="E167" s="441"/>
      <c r="F167" s="441"/>
      <c r="G167" s="441"/>
      <c r="H167" s="441"/>
      <c r="I167" s="441"/>
      <c r="J167" s="1238"/>
      <c r="K167" s="1"/>
      <c r="L167" s="1"/>
      <c r="M167" s="1"/>
      <c r="N167" s="1"/>
      <c r="O167" s="1"/>
      <c r="P167" s="1"/>
      <c r="Q167" s="1"/>
      <c r="R167" s="1"/>
      <c r="S167" s="1"/>
      <c r="T167" s="1"/>
      <c r="U167" s="942"/>
      <c r="V167" s="942"/>
      <c r="W167" s="942"/>
      <c r="X167" s="942"/>
      <c r="Y167" s="942"/>
      <c r="Z167" s="942"/>
      <c r="AA167" s="942"/>
      <c r="AB167" s="942"/>
      <c r="AC167" s="942"/>
      <c r="AD167" s="942"/>
      <c r="AE167" s="942"/>
      <c r="AF167" s="942"/>
      <c r="AG167" s="942"/>
      <c r="AH167" s="942"/>
      <c r="AI167" s="942"/>
      <c r="AJ167" s="942"/>
      <c r="AK167" s="942"/>
      <c r="AL167" s="942"/>
      <c r="AM167" s="942"/>
      <c r="AN167" s="942"/>
      <c r="AO167" s="942"/>
      <c r="AP167" s="942"/>
      <c r="AQ167" s="942"/>
      <c r="AR167" s="942"/>
      <c r="AS167" s="942"/>
      <c r="AT167" s="942"/>
      <c r="AU167" s="942"/>
      <c r="AV167" s="942"/>
      <c r="AW167" s="942"/>
    </row>
    <row r="168" spans="1:49" x14ac:dyDescent="0.15">
      <c r="A168" s="1"/>
      <c r="B168" s="937"/>
      <c r="C168" s="441"/>
      <c r="D168" s="441"/>
      <c r="E168" s="441"/>
      <c r="F168" s="441"/>
      <c r="G168" s="441"/>
      <c r="H168" s="441"/>
      <c r="I168" s="441"/>
      <c r="J168" s="441"/>
      <c r="K168" s="1"/>
      <c r="L168" s="1"/>
      <c r="M168" s="1"/>
      <c r="N168" s="1"/>
      <c r="O168" s="1"/>
      <c r="P168" s="1"/>
      <c r="Q168" s="1"/>
      <c r="R168" s="1"/>
      <c r="S168" s="1"/>
      <c r="T168" s="1"/>
      <c r="U168" s="942"/>
      <c r="V168" s="942"/>
      <c r="W168" s="942"/>
      <c r="X168" s="942"/>
      <c r="Y168" s="942"/>
      <c r="Z168" s="942"/>
      <c r="AA168" s="942"/>
      <c r="AB168" s="942"/>
      <c r="AC168" s="942"/>
      <c r="AD168" s="942"/>
      <c r="AE168" s="942"/>
      <c r="AF168" s="942"/>
      <c r="AG168" s="942"/>
      <c r="AH168" s="942"/>
      <c r="AI168" s="942"/>
      <c r="AJ168" s="942"/>
      <c r="AK168" s="942"/>
      <c r="AL168" s="942"/>
      <c r="AM168" s="942"/>
      <c r="AN168" s="942"/>
      <c r="AO168" s="942"/>
      <c r="AP168" s="942"/>
      <c r="AQ168" s="942"/>
      <c r="AR168" s="942"/>
      <c r="AS168" s="942"/>
      <c r="AT168" s="942"/>
      <c r="AU168" s="942"/>
      <c r="AV168" s="942"/>
      <c r="AW168" s="942"/>
    </row>
    <row r="169" spans="1:49" x14ac:dyDescent="0.15">
      <c r="A169" s="1"/>
      <c r="B169" s="937"/>
      <c r="C169" s="441"/>
      <c r="D169" s="441"/>
      <c r="E169" s="441"/>
      <c r="F169" s="441"/>
      <c r="G169" s="441"/>
      <c r="H169" s="441"/>
      <c r="I169" s="441"/>
      <c r="J169" s="1238"/>
      <c r="K169" s="1"/>
      <c r="L169" s="1"/>
      <c r="M169" s="1"/>
      <c r="N169" s="1"/>
      <c r="O169" s="1"/>
      <c r="P169" s="1"/>
      <c r="Q169" s="1"/>
      <c r="R169" s="1"/>
      <c r="S169" s="1"/>
      <c r="T169" s="1"/>
      <c r="U169" s="942"/>
      <c r="V169" s="942"/>
      <c r="W169" s="942"/>
      <c r="X169" s="942"/>
      <c r="Y169" s="942"/>
      <c r="Z169" s="942"/>
      <c r="AA169" s="942"/>
      <c r="AB169" s="942"/>
      <c r="AC169" s="942"/>
      <c r="AD169" s="942"/>
      <c r="AE169" s="942"/>
      <c r="AF169" s="942"/>
      <c r="AG169" s="942"/>
      <c r="AH169" s="942"/>
      <c r="AI169" s="942"/>
      <c r="AJ169" s="942"/>
      <c r="AK169" s="942"/>
      <c r="AL169" s="942"/>
      <c r="AM169" s="942"/>
      <c r="AN169" s="942"/>
      <c r="AO169" s="942"/>
      <c r="AP169" s="942"/>
      <c r="AQ169" s="942"/>
      <c r="AR169" s="942"/>
      <c r="AS169" s="942"/>
      <c r="AT169" s="942"/>
      <c r="AU169" s="942"/>
      <c r="AV169" s="942"/>
      <c r="AW169" s="942"/>
    </row>
    <row r="170" spans="1:49" x14ac:dyDescent="0.15">
      <c r="A170" s="1"/>
      <c r="B170" s="937"/>
      <c r="C170" s="441"/>
      <c r="D170" s="441"/>
      <c r="E170" s="441"/>
      <c r="F170" s="441"/>
      <c r="G170" s="441"/>
      <c r="H170" s="441"/>
      <c r="I170" s="441"/>
      <c r="J170" s="441"/>
      <c r="K170" s="1"/>
      <c r="L170" s="1"/>
      <c r="M170" s="1"/>
      <c r="N170" s="1"/>
      <c r="O170" s="1"/>
      <c r="P170" s="1"/>
      <c r="Q170" s="1"/>
      <c r="R170" s="1"/>
      <c r="S170" s="1"/>
      <c r="T170" s="1"/>
      <c r="U170" s="942"/>
      <c r="V170" s="942"/>
      <c r="W170" s="942"/>
      <c r="X170" s="942"/>
      <c r="Y170" s="942"/>
      <c r="Z170" s="942"/>
      <c r="AA170" s="942"/>
      <c r="AB170" s="942"/>
      <c r="AC170" s="942"/>
      <c r="AD170" s="942"/>
      <c r="AE170" s="942"/>
      <c r="AF170" s="942"/>
      <c r="AG170" s="942"/>
      <c r="AH170" s="942"/>
      <c r="AI170" s="942"/>
      <c r="AJ170" s="942"/>
      <c r="AK170" s="942"/>
      <c r="AL170" s="942"/>
      <c r="AM170" s="942"/>
      <c r="AN170" s="942"/>
      <c r="AO170" s="942"/>
      <c r="AP170" s="942"/>
      <c r="AQ170" s="942"/>
      <c r="AR170" s="942"/>
      <c r="AS170" s="942"/>
      <c r="AT170" s="942"/>
      <c r="AU170" s="942"/>
      <c r="AV170" s="942"/>
      <c r="AW170" s="942"/>
    </row>
    <row r="171" spans="1:49" x14ac:dyDescent="0.15">
      <c r="A171" s="1"/>
      <c r="B171" s="937"/>
      <c r="C171" s="441"/>
      <c r="D171" s="441"/>
      <c r="E171" s="441"/>
      <c r="F171" s="441"/>
      <c r="G171" s="441"/>
      <c r="H171" s="441"/>
      <c r="I171" s="441"/>
      <c r="J171" s="441"/>
      <c r="K171" s="1"/>
      <c r="L171" s="1"/>
      <c r="M171" s="1"/>
      <c r="N171" s="1"/>
      <c r="O171" s="1"/>
      <c r="P171" s="1"/>
      <c r="Q171" s="1"/>
      <c r="R171" s="1"/>
      <c r="S171" s="1"/>
      <c r="T171" s="1"/>
      <c r="U171" s="942"/>
      <c r="V171" s="942"/>
      <c r="W171" s="942"/>
      <c r="X171" s="942"/>
      <c r="Y171" s="942"/>
      <c r="Z171" s="942"/>
      <c r="AA171" s="942"/>
      <c r="AB171" s="942"/>
      <c r="AC171" s="942"/>
      <c r="AD171" s="942"/>
      <c r="AE171" s="942"/>
      <c r="AF171" s="942"/>
      <c r="AG171" s="942"/>
      <c r="AH171" s="942"/>
      <c r="AI171" s="942"/>
      <c r="AJ171" s="942"/>
      <c r="AK171" s="942"/>
      <c r="AL171" s="942"/>
      <c r="AM171" s="942"/>
      <c r="AN171" s="942"/>
      <c r="AO171" s="942"/>
      <c r="AP171" s="942"/>
      <c r="AQ171" s="942"/>
      <c r="AR171" s="942"/>
      <c r="AS171" s="942"/>
      <c r="AT171" s="942"/>
      <c r="AU171" s="942"/>
      <c r="AV171" s="942"/>
      <c r="AW171" s="942"/>
    </row>
    <row r="172" spans="1:49" x14ac:dyDescent="0.15">
      <c r="A172" s="1"/>
      <c r="B172" s="937"/>
      <c r="C172" s="441"/>
      <c r="D172" s="441"/>
      <c r="E172" s="441"/>
      <c r="F172" s="441"/>
      <c r="G172" s="441"/>
      <c r="H172" s="441"/>
      <c r="I172" s="441"/>
      <c r="J172" s="441"/>
      <c r="K172" s="1"/>
      <c r="L172" s="1"/>
      <c r="M172" s="1"/>
      <c r="N172" s="1"/>
      <c r="O172" s="1"/>
      <c r="P172" s="1"/>
      <c r="Q172" s="1"/>
      <c r="R172" s="1"/>
      <c r="S172" s="1"/>
      <c r="T172" s="1"/>
      <c r="U172" s="942"/>
      <c r="V172" s="942"/>
      <c r="W172" s="942"/>
      <c r="X172" s="942"/>
      <c r="Y172" s="942"/>
      <c r="Z172" s="942"/>
      <c r="AA172" s="942"/>
      <c r="AB172" s="942"/>
      <c r="AC172" s="942"/>
      <c r="AD172" s="942"/>
      <c r="AE172" s="942"/>
      <c r="AF172" s="942"/>
      <c r="AG172" s="942"/>
      <c r="AH172" s="942"/>
      <c r="AI172" s="942"/>
      <c r="AJ172" s="942"/>
      <c r="AK172" s="942"/>
      <c r="AL172" s="942"/>
      <c r="AM172" s="942"/>
      <c r="AN172" s="942"/>
      <c r="AO172" s="942"/>
      <c r="AP172" s="942"/>
      <c r="AQ172" s="942"/>
      <c r="AR172" s="942"/>
      <c r="AS172" s="942"/>
      <c r="AT172" s="942"/>
      <c r="AU172" s="942"/>
      <c r="AV172" s="942"/>
      <c r="AW172" s="942"/>
    </row>
    <row r="173" spans="1:49" x14ac:dyDescent="0.15">
      <c r="A173" s="1"/>
      <c r="B173" s="937"/>
      <c r="C173" s="441"/>
      <c r="D173" s="441"/>
      <c r="E173" s="441"/>
      <c r="F173" s="441"/>
      <c r="G173" s="441"/>
      <c r="H173" s="441"/>
      <c r="I173" s="441"/>
      <c r="J173" s="441"/>
      <c r="K173" s="1"/>
      <c r="L173" s="1"/>
      <c r="M173" s="1"/>
      <c r="N173" s="1"/>
      <c r="O173" s="1"/>
      <c r="P173" s="1"/>
      <c r="Q173" s="1"/>
      <c r="R173" s="1"/>
      <c r="S173" s="1"/>
      <c r="T173" s="1"/>
      <c r="U173" s="942"/>
      <c r="V173" s="942"/>
      <c r="W173" s="942"/>
      <c r="X173" s="942"/>
      <c r="Y173" s="942"/>
      <c r="Z173" s="942"/>
      <c r="AA173" s="942"/>
      <c r="AB173" s="942"/>
      <c r="AC173" s="942"/>
      <c r="AD173" s="942"/>
      <c r="AE173" s="942"/>
      <c r="AF173" s="942"/>
      <c r="AG173" s="942"/>
      <c r="AH173" s="942"/>
      <c r="AI173" s="942"/>
      <c r="AJ173" s="942"/>
      <c r="AK173" s="942"/>
      <c r="AL173" s="942"/>
      <c r="AM173" s="942"/>
      <c r="AN173" s="942"/>
      <c r="AO173" s="942"/>
      <c r="AP173" s="942"/>
      <c r="AQ173" s="942"/>
      <c r="AR173" s="942"/>
      <c r="AS173" s="942"/>
      <c r="AT173" s="942"/>
      <c r="AU173" s="942"/>
      <c r="AV173" s="942"/>
      <c r="AW173" s="942"/>
    </row>
    <row r="174" spans="1:49" x14ac:dyDescent="0.15">
      <c r="A174" s="1"/>
      <c r="B174" s="937"/>
      <c r="C174" s="441"/>
      <c r="D174" s="441"/>
      <c r="E174" s="441"/>
      <c r="F174" s="441"/>
      <c r="G174" s="441"/>
      <c r="H174" s="441"/>
      <c r="I174" s="441"/>
      <c r="J174" s="441"/>
      <c r="K174" s="1"/>
      <c r="L174" s="1"/>
      <c r="M174" s="1"/>
      <c r="N174" s="1"/>
      <c r="O174" s="1"/>
      <c r="P174" s="1"/>
      <c r="Q174" s="1"/>
      <c r="R174" s="1"/>
      <c r="S174" s="1"/>
      <c r="T174" s="1"/>
      <c r="U174" s="942"/>
      <c r="V174" s="942"/>
      <c r="W174" s="942"/>
      <c r="X174" s="942"/>
      <c r="Y174" s="942"/>
      <c r="Z174" s="942"/>
      <c r="AA174" s="942"/>
      <c r="AB174" s="942"/>
      <c r="AC174" s="942"/>
      <c r="AD174" s="942"/>
      <c r="AE174" s="942"/>
      <c r="AF174" s="942"/>
      <c r="AG174" s="942"/>
      <c r="AH174" s="942"/>
      <c r="AI174" s="942"/>
      <c r="AJ174" s="942"/>
      <c r="AK174" s="942"/>
      <c r="AL174" s="942"/>
      <c r="AM174" s="942"/>
      <c r="AN174" s="942"/>
      <c r="AO174" s="942"/>
      <c r="AP174" s="942"/>
      <c r="AQ174" s="942"/>
      <c r="AR174" s="942"/>
      <c r="AS174" s="942"/>
      <c r="AT174" s="942"/>
      <c r="AU174" s="942"/>
      <c r="AV174" s="942"/>
      <c r="AW174" s="942"/>
    </row>
    <row r="175" spans="1:49" x14ac:dyDescent="0.15">
      <c r="A175" s="1"/>
      <c r="B175" s="937"/>
      <c r="C175" s="441"/>
      <c r="D175" s="441"/>
      <c r="E175" s="441"/>
      <c r="F175" s="441"/>
      <c r="G175" s="441"/>
      <c r="H175" s="441"/>
      <c r="I175" s="441"/>
      <c r="J175" s="441"/>
      <c r="K175" s="1"/>
      <c r="L175" s="1"/>
      <c r="M175" s="1"/>
      <c r="N175" s="1"/>
      <c r="O175" s="1"/>
      <c r="P175" s="1"/>
      <c r="Q175" s="1"/>
      <c r="R175" s="1"/>
      <c r="S175" s="1"/>
      <c r="T175" s="1"/>
      <c r="U175" s="942"/>
      <c r="V175" s="942"/>
      <c r="W175" s="942"/>
      <c r="X175" s="942"/>
      <c r="Y175" s="942"/>
      <c r="Z175" s="942"/>
      <c r="AA175" s="942"/>
      <c r="AB175" s="942"/>
      <c r="AC175" s="942"/>
      <c r="AD175" s="942"/>
      <c r="AE175" s="942"/>
      <c r="AF175" s="942"/>
      <c r="AG175" s="942"/>
      <c r="AH175" s="942"/>
      <c r="AI175" s="942"/>
      <c r="AJ175" s="942"/>
      <c r="AK175" s="942"/>
      <c r="AL175" s="942"/>
      <c r="AM175" s="942"/>
      <c r="AN175" s="942"/>
      <c r="AO175" s="942"/>
      <c r="AP175" s="942"/>
      <c r="AQ175" s="942"/>
      <c r="AR175" s="942"/>
      <c r="AS175" s="942"/>
      <c r="AT175" s="942"/>
      <c r="AU175" s="942"/>
      <c r="AV175" s="942"/>
      <c r="AW175" s="942"/>
    </row>
    <row r="176" spans="1:49" x14ac:dyDescent="0.15">
      <c r="A176" s="1"/>
      <c r="B176" s="937"/>
      <c r="C176" s="441"/>
      <c r="D176" s="441"/>
      <c r="E176" s="441"/>
      <c r="F176" s="441"/>
      <c r="G176" s="441"/>
      <c r="H176" s="441"/>
      <c r="I176" s="441"/>
      <c r="J176" s="441"/>
      <c r="K176" s="1"/>
      <c r="L176" s="1"/>
      <c r="M176" s="1"/>
      <c r="N176" s="1"/>
      <c r="O176" s="1"/>
      <c r="P176" s="1"/>
      <c r="Q176" s="1"/>
      <c r="R176" s="1"/>
      <c r="S176" s="1"/>
      <c r="T176" s="1"/>
      <c r="U176" s="942"/>
      <c r="V176" s="942"/>
      <c r="W176" s="942"/>
      <c r="X176" s="942"/>
      <c r="Y176" s="942"/>
      <c r="Z176" s="942"/>
      <c r="AA176" s="942"/>
      <c r="AB176" s="942"/>
      <c r="AC176" s="942"/>
      <c r="AD176" s="942"/>
      <c r="AE176" s="942"/>
      <c r="AF176" s="942"/>
      <c r="AG176" s="942"/>
      <c r="AH176" s="942"/>
      <c r="AI176" s="942"/>
      <c r="AJ176" s="942"/>
      <c r="AK176" s="942"/>
      <c r="AL176" s="942"/>
      <c r="AM176" s="942"/>
      <c r="AN176" s="942"/>
      <c r="AO176" s="942"/>
      <c r="AP176" s="942"/>
      <c r="AQ176" s="942"/>
      <c r="AR176" s="942"/>
      <c r="AS176" s="942"/>
      <c r="AT176" s="942"/>
      <c r="AU176" s="942"/>
      <c r="AV176" s="942"/>
      <c r="AW176" s="942"/>
    </row>
    <row r="177" spans="1:49" x14ac:dyDescent="0.15">
      <c r="A177" s="1"/>
      <c r="B177" s="937"/>
      <c r="C177" s="441"/>
      <c r="D177" s="441"/>
      <c r="E177" s="441"/>
      <c r="F177" s="441"/>
      <c r="G177" s="441"/>
      <c r="H177" s="441"/>
      <c r="I177" s="441"/>
      <c r="J177" s="441"/>
      <c r="K177" s="1"/>
      <c r="L177" s="1"/>
      <c r="M177" s="1"/>
      <c r="N177" s="1"/>
      <c r="O177" s="1"/>
      <c r="P177" s="1"/>
      <c r="Q177" s="1"/>
      <c r="R177" s="1"/>
      <c r="S177" s="1"/>
      <c r="T177" s="1"/>
      <c r="U177" s="942"/>
      <c r="V177" s="942"/>
      <c r="W177" s="942"/>
      <c r="X177" s="942"/>
      <c r="Y177" s="942"/>
      <c r="Z177" s="942"/>
      <c r="AA177" s="942"/>
      <c r="AB177" s="942"/>
      <c r="AC177" s="942"/>
      <c r="AD177" s="942"/>
      <c r="AE177" s="942"/>
      <c r="AF177" s="942"/>
      <c r="AG177" s="942"/>
      <c r="AH177" s="942"/>
      <c r="AI177" s="942"/>
      <c r="AJ177" s="942"/>
      <c r="AK177" s="942"/>
      <c r="AL177" s="942"/>
      <c r="AM177" s="942"/>
      <c r="AN177" s="942"/>
      <c r="AO177" s="942"/>
      <c r="AP177" s="942"/>
      <c r="AQ177" s="942"/>
      <c r="AR177" s="942"/>
      <c r="AS177" s="942"/>
      <c r="AT177" s="942"/>
      <c r="AU177" s="942"/>
      <c r="AV177" s="942"/>
      <c r="AW177" s="942"/>
    </row>
    <row r="178" spans="1:49" x14ac:dyDescent="0.15">
      <c r="A178" s="1"/>
      <c r="B178" s="937"/>
      <c r="C178" s="441"/>
      <c r="D178" s="441"/>
      <c r="E178" s="441"/>
      <c r="F178" s="441"/>
      <c r="G178" s="441"/>
      <c r="H178" s="441"/>
      <c r="I178" s="441"/>
      <c r="J178" s="441"/>
      <c r="K178" s="1"/>
      <c r="L178" s="1"/>
      <c r="M178" s="1"/>
      <c r="N178" s="1"/>
      <c r="O178" s="1"/>
      <c r="P178" s="1"/>
      <c r="Q178" s="1"/>
      <c r="R178" s="1"/>
      <c r="S178" s="1"/>
      <c r="T178" s="1"/>
      <c r="U178" s="942"/>
      <c r="V178" s="942"/>
      <c r="W178" s="942"/>
      <c r="X178" s="942"/>
      <c r="Y178" s="942"/>
      <c r="Z178" s="942"/>
      <c r="AA178" s="942"/>
      <c r="AB178" s="942"/>
      <c r="AC178" s="942"/>
      <c r="AD178" s="942"/>
      <c r="AE178" s="942"/>
      <c r="AF178" s="942"/>
      <c r="AG178" s="942"/>
      <c r="AH178" s="942"/>
      <c r="AI178" s="942"/>
      <c r="AJ178" s="942"/>
      <c r="AK178" s="942"/>
      <c r="AL178" s="942"/>
      <c r="AM178" s="942"/>
      <c r="AN178" s="942"/>
      <c r="AO178" s="942"/>
      <c r="AP178" s="942"/>
      <c r="AQ178" s="942"/>
      <c r="AR178" s="942"/>
      <c r="AS178" s="942"/>
      <c r="AT178" s="942"/>
      <c r="AU178" s="942"/>
      <c r="AV178" s="942"/>
      <c r="AW178" s="942"/>
    </row>
    <row r="179" spans="1:49" x14ac:dyDescent="0.15">
      <c r="A179" s="1"/>
      <c r="B179" s="937"/>
      <c r="C179" s="441"/>
      <c r="D179" s="441"/>
      <c r="E179" s="441"/>
      <c r="F179" s="441"/>
      <c r="G179" s="441"/>
      <c r="H179" s="441"/>
      <c r="I179" s="441"/>
      <c r="J179" s="441"/>
      <c r="K179" s="441"/>
      <c r="L179" s="441"/>
      <c r="M179" s="937"/>
      <c r="N179" s="937"/>
      <c r="O179" s="937"/>
      <c r="P179" s="937"/>
      <c r="Q179" s="937"/>
      <c r="R179" s="937"/>
      <c r="S179" s="937"/>
      <c r="T179" s="942"/>
      <c r="U179" s="942"/>
      <c r="V179" s="942"/>
      <c r="W179" s="942"/>
      <c r="X179" s="942"/>
      <c r="Y179" s="942"/>
      <c r="Z179" s="942"/>
      <c r="AA179" s="942"/>
      <c r="AB179" s="942"/>
      <c r="AC179" s="942"/>
      <c r="AD179" s="942"/>
      <c r="AE179" s="942"/>
      <c r="AF179" s="942"/>
      <c r="AG179" s="942"/>
      <c r="AH179" s="942"/>
      <c r="AI179" s="942"/>
      <c r="AJ179" s="942"/>
      <c r="AK179" s="942"/>
      <c r="AL179" s="942"/>
      <c r="AM179" s="942"/>
      <c r="AN179" s="942"/>
      <c r="AO179" s="942"/>
      <c r="AP179" s="942"/>
      <c r="AQ179" s="942"/>
      <c r="AR179" s="942"/>
      <c r="AS179" s="942"/>
      <c r="AT179" s="942"/>
      <c r="AU179" s="942"/>
      <c r="AV179" s="942"/>
      <c r="AW179" s="942"/>
    </row>
    <row r="180" spans="1:49" x14ac:dyDescent="0.15">
      <c r="A180" s="1"/>
      <c r="B180" s="937"/>
      <c r="C180" s="441"/>
      <c r="D180" s="441"/>
      <c r="E180" s="441"/>
      <c r="F180" s="441"/>
      <c r="G180" s="441"/>
      <c r="H180" s="441"/>
      <c r="I180" s="441"/>
      <c r="J180" s="441"/>
      <c r="K180" s="441"/>
      <c r="L180" s="441"/>
      <c r="M180" s="937"/>
      <c r="N180" s="937"/>
      <c r="O180" s="937"/>
      <c r="P180" s="937"/>
      <c r="Q180" s="937"/>
      <c r="R180" s="937"/>
      <c r="S180" s="937"/>
      <c r="T180" s="942"/>
      <c r="U180" s="942"/>
      <c r="V180" s="942"/>
      <c r="W180" s="942"/>
      <c r="X180" s="942"/>
      <c r="Y180" s="942"/>
      <c r="Z180" s="942"/>
      <c r="AA180" s="942"/>
      <c r="AB180" s="942"/>
      <c r="AC180" s="942"/>
      <c r="AD180" s="942"/>
      <c r="AE180" s="942"/>
      <c r="AF180" s="942"/>
      <c r="AG180" s="942"/>
      <c r="AH180" s="942"/>
      <c r="AI180" s="942"/>
      <c r="AJ180" s="942"/>
      <c r="AK180" s="942"/>
      <c r="AL180" s="942"/>
      <c r="AM180" s="942"/>
      <c r="AN180" s="942"/>
      <c r="AO180" s="942"/>
      <c r="AP180" s="942"/>
      <c r="AQ180" s="942"/>
      <c r="AR180" s="942"/>
      <c r="AS180" s="942"/>
      <c r="AT180" s="942"/>
      <c r="AU180" s="942"/>
      <c r="AV180" s="942"/>
      <c r="AW180" s="942"/>
    </row>
    <row r="181" spans="1:49" x14ac:dyDescent="0.15">
      <c r="A181" s="1"/>
      <c r="B181" s="937"/>
      <c r="C181" s="937"/>
      <c r="D181" s="937"/>
      <c r="E181" s="937"/>
      <c r="F181" s="441"/>
      <c r="G181" s="441"/>
      <c r="H181" s="441"/>
      <c r="I181" s="441"/>
      <c r="J181" s="441"/>
      <c r="K181" s="441"/>
      <c r="L181" s="441"/>
      <c r="M181" s="937"/>
      <c r="N181" s="937"/>
      <c r="O181" s="937"/>
      <c r="P181" s="937"/>
      <c r="Q181" s="937"/>
      <c r="R181" s="937"/>
      <c r="S181" s="937"/>
      <c r="T181" s="942"/>
      <c r="U181" s="942"/>
      <c r="V181" s="942"/>
      <c r="W181" s="942"/>
      <c r="X181" s="942"/>
      <c r="Y181" s="942"/>
      <c r="Z181" s="942"/>
      <c r="AA181" s="942"/>
      <c r="AB181" s="942"/>
      <c r="AC181" s="942"/>
      <c r="AD181" s="942"/>
      <c r="AE181" s="942"/>
      <c r="AF181" s="942"/>
      <c r="AG181" s="942"/>
      <c r="AH181" s="942"/>
      <c r="AI181" s="942"/>
      <c r="AJ181" s="942"/>
      <c r="AK181" s="942"/>
      <c r="AL181" s="942"/>
      <c r="AM181" s="942"/>
      <c r="AN181" s="942"/>
      <c r="AO181" s="942"/>
      <c r="AP181" s="942"/>
      <c r="AQ181" s="942"/>
      <c r="AR181" s="942"/>
      <c r="AS181" s="942"/>
      <c r="AT181" s="942"/>
      <c r="AU181" s="942"/>
      <c r="AV181" s="942"/>
      <c r="AW181" s="942"/>
    </row>
    <row r="182" spans="1:49" x14ac:dyDescent="0.15">
      <c r="A182" s="1"/>
      <c r="B182" s="937"/>
      <c r="C182" s="937"/>
      <c r="D182" s="937"/>
      <c r="E182" s="937"/>
      <c r="F182" s="441"/>
      <c r="G182" s="441"/>
      <c r="H182" s="441"/>
      <c r="I182" s="441"/>
      <c r="J182" s="441"/>
      <c r="K182" s="441"/>
      <c r="L182" s="441"/>
      <c r="M182" s="937"/>
      <c r="N182" s="937"/>
      <c r="O182" s="937"/>
      <c r="P182" s="937"/>
      <c r="Q182" s="937"/>
      <c r="R182" s="937"/>
      <c r="S182" s="937"/>
      <c r="T182" s="942"/>
      <c r="U182" s="942"/>
      <c r="V182" s="942"/>
      <c r="W182" s="942"/>
      <c r="X182" s="942"/>
      <c r="Y182" s="942"/>
      <c r="Z182" s="942"/>
      <c r="AA182" s="942"/>
      <c r="AB182" s="942"/>
      <c r="AC182" s="942"/>
      <c r="AD182" s="942"/>
      <c r="AE182" s="942"/>
      <c r="AF182" s="942"/>
      <c r="AG182" s="942"/>
      <c r="AH182" s="942"/>
      <c r="AI182" s="942"/>
      <c r="AJ182" s="942"/>
      <c r="AK182" s="942"/>
      <c r="AL182" s="942"/>
      <c r="AM182" s="942"/>
      <c r="AN182" s="942"/>
      <c r="AO182" s="942"/>
      <c r="AP182" s="942"/>
      <c r="AQ182" s="942"/>
      <c r="AR182" s="942"/>
      <c r="AS182" s="942"/>
      <c r="AT182" s="942"/>
      <c r="AU182" s="942"/>
      <c r="AV182" s="942"/>
      <c r="AW182" s="942"/>
    </row>
    <row r="183" spans="1:49" x14ac:dyDescent="0.15">
      <c r="A183" s="1"/>
      <c r="B183" s="937"/>
      <c r="C183" s="937"/>
      <c r="D183" s="937"/>
      <c r="E183" s="937"/>
      <c r="F183" s="937"/>
      <c r="G183" s="937"/>
      <c r="H183" s="937"/>
      <c r="I183" s="937"/>
      <c r="J183" s="937"/>
      <c r="K183" s="937"/>
      <c r="L183" s="937"/>
      <c r="M183" s="937"/>
      <c r="N183" s="937"/>
      <c r="O183" s="937"/>
      <c r="P183" s="937"/>
      <c r="Q183" s="937"/>
      <c r="R183" s="937"/>
      <c r="S183" s="937"/>
      <c r="T183" s="942"/>
      <c r="U183" s="942"/>
      <c r="V183" s="942"/>
      <c r="W183" s="942"/>
      <c r="X183" s="942"/>
      <c r="Y183" s="942"/>
      <c r="Z183" s="942"/>
      <c r="AA183" s="942"/>
      <c r="AB183" s="942"/>
      <c r="AC183" s="942"/>
      <c r="AD183" s="942"/>
      <c r="AE183" s="942"/>
      <c r="AF183" s="942"/>
      <c r="AG183" s="942"/>
      <c r="AH183" s="942"/>
      <c r="AI183" s="942"/>
      <c r="AJ183" s="942"/>
      <c r="AK183" s="942"/>
      <c r="AL183" s="942"/>
      <c r="AM183" s="942"/>
      <c r="AN183" s="942"/>
      <c r="AO183" s="942"/>
      <c r="AP183" s="942"/>
      <c r="AQ183" s="942"/>
      <c r="AR183" s="942"/>
      <c r="AS183" s="942"/>
      <c r="AT183" s="942"/>
      <c r="AU183" s="942"/>
      <c r="AV183" s="942"/>
      <c r="AW183" s="942"/>
    </row>
    <row r="184" spans="1:49" x14ac:dyDescent="0.15">
      <c r="A184" s="1"/>
      <c r="B184" s="937"/>
      <c r="C184" s="937"/>
      <c r="D184" s="937"/>
      <c r="E184" s="937"/>
      <c r="F184" s="937"/>
      <c r="G184" s="937"/>
      <c r="H184" s="937"/>
      <c r="I184" s="937"/>
      <c r="J184" s="937"/>
      <c r="K184" s="937"/>
      <c r="L184" s="937"/>
      <c r="M184" s="937"/>
      <c r="N184" s="937"/>
      <c r="O184" s="937"/>
      <c r="P184" s="937"/>
      <c r="Q184" s="937"/>
      <c r="R184" s="937"/>
      <c r="S184" s="937"/>
      <c r="T184" s="942"/>
      <c r="U184" s="942"/>
      <c r="V184" s="942"/>
      <c r="W184" s="942"/>
      <c r="X184" s="942"/>
      <c r="Y184" s="942"/>
      <c r="Z184" s="942"/>
      <c r="AA184" s="942"/>
      <c r="AB184" s="942"/>
      <c r="AC184" s="942"/>
      <c r="AD184" s="942"/>
      <c r="AE184" s="942"/>
      <c r="AF184" s="942"/>
      <c r="AG184" s="942"/>
      <c r="AH184" s="942"/>
      <c r="AI184" s="942"/>
      <c r="AJ184" s="942"/>
      <c r="AK184" s="942"/>
      <c r="AL184" s="942"/>
      <c r="AM184" s="942"/>
      <c r="AN184" s="942"/>
      <c r="AO184" s="942"/>
      <c r="AP184" s="942"/>
      <c r="AQ184" s="942"/>
      <c r="AR184" s="942"/>
      <c r="AS184" s="942"/>
      <c r="AT184" s="942"/>
      <c r="AU184" s="942"/>
      <c r="AV184" s="942"/>
      <c r="AW184" s="942"/>
    </row>
    <row r="185" spans="1:49" x14ac:dyDescent="0.15">
      <c r="A185" s="1"/>
      <c r="B185" s="937"/>
      <c r="C185" s="937"/>
      <c r="D185" s="937"/>
      <c r="E185" s="937"/>
      <c r="F185" s="937"/>
      <c r="G185" s="937"/>
      <c r="H185" s="937"/>
      <c r="I185" s="937"/>
      <c r="J185" s="937"/>
      <c r="K185" s="937"/>
      <c r="L185" s="937"/>
      <c r="M185" s="937"/>
      <c r="N185" s="937"/>
      <c r="O185" s="937"/>
      <c r="P185" s="937"/>
      <c r="Q185" s="937"/>
      <c r="R185" s="937"/>
      <c r="S185" s="937"/>
      <c r="T185" s="942"/>
      <c r="U185" s="942"/>
      <c r="V185" s="942"/>
      <c r="W185" s="942"/>
      <c r="X185" s="942"/>
      <c r="Y185" s="942"/>
      <c r="Z185" s="942"/>
      <c r="AA185" s="942"/>
      <c r="AB185" s="942"/>
      <c r="AC185" s="942"/>
      <c r="AD185" s="942"/>
      <c r="AE185" s="942"/>
      <c r="AF185" s="942"/>
      <c r="AG185" s="942"/>
      <c r="AH185" s="942"/>
      <c r="AI185" s="942"/>
      <c r="AJ185" s="942"/>
      <c r="AK185" s="942"/>
      <c r="AL185" s="942"/>
      <c r="AM185" s="942"/>
      <c r="AN185" s="942"/>
      <c r="AO185" s="942"/>
      <c r="AP185" s="942"/>
      <c r="AQ185" s="942"/>
      <c r="AR185" s="942"/>
      <c r="AS185" s="942"/>
      <c r="AT185" s="942"/>
      <c r="AU185" s="942"/>
      <c r="AV185" s="942"/>
      <c r="AW185" s="942"/>
    </row>
    <row r="186" spans="1:49" x14ac:dyDescent="0.15">
      <c r="A186" s="1"/>
      <c r="B186" s="1"/>
      <c r="C186" s="1"/>
      <c r="D186" s="1"/>
      <c r="E186" s="1"/>
      <c r="F186" s="1"/>
      <c r="G186" s="1"/>
      <c r="H186" s="1"/>
      <c r="I186" s="1"/>
      <c r="J186" s="1"/>
      <c r="K186" s="1"/>
      <c r="L186" s="1"/>
      <c r="M186" s="1"/>
      <c r="N186" s="1"/>
      <c r="O186" s="41"/>
      <c r="P186" s="41"/>
      <c r="Q186" s="41"/>
      <c r="R186" s="41"/>
      <c r="S186" s="41"/>
      <c r="T186" s="943"/>
      <c r="U186" s="943"/>
      <c r="V186" s="942"/>
      <c r="W186" s="942"/>
      <c r="X186" s="942"/>
      <c r="Y186" s="942"/>
      <c r="Z186" s="942"/>
      <c r="AA186" s="942"/>
      <c r="AB186" s="942"/>
      <c r="AC186" s="942"/>
      <c r="AD186" s="942"/>
      <c r="AE186" s="942"/>
      <c r="AF186" s="942"/>
      <c r="AG186" s="942"/>
      <c r="AH186" s="942"/>
      <c r="AI186" s="942"/>
      <c r="AJ186" s="942"/>
      <c r="AK186" s="942"/>
      <c r="AL186" s="942"/>
      <c r="AM186" s="942"/>
      <c r="AN186" s="942"/>
      <c r="AO186" s="942"/>
      <c r="AP186" s="942"/>
      <c r="AQ186" s="942"/>
      <c r="AR186" s="942"/>
      <c r="AS186" s="942"/>
      <c r="AT186" s="942"/>
      <c r="AU186" s="942"/>
      <c r="AV186" s="942"/>
      <c r="AW186" s="942"/>
    </row>
    <row r="187" spans="1:49" x14ac:dyDescent="0.15">
      <c r="A187" s="1"/>
      <c r="B187" s="1"/>
      <c r="C187" s="1"/>
      <c r="D187" s="1"/>
      <c r="E187" s="1"/>
      <c r="F187" s="1"/>
      <c r="G187" s="1"/>
      <c r="H187" s="1"/>
      <c r="I187" s="1"/>
      <c r="J187" s="1"/>
      <c r="K187" s="1"/>
      <c r="L187" s="1"/>
      <c r="M187" s="1"/>
      <c r="N187" s="1"/>
      <c r="O187" s="1"/>
      <c r="P187" s="1"/>
      <c r="Q187" s="1"/>
      <c r="R187" s="1"/>
      <c r="S187" s="1"/>
      <c r="T187" s="942"/>
      <c r="U187" s="942"/>
      <c r="V187" s="942"/>
      <c r="W187" s="942"/>
      <c r="X187" s="942"/>
      <c r="Y187" s="942"/>
      <c r="Z187" s="942"/>
      <c r="AA187" s="942"/>
      <c r="AB187" s="942"/>
      <c r="AC187" s="942"/>
      <c r="AD187" s="942"/>
      <c r="AE187" s="942"/>
      <c r="AF187" s="942"/>
      <c r="AG187" s="942"/>
      <c r="AH187" s="942"/>
      <c r="AI187" s="942"/>
      <c r="AJ187" s="942"/>
      <c r="AK187" s="942"/>
      <c r="AL187" s="942"/>
      <c r="AM187" s="942"/>
      <c r="AN187" s="942"/>
      <c r="AO187" s="942"/>
      <c r="AP187" s="942"/>
      <c r="AQ187" s="942"/>
      <c r="AR187" s="942"/>
      <c r="AS187" s="942"/>
      <c r="AT187" s="942"/>
      <c r="AU187" s="942"/>
      <c r="AV187" s="942"/>
      <c r="AW187" s="942"/>
    </row>
    <row r="188" spans="1:49" x14ac:dyDescent="0.15">
      <c r="A188" s="1"/>
      <c r="B188" s="1"/>
      <c r="C188" s="1"/>
      <c r="D188" s="1"/>
      <c r="E188" s="1"/>
      <c r="F188" s="1"/>
      <c r="G188" s="1"/>
      <c r="H188" s="1"/>
      <c r="I188" s="1"/>
      <c r="J188" s="1"/>
      <c r="K188" s="1"/>
      <c r="L188" s="1"/>
      <c r="M188" s="1"/>
      <c r="N188" s="1"/>
      <c r="O188" s="1"/>
      <c r="P188" s="1"/>
      <c r="Q188" s="1"/>
      <c r="R188" s="1"/>
      <c r="S188" s="1"/>
      <c r="T188" s="942"/>
      <c r="U188" s="942"/>
      <c r="V188" s="942"/>
      <c r="W188" s="942"/>
      <c r="X188" s="942"/>
      <c r="Y188" s="942"/>
      <c r="Z188" s="942"/>
      <c r="AA188" s="942"/>
      <c r="AB188" s="942"/>
      <c r="AC188" s="942"/>
      <c r="AD188" s="942"/>
      <c r="AE188" s="942"/>
      <c r="AF188" s="942"/>
      <c r="AG188" s="942"/>
      <c r="AH188" s="942"/>
      <c r="AI188" s="942"/>
      <c r="AJ188" s="942"/>
      <c r="AK188" s="942"/>
      <c r="AL188" s="942"/>
      <c r="AM188" s="942"/>
      <c r="AN188" s="942"/>
      <c r="AO188" s="942"/>
      <c r="AP188" s="942"/>
      <c r="AQ188" s="942"/>
      <c r="AR188" s="942"/>
      <c r="AS188" s="942"/>
      <c r="AT188" s="942"/>
      <c r="AU188" s="942"/>
      <c r="AV188" s="942"/>
      <c r="AW188" s="942"/>
    </row>
    <row r="189" spans="1:49" x14ac:dyDescent="0.15">
      <c r="A189" s="1"/>
      <c r="B189" s="1"/>
      <c r="C189" s="1"/>
      <c r="D189" s="1"/>
      <c r="E189" s="1"/>
      <c r="F189" s="1"/>
      <c r="G189" s="1"/>
      <c r="H189" s="1"/>
      <c r="I189" s="1"/>
      <c r="J189" s="1"/>
      <c r="K189" s="1"/>
      <c r="L189" s="1"/>
      <c r="M189" s="1"/>
      <c r="N189" s="1"/>
      <c r="O189" s="1"/>
      <c r="P189" s="1"/>
      <c r="Q189" s="1"/>
      <c r="R189" s="1"/>
      <c r="S189" s="1"/>
      <c r="T189" s="942"/>
      <c r="U189" s="942"/>
      <c r="V189" s="942"/>
      <c r="W189" s="942"/>
      <c r="X189" s="942"/>
      <c r="Y189" s="942"/>
      <c r="Z189" s="942"/>
      <c r="AA189" s="942"/>
      <c r="AB189" s="942"/>
      <c r="AC189" s="942"/>
      <c r="AD189" s="942"/>
      <c r="AE189" s="942"/>
      <c r="AF189" s="942"/>
      <c r="AG189" s="942"/>
      <c r="AH189" s="942"/>
      <c r="AI189" s="942"/>
      <c r="AJ189" s="942"/>
      <c r="AK189" s="942"/>
      <c r="AL189" s="942"/>
      <c r="AM189" s="942"/>
      <c r="AN189" s="942"/>
      <c r="AO189" s="942"/>
      <c r="AP189" s="942"/>
      <c r="AQ189" s="942"/>
      <c r="AR189" s="942"/>
      <c r="AS189" s="942"/>
      <c r="AT189" s="942"/>
      <c r="AU189" s="942"/>
      <c r="AV189" s="942"/>
      <c r="AW189" s="942"/>
    </row>
    <row r="190" spans="1:49" x14ac:dyDescent="0.15">
      <c r="A190" s="1"/>
      <c r="B190" s="1"/>
      <c r="C190" s="1"/>
      <c r="D190" s="1"/>
      <c r="E190" s="1"/>
      <c r="F190" s="1"/>
      <c r="G190" s="1"/>
      <c r="H190" s="1"/>
      <c r="I190" s="1"/>
      <c r="J190" s="1"/>
      <c r="K190" s="1"/>
      <c r="L190" s="1"/>
      <c r="M190" s="1"/>
      <c r="N190" s="1"/>
      <c r="O190" s="1"/>
      <c r="P190" s="1"/>
      <c r="Q190" s="1"/>
      <c r="R190" s="1"/>
      <c r="S190" s="1"/>
      <c r="T190" s="942"/>
      <c r="U190" s="942"/>
      <c r="V190" s="942"/>
      <c r="W190" s="942"/>
      <c r="X190" s="942"/>
      <c r="Y190" s="942"/>
      <c r="Z190" s="942"/>
      <c r="AA190" s="942"/>
      <c r="AB190" s="942"/>
      <c r="AC190" s="942"/>
      <c r="AD190" s="942"/>
      <c r="AE190" s="942"/>
      <c r="AF190" s="942"/>
      <c r="AG190" s="942"/>
      <c r="AH190" s="942"/>
      <c r="AI190" s="942"/>
      <c r="AJ190" s="942"/>
      <c r="AK190" s="942"/>
      <c r="AL190" s="942"/>
      <c r="AM190" s="942"/>
      <c r="AN190" s="942"/>
      <c r="AO190" s="942"/>
      <c r="AP190" s="942"/>
      <c r="AQ190" s="942"/>
      <c r="AR190" s="942"/>
      <c r="AS190" s="942"/>
      <c r="AT190" s="942"/>
      <c r="AU190" s="942"/>
      <c r="AV190" s="942"/>
      <c r="AW190" s="942"/>
    </row>
    <row r="191" spans="1:49" x14ac:dyDescent="0.15">
      <c r="A191" s="1"/>
      <c r="B191" s="1"/>
      <c r="C191" s="1"/>
      <c r="D191" s="1"/>
      <c r="E191" s="1"/>
      <c r="F191" s="1"/>
      <c r="G191" s="1"/>
      <c r="H191" s="1"/>
      <c r="I191" s="1"/>
      <c r="J191" s="1"/>
      <c r="K191" s="1"/>
      <c r="L191" s="1"/>
      <c r="M191" s="1"/>
      <c r="N191" s="1"/>
      <c r="O191" s="1"/>
      <c r="P191" s="1"/>
      <c r="Q191" s="1"/>
      <c r="R191" s="1"/>
      <c r="S191" s="1"/>
      <c r="T191" s="942"/>
      <c r="U191" s="942"/>
      <c r="V191" s="942"/>
      <c r="W191" s="942"/>
      <c r="X191" s="942"/>
      <c r="Y191" s="942"/>
      <c r="Z191" s="942"/>
      <c r="AA191" s="942"/>
      <c r="AB191" s="942"/>
      <c r="AC191" s="942"/>
      <c r="AD191" s="942"/>
      <c r="AE191" s="942"/>
      <c r="AF191" s="942"/>
      <c r="AG191" s="942"/>
      <c r="AH191" s="942"/>
      <c r="AI191" s="942"/>
      <c r="AJ191" s="942"/>
      <c r="AK191" s="942"/>
      <c r="AL191" s="942"/>
      <c r="AM191" s="942"/>
      <c r="AN191" s="942"/>
      <c r="AO191" s="942"/>
      <c r="AP191" s="942"/>
      <c r="AQ191" s="942"/>
      <c r="AR191" s="942"/>
      <c r="AS191" s="942"/>
      <c r="AT191" s="942"/>
      <c r="AU191" s="942"/>
      <c r="AV191" s="942"/>
      <c r="AW191" s="942"/>
    </row>
    <row r="192" spans="1:49" x14ac:dyDescent="0.15">
      <c r="A192" s="1"/>
      <c r="B192" s="1"/>
      <c r="C192" s="1"/>
      <c r="D192" s="1"/>
      <c r="E192" s="1"/>
      <c r="F192" s="1"/>
      <c r="G192" s="1"/>
      <c r="H192" s="1"/>
      <c r="I192" s="1"/>
      <c r="J192" s="1"/>
      <c r="K192" s="1"/>
      <c r="L192" s="1"/>
      <c r="M192" s="1"/>
      <c r="N192" s="1"/>
      <c r="O192" s="1"/>
      <c r="P192" s="1"/>
      <c r="Q192" s="1"/>
      <c r="R192" s="1"/>
      <c r="S192" s="1"/>
      <c r="T192" s="942"/>
      <c r="U192" s="942"/>
      <c r="V192" s="942"/>
      <c r="W192" s="942"/>
      <c r="X192" s="942"/>
      <c r="Y192" s="942"/>
      <c r="Z192" s="942"/>
      <c r="AA192" s="942"/>
      <c r="AB192" s="942"/>
      <c r="AC192" s="942"/>
      <c r="AD192" s="942"/>
      <c r="AE192" s="942"/>
      <c r="AF192" s="942"/>
      <c r="AG192" s="942"/>
      <c r="AH192" s="942"/>
      <c r="AI192" s="942"/>
      <c r="AJ192" s="942"/>
      <c r="AK192" s="942"/>
      <c r="AL192" s="942"/>
      <c r="AM192" s="942"/>
      <c r="AN192" s="942"/>
      <c r="AO192" s="942"/>
      <c r="AP192" s="942"/>
      <c r="AQ192" s="942"/>
      <c r="AR192" s="942"/>
      <c r="AS192" s="942"/>
      <c r="AT192" s="942"/>
      <c r="AU192" s="942"/>
      <c r="AV192" s="942"/>
      <c r="AW192" s="942"/>
    </row>
    <row r="193" spans="1:49" x14ac:dyDescent="0.15">
      <c r="A193" s="1"/>
      <c r="B193" s="1"/>
      <c r="C193" s="1"/>
      <c r="D193" s="1"/>
      <c r="E193" s="1"/>
      <c r="F193" s="1"/>
      <c r="G193" s="1"/>
      <c r="H193" s="1"/>
      <c r="I193" s="1"/>
      <c r="J193" s="1"/>
      <c r="K193" s="1"/>
      <c r="L193" s="1"/>
      <c r="M193" s="1"/>
      <c r="N193" s="1"/>
      <c r="O193" s="1"/>
      <c r="P193" s="1"/>
      <c r="Q193" s="1"/>
      <c r="R193" s="1"/>
      <c r="S193" s="1"/>
      <c r="T193" s="942"/>
      <c r="U193" s="942"/>
      <c r="V193" s="942"/>
      <c r="W193" s="942"/>
      <c r="X193" s="942"/>
      <c r="Y193" s="942"/>
      <c r="Z193" s="942"/>
      <c r="AA193" s="942"/>
      <c r="AB193" s="942"/>
      <c r="AC193" s="942"/>
      <c r="AD193" s="942"/>
      <c r="AE193" s="942"/>
      <c r="AF193" s="942"/>
      <c r="AG193" s="942"/>
      <c r="AH193" s="942"/>
      <c r="AI193" s="942"/>
      <c r="AJ193" s="942"/>
      <c r="AK193" s="942"/>
      <c r="AL193" s="942"/>
      <c r="AM193" s="942"/>
      <c r="AN193" s="942"/>
      <c r="AO193" s="942"/>
      <c r="AP193" s="942"/>
      <c r="AQ193" s="942"/>
      <c r="AR193" s="942"/>
      <c r="AS193" s="942"/>
      <c r="AT193" s="942"/>
      <c r="AU193" s="942"/>
      <c r="AV193" s="942"/>
      <c r="AW193" s="942"/>
    </row>
    <row r="194" spans="1:49" x14ac:dyDescent="0.15">
      <c r="A194" s="1"/>
      <c r="B194" s="1"/>
      <c r="C194" s="1"/>
      <c r="D194" s="1"/>
      <c r="E194" s="1"/>
      <c r="F194" s="1"/>
      <c r="G194" s="1"/>
      <c r="H194" s="1"/>
      <c r="I194" s="1"/>
      <c r="J194" s="1"/>
      <c r="K194" s="1"/>
      <c r="L194" s="1"/>
      <c r="M194" s="1"/>
      <c r="N194" s="1"/>
      <c r="O194" s="1"/>
      <c r="P194" s="1"/>
      <c r="Q194" s="1"/>
      <c r="R194" s="1"/>
      <c r="S194" s="1"/>
      <c r="T194" s="942"/>
      <c r="U194" s="942"/>
      <c r="V194" s="942"/>
      <c r="W194" s="942"/>
      <c r="X194" s="942"/>
      <c r="Y194" s="942"/>
      <c r="Z194" s="942"/>
      <c r="AA194" s="942"/>
      <c r="AB194" s="942"/>
      <c r="AC194" s="942"/>
      <c r="AD194" s="942"/>
      <c r="AE194" s="942"/>
      <c r="AF194" s="942"/>
      <c r="AG194" s="942"/>
      <c r="AH194" s="942"/>
      <c r="AI194" s="942"/>
      <c r="AJ194" s="942"/>
      <c r="AK194" s="942"/>
      <c r="AL194" s="942"/>
      <c r="AM194" s="942"/>
      <c r="AN194" s="942"/>
      <c r="AO194" s="942"/>
      <c r="AP194" s="942"/>
      <c r="AQ194" s="942"/>
      <c r="AR194" s="942"/>
      <c r="AS194" s="942"/>
      <c r="AT194" s="942"/>
      <c r="AU194" s="942"/>
      <c r="AV194" s="942"/>
      <c r="AW194" s="942"/>
    </row>
    <row r="195" spans="1:49" x14ac:dyDescent="0.15">
      <c r="A195" s="1"/>
      <c r="B195" s="1"/>
      <c r="C195" s="1"/>
      <c r="D195" s="1"/>
      <c r="E195" s="1"/>
      <c r="F195" s="1"/>
      <c r="G195" s="1"/>
      <c r="H195" s="1"/>
      <c r="I195" s="1"/>
      <c r="J195" s="1"/>
      <c r="K195" s="1"/>
      <c r="L195" s="1"/>
      <c r="M195" s="1"/>
      <c r="N195" s="1"/>
      <c r="O195" s="1"/>
      <c r="P195" s="1"/>
      <c r="Q195" s="1"/>
      <c r="R195" s="1"/>
      <c r="S195" s="1"/>
      <c r="T195" s="942"/>
      <c r="U195" s="942"/>
      <c r="V195" s="942"/>
      <c r="W195" s="942"/>
      <c r="X195" s="942"/>
      <c r="Y195" s="942"/>
      <c r="Z195" s="942"/>
      <c r="AA195" s="942"/>
      <c r="AB195" s="942"/>
      <c r="AC195" s="942"/>
      <c r="AD195" s="942"/>
      <c r="AE195" s="942"/>
      <c r="AF195" s="942"/>
      <c r="AG195" s="942"/>
      <c r="AH195" s="942"/>
      <c r="AI195" s="942"/>
      <c r="AJ195" s="942"/>
      <c r="AK195" s="942"/>
      <c r="AL195" s="942"/>
      <c r="AM195" s="942"/>
      <c r="AN195" s="942"/>
      <c r="AO195" s="942"/>
      <c r="AP195" s="942"/>
      <c r="AQ195" s="942"/>
      <c r="AR195" s="942"/>
      <c r="AS195" s="942"/>
      <c r="AT195" s="942"/>
      <c r="AU195" s="942"/>
      <c r="AV195" s="942"/>
      <c r="AW195" s="942"/>
    </row>
    <row r="196" spans="1:49" x14ac:dyDescent="0.15">
      <c r="A196" s="1"/>
      <c r="B196" s="1"/>
      <c r="C196" s="1"/>
      <c r="D196" s="1"/>
      <c r="E196" s="1"/>
      <c r="F196" s="1"/>
      <c r="G196" s="1"/>
      <c r="H196" s="1"/>
      <c r="I196" s="1"/>
      <c r="J196" s="1"/>
      <c r="K196" s="1"/>
      <c r="L196" s="1"/>
      <c r="M196" s="1"/>
      <c r="N196" s="1"/>
      <c r="O196" s="1"/>
      <c r="P196" s="1"/>
      <c r="Q196" s="1"/>
      <c r="R196" s="1"/>
      <c r="S196" s="1"/>
      <c r="T196" s="942"/>
      <c r="U196" s="942"/>
      <c r="V196" s="942"/>
      <c r="W196" s="942"/>
      <c r="X196" s="942"/>
      <c r="Y196" s="942"/>
      <c r="Z196" s="942"/>
      <c r="AA196" s="942"/>
      <c r="AB196" s="942"/>
      <c r="AC196" s="942"/>
      <c r="AD196" s="942"/>
      <c r="AE196" s="942"/>
      <c r="AF196" s="942"/>
      <c r="AG196" s="942"/>
      <c r="AH196" s="942"/>
      <c r="AI196" s="942"/>
      <c r="AJ196" s="942"/>
      <c r="AK196" s="942"/>
      <c r="AL196" s="942"/>
      <c r="AM196" s="942"/>
      <c r="AN196" s="942"/>
      <c r="AO196" s="942"/>
      <c r="AP196" s="942"/>
      <c r="AQ196" s="942"/>
      <c r="AR196" s="942"/>
      <c r="AS196" s="942"/>
      <c r="AT196" s="942"/>
      <c r="AU196" s="942"/>
      <c r="AV196" s="942"/>
      <c r="AW196" s="942"/>
    </row>
    <row r="197" spans="1:49" x14ac:dyDescent="0.15">
      <c r="A197" s="1"/>
      <c r="B197" s="1"/>
      <c r="C197" s="1"/>
      <c r="D197" s="1"/>
      <c r="E197" s="1"/>
      <c r="F197" s="1"/>
      <c r="G197" s="1"/>
      <c r="H197" s="1"/>
      <c r="I197" s="1"/>
      <c r="J197" s="1"/>
      <c r="K197" s="1"/>
      <c r="L197" s="1"/>
      <c r="M197" s="1"/>
      <c r="N197" s="1"/>
      <c r="O197" s="1"/>
      <c r="P197" s="1"/>
      <c r="Q197" s="1"/>
      <c r="R197" s="1"/>
      <c r="S197" s="1"/>
      <c r="T197" s="942"/>
      <c r="U197" s="942"/>
      <c r="V197" s="942"/>
      <c r="W197" s="942"/>
      <c r="X197" s="942"/>
      <c r="Y197" s="942"/>
      <c r="Z197" s="942"/>
      <c r="AA197" s="942"/>
      <c r="AB197" s="942"/>
      <c r="AC197" s="942"/>
      <c r="AD197" s="942"/>
      <c r="AE197" s="942"/>
      <c r="AF197" s="942"/>
      <c r="AG197" s="942"/>
      <c r="AH197" s="942"/>
      <c r="AI197" s="942"/>
      <c r="AJ197" s="942"/>
      <c r="AK197" s="942"/>
      <c r="AL197" s="942"/>
      <c r="AM197" s="942"/>
      <c r="AN197" s="942"/>
      <c r="AO197" s="942"/>
      <c r="AP197" s="942"/>
      <c r="AQ197" s="942"/>
      <c r="AR197" s="942"/>
      <c r="AS197" s="942"/>
      <c r="AT197" s="942"/>
      <c r="AU197" s="942"/>
      <c r="AV197" s="942"/>
      <c r="AW197" s="942"/>
    </row>
    <row r="198" spans="1:49" x14ac:dyDescent="0.15">
      <c r="A198" s="1"/>
      <c r="B198" s="1"/>
      <c r="C198" s="1"/>
      <c r="D198" s="1"/>
      <c r="E198" s="1"/>
      <c r="F198" s="1"/>
      <c r="G198" s="1"/>
      <c r="H198" s="1"/>
      <c r="I198" s="1"/>
      <c r="J198" s="1"/>
      <c r="K198" s="1"/>
      <c r="L198" s="1"/>
      <c r="M198" s="1"/>
      <c r="N198" s="1"/>
      <c r="O198" s="1"/>
      <c r="P198" s="1"/>
      <c r="Q198" s="1"/>
      <c r="R198" s="1"/>
      <c r="S198" s="1"/>
      <c r="T198" s="942"/>
      <c r="U198" s="942"/>
      <c r="V198" s="942"/>
      <c r="W198" s="942"/>
      <c r="X198" s="942"/>
      <c r="Y198" s="942"/>
      <c r="Z198" s="942"/>
      <c r="AA198" s="942"/>
      <c r="AB198" s="942"/>
      <c r="AC198" s="942"/>
      <c r="AD198" s="942"/>
      <c r="AE198" s="942"/>
      <c r="AF198" s="942"/>
      <c r="AG198" s="942"/>
      <c r="AH198" s="942"/>
      <c r="AI198" s="942"/>
      <c r="AJ198" s="942"/>
      <c r="AK198" s="942"/>
      <c r="AL198" s="942"/>
      <c r="AM198" s="942"/>
      <c r="AN198" s="942"/>
      <c r="AO198" s="942"/>
      <c r="AP198" s="942"/>
      <c r="AQ198" s="942"/>
      <c r="AR198" s="942"/>
      <c r="AS198" s="942"/>
      <c r="AT198" s="942"/>
      <c r="AU198" s="942"/>
      <c r="AV198" s="942"/>
      <c r="AW198" s="942"/>
    </row>
    <row r="199" spans="1:49" x14ac:dyDescent="0.15">
      <c r="A199" s="1"/>
      <c r="B199" s="1"/>
      <c r="C199" s="1"/>
      <c r="D199" s="1"/>
      <c r="E199" s="1"/>
      <c r="F199" s="1"/>
      <c r="G199" s="1"/>
      <c r="H199" s="1"/>
      <c r="I199" s="1"/>
      <c r="J199" s="1"/>
      <c r="K199" s="1"/>
      <c r="L199" s="1"/>
      <c r="M199" s="1"/>
      <c r="N199" s="1"/>
      <c r="O199" s="1"/>
      <c r="P199" s="1"/>
      <c r="Q199" s="1"/>
      <c r="R199" s="1"/>
      <c r="S199" s="1"/>
      <c r="T199" s="942"/>
      <c r="U199" s="942"/>
      <c r="V199" s="942"/>
      <c r="W199" s="942"/>
      <c r="X199" s="942"/>
      <c r="Y199" s="942"/>
      <c r="Z199" s="942"/>
      <c r="AA199" s="942"/>
      <c r="AB199" s="942"/>
      <c r="AC199" s="942"/>
      <c r="AD199" s="942"/>
      <c r="AE199" s="942"/>
      <c r="AF199" s="942"/>
      <c r="AG199" s="942"/>
      <c r="AH199" s="942"/>
      <c r="AI199" s="942"/>
      <c r="AJ199" s="942"/>
      <c r="AK199" s="942"/>
      <c r="AL199" s="942"/>
      <c r="AM199" s="942"/>
      <c r="AN199" s="942"/>
      <c r="AO199" s="942"/>
      <c r="AP199" s="942"/>
      <c r="AQ199" s="942"/>
      <c r="AR199" s="942"/>
      <c r="AS199" s="942"/>
      <c r="AT199" s="942"/>
      <c r="AU199" s="942"/>
      <c r="AV199" s="942"/>
      <c r="AW199" s="942"/>
    </row>
    <row r="200" spans="1:49" x14ac:dyDescent="0.15">
      <c r="A200" s="1"/>
      <c r="B200" s="1"/>
      <c r="C200" s="1"/>
      <c r="D200" s="1"/>
      <c r="E200" s="1"/>
      <c r="F200" s="1"/>
      <c r="G200" s="1"/>
      <c r="H200" s="1"/>
      <c r="I200" s="1"/>
      <c r="J200" s="1"/>
      <c r="K200" s="1"/>
      <c r="L200" s="1"/>
      <c r="M200" s="1"/>
      <c r="N200" s="1"/>
      <c r="O200" s="1"/>
      <c r="P200" s="1"/>
      <c r="Q200" s="1"/>
      <c r="R200" s="1"/>
      <c r="S200" s="1"/>
      <c r="T200" s="942"/>
      <c r="U200" s="942"/>
      <c r="V200" s="942"/>
      <c r="W200" s="942"/>
      <c r="X200" s="942"/>
      <c r="Y200" s="942"/>
      <c r="Z200" s="942"/>
      <c r="AA200" s="942"/>
      <c r="AB200" s="942"/>
      <c r="AC200" s="942"/>
      <c r="AD200" s="942"/>
      <c r="AE200" s="942"/>
      <c r="AF200" s="942"/>
      <c r="AG200" s="942"/>
      <c r="AH200" s="942"/>
      <c r="AI200" s="942"/>
      <c r="AJ200" s="942"/>
      <c r="AK200" s="942"/>
      <c r="AL200" s="942"/>
      <c r="AM200" s="942"/>
      <c r="AN200" s="942"/>
      <c r="AO200" s="942"/>
      <c r="AP200" s="942"/>
      <c r="AQ200" s="942"/>
      <c r="AR200" s="942"/>
      <c r="AS200" s="942"/>
      <c r="AT200" s="942"/>
      <c r="AU200" s="942"/>
      <c r="AV200" s="942"/>
      <c r="AW200" s="942"/>
    </row>
    <row r="201" spans="1:49" x14ac:dyDescent="0.15">
      <c r="A201" s="1"/>
      <c r="B201" s="1"/>
      <c r="C201" s="1"/>
      <c r="D201" s="1"/>
      <c r="E201" s="1"/>
      <c r="F201" s="1"/>
      <c r="G201" s="1"/>
      <c r="H201" s="1"/>
      <c r="I201" s="1"/>
      <c r="J201" s="1"/>
      <c r="K201" s="1"/>
      <c r="L201" s="1"/>
      <c r="M201" s="1"/>
      <c r="N201" s="1"/>
      <c r="O201" s="1"/>
      <c r="P201" s="1"/>
      <c r="Q201" s="1"/>
      <c r="R201" s="1"/>
      <c r="S201" s="1"/>
      <c r="T201" s="942"/>
      <c r="U201" s="942"/>
      <c r="V201" s="942"/>
      <c r="W201" s="942"/>
      <c r="X201" s="942"/>
      <c r="Y201" s="942"/>
      <c r="Z201" s="942"/>
      <c r="AA201" s="942"/>
      <c r="AB201" s="942"/>
      <c r="AC201" s="942"/>
      <c r="AD201" s="942"/>
      <c r="AE201" s="942"/>
      <c r="AF201" s="942"/>
      <c r="AG201" s="942"/>
      <c r="AH201" s="942"/>
      <c r="AI201" s="942"/>
      <c r="AJ201" s="942"/>
      <c r="AK201" s="942"/>
      <c r="AL201" s="942"/>
      <c r="AM201" s="942"/>
      <c r="AN201" s="942"/>
      <c r="AO201" s="942"/>
      <c r="AP201" s="942"/>
      <c r="AQ201" s="942"/>
      <c r="AR201" s="942"/>
      <c r="AS201" s="942"/>
      <c r="AT201" s="942"/>
      <c r="AU201" s="942"/>
      <c r="AV201" s="942"/>
      <c r="AW201" s="942"/>
    </row>
    <row r="202" spans="1:49" x14ac:dyDescent="0.15">
      <c r="A202" s="1"/>
      <c r="B202" s="1"/>
      <c r="C202" s="1"/>
      <c r="D202" s="1"/>
      <c r="E202" s="1"/>
      <c r="F202" s="1"/>
      <c r="G202" s="1"/>
      <c r="H202" s="1"/>
      <c r="I202" s="1"/>
      <c r="J202" s="1"/>
      <c r="K202" s="1"/>
      <c r="L202" s="1"/>
      <c r="M202" s="1"/>
      <c r="N202" s="1"/>
      <c r="O202" s="1"/>
      <c r="P202" s="1"/>
      <c r="Q202" s="1"/>
      <c r="R202" s="1"/>
      <c r="S202" s="1"/>
      <c r="T202" s="942"/>
      <c r="U202" s="942"/>
      <c r="V202" s="942"/>
      <c r="W202" s="942"/>
      <c r="X202" s="942"/>
      <c r="Y202" s="942"/>
      <c r="Z202" s="942"/>
      <c r="AA202" s="942"/>
      <c r="AB202" s="942"/>
      <c r="AC202" s="942"/>
      <c r="AD202" s="942"/>
      <c r="AE202" s="942"/>
      <c r="AF202" s="942"/>
      <c r="AG202" s="942"/>
      <c r="AH202" s="942"/>
      <c r="AI202" s="942"/>
      <c r="AJ202" s="942"/>
      <c r="AK202" s="942"/>
      <c r="AL202" s="942"/>
      <c r="AM202" s="942"/>
      <c r="AN202" s="942"/>
      <c r="AO202" s="942"/>
      <c r="AP202" s="942"/>
      <c r="AQ202" s="942"/>
      <c r="AR202" s="942"/>
      <c r="AS202" s="942"/>
      <c r="AT202" s="942"/>
      <c r="AU202" s="942"/>
      <c r="AV202" s="942"/>
      <c r="AW202" s="942"/>
    </row>
    <row r="203" spans="1:49" x14ac:dyDescent="0.15">
      <c r="A203" s="1"/>
      <c r="B203" s="1"/>
      <c r="C203" s="1"/>
      <c r="D203" s="1"/>
      <c r="E203" s="1"/>
      <c r="F203" s="1"/>
      <c r="G203" s="1"/>
      <c r="H203" s="1"/>
      <c r="I203" s="1"/>
      <c r="J203" s="1"/>
      <c r="K203" s="1"/>
      <c r="L203" s="1"/>
      <c r="M203" s="1"/>
      <c r="N203" s="1"/>
      <c r="O203" s="1"/>
      <c r="P203" s="1"/>
      <c r="Q203" s="1"/>
      <c r="R203" s="1"/>
      <c r="S203" s="1"/>
      <c r="T203" s="942"/>
      <c r="U203" s="942"/>
      <c r="V203" s="942"/>
      <c r="W203" s="942"/>
      <c r="X203" s="942"/>
      <c r="Y203" s="942"/>
      <c r="Z203" s="942"/>
      <c r="AA203" s="942"/>
      <c r="AB203" s="942"/>
      <c r="AC203" s="942"/>
      <c r="AD203" s="942"/>
      <c r="AE203" s="942"/>
      <c r="AF203" s="942"/>
      <c r="AG203" s="942"/>
      <c r="AH203" s="942"/>
      <c r="AI203" s="942"/>
      <c r="AJ203" s="942"/>
      <c r="AK203" s="942"/>
      <c r="AL203" s="942"/>
      <c r="AM203" s="942"/>
      <c r="AN203" s="942"/>
      <c r="AO203" s="942"/>
      <c r="AP203" s="942"/>
      <c r="AQ203" s="942"/>
      <c r="AR203" s="942"/>
      <c r="AS203" s="942"/>
      <c r="AT203" s="942"/>
      <c r="AU203" s="942"/>
      <c r="AV203" s="942"/>
      <c r="AW203" s="942"/>
    </row>
    <row r="204" spans="1:49" x14ac:dyDescent="0.15">
      <c r="A204" s="1"/>
      <c r="B204" s="1"/>
      <c r="C204" s="1"/>
      <c r="D204" s="1"/>
      <c r="E204" s="1"/>
      <c r="F204" s="1"/>
      <c r="G204" s="1"/>
      <c r="H204" s="1"/>
      <c r="I204" s="1"/>
      <c r="J204" s="1"/>
      <c r="K204" s="1"/>
      <c r="L204" s="1"/>
      <c r="M204" s="1"/>
      <c r="N204" s="1"/>
      <c r="O204" s="1"/>
      <c r="P204" s="1"/>
      <c r="Q204" s="1"/>
      <c r="R204" s="1"/>
      <c r="S204" s="1"/>
      <c r="T204" s="942"/>
      <c r="U204" s="942"/>
      <c r="V204" s="942"/>
      <c r="W204" s="942"/>
      <c r="X204" s="942"/>
      <c r="Y204" s="942"/>
      <c r="Z204" s="942"/>
      <c r="AA204" s="942"/>
      <c r="AB204" s="942"/>
      <c r="AC204" s="942"/>
      <c r="AD204" s="942"/>
      <c r="AE204" s="942"/>
      <c r="AF204" s="942"/>
      <c r="AG204" s="942"/>
      <c r="AH204" s="942"/>
      <c r="AI204" s="942"/>
      <c r="AJ204" s="942"/>
      <c r="AK204" s="942"/>
      <c r="AL204" s="942"/>
      <c r="AM204" s="942"/>
      <c r="AN204" s="942"/>
      <c r="AO204" s="942"/>
      <c r="AP204" s="942"/>
      <c r="AQ204" s="942"/>
      <c r="AR204" s="942"/>
      <c r="AS204" s="942"/>
      <c r="AT204" s="942"/>
      <c r="AU204" s="942"/>
      <c r="AV204" s="942"/>
      <c r="AW204" s="942"/>
    </row>
    <row r="205" spans="1:49" x14ac:dyDescent="0.15">
      <c r="A205" s="1"/>
      <c r="B205" s="1"/>
      <c r="C205" s="1"/>
      <c r="D205" s="1"/>
      <c r="E205" s="1"/>
      <c r="F205" s="1"/>
      <c r="G205" s="1"/>
      <c r="H205" s="1"/>
      <c r="I205" s="1"/>
      <c r="J205" s="1"/>
      <c r="K205" s="1"/>
      <c r="L205" s="1"/>
      <c r="M205" s="1"/>
      <c r="N205" s="1"/>
      <c r="O205" s="1"/>
      <c r="P205" s="1"/>
      <c r="Q205" s="1"/>
      <c r="R205" s="1"/>
      <c r="S205" s="1"/>
      <c r="T205" s="942"/>
      <c r="U205" s="942"/>
      <c r="V205" s="942"/>
      <c r="W205" s="942"/>
      <c r="X205" s="942"/>
      <c r="Y205" s="942"/>
      <c r="Z205" s="942"/>
      <c r="AA205" s="942"/>
      <c r="AB205" s="942"/>
      <c r="AC205" s="942"/>
      <c r="AD205" s="942"/>
      <c r="AE205" s="942"/>
      <c r="AF205" s="942"/>
      <c r="AG205" s="942"/>
      <c r="AH205" s="942"/>
      <c r="AI205" s="942"/>
      <c r="AJ205" s="942"/>
      <c r="AK205" s="942"/>
      <c r="AL205" s="942"/>
      <c r="AM205" s="942"/>
      <c r="AN205" s="942"/>
      <c r="AO205" s="942"/>
      <c r="AP205" s="942"/>
      <c r="AQ205" s="942"/>
      <c r="AR205" s="942"/>
      <c r="AS205" s="942"/>
      <c r="AT205" s="942"/>
      <c r="AU205" s="942"/>
      <c r="AV205" s="942"/>
      <c r="AW205" s="942"/>
    </row>
    <row r="206" spans="1:49" x14ac:dyDescent="0.15">
      <c r="A206" s="1"/>
      <c r="B206" s="1"/>
      <c r="C206" s="1"/>
      <c r="D206" s="1"/>
      <c r="E206" s="1"/>
      <c r="F206" s="1"/>
      <c r="G206" s="1"/>
      <c r="H206" s="1"/>
      <c r="I206" s="1"/>
      <c r="J206" s="1"/>
      <c r="K206" s="1"/>
      <c r="L206" s="1"/>
      <c r="M206" s="1"/>
      <c r="N206" s="1"/>
      <c r="O206" s="1"/>
      <c r="P206" s="1"/>
      <c r="Q206" s="1"/>
      <c r="R206" s="1"/>
      <c r="S206" s="1"/>
      <c r="T206" s="942"/>
      <c r="U206" s="942"/>
      <c r="V206" s="942"/>
      <c r="W206" s="942"/>
      <c r="X206" s="942"/>
      <c r="Y206" s="942"/>
      <c r="Z206" s="942"/>
      <c r="AA206" s="942"/>
      <c r="AB206" s="942"/>
      <c r="AC206" s="942"/>
      <c r="AD206" s="942"/>
      <c r="AE206" s="942"/>
      <c r="AF206" s="942"/>
      <c r="AG206" s="942"/>
      <c r="AH206" s="942"/>
      <c r="AI206" s="942"/>
      <c r="AJ206" s="942"/>
      <c r="AK206" s="942"/>
      <c r="AL206" s="942"/>
      <c r="AM206" s="942"/>
      <c r="AN206" s="942"/>
      <c r="AO206" s="942"/>
      <c r="AP206" s="942"/>
      <c r="AQ206" s="942"/>
      <c r="AR206" s="942"/>
      <c r="AS206" s="942"/>
      <c r="AT206" s="942"/>
      <c r="AU206" s="942"/>
      <c r="AV206" s="942"/>
      <c r="AW206" s="942"/>
    </row>
    <row r="207" spans="1:49" x14ac:dyDescent="0.15">
      <c r="A207" s="1"/>
      <c r="B207" s="1"/>
      <c r="C207" s="1"/>
      <c r="D207" s="1"/>
      <c r="E207" s="1"/>
      <c r="F207" s="1"/>
      <c r="G207" s="1"/>
      <c r="H207" s="1"/>
      <c r="I207" s="1"/>
      <c r="J207" s="1"/>
      <c r="K207" s="1"/>
      <c r="L207" s="1"/>
      <c r="M207" s="1"/>
      <c r="N207" s="1"/>
      <c r="O207" s="1"/>
      <c r="P207" s="1"/>
      <c r="Q207" s="1"/>
      <c r="R207" s="1"/>
      <c r="S207" s="1"/>
      <c r="T207" s="942"/>
      <c r="U207" s="942"/>
      <c r="V207" s="942"/>
      <c r="W207" s="942"/>
      <c r="X207" s="942"/>
      <c r="Y207" s="942"/>
      <c r="Z207" s="942"/>
      <c r="AA207" s="942"/>
      <c r="AB207" s="942"/>
      <c r="AC207" s="942"/>
      <c r="AD207" s="942"/>
      <c r="AE207" s="942"/>
      <c r="AF207" s="942"/>
      <c r="AG207" s="942"/>
      <c r="AH207" s="942"/>
      <c r="AI207" s="942"/>
      <c r="AJ207" s="942"/>
      <c r="AK207" s="942"/>
      <c r="AL207" s="942"/>
      <c r="AM207" s="942"/>
      <c r="AN207" s="942"/>
      <c r="AO207" s="942"/>
      <c r="AP207" s="942"/>
      <c r="AQ207" s="942"/>
      <c r="AR207" s="942"/>
      <c r="AS207" s="942"/>
      <c r="AT207" s="942"/>
      <c r="AU207" s="942"/>
      <c r="AV207" s="942"/>
      <c r="AW207" s="942"/>
    </row>
    <row r="208" spans="1:49" x14ac:dyDescent="0.15">
      <c r="A208" s="1"/>
      <c r="B208" s="1"/>
      <c r="C208" s="1"/>
      <c r="D208" s="1"/>
      <c r="E208" s="1"/>
      <c r="F208" s="1"/>
      <c r="G208" s="1"/>
      <c r="H208" s="1"/>
      <c r="I208" s="1"/>
      <c r="J208" s="1"/>
      <c r="K208" s="1"/>
      <c r="L208" s="1"/>
      <c r="M208" s="1"/>
      <c r="N208" s="1"/>
      <c r="O208" s="1"/>
      <c r="P208" s="1"/>
      <c r="Q208" s="1"/>
      <c r="R208" s="1"/>
      <c r="S208" s="1"/>
      <c r="T208" s="942"/>
      <c r="U208" s="942"/>
      <c r="V208" s="942"/>
      <c r="W208" s="942"/>
      <c r="X208" s="942"/>
      <c r="Y208" s="942"/>
      <c r="Z208" s="942"/>
      <c r="AA208" s="942"/>
      <c r="AB208" s="942"/>
      <c r="AC208" s="942"/>
      <c r="AD208" s="942"/>
      <c r="AE208" s="942"/>
      <c r="AF208" s="942"/>
      <c r="AG208" s="942"/>
      <c r="AH208" s="942"/>
      <c r="AI208" s="942"/>
      <c r="AJ208" s="942"/>
      <c r="AK208" s="942"/>
      <c r="AL208" s="942"/>
      <c r="AM208" s="942"/>
      <c r="AN208" s="942"/>
      <c r="AO208" s="942"/>
      <c r="AP208" s="942"/>
      <c r="AQ208" s="942"/>
      <c r="AR208" s="942"/>
      <c r="AS208" s="942"/>
      <c r="AT208" s="942"/>
      <c r="AU208" s="942"/>
      <c r="AV208" s="942"/>
      <c r="AW208" s="942"/>
    </row>
    <row r="209" spans="1:49" x14ac:dyDescent="0.15">
      <c r="A209" s="1"/>
      <c r="B209" s="1"/>
      <c r="C209" s="1"/>
      <c r="D209" s="1"/>
      <c r="E209" s="1"/>
      <c r="F209" s="1"/>
      <c r="G209" s="1"/>
      <c r="H209" s="1"/>
      <c r="I209" s="1"/>
      <c r="J209" s="1"/>
      <c r="K209" s="1"/>
      <c r="L209" s="1"/>
      <c r="M209" s="1"/>
      <c r="N209" s="1"/>
      <c r="O209" s="1"/>
      <c r="P209" s="1"/>
      <c r="Q209" s="1"/>
      <c r="R209" s="1"/>
      <c r="S209" s="1"/>
      <c r="T209" s="942"/>
      <c r="U209" s="942"/>
      <c r="V209" s="942"/>
      <c r="W209" s="942"/>
      <c r="X209" s="942"/>
      <c r="Y209" s="942"/>
      <c r="Z209" s="942"/>
      <c r="AA209" s="942"/>
      <c r="AB209" s="942"/>
      <c r="AC209" s="942"/>
      <c r="AD209" s="942"/>
      <c r="AE209" s="942"/>
      <c r="AF209" s="942"/>
      <c r="AG209" s="942"/>
      <c r="AH209" s="942"/>
      <c r="AI209" s="942"/>
      <c r="AJ209" s="942"/>
      <c r="AK209" s="942"/>
      <c r="AL209" s="942"/>
      <c r="AM209" s="942"/>
      <c r="AN209" s="942"/>
      <c r="AO209" s="942"/>
      <c r="AP209" s="942"/>
      <c r="AQ209" s="942"/>
      <c r="AR209" s="942"/>
      <c r="AS209" s="942"/>
      <c r="AT209" s="942"/>
      <c r="AU209" s="942"/>
      <c r="AV209" s="942"/>
      <c r="AW209" s="942"/>
    </row>
    <row r="210" spans="1:49" x14ac:dyDescent="0.15">
      <c r="A210" s="1"/>
      <c r="B210" s="1"/>
      <c r="C210" s="1"/>
      <c r="D210" s="1"/>
      <c r="E210" s="1"/>
      <c r="F210" s="1"/>
      <c r="G210" s="1"/>
      <c r="H210" s="1"/>
      <c r="I210" s="1"/>
      <c r="J210" s="1"/>
      <c r="K210" s="1"/>
      <c r="L210" s="1"/>
      <c r="M210" s="1"/>
      <c r="N210" s="1"/>
      <c r="O210" s="1"/>
      <c r="P210" s="1"/>
      <c r="Q210" s="1"/>
      <c r="R210" s="1"/>
      <c r="S210" s="1"/>
      <c r="T210" s="942"/>
      <c r="U210" s="942"/>
      <c r="V210" s="942"/>
      <c r="W210" s="942"/>
      <c r="X210" s="942"/>
      <c r="Y210" s="942"/>
      <c r="Z210" s="942"/>
      <c r="AA210" s="942"/>
      <c r="AB210" s="942"/>
      <c r="AC210" s="942"/>
      <c r="AD210" s="942"/>
      <c r="AE210" s="942"/>
      <c r="AF210" s="942"/>
      <c r="AG210" s="942"/>
      <c r="AH210" s="942"/>
      <c r="AI210" s="942"/>
      <c r="AJ210" s="942"/>
      <c r="AK210" s="942"/>
      <c r="AL210" s="942"/>
      <c r="AM210" s="942"/>
      <c r="AN210" s="942"/>
      <c r="AO210" s="942"/>
      <c r="AP210" s="942"/>
      <c r="AQ210" s="942"/>
      <c r="AR210" s="942"/>
      <c r="AS210" s="942"/>
      <c r="AT210" s="942"/>
      <c r="AU210" s="942"/>
      <c r="AV210" s="942"/>
      <c r="AW210" s="942"/>
    </row>
    <row r="211" spans="1:49" x14ac:dyDescent="0.15">
      <c r="A211" s="1"/>
      <c r="B211" s="1"/>
      <c r="C211" s="1"/>
      <c r="D211" s="1"/>
      <c r="E211" s="1"/>
      <c r="F211" s="1"/>
      <c r="G211" s="1"/>
      <c r="H211" s="1"/>
      <c r="I211" s="1"/>
      <c r="J211" s="1"/>
      <c r="K211" s="1"/>
      <c r="L211" s="1"/>
      <c r="M211" s="1"/>
      <c r="N211" s="1"/>
      <c r="O211" s="1"/>
      <c r="P211" s="1"/>
      <c r="Q211" s="1"/>
      <c r="R211" s="1"/>
      <c r="S211" s="1"/>
      <c r="T211" s="942"/>
      <c r="U211" s="942"/>
      <c r="V211" s="942"/>
      <c r="W211" s="942"/>
      <c r="X211" s="942"/>
      <c r="Y211" s="942"/>
      <c r="Z211" s="942"/>
      <c r="AA211" s="942"/>
      <c r="AB211" s="942"/>
      <c r="AC211" s="942"/>
      <c r="AD211" s="942"/>
      <c r="AE211" s="942"/>
      <c r="AF211" s="942"/>
      <c r="AG211" s="942"/>
      <c r="AH211" s="942"/>
      <c r="AI211" s="942"/>
      <c r="AJ211" s="942"/>
      <c r="AK211" s="942"/>
      <c r="AL211" s="942"/>
      <c r="AM211" s="942"/>
      <c r="AN211" s="942"/>
      <c r="AO211" s="942"/>
      <c r="AP211" s="942"/>
      <c r="AQ211" s="942"/>
      <c r="AR211" s="942"/>
      <c r="AS211" s="942"/>
      <c r="AT211" s="942"/>
      <c r="AU211" s="942"/>
      <c r="AV211" s="942"/>
      <c r="AW211" s="942"/>
    </row>
    <row r="212" spans="1:49" x14ac:dyDescent="0.15">
      <c r="A212" s="1"/>
      <c r="B212" s="1"/>
      <c r="C212" s="1"/>
      <c r="D212" s="1"/>
      <c r="E212" s="1"/>
      <c r="F212" s="1"/>
      <c r="G212" s="1"/>
      <c r="H212" s="1"/>
      <c r="I212" s="1"/>
      <c r="J212" s="1"/>
      <c r="K212" s="1"/>
      <c r="L212" s="1"/>
      <c r="M212" s="1"/>
      <c r="N212" s="1"/>
      <c r="O212" s="1"/>
      <c r="P212" s="1"/>
      <c r="Q212" s="1"/>
      <c r="R212" s="1"/>
      <c r="S212" s="1"/>
      <c r="T212" s="942"/>
      <c r="U212" s="942"/>
      <c r="V212" s="942"/>
      <c r="W212" s="942"/>
      <c r="X212" s="942"/>
      <c r="Y212" s="942"/>
      <c r="Z212" s="942"/>
      <c r="AA212" s="942"/>
      <c r="AB212" s="942"/>
      <c r="AC212" s="942"/>
      <c r="AD212" s="942"/>
      <c r="AE212" s="942"/>
      <c r="AF212" s="942"/>
      <c r="AG212" s="942"/>
      <c r="AH212" s="942"/>
      <c r="AI212" s="942"/>
      <c r="AJ212" s="942"/>
      <c r="AK212" s="942"/>
      <c r="AL212" s="942"/>
      <c r="AM212" s="942"/>
      <c r="AN212" s="942"/>
      <c r="AO212" s="942"/>
      <c r="AP212" s="942"/>
      <c r="AQ212" s="942"/>
      <c r="AR212" s="942"/>
      <c r="AS212" s="942"/>
      <c r="AT212" s="942"/>
      <c r="AU212" s="942"/>
      <c r="AV212" s="942"/>
      <c r="AW212" s="942"/>
    </row>
    <row r="213" spans="1:49" x14ac:dyDescent="0.15">
      <c r="A213" s="1"/>
      <c r="B213" s="1"/>
      <c r="C213" s="1"/>
      <c r="D213" s="1"/>
      <c r="E213" s="1"/>
      <c r="F213" s="1"/>
      <c r="G213" s="1"/>
      <c r="H213" s="1"/>
      <c r="I213" s="1"/>
      <c r="J213" s="1"/>
      <c r="K213" s="1"/>
      <c r="L213" s="1"/>
      <c r="M213" s="1"/>
      <c r="N213" s="1"/>
      <c r="O213" s="1"/>
      <c r="P213" s="1"/>
      <c r="Q213" s="1"/>
      <c r="R213" s="1"/>
      <c r="S213" s="1"/>
      <c r="T213" s="942"/>
      <c r="U213" s="942"/>
      <c r="V213" s="942"/>
      <c r="W213" s="942"/>
      <c r="X213" s="942"/>
      <c r="Y213" s="942"/>
      <c r="Z213" s="942"/>
      <c r="AA213" s="942"/>
      <c r="AB213" s="942"/>
      <c r="AC213" s="942"/>
      <c r="AD213" s="942"/>
      <c r="AE213" s="942"/>
      <c r="AF213" s="942"/>
      <c r="AG213" s="942"/>
      <c r="AH213" s="942"/>
      <c r="AI213" s="942"/>
      <c r="AJ213" s="942"/>
      <c r="AK213" s="942"/>
      <c r="AL213" s="942"/>
      <c r="AM213" s="942"/>
      <c r="AN213" s="942"/>
      <c r="AO213" s="942"/>
      <c r="AP213" s="942"/>
      <c r="AQ213" s="942"/>
      <c r="AR213" s="942"/>
      <c r="AS213" s="942"/>
      <c r="AT213" s="942"/>
      <c r="AU213" s="942"/>
      <c r="AV213" s="942"/>
      <c r="AW213" s="942"/>
    </row>
    <row r="214" spans="1:49" x14ac:dyDescent="0.15">
      <c r="A214" s="1"/>
      <c r="B214" s="1"/>
      <c r="C214" s="1"/>
      <c r="D214" s="1"/>
      <c r="E214" s="1"/>
      <c r="F214" s="1"/>
      <c r="G214" s="1"/>
      <c r="H214" s="1"/>
      <c r="I214" s="1"/>
      <c r="J214" s="1"/>
      <c r="K214" s="1"/>
      <c r="L214" s="1"/>
      <c r="M214" s="1"/>
      <c r="N214" s="1"/>
      <c r="O214" s="1"/>
      <c r="P214" s="1"/>
      <c r="Q214" s="1"/>
      <c r="R214" s="1"/>
      <c r="S214" s="1"/>
      <c r="T214" s="942"/>
      <c r="U214" s="942"/>
      <c r="V214" s="942"/>
      <c r="W214" s="942"/>
      <c r="X214" s="942"/>
      <c r="Y214" s="942"/>
      <c r="Z214" s="942"/>
      <c r="AA214" s="942"/>
      <c r="AB214" s="942"/>
      <c r="AC214" s="942"/>
      <c r="AD214" s="942"/>
      <c r="AE214" s="942"/>
      <c r="AF214" s="942"/>
      <c r="AG214" s="942"/>
      <c r="AH214" s="942"/>
      <c r="AI214" s="942"/>
      <c r="AJ214" s="942"/>
      <c r="AK214" s="942"/>
      <c r="AL214" s="942"/>
      <c r="AM214" s="942"/>
      <c r="AN214" s="942"/>
      <c r="AO214" s="942"/>
      <c r="AP214" s="942"/>
      <c r="AQ214" s="942"/>
      <c r="AR214" s="942"/>
      <c r="AS214" s="942"/>
      <c r="AT214" s="942"/>
      <c r="AU214" s="942"/>
      <c r="AV214" s="942"/>
      <c r="AW214" s="942"/>
    </row>
    <row r="215" spans="1:49" x14ac:dyDescent="0.15">
      <c r="A215" s="1"/>
      <c r="B215" s="1"/>
      <c r="C215" s="1"/>
      <c r="D215" s="1"/>
      <c r="E215" s="1"/>
      <c r="F215" s="1"/>
      <c r="G215" s="1"/>
      <c r="H215" s="1"/>
      <c r="I215" s="1"/>
      <c r="J215" s="1"/>
      <c r="K215" s="1"/>
      <c r="L215" s="1"/>
      <c r="M215" s="1"/>
      <c r="N215" s="1"/>
      <c r="O215" s="1"/>
      <c r="P215" s="1"/>
      <c r="Q215" s="1"/>
      <c r="R215" s="1"/>
      <c r="S215" s="1"/>
      <c r="T215" s="942"/>
      <c r="U215" s="942"/>
      <c r="V215" s="942"/>
      <c r="W215" s="942"/>
      <c r="X215" s="942"/>
      <c r="Y215" s="942"/>
      <c r="Z215" s="942"/>
      <c r="AA215" s="942"/>
      <c r="AB215" s="942"/>
      <c r="AC215" s="942"/>
      <c r="AD215" s="942"/>
      <c r="AE215" s="942"/>
      <c r="AF215" s="942"/>
      <c r="AG215" s="942"/>
      <c r="AH215" s="942"/>
      <c r="AI215" s="942"/>
      <c r="AJ215" s="942"/>
      <c r="AK215" s="942"/>
      <c r="AL215" s="942"/>
      <c r="AM215" s="942"/>
      <c r="AN215" s="942"/>
      <c r="AO215" s="942"/>
      <c r="AP215" s="942"/>
      <c r="AQ215" s="942"/>
      <c r="AR215" s="942"/>
      <c r="AS215" s="942"/>
      <c r="AT215" s="942"/>
      <c r="AU215" s="942"/>
      <c r="AV215" s="942"/>
      <c r="AW215" s="942"/>
    </row>
    <row r="216" spans="1:49" x14ac:dyDescent="0.15">
      <c r="A216" s="1"/>
      <c r="B216" s="1"/>
      <c r="C216" s="1"/>
      <c r="D216" s="1"/>
      <c r="E216" s="1"/>
      <c r="F216" s="1"/>
      <c r="G216" s="1"/>
      <c r="H216" s="1"/>
      <c r="I216" s="1"/>
      <c r="J216" s="1"/>
      <c r="K216" s="1"/>
      <c r="L216" s="1"/>
      <c r="M216" s="1"/>
      <c r="N216" s="1"/>
      <c r="O216" s="1"/>
      <c r="P216" s="1"/>
      <c r="Q216" s="1"/>
      <c r="R216" s="1"/>
      <c r="S216" s="1"/>
      <c r="T216" s="942"/>
      <c r="U216" s="942"/>
      <c r="V216" s="942"/>
      <c r="W216" s="942"/>
      <c r="X216" s="942"/>
      <c r="Y216" s="942"/>
      <c r="Z216" s="942"/>
      <c r="AA216" s="942"/>
      <c r="AB216" s="942"/>
      <c r="AC216" s="942"/>
      <c r="AD216" s="942"/>
      <c r="AE216" s="942"/>
      <c r="AF216" s="942"/>
      <c r="AG216" s="942"/>
      <c r="AH216" s="942"/>
      <c r="AI216" s="942"/>
      <c r="AJ216" s="942"/>
      <c r="AK216" s="942"/>
      <c r="AL216" s="942"/>
      <c r="AM216" s="942"/>
      <c r="AN216" s="942"/>
      <c r="AO216" s="942"/>
      <c r="AP216" s="942"/>
      <c r="AQ216" s="942"/>
      <c r="AR216" s="942"/>
      <c r="AS216" s="942"/>
      <c r="AT216" s="942"/>
      <c r="AU216" s="942"/>
      <c r="AV216" s="942"/>
      <c r="AW216" s="942"/>
    </row>
    <row r="217" spans="1:49" x14ac:dyDescent="0.15">
      <c r="A217" s="1"/>
      <c r="B217" s="1"/>
      <c r="C217" s="1"/>
      <c r="D217" s="1"/>
      <c r="E217" s="1"/>
      <c r="F217" s="1"/>
      <c r="G217" s="1"/>
      <c r="H217" s="1"/>
      <c r="I217" s="1"/>
      <c r="J217" s="1"/>
      <c r="K217" s="1"/>
      <c r="L217" s="1"/>
      <c r="M217" s="1"/>
      <c r="N217" s="1"/>
      <c r="O217" s="1"/>
      <c r="P217" s="1"/>
      <c r="Q217" s="1"/>
      <c r="R217" s="1"/>
      <c r="S217" s="1"/>
      <c r="T217" s="942"/>
      <c r="U217" s="942"/>
      <c r="V217" s="942"/>
      <c r="W217" s="942"/>
      <c r="X217" s="942"/>
      <c r="Y217" s="942"/>
      <c r="Z217" s="942"/>
      <c r="AA217" s="942"/>
      <c r="AB217" s="942"/>
      <c r="AC217" s="942"/>
      <c r="AD217" s="942"/>
      <c r="AE217" s="942"/>
      <c r="AF217" s="942"/>
      <c r="AG217" s="942"/>
      <c r="AH217" s="942"/>
      <c r="AI217" s="942"/>
      <c r="AJ217" s="942"/>
      <c r="AK217" s="942"/>
      <c r="AL217" s="942"/>
      <c r="AM217" s="942"/>
      <c r="AN217" s="942"/>
      <c r="AO217" s="942"/>
      <c r="AP217" s="942"/>
      <c r="AQ217" s="942"/>
      <c r="AR217" s="942"/>
      <c r="AS217" s="942"/>
      <c r="AT217" s="942"/>
      <c r="AU217" s="942"/>
      <c r="AV217" s="942"/>
      <c r="AW217" s="942"/>
    </row>
    <row r="218" spans="1:49" x14ac:dyDescent="0.15">
      <c r="A218" s="1"/>
      <c r="B218" s="1"/>
      <c r="C218" s="1"/>
      <c r="D218" s="1"/>
      <c r="E218" s="1"/>
      <c r="F218" s="1"/>
      <c r="G218" s="1"/>
      <c r="H218" s="1"/>
      <c r="I218" s="1"/>
      <c r="J218" s="1"/>
      <c r="K218" s="1"/>
      <c r="L218" s="1"/>
      <c r="M218" s="1"/>
      <c r="N218" s="1"/>
      <c r="O218" s="1"/>
      <c r="P218" s="1"/>
      <c r="Q218" s="1"/>
      <c r="R218" s="1"/>
      <c r="S218" s="1"/>
      <c r="T218" s="942"/>
      <c r="U218" s="942"/>
      <c r="V218" s="942"/>
      <c r="W218" s="942"/>
      <c r="X218" s="942"/>
      <c r="Y218" s="942"/>
      <c r="Z218" s="942"/>
      <c r="AA218" s="942"/>
      <c r="AB218" s="942"/>
      <c r="AC218" s="942"/>
      <c r="AD218" s="942"/>
      <c r="AE218" s="942"/>
      <c r="AF218" s="942"/>
      <c r="AG218" s="942"/>
      <c r="AH218" s="942"/>
      <c r="AI218" s="942"/>
      <c r="AJ218" s="942"/>
      <c r="AK218" s="942"/>
      <c r="AL218" s="942"/>
      <c r="AM218" s="942"/>
      <c r="AN218" s="942"/>
      <c r="AO218" s="942"/>
      <c r="AP218" s="942"/>
      <c r="AQ218" s="942"/>
      <c r="AR218" s="942"/>
      <c r="AS218" s="942"/>
      <c r="AT218" s="942"/>
      <c r="AU218" s="942"/>
      <c r="AV218" s="942"/>
      <c r="AW218" s="942"/>
    </row>
    <row r="219" spans="1:49" x14ac:dyDescent="0.15">
      <c r="A219" s="1"/>
      <c r="B219" s="1"/>
      <c r="C219" s="1"/>
      <c r="D219" s="1"/>
      <c r="E219" s="1"/>
      <c r="F219" s="1"/>
      <c r="G219" s="1"/>
      <c r="H219" s="1"/>
      <c r="I219" s="1"/>
      <c r="J219" s="1"/>
      <c r="K219" s="1"/>
      <c r="L219" s="1"/>
      <c r="M219" s="1"/>
      <c r="N219" s="1"/>
      <c r="O219" s="1"/>
      <c r="P219" s="1"/>
      <c r="Q219" s="1"/>
      <c r="R219" s="1"/>
      <c r="S219" s="1"/>
      <c r="T219" s="942"/>
      <c r="U219" s="942"/>
      <c r="V219" s="942"/>
      <c r="W219" s="942"/>
      <c r="X219" s="942"/>
      <c r="Y219" s="942"/>
      <c r="Z219" s="942"/>
      <c r="AA219" s="942"/>
      <c r="AB219" s="942"/>
      <c r="AC219" s="942"/>
      <c r="AD219" s="942"/>
      <c r="AE219" s="942"/>
      <c r="AF219" s="942"/>
      <c r="AG219" s="942"/>
      <c r="AH219" s="942"/>
      <c r="AI219" s="942"/>
      <c r="AJ219" s="942"/>
      <c r="AK219" s="942"/>
      <c r="AL219" s="942"/>
      <c r="AM219" s="942"/>
      <c r="AN219" s="942"/>
      <c r="AO219" s="942"/>
      <c r="AP219" s="942"/>
      <c r="AQ219" s="942"/>
      <c r="AR219" s="942"/>
      <c r="AS219" s="942"/>
      <c r="AT219" s="942"/>
      <c r="AU219" s="942"/>
      <c r="AV219" s="942"/>
      <c r="AW219" s="942"/>
    </row>
    <row r="220" spans="1:49" x14ac:dyDescent="0.15">
      <c r="A220" s="1"/>
      <c r="B220" s="1"/>
      <c r="C220" s="1"/>
      <c r="D220" s="1"/>
      <c r="E220" s="1"/>
      <c r="F220" s="1"/>
      <c r="G220" s="1"/>
      <c r="H220" s="1"/>
      <c r="I220" s="1"/>
      <c r="J220" s="1"/>
      <c r="K220" s="1"/>
      <c r="L220" s="1"/>
      <c r="M220" s="1"/>
      <c r="N220" s="1"/>
      <c r="O220" s="1"/>
      <c r="P220" s="1"/>
      <c r="Q220" s="1"/>
      <c r="R220" s="1"/>
      <c r="S220" s="1"/>
      <c r="T220" s="942"/>
      <c r="U220" s="942"/>
      <c r="V220" s="942"/>
      <c r="W220" s="942"/>
      <c r="X220" s="942"/>
      <c r="Y220" s="942"/>
      <c r="Z220" s="942"/>
      <c r="AA220" s="942"/>
      <c r="AB220" s="942"/>
      <c r="AC220" s="942"/>
      <c r="AD220" s="942"/>
      <c r="AE220" s="942"/>
      <c r="AF220" s="942"/>
      <c r="AG220" s="942"/>
      <c r="AH220" s="942"/>
      <c r="AI220" s="942"/>
      <c r="AJ220" s="942"/>
      <c r="AK220" s="942"/>
      <c r="AL220" s="942"/>
      <c r="AM220" s="942"/>
      <c r="AN220" s="942"/>
      <c r="AO220" s="942"/>
      <c r="AP220" s="942"/>
      <c r="AQ220" s="942"/>
      <c r="AR220" s="942"/>
      <c r="AS220" s="942"/>
      <c r="AT220" s="942"/>
      <c r="AU220" s="942"/>
      <c r="AV220" s="942"/>
      <c r="AW220" s="942"/>
    </row>
    <row r="221" spans="1:49" x14ac:dyDescent="0.15">
      <c r="A221" s="1"/>
      <c r="B221" s="1"/>
      <c r="C221" s="1"/>
      <c r="D221" s="1"/>
      <c r="E221" s="1"/>
      <c r="F221" s="1"/>
      <c r="G221" s="1"/>
      <c r="H221" s="1"/>
      <c r="I221" s="1"/>
      <c r="J221" s="1"/>
      <c r="K221" s="1"/>
      <c r="L221" s="1"/>
      <c r="M221" s="1"/>
      <c r="N221" s="1"/>
      <c r="O221" s="1"/>
      <c r="P221" s="1"/>
      <c r="Q221" s="1"/>
      <c r="R221" s="1"/>
      <c r="S221" s="1"/>
      <c r="T221" s="942"/>
      <c r="U221" s="942"/>
      <c r="V221" s="942"/>
      <c r="W221" s="942"/>
      <c r="X221" s="942"/>
      <c r="Y221" s="942"/>
      <c r="Z221" s="942"/>
      <c r="AA221" s="942"/>
      <c r="AB221" s="942"/>
      <c r="AC221" s="942"/>
      <c r="AD221" s="942"/>
      <c r="AE221" s="942"/>
      <c r="AF221" s="942"/>
      <c r="AG221" s="942"/>
      <c r="AH221" s="942"/>
      <c r="AI221" s="942"/>
      <c r="AJ221" s="942"/>
      <c r="AK221" s="942"/>
      <c r="AL221" s="942"/>
      <c r="AM221" s="942"/>
      <c r="AN221" s="942"/>
      <c r="AO221" s="942"/>
      <c r="AP221" s="942"/>
      <c r="AQ221" s="942"/>
      <c r="AR221" s="942"/>
      <c r="AS221" s="942"/>
      <c r="AT221" s="942"/>
      <c r="AU221" s="942"/>
      <c r="AV221" s="942"/>
      <c r="AW221" s="942"/>
    </row>
    <row r="222" spans="1:49" x14ac:dyDescent="0.15">
      <c r="C222" t="s">
        <v>1120</v>
      </c>
    </row>
    <row r="223" spans="1:49" x14ac:dyDescent="0.15">
      <c r="C223" s="1239" t="e">
        <f>F239*0.2</f>
        <v>#DIV/0!</v>
      </c>
      <c r="D223" s="1240" t="e">
        <f>F239*0.4</f>
        <v>#DIV/0!</v>
      </c>
      <c r="E223" s="1241" t="e">
        <f>F239*0.6</f>
        <v>#DIV/0!</v>
      </c>
      <c r="F223" s="1241" t="e">
        <f>F239*0.8</f>
        <v>#DIV/0!</v>
      </c>
      <c r="G223" s="1241" t="e">
        <f>F239*1</f>
        <v>#DIV/0!</v>
      </c>
      <c r="H223" s="1241" t="e">
        <f>F239*1.2</f>
        <v>#DIV/0!</v>
      </c>
      <c r="I223" s="1241" t="e">
        <f>F239*1.4</f>
        <v>#DIV/0!</v>
      </c>
      <c r="J223" s="1241" t="e">
        <f>F239*1.6</f>
        <v>#DIV/0!</v>
      </c>
      <c r="K223" s="1241" t="e">
        <f>F239*1.8</f>
        <v>#DIV/0!</v>
      </c>
      <c r="L223" s="945" t="e">
        <f>F239*2</f>
        <v>#DIV/0!</v>
      </c>
    </row>
    <row r="224" spans="1:49" x14ac:dyDescent="0.15">
      <c r="C224" s="1242">
        <f t="shared" ref="C224:L224" si="12">$F$235</f>
        <v>54420</v>
      </c>
      <c r="D224" s="1232">
        <f t="shared" si="12"/>
        <v>54420</v>
      </c>
      <c r="E224" s="1234">
        <f t="shared" si="12"/>
        <v>54420</v>
      </c>
      <c r="F224" s="1234">
        <f t="shared" si="12"/>
        <v>54420</v>
      </c>
      <c r="G224" s="1234">
        <f t="shared" si="12"/>
        <v>54420</v>
      </c>
      <c r="H224" s="1234">
        <f t="shared" si="12"/>
        <v>54420</v>
      </c>
      <c r="I224" s="1234">
        <f t="shared" si="12"/>
        <v>54420</v>
      </c>
      <c r="J224" s="1234">
        <f t="shared" si="12"/>
        <v>54420</v>
      </c>
      <c r="K224" s="1234">
        <f t="shared" si="12"/>
        <v>54420</v>
      </c>
      <c r="L224" s="949">
        <f t="shared" si="12"/>
        <v>54420</v>
      </c>
    </row>
    <row r="225" spans="3:12" x14ac:dyDescent="0.15">
      <c r="C225" s="1242" t="e">
        <f t="shared" ref="C225:L225" si="13">+C223*$F$237</f>
        <v>#DIV/0!</v>
      </c>
      <c r="D225" s="1232" t="e">
        <f t="shared" si="13"/>
        <v>#DIV/0!</v>
      </c>
      <c r="E225" s="1234" t="e">
        <f t="shared" si="13"/>
        <v>#DIV/0!</v>
      </c>
      <c r="F225" s="1234" t="e">
        <f t="shared" si="13"/>
        <v>#DIV/0!</v>
      </c>
      <c r="G225" s="1234" t="e">
        <f t="shared" si="13"/>
        <v>#DIV/0!</v>
      </c>
      <c r="H225" s="1234" t="e">
        <f t="shared" si="13"/>
        <v>#DIV/0!</v>
      </c>
      <c r="I225" s="1234" t="e">
        <f t="shared" si="13"/>
        <v>#DIV/0!</v>
      </c>
      <c r="J225" s="1234" t="e">
        <f t="shared" si="13"/>
        <v>#DIV/0!</v>
      </c>
      <c r="K225" s="1234" t="e">
        <f t="shared" si="13"/>
        <v>#DIV/0!</v>
      </c>
      <c r="L225" s="949" t="e">
        <f t="shared" si="13"/>
        <v>#DIV/0!</v>
      </c>
    </row>
    <row r="226" spans="3:12" x14ac:dyDescent="0.15">
      <c r="C226" s="1243"/>
      <c r="D226" s="1231"/>
      <c r="E226" s="566"/>
      <c r="F226" s="566"/>
      <c r="G226" s="566"/>
      <c r="H226" s="566"/>
      <c r="I226" s="566"/>
      <c r="J226" s="566"/>
      <c r="K226" s="566"/>
      <c r="L226" s="949"/>
    </row>
    <row r="227" spans="3:12" x14ac:dyDescent="0.15">
      <c r="C227" s="1243"/>
      <c r="D227" s="1231"/>
      <c r="E227" s="566"/>
      <c r="F227" s="566"/>
      <c r="G227" s="566"/>
      <c r="H227" s="566"/>
      <c r="I227" s="566"/>
      <c r="J227" s="566"/>
      <c r="K227" s="566"/>
      <c r="L227" s="949"/>
    </row>
    <row r="228" spans="3:12" x14ac:dyDescent="0.15">
      <c r="C228" s="1242" t="e">
        <f t="shared" ref="C228:L228" si="14">+$F$235+C225</f>
        <v>#DIV/0!</v>
      </c>
      <c r="D228" s="1232" t="e">
        <f t="shared" si="14"/>
        <v>#DIV/0!</v>
      </c>
      <c r="E228" s="1234" t="e">
        <f t="shared" si="14"/>
        <v>#DIV/0!</v>
      </c>
      <c r="F228" s="1234" t="e">
        <f t="shared" si="14"/>
        <v>#DIV/0!</v>
      </c>
      <c r="G228" s="1234" t="e">
        <f t="shared" si="14"/>
        <v>#DIV/0!</v>
      </c>
      <c r="H228" s="1234" t="e">
        <f t="shared" si="14"/>
        <v>#DIV/0!</v>
      </c>
      <c r="I228" s="1234" t="e">
        <f t="shared" si="14"/>
        <v>#DIV/0!</v>
      </c>
      <c r="J228" s="1234" t="e">
        <f t="shared" si="14"/>
        <v>#DIV/0!</v>
      </c>
      <c r="K228" s="1234" t="e">
        <f t="shared" si="14"/>
        <v>#DIV/0!</v>
      </c>
      <c r="L228" s="949" t="e">
        <f t="shared" si="14"/>
        <v>#DIV/0!</v>
      </c>
    </row>
    <row r="229" spans="3:12" x14ac:dyDescent="0.15">
      <c r="C229" s="1243"/>
      <c r="D229" s="1231"/>
      <c r="E229" s="566"/>
      <c r="F229" s="566"/>
      <c r="G229" s="566"/>
      <c r="H229" s="566"/>
      <c r="I229" s="566"/>
      <c r="J229" s="566"/>
      <c r="K229" s="566"/>
      <c r="L229" s="949"/>
    </row>
    <row r="230" spans="3:12" x14ac:dyDescent="0.15">
      <c r="C230" s="1242" t="e">
        <f t="shared" ref="C230:L230" si="15">+C223*$F$238</f>
        <v>#DIV/0!</v>
      </c>
      <c r="D230" s="1232" t="e">
        <f t="shared" si="15"/>
        <v>#DIV/0!</v>
      </c>
      <c r="E230" s="1234" t="e">
        <f t="shared" si="15"/>
        <v>#DIV/0!</v>
      </c>
      <c r="F230" s="1234" t="e">
        <f t="shared" si="15"/>
        <v>#DIV/0!</v>
      </c>
      <c r="G230" s="1234" t="e">
        <f t="shared" si="15"/>
        <v>#DIV/0!</v>
      </c>
      <c r="H230" s="1234" t="e">
        <f t="shared" si="15"/>
        <v>#DIV/0!</v>
      </c>
      <c r="I230" s="1234" t="e">
        <f t="shared" si="15"/>
        <v>#DIV/0!</v>
      </c>
      <c r="J230" s="1234" t="e">
        <f t="shared" si="15"/>
        <v>#DIV/0!</v>
      </c>
      <c r="K230" s="1234" t="e">
        <f t="shared" si="15"/>
        <v>#DIV/0!</v>
      </c>
      <c r="L230" s="949" t="e">
        <f t="shared" si="15"/>
        <v>#DIV/0!</v>
      </c>
    </row>
    <row r="231" spans="3:12" x14ac:dyDescent="0.15">
      <c r="C231" s="1243"/>
      <c r="D231" s="1231"/>
      <c r="E231" s="566"/>
      <c r="F231" s="566"/>
      <c r="G231" s="566"/>
      <c r="H231" s="566"/>
      <c r="I231" s="566"/>
      <c r="J231" s="566"/>
      <c r="K231" s="566"/>
      <c r="L231" s="949"/>
    </row>
    <row r="232" spans="3:12" x14ac:dyDescent="0.15">
      <c r="C232" s="1242" t="e">
        <f t="shared" ref="C232:L232" si="16">+C230-C228</f>
        <v>#DIV/0!</v>
      </c>
      <c r="D232" s="1232" t="e">
        <f t="shared" si="16"/>
        <v>#DIV/0!</v>
      </c>
      <c r="E232" s="1234" t="e">
        <f t="shared" si="16"/>
        <v>#DIV/0!</v>
      </c>
      <c r="F232" s="1234" t="e">
        <f t="shared" si="16"/>
        <v>#DIV/0!</v>
      </c>
      <c r="G232" s="1234" t="e">
        <f t="shared" si="16"/>
        <v>#DIV/0!</v>
      </c>
      <c r="H232" s="1234" t="e">
        <f t="shared" si="16"/>
        <v>#DIV/0!</v>
      </c>
      <c r="I232" s="1234" t="e">
        <f t="shared" si="16"/>
        <v>#DIV/0!</v>
      </c>
      <c r="J232" s="1234" t="e">
        <f t="shared" si="16"/>
        <v>#DIV/0!</v>
      </c>
      <c r="K232" s="1234" t="e">
        <f t="shared" si="16"/>
        <v>#DIV/0!</v>
      </c>
      <c r="L232" s="949" t="e">
        <f t="shared" si="16"/>
        <v>#DIV/0!</v>
      </c>
    </row>
    <row r="233" spans="3:12" x14ac:dyDescent="0.15">
      <c r="C233" s="1243"/>
      <c r="D233" s="1231"/>
      <c r="E233" s="566"/>
      <c r="F233" s="566"/>
      <c r="G233" s="566"/>
      <c r="H233" s="566"/>
      <c r="I233" s="566"/>
      <c r="J233" s="566"/>
      <c r="K233" s="566"/>
      <c r="L233" s="949"/>
    </row>
    <row r="234" spans="3:12" x14ac:dyDescent="0.15">
      <c r="C234" s="1243"/>
      <c r="D234" s="1231"/>
      <c r="E234" s="566"/>
      <c r="F234" s="566"/>
      <c r="G234" s="566"/>
      <c r="H234" s="566"/>
      <c r="I234" s="566"/>
      <c r="J234" s="566"/>
      <c r="K234" s="566"/>
      <c r="L234" s="949"/>
    </row>
    <row r="235" spans="3:12" x14ac:dyDescent="0.15">
      <c r="C235" s="1243"/>
      <c r="D235" s="1231"/>
      <c r="E235" s="1233" t="s">
        <v>1388</v>
      </c>
      <c r="F235" s="1235">
        <f>a!$D$87</f>
        <v>54420</v>
      </c>
      <c r="G235" s="566"/>
      <c r="H235" s="566"/>
      <c r="I235" s="566"/>
      <c r="J235" s="566"/>
      <c r="K235" s="566"/>
      <c r="L235" s="949"/>
    </row>
    <row r="236" spans="3:12" x14ac:dyDescent="0.15">
      <c r="C236" s="1243"/>
      <c r="D236" s="1231"/>
      <c r="E236" s="1233" t="s">
        <v>1389</v>
      </c>
      <c r="F236" s="1236">
        <f>+IF(F238=0,0,a!D85/F238)</f>
        <v>0</v>
      </c>
      <c r="G236" s="566"/>
      <c r="H236" s="566"/>
      <c r="I236" s="566"/>
      <c r="J236" s="566"/>
      <c r="K236" s="566"/>
      <c r="L236" s="949"/>
    </row>
    <row r="237" spans="3:12" x14ac:dyDescent="0.15">
      <c r="C237" s="1243"/>
      <c r="D237" s="1231"/>
      <c r="E237" s="1233" t="s">
        <v>1384</v>
      </c>
      <c r="F237" s="1235">
        <f>+IF(F236=0,0,a!D89/a!F236)</f>
        <v>0</v>
      </c>
      <c r="G237" s="566"/>
      <c r="H237" s="566"/>
      <c r="I237" s="566"/>
      <c r="J237" s="566"/>
      <c r="K237" s="566"/>
      <c r="L237" s="949"/>
    </row>
    <row r="238" spans="3:12" x14ac:dyDescent="0.15">
      <c r="C238" s="1243"/>
      <c r="D238" s="1231"/>
      <c r="E238" s="1233" t="s">
        <v>1385</v>
      </c>
      <c r="F238" s="1235">
        <f>'2a'!$F$55</f>
        <v>0</v>
      </c>
      <c r="G238" s="566"/>
      <c r="H238" s="566"/>
      <c r="I238" s="566"/>
      <c r="J238" s="566"/>
      <c r="K238" s="566"/>
      <c r="L238" s="949"/>
    </row>
    <row r="239" spans="3:12" x14ac:dyDescent="0.15">
      <c r="C239" s="1243"/>
      <c r="D239" s="1231"/>
      <c r="E239" s="1233" t="s">
        <v>1386</v>
      </c>
      <c r="F239" s="1237" t="e">
        <f>+F235/(F238-F237)</f>
        <v>#DIV/0!</v>
      </c>
      <c r="G239" s="566"/>
      <c r="H239" s="566"/>
      <c r="I239" s="566"/>
      <c r="J239" s="566"/>
      <c r="K239" s="566"/>
      <c r="L239" s="949"/>
    </row>
    <row r="240" spans="3:12" x14ac:dyDescent="0.15">
      <c r="C240" s="1243"/>
      <c r="D240" s="1231"/>
      <c r="E240" s="566"/>
      <c r="F240" s="566"/>
      <c r="G240" s="566"/>
      <c r="H240" s="566"/>
      <c r="I240" s="566"/>
      <c r="J240" s="566"/>
      <c r="K240" s="566"/>
      <c r="L240" s="949"/>
    </row>
    <row r="241" spans="3:12" x14ac:dyDescent="0.15">
      <c r="C241" s="1244"/>
      <c r="D241" s="1245"/>
      <c r="E241" s="1246" t="s">
        <v>1387</v>
      </c>
      <c r="F241" s="1247" t="e">
        <f>ROUNDUP(F235/(F238-F237),0)</f>
        <v>#DIV/0!</v>
      </c>
      <c r="G241" s="1248"/>
      <c r="H241" s="1248"/>
      <c r="I241" s="1248"/>
      <c r="J241" s="1248"/>
      <c r="K241" s="1248"/>
      <c r="L241" s="951"/>
    </row>
  </sheetData>
  <sheetProtection sheet="1" objects="1" scenarios="1"/>
  <mergeCells count="9">
    <mergeCell ref="D2:G2"/>
    <mergeCell ref="H2:L2"/>
    <mergeCell ref="C93:D93"/>
    <mergeCell ref="C40:E40"/>
    <mergeCell ref="F93:G93"/>
    <mergeCell ref="C76:E76"/>
    <mergeCell ref="E79:J79"/>
    <mergeCell ref="C81:D81"/>
    <mergeCell ref="B2:C2"/>
  </mergeCells>
  <phoneticPr fontId="2" type="noConversion"/>
  <hyperlinks>
    <hyperlink ref="F93" location="'AN2'!A83" display="'AN2'!A83" xr:uid="{00000000-0004-0000-2000-000000000000}"/>
    <hyperlink ref="L4" location="b!A1" display="siguiente ►" xr:uid="{00000000-0004-0000-2000-000001000000}"/>
    <hyperlink ref="J4" location="'2b'!A1" display="◄ gastos" xr:uid="{00000000-0004-0000-2000-000002000000}"/>
    <hyperlink ref="I4" location="'2a'!A1" display="◄ ingresos" xr:uid="{00000000-0004-0000-2000-000003000000}"/>
    <hyperlink ref="K4" location="FIN!A1" display="◄ ir a FIN" xr:uid="{00000000-0004-0000-2000-000004000000}"/>
    <hyperlink ref="H4" location="FIN!A1" display="◄ ir anterior" xr:uid="{00000000-0004-0000-2000-000005000000}"/>
    <hyperlink ref="G4" location="'1'!A1" display="◄ ir inicio" xr:uid="{00000000-0004-0000-2000-000006000000}"/>
  </hyperlinks>
  <pageMargins left="0.75" right="0.75" top="1" bottom="1" header="0" footer="0"/>
  <drawing r:id="rId1"/>
  <legacyDrawing r:id="rId2"/>
  <extLst>
    <ext xmlns:mx="http://schemas.microsoft.com/office/mac/excel/2008/main" uri="http://schemas.microsoft.com/office/mac/excel/2008/main">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2">
    <tabColor indexed="13"/>
  </sheetPr>
  <dimension ref="A1:BB357"/>
  <sheetViews>
    <sheetView showZeros="0" zoomScale="75" zoomScaleNormal="75" zoomScalePageLayoutView="75" workbookViewId="0">
      <pane xSplit="3" ySplit="4" topLeftCell="D91" activePane="bottomRight" state="frozen"/>
      <selection pane="topRight" activeCell="D1" sqref="D1"/>
      <selection pane="bottomLeft" activeCell="A5" sqref="A5"/>
      <selection pane="bottomRight" activeCell="Q128" sqref="Q128"/>
    </sheetView>
  </sheetViews>
  <sheetFormatPr baseColWidth="10" defaultRowHeight="13" x14ac:dyDescent="0.15"/>
  <cols>
    <col min="1" max="1" width="5.83203125" customWidth="1"/>
    <col min="2" max="2" width="4.5" customWidth="1"/>
    <col min="3" max="3" width="33.1640625" customWidth="1"/>
    <col min="4" max="4" width="9.33203125" customWidth="1"/>
    <col min="5" max="9" width="14.6640625" customWidth="1"/>
    <col min="10" max="10" width="15.83203125" customWidth="1"/>
    <col min="11" max="11" width="14.6640625" customWidth="1"/>
    <col min="12" max="12" width="15.1640625" customWidth="1"/>
    <col min="13" max="16" width="14.6640625" customWidth="1"/>
    <col min="17" max="17" width="16.83203125" customWidth="1"/>
    <col min="18" max="18" width="12.5" customWidth="1"/>
    <col min="19" max="19" width="3.5" customWidth="1"/>
  </cols>
  <sheetData>
    <row r="1" spans="1:54" ht="5" customHeight="1" thickBot="1" x14ac:dyDescent="0.25">
      <c r="A1" s="4"/>
      <c r="B1" s="4"/>
      <c r="C1" s="4"/>
      <c r="D1" s="4"/>
      <c r="E1" s="4"/>
      <c r="F1" s="4"/>
      <c r="G1" s="4"/>
      <c r="H1" s="4"/>
      <c r="I1" s="255"/>
      <c r="J1" s="255"/>
      <c r="K1" s="255"/>
      <c r="L1" s="255"/>
      <c r="M1" s="255"/>
      <c r="N1" s="255"/>
      <c r="O1" s="255"/>
      <c r="P1" s="255"/>
      <c r="Q1" s="255"/>
      <c r="R1" s="255"/>
      <c r="S1" s="4"/>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4" ht="27" customHeight="1" thickTop="1" thickBot="1" x14ac:dyDescent="0.2">
      <c r="A2" s="4"/>
      <c r="B2" s="2330" t="str">
        <f>a!B2</f>
        <v>CAED GESTION</v>
      </c>
      <c r="C2" s="2331"/>
      <c r="D2" s="2325" t="str">
        <f>'1'!$E$2</f>
        <v>PLAN de NEGOCIO</v>
      </c>
      <c r="E2" s="2325"/>
      <c r="F2" s="2325"/>
      <c r="G2" s="2325"/>
      <c r="H2" s="850">
        <f>'1'!$E$15</f>
        <v>2023</v>
      </c>
      <c r="I2" s="2558" t="s">
        <v>582</v>
      </c>
      <c r="J2" s="2558"/>
      <c r="K2" s="2558"/>
      <c r="L2" s="2558"/>
      <c r="M2" s="2559"/>
      <c r="N2" s="256"/>
      <c r="O2" s="256"/>
      <c r="P2" s="256"/>
      <c r="Q2" s="256"/>
      <c r="R2" s="256"/>
      <c r="S2" s="4"/>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row>
    <row r="3" spans="1:54" ht="5" customHeight="1" thickBot="1" x14ac:dyDescent="0.2">
      <c r="A3" s="4"/>
      <c r="B3" s="4"/>
      <c r="C3" s="4"/>
      <c r="D3" s="4"/>
      <c r="E3" s="4"/>
      <c r="F3" s="4"/>
      <c r="G3" s="4"/>
      <c r="H3" s="4"/>
      <c r="I3" s="4"/>
      <c r="J3" s="4"/>
      <c r="K3" s="4"/>
      <c r="L3" s="4"/>
      <c r="M3" s="4"/>
      <c r="N3" s="4"/>
      <c r="O3" s="4"/>
      <c r="P3" s="4"/>
      <c r="Q3" s="4"/>
      <c r="R3" s="4"/>
      <c r="S3" s="4"/>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row>
    <row r="4" spans="1:54" ht="16.5" customHeight="1" thickBot="1" x14ac:dyDescent="0.25">
      <c r="A4" s="4"/>
      <c r="B4" s="4"/>
      <c r="C4" s="247"/>
      <c r="D4" s="4"/>
      <c r="E4" s="4"/>
      <c r="F4" s="4"/>
      <c r="G4" s="4"/>
      <c r="H4" s="2024" t="s">
        <v>577</v>
      </c>
      <c r="I4" s="2014" t="s">
        <v>565</v>
      </c>
      <c r="J4" s="2027" t="s">
        <v>583</v>
      </c>
      <c r="K4" s="2027" t="s">
        <v>584</v>
      </c>
      <c r="L4" s="2024" t="s">
        <v>568</v>
      </c>
      <c r="M4" s="2020" t="s">
        <v>96</v>
      </c>
      <c r="N4" s="4"/>
      <c r="O4" s="4"/>
      <c r="P4" s="4"/>
      <c r="Q4" s="4"/>
      <c r="R4" s="4"/>
      <c r="S4" s="4"/>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row>
    <row r="5" spans="1:54" ht="5" customHeight="1" x14ac:dyDescent="0.15">
      <c r="A5" s="4"/>
      <c r="B5" s="4"/>
      <c r="C5" s="4"/>
      <c r="D5" s="4"/>
      <c r="E5" s="4"/>
      <c r="F5" s="4"/>
      <c r="G5" s="4"/>
      <c r="H5" s="4"/>
      <c r="I5" s="4"/>
      <c r="J5" s="4"/>
      <c r="K5" s="4"/>
      <c r="L5" s="4"/>
      <c r="M5" s="4"/>
      <c r="N5" s="4"/>
      <c r="O5" s="4"/>
      <c r="P5" s="4"/>
      <c r="Q5" s="4"/>
      <c r="R5" s="4"/>
      <c r="S5" s="4"/>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row>
    <row r="6" spans="1:54" ht="9.75" customHeight="1" x14ac:dyDescent="0.2">
      <c r="A6" s="4"/>
      <c r="B6" s="4"/>
      <c r="C6" s="2106"/>
      <c r="D6" s="2106"/>
      <c r="E6" s="16"/>
      <c r="F6" s="16"/>
      <c r="G6" s="16"/>
      <c r="H6" s="16"/>
      <c r="I6" s="4"/>
      <c r="J6" s="4"/>
      <c r="K6" s="4"/>
      <c r="L6" s="4"/>
      <c r="M6" s="4"/>
      <c r="N6" s="4"/>
      <c r="O6" s="4"/>
      <c r="P6" s="4"/>
      <c r="Q6" s="4"/>
      <c r="R6" s="4"/>
      <c r="S6" s="4"/>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row>
    <row r="7" spans="1:54" ht="18" customHeight="1" x14ac:dyDescent="0.2">
      <c r="A7" s="4"/>
      <c r="B7" s="4"/>
      <c r="C7" s="2107"/>
      <c r="D7" s="2108"/>
      <c r="E7" s="16"/>
      <c r="F7" s="16"/>
      <c r="G7" s="16"/>
      <c r="H7" s="16"/>
      <c r="I7" s="4"/>
      <c r="J7" s="4"/>
      <c r="K7" s="4"/>
      <c r="L7" s="4"/>
      <c r="M7" s="4"/>
      <c r="N7" s="4"/>
      <c r="O7" s="4"/>
      <c r="P7" s="4"/>
      <c r="Q7" s="4"/>
      <c r="R7" s="4"/>
      <c r="S7" s="4"/>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row>
    <row r="8" spans="1:54" ht="15" customHeight="1" x14ac:dyDescent="0.15">
      <c r="A8" s="4"/>
      <c r="B8" s="4"/>
      <c r="C8" s="16"/>
      <c r="D8" s="16"/>
      <c r="E8" s="16"/>
      <c r="F8" s="16"/>
      <c r="G8" s="16"/>
      <c r="H8" s="16"/>
      <c r="I8" s="4"/>
      <c r="J8" s="4"/>
      <c r="K8" s="4"/>
      <c r="L8" s="4"/>
      <c r="M8" s="4"/>
      <c r="N8" s="4"/>
      <c r="O8" s="4"/>
      <c r="P8" s="4"/>
      <c r="Q8" s="4"/>
      <c r="R8" s="4"/>
      <c r="S8" s="4"/>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row>
    <row r="9" spans="1:54" ht="15" customHeight="1" x14ac:dyDescent="0.15">
      <c r="A9" s="4"/>
      <c r="B9" s="4"/>
      <c r="C9" s="16"/>
      <c r="D9" s="16"/>
      <c r="E9" s="16"/>
      <c r="F9" s="16"/>
      <c r="G9" s="16"/>
      <c r="H9" s="16"/>
      <c r="I9" s="4"/>
      <c r="J9" s="4"/>
      <c r="K9" s="4"/>
      <c r="L9" s="4"/>
      <c r="M9" s="4"/>
      <c r="N9" s="4"/>
      <c r="O9" s="4"/>
      <c r="P9" s="4"/>
      <c r="Q9" s="4"/>
      <c r="R9" s="4"/>
      <c r="S9" s="4"/>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row>
    <row r="10" spans="1:54" ht="15" customHeight="1" x14ac:dyDescent="0.15">
      <c r="A10" s="4"/>
      <c r="B10" s="4"/>
      <c r="C10" s="16"/>
      <c r="D10" s="16"/>
      <c r="E10" s="16"/>
      <c r="F10" s="16"/>
      <c r="G10" s="16"/>
      <c r="H10" s="16"/>
      <c r="I10" s="4"/>
      <c r="J10" s="4"/>
      <c r="K10" s="4"/>
      <c r="L10" s="4"/>
      <c r="M10" s="4"/>
      <c r="N10" s="4"/>
      <c r="O10" s="4"/>
      <c r="P10" s="4"/>
      <c r="Q10" s="4"/>
      <c r="R10" s="4"/>
      <c r="S10" s="4"/>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row>
    <row r="11" spans="1:54" ht="17.25" customHeight="1" x14ac:dyDescent="0.2">
      <c r="A11" s="4"/>
      <c r="B11" s="4"/>
      <c r="C11" s="2107"/>
      <c r="D11" s="16"/>
      <c r="E11" s="16"/>
      <c r="F11" s="16"/>
      <c r="G11" s="16"/>
      <c r="H11" s="16"/>
      <c r="I11" s="4"/>
      <c r="J11" s="4"/>
      <c r="K11" s="4"/>
      <c r="L11" s="4"/>
      <c r="M11" s="4"/>
      <c r="N11" s="4"/>
      <c r="O11" s="4"/>
      <c r="P11" s="4"/>
      <c r="Q11" s="4"/>
      <c r="R11" s="4"/>
      <c r="S11" s="4"/>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row>
    <row r="12" spans="1:54" ht="6" customHeight="1" x14ac:dyDescent="0.15">
      <c r="A12" s="4"/>
      <c r="B12" s="4"/>
      <c r="C12" s="16"/>
      <c r="D12" s="16"/>
      <c r="E12" s="16"/>
      <c r="F12" s="16"/>
      <c r="G12" s="16"/>
      <c r="H12" s="16"/>
      <c r="I12" s="4"/>
      <c r="J12" s="4"/>
      <c r="K12" s="4"/>
      <c r="L12" s="4"/>
      <c r="M12" s="4"/>
      <c r="N12" s="4"/>
      <c r="O12" s="4"/>
      <c r="P12" s="4"/>
      <c r="Q12" s="4"/>
      <c r="R12" s="4"/>
      <c r="S12" s="4"/>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row>
    <row r="13" spans="1:54" ht="9.75" customHeight="1" x14ac:dyDescent="0.15">
      <c r="A13" s="4"/>
      <c r="B13" s="16"/>
      <c r="C13" s="16"/>
      <c r="D13" s="16"/>
      <c r="E13" s="16"/>
      <c r="F13" s="16"/>
      <c r="G13" s="16"/>
      <c r="H13" s="16"/>
      <c r="I13" s="4"/>
      <c r="J13" s="4"/>
      <c r="K13" s="4"/>
      <c r="L13" s="4"/>
      <c r="M13" s="4"/>
      <c r="N13" s="4"/>
      <c r="O13" s="4"/>
      <c r="P13" s="4"/>
      <c r="Q13" s="4"/>
      <c r="R13" s="4"/>
      <c r="S13" s="4"/>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row>
    <row r="14" spans="1:54" ht="18.75" customHeight="1" x14ac:dyDescent="0.2">
      <c r="A14" s="4"/>
      <c r="B14" s="4"/>
      <c r="C14" s="258"/>
      <c r="D14" s="258"/>
      <c r="E14" s="4"/>
      <c r="F14" s="4"/>
      <c r="G14" s="4"/>
      <c r="H14" s="4"/>
      <c r="I14" s="4"/>
      <c r="J14" s="4"/>
      <c r="K14" s="4"/>
      <c r="L14" s="4"/>
      <c r="M14" s="4"/>
      <c r="N14" s="4"/>
      <c r="O14" s="4"/>
      <c r="P14" s="4"/>
      <c r="Q14" s="4"/>
      <c r="R14" s="4"/>
      <c r="S14" s="4"/>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row>
    <row r="15" spans="1:54" ht="18.75" customHeight="1" x14ac:dyDescent="0.15">
      <c r="A15" s="19">
        <v>1</v>
      </c>
      <c r="B15" s="1311"/>
      <c r="C15" s="1294"/>
      <c r="D15" s="1294"/>
      <c r="E15" s="1294"/>
      <c r="F15" s="1294"/>
      <c r="G15" s="1294"/>
      <c r="H15" s="1294"/>
      <c r="I15" s="1294"/>
      <c r="J15" s="1294"/>
      <c r="K15" s="1294"/>
      <c r="L15" s="1294"/>
      <c r="M15" s="1294"/>
      <c r="N15" s="1294"/>
      <c r="O15" s="1294"/>
      <c r="P15" s="1294"/>
      <c r="Q15" s="1294"/>
      <c r="R15" s="1294"/>
      <c r="S15" s="1312"/>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row>
    <row r="16" spans="1:54" ht="20" x14ac:dyDescent="0.2">
      <c r="A16" s="4"/>
      <c r="B16" s="1250"/>
      <c r="C16" s="20" t="str">
        <f>$B$2</f>
        <v>CAED GESTION</v>
      </c>
      <c r="D16" s="20"/>
      <c r="E16" s="20"/>
      <c r="F16" s="2875" t="s">
        <v>98</v>
      </c>
      <c r="G16" s="2875"/>
      <c r="H16" s="2875"/>
      <c r="I16" s="2875"/>
      <c r="J16" s="2875"/>
      <c r="K16" s="2875"/>
      <c r="L16" s="2875"/>
      <c r="M16" s="2875"/>
      <c r="N16" s="2875"/>
      <c r="O16" s="2875"/>
      <c r="P16" s="23"/>
      <c r="Q16" s="21">
        <f>'1'!$E$15</f>
        <v>2023</v>
      </c>
      <c r="R16" s="23"/>
      <c r="S16" s="1258"/>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row>
    <row r="17" spans="1:54" x14ac:dyDescent="0.15">
      <c r="A17" s="4"/>
      <c r="B17" s="1250"/>
      <c r="C17" s="22"/>
      <c r="D17" s="22"/>
      <c r="E17" s="22"/>
      <c r="F17" s="22"/>
      <c r="G17" s="22"/>
      <c r="H17" s="22"/>
      <c r="I17" s="22"/>
      <c r="J17" s="22"/>
      <c r="K17" s="22"/>
      <c r="L17" s="22"/>
      <c r="M17" s="22"/>
      <c r="N17" s="22"/>
      <c r="O17" s="22"/>
      <c r="P17" s="22"/>
      <c r="Q17" s="22"/>
      <c r="R17" s="22"/>
      <c r="S17" s="1258"/>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ht="24.75" customHeight="1" x14ac:dyDescent="0.2">
      <c r="A18" s="4"/>
      <c r="B18" s="1250"/>
      <c r="C18" s="29"/>
      <c r="D18" s="29"/>
      <c r="E18" s="35" t="str">
        <f>'1'!E17</f>
        <v>ENE</v>
      </c>
      <c r="F18" s="35" t="str">
        <f>'1'!F17</f>
        <v>FEB</v>
      </c>
      <c r="G18" s="35" t="str">
        <f>'1'!G17</f>
        <v>MAR</v>
      </c>
      <c r="H18" s="35" t="str">
        <f>'1'!H17</f>
        <v>ABR</v>
      </c>
      <c r="I18" s="35" t="str">
        <f>'1'!I17</f>
        <v>MAY</v>
      </c>
      <c r="J18" s="35" t="str">
        <f>'1'!J17</f>
        <v>JUN</v>
      </c>
      <c r="K18" s="35" t="str">
        <f>'1'!K17</f>
        <v>JUL</v>
      </c>
      <c r="L18" s="35" t="str">
        <f>'1'!L17</f>
        <v>AGO</v>
      </c>
      <c r="M18" s="35" t="str">
        <f>'1'!M17</f>
        <v>SEPT</v>
      </c>
      <c r="N18" s="35" t="str">
        <f>'1'!N17</f>
        <v>OCT</v>
      </c>
      <c r="O18" s="35" t="str">
        <f>'1'!O17</f>
        <v>NOV</v>
      </c>
      <c r="P18" s="35" t="str">
        <f>'1'!P17</f>
        <v xml:space="preserve"> DIC</v>
      </c>
      <c r="Q18" s="36" t="s">
        <v>1517</v>
      </c>
      <c r="R18" s="40" t="s">
        <v>1646</v>
      </c>
      <c r="S18" s="1258"/>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ht="9.75" customHeight="1" x14ac:dyDescent="0.2">
      <c r="A19" s="4"/>
      <c r="B19" s="1313"/>
      <c r="C19" s="2"/>
      <c r="D19" s="2"/>
      <c r="E19" s="2"/>
      <c r="F19" s="2"/>
      <c r="G19" s="2"/>
      <c r="H19" s="2"/>
      <c r="I19" s="2"/>
      <c r="J19" s="2"/>
      <c r="K19" s="2"/>
      <c r="L19" s="2"/>
      <c r="M19" s="2"/>
      <c r="N19" s="2"/>
      <c r="O19" s="2"/>
      <c r="P19" s="2"/>
      <c r="Q19" s="2"/>
      <c r="R19" s="2"/>
      <c r="S19" s="1258"/>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ht="16.5" customHeight="1" x14ac:dyDescent="0.15">
      <c r="A20" s="4"/>
      <c r="B20" s="1250"/>
      <c r="C20" s="30" t="s">
        <v>1638</v>
      </c>
      <c r="D20" s="30"/>
      <c r="E20" s="38">
        <f>'2a'!F17</f>
        <v>1000</v>
      </c>
      <c r="F20" s="38">
        <f>'2a'!G17</f>
        <v>2000</v>
      </c>
      <c r="G20" s="38">
        <f>'2a'!H17</f>
        <v>8000</v>
      </c>
      <c r="H20" s="38">
        <f>'2a'!I17</f>
        <v>10000</v>
      </c>
      <c r="I20" s="38">
        <f>'2a'!J17</f>
        <v>10000</v>
      </c>
      <c r="J20" s="38">
        <f>'2a'!K17</f>
        <v>5000</v>
      </c>
      <c r="K20" s="38">
        <f>'2a'!L17</f>
        <v>3000</v>
      </c>
      <c r="L20" s="38">
        <f>'2a'!M17</f>
        <v>3000</v>
      </c>
      <c r="M20" s="38">
        <f>'2a'!N17</f>
        <v>2000</v>
      </c>
      <c r="N20" s="38">
        <f>'2a'!O17</f>
        <v>8000</v>
      </c>
      <c r="O20" s="38">
        <f>'2a'!P17</f>
        <v>8000</v>
      </c>
      <c r="P20" s="38">
        <f>'2a'!Q17</f>
        <v>7000</v>
      </c>
      <c r="Q20" s="32">
        <f>SUM(E20:P20)</f>
        <v>67000</v>
      </c>
      <c r="R20" s="33">
        <f>+IF(Q$20=0,0,Q20/Q$20)</f>
        <v>1</v>
      </c>
      <c r="S20" s="1258"/>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ht="30.75" customHeight="1" x14ac:dyDescent="0.15">
      <c r="A21" s="4"/>
      <c r="B21" s="1250"/>
      <c r="C21" s="257">
        <f>'2a'!D27</f>
        <v>0</v>
      </c>
      <c r="D21" s="27"/>
      <c r="E21" s="31">
        <f>'2a'!F19</f>
        <v>0</v>
      </c>
      <c r="F21" s="31">
        <f>'2a'!G19</f>
        <v>0</v>
      </c>
      <c r="G21" s="31">
        <f>'2a'!H19</f>
        <v>0</v>
      </c>
      <c r="H21" s="31">
        <f>'2a'!I19</f>
        <v>0</v>
      </c>
      <c r="I21" s="31">
        <f>'2a'!J19</f>
        <v>0</v>
      </c>
      <c r="J21" s="31">
        <f>'2a'!K19</f>
        <v>0</v>
      </c>
      <c r="K21" s="31">
        <f>'2a'!L19</f>
        <v>0</v>
      </c>
      <c r="L21" s="31">
        <f>'2a'!M19</f>
        <v>0</v>
      </c>
      <c r="M21" s="31">
        <f>'2a'!N19</f>
        <v>0</v>
      </c>
      <c r="N21" s="31">
        <f>'2a'!O19</f>
        <v>0</v>
      </c>
      <c r="O21" s="31">
        <f>'2a'!P19</f>
        <v>0</v>
      </c>
      <c r="P21" s="31">
        <f>'2a'!Q19</f>
        <v>0</v>
      </c>
      <c r="Q21" s="32">
        <f t="shared" ref="Q21:Q49" si="0">SUM(E21:P21)</f>
        <v>0</v>
      </c>
      <c r="R21" s="33">
        <f t="shared" ref="R21:R49" si="1">+IF(Q$20=0,0,Q21/Q$20)</f>
        <v>0</v>
      </c>
      <c r="S21" s="1258"/>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ht="14" x14ac:dyDescent="0.15">
      <c r="A22" s="4"/>
      <c r="B22" s="1250"/>
      <c r="C22" s="257" t="str">
        <f>'2a'!D20</f>
        <v>Tasas</v>
      </c>
      <c r="D22" s="27"/>
      <c r="E22" s="31">
        <f>'2a'!F20</f>
        <v>1000</v>
      </c>
      <c r="F22" s="31">
        <f>'2a'!G20</f>
        <v>1000</v>
      </c>
      <c r="G22" s="31">
        <f>'2a'!H20</f>
        <v>1000</v>
      </c>
      <c r="H22" s="31">
        <f>'2a'!I20</f>
        <v>3000</v>
      </c>
      <c r="I22" s="31">
        <f>'2a'!J20</f>
        <v>3000</v>
      </c>
      <c r="J22" s="31">
        <f>'2a'!K20</f>
        <v>2000</v>
      </c>
      <c r="K22" s="31">
        <f>'2a'!L20</f>
        <v>1000</v>
      </c>
      <c r="L22" s="31">
        <f>'2a'!M20</f>
        <v>1000</v>
      </c>
      <c r="M22" s="31">
        <f>'2a'!N20</f>
        <v>1000</v>
      </c>
      <c r="N22" s="31">
        <f>'2a'!O20</f>
        <v>1000</v>
      </c>
      <c r="O22" s="31">
        <f>'2a'!P20</f>
        <v>1000</v>
      </c>
      <c r="P22" s="31">
        <f>'2a'!Q20</f>
        <v>5000</v>
      </c>
      <c r="Q22" s="32">
        <f t="shared" si="0"/>
        <v>21000</v>
      </c>
      <c r="R22" s="33">
        <f t="shared" si="1"/>
        <v>0.31343283582089554</v>
      </c>
      <c r="S22" s="1258"/>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ht="14" x14ac:dyDescent="0.15">
      <c r="A23" s="4"/>
      <c r="B23" s="1250"/>
      <c r="C23" s="257" t="str">
        <f>'2a'!D21</f>
        <v>Patrocinadores</v>
      </c>
      <c r="D23" s="27"/>
      <c r="E23" s="31">
        <f>'2a'!F21</f>
        <v>0</v>
      </c>
      <c r="F23" s="31">
        <f>'2a'!G21</f>
        <v>1000</v>
      </c>
      <c r="G23" s="31">
        <f>'2a'!H21</f>
        <v>3000</v>
      </c>
      <c r="H23" s="31">
        <f>'2a'!I21</f>
        <v>3000</v>
      </c>
      <c r="I23" s="31">
        <f>'2a'!J21</f>
        <v>2000</v>
      </c>
      <c r="J23" s="31">
        <f>'2a'!K21</f>
        <v>1000</v>
      </c>
      <c r="K23" s="31">
        <f>'2a'!L21</f>
        <v>0</v>
      </c>
      <c r="L23" s="31">
        <f>'2a'!M21</f>
        <v>0</v>
      </c>
      <c r="M23" s="31">
        <f>'2a'!N21</f>
        <v>1000</v>
      </c>
      <c r="N23" s="31">
        <f>'2a'!O21</f>
        <v>3000</v>
      </c>
      <c r="O23" s="31">
        <f>'2a'!P21</f>
        <v>3000</v>
      </c>
      <c r="P23" s="31">
        <f>'2a'!Q21</f>
        <v>1000</v>
      </c>
      <c r="Q23" s="32">
        <f t="shared" si="0"/>
        <v>18000</v>
      </c>
      <c r="R23" s="33">
        <f t="shared" si="1"/>
        <v>0.26865671641791045</v>
      </c>
      <c r="S23" s="1258"/>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ht="14" x14ac:dyDescent="0.15">
      <c r="A24" s="4"/>
      <c r="B24" s="1250"/>
      <c r="C24" s="257" t="str">
        <f>'2a'!D22</f>
        <v>Eventos</v>
      </c>
      <c r="D24" s="27"/>
      <c r="E24" s="31">
        <f>'2a'!F22</f>
        <v>0</v>
      </c>
      <c r="F24" s="31">
        <f>'2a'!G22</f>
        <v>0</v>
      </c>
      <c r="G24" s="31">
        <f>'2a'!H22</f>
        <v>2000</v>
      </c>
      <c r="H24" s="31">
        <f>'2a'!I22</f>
        <v>2000</v>
      </c>
      <c r="I24" s="31">
        <f>'2a'!J22</f>
        <v>2000</v>
      </c>
      <c r="J24" s="31">
        <f>'2a'!K22</f>
        <v>0</v>
      </c>
      <c r="K24" s="31">
        <f>'2a'!L22</f>
        <v>0</v>
      </c>
      <c r="L24" s="31">
        <f>'2a'!M22</f>
        <v>0</v>
      </c>
      <c r="M24" s="31">
        <f>'2a'!N22</f>
        <v>0</v>
      </c>
      <c r="N24" s="31">
        <f>'2a'!O22</f>
        <v>2000</v>
      </c>
      <c r="O24" s="31">
        <f>'2a'!P22</f>
        <v>2000</v>
      </c>
      <c r="P24" s="31">
        <f>'2a'!Q22</f>
        <v>1000</v>
      </c>
      <c r="Q24" s="32">
        <f t="shared" si="0"/>
        <v>11000</v>
      </c>
      <c r="R24" s="33">
        <f t="shared" si="1"/>
        <v>0.16417910447761194</v>
      </c>
      <c r="S24" s="1258"/>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ht="14" x14ac:dyDescent="0.15">
      <c r="A25" s="4"/>
      <c r="B25" s="1250"/>
      <c r="C25" s="257" t="str">
        <f>'2a'!D23</f>
        <v>Resto Actividades</v>
      </c>
      <c r="D25" s="27"/>
      <c r="E25" s="31">
        <f>'2a'!F23</f>
        <v>0</v>
      </c>
      <c r="F25" s="31">
        <f>'2a'!G23</f>
        <v>0</v>
      </c>
      <c r="G25" s="31">
        <f>'2a'!H23</f>
        <v>2000</v>
      </c>
      <c r="H25" s="31">
        <f>'2a'!I23</f>
        <v>2000</v>
      </c>
      <c r="I25" s="31">
        <f>'2a'!J23</f>
        <v>3000</v>
      </c>
      <c r="J25" s="31">
        <f>'2a'!K23</f>
        <v>2000</v>
      </c>
      <c r="K25" s="31">
        <f>'2a'!L23</f>
        <v>2000</v>
      </c>
      <c r="L25" s="31">
        <f>'2a'!M23</f>
        <v>2000</v>
      </c>
      <c r="M25" s="31">
        <f>'2a'!N23</f>
        <v>0</v>
      </c>
      <c r="N25" s="31">
        <f>'2a'!O23</f>
        <v>2000</v>
      </c>
      <c r="O25" s="31">
        <f>'2a'!P23</f>
        <v>2000</v>
      </c>
      <c r="P25" s="31">
        <f>'2a'!Q23</f>
        <v>0</v>
      </c>
      <c r="Q25" s="32">
        <f t="shared" si="0"/>
        <v>17000</v>
      </c>
      <c r="R25" s="33">
        <f t="shared" si="1"/>
        <v>0.2537313432835821</v>
      </c>
      <c r="S25" s="1258"/>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ht="14" x14ac:dyDescent="0.15">
      <c r="A26" s="4"/>
      <c r="B26" s="1250"/>
      <c r="C26" s="257">
        <f>'2a'!D24</f>
        <v>0</v>
      </c>
      <c r="D26" s="27"/>
      <c r="E26" s="31">
        <f>'2a'!F24</f>
        <v>0</v>
      </c>
      <c r="F26" s="31">
        <f>'2a'!G24</f>
        <v>0</v>
      </c>
      <c r="G26" s="31">
        <f>'2a'!H24</f>
        <v>0</v>
      </c>
      <c r="H26" s="31">
        <f>'2a'!I24</f>
        <v>0</v>
      </c>
      <c r="I26" s="31">
        <f>'2a'!J24</f>
        <v>0</v>
      </c>
      <c r="J26" s="31">
        <f>'2a'!K24</f>
        <v>0</v>
      </c>
      <c r="K26" s="31">
        <f>'2a'!L24</f>
        <v>0</v>
      </c>
      <c r="L26" s="31">
        <f>'2a'!M24</f>
        <v>0</v>
      </c>
      <c r="M26" s="31">
        <f>'2a'!N24</f>
        <v>0</v>
      </c>
      <c r="N26" s="31">
        <f>'2a'!O24</f>
        <v>0</v>
      </c>
      <c r="O26" s="31">
        <f>'2a'!P24</f>
        <v>0</v>
      </c>
      <c r="P26" s="31">
        <f>'2a'!Q24</f>
        <v>0</v>
      </c>
      <c r="Q26" s="32">
        <f t="shared" si="0"/>
        <v>0</v>
      </c>
      <c r="R26" s="33">
        <f t="shared" si="1"/>
        <v>0</v>
      </c>
      <c r="S26" s="1258"/>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ht="14" hidden="1" x14ac:dyDescent="0.15">
      <c r="A27" s="4"/>
      <c r="B27" s="1250"/>
      <c r="C27" s="257">
        <f>'2a'!D25</f>
        <v>0</v>
      </c>
      <c r="D27" s="27"/>
      <c r="E27" s="31">
        <f>'2a'!F25</f>
        <v>0</v>
      </c>
      <c r="F27" s="31">
        <f>'2a'!G25</f>
        <v>0</v>
      </c>
      <c r="G27" s="31">
        <f>'2a'!H25</f>
        <v>0</v>
      </c>
      <c r="H27" s="31">
        <f>'2a'!I25</f>
        <v>0</v>
      </c>
      <c r="I27" s="31">
        <f>'2a'!J25</f>
        <v>0</v>
      </c>
      <c r="J27" s="31">
        <f>'2a'!K25</f>
        <v>0</v>
      </c>
      <c r="K27" s="31">
        <f>'2a'!L25</f>
        <v>0</v>
      </c>
      <c r="L27" s="31">
        <f>'2a'!M25</f>
        <v>0</v>
      </c>
      <c r="M27" s="31">
        <f>'2a'!N25</f>
        <v>0</v>
      </c>
      <c r="N27" s="31">
        <f>'2a'!O25</f>
        <v>0</v>
      </c>
      <c r="O27" s="31">
        <f>'2a'!P25</f>
        <v>0</v>
      </c>
      <c r="P27" s="31">
        <f>'2a'!Q25</f>
        <v>0</v>
      </c>
      <c r="Q27" s="32">
        <f t="shared" si="0"/>
        <v>0</v>
      </c>
      <c r="R27" s="33">
        <f t="shared" si="1"/>
        <v>0</v>
      </c>
      <c r="S27" s="1258"/>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ht="14" hidden="1" x14ac:dyDescent="0.15">
      <c r="A28" s="4"/>
      <c r="B28" s="1250"/>
      <c r="C28" s="257">
        <f>'2a'!D26</f>
        <v>0</v>
      </c>
      <c r="D28" s="27"/>
      <c r="E28" s="31">
        <f>'2a'!F26</f>
        <v>0</v>
      </c>
      <c r="F28" s="31">
        <f>'2a'!G26</f>
        <v>0</v>
      </c>
      <c r="G28" s="31">
        <f>'2a'!H26</f>
        <v>0</v>
      </c>
      <c r="H28" s="31">
        <f>'2a'!I26</f>
        <v>0</v>
      </c>
      <c r="I28" s="31">
        <f>'2a'!J26</f>
        <v>0</v>
      </c>
      <c r="J28" s="31">
        <f>'2a'!K26</f>
        <v>0</v>
      </c>
      <c r="K28" s="31">
        <f>'2a'!L26</f>
        <v>0</v>
      </c>
      <c r="L28" s="31">
        <f>'2a'!M26</f>
        <v>0</v>
      </c>
      <c r="M28" s="31">
        <f>'2a'!N26</f>
        <v>0</v>
      </c>
      <c r="N28" s="31">
        <f>'2a'!O26</f>
        <v>0</v>
      </c>
      <c r="O28" s="31">
        <f>'2a'!P26</f>
        <v>0</v>
      </c>
      <c r="P28" s="31">
        <f>'2a'!Q26</f>
        <v>0</v>
      </c>
      <c r="Q28" s="32">
        <f t="shared" si="0"/>
        <v>0</v>
      </c>
      <c r="R28" s="33">
        <f t="shared" si="1"/>
        <v>0</v>
      </c>
      <c r="S28" s="1258"/>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ht="14" hidden="1" x14ac:dyDescent="0.15">
      <c r="A29" s="4"/>
      <c r="B29" s="1250"/>
      <c r="C29" s="257" t="e">
        <f>'2a'!#REF!</f>
        <v>#REF!</v>
      </c>
      <c r="D29" s="27"/>
      <c r="E29" s="31">
        <f>'2a'!F27</f>
        <v>0</v>
      </c>
      <c r="F29" s="31">
        <f>'2a'!G27</f>
        <v>0</v>
      </c>
      <c r="G29" s="31">
        <f>'2a'!H27</f>
        <v>0</v>
      </c>
      <c r="H29" s="31">
        <f>'2a'!I27</f>
        <v>0</v>
      </c>
      <c r="I29" s="31">
        <f>'2a'!J27</f>
        <v>0</v>
      </c>
      <c r="J29" s="31">
        <f>'2a'!K27</f>
        <v>0</v>
      </c>
      <c r="K29" s="31">
        <f>'2a'!L27</f>
        <v>0</v>
      </c>
      <c r="L29" s="31">
        <f>'2a'!M27</f>
        <v>0</v>
      </c>
      <c r="M29" s="31">
        <f>'2a'!N27</f>
        <v>0</v>
      </c>
      <c r="N29" s="31">
        <f>'2a'!O27</f>
        <v>0</v>
      </c>
      <c r="O29" s="31">
        <f>'2a'!P27</f>
        <v>0</v>
      </c>
      <c r="P29" s="31">
        <f>'2a'!Q27</f>
        <v>0</v>
      </c>
      <c r="Q29" s="32">
        <f t="shared" si="0"/>
        <v>0</v>
      </c>
      <c r="R29" s="33">
        <f t="shared" si="1"/>
        <v>0</v>
      </c>
      <c r="S29" s="1258"/>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ht="14" hidden="1" x14ac:dyDescent="0.15">
      <c r="A30" s="4"/>
      <c r="B30" s="1250"/>
      <c r="C30" s="257">
        <f>'2a'!D28</f>
        <v>0</v>
      </c>
      <c r="D30" s="27"/>
      <c r="E30" s="31">
        <f>'2a'!F28</f>
        <v>0</v>
      </c>
      <c r="F30" s="31">
        <f>'2a'!G28</f>
        <v>0</v>
      </c>
      <c r="G30" s="31">
        <f>'2a'!H28</f>
        <v>0</v>
      </c>
      <c r="H30" s="31">
        <f>'2a'!I28</f>
        <v>0</v>
      </c>
      <c r="I30" s="31">
        <f>'2a'!J28</f>
        <v>0</v>
      </c>
      <c r="J30" s="31">
        <f>'2a'!K28</f>
        <v>0</v>
      </c>
      <c r="K30" s="31">
        <f>'2a'!L28</f>
        <v>0</v>
      </c>
      <c r="L30" s="31">
        <f>'2a'!M28</f>
        <v>0</v>
      </c>
      <c r="M30" s="31">
        <f>'2a'!N28</f>
        <v>0</v>
      </c>
      <c r="N30" s="31">
        <f>'2a'!O28</f>
        <v>0</v>
      </c>
      <c r="O30" s="31">
        <f>'2a'!P28</f>
        <v>0</v>
      </c>
      <c r="P30" s="31">
        <f>'2a'!Q28</f>
        <v>0</v>
      </c>
      <c r="Q30" s="32">
        <f t="shared" si="0"/>
        <v>0</v>
      </c>
      <c r="R30" s="33">
        <f t="shared" si="1"/>
        <v>0</v>
      </c>
      <c r="S30" s="1258"/>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ht="14" hidden="1" x14ac:dyDescent="0.15">
      <c r="A31" s="4"/>
      <c r="B31" s="1250"/>
      <c r="C31" s="257">
        <f>'2a'!D29</f>
        <v>0</v>
      </c>
      <c r="D31" s="27"/>
      <c r="E31" s="31">
        <f>'2a'!F29</f>
        <v>0</v>
      </c>
      <c r="F31" s="31">
        <f>'2a'!G29</f>
        <v>0</v>
      </c>
      <c r="G31" s="31">
        <f>'2a'!H29</f>
        <v>0</v>
      </c>
      <c r="H31" s="31">
        <f>'2a'!I29</f>
        <v>0</v>
      </c>
      <c r="I31" s="31">
        <f>'2a'!J29</f>
        <v>0</v>
      </c>
      <c r="J31" s="31">
        <f>'2a'!K29</f>
        <v>0</v>
      </c>
      <c r="K31" s="31">
        <f>'2a'!L29</f>
        <v>0</v>
      </c>
      <c r="L31" s="31">
        <f>'2a'!M29</f>
        <v>0</v>
      </c>
      <c r="M31" s="31">
        <f>'2a'!N29</f>
        <v>0</v>
      </c>
      <c r="N31" s="31">
        <f>'2a'!O29</f>
        <v>0</v>
      </c>
      <c r="O31" s="31">
        <f>'2a'!P29</f>
        <v>0</v>
      </c>
      <c r="P31" s="31">
        <f>'2a'!Q29</f>
        <v>0</v>
      </c>
      <c r="Q31" s="32">
        <f t="shared" si="0"/>
        <v>0</v>
      </c>
      <c r="R31" s="33">
        <f t="shared" si="1"/>
        <v>0</v>
      </c>
      <c r="S31" s="1258"/>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row>
    <row r="32" spans="1:54" ht="14" hidden="1" x14ac:dyDescent="0.15">
      <c r="A32" s="4"/>
      <c r="B32" s="1250"/>
      <c r="C32" s="257">
        <f>'2a'!D30</f>
        <v>0</v>
      </c>
      <c r="D32" s="27"/>
      <c r="E32" s="31">
        <f>'2a'!F30</f>
        <v>0</v>
      </c>
      <c r="F32" s="31">
        <f>'2a'!G30</f>
        <v>0</v>
      </c>
      <c r="G32" s="31">
        <f>'2a'!H30</f>
        <v>0</v>
      </c>
      <c r="H32" s="31">
        <f>'2a'!I30</f>
        <v>0</v>
      </c>
      <c r="I32" s="31">
        <f>'2a'!J30</f>
        <v>0</v>
      </c>
      <c r="J32" s="31">
        <f>'2a'!K30</f>
        <v>0</v>
      </c>
      <c r="K32" s="31">
        <f>'2a'!L30</f>
        <v>0</v>
      </c>
      <c r="L32" s="31">
        <f>'2a'!M30</f>
        <v>0</v>
      </c>
      <c r="M32" s="31">
        <f>'2a'!N30</f>
        <v>0</v>
      </c>
      <c r="N32" s="31">
        <f>'2a'!O30</f>
        <v>0</v>
      </c>
      <c r="O32" s="31">
        <f>'2a'!P30</f>
        <v>0</v>
      </c>
      <c r="P32" s="31">
        <f>'2a'!Q30</f>
        <v>0</v>
      </c>
      <c r="Q32" s="32">
        <f t="shared" si="0"/>
        <v>0</v>
      </c>
      <c r="R32" s="33">
        <f t="shared" si="1"/>
        <v>0</v>
      </c>
      <c r="S32" s="1258"/>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ht="14" hidden="1" x14ac:dyDescent="0.15">
      <c r="A33" s="4"/>
      <c r="B33" s="1250"/>
      <c r="C33" s="257">
        <f>'2a'!D31</f>
        <v>0</v>
      </c>
      <c r="D33" s="27"/>
      <c r="E33" s="31">
        <f>'2a'!F31</f>
        <v>0</v>
      </c>
      <c r="F33" s="31">
        <f>'2a'!G31</f>
        <v>0</v>
      </c>
      <c r="G33" s="31">
        <f>'2a'!H31</f>
        <v>0</v>
      </c>
      <c r="H33" s="31">
        <f>'2a'!I31</f>
        <v>0</v>
      </c>
      <c r="I33" s="31">
        <f>'2a'!J31</f>
        <v>0</v>
      </c>
      <c r="J33" s="31">
        <f>'2a'!K31</f>
        <v>0</v>
      </c>
      <c r="K33" s="31">
        <f>'2a'!L31</f>
        <v>0</v>
      </c>
      <c r="L33" s="31">
        <f>'2a'!M31</f>
        <v>0</v>
      </c>
      <c r="M33" s="31">
        <f>'2a'!N31</f>
        <v>0</v>
      </c>
      <c r="N33" s="31">
        <f>'2a'!O31</f>
        <v>0</v>
      </c>
      <c r="O33" s="31">
        <f>'2a'!P31</f>
        <v>0</v>
      </c>
      <c r="P33" s="31">
        <f>'2a'!Q31</f>
        <v>0</v>
      </c>
      <c r="Q33" s="32">
        <f t="shared" si="0"/>
        <v>0</v>
      </c>
      <c r="R33" s="33">
        <f t="shared" si="1"/>
        <v>0</v>
      </c>
      <c r="S33" s="1258"/>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ht="14" hidden="1" x14ac:dyDescent="0.15">
      <c r="A34" s="4"/>
      <c r="B34" s="1250"/>
      <c r="C34" s="257">
        <f>'2a'!D32</f>
        <v>0</v>
      </c>
      <c r="D34" s="27"/>
      <c r="E34" s="31">
        <f>'2a'!F32</f>
        <v>0</v>
      </c>
      <c r="F34" s="31">
        <f>'2a'!G32</f>
        <v>0</v>
      </c>
      <c r="G34" s="31">
        <f>'2a'!H32</f>
        <v>0</v>
      </c>
      <c r="H34" s="31">
        <f>'2a'!I32</f>
        <v>0</v>
      </c>
      <c r="I34" s="31">
        <f>'2a'!J32</f>
        <v>0</v>
      </c>
      <c r="J34" s="31">
        <f>'2a'!K32</f>
        <v>0</v>
      </c>
      <c r="K34" s="31">
        <f>'2a'!L32</f>
        <v>0</v>
      </c>
      <c r="L34" s="31">
        <f>'2a'!M32</f>
        <v>0</v>
      </c>
      <c r="M34" s="31">
        <f>'2a'!N32</f>
        <v>0</v>
      </c>
      <c r="N34" s="31">
        <f>'2a'!O32</f>
        <v>0</v>
      </c>
      <c r="O34" s="31">
        <f>'2a'!P32</f>
        <v>0</v>
      </c>
      <c r="P34" s="31">
        <f>'2a'!Q32</f>
        <v>0</v>
      </c>
      <c r="Q34" s="32">
        <f t="shared" si="0"/>
        <v>0</v>
      </c>
      <c r="R34" s="33">
        <f t="shared" si="1"/>
        <v>0</v>
      </c>
      <c r="S34" s="1258"/>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ht="14" hidden="1" x14ac:dyDescent="0.15">
      <c r="A35" s="4"/>
      <c r="B35" s="1250"/>
      <c r="C35" s="257">
        <f>'2a'!D33</f>
        <v>0</v>
      </c>
      <c r="D35" s="27"/>
      <c r="E35" s="31">
        <f>'2a'!F33</f>
        <v>0</v>
      </c>
      <c r="F35" s="31">
        <f>'2a'!G33</f>
        <v>0</v>
      </c>
      <c r="G35" s="31">
        <f>'2a'!H33</f>
        <v>0</v>
      </c>
      <c r="H35" s="31">
        <f>'2a'!I33</f>
        <v>0</v>
      </c>
      <c r="I35" s="31">
        <f>'2a'!J33</f>
        <v>0</v>
      </c>
      <c r="J35" s="31">
        <f>'2a'!K33</f>
        <v>0</v>
      </c>
      <c r="K35" s="31">
        <f>'2a'!L33</f>
        <v>0</v>
      </c>
      <c r="L35" s="31">
        <f>'2a'!M33</f>
        <v>0</v>
      </c>
      <c r="M35" s="31">
        <f>'2a'!N33</f>
        <v>0</v>
      </c>
      <c r="N35" s="31">
        <f>'2a'!O33</f>
        <v>0</v>
      </c>
      <c r="O35" s="31">
        <f>'2a'!P33</f>
        <v>0</v>
      </c>
      <c r="P35" s="31">
        <f>'2a'!Q33</f>
        <v>0</v>
      </c>
      <c r="Q35" s="32">
        <f t="shared" si="0"/>
        <v>0</v>
      </c>
      <c r="R35" s="33">
        <f t="shared" si="1"/>
        <v>0</v>
      </c>
      <c r="S35" s="1258"/>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ht="14" hidden="1" x14ac:dyDescent="0.15">
      <c r="A36" s="4"/>
      <c r="B36" s="1250"/>
      <c r="C36" s="257">
        <f>'2a'!D34</f>
        <v>0</v>
      </c>
      <c r="D36" s="27"/>
      <c r="E36" s="31">
        <f>'2a'!F34</f>
        <v>0</v>
      </c>
      <c r="F36" s="31">
        <f>'2a'!G34</f>
        <v>0</v>
      </c>
      <c r="G36" s="31">
        <f>'2a'!H34</f>
        <v>0</v>
      </c>
      <c r="H36" s="31">
        <f>'2a'!I34</f>
        <v>0</v>
      </c>
      <c r="I36" s="31">
        <f>'2a'!J34</f>
        <v>0</v>
      </c>
      <c r="J36" s="31">
        <f>'2a'!K34</f>
        <v>0</v>
      </c>
      <c r="K36" s="31">
        <f>'2a'!L34</f>
        <v>0</v>
      </c>
      <c r="L36" s="31">
        <f>'2a'!M34</f>
        <v>0</v>
      </c>
      <c r="M36" s="31">
        <f>'2a'!N34</f>
        <v>0</v>
      </c>
      <c r="N36" s="31">
        <f>'2a'!O34</f>
        <v>0</v>
      </c>
      <c r="O36" s="31">
        <f>'2a'!P34</f>
        <v>0</v>
      </c>
      <c r="P36" s="31">
        <f>'2a'!Q34</f>
        <v>0</v>
      </c>
      <c r="Q36" s="32">
        <f t="shared" si="0"/>
        <v>0</v>
      </c>
      <c r="R36" s="33">
        <f t="shared" si="1"/>
        <v>0</v>
      </c>
      <c r="S36" s="1258"/>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ht="14" hidden="1" x14ac:dyDescent="0.15">
      <c r="A37" s="4"/>
      <c r="B37" s="1250"/>
      <c r="C37" s="257">
        <f>'2a'!D35</f>
        <v>0</v>
      </c>
      <c r="D37" s="27"/>
      <c r="E37" s="31">
        <f>'2a'!F35</f>
        <v>0</v>
      </c>
      <c r="F37" s="31">
        <f>'2a'!G35</f>
        <v>0</v>
      </c>
      <c r="G37" s="31">
        <f>'2a'!H35</f>
        <v>0</v>
      </c>
      <c r="H37" s="31">
        <f>'2a'!I35</f>
        <v>0</v>
      </c>
      <c r="I37" s="31">
        <f>'2a'!J35</f>
        <v>0</v>
      </c>
      <c r="J37" s="31">
        <f>'2a'!K35</f>
        <v>0</v>
      </c>
      <c r="K37" s="31">
        <f>'2a'!L35</f>
        <v>0</v>
      </c>
      <c r="L37" s="31">
        <f>'2a'!M35</f>
        <v>0</v>
      </c>
      <c r="M37" s="31">
        <f>'2a'!N35</f>
        <v>0</v>
      </c>
      <c r="N37" s="31">
        <f>'2a'!O35</f>
        <v>0</v>
      </c>
      <c r="O37" s="31">
        <f>'2a'!P35</f>
        <v>0</v>
      </c>
      <c r="P37" s="31">
        <f>'2a'!Q35</f>
        <v>0</v>
      </c>
      <c r="Q37" s="32">
        <f t="shared" si="0"/>
        <v>0</v>
      </c>
      <c r="R37" s="33">
        <f t="shared" si="1"/>
        <v>0</v>
      </c>
      <c r="S37" s="1258"/>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ht="14" hidden="1" x14ac:dyDescent="0.15">
      <c r="A38" s="4"/>
      <c r="B38" s="1250"/>
      <c r="C38" s="257">
        <f>'2a'!D36</f>
        <v>0</v>
      </c>
      <c r="D38" s="27"/>
      <c r="E38" s="31">
        <f>'2a'!F36</f>
        <v>0</v>
      </c>
      <c r="F38" s="31">
        <f>'2a'!G36</f>
        <v>0</v>
      </c>
      <c r="G38" s="31">
        <f>'2a'!H36</f>
        <v>0</v>
      </c>
      <c r="H38" s="31">
        <f>'2a'!I36</f>
        <v>0</v>
      </c>
      <c r="I38" s="31">
        <f>'2a'!J36</f>
        <v>0</v>
      </c>
      <c r="J38" s="31">
        <f>'2a'!K36</f>
        <v>0</v>
      </c>
      <c r="K38" s="31">
        <f>'2a'!L36</f>
        <v>0</v>
      </c>
      <c r="L38" s="31">
        <f>'2a'!M36</f>
        <v>0</v>
      </c>
      <c r="M38" s="31">
        <f>'2a'!N36</f>
        <v>0</v>
      </c>
      <c r="N38" s="31">
        <f>'2a'!O36</f>
        <v>0</v>
      </c>
      <c r="O38" s="31">
        <f>'2a'!P36</f>
        <v>0</v>
      </c>
      <c r="P38" s="31">
        <f>'2a'!Q36</f>
        <v>0</v>
      </c>
      <c r="Q38" s="32">
        <f t="shared" si="0"/>
        <v>0</v>
      </c>
      <c r="R38" s="33">
        <f t="shared" si="1"/>
        <v>0</v>
      </c>
      <c r="S38" s="1258"/>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ht="14" hidden="1" x14ac:dyDescent="0.15">
      <c r="A39" s="4"/>
      <c r="B39" s="1250"/>
      <c r="C39" s="257">
        <f>'2a'!D37</f>
        <v>0</v>
      </c>
      <c r="D39" s="27"/>
      <c r="E39" s="31">
        <f>'2a'!F37</f>
        <v>0</v>
      </c>
      <c r="F39" s="31">
        <f>'2a'!G37</f>
        <v>0</v>
      </c>
      <c r="G39" s="31">
        <f>'2a'!H37</f>
        <v>0</v>
      </c>
      <c r="H39" s="31">
        <f>'2a'!I37</f>
        <v>0</v>
      </c>
      <c r="I39" s="31">
        <f>'2a'!J37</f>
        <v>0</v>
      </c>
      <c r="J39" s="31">
        <f>'2a'!K37</f>
        <v>0</v>
      </c>
      <c r="K39" s="31">
        <f>'2a'!L37</f>
        <v>0</v>
      </c>
      <c r="L39" s="31">
        <f>'2a'!M37</f>
        <v>0</v>
      </c>
      <c r="M39" s="31">
        <f>'2a'!N37</f>
        <v>0</v>
      </c>
      <c r="N39" s="31">
        <f>'2a'!O37</f>
        <v>0</v>
      </c>
      <c r="O39" s="31">
        <f>'2a'!P37</f>
        <v>0</v>
      </c>
      <c r="P39" s="31">
        <f>'2a'!Q37</f>
        <v>0</v>
      </c>
      <c r="Q39" s="32">
        <f t="shared" si="0"/>
        <v>0</v>
      </c>
      <c r="R39" s="33">
        <f t="shared" si="1"/>
        <v>0</v>
      </c>
      <c r="S39" s="1258"/>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ht="14" hidden="1" x14ac:dyDescent="0.15">
      <c r="A40" s="4"/>
      <c r="B40" s="1250"/>
      <c r="C40" s="257">
        <f>'2a'!D38</f>
        <v>0</v>
      </c>
      <c r="D40" s="27"/>
      <c r="E40" s="31">
        <f>'2a'!F38</f>
        <v>0</v>
      </c>
      <c r="F40" s="31">
        <f>'2a'!G38</f>
        <v>0</v>
      </c>
      <c r="G40" s="31">
        <f>'2a'!H38</f>
        <v>0</v>
      </c>
      <c r="H40" s="31">
        <f>'2a'!I38</f>
        <v>0</v>
      </c>
      <c r="I40" s="31">
        <f>'2a'!J38</f>
        <v>0</v>
      </c>
      <c r="J40" s="31">
        <f>'2a'!K38</f>
        <v>0</v>
      </c>
      <c r="K40" s="31">
        <f>'2a'!L38</f>
        <v>0</v>
      </c>
      <c r="L40" s="31">
        <f>'2a'!M38</f>
        <v>0</v>
      </c>
      <c r="M40" s="31">
        <f>'2a'!N38</f>
        <v>0</v>
      </c>
      <c r="N40" s="31">
        <f>'2a'!O38</f>
        <v>0</v>
      </c>
      <c r="O40" s="31">
        <f>'2a'!P38</f>
        <v>0</v>
      </c>
      <c r="P40" s="31">
        <f>'2a'!Q38</f>
        <v>0</v>
      </c>
      <c r="Q40" s="32">
        <f t="shared" si="0"/>
        <v>0</v>
      </c>
      <c r="R40" s="33">
        <f t="shared" si="1"/>
        <v>0</v>
      </c>
      <c r="S40" s="1258"/>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ht="14" hidden="1" x14ac:dyDescent="0.15">
      <c r="A41" s="4"/>
      <c r="B41" s="1250"/>
      <c r="C41" s="257">
        <f>'2a'!D39</f>
        <v>0</v>
      </c>
      <c r="D41" s="27"/>
      <c r="E41" s="31">
        <f>'2a'!F39</f>
        <v>0</v>
      </c>
      <c r="F41" s="31">
        <f>'2a'!G39</f>
        <v>0</v>
      </c>
      <c r="G41" s="31">
        <f>'2a'!H39</f>
        <v>0</v>
      </c>
      <c r="H41" s="31">
        <f>'2a'!I39</f>
        <v>0</v>
      </c>
      <c r="I41" s="31">
        <f>'2a'!J39</f>
        <v>0</v>
      </c>
      <c r="J41" s="31">
        <f>'2a'!K39</f>
        <v>0</v>
      </c>
      <c r="K41" s="31">
        <f>'2a'!L39</f>
        <v>0</v>
      </c>
      <c r="L41" s="31">
        <f>'2a'!M39</f>
        <v>0</v>
      </c>
      <c r="M41" s="31">
        <f>'2a'!N39</f>
        <v>0</v>
      </c>
      <c r="N41" s="31">
        <f>'2a'!O39</f>
        <v>0</v>
      </c>
      <c r="O41" s="31">
        <f>'2a'!P39</f>
        <v>0</v>
      </c>
      <c r="P41" s="31">
        <f>'2a'!Q39</f>
        <v>0</v>
      </c>
      <c r="Q41" s="32">
        <f t="shared" si="0"/>
        <v>0</v>
      </c>
      <c r="R41" s="33">
        <f t="shared" si="1"/>
        <v>0</v>
      </c>
      <c r="S41" s="1258"/>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ht="14" hidden="1" x14ac:dyDescent="0.15">
      <c r="A42" s="4"/>
      <c r="B42" s="1250"/>
      <c r="C42" s="257">
        <f>'2a'!D40</f>
        <v>0</v>
      </c>
      <c r="D42" s="27"/>
      <c r="E42" s="31">
        <f>'2a'!F40</f>
        <v>0</v>
      </c>
      <c r="F42" s="31">
        <f>'2a'!G40</f>
        <v>0</v>
      </c>
      <c r="G42" s="31">
        <f>'2a'!H40</f>
        <v>0</v>
      </c>
      <c r="H42" s="31">
        <f>'2a'!I40</f>
        <v>0</v>
      </c>
      <c r="I42" s="31">
        <f>'2a'!J40</f>
        <v>0</v>
      </c>
      <c r="J42" s="31">
        <f>'2a'!K40</f>
        <v>0</v>
      </c>
      <c r="K42" s="31">
        <f>'2a'!L40</f>
        <v>0</v>
      </c>
      <c r="L42" s="31">
        <f>'2a'!M40</f>
        <v>0</v>
      </c>
      <c r="M42" s="31">
        <f>'2a'!N40</f>
        <v>0</v>
      </c>
      <c r="N42" s="31">
        <f>'2a'!O40</f>
        <v>0</v>
      </c>
      <c r="O42" s="31">
        <f>'2a'!P40</f>
        <v>0</v>
      </c>
      <c r="P42" s="31">
        <f>'2a'!Q40</f>
        <v>0</v>
      </c>
      <c r="Q42" s="32">
        <f t="shared" si="0"/>
        <v>0</v>
      </c>
      <c r="R42" s="33">
        <f t="shared" si="1"/>
        <v>0</v>
      </c>
      <c r="S42" s="1258"/>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ht="14" hidden="1" x14ac:dyDescent="0.15">
      <c r="A43" s="4"/>
      <c r="B43" s="1250"/>
      <c r="C43" s="257">
        <f>'2a'!D41</f>
        <v>0</v>
      </c>
      <c r="D43" s="27"/>
      <c r="E43" s="31">
        <f>'2a'!F41</f>
        <v>0</v>
      </c>
      <c r="F43" s="31">
        <f>'2a'!G41</f>
        <v>0</v>
      </c>
      <c r="G43" s="31">
        <f>'2a'!H41</f>
        <v>0</v>
      </c>
      <c r="H43" s="31">
        <f>'2a'!I41</f>
        <v>0</v>
      </c>
      <c r="I43" s="31">
        <f>'2a'!J41</f>
        <v>0</v>
      </c>
      <c r="J43" s="31">
        <f>'2a'!K41</f>
        <v>0</v>
      </c>
      <c r="K43" s="31">
        <f>'2a'!L41</f>
        <v>0</v>
      </c>
      <c r="L43" s="31">
        <f>'2a'!M41</f>
        <v>0</v>
      </c>
      <c r="M43" s="31">
        <f>'2a'!N41</f>
        <v>0</v>
      </c>
      <c r="N43" s="31">
        <f>'2a'!O41</f>
        <v>0</v>
      </c>
      <c r="O43" s="31">
        <f>'2a'!P41</f>
        <v>0</v>
      </c>
      <c r="P43" s="31">
        <f>'2a'!Q41</f>
        <v>0</v>
      </c>
      <c r="Q43" s="32">
        <f t="shared" si="0"/>
        <v>0</v>
      </c>
      <c r="R43" s="33">
        <f t="shared" si="1"/>
        <v>0</v>
      </c>
      <c r="S43" s="1258"/>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ht="14" hidden="1" x14ac:dyDescent="0.15">
      <c r="A44" s="4"/>
      <c r="B44" s="1250"/>
      <c r="C44" s="257">
        <f>'2a'!D42</f>
        <v>0</v>
      </c>
      <c r="D44" s="27"/>
      <c r="E44" s="31">
        <f>'2a'!F42</f>
        <v>0</v>
      </c>
      <c r="F44" s="31">
        <f>'2a'!G42</f>
        <v>0</v>
      </c>
      <c r="G44" s="31">
        <f>'2a'!H42</f>
        <v>0</v>
      </c>
      <c r="H44" s="31">
        <f>'2a'!I42</f>
        <v>0</v>
      </c>
      <c r="I44" s="31">
        <f>'2a'!J42</f>
        <v>0</v>
      </c>
      <c r="J44" s="31">
        <f>'2a'!K42</f>
        <v>0</v>
      </c>
      <c r="K44" s="31">
        <f>'2a'!L42</f>
        <v>0</v>
      </c>
      <c r="L44" s="31">
        <f>'2a'!M42</f>
        <v>0</v>
      </c>
      <c r="M44" s="31">
        <f>'2a'!N42</f>
        <v>0</v>
      </c>
      <c r="N44" s="31">
        <f>'2a'!O42</f>
        <v>0</v>
      </c>
      <c r="O44" s="31">
        <f>'2a'!P42</f>
        <v>0</v>
      </c>
      <c r="P44" s="31">
        <f>'2a'!Q42</f>
        <v>0</v>
      </c>
      <c r="Q44" s="32">
        <f t="shared" si="0"/>
        <v>0</v>
      </c>
      <c r="R44" s="33">
        <f t="shared" si="1"/>
        <v>0</v>
      </c>
      <c r="S44" s="1258"/>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ht="14" hidden="1" x14ac:dyDescent="0.15">
      <c r="A45" s="4"/>
      <c r="B45" s="1250"/>
      <c r="C45" s="257">
        <f>'2a'!D43</f>
        <v>0</v>
      </c>
      <c r="D45" s="27"/>
      <c r="E45" s="31">
        <f>'2a'!F43</f>
        <v>0</v>
      </c>
      <c r="F45" s="31">
        <f>'2a'!G43</f>
        <v>0</v>
      </c>
      <c r="G45" s="31">
        <f>'2a'!H43</f>
        <v>0</v>
      </c>
      <c r="H45" s="31">
        <f>'2a'!I43</f>
        <v>0</v>
      </c>
      <c r="I45" s="31">
        <f>'2a'!J43</f>
        <v>0</v>
      </c>
      <c r="J45" s="31">
        <f>'2a'!K43</f>
        <v>0</v>
      </c>
      <c r="K45" s="31">
        <f>'2a'!L43</f>
        <v>0</v>
      </c>
      <c r="L45" s="31">
        <f>'2a'!M43</f>
        <v>0</v>
      </c>
      <c r="M45" s="31">
        <f>'2a'!N43</f>
        <v>0</v>
      </c>
      <c r="N45" s="31">
        <f>'2a'!O43</f>
        <v>0</v>
      </c>
      <c r="O45" s="31">
        <f>'2a'!P43</f>
        <v>0</v>
      </c>
      <c r="P45" s="31">
        <f>'2a'!Q43</f>
        <v>0</v>
      </c>
      <c r="Q45" s="32">
        <f t="shared" si="0"/>
        <v>0</v>
      </c>
      <c r="R45" s="33">
        <f t="shared" si="1"/>
        <v>0</v>
      </c>
      <c r="S45" s="1258"/>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row r="46" spans="1:54" ht="14" hidden="1" x14ac:dyDescent="0.15">
      <c r="A46" s="4"/>
      <c r="B46" s="1250"/>
      <c r="C46" s="257">
        <f>'2a'!D44</f>
        <v>0</v>
      </c>
      <c r="D46" s="27"/>
      <c r="E46" s="31">
        <f>'2a'!F44</f>
        <v>0</v>
      </c>
      <c r="F46" s="31">
        <f>'2a'!G44</f>
        <v>0</v>
      </c>
      <c r="G46" s="31">
        <f>'2a'!H44</f>
        <v>0</v>
      </c>
      <c r="H46" s="31">
        <f>'2a'!I44</f>
        <v>0</v>
      </c>
      <c r="I46" s="31">
        <f>'2a'!J44</f>
        <v>0</v>
      </c>
      <c r="J46" s="31">
        <f>'2a'!K44</f>
        <v>0</v>
      </c>
      <c r="K46" s="31">
        <f>'2a'!L44</f>
        <v>0</v>
      </c>
      <c r="L46" s="31">
        <f>'2a'!M44</f>
        <v>0</v>
      </c>
      <c r="M46" s="31">
        <f>'2a'!N44</f>
        <v>0</v>
      </c>
      <c r="N46" s="31">
        <f>'2a'!O44</f>
        <v>0</v>
      </c>
      <c r="O46" s="31">
        <f>'2a'!P44</f>
        <v>0</v>
      </c>
      <c r="P46" s="31">
        <f>'2a'!Q44</f>
        <v>0</v>
      </c>
      <c r="Q46" s="32">
        <f t="shared" si="0"/>
        <v>0</v>
      </c>
      <c r="R46" s="33">
        <f t="shared" si="1"/>
        <v>0</v>
      </c>
      <c r="S46" s="1258"/>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row>
    <row r="47" spans="1:54" ht="14" hidden="1" x14ac:dyDescent="0.15">
      <c r="A47" s="4"/>
      <c r="B47" s="1250"/>
      <c r="C47" s="257">
        <f>'2a'!D45</f>
        <v>0</v>
      </c>
      <c r="D47" s="27"/>
      <c r="E47" s="31">
        <f>'2a'!F45</f>
        <v>0</v>
      </c>
      <c r="F47" s="31">
        <f>'2a'!G45</f>
        <v>0</v>
      </c>
      <c r="G47" s="31">
        <f>'2a'!H45</f>
        <v>0</v>
      </c>
      <c r="H47" s="31">
        <f>'2a'!I45</f>
        <v>0</v>
      </c>
      <c r="I47" s="31">
        <f>'2a'!J45</f>
        <v>0</v>
      </c>
      <c r="J47" s="31">
        <f>'2a'!K45</f>
        <v>0</v>
      </c>
      <c r="K47" s="31">
        <f>'2a'!L45</f>
        <v>0</v>
      </c>
      <c r="L47" s="31">
        <f>'2a'!M45</f>
        <v>0</v>
      </c>
      <c r="M47" s="31">
        <f>'2a'!N45</f>
        <v>0</v>
      </c>
      <c r="N47" s="31">
        <f>'2a'!O45</f>
        <v>0</v>
      </c>
      <c r="O47" s="31">
        <f>'2a'!P45</f>
        <v>0</v>
      </c>
      <c r="P47" s="31">
        <f>'2a'!Q45</f>
        <v>0</v>
      </c>
      <c r="Q47" s="32">
        <f t="shared" si="0"/>
        <v>0</v>
      </c>
      <c r="R47" s="33">
        <f t="shared" si="1"/>
        <v>0</v>
      </c>
      <c r="S47" s="1258"/>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row>
    <row r="48" spans="1:54" ht="14" hidden="1" x14ac:dyDescent="0.15">
      <c r="A48" s="4"/>
      <c r="B48" s="1250"/>
      <c r="C48" s="257">
        <f>'2a'!D46</f>
        <v>0</v>
      </c>
      <c r="D48" s="27"/>
      <c r="E48" s="31">
        <f>'2a'!F46</f>
        <v>0</v>
      </c>
      <c r="F48" s="31">
        <f>'2a'!G46</f>
        <v>0</v>
      </c>
      <c r="G48" s="31">
        <f>'2a'!H46</f>
        <v>0</v>
      </c>
      <c r="H48" s="31">
        <f>'2a'!I46</f>
        <v>0</v>
      </c>
      <c r="I48" s="31">
        <f>'2a'!J46</f>
        <v>0</v>
      </c>
      <c r="J48" s="31">
        <f>'2a'!K46</f>
        <v>0</v>
      </c>
      <c r="K48" s="31">
        <f>'2a'!L46</f>
        <v>0</v>
      </c>
      <c r="L48" s="31">
        <f>'2a'!M46</f>
        <v>0</v>
      </c>
      <c r="M48" s="31">
        <f>'2a'!N46</f>
        <v>0</v>
      </c>
      <c r="N48" s="31">
        <f>'2a'!O46</f>
        <v>0</v>
      </c>
      <c r="O48" s="31">
        <f>'2a'!P46</f>
        <v>0</v>
      </c>
      <c r="P48" s="31">
        <f>'2a'!Q46</f>
        <v>0</v>
      </c>
      <c r="Q48" s="32">
        <f t="shared" si="0"/>
        <v>0</v>
      </c>
      <c r="R48" s="33">
        <f t="shared" si="1"/>
        <v>0</v>
      </c>
      <c r="S48" s="1258"/>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row>
    <row r="49" spans="1:54" ht="14" hidden="1" x14ac:dyDescent="0.15">
      <c r="A49" s="4"/>
      <c r="B49" s="1250"/>
      <c r="C49" s="257">
        <f>'2a'!D47</f>
        <v>0</v>
      </c>
      <c r="D49" s="27"/>
      <c r="E49" s="31">
        <f>'2a'!F47</f>
        <v>0</v>
      </c>
      <c r="F49" s="31">
        <f>'2a'!G47</f>
        <v>0</v>
      </c>
      <c r="G49" s="31">
        <f>'2a'!H47</f>
        <v>0</v>
      </c>
      <c r="H49" s="31">
        <f>'2a'!I47</f>
        <v>0</v>
      </c>
      <c r="I49" s="31">
        <f>'2a'!J47</f>
        <v>0</v>
      </c>
      <c r="J49" s="31">
        <f>'2a'!K47</f>
        <v>0</v>
      </c>
      <c r="K49" s="31">
        <f>'2a'!L47</f>
        <v>0</v>
      </c>
      <c r="L49" s="31">
        <f>'2a'!M47</f>
        <v>0</v>
      </c>
      <c r="M49" s="31">
        <f>'2a'!N47</f>
        <v>0</v>
      </c>
      <c r="N49" s="31">
        <f>'2a'!O47</f>
        <v>0</v>
      </c>
      <c r="O49" s="31">
        <f>'2a'!P47</f>
        <v>0</v>
      </c>
      <c r="P49" s="31">
        <f>'2a'!Q47</f>
        <v>0</v>
      </c>
      <c r="Q49" s="32">
        <f t="shared" si="0"/>
        <v>0</v>
      </c>
      <c r="R49" s="33">
        <f t="shared" si="1"/>
        <v>0</v>
      </c>
      <c r="S49" s="1258"/>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0" spans="1:54" hidden="1" x14ac:dyDescent="0.15">
      <c r="A50" s="4"/>
      <c r="B50" s="1250"/>
      <c r="C50" s="2"/>
      <c r="D50" s="2"/>
      <c r="E50" s="2"/>
      <c r="F50" s="2"/>
      <c r="G50" s="2"/>
      <c r="H50" s="2"/>
      <c r="I50" s="2"/>
      <c r="J50" s="2"/>
      <c r="K50" s="2"/>
      <c r="L50" s="2"/>
      <c r="M50" s="2"/>
      <c r="N50" s="2"/>
      <c r="O50" s="2"/>
      <c r="P50" s="2"/>
      <c r="Q50" s="2"/>
      <c r="R50" s="37"/>
      <c r="S50" s="1258"/>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hidden="1" x14ac:dyDescent="0.15">
      <c r="A51" s="4"/>
      <c r="B51" s="1250"/>
      <c r="C51" s="2"/>
      <c r="D51" s="2"/>
      <c r="E51" s="2"/>
      <c r="F51" s="2"/>
      <c r="G51" s="2"/>
      <c r="H51" s="2"/>
      <c r="I51" s="2"/>
      <c r="J51" s="2"/>
      <c r="K51" s="2"/>
      <c r="L51" s="2"/>
      <c r="M51" s="2"/>
      <c r="N51" s="2"/>
      <c r="O51" s="2"/>
      <c r="P51" s="2"/>
      <c r="Q51" s="2"/>
      <c r="R51" s="37"/>
      <c r="S51" s="1258"/>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x14ac:dyDescent="0.15">
      <c r="A52" s="4"/>
      <c r="B52" s="1314"/>
      <c r="C52" s="1860"/>
      <c r="D52" s="1860"/>
      <c r="E52" s="1860"/>
      <c r="F52" s="1860"/>
      <c r="G52" s="1860"/>
      <c r="H52" s="1860"/>
      <c r="I52" s="1860"/>
      <c r="J52" s="1860"/>
      <c r="K52" s="1860"/>
      <c r="L52" s="1860"/>
      <c r="M52" s="1860"/>
      <c r="N52" s="1860"/>
      <c r="O52" s="1860"/>
      <c r="P52" s="1860"/>
      <c r="Q52" s="1860"/>
      <c r="R52" s="1860"/>
      <c r="S52" s="1310"/>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x14ac:dyDescent="0.15">
      <c r="A53" s="4"/>
      <c r="B53" s="4"/>
      <c r="C53" s="4"/>
      <c r="D53" s="4"/>
      <c r="E53" s="4"/>
      <c r="F53" s="4"/>
      <c r="G53" s="4"/>
      <c r="H53" s="4"/>
      <c r="I53" s="4"/>
      <c r="J53" s="4"/>
      <c r="K53" s="4"/>
      <c r="L53" s="4"/>
      <c r="M53" s="4"/>
      <c r="N53" s="4"/>
      <c r="O53" s="4"/>
      <c r="P53" s="4"/>
      <c r="Q53" s="4"/>
      <c r="R53" s="16"/>
      <c r="S53" s="4"/>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ht="18" x14ac:dyDescent="0.15">
      <c r="A54" s="19" t="s">
        <v>450</v>
      </c>
      <c r="B54" s="2"/>
      <c r="C54" s="22"/>
      <c r="D54" s="22"/>
      <c r="E54" s="2"/>
      <c r="F54" s="2"/>
      <c r="G54" s="2"/>
      <c r="H54" s="2"/>
      <c r="I54" s="2"/>
      <c r="J54" s="2"/>
      <c r="K54" s="2"/>
      <c r="L54" s="2"/>
      <c r="M54" s="2"/>
      <c r="N54" s="2"/>
      <c r="O54" s="2"/>
      <c r="P54" s="2"/>
      <c r="Q54" s="2"/>
      <c r="R54" s="16"/>
      <c r="S54" s="4"/>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x14ac:dyDescent="0.15">
      <c r="A55" s="4"/>
      <c r="B55" s="2"/>
      <c r="C55" s="2"/>
      <c r="D55" s="2"/>
      <c r="E55" s="2"/>
      <c r="F55" s="2"/>
      <c r="G55" s="2"/>
      <c r="H55" s="2"/>
      <c r="I55" s="2"/>
      <c r="J55" s="2"/>
      <c r="K55" s="2"/>
      <c r="L55" s="2"/>
      <c r="M55" s="2"/>
      <c r="N55" s="2"/>
      <c r="O55" s="2"/>
      <c r="P55" s="2"/>
      <c r="Q55" s="2"/>
      <c r="R55" s="16"/>
      <c r="S55" s="4"/>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row r="56" spans="1:54" x14ac:dyDescent="0.15">
      <c r="A56" s="4"/>
      <c r="B56" s="2"/>
      <c r="C56" s="2"/>
      <c r="D56" s="2"/>
      <c r="E56" s="2"/>
      <c r="F56" s="2"/>
      <c r="G56" s="2"/>
      <c r="H56" s="2"/>
      <c r="I56" s="2"/>
      <c r="J56" s="2"/>
      <c r="K56" s="2"/>
      <c r="L56" s="2"/>
      <c r="M56" s="2"/>
      <c r="N56" s="2"/>
      <c r="O56" s="2"/>
      <c r="P56" s="2"/>
      <c r="Q56" s="2"/>
      <c r="R56" s="16"/>
      <c r="S56" s="4"/>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row>
    <row r="57" spans="1:54" x14ac:dyDescent="0.15">
      <c r="A57" s="4"/>
      <c r="B57" s="2"/>
      <c r="C57" s="2"/>
      <c r="D57" s="2"/>
      <c r="E57" s="2"/>
      <c r="F57" s="2"/>
      <c r="G57" s="2"/>
      <c r="H57" s="2"/>
      <c r="I57" s="2"/>
      <c r="J57" s="2"/>
      <c r="K57" s="2"/>
      <c r="L57" s="2"/>
      <c r="M57" s="2"/>
      <c r="N57" s="2"/>
      <c r="O57" s="2"/>
      <c r="P57" s="2"/>
      <c r="Q57" s="2"/>
      <c r="R57" s="16"/>
      <c r="S57" s="4"/>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x14ac:dyDescent="0.15">
      <c r="A58" s="4"/>
      <c r="B58" s="2"/>
      <c r="C58" s="2"/>
      <c r="D58" s="2"/>
      <c r="E58" s="2"/>
      <c r="F58" s="2"/>
      <c r="G58" s="2"/>
      <c r="H58" s="2"/>
      <c r="I58" s="2"/>
      <c r="J58" s="2"/>
      <c r="K58" s="2"/>
      <c r="L58" s="2"/>
      <c r="M58" s="2"/>
      <c r="N58" s="2"/>
      <c r="O58" s="2"/>
      <c r="P58" s="2"/>
      <c r="Q58" s="2"/>
      <c r="R58" s="16"/>
      <c r="S58" s="4"/>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row>
    <row r="59" spans="1:54" x14ac:dyDescent="0.15">
      <c r="A59" s="4"/>
      <c r="B59" s="2"/>
      <c r="C59" s="2"/>
      <c r="D59" s="2"/>
      <c r="E59" s="2"/>
      <c r="F59" s="2"/>
      <c r="G59" s="2"/>
      <c r="H59" s="2"/>
      <c r="I59" s="2"/>
      <c r="J59" s="2"/>
      <c r="K59" s="2"/>
      <c r="L59" s="2"/>
      <c r="M59" s="2"/>
      <c r="N59" s="2"/>
      <c r="O59" s="2"/>
      <c r="P59" s="2"/>
      <c r="Q59" s="2"/>
      <c r="R59" s="16"/>
      <c r="S59" s="4"/>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row>
    <row r="60" spans="1:54" x14ac:dyDescent="0.15">
      <c r="A60" s="4"/>
      <c r="B60" s="2"/>
      <c r="C60" s="2"/>
      <c r="D60" s="2"/>
      <c r="E60" s="2"/>
      <c r="F60" s="2"/>
      <c r="G60" s="2"/>
      <c r="H60" s="2"/>
      <c r="I60" s="2"/>
      <c r="J60" s="2"/>
      <c r="K60" s="2"/>
      <c r="L60" s="2"/>
      <c r="M60" s="2"/>
      <c r="N60" s="2"/>
      <c r="O60" s="2"/>
      <c r="P60" s="2"/>
      <c r="Q60" s="2"/>
      <c r="R60" s="16"/>
      <c r="S60" s="4"/>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row>
    <row r="61" spans="1:54" x14ac:dyDescent="0.15">
      <c r="A61" s="4"/>
      <c r="B61" s="2"/>
      <c r="C61" s="2"/>
      <c r="D61" s="2"/>
      <c r="E61" s="2"/>
      <c r="F61" s="2"/>
      <c r="G61" s="2"/>
      <c r="H61" s="2"/>
      <c r="I61" s="2"/>
      <c r="J61" s="2"/>
      <c r="K61" s="2"/>
      <c r="L61" s="2"/>
      <c r="M61" s="2"/>
      <c r="N61" s="2"/>
      <c r="O61" s="2"/>
      <c r="P61" s="2"/>
      <c r="Q61" s="2"/>
      <c r="R61" s="16"/>
      <c r="S61" s="4"/>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row>
    <row r="62" spans="1:54" x14ac:dyDescent="0.15">
      <c r="A62" s="4"/>
      <c r="B62" s="2"/>
      <c r="C62" s="2"/>
      <c r="D62" s="2"/>
      <c r="E62" s="2"/>
      <c r="F62" s="2"/>
      <c r="G62" s="2"/>
      <c r="H62" s="2"/>
      <c r="I62" s="2"/>
      <c r="J62" s="2"/>
      <c r="K62" s="2"/>
      <c r="L62" s="2"/>
      <c r="M62" s="2"/>
      <c r="N62" s="2"/>
      <c r="O62" s="2"/>
      <c r="P62" s="2"/>
      <c r="Q62" s="2"/>
      <c r="R62" s="16"/>
      <c r="S62" s="4"/>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row>
    <row r="63" spans="1:54" x14ac:dyDescent="0.15">
      <c r="A63" s="4"/>
      <c r="B63" s="2"/>
      <c r="C63" s="2"/>
      <c r="D63" s="2"/>
      <c r="E63" s="2"/>
      <c r="F63" s="2"/>
      <c r="G63" s="2"/>
      <c r="H63" s="2"/>
      <c r="I63" s="2"/>
      <c r="J63" s="2"/>
      <c r="K63" s="2"/>
      <c r="L63" s="2"/>
      <c r="M63" s="2"/>
      <c r="N63" s="2"/>
      <c r="O63" s="2"/>
      <c r="P63" s="2"/>
      <c r="Q63" s="2"/>
      <c r="R63" s="16"/>
      <c r="S63" s="4"/>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row>
    <row r="64" spans="1:54" x14ac:dyDescent="0.15">
      <c r="A64" s="4"/>
      <c r="B64" s="2"/>
      <c r="C64" s="2"/>
      <c r="D64" s="2"/>
      <c r="E64" s="2"/>
      <c r="F64" s="2"/>
      <c r="G64" s="2"/>
      <c r="H64" s="2"/>
      <c r="I64" s="2"/>
      <c r="J64" s="2"/>
      <c r="K64" s="2"/>
      <c r="L64" s="2"/>
      <c r="M64" s="2"/>
      <c r="N64" s="2"/>
      <c r="O64" s="2"/>
      <c r="P64" s="2"/>
      <c r="Q64" s="2"/>
      <c r="R64" s="16"/>
      <c r="S64" s="4"/>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row>
    <row r="65" spans="1:54" x14ac:dyDescent="0.15">
      <c r="A65" s="4"/>
      <c r="B65" s="2"/>
      <c r="C65" s="2"/>
      <c r="D65" s="2"/>
      <c r="E65" s="2"/>
      <c r="F65" s="2"/>
      <c r="G65" s="2"/>
      <c r="H65" s="2"/>
      <c r="I65" s="2"/>
      <c r="J65" s="2"/>
      <c r="K65" s="2"/>
      <c r="L65" s="2"/>
      <c r="M65" s="2"/>
      <c r="N65" s="2"/>
      <c r="O65" s="2"/>
      <c r="P65" s="2"/>
      <c r="Q65" s="2"/>
      <c r="R65" s="16"/>
      <c r="S65" s="4"/>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row>
    <row r="66" spans="1:54" x14ac:dyDescent="0.15">
      <c r="A66" s="4"/>
      <c r="B66" s="2"/>
      <c r="C66" s="2"/>
      <c r="D66" s="2"/>
      <c r="E66" s="2"/>
      <c r="F66" s="2"/>
      <c r="G66" s="2"/>
      <c r="H66" s="2"/>
      <c r="I66" s="2"/>
      <c r="J66" s="2"/>
      <c r="K66" s="2"/>
      <c r="L66" s="2"/>
      <c r="M66" s="2"/>
      <c r="N66" s="2"/>
      <c r="O66" s="2"/>
      <c r="P66" s="2"/>
      <c r="Q66" s="2"/>
      <c r="R66" s="16"/>
      <c r="S66" s="4"/>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row>
    <row r="67" spans="1:54" x14ac:dyDescent="0.15">
      <c r="A67" s="4"/>
      <c r="B67" s="2"/>
      <c r="C67" s="2"/>
      <c r="D67" s="2"/>
      <c r="E67" s="2"/>
      <c r="F67" s="2"/>
      <c r="G67" s="2"/>
      <c r="H67" s="2"/>
      <c r="I67" s="2"/>
      <c r="J67" s="2"/>
      <c r="K67" s="2"/>
      <c r="L67" s="2"/>
      <c r="M67" s="2"/>
      <c r="N67" s="2"/>
      <c r="O67" s="2"/>
      <c r="P67" s="2"/>
      <c r="Q67" s="2"/>
      <c r="R67" s="16"/>
      <c r="S67" s="4"/>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row>
    <row r="68" spans="1:54" x14ac:dyDescent="0.15">
      <c r="A68" s="4"/>
      <c r="B68" s="2"/>
      <c r="C68" s="2"/>
      <c r="D68" s="2"/>
      <c r="E68" s="2"/>
      <c r="F68" s="2"/>
      <c r="G68" s="2"/>
      <c r="H68" s="2"/>
      <c r="I68" s="2"/>
      <c r="J68" s="2"/>
      <c r="K68" s="2"/>
      <c r="L68" s="2"/>
      <c r="M68" s="2"/>
      <c r="N68" s="2"/>
      <c r="O68" s="2"/>
      <c r="P68" s="2"/>
      <c r="Q68" s="2"/>
      <c r="R68" s="16"/>
      <c r="S68" s="4"/>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row>
    <row r="69" spans="1:54" x14ac:dyDescent="0.15">
      <c r="A69" s="4"/>
      <c r="B69" s="2"/>
      <c r="C69" s="2"/>
      <c r="D69" s="2"/>
      <c r="E69" s="2"/>
      <c r="F69" s="2"/>
      <c r="G69" s="2"/>
      <c r="H69" s="2"/>
      <c r="I69" s="2"/>
      <c r="J69" s="2"/>
      <c r="K69" s="2"/>
      <c r="L69" s="2"/>
      <c r="M69" s="2"/>
      <c r="N69" s="2"/>
      <c r="O69" s="2"/>
      <c r="P69" s="2"/>
      <c r="Q69" s="2"/>
      <c r="R69" s="16"/>
      <c r="S69" s="4"/>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row>
    <row r="70" spans="1:54" x14ac:dyDescent="0.15">
      <c r="A70" s="4"/>
      <c r="B70" s="2"/>
      <c r="C70" s="2"/>
      <c r="D70" s="2"/>
      <c r="E70" s="2"/>
      <c r="F70" s="2"/>
      <c r="G70" s="2"/>
      <c r="H70" s="2"/>
      <c r="I70" s="2"/>
      <c r="J70" s="2"/>
      <c r="K70" s="2"/>
      <c r="L70" s="2"/>
      <c r="M70" s="2"/>
      <c r="N70" s="2"/>
      <c r="O70" s="2"/>
      <c r="P70" s="2"/>
      <c r="Q70" s="2"/>
      <c r="R70" s="16"/>
      <c r="S70" s="4"/>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row>
    <row r="71" spans="1:54" x14ac:dyDescent="0.15">
      <c r="A71" s="4"/>
      <c r="B71" s="2"/>
      <c r="C71" s="2"/>
      <c r="D71" s="2"/>
      <c r="E71" s="2"/>
      <c r="F71" s="2"/>
      <c r="G71" s="2"/>
      <c r="H71" s="2"/>
      <c r="I71" s="2"/>
      <c r="J71" s="2"/>
      <c r="K71" s="2"/>
      <c r="L71" s="2"/>
      <c r="M71" s="2"/>
      <c r="N71" s="2"/>
      <c r="O71" s="2"/>
      <c r="P71" s="2"/>
      <c r="Q71" s="2"/>
      <c r="R71" s="16"/>
      <c r="S71" s="4"/>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row>
    <row r="72" spans="1:54" x14ac:dyDescent="0.15">
      <c r="A72" s="4"/>
      <c r="B72" s="2"/>
      <c r="C72" s="2"/>
      <c r="D72" s="2"/>
      <c r="E72" s="2"/>
      <c r="F72" s="2"/>
      <c r="G72" s="2"/>
      <c r="H72" s="2"/>
      <c r="I72" s="2"/>
      <c r="J72" s="2"/>
      <c r="K72" s="2"/>
      <c r="L72" s="2"/>
      <c r="M72" s="2"/>
      <c r="N72" s="2"/>
      <c r="O72" s="2"/>
      <c r="P72" s="2"/>
      <c r="Q72" s="2"/>
      <c r="R72" s="16"/>
      <c r="S72" s="4"/>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row>
    <row r="73" spans="1:54" x14ac:dyDescent="0.15">
      <c r="A73" s="4"/>
      <c r="B73" s="2"/>
      <c r="C73" s="2"/>
      <c r="D73" s="2"/>
      <c r="E73" s="2"/>
      <c r="F73" s="2"/>
      <c r="G73" s="2"/>
      <c r="H73" s="2"/>
      <c r="I73" s="2"/>
      <c r="J73" s="2"/>
      <c r="K73" s="2"/>
      <c r="L73" s="2"/>
      <c r="M73" s="2"/>
      <c r="N73" s="2"/>
      <c r="O73" s="2"/>
      <c r="P73" s="2"/>
      <c r="Q73" s="2"/>
      <c r="R73" s="16"/>
      <c r="S73" s="4"/>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row>
    <row r="74" spans="1:54" x14ac:dyDescent="0.15">
      <c r="A74" s="4"/>
      <c r="B74" s="2"/>
      <c r="C74" s="2"/>
      <c r="D74" s="2"/>
      <c r="E74" s="2"/>
      <c r="F74" s="2"/>
      <c r="G74" s="2"/>
      <c r="H74" s="2"/>
      <c r="I74" s="2"/>
      <c r="J74" s="2"/>
      <c r="K74" s="2"/>
      <c r="L74" s="2"/>
      <c r="M74" s="2"/>
      <c r="N74" s="2"/>
      <c r="O74" s="2"/>
      <c r="P74" s="2"/>
      <c r="Q74" s="2"/>
      <c r="R74" s="16"/>
      <c r="S74" s="4"/>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row>
    <row r="75" spans="1:54" x14ac:dyDescent="0.15">
      <c r="A75" s="4"/>
      <c r="B75" s="2"/>
      <c r="C75" s="2"/>
      <c r="D75" s="2"/>
      <c r="E75" s="2"/>
      <c r="F75" s="2"/>
      <c r="G75" s="2"/>
      <c r="H75" s="2"/>
      <c r="I75" s="2"/>
      <c r="J75" s="2"/>
      <c r="K75" s="2"/>
      <c r="L75" s="2"/>
      <c r="M75" s="2"/>
      <c r="N75" s="2"/>
      <c r="O75" s="2"/>
      <c r="P75" s="2"/>
      <c r="Q75" s="2"/>
      <c r="R75" s="16"/>
      <c r="S75" s="4"/>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row>
    <row r="76" spans="1:54" ht="15" customHeight="1" x14ac:dyDescent="0.15">
      <c r="A76" s="4"/>
      <c r="B76" s="4"/>
      <c r="C76" s="4"/>
      <c r="D76" s="4"/>
      <c r="E76" s="4"/>
      <c r="F76" s="4"/>
      <c r="G76" s="4"/>
      <c r="H76" s="4"/>
      <c r="I76" s="4"/>
      <c r="J76" s="4"/>
      <c r="K76" s="4"/>
      <c r="L76" s="4"/>
      <c r="M76" s="4"/>
      <c r="N76" s="4"/>
      <c r="O76" s="4"/>
      <c r="P76" s="4"/>
      <c r="Q76" s="4"/>
      <c r="R76" s="16"/>
      <c r="S76" s="4"/>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row>
    <row r="77" spans="1:54" ht="15" customHeight="1" x14ac:dyDescent="0.2">
      <c r="A77" s="4"/>
      <c r="B77" s="4"/>
      <c r="C77" s="258"/>
      <c r="D77" s="258"/>
      <c r="E77" s="4"/>
      <c r="F77" s="4"/>
      <c r="G77" s="4"/>
      <c r="H77" s="4"/>
      <c r="I77" s="4"/>
      <c r="J77" s="4"/>
      <c r="K77" s="4"/>
      <c r="L77" s="4"/>
      <c r="M77" s="4"/>
      <c r="N77" s="4"/>
      <c r="O77" s="4"/>
      <c r="P77" s="4"/>
      <c r="Q77" s="4"/>
      <c r="R77" s="4"/>
      <c r="S77" s="4"/>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row>
    <row r="78" spans="1:54" ht="15" customHeight="1" x14ac:dyDescent="0.15">
      <c r="A78" s="4"/>
      <c r="B78" s="1311"/>
      <c r="C78" s="1294"/>
      <c r="D78" s="1294"/>
      <c r="E78" s="1294"/>
      <c r="F78" s="1294"/>
      <c r="G78" s="1294"/>
      <c r="H78" s="1294"/>
      <c r="I78" s="1294"/>
      <c r="J78" s="1294"/>
      <c r="K78" s="1294"/>
      <c r="L78" s="1294"/>
      <c r="M78" s="1294"/>
      <c r="N78" s="1294"/>
      <c r="O78" s="1294"/>
      <c r="P78" s="1294"/>
      <c r="Q78" s="1294"/>
      <c r="R78" s="1294"/>
      <c r="S78" s="1312"/>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row>
    <row r="79" spans="1:54" ht="20" x14ac:dyDescent="0.2">
      <c r="A79" s="19">
        <v>2</v>
      </c>
      <c r="B79" s="1250"/>
      <c r="C79" s="20" t="str">
        <f>$B$2</f>
        <v>CAED GESTION</v>
      </c>
      <c r="D79" s="20"/>
      <c r="E79" s="20"/>
      <c r="F79" s="2875" t="s">
        <v>113</v>
      </c>
      <c r="G79" s="2875"/>
      <c r="H79" s="2875"/>
      <c r="I79" s="2875"/>
      <c r="J79" s="2875"/>
      <c r="K79" s="2875"/>
      <c r="L79" s="2875"/>
      <c r="M79" s="2875"/>
      <c r="N79" s="2875"/>
      <c r="O79" s="2875"/>
      <c r="P79" s="23"/>
      <c r="Q79" s="21">
        <f>'1'!$E$15</f>
        <v>2023</v>
      </c>
      <c r="R79" s="21"/>
      <c r="S79" s="1258"/>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row>
    <row r="80" spans="1:54" ht="20" customHeight="1" x14ac:dyDescent="0.15">
      <c r="A80" s="4"/>
      <c r="B80" s="1250"/>
      <c r="C80" s="22"/>
      <c r="D80" s="22"/>
      <c r="E80" s="22"/>
      <c r="F80" s="22"/>
      <c r="G80" s="22"/>
      <c r="H80" s="22"/>
      <c r="I80" s="22"/>
      <c r="J80" s="22"/>
      <c r="K80" s="22"/>
      <c r="L80" s="22"/>
      <c r="M80" s="22"/>
      <c r="N80" s="22"/>
      <c r="O80" s="22"/>
      <c r="P80" s="22"/>
      <c r="Q80" s="22"/>
      <c r="R80" s="22"/>
      <c r="S80" s="1258"/>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row>
    <row r="81" spans="1:54" ht="16" x14ac:dyDescent="0.2">
      <c r="A81" s="4"/>
      <c r="B81" s="1250"/>
      <c r="C81" s="34" t="s">
        <v>116</v>
      </c>
      <c r="D81" s="48"/>
      <c r="E81" s="35" t="str">
        <f>'1'!E17</f>
        <v>ENE</v>
      </c>
      <c r="F81" s="35" t="str">
        <f>'1'!F17</f>
        <v>FEB</v>
      </c>
      <c r="G81" s="35" t="str">
        <f>'1'!G17</f>
        <v>MAR</v>
      </c>
      <c r="H81" s="35" t="str">
        <f>'1'!H17</f>
        <v>ABR</v>
      </c>
      <c r="I81" s="35" t="str">
        <f>'1'!I17</f>
        <v>MAY</v>
      </c>
      <c r="J81" s="35" t="str">
        <f>'1'!J17</f>
        <v>JUN</v>
      </c>
      <c r="K81" s="35" t="str">
        <f>'1'!K17</f>
        <v>JUL</v>
      </c>
      <c r="L81" s="35" t="str">
        <f>'1'!L17</f>
        <v>AGO</v>
      </c>
      <c r="M81" s="35" t="str">
        <f>'1'!M17</f>
        <v>SEPT</v>
      </c>
      <c r="N81" s="35" t="str">
        <f>'1'!N17</f>
        <v>OCT</v>
      </c>
      <c r="O81" s="35" t="str">
        <f>'1'!O17</f>
        <v>NOV</v>
      </c>
      <c r="P81" s="35" t="str">
        <f>'1'!P17</f>
        <v xml:space="preserve"> DIC</v>
      </c>
      <c r="Q81" s="36" t="s">
        <v>1517</v>
      </c>
      <c r="R81" s="40" t="s">
        <v>1784</v>
      </c>
      <c r="S81" s="1258"/>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row>
    <row r="82" spans="1:54" ht="9.75" customHeight="1" x14ac:dyDescent="0.2">
      <c r="A82" s="4"/>
      <c r="B82" s="1313"/>
      <c r="C82" s="2"/>
      <c r="D82" s="2"/>
      <c r="E82" s="2"/>
      <c r="F82" s="2"/>
      <c r="G82" s="2"/>
      <c r="H82" s="2"/>
      <c r="I82" s="2"/>
      <c r="J82" s="2"/>
      <c r="K82" s="2"/>
      <c r="L82" s="2"/>
      <c r="M82" s="2"/>
      <c r="N82" s="2"/>
      <c r="O82" s="2"/>
      <c r="P82" s="2"/>
      <c r="Q82" s="2"/>
      <c r="R82" s="2"/>
      <c r="S82" s="1258"/>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row>
    <row r="83" spans="1:54" ht="14" x14ac:dyDescent="0.15">
      <c r="A83" s="4"/>
      <c r="B83" s="1250"/>
      <c r="C83" s="30" t="s">
        <v>1130</v>
      </c>
      <c r="D83" s="30"/>
      <c r="E83" s="279">
        <f>pr!F9</f>
        <v>1000</v>
      </c>
      <c r="F83" s="279">
        <f>pr!G9</f>
        <v>2000</v>
      </c>
      <c r="G83" s="279">
        <f>pr!H9</f>
        <v>8000</v>
      </c>
      <c r="H83" s="279">
        <f>pr!I9</f>
        <v>10000</v>
      </c>
      <c r="I83" s="279">
        <f>pr!J9</f>
        <v>10000</v>
      </c>
      <c r="J83" s="279">
        <f>pr!K9</f>
        <v>5000</v>
      </c>
      <c r="K83" s="279">
        <f>pr!L9</f>
        <v>3000</v>
      </c>
      <c r="L83" s="279">
        <f>pr!M9</f>
        <v>3000</v>
      </c>
      <c r="M83" s="279">
        <f>pr!N9</f>
        <v>2000</v>
      </c>
      <c r="N83" s="279">
        <f>pr!O9</f>
        <v>8000</v>
      </c>
      <c r="O83" s="279">
        <f>pr!P9</f>
        <v>8000</v>
      </c>
      <c r="P83" s="279">
        <f>pr!Q9</f>
        <v>7000</v>
      </c>
      <c r="Q83" s="261">
        <f>SUM(E83:P83)</f>
        <v>67000</v>
      </c>
      <c r="R83" s="32"/>
      <c r="S83" s="1258"/>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row>
    <row r="84" spans="1:54" ht="14" x14ac:dyDescent="0.15">
      <c r="A84" s="4"/>
      <c r="B84" s="1250"/>
      <c r="C84" s="27" t="s">
        <v>1558</v>
      </c>
      <c r="D84" s="43"/>
      <c r="E84" s="279">
        <f>pr!F10</f>
        <v>0</v>
      </c>
      <c r="F84" s="279">
        <f>pr!G10</f>
        <v>0</v>
      </c>
      <c r="G84" s="279">
        <f>pr!H10</f>
        <v>0</v>
      </c>
      <c r="H84" s="279">
        <f>pr!I10</f>
        <v>0</v>
      </c>
      <c r="I84" s="279">
        <f>pr!J10</f>
        <v>0</v>
      </c>
      <c r="J84" s="279">
        <f>pr!K10</f>
        <v>0</v>
      </c>
      <c r="K84" s="279">
        <f>pr!L10</f>
        <v>0</v>
      </c>
      <c r="L84" s="279">
        <f>pr!M10</f>
        <v>0</v>
      </c>
      <c r="M84" s="279">
        <f>pr!N10</f>
        <v>0</v>
      </c>
      <c r="N84" s="279">
        <f>pr!O10</f>
        <v>0</v>
      </c>
      <c r="O84" s="279">
        <f>pr!P10</f>
        <v>0</v>
      </c>
      <c r="P84" s="279">
        <f>pr!Q10</f>
        <v>0</v>
      </c>
      <c r="Q84" s="261">
        <f>SUM(E84:P84)</f>
        <v>0</v>
      </c>
      <c r="R84" s="33">
        <f>IF(Q$83=0,0,Q84/Q$83)</f>
        <v>0</v>
      </c>
      <c r="S84" s="1258"/>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row>
    <row r="85" spans="1:54" ht="14" x14ac:dyDescent="0.15">
      <c r="A85" s="4"/>
      <c r="B85" s="1250"/>
      <c r="C85" s="30" t="s">
        <v>115</v>
      </c>
      <c r="D85" s="43"/>
      <c r="E85" s="279">
        <f t="shared" ref="E85:Q85" si="2">SUM(E83:E84)</f>
        <v>1000</v>
      </c>
      <c r="F85" s="279">
        <f t="shared" si="2"/>
        <v>2000</v>
      </c>
      <c r="G85" s="279">
        <f t="shared" si="2"/>
        <v>8000</v>
      </c>
      <c r="H85" s="279">
        <f t="shared" si="2"/>
        <v>10000</v>
      </c>
      <c r="I85" s="279">
        <f t="shared" si="2"/>
        <v>10000</v>
      </c>
      <c r="J85" s="279">
        <f t="shared" si="2"/>
        <v>5000</v>
      </c>
      <c r="K85" s="279">
        <f t="shared" si="2"/>
        <v>3000</v>
      </c>
      <c r="L85" s="279">
        <f t="shared" si="2"/>
        <v>3000</v>
      </c>
      <c r="M85" s="279">
        <f t="shared" si="2"/>
        <v>2000</v>
      </c>
      <c r="N85" s="279">
        <f t="shared" si="2"/>
        <v>8000</v>
      </c>
      <c r="O85" s="279">
        <f t="shared" si="2"/>
        <v>8000</v>
      </c>
      <c r="P85" s="279">
        <f t="shared" si="2"/>
        <v>7000</v>
      </c>
      <c r="Q85" s="279">
        <f t="shared" si="2"/>
        <v>67000</v>
      </c>
      <c r="R85" s="33">
        <f>IF(Q$83=0,0,Q85/Q$83)</f>
        <v>1</v>
      </c>
      <c r="S85" s="1258"/>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row>
    <row r="86" spans="1:54" ht="14" x14ac:dyDescent="0.15">
      <c r="A86" s="4"/>
      <c r="B86" s="1250"/>
      <c r="C86" s="27" t="s">
        <v>1651</v>
      </c>
      <c r="D86" s="43"/>
      <c r="E86" s="279">
        <f>pr!F12</f>
        <v>0</v>
      </c>
      <c r="F86" s="279">
        <f>pr!G12</f>
        <v>0</v>
      </c>
      <c r="G86" s="279">
        <f>pr!H12</f>
        <v>0</v>
      </c>
      <c r="H86" s="279">
        <f>pr!I12</f>
        <v>0</v>
      </c>
      <c r="I86" s="279">
        <f>pr!J12</f>
        <v>0</v>
      </c>
      <c r="J86" s="279">
        <f>pr!K12</f>
        <v>0</v>
      </c>
      <c r="K86" s="279">
        <f>pr!L12</f>
        <v>0</v>
      </c>
      <c r="L86" s="279">
        <f>pr!M12</f>
        <v>0</v>
      </c>
      <c r="M86" s="279">
        <f>pr!N12</f>
        <v>0</v>
      </c>
      <c r="N86" s="279">
        <f>pr!O12</f>
        <v>0</v>
      </c>
      <c r="O86" s="279">
        <f>pr!P12</f>
        <v>0</v>
      </c>
      <c r="P86" s="279">
        <f>pr!Q12</f>
        <v>0</v>
      </c>
      <c r="Q86" s="279">
        <f>SUM(E86:P86)</f>
        <v>0</v>
      </c>
      <c r="R86" s="33">
        <f>IF(Q$83=0,0,Q86/Q$83)</f>
        <v>0</v>
      </c>
      <c r="S86" s="1258"/>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row>
    <row r="87" spans="1:54" ht="19.5" customHeight="1" x14ac:dyDescent="0.15">
      <c r="A87" s="4"/>
      <c r="B87" s="1250"/>
      <c r="C87" s="265" t="s">
        <v>1131</v>
      </c>
      <c r="D87" s="266"/>
      <c r="E87" s="267">
        <f>pr!F13</f>
        <v>1000</v>
      </c>
      <c r="F87" s="267">
        <f>pr!G13</f>
        <v>2000</v>
      </c>
      <c r="G87" s="267">
        <f>pr!H13</f>
        <v>8000</v>
      </c>
      <c r="H87" s="267">
        <f>pr!I13</f>
        <v>10000</v>
      </c>
      <c r="I87" s="267">
        <f>pr!J13</f>
        <v>10000</v>
      </c>
      <c r="J87" s="267">
        <f>pr!K13</f>
        <v>5000</v>
      </c>
      <c r="K87" s="267">
        <f>pr!L13</f>
        <v>3000</v>
      </c>
      <c r="L87" s="267">
        <f>pr!M13</f>
        <v>3000</v>
      </c>
      <c r="M87" s="267">
        <f>pr!N13</f>
        <v>2000</v>
      </c>
      <c r="N87" s="267">
        <f>pr!O13</f>
        <v>8000</v>
      </c>
      <c r="O87" s="267">
        <f>pr!P13</f>
        <v>8000</v>
      </c>
      <c r="P87" s="267">
        <f>pr!Q13</f>
        <v>7000</v>
      </c>
      <c r="Q87" s="267">
        <f>SUM(E87:P87)</f>
        <v>67000</v>
      </c>
      <c r="R87" s="289">
        <f>IF(Q$83=0,0,Q87/Q$83)</f>
        <v>1</v>
      </c>
      <c r="S87" s="1258"/>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row>
    <row r="88" spans="1:54" ht="20" customHeight="1" x14ac:dyDescent="0.15">
      <c r="A88" s="4"/>
      <c r="B88" s="1250"/>
      <c r="C88" s="27"/>
      <c r="D88" s="43"/>
      <c r="E88" s="31"/>
      <c r="F88" s="31"/>
      <c r="G88" s="31"/>
      <c r="H88" s="31"/>
      <c r="I88" s="31"/>
      <c r="J88" s="31"/>
      <c r="K88" s="31"/>
      <c r="L88" s="31"/>
      <c r="M88" s="31"/>
      <c r="N88" s="31"/>
      <c r="O88" s="31"/>
      <c r="P88" s="31"/>
      <c r="Q88" s="32"/>
      <c r="R88" s="32"/>
      <c r="S88" s="1258"/>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row>
    <row r="89" spans="1:54" ht="16" x14ac:dyDescent="0.2">
      <c r="A89" s="4"/>
      <c r="B89" s="1250"/>
      <c r="C89" s="34" t="s">
        <v>117</v>
      </c>
      <c r="D89" s="48"/>
      <c r="E89" s="35" t="str">
        <f t="shared" ref="E89:Q89" si="3">E81</f>
        <v>ENE</v>
      </c>
      <c r="F89" s="35" t="str">
        <f t="shared" si="3"/>
        <v>FEB</v>
      </c>
      <c r="G89" s="35" t="str">
        <f t="shared" si="3"/>
        <v>MAR</v>
      </c>
      <c r="H89" s="35" t="str">
        <f t="shared" si="3"/>
        <v>ABR</v>
      </c>
      <c r="I89" s="35" t="str">
        <f t="shared" si="3"/>
        <v>MAY</v>
      </c>
      <c r="J89" s="35" t="str">
        <f t="shared" si="3"/>
        <v>JUN</v>
      </c>
      <c r="K89" s="35" t="str">
        <f t="shared" si="3"/>
        <v>JUL</v>
      </c>
      <c r="L89" s="35" t="str">
        <f t="shared" si="3"/>
        <v>AGO</v>
      </c>
      <c r="M89" s="35" t="str">
        <f t="shared" si="3"/>
        <v>SEPT</v>
      </c>
      <c r="N89" s="35" t="str">
        <f t="shared" si="3"/>
        <v>OCT</v>
      </c>
      <c r="O89" s="35" t="str">
        <f t="shared" si="3"/>
        <v>NOV</v>
      </c>
      <c r="P89" s="35" t="str">
        <f t="shared" si="3"/>
        <v xml:space="preserve"> DIC</v>
      </c>
      <c r="Q89" s="262" t="str">
        <f t="shared" si="3"/>
        <v>Total</v>
      </c>
      <c r="R89" s="40" t="s">
        <v>1784</v>
      </c>
      <c r="S89" s="1258"/>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row>
    <row r="90" spans="1:54" ht="9.75" customHeight="1" x14ac:dyDescent="0.15">
      <c r="A90" s="4"/>
      <c r="B90" s="1250"/>
      <c r="C90" s="27"/>
      <c r="D90" s="43"/>
      <c r="E90" s="31"/>
      <c r="F90" s="31"/>
      <c r="G90" s="31"/>
      <c r="H90" s="31"/>
      <c r="I90" s="31"/>
      <c r="J90" s="31"/>
      <c r="K90" s="31"/>
      <c r="L90" s="31"/>
      <c r="M90" s="31"/>
      <c r="N90" s="31"/>
      <c r="O90" s="31"/>
      <c r="P90" s="31"/>
      <c r="Q90" s="32"/>
      <c r="R90" s="32"/>
      <c r="S90" s="1258"/>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row>
    <row r="91" spans="1:54" ht="14" x14ac:dyDescent="0.15">
      <c r="A91" s="4"/>
      <c r="B91" s="1250"/>
      <c r="C91" s="30" t="s">
        <v>1703</v>
      </c>
      <c r="D91" s="43"/>
      <c r="E91" s="38">
        <f>ae!F13</f>
        <v>0</v>
      </c>
      <c r="F91" s="38">
        <f>ae!G13</f>
        <v>0</v>
      </c>
      <c r="G91" s="38">
        <f>ae!H13</f>
        <v>0</v>
      </c>
      <c r="H91" s="38">
        <f>ae!I13</f>
        <v>0</v>
      </c>
      <c r="I91" s="38">
        <f>ae!J13</f>
        <v>0</v>
      </c>
      <c r="J91" s="38">
        <f>ae!K13</f>
        <v>0</v>
      </c>
      <c r="K91" s="38">
        <f>ae!L13</f>
        <v>0</v>
      </c>
      <c r="L91" s="38">
        <f>ae!M13</f>
        <v>0</v>
      </c>
      <c r="M91" s="38">
        <f>ae!N13</f>
        <v>0</v>
      </c>
      <c r="N91" s="38">
        <f>ae!O13</f>
        <v>0</v>
      </c>
      <c r="O91" s="38">
        <f>ae!P13</f>
        <v>0</v>
      </c>
      <c r="P91" s="38">
        <f>ae!Q13</f>
        <v>0</v>
      </c>
      <c r="Q91" s="32">
        <f>SUM(E91:P91)</f>
        <v>0</v>
      </c>
      <c r="R91" s="276">
        <f>IF(Q$85=0,0,Q91/Q$85)</f>
        <v>0</v>
      </c>
      <c r="S91" s="1258"/>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row>
    <row r="92" spans="1:54" ht="9.75" customHeight="1" x14ac:dyDescent="0.15">
      <c r="A92" s="4"/>
      <c r="B92" s="1250"/>
      <c r="C92" s="30"/>
      <c r="D92" s="43"/>
      <c r="E92" s="38"/>
      <c r="F92" s="38"/>
      <c r="G92" s="38"/>
      <c r="H92" s="38"/>
      <c r="I92" s="38"/>
      <c r="J92" s="38"/>
      <c r="K92" s="38"/>
      <c r="L92" s="38"/>
      <c r="M92" s="38"/>
      <c r="N92" s="38"/>
      <c r="O92" s="38"/>
      <c r="P92" s="38"/>
      <c r="Q92" s="32"/>
      <c r="R92" s="32"/>
      <c r="S92" s="1258"/>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row>
    <row r="93" spans="1:54" ht="14" x14ac:dyDescent="0.15">
      <c r="A93" s="4"/>
      <c r="B93" s="1250"/>
      <c r="C93" s="30" t="s">
        <v>26</v>
      </c>
      <c r="D93" s="43"/>
      <c r="E93" s="38">
        <f t="shared" ref="E93:P93" si="4">SUM(E94:E95)</f>
        <v>0</v>
      </c>
      <c r="F93" s="38">
        <f t="shared" si="4"/>
        <v>0</v>
      </c>
      <c r="G93" s="38">
        <f t="shared" si="4"/>
        <v>0</v>
      </c>
      <c r="H93" s="38">
        <f t="shared" si="4"/>
        <v>0</v>
      </c>
      <c r="I93" s="38">
        <f t="shared" si="4"/>
        <v>0</v>
      </c>
      <c r="J93" s="38">
        <f t="shared" si="4"/>
        <v>0</v>
      </c>
      <c r="K93" s="38">
        <f t="shared" si="4"/>
        <v>0</v>
      </c>
      <c r="L93" s="38">
        <f t="shared" si="4"/>
        <v>0</v>
      </c>
      <c r="M93" s="38">
        <f t="shared" si="4"/>
        <v>0</v>
      </c>
      <c r="N93" s="38">
        <f t="shared" si="4"/>
        <v>0</v>
      </c>
      <c r="O93" s="38">
        <f t="shared" si="4"/>
        <v>0</v>
      </c>
      <c r="P93" s="38">
        <f t="shared" si="4"/>
        <v>0</v>
      </c>
      <c r="Q93" s="32">
        <f>SUM(E93:P93)</f>
        <v>0</v>
      </c>
      <c r="R93" s="276">
        <f>IF(Q$85=0,0,Q93/Q$85)</f>
        <v>0</v>
      </c>
      <c r="S93" s="1258"/>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row>
    <row r="94" spans="1:54" ht="14" x14ac:dyDescent="0.15">
      <c r="A94" s="4"/>
      <c r="B94" s="1250"/>
      <c r="C94" s="263" t="s">
        <v>119</v>
      </c>
      <c r="D94" s="43"/>
      <c r="E94" s="31">
        <f>+pr!F23</f>
        <v>0</v>
      </c>
      <c r="F94" s="31">
        <f>+pr!G23</f>
        <v>0</v>
      </c>
      <c r="G94" s="31">
        <f>+pr!H23</f>
        <v>0</v>
      </c>
      <c r="H94" s="31">
        <f>+pr!I23</f>
        <v>0</v>
      </c>
      <c r="I94" s="31">
        <f>+pr!J23</f>
        <v>0</v>
      </c>
      <c r="J94" s="31">
        <f>+pr!K23</f>
        <v>0</v>
      </c>
      <c r="K94" s="31">
        <f>+pr!L23</f>
        <v>0</v>
      </c>
      <c r="L94" s="31">
        <f>+pr!M23</f>
        <v>0</v>
      </c>
      <c r="M94" s="31">
        <f>+pr!N23</f>
        <v>0</v>
      </c>
      <c r="N94" s="31">
        <f>+pr!O23</f>
        <v>0</v>
      </c>
      <c r="O94" s="31">
        <f>+pr!P23</f>
        <v>0</v>
      </c>
      <c r="P94" s="31">
        <f>+pr!Q23</f>
        <v>0</v>
      </c>
      <c r="Q94" s="261">
        <f>SUM(E94:P94)</f>
        <v>0</v>
      </c>
      <c r="R94" s="33">
        <f>IF(Q$85=0,0,Q94/Q$85)</f>
        <v>0</v>
      </c>
      <c r="S94" s="1258"/>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row>
    <row r="95" spans="1:54" ht="14" x14ac:dyDescent="0.15">
      <c r="A95" s="4"/>
      <c r="B95" s="1250"/>
      <c r="C95" s="263" t="s">
        <v>120</v>
      </c>
      <c r="D95" s="43"/>
      <c r="E95" s="31">
        <f>+pr!F37</f>
        <v>0</v>
      </c>
      <c r="F95" s="31">
        <f>+pr!G37</f>
        <v>0</v>
      </c>
      <c r="G95" s="31">
        <f>+pr!H37</f>
        <v>0</v>
      </c>
      <c r="H95" s="31">
        <f>+pr!I37</f>
        <v>0</v>
      </c>
      <c r="I95" s="31">
        <f>+pr!J37</f>
        <v>0</v>
      </c>
      <c r="J95" s="31">
        <f>+pr!K37</f>
        <v>0</v>
      </c>
      <c r="K95" s="31">
        <f>+pr!L37</f>
        <v>0</v>
      </c>
      <c r="L95" s="31">
        <f>+pr!M37</f>
        <v>0</v>
      </c>
      <c r="M95" s="31">
        <f>+pr!N37</f>
        <v>0</v>
      </c>
      <c r="N95" s="31">
        <f>+pr!O37</f>
        <v>0</v>
      </c>
      <c r="O95" s="31">
        <f>+pr!P37</f>
        <v>0</v>
      </c>
      <c r="P95" s="31">
        <f>+pr!Q37</f>
        <v>0</v>
      </c>
      <c r="Q95" s="261">
        <f>SUM(E95:P95)</f>
        <v>0</v>
      </c>
      <c r="R95" s="33">
        <f>IF(Q$85=0,0,Q95/Q$85)</f>
        <v>0</v>
      </c>
      <c r="S95" s="1258"/>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row>
    <row r="96" spans="1:54" ht="9.75" customHeight="1" x14ac:dyDescent="0.15">
      <c r="A96" s="4"/>
      <c r="B96" s="1250"/>
      <c r="C96" s="263"/>
      <c r="D96" s="43"/>
      <c r="E96" s="31"/>
      <c r="F96" s="31"/>
      <c r="G96" s="31"/>
      <c r="H96" s="31"/>
      <c r="I96" s="31"/>
      <c r="J96" s="31"/>
      <c r="K96" s="31"/>
      <c r="L96" s="31"/>
      <c r="M96" s="31"/>
      <c r="N96" s="31"/>
      <c r="O96" s="31"/>
      <c r="P96" s="31"/>
      <c r="Q96" s="261"/>
      <c r="R96" s="33"/>
      <c r="S96" s="1258"/>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row>
    <row r="97" spans="1:54" ht="14" x14ac:dyDescent="0.15">
      <c r="A97" s="4"/>
      <c r="B97" s="1250"/>
      <c r="C97" s="30" t="s">
        <v>118</v>
      </c>
      <c r="D97" s="43"/>
      <c r="E97" s="38">
        <f t="shared" ref="E97:P97" si="5">SUM(E98:E102)</f>
        <v>4590</v>
      </c>
      <c r="F97" s="38">
        <f t="shared" si="5"/>
        <v>3240</v>
      </c>
      <c r="G97" s="38">
        <f t="shared" si="5"/>
        <v>3915</v>
      </c>
      <c r="H97" s="38">
        <f t="shared" si="5"/>
        <v>4590</v>
      </c>
      <c r="I97" s="38">
        <f t="shared" si="5"/>
        <v>5940</v>
      </c>
      <c r="J97" s="38">
        <f t="shared" si="5"/>
        <v>4590</v>
      </c>
      <c r="K97" s="38">
        <f t="shared" si="5"/>
        <v>3915</v>
      </c>
      <c r="L97" s="38">
        <f t="shared" si="5"/>
        <v>3240</v>
      </c>
      <c r="M97" s="38">
        <f t="shared" si="5"/>
        <v>3240</v>
      </c>
      <c r="N97" s="38">
        <f t="shared" si="5"/>
        <v>4590</v>
      </c>
      <c r="O97" s="38">
        <f t="shared" si="5"/>
        <v>4590</v>
      </c>
      <c r="P97" s="38">
        <f t="shared" si="5"/>
        <v>3240</v>
      </c>
      <c r="Q97" s="32">
        <f t="shared" ref="Q97:Q102" si="6">SUM(E97:P97)</f>
        <v>49680</v>
      </c>
      <c r="R97" s="276">
        <f t="shared" ref="R97:R130" si="7">IF(Q$85=0,0,Q97/Q$85)</f>
        <v>0.74149253731343279</v>
      </c>
      <c r="S97" s="1258"/>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row>
    <row r="98" spans="1:54" ht="14" x14ac:dyDescent="0.15">
      <c r="A98" s="4"/>
      <c r="B98" s="1250"/>
      <c r="C98" s="263" t="s">
        <v>121</v>
      </c>
      <c r="D98" s="43"/>
      <c r="E98" s="31">
        <f>+pr!F27</f>
        <v>0</v>
      </c>
      <c r="F98" s="31">
        <f>+pr!G27</f>
        <v>0</v>
      </c>
      <c r="G98" s="31">
        <f>+pr!H27</f>
        <v>0</v>
      </c>
      <c r="H98" s="31">
        <f>+pr!I27</f>
        <v>0</v>
      </c>
      <c r="I98" s="31">
        <f>+pr!J27</f>
        <v>0</v>
      </c>
      <c r="J98" s="31">
        <f>+pr!K27</f>
        <v>0</v>
      </c>
      <c r="K98" s="31">
        <f>+pr!L27</f>
        <v>0</v>
      </c>
      <c r="L98" s="31">
        <f>+pr!M27</f>
        <v>0</v>
      </c>
      <c r="M98" s="31">
        <f>+pr!N27</f>
        <v>0</v>
      </c>
      <c r="N98" s="31">
        <f>+pr!O27</f>
        <v>0</v>
      </c>
      <c r="O98" s="31">
        <f>+pr!P27</f>
        <v>0</v>
      </c>
      <c r="P98" s="31">
        <f>+pr!Q27</f>
        <v>0</v>
      </c>
      <c r="Q98" s="261">
        <f t="shared" si="6"/>
        <v>0</v>
      </c>
      <c r="R98" s="33">
        <f t="shared" si="7"/>
        <v>0</v>
      </c>
      <c r="S98" s="1258"/>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row>
    <row r="99" spans="1:54" ht="14" x14ac:dyDescent="0.15">
      <c r="A99" s="4"/>
      <c r="B99" s="1250"/>
      <c r="C99" s="263" t="s">
        <v>947</v>
      </c>
      <c r="D99" s="43"/>
      <c r="E99" s="31">
        <f>pr!F28</f>
        <v>0</v>
      </c>
      <c r="F99" s="31">
        <f>pr!G28</f>
        <v>0</v>
      </c>
      <c r="G99" s="31">
        <f>pr!H28</f>
        <v>0</v>
      </c>
      <c r="H99" s="31">
        <f>pr!I28</f>
        <v>0</v>
      </c>
      <c r="I99" s="31">
        <f>pr!J28</f>
        <v>0</v>
      </c>
      <c r="J99" s="31">
        <f>pr!K28</f>
        <v>0</v>
      </c>
      <c r="K99" s="31">
        <f>pr!L28</f>
        <v>0</v>
      </c>
      <c r="L99" s="31">
        <f>pr!M28</f>
        <v>0</v>
      </c>
      <c r="M99" s="31">
        <f>pr!N28</f>
        <v>0</v>
      </c>
      <c r="N99" s="31">
        <f>pr!O28</f>
        <v>0</v>
      </c>
      <c r="O99" s="31">
        <f>pr!P28</f>
        <v>0</v>
      </c>
      <c r="P99" s="31">
        <f>pr!Q28</f>
        <v>0</v>
      </c>
      <c r="Q99" s="261">
        <f t="shared" si="6"/>
        <v>0</v>
      </c>
      <c r="R99" s="33">
        <f t="shared" si="7"/>
        <v>0</v>
      </c>
      <c r="S99" s="1258"/>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row>
    <row r="100" spans="1:54" ht="14" x14ac:dyDescent="0.15">
      <c r="A100" s="4"/>
      <c r="B100" s="1250"/>
      <c r="C100" s="27" t="s">
        <v>122</v>
      </c>
      <c r="D100" s="43"/>
      <c r="E100" s="31">
        <f>+pr!F29</f>
        <v>4590</v>
      </c>
      <c r="F100" s="31">
        <f>+pr!G29</f>
        <v>3240</v>
      </c>
      <c r="G100" s="31">
        <f>+pr!H29</f>
        <v>3915</v>
      </c>
      <c r="H100" s="31">
        <f>+pr!I29</f>
        <v>4590</v>
      </c>
      <c r="I100" s="31">
        <f>+pr!J29</f>
        <v>5940</v>
      </c>
      <c r="J100" s="31">
        <f>+pr!K29</f>
        <v>4590</v>
      </c>
      <c r="K100" s="31">
        <f>+pr!L29</f>
        <v>3915</v>
      </c>
      <c r="L100" s="31">
        <f>+pr!M29</f>
        <v>3240</v>
      </c>
      <c r="M100" s="31">
        <f>+pr!N29</f>
        <v>3240</v>
      </c>
      <c r="N100" s="31">
        <f>+pr!O29</f>
        <v>4590</v>
      </c>
      <c r="O100" s="31">
        <f>+pr!P29</f>
        <v>4590</v>
      </c>
      <c r="P100" s="31">
        <f>+pr!Q29</f>
        <v>3240</v>
      </c>
      <c r="Q100" s="261">
        <f t="shared" si="6"/>
        <v>49680</v>
      </c>
      <c r="R100" s="33">
        <f t="shared" si="7"/>
        <v>0.74149253731343279</v>
      </c>
      <c r="S100" s="1258"/>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row>
    <row r="101" spans="1:54" ht="14" x14ac:dyDescent="0.15">
      <c r="A101" s="4"/>
      <c r="B101" s="1250"/>
      <c r="C101" s="27" t="s">
        <v>123</v>
      </c>
      <c r="D101" s="43"/>
      <c r="E101" s="31">
        <f>+pr!F30</f>
        <v>0</v>
      </c>
      <c r="F101" s="31">
        <f>+pr!G30</f>
        <v>0</v>
      </c>
      <c r="G101" s="31">
        <f>+pr!H30</f>
        <v>0</v>
      </c>
      <c r="H101" s="31">
        <f>+pr!I30</f>
        <v>0</v>
      </c>
      <c r="I101" s="31">
        <f>+pr!J30</f>
        <v>0</v>
      </c>
      <c r="J101" s="31">
        <f>+pr!K30</f>
        <v>0</v>
      </c>
      <c r="K101" s="31">
        <f>+pr!L30</f>
        <v>0</v>
      </c>
      <c r="L101" s="31">
        <f>+pr!M30</f>
        <v>0</v>
      </c>
      <c r="M101" s="31">
        <f>+pr!N30</f>
        <v>0</v>
      </c>
      <c r="N101" s="31">
        <f>+pr!O30</f>
        <v>0</v>
      </c>
      <c r="O101" s="31">
        <f>+pr!P30</f>
        <v>0</v>
      </c>
      <c r="P101" s="31">
        <f>+pr!Q30</f>
        <v>0</v>
      </c>
      <c r="Q101" s="261">
        <f t="shared" si="6"/>
        <v>0</v>
      </c>
      <c r="R101" s="33">
        <f t="shared" si="7"/>
        <v>0</v>
      </c>
      <c r="S101" s="1258"/>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row>
    <row r="102" spans="1:54" ht="14" x14ac:dyDescent="0.15">
      <c r="A102" s="4"/>
      <c r="B102" s="1250"/>
      <c r="C102" s="27" t="s">
        <v>124</v>
      </c>
      <c r="D102" s="43"/>
      <c r="E102" s="31">
        <f>+pr!F31</f>
        <v>0</v>
      </c>
      <c r="F102" s="31">
        <f>+pr!G31</f>
        <v>0</v>
      </c>
      <c r="G102" s="31">
        <f>+pr!H31</f>
        <v>0</v>
      </c>
      <c r="H102" s="31">
        <f>+pr!I31</f>
        <v>0</v>
      </c>
      <c r="I102" s="31">
        <f>+pr!J31</f>
        <v>0</v>
      </c>
      <c r="J102" s="31">
        <f>+pr!K31</f>
        <v>0</v>
      </c>
      <c r="K102" s="31">
        <f>+pr!L31</f>
        <v>0</v>
      </c>
      <c r="L102" s="31">
        <f>+pr!M31</f>
        <v>0</v>
      </c>
      <c r="M102" s="31">
        <f>+pr!N31</f>
        <v>0</v>
      </c>
      <c r="N102" s="31">
        <f>+pr!O31</f>
        <v>0</v>
      </c>
      <c r="O102" s="31">
        <f>+pr!P31</f>
        <v>0</v>
      </c>
      <c r="P102" s="31">
        <f>+pr!Q31</f>
        <v>0</v>
      </c>
      <c r="Q102" s="261">
        <f t="shared" si="6"/>
        <v>0</v>
      </c>
      <c r="R102" s="33">
        <f t="shared" si="7"/>
        <v>0</v>
      </c>
      <c r="S102" s="1258"/>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row>
    <row r="103" spans="1:54" ht="9.75" customHeight="1" x14ac:dyDescent="0.15">
      <c r="A103" s="4"/>
      <c r="B103" s="1250"/>
      <c r="C103" s="27"/>
      <c r="D103" s="43"/>
      <c r="E103" s="31"/>
      <c r="F103" s="31"/>
      <c r="G103" s="31"/>
      <c r="H103" s="31"/>
      <c r="I103" s="31"/>
      <c r="J103" s="31"/>
      <c r="K103" s="31"/>
      <c r="L103" s="31"/>
      <c r="M103" s="31"/>
      <c r="N103" s="31"/>
      <c r="O103" s="31"/>
      <c r="P103" s="31"/>
      <c r="Q103" s="261"/>
      <c r="R103" s="33">
        <f t="shared" si="7"/>
        <v>0</v>
      </c>
      <c r="S103" s="1258"/>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row>
    <row r="104" spans="1:54" ht="14" x14ac:dyDescent="0.15">
      <c r="A104" s="4"/>
      <c r="B104" s="1250"/>
      <c r="C104" s="30" t="s">
        <v>129</v>
      </c>
      <c r="D104" s="43"/>
      <c r="E104" s="38">
        <f>pr!F34</f>
        <v>200</v>
      </c>
      <c r="F104" s="38">
        <f>pr!G34</f>
        <v>200</v>
      </c>
      <c r="G104" s="38">
        <f>pr!H34</f>
        <v>200</v>
      </c>
      <c r="H104" s="38">
        <f>pr!I34</f>
        <v>200</v>
      </c>
      <c r="I104" s="38">
        <f>pr!J34</f>
        <v>200</v>
      </c>
      <c r="J104" s="38">
        <f>pr!K34</f>
        <v>200</v>
      </c>
      <c r="K104" s="38">
        <f>pr!L34</f>
        <v>200</v>
      </c>
      <c r="L104" s="38">
        <f>pr!M34</f>
        <v>200</v>
      </c>
      <c r="M104" s="38">
        <f>pr!N34</f>
        <v>200</v>
      </c>
      <c r="N104" s="38">
        <f>pr!O34</f>
        <v>200</v>
      </c>
      <c r="O104" s="38">
        <f>pr!P34</f>
        <v>200</v>
      </c>
      <c r="P104" s="38">
        <f>pr!Q34</f>
        <v>200</v>
      </c>
      <c r="Q104" s="32">
        <f>SUM(E104:P104)</f>
        <v>2400</v>
      </c>
      <c r="R104" s="276">
        <f t="shared" si="7"/>
        <v>3.5820895522388062E-2</v>
      </c>
      <c r="S104" s="1258"/>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row>
    <row r="105" spans="1:54" ht="9.75" customHeight="1" x14ac:dyDescent="0.15">
      <c r="A105" s="4"/>
      <c r="B105" s="1250"/>
      <c r="C105" s="27"/>
      <c r="D105" s="43"/>
      <c r="E105" s="31"/>
      <c r="F105" s="31"/>
      <c r="G105" s="31"/>
      <c r="H105" s="31"/>
      <c r="I105" s="31"/>
      <c r="J105" s="31"/>
      <c r="K105" s="31"/>
      <c r="L105" s="31"/>
      <c r="M105" s="31"/>
      <c r="N105" s="31"/>
      <c r="O105" s="31"/>
      <c r="P105" s="31"/>
      <c r="Q105" s="261"/>
      <c r="R105" s="33">
        <f t="shared" si="7"/>
        <v>0</v>
      </c>
      <c r="S105" s="1258"/>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row>
    <row r="106" spans="1:54" ht="14" x14ac:dyDescent="0.15">
      <c r="A106" s="4"/>
      <c r="B106" s="1250"/>
      <c r="C106" s="30" t="s">
        <v>125</v>
      </c>
      <c r="D106" s="43"/>
      <c r="E106" s="38">
        <f t="shared" ref="E106:P106" si="8">SUM(E107:E120)</f>
        <v>1170</v>
      </c>
      <c r="F106" s="38">
        <f t="shared" si="8"/>
        <v>1170</v>
      </c>
      <c r="G106" s="38">
        <f t="shared" si="8"/>
        <v>1170</v>
      </c>
      <c r="H106" s="38">
        <f t="shared" si="8"/>
        <v>1170</v>
      </c>
      <c r="I106" s="38">
        <f t="shared" si="8"/>
        <v>1170</v>
      </c>
      <c r="J106" s="38">
        <f t="shared" si="8"/>
        <v>1170</v>
      </c>
      <c r="K106" s="38">
        <f t="shared" si="8"/>
        <v>1470</v>
      </c>
      <c r="L106" s="38">
        <f t="shared" si="8"/>
        <v>1170</v>
      </c>
      <c r="M106" s="38">
        <f t="shared" si="8"/>
        <v>1170</v>
      </c>
      <c r="N106" s="38">
        <f t="shared" si="8"/>
        <v>1170</v>
      </c>
      <c r="O106" s="38">
        <f t="shared" si="8"/>
        <v>1170</v>
      </c>
      <c r="P106" s="38">
        <f t="shared" si="8"/>
        <v>1170</v>
      </c>
      <c r="Q106" s="32">
        <f t="shared" ref="Q106:Q120" si="9">SUM(E106:P106)</f>
        <v>14340</v>
      </c>
      <c r="R106" s="276">
        <f t="shared" si="7"/>
        <v>0.21402985074626865</v>
      </c>
      <c r="S106" s="1258"/>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row>
    <row r="107" spans="1:54" ht="14" x14ac:dyDescent="0.15">
      <c r="A107" s="4"/>
      <c r="B107" s="1250"/>
      <c r="C107" s="27" t="s">
        <v>126</v>
      </c>
      <c r="D107" s="43"/>
      <c r="E107" s="31">
        <f>+pr!F24</f>
        <v>650</v>
      </c>
      <c r="F107" s="31">
        <f>+pr!G24</f>
        <v>650</v>
      </c>
      <c r="G107" s="31">
        <f>+pr!H24</f>
        <v>650</v>
      </c>
      <c r="H107" s="31">
        <f>+pr!I24</f>
        <v>650</v>
      </c>
      <c r="I107" s="31">
        <f>+pr!J24</f>
        <v>650</v>
      </c>
      <c r="J107" s="31">
        <f>+pr!K24</f>
        <v>650</v>
      </c>
      <c r="K107" s="31">
        <f>+pr!L24</f>
        <v>950</v>
      </c>
      <c r="L107" s="31">
        <f>+pr!M24</f>
        <v>650</v>
      </c>
      <c r="M107" s="31">
        <f>+pr!N24</f>
        <v>650</v>
      </c>
      <c r="N107" s="31">
        <f>+pr!O24</f>
        <v>650</v>
      </c>
      <c r="O107" s="31">
        <f>+pr!P24</f>
        <v>650</v>
      </c>
      <c r="P107" s="31">
        <f>+pr!Q24</f>
        <v>650</v>
      </c>
      <c r="Q107" s="261">
        <f t="shared" si="9"/>
        <v>8100</v>
      </c>
      <c r="R107" s="33">
        <f t="shared" si="7"/>
        <v>0.1208955223880597</v>
      </c>
      <c r="S107" s="1258"/>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row>
    <row r="108" spans="1:54" ht="14" x14ac:dyDescent="0.15">
      <c r="A108" s="4"/>
      <c r="B108" s="1250"/>
      <c r="C108" s="27" t="s">
        <v>131</v>
      </c>
      <c r="D108" s="43"/>
      <c r="E108" s="31">
        <f>pr!F35</f>
        <v>0</v>
      </c>
      <c r="F108" s="31">
        <f>pr!G35</f>
        <v>0</v>
      </c>
      <c r="G108" s="31">
        <f>pr!H35</f>
        <v>0</v>
      </c>
      <c r="H108" s="31">
        <f>pr!I35</f>
        <v>0</v>
      </c>
      <c r="I108" s="31">
        <f>pr!J35</f>
        <v>0</v>
      </c>
      <c r="J108" s="31">
        <f>pr!K35</f>
        <v>0</v>
      </c>
      <c r="K108" s="31">
        <f>pr!L35</f>
        <v>0</v>
      </c>
      <c r="L108" s="31">
        <f>pr!M35</f>
        <v>0</v>
      </c>
      <c r="M108" s="31">
        <f>pr!N35</f>
        <v>0</v>
      </c>
      <c r="N108" s="31">
        <f>pr!O35</f>
        <v>0</v>
      </c>
      <c r="O108" s="31">
        <f>pr!P35</f>
        <v>0</v>
      </c>
      <c r="P108" s="31">
        <f>pr!Q35</f>
        <v>0</v>
      </c>
      <c r="Q108" s="261">
        <f t="shared" si="9"/>
        <v>0</v>
      </c>
      <c r="R108" s="33">
        <f t="shared" si="7"/>
        <v>0</v>
      </c>
      <c r="S108" s="1258"/>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row>
    <row r="109" spans="1:54" ht="14" x14ac:dyDescent="0.15">
      <c r="A109" s="4"/>
      <c r="B109" s="1250"/>
      <c r="C109" s="27" t="s">
        <v>132</v>
      </c>
      <c r="D109" s="43"/>
      <c r="E109" s="31">
        <f>pr!F36</f>
        <v>0</v>
      </c>
      <c r="F109" s="31">
        <f>pr!G36</f>
        <v>0</v>
      </c>
      <c r="G109" s="31">
        <f>pr!H36</f>
        <v>0</v>
      </c>
      <c r="H109" s="31">
        <f>pr!I36</f>
        <v>0</v>
      </c>
      <c r="I109" s="31">
        <f>pr!J36</f>
        <v>0</v>
      </c>
      <c r="J109" s="31">
        <f>pr!K36</f>
        <v>0</v>
      </c>
      <c r="K109" s="31">
        <f>pr!L36</f>
        <v>0</v>
      </c>
      <c r="L109" s="31">
        <f>pr!M36</f>
        <v>0</v>
      </c>
      <c r="M109" s="31">
        <f>pr!N36</f>
        <v>0</v>
      </c>
      <c r="N109" s="31">
        <f>pr!O36</f>
        <v>0</v>
      </c>
      <c r="O109" s="31">
        <f>pr!P36</f>
        <v>0</v>
      </c>
      <c r="P109" s="31">
        <f>pr!Q36</f>
        <v>0</v>
      </c>
      <c r="Q109" s="261">
        <f t="shared" si="9"/>
        <v>0</v>
      </c>
      <c r="R109" s="33">
        <f t="shared" si="7"/>
        <v>0</v>
      </c>
      <c r="S109" s="1258"/>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row>
    <row r="110" spans="1:54" ht="14" x14ac:dyDescent="0.15">
      <c r="A110" s="4"/>
      <c r="B110" s="1250"/>
      <c r="C110" s="264" t="str">
        <f>+pr!C40</f>
        <v>Alquileres</v>
      </c>
      <c r="D110" s="43"/>
      <c r="E110" s="31">
        <f>+pr!F40</f>
        <v>250</v>
      </c>
      <c r="F110" s="31">
        <f>+pr!G40</f>
        <v>250</v>
      </c>
      <c r="G110" s="31">
        <f>+pr!H40</f>
        <v>250</v>
      </c>
      <c r="H110" s="31">
        <f>+pr!I40</f>
        <v>250</v>
      </c>
      <c r="I110" s="31">
        <f>+pr!J40</f>
        <v>250</v>
      </c>
      <c r="J110" s="31">
        <f>+pr!K40</f>
        <v>250</v>
      </c>
      <c r="K110" s="31">
        <f>+pr!L40</f>
        <v>250</v>
      </c>
      <c r="L110" s="31">
        <f>+pr!M40</f>
        <v>250</v>
      </c>
      <c r="M110" s="31">
        <f>+pr!N40</f>
        <v>250</v>
      </c>
      <c r="N110" s="31">
        <f>+pr!O40</f>
        <v>250</v>
      </c>
      <c r="O110" s="31">
        <f>+pr!P40</f>
        <v>250</v>
      </c>
      <c r="P110" s="31">
        <f>+pr!Q40</f>
        <v>250</v>
      </c>
      <c r="Q110" s="261">
        <f t="shared" si="9"/>
        <v>3000</v>
      </c>
      <c r="R110" s="33">
        <f t="shared" si="7"/>
        <v>4.4776119402985072E-2</v>
      </c>
      <c r="S110" s="1258"/>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row>
    <row r="111" spans="1:54" ht="14" x14ac:dyDescent="0.15">
      <c r="A111" s="4"/>
      <c r="B111" s="1250"/>
      <c r="C111" s="264" t="str">
        <f>+pr!C41</f>
        <v>Suministros</v>
      </c>
      <c r="D111" s="43"/>
      <c r="E111" s="31">
        <f>+pr!F41</f>
        <v>0</v>
      </c>
      <c r="F111" s="31">
        <f>+pr!G41</f>
        <v>0</v>
      </c>
      <c r="G111" s="31">
        <f>+pr!H41</f>
        <v>0</v>
      </c>
      <c r="H111" s="31">
        <f>+pr!I41</f>
        <v>0</v>
      </c>
      <c r="I111" s="31">
        <f>+pr!J41</f>
        <v>0</v>
      </c>
      <c r="J111" s="31">
        <f>+pr!K41</f>
        <v>0</v>
      </c>
      <c r="K111" s="31">
        <f>+pr!L41</f>
        <v>0</v>
      </c>
      <c r="L111" s="31">
        <f>+pr!M41</f>
        <v>0</v>
      </c>
      <c r="M111" s="31">
        <f>+pr!N41</f>
        <v>0</v>
      </c>
      <c r="N111" s="31">
        <f>+pr!O41</f>
        <v>0</v>
      </c>
      <c r="O111" s="31">
        <f>+pr!P41</f>
        <v>0</v>
      </c>
      <c r="P111" s="31">
        <f>+pr!Q41</f>
        <v>0</v>
      </c>
      <c r="Q111" s="261">
        <f t="shared" si="9"/>
        <v>0</v>
      </c>
      <c r="R111" s="33">
        <f t="shared" si="7"/>
        <v>0</v>
      </c>
      <c r="S111" s="1258"/>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row>
    <row r="112" spans="1:54" ht="14" x14ac:dyDescent="0.15">
      <c r="A112" s="4"/>
      <c r="B112" s="1250"/>
      <c r="C112" s="264" t="str">
        <f>+pr!C42</f>
        <v>Mantenimiento</v>
      </c>
      <c r="D112" s="43"/>
      <c r="E112" s="31">
        <f>+pr!F42</f>
        <v>0</v>
      </c>
      <c r="F112" s="31">
        <f>+pr!G42</f>
        <v>0</v>
      </c>
      <c r="G112" s="31">
        <f>+pr!H42</f>
        <v>0</v>
      </c>
      <c r="H112" s="31">
        <f>+pr!I42</f>
        <v>0</v>
      </c>
      <c r="I112" s="31">
        <f>+pr!J42</f>
        <v>0</v>
      </c>
      <c r="J112" s="31">
        <f>+pr!K42</f>
        <v>0</v>
      </c>
      <c r="K112" s="31">
        <f>+pr!L42</f>
        <v>0</v>
      </c>
      <c r="L112" s="31">
        <f>+pr!M42</f>
        <v>0</v>
      </c>
      <c r="M112" s="31">
        <f>+pr!N42</f>
        <v>0</v>
      </c>
      <c r="N112" s="31">
        <f>+pr!O42</f>
        <v>0</v>
      </c>
      <c r="O112" s="31">
        <f>+pr!P42</f>
        <v>0</v>
      </c>
      <c r="P112" s="31">
        <f>+pr!Q42</f>
        <v>0</v>
      </c>
      <c r="Q112" s="261">
        <f t="shared" si="9"/>
        <v>0</v>
      </c>
      <c r="R112" s="33">
        <f t="shared" si="7"/>
        <v>0</v>
      </c>
      <c r="S112" s="1258"/>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row>
    <row r="113" spans="1:54" ht="14" x14ac:dyDescent="0.15">
      <c r="A113" s="4"/>
      <c r="B113" s="1250"/>
      <c r="C113" s="264" t="str">
        <f>+pr!C43</f>
        <v>Material Oficina</v>
      </c>
      <c r="D113" s="43"/>
      <c r="E113" s="31">
        <f>+pr!F43</f>
        <v>50</v>
      </c>
      <c r="F113" s="31">
        <f>+pr!G43</f>
        <v>50</v>
      </c>
      <c r="G113" s="31">
        <f>+pr!H43</f>
        <v>50</v>
      </c>
      <c r="H113" s="31">
        <f>+pr!I43</f>
        <v>50</v>
      </c>
      <c r="I113" s="31">
        <f>+pr!J43</f>
        <v>50</v>
      </c>
      <c r="J113" s="31">
        <f>+pr!K43</f>
        <v>50</v>
      </c>
      <c r="K113" s="31">
        <f>+pr!L43</f>
        <v>50</v>
      </c>
      <c r="L113" s="31">
        <f>+pr!M43</f>
        <v>50</v>
      </c>
      <c r="M113" s="31">
        <f>+pr!N43</f>
        <v>50</v>
      </c>
      <c r="N113" s="31">
        <f>+pr!O43</f>
        <v>50</v>
      </c>
      <c r="O113" s="31">
        <f>+pr!P43</f>
        <v>50</v>
      </c>
      <c r="P113" s="31">
        <f>+pr!Q43</f>
        <v>50</v>
      </c>
      <c r="Q113" s="261">
        <f t="shared" si="9"/>
        <v>600</v>
      </c>
      <c r="R113" s="33">
        <f t="shared" si="7"/>
        <v>8.9552238805970154E-3</v>
      </c>
      <c r="S113" s="1258"/>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row>
    <row r="114" spans="1:54" ht="14" x14ac:dyDescent="0.15">
      <c r="A114" s="4"/>
      <c r="B114" s="1250"/>
      <c r="C114" s="264" t="str">
        <f>+pr!C44</f>
        <v>Tributos</v>
      </c>
      <c r="D114" s="43"/>
      <c r="E114" s="31">
        <f>+pr!F44</f>
        <v>0</v>
      </c>
      <c r="F114" s="31">
        <f>+pr!G44</f>
        <v>0</v>
      </c>
      <c r="G114" s="31">
        <f>+pr!H44</f>
        <v>0</v>
      </c>
      <c r="H114" s="31">
        <f>+pr!I44</f>
        <v>0</v>
      </c>
      <c r="I114" s="31">
        <f>+pr!J44</f>
        <v>0</v>
      </c>
      <c r="J114" s="31">
        <f>+pr!K44</f>
        <v>0</v>
      </c>
      <c r="K114" s="31">
        <f>+pr!L44</f>
        <v>0</v>
      </c>
      <c r="L114" s="31">
        <f>+pr!M44</f>
        <v>0</v>
      </c>
      <c r="M114" s="31">
        <f>+pr!N44</f>
        <v>0</v>
      </c>
      <c r="N114" s="31">
        <f>+pr!O44</f>
        <v>0</v>
      </c>
      <c r="O114" s="31">
        <f>+pr!P44</f>
        <v>0</v>
      </c>
      <c r="P114" s="31">
        <f>+pr!Q44</f>
        <v>0</v>
      </c>
      <c r="Q114" s="261">
        <f t="shared" si="9"/>
        <v>0</v>
      </c>
      <c r="R114" s="33">
        <f t="shared" si="7"/>
        <v>0</v>
      </c>
      <c r="S114" s="1258"/>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row>
    <row r="115" spans="1:54" ht="14" x14ac:dyDescent="0.15">
      <c r="A115" s="4"/>
      <c r="B115" s="1250"/>
      <c r="C115" s="264" t="str">
        <f>+pr!C45</f>
        <v>Transportes</v>
      </c>
      <c r="D115" s="43"/>
      <c r="E115" s="31">
        <f>+pr!F45</f>
        <v>0</v>
      </c>
      <c r="F115" s="31">
        <f>+pr!G45</f>
        <v>0</v>
      </c>
      <c r="G115" s="31">
        <f>+pr!H45</f>
        <v>0</v>
      </c>
      <c r="H115" s="31">
        <f>+pr!I45</f>
        <v>0</v>
      </c>
      <c r="I115" s="31">
        <f>+pr!J45</f>
        <v>0</v>
      </c>
      <c r="J115" s="31">
        <f>+pr!K45</f>
        <v>0</v>
      </c>
      <c r="K115" s="31">
        <f>+pr!L45</f>
        <v>0</v>
      </c>
      <c r="L115" s="31">
        <f>+pr!M45</f>
        <v>0</v>
      </c>
      <c r="M115" s="31">
        <f>+pr!N45</f>
        <v>0</v>
      </c>
      <c r="N115" s="31">
        <f>+pr!O45</f>
        <v>0</v>
      </c>
      <c r="O115" s="31">
        <f>+pr!P45</f>
        <v>0</v>
      </c>
      <c r="P115" s="31">
        <f>+pr!Q45</f>
        <v>0</v>
      </c>
      <c r="Q115" s="261">
        <f t="shared" si="9"/>
        <v>0</v>
      </c>
      <c r="R115" s="33">
        <f t="shared" si="7"/>
        <v>0</v>
      </c>
      <c r="S115" s="1258"/>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row>
    <row r="116" spans="1:54" ht="14" x14ac:dyDescent="0.15">
      <c r="A116" s="4"/>
      <c r="B116" s="1250"/>
      <c r="C116" s="264" t="str">
        <f>+pr!C46</f>
        <v>Viajes y varios</v>
      </c>
      <c r="D116" s="43"/>
      <c r="E116" s="31">
        <f>+pr!F46</f>
        <v>100</v>
      </c>
      <c r="F116" s="31">
        <f>+pr!G46</f>
        <v>100</v>
      </c>
      <c r="G116" s="31">
        <f>+pr!H46</f>
        <v>100</v>
      </c>
      <c r="H116" s="31">
        <f>+pr!I46</f>
        <v>100</v>
      </c>
      <c r="I116" s="31">
        <f>+pr!J46</f>
        <v>100</v>
      </c>
      <c r="J116" s="31">
        <f>+pr!K46</f>
        <v>100</v>
      </c>
      <c r="K116" s="31">
        <f>+pr!L46</f>
        <v>100</v>
      </c>
      <c r="L116" s="31">
        <f>+pr!M46</f>
        <v>100</v>
      </c>
      <c r="M116" s="31">
        <f>+pr!N46</f>
        <v>100</v>
      </c>
      <c r="N116" s="31">
        <f>+pr!O46</f>
        <v>100</v>
      </c>
      <c r="O116" s="31">
        <f>+pr!P46</f>
        <v>100</v>
      </c>
      <c r="P116" s="31">
        <f>+pr!Q46</f>
        <v>100</v>
      </c>
      <c r="Q116" s="261">
        <f t="shared" si="9"/>
        <v>1200</v>
      </c>
      <c r="R116" s="33">
        <f t="shared" si="7"/>
        <v>1.7910447761194031E-2</v>
      </c>
      <c r="S116" s="1258"/>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row>
    <row r="117" spans="1:54" ht="14" x14ac:dyDescent="0.15">
      <c r="A117" s="4"/>
      <c r="B117" s="1250"/>
      <c r="C117" s="264" t="str">
        <f>+pr!C47</f>
        <v>Asesorías</v>
      </c>
      <c r="D117" s="43"/>
      <c r="E117" s="31">
        <f>+pr!F47</f>
        <v>120</v>
      </c>
      <c r="F117" s="31">
        <f>+pr!G47</f>
        <v>120</v>
      </c>
      <c r="G117" s="31">
        <f>+pr!H47</f>
        <v>120</v>
      </c>
      <c r="H117" s="31">
        <f>+pr!I47</f>
        <v>120</v>
      </c>
      <c r="I117" s="31">
        <f>+pr!J47</f>
        <v>120</v>
      </c>
      <c r="J117" s="31">
        <f>+pr!K47</f>
        <v>120</v>
      </c>
      <c r="K117" s="31">
        <f>+pr!L47</f>
        <v>120</v>
      </c>
      <c r="L117" s="31">
        <f>+pr!M47</f>
        <v>120</v>
      </c>
      <c r="M117" s="31">
        <f>+pr!N47</f>
        <v>120</v>
      </c>
      <c r="N117" s="31">
        <f>+pr!O47</f>
        <v>120</v>
      </c>
      <c r="O117" s="31">
        <f>+pr!P47</f>
        <v>120</v>
      </c>
      <c r="P117" s="31">
        <f>+pr!Q47</f>
        <v>120</v>
      </c>
      <c r="Q117" s="261">
        <f t="shared" si="9"/>
        <v>1440</v>
      </c>
      <c r="R117" s="33">
        <f t="shared" si="7"/>
        <v>2.1492537313432834E-2</v>
      </c>
      <c r="S117" s="1258"/>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row>
    <row r="118" spans="1:54" ht="14" x14ac:dyDescent="0.15">
      <c r="A118" s="4"/>
      <c r="B118" s="1250"/>
      <c r="C118" s="264" t="str">
        <f>+pr!C48</f>
        <v>Otro (uno)</v>
      </c>
      <c r="D118" s="43"/>
      <c r="E118" s="31">
        <f>+pr!F48</f>
        <v>0</v>
      </c>
      <c r="F118" s="31">
        <f>+pr!G48</f>
        <v>0</v>
      </c>
      <c r="G118" s="31">
        <f>+pr!H48</f>
        <v>0</v>
      </c>
      <c r="H118" s="31">
        <f>+pr!I48</f>
        <v>0</v>
      </c>
      <c r="I118" s="31">
        <f>+pr!J48</f>
        <v>0</v>
      </c>
      <c r="J118" s="31">
        <f>+pr!K48</f>
        <v>0</v>
      </c>
      <c r="K118" s="31">
        <f>+pr!L48</f>
        <v>0</v>
      </c>
      <c r="L118" s="31">
        <f>+pr!M48</f>
        <v>0</v>
      </c>
      <c r="M118" s="31">
        <f>+pr!N48</f>
        <v>0</v>
      </c>
      <c r="N118" s="31">
        <f>+pr!O48</f>
        <v>0</v>
      </c>
      <c r="O118" s="31">
        <f>+pr!P48</f>
        <v>0</v>
      </c>
      <c r="P118" s="31">
        <f>+pr!Q48</f>
        <v>0</v>
      </c>
      <c r="Q118" s="261">
        <f t="shared" si="9"/>
        <v>0</v>
      </c>
      <c r="R118" s="33">
        <f t="shared" si="7"/>
        <v>0</v>
      </c>
      <c r="S118" s="1258"/>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row>
    <row r="119" spans="1:54" ht="14" x14ac:dyDescent="0.15">
      <c r="A119" s="4"/>
      <c r="B119" s="1250"/>
      <c r="C119" s="264" t="str">
        <f>+pr!C49</f>
        <v>Otro (dos)</v>
      </c>
      <c r="D119" s="43"/>
      <c r="E119" s="31">
        <f>+pr!F49</f>
        <v>0</v>
      </c>
      <c r="F119" s="31">
        <f>+pr!G49</f>
        <v>0</v>
      </c>
      <c r="G119" s="31">
        <f>+pr!H49</f>
        <v>0</v>
      </c>
      <c r="H119" s="31">
        <f>+pr!I49</f>
        <v>0</v>
      </c>
      <c r="I119" s="31">
        <f>+pr!J49</f>
        <v>0</v>
      </c>
      <c r="J119" s="31">
        <f>+pr!K49</f>
        <v>0</v>
      </c>
      <c r="K119" s="31">
        <f>+pr!L49</f>
        <v>0</v>
      </c>
      <c r="L119" s="31">
        <f>+pr!M49</f>
        <v>0</v>
      </c>
      <c r="M119" s="31">
        <f>+pr!N49</f>
        <v>0</v>
      </c>
      <c r="N119" s="31">
        <f>+pr!O49</f>
        <v>0</v>
      </c>
      <c r="O119" s="31">
        <f>+pr!P49</f>
        <v>0</v>
      </c>
      <c r="P119" s="31">
        <f>+pr!Q49</f>
        <v>0</v>
      </c>
      <c r="Q119" s="261">
        <f t="shared" si="9"/>
        <v>0</v>
      </c>
      <c r="R119" s="33">
        <f t="shared" si="7"/>
        <v>0</v>
      </c>
      <c r="S119" s="1258"/>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row>
    <row r="120" spans="1:54" ht="14" x14ac:dyDescent="0.15">
      <c r="A120" s="4"/>
      <c r="B120" s="1250"/>
      <c r="C120" s="264" t="str">
        <f>+pr!C50</f>
        <v>Otro (tres)</v>
      </c>
      <c r="D120" s="43"/>
      <c r="E120" s="31">
        <f>+pr!F50</f>
        <v>0</v>
      </c>
      <c r="F120" s="31">
        <f>+pr!G50</f>
        <v>0</v>
      </c>
      <c r="G120" s="31">
        <f>+pr!H50</f>
        <v>0</v>
      </c>
      <c r="H120" s="31">
        <f>+pr!I50</f>
        <v>0</v>
      </c>
      <c r="I120" s="31">
        <f>+pr!J50</f>
        <v>0</v>
      </c>
      <c r="J120" s="31">
        <f>+pr!K50</f>
        <v>0</v>
      </c>
      <c r="K120" s="31">
        <f>+pr!L50</f>
        <v>0</v>
      </c>
      <c r="L120" s="31">
        <f>+pr!M50</f>
        <v>0</v>
      </c>
      <c r="M120" s="31">
        <f>+pr!N50</f>
        <v>0</v>
      </c>
      <c r="N120" s="31">
        <f>+pr!O50</f>
        <v>0</v>
      </c>
      <c r="O120" s="31">
        <f>+pr!P50</f>
        <v>0</v>
      </c>
      <c r="P120" s="31">
        <f>+pr!Q50</f>
        <v>0</v>
      </c>
      <c r="Q120" s="261">
        <f t="shared" si="9"/>
        <v>0</v>
      </c>
      <c r="R120" s="33">
        <f t="shared" si="7"/>
        <v>0</v>
      </c>
      <c r="S120" s="1258"/>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row>
    <row r="121" spans="1:54" ht="9.75" customHeight="1" x14ac:dyDescent="0.15">
      <c r="A121" s="4"/>
      <c r="B121" s="1250"/>
      <c r="C121" s="27"/>
      <c r="D121" s="43"/>
      <c r="E121" s="31"/>
      <c r="F121" s="31"/>
      <c r="G121" s="31"/>
      <c r="H121" s="31"/>
      <c r="I121" s="31"/>
      <c r="J121" s="31"/>
      <c r="K121" s="31"/>
      <c r="L121" s="31"/>
      <c r="M121" s="31"/>
      <c r="N121" s="31"/>
      <c r="O121" s="31"/>
      <c r="P121" s="31"/>
      <c r="Q121" s="32"/>
      <c r="R121" s="33">
        <f t="shared" si="7"/>
        <v>0</v>
      </c>
      <c r="S121" s="1258"/>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row>
    <row r="122" spans="1:54" ht="14" x14ac:dyDescent="0.15">
      <c r="A122" s="4"/>
      <c r="B122" s="1250"/>
      <c r="C122" s="30" t="s">
        <v>128</v>
      </c>
      <c r="D122" s="43"/>
      <c r="E122" s="38">
        <f>+pr!F57</f>
        <v>0</v>
      </c>
      <c r="F122" s="38">
        <f>+pr!G57</f>
        <v>0</v>
      </c>
      <c r="G122" s="38">
        <f>+pr!H57</f>
        <v>0</v>
      </c>
      <c r="H122" s="38">
        <f>+pr!I57</f>
        <v>0</v>
      </c>
      <c r="I122" s="38">
        <f>+pr!J57</f>
        <v>0</v>
      </c>
      <c r="J122" s="38">
        <f>+pr!K57</f>
        <v>0</v>
      </c>
      <c r="K122" s="38">
        <f>+pr!L57</f>
        <v>0</v>
      </c>
      <c r="L122" s="38">
        <f>+pr!M57</f>
        <v>0</v>
      </c>
      <c r="M122" s="38">
        <f>+pr!N57</f>
        <v>0</v>
      </c>
      <c r="N122" s="38">
        <f>+pr!O57</f>
        <v>0</v>
      </c>
      <c r="O122" s="38">
        <f>+pr!P57</f>
        <v>0</v>
      </c>
      <c r="P122" s="38">
        <f>+pr!Q57</f>
        <v>0</v>
      </c>
      <c r="Q122" s="32">
        <f>SUM(E122:P122)</f>
        <v>0</v>
      </c>
      <c r="R122" s="276">
        <f t="shared" si="7"/>
        <v>0</v>
      </c>
      <c r="S122" s="1258"/>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row>
    <row r="123" spans="1:54" ht="9.75" customHeight="1" x14ac:dyDescent="0.15">
      <c r="A123" s="4"/>
      <c r="B123" s="1250"/>
      <c r="C123" s="27"/>
      <c r="D123" s="43"/>
      <c r="E123" s="31"/>
      <c r="F123" s="31"/>
      <c r="G123" s="31"/>
      <c r="H123" s="31"/>
      <c r="I123" s="31"/>
      <c r="J123" s="31"/>
      <c r="K123" s="31"/>
      <c r="L123" s="31"/>
      <c r="M123" s="31"/>
      <c r="N123" s="31"/>
      <c r="O123" s="31"/>
      <c r="P123" s="31"/>
      <c r="Q123" s="32"/>
      <c r="R123" s="33">
        <f t="shared" si="7"/>
        <v>0</v>
      </c>
      <c r="S123" s="1258"/>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row>
    <row r="124" spans="1:54" ht="14" x14ac:dyDescent="0.15">
      <c r="A124" s="4"/>
      <c r="B124" s="1250"/>
      <c r="C124" s="265" t="s">
        <v>127</v>
      </c>
      <c r="D124" s="266"/>
      <c r="E124" s="267">
        <f t="shared" ref="E124:Q124" si="10">+E106+E97+E93+E91+E122+E104</f>
        <v>5960</v>
      </c>
      <c r="F124" s="267">
        <f t="shared" si="10"/>
        <v>4610</v>
      </c>
      <c r="G124" s="267">
        <f t="shared" si="10"/>
        <v>5285</v>
      </c>
      <c r="H124" s="267">
        <f t="shared" si="10"/>
        <v>5960</v>
      </c>
      <c r="I124" s="267">
        <f t="shared" si="10"/>
        <v>7310</v>
      </c>
      <c r="J124" s="267">
        <f t="shared" si="10"/>
        <v>5960</v>
      </c>
      <c r="K124" s="267">
        <f t="shared" si="10"/>
        <v>5585</v>
      </c>
      <c r="L124" s="267">
        <f t="shared" si="10"/>
        <v>4610</v>
      </c>
      <c r="M124" s="267">
        <f t="shared" si="10"/>
        <v>4610</v>
      </c>
      <c r="N124" s="267">
        <f t="shared" si="10"/>
        <v>5960</v>
      </c>
      <c r="O124" s="267">
        <f t="shared" si="10"/>
        <v>5960</v>
      </c>
      <c r="P124" s="267">
        <f t="shared" si="10"/>
        <v>4610</v>
      </c>
      <c r="Q124" s="267">
        <f t="shared" si="10"/>
        <v>66420</v>
      </c>
      <c r="R124" s="277">
        <f t="shared" si="7"/>
        <v>0.99134328358208956</v>
      </c>
      <c r="S124" s="1258"/>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row>
    <row r="125" spans="1:54" ht="20" customHeight="1" x14ac:dyDescent="0.15">
      <c r="A125" s="4"/>
      <c r="B125" s="1250"/>
      <c r="C125" s="27"/>
      <c r="D125" s="43"/>
      <c r="E125" s="31"/>
      <c r="F125" s="31"/>
      <c r="G125" s="31"/>
      <c r="H125" s="31"/>
      <c r="I125" s="31"/>
      <c r="J125" s="31"/>
      <c r="K125" s="31"/>
      <c r="L125" s="31"/>
      <c r="M125" s="31"/>
      <c r="N125" s="31"/>
      <c r="O125" s="31"/>
      <c r="P125" s="31"/>
      <c r="Q125" s="32"/>
      <c r="R125" s="33">
        <f t="shared" si="7"/>
        <v>0</v>
      </c>
      <c r="S125" s="1258"/>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row>
    <row r="126" spans="1:54" ht="14" x14ac:dyDescent="0.15">
      <c r="A126" s="4"/>
      <c r="B126" s="1250"/>
      <c r="C126" s="27" t="s">
        <v>133</v>
      </c>
      <c r="D126" s="43"/>
      <c r="E126" s="31">
        <f>+pr!F62</f>
        <v>0</v>
      </c>
      <c r="F126" s="31">
        <f>+pr!G62</f>
        <v>0</v>
      </c>
      <c r="G126" s="31">
        <f>+pr!H62</f>
        <v>0</v>
      </c>
      <c r="H126" s="31">
        <f>+pr!I62</f>
        <v>0</v>
      </c>
      <c r="I126" s="31">
        <f>+pr!J62</f>
        <v>0</v>
      </c>
      <c r="J126" s="31">
        <f>+pr!K62</f>
        <v>0</v>
      </c>
      <c r="K126" s="31">
        <f>+pr!L62</f>
        <v>0</v>
      </c>
      <c r="L126" s="31">
        <f>+pr!M62</f>
        <v>0</v>
      </c>
      <c r="M126" s="31">
        <f>+pr!N62</f>
        <v>0</v>
      </c>
      <c r="N126" s="31">
        <f>+pr!O62</f>
        <v>0</v>
      </c>
      <c r="O126" s="31">
        <f>+pr!P62</f>
        <v>0</v>
      </c>
      <c r="P126" s="31">
        <f>+pr!Q62</f>
        <v>0</v>
      </c>
      <c r="Q126" s="261">
        <f>SUM(E126:P126)</f>
        <v>0</v>
      </c>
      <c r="R126" s="33">
        <f t="shared" si="7"/>
        <v>0</v>
      </c>
      <c r="S126" s="1258"/>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row>
    <row r="127" spans="1:54" ht="14" x14ac:dyDescent="0.15">
      <c r="A127" s="4"/>
      <c r="B127" s="1250"/>
      <c r="C127" s="27" t="s">
        <v>134</v>
      </c>
      <c r="D127" s="43"/>
      <c r="E127" s="31">
        <f>-pr!F63</f>
        <v>0</v>
      </c>
      <c r="F127" s="31">
        <f>-pr!G63</f>
        <v>0</v>
      </c>
      <c r="G127" s="31">
        <f>-pr!H63</f>
        <v>0</v>
      </c>
      <c r="H127" s="31">
        <f>-pr!I63</f>
        <v>0</v>
      </c>
      <c r="I127" s="31">
        <f>-pr!J63</f>
        <v>0</v>
      </c>
      <c r="J127" s="31">
        <f>-pr!K63</f>
        <v>0</v>
      </c>
      <c r="K127" s="31">
        <f>-pr!L63</f>
        <v>0</v>
      </c>
      <c r="L127" s="31">
        <f>-pr!M63</f>
        <v>0</v>
      </c>
      <c r="M127" s="31">
        <f>-pr!N63</f>
        <v>0</v>
      </c>
      <c r="N127" s="31">
        <f>-pr!O63</f>
        <v>0</v>
      </c>
      <c r="O127" s="31">
        <f>-pr!P63</f>
        <v>0</v>
      </c>
      <c r="P127" s="31">
        <f>-pr!Q63</f>
        <v>0</v>
      </c>
      <c r="Q127" s="261">
        <f>SUM(E127:P127)</f>
        <v>0</v>
      </c>
      <c r="R127" s="33">
        <f t="shared" si="7"/>
        <v>0</v>
      </c>
      <c r="S127" s="1258"/>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row>
    <row r="128" spans="1:54" ht="14" x14ac:dyDescent="0.15">
      <c r="A128" s="4"/>
      <c r="B128" s="1250"/>
      <c r="C128" s="27" t="s">
        <v>135</v>
      </c>
      <c r="D128" s="43"/>
      <c r="E128" s="31">
        <f>+pr!F66</f>
        <v>0</v>
      </c>
      <c r="F128" s="31">
        <f>+pr!G66</f>
        <v>0</v>
      </c>
      <c r="G128" s="31">
        <f>+pr!H66</f>
        <v>0</v>
      </c>
      <c r="H128" s="31">
        <f>+pr!I66</f>
        <v>0</v>
      </c>
      <c r="I128" s="31">
        <f>+pr!J66</f>
        <v>0</v>
      </c>
      <c r="J128" s="31">
        <f>+pr!K66</f>
        <v>0</v>
      </c>
      <c r="K128" s="31">
        <f>+pr!L66</f>
        <v>0</v>
      </c>
      <c r="L128" s="31">
        <f>+pr!M66</f>
        <v>0</v>
      </c>
      <c r="M128" s="31">
        <f>+pr!N66</f>
        <v>0</v>
      </c>
      <c r="N128" s="31">
        <f>+pr!O66</f>
        <v>0</v>
      </c>
      <c r="O128" s="31">
        <f>+pr!P66</f>
        <v>0</v>
      </c>
      <c r="P128" s="31">
        <f>+pr!Q66</f>
        <v>0</v>
      </c>
      <c r="Q128" s="261">
        <f>SUM(E128:P128)</f>
        <v>0</v>
      </c>
      <c r="R128" s="33">
        <f t="shared" si="7"/>
        <v>0</v>
      </c>
      <c r="S128" s="1258"/>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row>
    <row r="129" spans="1:54" ht="14" x14ac:dyDescent="0.15">
      <c r="A129" s="4"/>
      <c r="B129" s="1250"/>
      <c r="C129" s="27" t="s">
        <v>136</v>
      </c>
      <c r="D129" s="43"/>
      <c r="E129" s="31">
        <f>-pr!F67</f>
        <v>0</v>
      </c>
      <c r="F129" s="31">
        <f>-pr!G67</f>
        <v>0</v>
      </c>
      <c r="G129" s="31">
        <f>-pr!H67</f>
        <v>0</v>
      </c>
      <c r="H129" s="31">
        <f>-pr!I67</f>
        <v>0</v>
      </c>
      <c r="I129" s="31">
        <f>-pr!J67</f>
        <v>0</v>
      </c>
      <c r="J129" s="31">
        <f>-pr!K67</f>
        <v>0</v>
      </c>
      <c r="K129" s="31">
        <f>-pr!L67</f>
        <v>0</v>
      </c>
      <c r="L129" s="31">
        <f>-pr!M67</f>
        <v>0</v>
      </c>
      <c r="M129" s="31">
        <f>-pr!N67</f>
        <v>0</v>
      </c>
      <c r="N129" s="31">
        <f>-pr!O67</f>
        <v>0</v>
      </c>
      <c r="O129" s="31">
        <f>-pr!P67</f>
        <v>0</v>
      </c>
      <c r="P129" s="31">
        <f>-pr!Q67</f>
        <v>0</v>
      </c>
      <c r="Q129" s="261">
        <f>SUM(E129:P129)</f>
        <v>0</v>
      </c>
      <c r="R129" s="33">
        <f t="shared" si="7"/>
        <v>0</v>
      </c>
      <c r="S129" s="1258"/>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row>
    <row r="130" spans="1:54" ht="20" customHeight="1" x14ac:dyDescent="0.15">
      <c r="A130" s="4"/>
      <c r="B130" s="1250"/>
      <c r="C130" s="27"/>
      <c r="D130" s="43"/>
      <c r="E130" s="31"/>
      <c r="F130" s="31"/>
      <c r="G130" s="31"/>
      <c r="H130" s="31"/>
      <c r="I130" s="31"/>
      <c r="J130" s="31"/>
      <c r="K130" s="31"/>
      <c r="L130" s="31"/>
      <c r="M130" s="31"/>
      <c r="N130" s="31"/>
      <c r="O130" s="31"/>
      <c r="P130" s="31"/>
      <c r="Q130" s="32"/>
      <c r="R130" s="33">
        <f t="shared" si="7"/>
        <v>0</v>
      </c>
      <c r="S130" s="1258"/>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row>
    <row r="131" spans="1:54" ht="16" x14ac:dyDescent="0.2">
      <c r="A131" s="4"/>
      <c r="B131" s="1250"/>
      <c r="C131" s="268" t="s">
        <v>137</v>
      </c>
      <c r="D131" s="39"/>
      <c r="E131" s="35" t="str">
        <f t="shared" ref="E131:Q131" si="11">E81</f>
        <v>ENE</v>
      </c>
      <c r="F131" s="35" t="str">
        <f t="shared" si="11"/>
        <v>FEB</v>
      </c>
      <c r="G131" s="35" t="str">
        <f t="shared" si="11"/>
        <v>MAR</v>
      </c>
      <c r="H131" s="35" t="str">
        <f t="shared" si="11"/>
        <v>ABR</v>
      </c>
      <c r="I131" s="35" t="str">
        <f t="shared" si="11"/>
        <v>MAY</v>
      </c>
      <c r="J131" s="35" t="str">
        <f t="shared" si="11"/>
        <v>JUN</v>
      </c>
      <c r="K131" s="35" t="str">
        <f t="shared" si="11"/>
        <v>JUL</v>
      </c>
      <c r="L131" s="35" t="str">
        <f t="shared" si="11"/>
        <v>AGO</v>
      </c>
      <c r="M131" s="35" t="str">
        <f t="shared" si="11"/>
        <v>SEPT</v>
      </c>
      <c r="N131" s="35" t="str">
        <f t="shared" si="11"/>
        <v>OCT</v>
      </c>
      <c r="O131" s="35" t="str">
        <f t="shared" si="11"/>
        <v>NOV</v>
      </c>
      <c r="P131" s="35" t="str">
        <f t="shared" si="11"/>
        <v xml:space="preserve"> DIC</v>
      </c>
      <c r="Q131" s="262" t="str">
        <f t="shared" si="11"/>
        <v>Total</v>
      </c>
      <c r="R131" s="40" t="s">
        <v>1784</v>
      </c>
      <c r="S131" s="1258"/>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row>
    <row r="132" spans="1:54" ht="9.75" customHeight="1" x14ac:dyDescent="0.2">
      <c r="A132" s="4"/>
      <c r="B132" s="1250"/>
      <c r="C132" s="269"/>
      <c r="D132" s="2"/>
      <c r="E132" s="270"/>
      <c r="F132" s="270"/>
      <c r="G132" s="270"/>
      <c r="H132" s="270"/>
      <c r="I132" s="270"/>
      <c r="J132" s="270"/>
      <c r="K132" s="270"/>
      <c r="L132" s="270"/>
      <c r="M132" s="270"/>
      <c r="N132" s="270"/>
      <c r="O132" s="270"/>
      <c r="P132" s="270"/>
      <c r="Q132" s="271"/>
      <c r="R132" s="33">
        <f>IF(Q$85=0,0,Q132/Q$85)</f>
        <v>0</v>
      </c>
      <c r="S132" s="1258"/>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row>
    <row r="133" spans="1:54" ht="16" x14ac:dyDescent="0.2">
      <c r="A133" s="4"/>
      <c r="B133" s="1250"/>
      <c r="C133" s="269" t="s">
        <v>293</v>
      </c>
      <c r="D133" s="2"/>
      <c r="E133" s="272">
        <f>+(E128+E126+E87+E127+E129)-E124</f>
        <v>-4960</v>
      </c>
      <c r="F133" s="272">
        <f t="shared" ref="F133:P133" si="12">+(F128+F126+F87+F127+F129)-F124</f>
        <v>-2610</v>
      </c>
      <c r="G133" s="272">
        <f t="shared" si="12"/>
        <v>2715</v>
      </c>
      <c r="H133" s="272">
        <f t="shared" si="12"/>
        <v>4040</v>
      </c>
      <c r="I133" s="272">
        <f t="shared" si="12"/>
        <v>2690</v>
      </c>
      <c r="J133" s="272">
        <f t="shared" si="12"/>
        <v>-960</v>
      </c>
      <c r="K133" s="272">
        <f t="shared" si="12"/>
        <v>-2585</v>
      </c>
      <c r="L133" s="272">
        <f t="shared" si="12"/>
        <v>-1610</v>
      </c>
      <c r="M133" s="272">
        <f t="shared" si="12"/>
        <v>-2610</v>
      </c>
      <c r="N133" s="272">
        <f t="shared" si="12"/>
        <v>2040</v>
      </c>
      <c r="O133" s="272">
        <f t="shared" si="12"/>
        <v>2040</v>
      </c>
      <c r="P133" s="272">
        <f t="shared" si="12"/>
        <v>2390</v>
      </c>
      <c r="Q133" s="273">
        <f>SUM(E133:P133)</f>
        <v>580</v>
      </c>
      <c r="R133" s="276">
        <f>IF(Q$85=0,0,Q133/Q$85)</f>
        <v>8.6567164179104476E-3</v>
      </c>
      <c r="S133" s="1258"/>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row>
    <row r="134" spans="1:54" ht="16" x14ac:dyDescent="0.2">
      <c r="A134" s="4"/>
      <c r="B134" s="1250"/>
      <c r="C134" s="274" t="s">
        <v>294</v>
      </c>
      <c r="D134" s="2"/>
      <c r="E134" s="257">
        <f>pr!F71</f>
        <v>1240</v>
      </c>
      <c r="F134" s="257">
        <f>pr!G71</f>
        <v>652.5</v>
      </c>
      <c r="G134" s="257">
        <f>pr!H71</f>
        <v>-678.75</v>
      </c>
      <c r="H134" s="257">
        <f>pr!I71</f>
        <v>-1010</v>
      </c>
      <c r="I134" s="257">
        <f>pr!J71</f>
        <v>-672.5</v>
      </c>
      <c r="J134" s="257">
        <f>pr!K71</f>
        <v>240</v>
      </c>
      <c r="K134" s="257">
        <f>pr!L71</f>
        <v>646.25</v>
      </c>
      <c r="L134" s="257">
        <f>pr!M71</f>
        <v>402.5</v>
      </c>
      <c r="M134" s="257">
        <f>pr!N71</f>
        <v>652.5</v>
      </c>
      <c r="N134" s="257">
        <f>pr!O71</f>
        <v>-510</v>
      </c>
      <c r="O134" s="257">
        <f>pr!P71</f>
        <v>-510</v>
      </c>
      <c r="P134" s="257">
        <f>pr!Q71</f>
        <v>-597.5</v>
      </c>
      <c r="Q134" s="291">
        <f>SUM(E134:P134)</f>
        <v>-145</v>
      </c>
      <c r="R134" s="33">
        <f>IF(Q$85=0,0,Q134/Q$85)</f>
        <v>-2.1641791044776119E-3</v>
      </c>
      <c r="S134" s="1258"/>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row>
    <row r="135" spans="1:54" ht="16" x14ac:dyDescent="0.2">
      <c r="A135" s="4"/>
      <c r="B135" s="1250"/>
      <c r="C135" s="269" t="s">
        <v>295</v>
      </c>
      <c r="D135" s="275"/>
      <c r="E135" s="32">
        <f>+E133+E134</f>
        <v>-3720</v>
      </c>
      <c r="F135" s="32">
        <f t="shared" ref="F135:P135" si="13">+F133+F134</f>
        <v>-1957.5</v>
      </c>
      <c r="G135" s="32">
        <f t="shared" si="13"/>
        <v>2036.25</v>
      </c>
      <c r="H135" s="32">
        <f t="shared" si="13"/>
        <v>3030</v>
      </c>
      <c r="I135" s="32">
        <f t="shared" si="13"/>
        <v>2017.5</v>
      </c>
      <c r="J135" s="32">
        <f t="shared" si="13"/>
        <v>-720</v>
      </c>
      <c r="K135" s="32">
        <f t="shared" si="13"/>
        <v>-1938.75</v>
      </c>
      <c r="L135" s="32">
        <f t="shared" si="13"/>
        <v>-1207.5</v>
      </c>
      <c r="M135" s="32">
        <f t="shared" si="13"/>
        <v>-1957.5</v>
      </c>
      <c r="N135" s="32">
        <f t="shared" si="13"/>
        <v>1530</v>
      </c>
      <c r="O135" s="32">
        <f t="shared" si="13"/>
        <v>1530</v>
      </c>
      <c r="P135" s="32">
        <f t="shared" si="13"/>
        <v>1792.5</v>
      </c>
      <c r="Q135" s="273">
        <f>SUM(E135:P135)</f>
        <v>435</v>
      </c>
      <c r="R135" s="276">
        <f>IF(Q$85=0,0,Q135/Q$85)</f>
        <v>6.4925373134328357E-3</v>
      </c>
      <c r="S135" s="1258"/>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row>
    <row r="136" spans="1:54" ht="15" customHeight="1" x14ac:dyDescent="0.15">
      <c r="A136" s="4"/>
      <c r="B136" s="1314"/>
      <c r="C136" s="39"/>
      <c r="D136" s="39"/>
      <c r="E136" s="39"/>
      <c r="F136" s="39"/>
      <c r="G136" s="39"/>
      <c r="H136" s="39"/>
      <c r="I136" s="39"/>
      <c r="J136" s="39"/>
      <c r="K136" s="39"/>
      <c r="L136" s="39"/>
      <c r="M136" s="39"/>
      <c r="N136" s="39"/>
      <c r="O136" s="39"/>
      <c r="P136" s="39"/>
      <c r="Q136" s="1315"/>
      <c r="R136" s="39"/>
      <c r="S136" s="1310"/>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row>
    <row r="137" spans="1:54" ht="15" customHeight="1" x14ac:dyDescent="0.15">
      <c r="A137" s="4"/>
      <c r="B137" s="4"/>
      <c r="C137" s="4"/>
      <c r="D137" s="4"/>
      <c r="E137" s="4"/>
      <c r="F137" s="4"/>
      <c r="G137" s="4"/>
      <c r="H137" s="4"/>
      <c r="I137" s="4"/>
      <c r="J137" s="4"/>
      <c r="K137" s="4"/>
      <c r="L137" s="4"/>
      <c r="M137" s="4"/>
      <c r="N137" s="4"/>
      <c r="O137" s="4"/>
      <c r="P137" s="4"/>
      <c r="Q137" s="4"/>
      <c r="R137" s="16"/>
      <c r="S137" s="4"/>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row>
    <row r="138" spans="1:54" ht="15" customHeight="1" x14ac:dyDescent="0.15">
      <c r="A138" s="4"/>
      <c r="B138" s="4"/>
      <c r="C138" s="4"/>
      <c r="D138" s="4"/>
      <c r="E138" s="4"/>
      <c r="F138" s="4"/>
      <c r="G138" s="4"/>
      <c r="H138" s="4"/>
      <c r="I138" s="4"/>
      <c r="J138" s="4"/>
      <c r="K138" s="4"/>
      <c r="L138" s="4"/>
      <c r="M138" s="4"/>
      <c r="N138" s="4"/>
      <c r="O138" s="4"/>
      <c r="P138" s="4"/>
      <c r="Q138" s="4"/>
      <c r="R138" s="16"/>
      <c r="S138" s="4"/>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row>
    <row r="139" spans="1:54" ht="18" x14ac:dyDescent="0.15">
      <c r="A139" s="19" t="s">
        <v>451</v>
      </c>
      <c r="B139" s="2"/>
      <c r="C139" s="22"/>
      <c r="D139" s="22"/>
      <c r="E139" s="2"/>
      <c r="F139" s="2"/>
      <c r="G139" s="2"/>
      <c r="H139" s="2"/>
      <c r="I139" s="2"/>
      <c r="J139" s="2"/>
      <c r="K139" s="2"/>
      <c r="L139" s="2"/>
      <c r="M139" s="2"/>
      <c r="N139" s="2"/>
      <c r="O139" s="2"/>
      <c r="P139" s="2"/>
      <c r="Q139" s="2"/>
      <c r="R139" s="2"/>
      <c r="S139" s="4"/>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row>
    <row r="140" spans="1:54" x14ac:dyDescent="0.15">
      <c r="A140" s="4"/>
      <c r="B140" s="2"/>
      <c r="C140" s="2"/>
      <c r="D140" s="2"/>
      <c r="E140" s="2"/>
      <c r="F140" s="2"/>
      <c r="G140" s="2"/>
      <c r="H140" s="2"/>
      <c r="I140" s="2"/>
      <c r="J140" s="2"/>
      <c r="K140" s="2"/>
      <c r="L140" s="2"/>
      <c r="M140" s="2"/>
      <c r="N140" s="2"/>
      <c r="O140" s="2"/>
      <c r="P140" s="2"/>
      <c r="Q140" s="2"/>
      <c r="R140" s="2"/>
      <c r="S140" s="4"/>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row>
    <row r="141" spans="1:54" x14ac:dyDescent="0.15">
      <c r="A141" s="4"/>
      <c r="B141" s="2"/>
      <c r="C141" s="2"/>
      <c r="D141" s="2"/>
      <c r="E141" s="2"/>
      <c r="F141" s="2"/>
      <c r="G141" s="2"/>
      <c r="H141" s="2"/>
      <c r="I141" s="2"/>
      <c r="J141" s="2"/>
      <c r="K141" s="2"/>
      <c r="L141" s="2"/>
      <c r="M141" s="2"/>
      <c r="N141" s="2"/>
      <c r="O141" s="2"/>
      <c r="P141" s="2"/>
      <c r="Q141" s="2"/>
      <c r="R141" s="2"/>
      <c r="S141" s="4"/>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row>
    <row r="142" spans="1:54" x14ac:dyDescent="0.15">
      <c r="A142" s="4"/>
      <c r="B142" s="2"/>
      <c r="C142" s="2"/>
      <c r="D142" s="2"/>
      <c r="E142" s="2"/>
      <c r="F142" s="2"/>
      <c r="G142" s="2"/>
      <c r="H142" s="2"/>
      <c r="I142" s="2"/>
      <c r="J142" s="2"/>
      <c r="K142" s="2"/>
      <c r="L142" s="2"/>
      <c r="M142" s="2"/>
      <c r="N142" s="2"/>
      <c r="O142" s="2"/>
      <c r="P142" s="2"/>
      <c r="Q142" s="2"/>
      <c r="R142" s="2"/>
      <c r="S142" s="4"/>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row>
    <row r="143" spans="1:54" x14ac:dyDescent="0.15">
      <c r="A143" s="4"/>
      <c r="B143" s="2"/>
      <c r="C143" s="2"/>
      <c r="D143" s="2"/>
      <c r="E143" s="2"/>
      <c r="F143" s="2"/>
      <c r="G143" s="2"/>
      <c r="H143" s="2"/>
      <c r="I143" s="2"/>
      <c r="J143" s="2"/>
      <c r="K143" s="2"/>
      <c r="L143" s="2"/>
      <c r="M143" s="2"/>
      <c r="N143" s="2"/>
      <c r="O143" s="2"/>
      <c r="P143" s="2"/>
      <c r="Q143" s="2"/>
      <c r="R143" s="2"/>
      <c r="S143" s="4"/>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row>
    <row r="144" spans="1:54" x14ac:dyDescent="0.15">
      <c r="A144" s="4"/>
      <c r="B144" s="2"/>
      <c r="C144" s="2"/>
      <c r="D144" s="2"/>
      <c r="E144" s="2"/>
      <c r="F144" s="2"/>
      <c r="G144" s="2"/>
      <c r="H144" s="2"/>
      <c r="I144" s="2"/>
      <c r="J144" s="2"/>
      <c r="K144" s="2"/>
      <c r="L144" s="2"/>
      <c r="M144" s="2"/>
      <c r="N144" s="2"/>
      <c r="O144" s="2"/>
      <c r="P144" s="2"/>
      <c r="Q144" s="2"/>
      <c r="R144" s="2"/>
      <c r="S144" s="4"/>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row>
    <row r="145" spans="1:54" x14ac:dyDescent="0.15">
      <c r="A145" s="4"/>
      <c r="B145" s="2"/>
      <c r="C145" s="2"/>
      <c r="D145" s="2"/>
      <c r="E145" s="2"/>
      <c r="F145" s="2"/>
      <c r="G145" s="2"/>
      <c r="H145" s="2"/>
      <c r="I145" s="2"/>
      <c r="J145" s="2"/>
      <c r="K145" s="2"/>
      <c r="L145" s="2"/>
      <c r="M145" s="2"/>
      <c r="N145" s="2"/>
      <c r="O145" s="2"/>
      <c r="P145" s="2"/>
      <c r="Q145" s="2"/>
      <c r="R145" s="2"/>
      <c r="S145" s="4"/>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row>
    <row r="146" spans="1:54" x14ac:dyDescent="0.15">
      <c r="A146" s="4"/>
      <c r="B146" s="2"/>
      <c r="C146" s="2"/>
      <c r="D146" s="2"/>
      <c r="E146" s="2"/>
      <c r="F146" s="2"/>
      <c r="G146" s="2"/>
      <c r="H146" s="2"/>
      <c r="I146" s="2"/>
      <c r="J146" s="2"/>
      <c r="K146" s="2"/>
      <c r="L146" s="2"/>
      <c r="M146" s="2"/>
      <c r="N146" s="2"/>
      <c r="O146" s="2"/>
      <c r="P146" s="2"/>
      <c r="Q146" s="2"/>
      <c r="R146" s="2"/>
      <c r="S146" s="4"/>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row>
    <row r="147" spans="1:54" x14ac:dyDescent="0.15">
      <c r="A147" s="4"/>
      <c r="B147" s="2"/>
      <c r="C147" s="2"/>
      <c r="D147" s="2"/>
      <c r="E147" s="2"/>
      <c r="F147" s="2"/>
      <c r="G147" s="2"/>
      <c r="H147" s="2"/>
      <c r="I147" s="2"/>
      <c r="J147" s="2"/>
      <c r="K147" s="2"/>
      <c r="L147" s="2"/>
      <c r="M147" s="2"/>
      <c r="N147" s="2"/>
      <c r="O147" s="2"/>
      <c r="P147" s="2"/>
      <c r="Q147" s="2"/>
      <c r="R147" s="2"/>
      <c r="S147" s="4"/>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row>
    <row r="148" spans="1:54" x14ac:dyDescent="0.15">
      <c r="A148" s="4"/>
      <c r="B148" s="2"/>
      <c r="C148" s="2"/>
      <c r="D148" s="2"/>
      <c r="E148" s="2"/>
      <c r="F148" s="2"/>
      <c r="G148" s="2"/>
      <c r="H148" s="2"/>
      <c r="I148" s="2"/>
      <c r="J148" s="2"/>
      <c r="K148" s="2"/>
      <c r="L148" s="2"/>
      <c r="M148" s="2"/>
      <c r="N148" s="2"/>
      <c r="O148" s="2"/>
      <c r="P148" s="2"/>
      <c r="Q148" s="2"/>
      <c r="R148" s="2"/>
      <c r="S148" s="4"/>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row>
    <row r="149" spans="1:54" x14ac:dyDescent="0.15">
      <c r="A149" s="4"/>
      <c r="B149" s="2"/>
      <c r="C149" s="2"/>
      <c r="D149" s="2"/>
      <c r="E149" s="2"/>
      <c r="F149" s="2"/>
      <c r="G149" s="2"/>
      <c r="H149" s="2"/>
      <c r="I149" s="2"/>
      <c r="J149" s="2"/>
      <c r="K149" s="2"/>
      <c r="L149" s="2"/>
      <c r="M149" s="2"/>
      <c r="N149" s="2"/>
      <c r="O149" s="2"/>
      <c r="P149" s="2"/>
      <c r="Q149" s="2"/>
      <c r="R149" s="2"/>
      <c r="S149" s="4"/>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row>
    <row r="150" spans="1:54" x14ac:dyDescent="0.15">
      <c r="A150" s="4"/>
      <c r="B150" s="2"/>
      <c r="C150" s="2"/>
      <c r="D150" s="2"/>
      <c r="E150" s="2"/>
      <c r="F150" s="2"/>
      <c r="G150" s="2"/>
      <c r="H150" s="2"/>
      <c r="I150" s="2"/>
      <c r="J150" s="2"/>
      <c r="K150" s="2"/>
      <c r="L150" s="2"/>
      <c r="M150" s="2"/>
      <c r="N150" s="2"/>
      <c r="O150" s="2"/>
      <c r="P150" s="2"/>
      <c r="Q150" s="2"/>
      <c r="R150" s="2"/>
      <c r="S150" s="4"/>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row>
    <row r="151" spans="1:54" x14ac:dyDescent="0.15">
      <c r="A151" s="4"/>
      <c r="B151" s="2"/>
      <c r="C151" s="2"/>
      <c r="D151" s="2"/>
      <c r="E151" s="2"/>
      <c r="F151" s="2"/>
      <c r="G151" s="2"/>
      <c r="H151" s="2"/>
      <c r="I151" s="2"/>
      <c r="J151" s="2"/>
      <c r="K151" s="2"/>
      <c r="L151" s="2"/>
      <c r="M151" s="2"/>
      <c r="N151" s="2"/>
      <c r="O151" s="2"/>
      <c r="P151" s="2"/>
      <c r="Q151" s="2"/>
      <c r="R151" s="2"/>
      <c r="S151" s="4"/>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row>
    <row r="152" spans="1:54" x14ac:dyDescent="0.15">
      <c r="A152" s="4"/>
      <c r="B152" s="2"/>
      <c r="C152" s="2"/>
      <c r="D152" s="2"/>
      <c r="E152" s="2"/>
      <c r="F152" s="2"/>
      <c r="G152" s="2"/>
      <c r="H152" s="2"/>
      <c r="I152" s="2"/>
      <c r="J152" s="2"/>
      <c r="K152" s="2"/>
      <c r="L152" s="2"/>
      <c r="M152" s="2"/>
      <c r="N152" s="2"/>
      <c r="O152" s="2"/>
      <c r="P152" s="2"/>
      <c r="Q152" s="2"/>
      <c r="R152" s="2"/>
      <c r="S152" s="4"/>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row>
    <row r="153" spans="1:54" x14ac:dyDescent="0.15">
      <c r="A153" s="4"/>
      <c r="B153" s="2"/>
      <c r="C153" s="2"/>
      <c r="D153" s="2"/>
      <c r="E153" s="2"/>
      <c r="F153" s="2"/>
      <c r="G153" s="2"/>
      <c r="H153" s="2"/>
      <c r="I153" s="2"/>
      <c r="J153" s="2"/>
      <c r="K153" s="2"/>
      <c r="L153" s="2"/>
      <c r="M153" s="2"/>
      <c r="N153" s="2"/>
      <c r="O153" s="2"/>
      <c r="P153" s="2"/>
      <c r="Q153" s="2"/>
      <c r="R153" s="2"/>
      <c r="S153" s="4"/>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row>
    <row r="154" spans="1:54" x14ac:dyDescent="0.15">
      <c r="A154" s="4"/>
      <c r="B154" s="2"/>
      <c r="C154" s="2"/>
      <c r="D154" s="2"/>
      <c r="E154" s="2"/>
      <c r="F154" s="2"/>
      <c r="G154" s="2"/>
      <c r="H154" s="2"/>
      <c r="I154" s="2"/>
      <c r="J154" s="2"/>
      <c r="K154" s="2"/>
      <c r="L154" s="2"/>
      <c r="M154" s="2"/>
      <c r="N154" s="2"/>
      <c r="O154" s="2"/>
      <c r="P154" s="2"/>
      <c r="Q154" s="2"/>
      <c r="R154" s="2"/>
      <c r="S154" s="4"/>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row>
    <row r="155" spans="1:54" x14ac:dyDescent="0.15">
      <c r="A155" s="4"/>
      <c r="B155" s="2"/>
      <c r="C155" s="2"/>
      <c r="D155" s="2"/>
      <c r="E155" s="2"/>
      <c r="F155" s="2"/>
      <c r="G155" s="2"/>
      <c r="H155" s="2"/>
      <c r="I155" s="2"/>
      <c r="J155" s="2"/>
      <c r="K155" s="2"/>
      <c r="L155" s="2"/>
      <c r="M155" s="2"/>
      <c r="N155" s="2"/>
      <c r="O155" s="2"/>
      <c r="P155" s="2"/>
      <c r="Q155" s="2"/>
      <c r="R155" s="2"/>
      <c r="S155" s="4"/>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row>
    <row r="156" spans="1:54" x14ac:dyDescent="0.15">
      <c r="A156" s="4"/>
      <c r="B156" s="2"/>
      <c r="C156" s="2"/>
      <c r="D156" s="2"/>
      <c r="E156" s="2"/>
      <c r="F156" s="2"/>
      <c r="G156" s="2"/>
      <c r="H156" s="2"/>
      <c r="I156" s="2"/>
      <c r="J156" s="2"/>
      <c r="K156" s="2"/>
      <c r="L156" s="2"/>
      <c r="M156" s="2"/>
      <c r="N156" s="2"/>
      <c r="O156" s="2"/>
      <c r="P156" s="2"/>
      <c r="Q156" s="2"/>
      <c r="R156" s="2"/>
      <c r="S156" s="4"/>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row>
    <row r="157" spans="1:54" x14ac:dyDescent="0.15">
      <c r="A157" s="4"/>
      <c r="B157" s="2"/>
      <c r="C157" s="2"/>
      <c r="D157" s="2"/>
      <c r="E157" s="2"/>
      <c r="F157" s="2"/>
      <c r="G157" s="2"/>
      <c r="H157" s="2"/>
      <c r="I157" s="2"/>
      <c r="J157" s="2"/>
      <c r="K157" s="2"/>
      <c r="L157" s="2"/>
      <c r="M157" s="2"/>
      <c r="N157" s="2"/>
      <c r="O157" s="2"/>
      <c r="P157" s="2"/>
      <c r="Q157" s="2"/>
      <c r="R157" s="2"/>
      <c r="S157" s="4"/>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row>
    <row r="158" spans="1:54" x14ac:dyDescent="0.15">
      <c r="A158" s="4"/>
      <c r="B158" s="2"/>
      <c r="C158" s="2"/>
      <c r="D158" s="2"/>
      <c r="E158" s="2"/>
      <c r="F158" s="2"/>
      <c r="G158" s="2"/>
      <c r="H158" s="2"/>
      <c r="I158" s="2"/>
      <c r="J158" s="2"/>
      <c r="K158" s="2"/>
      <c r="L158" s="2"/>
      <c r="M158" s="2"/>
      <c r="N158" s="2"/>
      <c r="O158" s="2"/>
      <c r="P158" s="2"/>
      <c r="Q158" s="2"/>
      <c r="R158" s="2"/>
      <c r="S158" s="4"/>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row>
    <row r="159" spans="1:54" x14ac:dyDescent="0.15">
      <c r="A159" s="4"/>
      <c r="B159" s="2"/>
      <c r="C159" s="2"/>
      <c r="D159" s="2"/>
      <c r="E159" s="2"/>
      <c r="F159" s="2"/>
      <c r="G159" s="2"/>
      <c r="H159" s="2"/>
      <c r="I159" s="2"/>
      <c r="J159" s="2"/>
      <c r="K159" s="2"/>
      <c r="L159" s="2"/>
      <c r="M159" s="2"/>
      <c r="N159" s="2"/>
      <c r="O159" s="2"/>
      <c r="P159" s="2"/>
      <c r="Q159" s="2"/>
      <c r="R159" s="2"/>
      <c r="S159" s="4"/>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row>
    <row r="160" spans="1:54" x14ac:dyDescent="0.15">
      <c r="A160" s="4"/>
      <c r="B160" s="2"/>
      <c r="C160" s="2"/>
      <c r="D160" s="2"/>
      <c r="E160" s="2"/>
      <c r="F160" s="2"/>
      <c r="G160" s="2"/>
      <c r="H160" s="2"/>
      <c r="I160" s="2"/>
      <c r="J160" s="2"/>
      <c r="K160" s="2"/>
      <c r="L160" s="2"/>
      <c r="M160" s="2"/>
      <c r="N160" s="2"/>
      <c r="O160" s="2"/>
      <c r="P160" s="2"/>
      <c r="Q160" s="2"/>
      <c r="R160" s="2"/>
      <c r="S160" s="4"/>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row>
    <row r="161" spans="1:54" ht="15" customHeight="1" x14ac:dyDescent="0.15">
      <c r="A161" s="4"/>
      <c r="B161" s="4"/>
      <c r="C161" s="4"/>
      <c r="D161" s="4"/>
      <c r="E161" s="4"/>
      <c r="F161" s="4"/>
      <c r="G161" s="4"/>
      <c r="H161" s="4"/>
      <c r="I161" s="4"/>
      <c r="J161" s="4"/>
      <c r="K161" s="4"/>
      <c r="L161" s="4"/>
      <c r="M161" s="4"/>
      <c r="N161" s="4"/>
      <c r="O161" s="4"/>
      <c r="P161" s="4"/>
      <c r="Q161" s="4"/>
      <c r="R161" s="4"/>
      <c r="S161" s="4"/>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row>
    <row r="162" spans="1:54" ht="15" customHeight="1" x14ac:dyDescent="0.15">
      <c r="A162" s="4"/>
      <c r="B162" s="4"/>
      <c r="C162" s="4"/>
      <c r="D162" s="4"/>
      <c r="E162" s="4"/>
      <c r="F162" s="4"/>
      <c r="G162" s="4"/>
      <c r="H162" s="4"/>
      <c r="I162" s="4"/>
      <c r="J162" s="4"/>
      <c r="K162" s="4"/>
      <c r="L162" s="4"/>
      <c r="M162" s="4"/>
      <c r="N162" s="4"/>
      <c r="O162" s="4"/>
      <c r="P162" s="4"/>
      <c r="Q162" s="4"/>
      <c r="R162" s="4"/>
      <c r="S162" s="4"/>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row>
    <row r="163" spans="1:54" x14ac:dyDescent="0.15">
      <c r="A163" s="4"/>
      <c r="B163" s="1311"/>
      <c r="C163" s="1294"/>
      <c r="D163" s="1294"/>
      <c r="E163" s="1294"/>
      <c r="F163" s="1294"/>
      <c r="G163" s="1294"/>
      <c r="H163" s="1294"/>
      <c r="I163" s="1294"/>
      <c r="J163" s="1294"/>
      <c r="K163" s="1294"/>
      <c r="L163" s="1294"/>
      <c r="M163" s="1294"/>
      <c r="N163" s="1294"/>
      <c r="O163" s="1294"/>
      <c r="P163" s="1294"/>
      <c r="Q163" s="1294"/>
      <c r="R163" s="1294"/>
      <c r="S163" s="1312"/>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row>
    <row r="164" spans="1:54" ht="20" x14ac:dyDescent="0.2">
      <c r="A164" s="19">
        <v>3</v>
      </c>
      <c r="B164" s="1250"/>
      <c r="C164" s="20" t="str">
        <f>$B$2</f>
        <v>CAED GESTION</v>
      </c>
      <c r="D164" s="20"/>
      <c r="E164" s="20"/>
      <c r="F164" s="2875" t="s">
        <v>296</v>
      </c>
      <c r="G164" s="2875"/>
      <c r="H164" s="2875"/>
      <c r="I164" s="2875"/>
      <c r="J164" s="2875"/>
      <c r="K164" s="2875"/>
      <c r="L164" s="2875"/>
      <c r="M164" s="2875"/>
      <c r="N164" s="2875"/>
      <c r="O164" s="2875"/>
      <c r="P164" s="23"/>
      <c r="Q164" s="21">
        <f>'1'!$E$15</f>
        <v>2023</v>
      </c>
      <c r="R164" s="21"/>
      <c r="S164" s="1258"/>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row>
    <row r="165" spans="1:54" ht="20" customHeight="1" x14ac:dyDescent="0.15">
      <c r="A165" s="4"/>
      <c r="B165" s="1250"/>
      <c r="C165" s="22"/>
      <c r="D165" s="22"/>
      <c r="E165" s="22"/>
      <c r="F165" s="22"/>
      <c r="G165" s="22"/>
      <c r="H165" s="22"/>
      <c r="I165" s="22"/>
      <c r="J165" s="22"/>
      <c r="K165" s="22"/>
      <c r="L165" s="22"/>
      <c r="M165" s="22"/>
      <c r="N165" s="22"/>
      <c r="O165" s="22"/>
      <c r="P165" s="22"/>
      <c r="Q165" s="22"/>
      <c r="R165" s="22"/>
      <c r="S165" s="1258"/>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row>
    <row r="166" spans="1:54" ht="16" x14ac:dyDescent="0.2">
      <c r="A166" s="4"/>
      <c r="B166" s="1250"/>
      <c r="C166" s="34" t="s">
        <v>116</v>
      </c>
      <c r="D166" s="48"/>
      <c r="E166" s="35" t="str">
        <f>'1'!E17</f>
        <v>ENE</v>
      </c>
      <c r="F166" s="35" t="str">
        <f>'1'!F17</f>
        <v>FEB</v>
      </c>
      <c r="G166" s="35" t="str">
        <f>'1'!G17</f>
        <v>MAR</v>
      </c>
      <c r="H166" s="35" t="str">
        <f>'1'!H17</f>
        <v>ABR</v>
      </c>
      <c r="I166" s="35" t="str">
        <f>'1'!I17</f>
        <v>MAY</v>
      </c>
      <c r="J166" s="35" t="str">
        <f>'1'!J17</f>
        <v>JUN</v>
      </c>
      <c r="K166" s="35" t="str">
        <f>'1'!K17</f>
        <v>JUL</v>
      </c>
      <c r="L166" s="35" t="str">
        <f>'1'!L17</f>
        <v>AGO</v>
      </c>
      <c r="M166" s="35" t="str">
        <f>'1'!M17</f>
        <v>SEPT</v>
      </c>
      <c r="N166" s="35" t="str">
        <f>'1'!N17</f>
        <v>OCT</v>
      </c>
      <c r="O166" s="35" t="str">
        <f>'1'!O17</f>
        <v>NOV</v>
      </c>
      <c r="P166" s="35" t="str">
        <f>'1'!P17</f>
        <v xml:space="preserve"> DIC</v>
      </c>
      <c r="Q166" s="36" t="s">
        <v>1517</v>
      </c>
      <c r="R166" s="40" t="s">
        <v>1784</v>
      </c>
      <c r="S166" s="1258"/>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row>
    <row r="167" spans="1:54" ht="9.75" customHeight="1" x14ac:dyDescent="0.2">
      <c r="A167" s="4"/>
      <c r="B167" s="1313"/>
      <c r="C167" s="2"/>
      <c r="D167" s="2"/>
      <c r="E167" s="2"/>
      <c r="F167" s="2"/>
      <c r="G167" s="2"/>
      <c r="H167" s="2"/>
      <c r="I167" s="2"/>
      <c r="J167" s="2"/>
      <c r="K167" s="2"/>
      <c r="L167" s="2"/>
      <c r="M167" s="2"/>
      <c r="N167" s="2"/>
      <c r="O167" s="2"/>
      <c r="P167" s="2"/>
      <c r="Q167" s="2"/>
      <c r="R167" s="2"/>
      <c r="S167" s="1258"/>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row>
    <row r="168" spans="1:54" ht="14" x14ac:dyDescent="0.15">
      <c r="A168" s="4"/>
      <c r="B168" s="1250"/>
      <c r="C168" s="30" t="str">
        <f t="shared" ref="C168:R168" si="14">C83</f>
        <v xml:space="preserve"> Ventas</v>
      </c>
      <c r="D168" s="30"/>
      <c r="E168" s="279">
        <f t="shared" si="14"/>
        <v>1000</v>
      </c>
      <c r="F168" s="279">
        <f t="shared" si="14"/>
        <v>2000</v>
      </c>
      <c r="G168" s="279">
        <f t="shared" si="14"/>
        <v>8000</v>
      </c>
      <c r="H168" s="279">
        <f t="shared" si="14"/>
        <v>10000</v>
      </c>
      <c r="I168" s="279">
        <f t="shared" si="14"/>
        <v>10000</v>
      </c>
      <c r="J168" s="279">
        <f t="shared" si="14"/>
        <v>5000</v>
      </c>
      <c r="K168" s="279">
        <f t="shared" si="14"/>
        <v>3000</v>
      </c>
      <c r="L168" s="279">
        <f t="shared" si="14"/>
        <v>3000</v>
      </c>
      <c r="M168" s="279">
        <f t="shared" si="14"/>
        <v>2000</v>
      </c>
      <c r="N168" s="279">
        <f t="shared" si="14"/>
        <v>8000</v>
      </c>
      <c r="O168" s="279">
        <f t="shared" si="14"/>
        <v>8000</v>
      </c>
      <c r="P168" s="279">
        <f t="shared" si="14"/>
        <v>7000</v>
      </c>
      <c r="Q168" s="261">
        <f t="shared" si="14"/>
        <v>67000</v>
      </c>
      <c r="R168" s="32">
        <f t="shared" si="14"/>
        <v>0</v>
      </c>
      <c r="S168" s="1258"/>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row>
    <row r="169" spans="1:54" ht="14" x14ac:dyDescent="0.15">
      <c r="A169" s="4"/>
      <c r="B169" s="1250"/>
      <c r="C169" s="27" t="str">
        <f t="shared" ref="C169:R169" si="15">C84</f>
        <v>Menos venta</v>
      </c>
      <c r="D169" s="43"/>
      <c r="E169" s="279">
        <f t="shared" si="15"/>
        <v>0</v>
      </c>
      <c r="F169" s="279">
        <f t="shared" si="15"/>
        <v>0</v>
      </c>
      <c r="G169" s="279">
        <f t="shared" si="15"/>
        <v>0</v>
      </c>
      <c r="H169" s="279">
        <f t="shared" si="15"/>
        <v>0</v>
      </c>
      <c r="I169" s="279">
        <f t="shared" si="15"/>
        <v>0</v>
      </c>
      <c r="J169" s="279">
        <f t="shared" si="15"/>
        <v>0</v>
      </c>
      <c r="K169" s="279">
        <f t="shared" si="15"/>
        <v>0</v>
      </c>
      <c r="L169" s="279">
        <f t="shared" si="15"/>
        <v>0</v>
      </c>
      <c r="M169" s="279">
        <f t="shared" si="15"/>
        <v>0</v>
      </c>
      <c r="N169" s="279">
        <f t="shared" si="15"/>
        <v>0</v>
      </c>
      <c r="O169" s="279">
        <f t="shared" si="15"/>
        <v>0</v>
      </c>
      <c r="P169" s="279">
        <f t="shared" si="15"/>
        <v>0</v>
      </c>
      <c r="Q169" s="261">
        <f t="shared" si="15"/>
        <v>0</v>
      </c>
      <c r="R169" s="33">
        <f t="shared" si="15"/>
        <v>0</v>
      </c>
      <c r="S169" s="1258"/>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row>
    <row r="170" spans="1:54" ht="14" x14ac:dyDescent="0.15">
      <c r="A170" s="4"/>
      <c r="B170" s="1250"/>
      <c r="C170" s="30" t="str">
        <f t="shared" ref="C170:R170" si="16">C85</f>
        <v>Venta neta</v>
      </c>
      <c r="D170" s="43"/>
      <c r="E170" s="279">
        <f t="shared" si="16"/>
        <v>1000</v>
      </c>
      <c r="F170" s="279">
        <f t="shared" si="16"/>
        <v>2000</v>
      </c>
      <c r="G170" s="279">
        <f t="shared" si="16"/>
        <v>8000</v>
      </c>
      <c r="H170" s="279">
        <f t="shared" si="16"/>
        <v>10000</v>
      </c>
      <c r="I170" s="279">
        <f t="shared" si="16"/>
        <v>10000</v>
      </c>
      <c r="J170" s="279">
        <f t="shared" si="16"/>
        <v>5000</v>
      </c>
      <c r="K170" s="279">
        <f t="shared" si="16"/>
        <v>3000</v>
      </c>
      <c r="L170" s="279">
        <f t="shared" si="16"/>
        <v>3000</v>
      </c>
      <c r="M170" s="279">
        <f t="shared" si="16"/>
        <v>2000</v>
      </c>
      <c r="N170" s="279">
        <f t="shared" si="16"/>
        <v>8000</v>
      </c>
      <c r="O170" s="279">
        <f t="shared" si="16"/>
        <v>8000</v>
      </c>
      <c r="P170" s="279">
        <f t="shared" si="16"/>
        <v>7000</v>
      </c>
      <c r="Q170" s="279">
        <f t="shared" si="16"/>
        <v>67000</v>
      </c>
      <c r="R170" s="33">
        <f t="shared" si="16"/>
        <v>1</v>
      </c>
      <c r="S170" s="1258"/>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row>
    <row r="171" spans="1:54" ht="14" x14ac:dyDescent="0.15">
      <c r="A171" s="4"/>
      <c r="B171" s="1250"/>
      <c r="C171" s="27" t="str">
        <f t="shared" ref="C171:R171" si="17">C86</f>
        <v>Insolvencias</v>
      </c>
      <c r="D171" s="43"/>
      <c r="E171" s="279">
        <f t="shared" si="17"/>
        <v>0</v>
      </c>
      <c r="F171" s="279">
        <f t="shared" si="17"/>
        <v>0</v>
      </c>
      <c r="G171" s="279">
        <f t="shared" si="17"/>
        <v>0</v>
      </c>
      <c r="H171" s="279">
        <f t="shared" si="17"/>
        <v>0</v>
      </c>
      <c r="I171" s="279">
        <f t="shared" si="17"/>
        <v>0</v>
      </c>
      <c r="J171" s="279">
        <f t="shared" si="17"/>
        <v>0</v>
      </c>
      <c r="K171" s="279">
        <f t="shared" si="17"/>
        <v>0</v>
      </c>
      <c r="L171" s="279">
        <f t="shared" si="17"/>
        <v>0</v>
      </c>
      <c r="M171" s="279">
        <f t="shared" si="17"/>
        <v>0</v>
      </c>
      <c r="N171" s="279">
        <f t="shared" si="17"/>
        <v>0</v>
      </c>
      <c r="O171" s="279">
        <f t="shared" si="17"/>
        <v>0</v>
      </c>
      <c r="P171" s="279">
        <f t="shared" si="17"/>
        <v>0</v>
      </c>
      <c r="Q171" s="279">
        <f t="shared" si="17"/>
        <v>0</v>
      </c>
      <c r="R171" s="33">
        <f t="shared" si="17"/>
        <v>0</v>
      </c>
      <c r="S171" s="1258"/>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row>
    <row r="172" spans="1:54" ht="18" customHeight="1" x14ac:dyDescent="0.15">
      <c r="A172" s="4"/>
      <c r="B172" s="1250"/>
      <c r="C172" s="265" t="str">
        <f t="shared" ref="C172:R172" si="18">C87</f>
        <v>Ingresos Netos por ventas</v>
      </c>
      <c r="D172" s="266"/>
      <c r="E172" s="267">
        <f t="shared" si="18"/>
        <v>1000</v>
      </c>
      <c r="F172" s="267">
        <f t="shared" si="18"/>
        <v>2000</v>
      </c>
      <c r="G172" s="267">
        <f t="shared" si="18"/>
        <v>8000</v>
      </c>
      <c r="H172" s="267">
        <f t="shared" si="18"/>
        <v>10000</v>
      </c>
      <c r="I172" s="267">
        <f t="shared" si="18"/>
        <v>10000</v>
      </c>
      <c r="J172" s="267">
        <f t="shared" si="18"/>
        <v>5000</v>
      </c>
      <c r="K172" s="267">
        <f t="shared" si="18"/>
        <v>3000</v>
      </c>
      <c r="L172" s="267">
        <f t="shared" si="18"/>
        <v>3000</v>
      </c>
      <c r="M172" s="267">
        <f t="shared" si="18"/>
        <v>2000</v>
      </c>
      <c r="N172" s="267">
        <f t="shared" si="18"/>
        <v>8000</v>
      </c>
      <c r="O172" s="267">
        <f t="shared" si="18"/>
        <v>8000</v>
      </c>
      <c r="P172" s="267">
        <f t="shared" si="18"/>
        <v>7000</v>
      </c>
      <c r="Q172" s="267">
        <f t="shared" si="18"/>
        <v>67000</v>
      </c>
      <c r="R172" s="289">
        <f t="shared" si="18"/>
        <v>1</v>
      </c>
      <c r="S172" s="1258"/>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row>
    <row r="173" spans="1:54" ht="20" customHeight="1" x14ac:dyDescent="0.15">
      <c r="A173" s="4"/>
      <c r="B173" s="1250"/>
      <c r="C173" s="27"/>
      <c r="D173" s="43"/>
      <c r="E173" s="31"/>
      <c r="F173" s="31"/>
      <c r="G173" s="31"/>
      <c r="H173" s="31"/>
      <c r="I173" s="31"/>
      <c r="J173" s="31"/>
      <c r="K173" s="31"/>
      <c r="L173" s="31"/>
      <c r="M173" s="31"/>
      <c r="N173" s="31"/>
      <c r="O173" s="31"/>
      <c r="P173" s="31"/>
      <c r="Q173" s="32"/>
      <c r="R173" s="32"/>
      <c r="S173" s="1258"/>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row>
    <row r="174" spans="1:54" ht="16" x14ac:dyDescent="0.2">
      <c r="A174" s="4"/>
      <c r="B174" s="1250"/>
      <c r="C174" s="34" t="s">
        <v>468</v>
      </c>
      <c r="D174" s="48"/>
      <c r="E174" s="267">
        <f>SUM(E176:E179)</f>
        <v>5240</v>
      </c>
      <c r="F174" s="267">
        <f t="shared" ref="F174:P174" si="19">SUM(F176:F179)</f>
        <v>3890</v>
      </c>
      <c r="G174" s="267">
        <f t="shared" si="19"/>
        <v>4565</v>
      </c>
      <c r="H174" s="267">
        <f t="shared" si="19"/>
        <v>5240</v>
      </c>
      <c r="I174" s="267">
        <f t="shared" si="19"/>
        <v>6590</v>
      </c>
      <c r="J174" s="267">
        <f t="shared" si="19"/>
        <v>5240</v>
      </c>
      <c r="K174" s="267">
        <f t="shared" si="19"/>
        <v>4865</v>
      </c>
      <c r="L174" s="267">
        <f t="shared" si="19"/>
        <v>3890</v>
      </c>
      <c r="M174" s="267">
        <f t="shared" si="19"/>
        <v>3890</v>
      </c>
      <c r="N174" s="267">
        <f t="shared" si="19"/>
        <v>5240</v>
      </c>
      <c r="O174" s="267">
        <f t="shared" si="19"/>
        <v>5240</v>
      </c>
      <c r="P174" s="267">
        <f t="shared" si="19"/>
        <v>3890</v>
      </c>
      <c r="Q174" s="267">
        <f>SUM(E174:P174)</f>
        <v>57780</v>
      </c>
      <c r="R174" s="277">
        <f>IF(Q$170=0,0,Q174/Q$170)</f>
        <v>0.86238805970149257</v>
      </c>
      <c r="S174" s="1258"/>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row>
    <row r="175" spans="1:54" ht="9.75" customHeight="1" x14ac:dyDescent="0.15">
      <c r="A175" s="4"/>
      <c r="B175" s="1250"/>
      <c r="C175" s="27"/>
      <c r="D175" s="43"/>
      <c r="E175" s="31"/>
      <c r="F175" s="31"/>
      <c r="G175" s="31"/>
      <c r="H175" s="31"/>
      <c r="I175" s="31"/>
      <c r="J175" s="31"/>
      <c r="K175" s="31"/>
      <c r="L175" s="31"/>
      <c r="M175" s="31"/>
      <c r="N175" s="31"/>
      <c r="O175" s="31"/>
      <c r="P175" s="31"/>
      <c r="Q175" s="32"/>
      <c r="R175" s="32"/>
      <c r="S175" s="1258"/>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row>
    <row r="176" spans="1:54" ht="14" x14ac:dyDescent="0.15">
      <c r="A176" s="4"/>
      <c r="B176" s="1250"/>
      <c r="C176" s="263" t="s">
        <v>1703</v>
      </c>
      <c r="D176" s="278"/>
      <c r="E176" s="279">
        <f>ae!F13</f>
        <v>0</v>
      </c>
      <c r="F176" s="279">
        <f>ae!G13</f>
        <v>0</v>
      </c>
      <c r="G176" s="279">
        <f>ae!H13</f>
        <v>0</v>
      </c>
      <c r="H176" s="279">
        <f>ae!I13</f>
        <v>0</v>
      </c>
      <c r="I176" s="279">
        <f>ae!J13</f>
        <v>0</v>
      </c>
      <c r="J176" s="279">
        <f>ae!K13</f>
        <v>0</v>
      </c>
      <c r="K176" s="279">
        <f>ae!L13</f>
        <v>0</v>
      </c>
      <c r="L176" s="279">
        <f>ae!M13</f>
        <v>0</v>
      </c>
      <c r="M176" s="279">
        <f>ae!N13</f>
        <v>0</v>
      </c>
      <c r="N176" s="279">
        <f>ae!O13</f>
        <v>0</v>
      </c>
      <c r="O176" s="279">
        <f>ae!P13</f>
        <v>0</v>
      </c>
      <c r="P176" s="279">
        <f>ae!Q13</f>
        <v>0</v>
      </c>
      <c r="Q176" s="261">
        <f>SUM(E176:P176)</f>
        <v>0</v>
      </c>
      <c r="R176" s="33">
        <f>IF(Q$170=0,0,Q176/Q$170)</f>
        <v>0</v>
      </c>
      <c r="S176" s="1258"/>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row>
    <row r="177" spans="1:54" ht="14" x14ac:dyDescent="0.15">
      <c r="A177" s="4"/>
      <c r="B177" s="1250"/>
      <c r="C177" s="263" t="s">
        <v>469</v>
      </c>
      <c r="D177" s="278"/>
      <c r="E177" s="279">
        <f>+pr!F23</f>
        <v>0</v>
      </c>
      <c r="F177" s="279">
        <f>+pr!G23</f>
        <v>0</v>
      </c>
      <c r="G177" s="279">
        <f>+pr!H23</f>
        <v>0</v>
      </c>
      <c r="H177" s="279">
        <f>+pr!I23</f>
        <v>0</v>
      </c>
      <c r="I177" s="279">
        <f>+pr!J23</f>
        <v>0</v>
      </c>
      <c r="J177" s="279">
        <f>+pr!K23</f>
        <v>0</v>
      </c>
      <c r="K177" s="279">
        <f>+pr!L23</f>
        <v>0</v>
      </c>
      <c r="L177" s="279">
        <f>+pr!M23</f>
        <v>0</v>
      </c>
      <c r="M177" s="279">
        <f>+pr!N23</f>
        <v>0</v>
      </c>
      <c r="N177" s="279">
        <f>+pr!O23</f>
        <v>0</v>
      </c>
      <c r="O177" s="279">
        <f>+pr!P23</f>
        <v>0</v>
      </c>
      <c r="P177" s="279">
        <f>+pr!Q23</f>
        <v>0</v>
      </c>
      <c r="Q177" s="261">
        <f>SUM(E177:P177)</f>
        <v>0</v>
      </c>
      <c r="R177" s="33">
        <f>IF(Q$170=0,0,Q177/Q$170)</f>
        <v>0</v>
      </c>
      <c r="S177" s="1258"/>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row>
    <row r="178" spans="1:54" ht="14" x14ac:dyDescent="0.15">
      <c r="A178" s="4"/>
      <c r="B178" s="1250"/>
      <c r="C178" s="27" t="s">
        <v>122</v>
      </c>
      <c r="D178" s="43"/>
      <c r="E178" s="31">
        <f>+pr!F29</f>
        <v>4590</v>
      </c>
      <c r="F178" s="31">
        <f>+pr!G29</f>
        <v>3240</v>
      </c>
      <c r="G178" s="31">
        <f>+pr!H29</f>
        <v>3915</v>
      </c>
      <c r="H178" s="31">
        <f>+pr!I29</f>
        <v>4590</v>
      </c>
      <c r="I178" s="31">
        <f>+pr!J29</f>
        <v>5940</v>
      </c>
      <c r="J178" s="31">
        <f>+pr!K29</f>
        <v>4590</v>
      </c>
      <c r="K178" s="31">
        <f>+pr!L29</f>
        <v>3915</v>
      </c>
      <c r="L178" s="31">
        <f>+pr!M29</f>
        <v>3240</v>
      </c>
      <c r="M178" s="31">
        <f>+pr!N29</f>
        <v>3240</v>
      </c>
      <c r="N178" s="31">
        <f>+pr!O29</f>
        <v>4590</v>
      </c>
      <c r="O178" s="31">
        <f>+pr!P29</f>
        <v>4590</v>
      </c>
      <c r="P178" s="31">
        <f>+pr!Q29</f>
        <v>3240</v>
      </c>
      <c r="Q178" s="261">
        <f>SUM(E178:P178)</f>
        <v>49680</v>
      </c>
      <c r="R178" s="33">
        <f>IF(Q$170=0,0,Q178/Q$170)</f>
        <v>0.74149253731343279</v>
      </c>
      <c r="S178" s="1258"/>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row>
    <row r="179" spans="1:54" ht="14" x14ac:dyDescent="0.15">
      <c r="A179" s="4"/>
      <c r="B179" s="1250"/>
      <c r="C179" s="27" t="s">
        <v>126</v>
      </c>
      <c r="D179" s="43"/>
      <c r="E179" s="31">
        <f>+pr!F24</f>
        <v>650</v>
      </c>
      <c r="F179" s="31">
        <f>+pr!G24</f>
        <v>650</v>
      </c>
      <c r="G179" s="31">
        <f>+pr!H24</f>
        <v>650</v>
      </c>
      <c r="H179" s="31">
        <f>+pr!I24</f>
        <v>650</v>
      </c>
      <c r="I179" s="31">
        <f>+pr!J24</f>
        <v>650</v>
      </c>
      <c r="J179" s="31">
        <f>+pr!K24</f>
        <v>650</v>
      </c>
      <c r="K179" s="31">
        <f>+pr!L24</f>
        <v>950</v>
      </c>
      <c r="L179" s="31">
        <f>+pr!M24</f>
        <v>650</v>
      </c>
      <c r="M179" s="31">
        <f>+pr!N24</f>
        <v>650</v>
      </c>
      <c r="N179" s="31">
        <f>+pr!O24</f>
        <v>650</v>
      </c>
      <c r="O179" s="31">
        <f>+pr!P24</f>
        <v>650</v>
      </c>
      <c r="P179" s="31">
        <f>+pr!Q24</f>
        <v>650</v>
      </c>
      <c r="Q179" s="261">
        <f>SUM(E179:P179)</f>
        <v>8100</v>
      </c>
      <c r="R179" s="33">
        <f>IF(Q$170=0,0,Q179/Q$170)</f>
        <v>0.1208955223880597</v>
      </c>
      <c r="S179" s="1258"/>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row>
    <row r="180" spans="1:54" ht="20" customHeight="1" x14ac:dyDescent="0.15">
      <c r="A180" s="4"/>
      <c r="B180" s="1250"/>
      <c r="C180" s="27"/>
      <c r="D180" s="43"/>
      <c r="E180" s="31"/>
      <c r="F180" s="31"/>
      <c r="G180" s="31"/>
      <c r="H180" s="31"/>
      <c r="I180" s="31"/>
      <c r="J180" s="31"/>
      <c r="K180" s="31"/>
      <c r="L180" s="31"/>
      <c r="M180" s="31"/>
      <c r="N180" s="31"/>
      <c r="O180" s="31"/>
      <c r="P180" s="31"/>
      <c r="Q180" s="32"/>
      <c r="R180" s="32"/>
      <c r="S180" s="1258"/>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row>
    <row r="181" spans="1:54" ht="16" x14ac:dyDescent="0.2">
      <c r="A181" s="4"/>
      <c r="B181" s="1250"/>
      <c r="C181" s="34" t="s">
        <v>1700</v>
      </c>
      <c r="D181" s="266"/>
      <c r="E181" s="267">
        <f>+E172-E174</f>
        <v>-4240</v>
      </c>
      <c r="F181" s="267">
        <f t="shared" ref="F181:P181" si="20">+F172-F174</f>
        <v>-1890</v>
      </c>
      <c r="G181" s="267">
        <f t="shared" si="20"/>
        <v>3435</v>
      </c>
      <c r="H181" s="267">
        <f t="shared" si="20"/>
        <v>4760</v>
      </c>
      <c r="I181" s="267">
        <f t="shared" si="20"/>
        <v>3410</v>
      </c>
      <c r="J181" s="267">
        <f t="shared" si="20"/>
        <v>-240</v>
      </c>
      <c r="K181" s="267">
        <f t="shared" si="20"/>
        <v>-1865</v>
      </c>
      <c r="L181" s="267">
        <f t="shared" si="20"/>
        <v>-890</v>
      </c>
      <c r="M181" s="267">
        <f t="shared" si="20"/>
        <v>-1890</v>
      </c>
      <c r="N181" s="267">
        <f t="shared" si="20"/>
        <v>2760</v>
      </c>
      <c r="O181" s="267">
        <f t="shared" si="20"/>
        <v>2760</v>
      </c>
      <c r="P181" s="267">
        <f t="shared" si="20"/>
        <v>3110</v>
      </c>
      <c r="Q181" s="267">
        <f>SUM(E181:P181)</f>
        <v>9220</v>
      </c>
      <c r="R181" s="277">
        <f>IF(Q$170=0,0,Q181/Q$170)</f>
        <v>0.13761194029850746</v>
      </c>
      <c r="S181" s="1258"/>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row>
    <row r="182" spans="1:54" ht="20" customHeight="1" x14ac:dyDescent="0.15">
      <c r="A182" s="4"/>
      <c r="B182" s="1250"/>
      <c r="C182" s="27"/>
      <c r="D182" s="43"/>
      <c r="E182" s="31"/>
      <c r="F182" s="31"/>
      <c r="G182" s="31"/>
      <c r="H182" s="31"/>
      <c r="I182" s="31"/>
      <c r="J182" s="31"/>
      <c r="K182" s="31"/>
      <c r="L182" s="31"/>
      <c r="M182" s="31"/>
      <c r="N182" s="31"/>
      <c r="O182" s="31"/>
      <c r="P182" s="31"/>
      <c r="Q182" s="32"/>
      <c r="R182" s="32"/>
      <c r="S182" s="1258"/>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row>
    <row r="183" spans="1:54" ht="16" x14ac:dyDescent="0.2">
      <c r="A183" s="4"/>
      <c r="B183" s="1250"/>
      <c r="C183" s="34" t="s">
        <v>470</v>
      </c>
      <c r="D183" s="48"/>
      <c r="E183" s="267">
        <f>+E185+E193</f>
        <v>720</v>
      </c>
      <c r="F183" s="267">
        <f t="shared" ref="F183:Q183" si="21">+F185+F193</f>
        <v>720</v>
      </c>
      <c r="G183" s="267">
        <f t="shared" si="21"/>
        <v>720</v>
      </c>
      <c r="H183" s="267">
        <f t="shared" si="21"/>
        <v>720</v>
      </c>
      <c r="I183" s="267">
        <f t="shared" si="21"/>
        <v>720</v>
      </c>
      <c r="J183" s="267">
        <f t="shared" si="21"/>
        <v>720</v>
      </c>
      <c r="K183" s="267">
        <f t="shared" si="21"/>
        <v>720</v>
      </c>
      <c r="L183" s="267">
        <f t="shared" si="21"/>
        <v>720</v>
      </c>
      <c r="M183" s="267">
        <f t="shared" si="21"/>
        <v>720</v>
      </c>
      <c r="N183" s="267">
        <f t="shared" si="21"/>
        <v>720</v>
      </c>
      <c r="O183" s="267">
        <f t="shared" si="21"/>
        <v>720</v>
      </c>
      <c r="P183" s="267">
        <f t="shared" si="21"/>
        <v>720</v>
      </c>
      <c r="Q183" s="267">
        <f t="shared" si="21"/>
        <v>8640</v>
      </c>
      <c r="R183" s="277">
        <f>IF(Q$170=0,0,Q183/Q$170)</f>
        <v>0.12895522388059702</v>
      </c>
      <c r="S183" s="1258"/>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row>
    <row r="184" spans="1:54" ht="9.75" customHeight="1" x14ac:dyDescent="0.15">
      <c r="A184" s="4"/>
      <c r="B184" s="1250"/>
      <c r="C184" s="27"/>
      <c r="D184" s="43"/>
      <c r="E184" s="31"/>
      <c r="F184" s="31"/>
      <c r="G184" s="31"/>
      <c r="H184" s="31"/>
      <c r="I184" s="31"/>
      <c r="J184" s="31"/>
      <c r="K184" s="31"/>
      <c r="L184" s="31"/>
      <c r="M184" s="31"/>
      <c r="N184" s="31"/>
      <c r="O184" s="31"/>
      <c r="P184" s="31"/>
      <c r="Q184" s="32"/>
      <c r="R184" s="32"/>
      <c r="S184" s="1258"/>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row>
    <row r="185" spans="1:54" ht="14" x14ac:dyDescent="0.15">
      <c r="A185" s="4"/>
      <c r="B185" s="1250"/>
      <c r="C185" s="30" t="s">
        <v>471</v>
      </c>
      <c r="D185" s="43"/>
      <c r="E185" s="38">
        <f>SUM(E186:E191)</f>
        <v>200</v>
      </c>
      <c r="F185" s="38">
        <f t="shared" ref="F185:P185" si="22">SUM(F186:F191)</f>
        <v>200</v>
      </c>
      <c r="G185" s="38">
        <f t="shared" si="22"/>
        <v>200</v>
      </c>
      <c r="H185" s="38">
        <f t="shared" si="22"/>
        <v>200</v>
      </c>
      <c r="I185" s="38">
        <f t="shared" si="22"/>
        <v>200</v>
      </c>
      <c r="J185" s="38">
        <f t="shared" si="22"/>
        <v>200</v>
      </c>
      <c r="K185" s="38">
        <f t="shared" si="22"/>
        <v>200</v>
      </c>
      <c r="L185" s="38">
        <f t="shared" si="22"/>
        <v>200</v>
      </c>
      <c r="M185" s="38">
        <f t="shared" si="22"/>
        <v>200</v>
      </c>
      <c r="N185" s="38">
        <f t="shared" si="22"/>
        <v>200</v>
      </c>
      <c r="O185" s="38">
        <f t="shared" si="22"/>
        <v>200</v>
      </c>
      <c r="P185" s="38">
        <f t="shared" si="22"/>
        <v>200</v>
      </c>
      <c r="Q185" s="38">
        <f>SUM(E185:P185)</f>
        <v>2400</v>
      </c>
      <c r="R185" s="276">
        <f t="shared" ref="R185:R191" si="23">IF(Q$170=0,0,Q185/Q$170)</f>
        <v>3.5820895522388062E-2</v>
      </c>
      <c r="S185" s="1258"/>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row>
    <row r="186" spans="1:54" ht="14" x14ac:dyDescent="0.15">
      <c r="A186" s="4"/>
      <c r="B186" s="1250"/>
      <c r="C186" s="263" t="s">
        <v>129</v>
      </c>
      <c r="D186" s="278"/>
      <c r="E186" s="279">
        <f t="shared" ref="E186:P186" si="24">E104</f>
        <v>200</v>
      </c>
      <c r="F186" s="279">
        <f t="shared" si="24"/>
        <v>200</v>
      </c>
      <c r="G186" s="279">
        <f t="shared" si="24"/>
        <v>200</v>
      </c>
      <c r="H186" s="279">
        <f t="shared" si="24"/>
        <v>200</v>
      </c>
      <c r="I186" s="279">
        <f t="shared" si="24"/>
        <v>200</v>
      </c>
      <c r="J186" s="279">
        <f t="shared" si="24"/>
        <v>200</v>
      </c>
      <c r="K186" s="279">
        <f t="shared" si="24"/>
        <v>200</v>
      </c>
      <c r="L186" s="279">
        <f t="shared" si="24"/>
        <v>200</v>
      </c>
      <c r="M186" s="279">
        <f t="shared" si="24"/>
        <v>200</v>
      </c>
      <c r="N186" s="279">
        <f t="shared" si="24"/>
        <v>200</v>
      </c>
      <c r="O186" s="279">
        <f t="shared" si="24"/>
        <v>200</v>
      </c>
      <c r="P186" s="279">
        <f t="shared" si="24"/>
        <v>200</v>
      </c>
      <c r="Q186" s="261">
        <f t="shared" ref="Q186:Q208" si="25">SUM(E186:P186)</f>
        <v>2400</v>
      </c>
      <c r="R186" s="33">
        <f t="shared" si="23"/>
        <v>3.5820895522388062E-2</v>
      </c>
      <c r="S186" s="1258"/>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row>
    <row r="187" spans="1:54" ht="14" x14ac:dyDescent="0.15">
      <c r="A187" s="4"/>
      <c r="B187" s="1250"/>
      <c r="C187" s="263" t="s">
        <v>472</v>
      </c>
      <c r="D187" s="43"/>
      <c r="E187" s="31">
        <f t="shared" ref="E187:P187" si="26">E95</f>
        <v>0</v>
      </c>
      <c r="F187" s="31">
        <f t="shared" si="26"/>
        <v>0</v>
      </c>
      <c r="G187" s="31">
        <f t="shared" si="26"/>
        <v>0</v>
      </c>
      <c r="H187" s="31">
        <f t="shared" si="26"/>
        <v>0</v>
      </c>
      <c r="I187" s="31">
        <f t="shared" si="26"/>
        <v>0</v>
      </c>
      <c r="J187" s="31">
        <f t="shared" si="26"/>
        <v>0</v>
      </c>
      <c r="K187" s="31">
        <f t="shared" si="26"/>
        <v>0</v>
      </c>
      <c r="L187" s="31">
        <f t="shared" si="26"/>
        <v>0</v>
      </c>
      <c r="M187" s="31">
        <f t="shared" si="26"/>
        <v>0</v>
      </c>
      <c r="N187" s="31">
        <f t="shared" si="26"/>
        <v>0</v>
      </c>
      <c r="O187" s="31">
        <f t="shared" si="26"/>
        <v>0</v>
      </c>
      <c r="P187" s="31">
        <f t="shared" si="26"/>
        <v>0</v>
      </c>
      <c r="Q187" s="261">
        <f t="shared" si="25"/>
        <v>0</v>
      </c>
      <c r="R187" s="33">
        <f t="shared" si="23"/>
        <v>0</v>
      </c>
      <c r="S187" s="1258"/>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row>
    <row r="188" spans="1:54" ht="14" x14ac:dyDescent="0.15">
      <c r="A188" s="4"/>
      <c r="B188" s="1250"/>
      <c r="C188" s="263" t="s">
        <v>121</v>
      </c>
      <c r="D188" s="43"/>
      <c r="E188" s="31">
        <f t="shared" ref="E188:P188" si="27">E98</f>
        <v>0</v>
      </c>
      <c r="F188" s="31">
        <f t="shared" si="27"/>
        <v>0</v>
      </c>
      <c r="G188" s="31">
        <f t="shared" si="27"/>
        <v>0</v>
      </c>
      <c r="H188" s="31">
        <f t="shared" si="27"/>
        <v>0</v>
      </c>
      <c r="I188" s="31">
        <f t="shared" si="27"/>
        <v>0</v>
      </c>
      <c r="J188" s="31">
        <f t="shared" si="27"/>
        <v>0</v>
      </c>
      <c r="K188" s="31">
        <f t="shared" si="27"/>
        <v>0</v>
      </c>
      <c r="L188" s="31">
        <f t="shared" si="27"/>
        <v>0</v>
      </c>
      <c r="M188" s="31">
        <f t="shared" si="27"/>
        <v>0</v>
      </c>
      <c r="N188" s="31">
        <f t="shared" si="27"/>
        <v>0</v>
      </c>
      <c r="O188" s="31">
        <f t="shared" si="27"/>
        <v>0</v>
      </c>
      <c r="P188" s="31">
        <f t="shared" si="27"/>
        <v>0</v>
      </c>
      <c r="Q188" s="261">
        <f t="shared" si="25"/>
        <v>0</v>
      </c>
      <c r="R188" s="33">
        <f t="shared" si="23"/>
        <v>0</v>
      </c>
      <c r="S188" s="1258"/>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row>
    <row r="189" spans="1:54" ht="14" x14ac:dyDescent="0.15">
      <c r="A189" s="4"/>
      <c r="B189" s="1250"/>
      <c r="C189" s="27" t="s">
        <v>123</v>
      </c>
      <c r="D189" s="43"/>
      <c r="E189" s="31">
        <f t="shared" ref="E189:P189" si="28">E101</f>
        <v>0</v>
      </c>
      <c r="F189" s="31">
        <f t="shared" si="28"/>
        <v>0</v>
      </c>
      <c r="G189" s="31">
        <f t="shared" si="28"/>
        <v>0</v>
      </c>
      <c r="H189" s="31">
        <f t="shared" si="28"/>
        <v>0</v>
      </c>
      <c r="I189" s="31">
        <f t="shared" si="28"/>
        <v>0</v>
      </c>
      <c r="J189" s="31">
        <f t="shared" si="28"/>
        <v>0</v>
      </c>
      <c r="K189" s="31">
        <f t="shared" si="28"/>
        <v>0</v>
      </c>
      <c r="L189" s="31">
        <f t="shared" si="28"/>
        <v>0</v>
      </c>
      <c r="M189" s="31">
        <f t="shared" si="28"/>
        <v>0</v>
      </c>
      <c r="N189" s="31">
        <f t="shared" si="28"/>
        <v>0</v>
      </c>
      <c r="O189" s="31">
        <f t="shared" si="28"/>
        <v>0</v>
      </c>
      <c r="P189" s="31">
        <f t="shared" si="28"/>
        <v>0</v>
      </c>
      <c r="Q189" s="261">
        <f t="shared" si="25"/>
        <v>0</v>
      </c>
      <c r="R189" s="33">
        <f t="shared" si="23"/>
        <v>0</v>
      </c>
      <c r="S189" s="1258"/>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row>
    <row r="190" spans="1:54" ht="14" x14ac:dyDescent="0.15">
      <c r="A190" s="4"/>
      <c r="B190" s="1250"/>
      <c r="C190" s="27" t="s">
        <v>131</v>
      </c>
      <c r="D190" s="43"/>
      <c r="E190" s="31">
        <f t="shared" ref="E190:P190" si="29">E108</f>
        <v>0</v>
      </c>
      <c r="F190" s="31">
        <f t="shared" si="29"/>
        <v>0</v>
      </c>
      <c r="G190" s="31">
        <f t="shared" si="29"/>
        <v>0</v>
      </c>
      <c r="H190" s="31">
        <f t="shared" si="29"/>
        <v>0</v>
      </c>
      <c r="I190" s="31">
        <f t="shared" si="29"/>
        <v>0</v>
      </c>
      <c r="J190" s="31">
        <f t="shared" si="29"/>
        <v>0</v>
      </c>
      <c r="K190" s="31">
        <f t="shared" si="29"/>
        <v>0</v>
      </c>
      <c r="L190" s="31">
        <f t="shared" si="29"/>
        <v>0</v>
      </c>
      <c r="M190" s="31">
        <f t="shared" si="29"/>
        <v>0</v>
      </c>
      <c r="N190" s="31">
        <f t="shared" si="29"/>
        <v>0</v>
      </c>
      <c r="O190" s="31">
        <f t="shared" si="29"/>
        <v>0</v>
      </c>
      <c r="P190" s="31">
        <f t="shared" si="29"/>
        <v>0</v>
      </c>
      <c r="Q190" s="261">
        <f t="shared" si="25"/>
        <v>0</v>
      </c>
      <c r="R190" s="33">
        <f t="shared" si="23"/>
        <v>0</v>
      </c>
      <c r="S190" s="1258"/>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row>
    <row r="191" spans="1:54" ht="14" x14ac:dyDescent="0.15">
      <c r="A191" s="4"/>
      <c r="B191" s="1250"/>
      <c r="C191" s="27" t="s">
        <v>132</v>
      </c>
      <c r="D191" s="43"/>
      <c r="E191" s="31">
        <f>pr!F36</f>
        <v>0</v>
      </c>
      <c r="F191" s="31">
        <f>pr!G36</f>
        <v>0</v>
      </c>
      <c r="G191" s="31">
        <f>pr!H36</f>
        <v>0</v>
      </c>
      <c r="H191" s="31">
        <f>pr!I36</f>
        <v>0</v>
      </c>
      <c r="I191" s="31">
        <f>pr!J36</f>
        <v>0</v>
      </c>
      <c r="J191" s="31">
        <f>pr!K36</f>
        <v>0</v>
      </c>
      <c r="K191" s="31">
        <f>pr!L36</f>
        <v>0</v>
      </c>
      <c r="L191" s="31">
        <f>pr!M36</f>
        <v>0</v>
      </c>
      <c r="M191" s="31">
        <f>pr!N36</f>
        <v>0</v>
      </c>
      <c r="N191" s="31">
        <f>pr!O36</f>
        <v>0</v>
      </c>
      <c r="O191" s="31">
        <f>pr!P36</f>
        <v>0</v>
      </c>
      <c r="P191" s="31">
        <f>pr!Q36</f>
        <v>0</v>
      </c>
      <c r="Q191" s="261">
        <f t="shared" si="25"/>
        <v>0</v>
      </c>
      <c r="R191" s="33">
        <f t="shared" si="23"/>
        <v>0</v>
      </c>
      <c r="S191" s="1258"/>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row>
    <row r="192" spans="1:54" ht="9.75" customHeight="1" x14ac:dyDescent="0.15">
      <c r="A192" s="4"/>
      <c r="B192" s="1250"/>
      <c r="C192" s="30"/>
      <c r="D192" s="43"/>
      <c r="E192" s="38"/>
      <c r="F192" s="38"/>
      <c r="G192" s="38"/>
      <c r="H192" s="38"/>
      <c r="I192" s="38"/>
      <c r="J192" s="38"/>
      <c r="K192" s="38"/>
      <c r="L192" s="38"/>
      <c r="M192" s="38"/>
      <c r="N192" s="38"/>
      <c r="O192" s="38"/>
      <c r="P192" s="38"/>
      <c r="Q192" s="32"/>
      <c r="R192" s="32"/>
      <c r="S192" s="1258"/>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row>
    <row r="193" spans="1:54" ht="14" x14ac:dyDescent="0.15">
      <c r="A193" s="4"/>
      <c r="B193" s="1250"/>
      <c r="C193" s="30" t="s">
        <v>148</v>
      </c>
      <c r="D193" s="43"/>
      <c r="E193" s="38">
        <f>SUM(E194:E206)</f>
        <v>520</v>
      </c>
      <c r="F193" s="38">
        <f t="shared" ref="F193:P193" si="30">SUM(F194:F206)</f>
        <v>520</v>
      </c>
      <c r="G193" s="38">
        <f t="shared" si="30"/>
        <v>520</v>
      </c>
      <c r="H193" s="38">
        <f t="shared" si="30"/>
        <v>520</v>
      </c>
      <c r="I193" s="38">
        <f t="shared" si="30"/>
        <v>520</v>
      </c>
      <c r="J193" s="38">
        <f t="shared" si="30"/>
        <v>520</v>
      </c>
      <c r="K193" s="38">
        <f t="shared" si="30"/>
        <v>520</v>
      </c>
      <c r="L193" s="38">
        <f t="shared" si="30"/>
        <v>520</v>
      </c>
      <c r="M193" s="38">
        <f t="shared" si="30"/>
        <v>520</v>
      </c>
      <c r="N193" s="38">
        <f t="shared" si="30"/>
        <v>520</v>
      </c>
      <c r="O193" s="38">
        <f t="shared" si="30"/>
        <v>520</v>
      </c>
      <c r="P193" s="38">
        <f t="shared" si="30"/>
        <v>520</v>
      </c>
      <c r="Q193" s="38">
        <f t="shared" si="25"/>
        <v>6240</v>
      </c>
      <c r="R193" s="276">
        <f t="shared" ref="R193:R208" si="31">IF(Q$170=0,0,Q193/Q$170)</f>
        <v>9.3134328358208951E-2</v>
      </c>
      <c r="S193" s="1258"/>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row>
    <row r="194" spans="1:54" ht="14" x14ac:dyDescent="0.15">
      <c r="A194" s="4"/>
      <c r="B194" s="1250"/>
      <c r="C194" s="27" t="s">
        <v>124</v>
      </c>
      <c r="D194" s="43"/>
      <c r="E194" s="31">
        <f>+pr!F31</f>
        <v>0</v>
      </c>
      <c r="F194" s="31">
        <f>+pr!G31</f>
        <v>0</v>
      </c>
      <c r="G194" s="31">
        <f>+pr!H31</f>
        <v>0</v>
      </c>
      <c r="H194" s="31">
        <f>+pr!I31</f>
        <v>0</v>
      </c>
      <c r="I194" s="31">
        <f>+pr!J31</f>
        <v>0</v>
      </c>
      <c r="J194" s="31">
        <f>+pr!K31</f>
        <v>0</v>
      </c>
      <c r="K194" s="31">
        <f>+pr!L31</f>
        <v>0</v>
      </c>
      <c r="L194" s="31">
        <f>+pr!M31</f>
        <v>0</v>
      </c>
      <c r="M194" s="31">
        <f>+pr!N31</f>
        <v>0</v>
      </c>
      <c r="N194" s="31">
        <f>+pr!O31</f>
        <v>0</v>
      </c>
      <c r="O194" s="31">
        <f>+pr!P31</f>
        <v>0</v>
      </c>
      <c r="P194" s="31">
        <f>+pr!Q31</f>
        <v>0</v>
      </c>
      <c r="Q194" s="261">
        <f t="shared" si="25"/>
        <v>0</v>
      </c>
      <c r="R194" s="33">
        <f t="shared" si="31"/>
        <v>0</v>
      </c>
      <c r="S194" s="1258"/>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row>
    <row r="195" spans="1:54" ht="14" x14ac:dyDescent="0.15">
      <c r="A195" s="4"/>
      <c r="B195" s="1250"/>
      <c r="C195" s="27" t="s">
        <v>947</v>
      </c>
      <c r="D195" s="43"/>
      <c r="E195" s="31">
        <f>pr!F28</f>
        <v>0</v>
      </c>
      <c r="F195" s="31">
        <f>pr!G28</f>
        <v>0</v>
      </c>
      <c r="G195" s="31">
        <f>pr!H28</f>
        <v>0</v>
      </c>
      <c r="H195" s="31">
        <f>pr!I28</f>
        <v>0</v>
      </c>
      <c r="I195" s="31">
        <f>pr!J28</f>
        <v>0</v>
      </c>
      <c r="J195" s="31">
        <f>pr!K28</f>
        <v>0</v>
      </c>
      <c r="K195" s="31">
        <f>pr!L28</f>
        <v>0</v>
      </c>
      <c r="L195" s="31">
        <f>pr!M28</f>
        <v>0</v>
      </c>
      <c r="M195" s="31">
        <f>pr!N28</f>
        <v>0</v>
      </c>
      <c r="N195" s="31">
        <f>pr!O28</f>
        <v>0</v>
      </c>
      <c r="O195" s="31">
        <f>pr!P28</f>
        <v>0</v>
      </c>
      <c r="P195" s="31">
        <f>pr!Q28</f>
        <v>0</v>
      </c>
      <c r="Q195" s="261">
        <f t="shared" si="25"/>
        <v>0</v>
      </c>
      <c r="R195" s="33">
        <f t="shared" si="31"/>
        <v>0</v>
      </c>
      <c r="S195" s="1258"/>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row>
    <row r="196" spans="1:54" ht="14" x14ac:dyDescent="0.15">
      <c r="A196" s="4"/>
      <c r="B196" s="1250"/>
      <c r="C196" s="264" t="str">
        <f>+pr!C40</f>
        <v>Alquileres</v>
      </c>
      <c r="D196" s="43"/>
      <c r="E196" s="31">
        <f>+pr!F40</f>
        <v>250</v>
      </c>
      <c r="F196" s="31">
        <f>+pr!G40</f>
        <v>250</v>
      </c>
      <c r="G196" s="31">
        <f>+pr!H40</f>
        <v>250</v>
      </c>
      <c r="H196" s="31">
        <f>+pr!I40</f>
        <v>250</v>
      </c>
      <c r="I196" s="31">
        <f>+pr!J40</f>
        <v>250</v>
      </c>
      <c r="J196" s="31">
        <f>+pr!K40</f>
        <v>250</v>
      </c>
      <c r="K196" s="31">
        <f>+pr!L40</f>
        <v>250</v>
      </c>
      <c r="L196" s="31">
        <f>+pr!M40</f>
        <v>250</v>
      </c>
      <c r="M196" s="31">
        <f>+pr!N40</f>
        <v>250</v>
      </c>
      <c r="N196" s="31">
        <f>+pr!O40</f>
        <v>250</v>
      </c>
      <c r="O196" s="31">
        <f>+pr!P40</f>
        <v>250</v>
      </c>
      <c r="P196" s="31">
        <f>+pr!Q40</f>
        <v>250</v>
      </c>
      <c r="Q196" s="261">
        <f t="shared" si="25"/>
        <v>3000</v>
      </c>
      <c r="R196" s="33">
        <f t="shared" si="31"/>
        <v>4.4776119402985072E-2</v>
      </c>
      <c r="S196" s="1258"/>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row>
    <row r="197" spans="1:54" ht="14" x14ac:dyDescent="0.15">
      <c r="A197" s="4"/>
      <c r="B197" s="1250"/>
      <c r="C197" s="264" t="str">
        <f>+pr!C41</f>
        <v>Suministros</v>
      </c>
      <c r="D197" s="43"/>
      <c r="E197" s="31">
        <f>+pr!F41</f>
        <v>0</v>
      </c>
      <c r="F197" s="31">
        <f>+pr!G41</f>
        <v>0</v>
      </c>
      <c r="G197" s="31">
        <f>+pr!H41</f>
        <v>0</v>
      </c>
      <c r="H197" s="31">
        <f>+pr!I41</f>
        <v>0</v>
      </c>
      <c r="I197" s="31">
        <f>+pr!J41</f>
        <v>0</v>
      </c>
      <c r="J197" s="31">
        <f>+pr!K41</f>
        <v>0</v>
      </c>
      <c r="K197" s="31">
        <f>+pr!L41</f>
        <v>0</v>
      </c>
      <c r="L197" s="31">
        <f>+pr!M41</f>
        <v>0</v>
      </c>
      <c r="M197" s="31">
        <f>+pr!N41</f>
        <v>0</v>
      </c>
      <c r="N197" s="31">
        <f>+pr!O41</f>
        <v>0</v>
      </c>
      <c r="O197" s="31">
        <f>+pr!P41</f>
        <v>0</v>
      </c>
      <c r="P197" s="31">
        <f>+pr!Q41</f>
        <v>0</v>
      </c>
      <c r="Q197" s="261">
        <f t="shared" si="25"/>
        <v>0</v>
      </c>
      <c r="R197" s="33">
        <f t="shared" si="31"/>
        <v>0</v>
      </c>
      <c r="S197" s="1258"/>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row>
    <row r="198" spans="1:54" ht="14" x14ac:dyDescent="0.15">
      <c r="A198" s="4"/>
      <c r="B198" s="1250"/>
      <c r="C198" s="264" t="str">
        <f>+pr!C42</f>
        <v>Mantenimiento</v>
      </c>
      <c r="D198" s="43"/>
      <c r="E198" s="31">
        <f>+pr!F42</f>
        <v>0</v>
      </c>
      <c r="F198" s="31">
        <f>+pr!G42</f>
        <v>0</v>
      </c>
      <c r="G198" s="31">
        <f>+pr!H42</f>
        <v>0</v>
      </c>
      <c r="H198" s="31">
        <f>+pr!I42</f>
        <v>0</v>
      </c>
      <c r="I198" s="31">
        <f>+pr!J42</f>
        <v>0</v>
      </c>
      <c r="J198" s="31">
        <f>+pr!K42</f>
        <v>0</v>
      </c>
      <c r="K198" s="31">
        <f>+pr!L42</f>
        <v>0</v>
      </c>
      <c r="L198" s="31">
        <f>+pr!M42</f>
        <v>0</v>
      </c>
      <c r="M198" s="31">
        <f>+pr!N42</f>
        <v>0</v>
      </c>
      <c r="N198" s="31">
        <f>+pr!O42</f>
        <v>0</v>
      </c>
      <c r="O198" s="31">
        <f>+pr!P42</f>
        <v>0</v>
      </c>
      <c r="P198" s="31">
        <f>+pr!Q42</f>
        <v>0</v>
      </c>
      <c r="Q198" s="261">
        <f t="shared" si="25"/>
        <v>0</v>
      </c>
      <c r="R198" s="33">
        <f t="shared" si="31"/>
        <v>0</v>
      </c>
      <c r="S198" s="1258"/>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row>
    <row r="199" spans="1:54" ht="14" x14ac:dyDescent="0.15">
      <c r="A199" s="4"/>
      <c r="B199" s="1250"/>
      <c r="C199" s="264" t="str">
        <f>+pr!C43</f>
        <v>Material Oficina</v>
      </c>
      <c r="D199" s="43"/>
      <c r="E199" s="31">
        <f>+pr!F43</f>
        <v>50</v>
      </c>
      <c r="F199" s="31">
        <f>+pr!G43</f>
        <v>50</v>
      </c>
      <c r="G199" s="31">
        <f>+pr!H43</f>
        <v>50</v>
      </c>
      <c r="H199" s="31">
        <f>+pr!I43</f>
        <v>50</v>
      </c>
      <c r="I199" s="31">
        <f>+pr!J43</f>
        <v>50</v>
      </c>
      <c r="J199" s="31">
        <f>+pr!K43</f>
        <v>50</v>
      </c>
      <c r="K199" s="31">
        <f>+pr!L43</f>
        <v>50</v>
      </c>
      <c r="L199" s="31">
        <f>+pr!M43</f>
        <v>50</v>
      </c>
      <c r="M199" s="31">
        <f>+pr!N43</f>
        <v>50</v>
      </c>
      <c r="N199" s="31">
        <f>+pr!O43</f>
        <v>50</v>
      </c>
      <c r="O199" s="31">
        <f>+pr!P43</f>
        <v>50</v>
      </c>
      <c r="P199" s="31">
        <f>+pr!Q43</f>
        <v>50</v>
      </c>
      <c r="Q199" s="261">
        <f t="shared" si="25"/>
        <v>600</v>
      </c>
      <c r="R199" s="33">
        <f t="shared" si="31"/>
        <v>8.9552238805970154E-3</v>
      </c>
      <c r="S199" s="1258"/>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row>
    <row r="200" spans="1:54" ht="14" x14ac:dyDescent="0.15">
      <c r="A200" s="4"/>
      <c r="B200" s="1250"/>
      <c r="C200" s="264" t="str">
        <f>+pr!C44</f>
        <v>Tributos</v>
      </c>
      <c r="D200" s="43"/>
      <c r="E200" s="31">
        <f>+pr!F44</f>
        <v>0</v>
      </c>
      <c r="F200" s="31">
        <f>+pr!G44</f>
        <v>0</v>
      </c>
      <c r="G200" s="31">
        <f>+pr!H44</f>
        <v>0</v>
      </c>
      <c r="H200" s="31">
        <f>+pr!I44</f>
        <v>0</v>
      </c>
      <c r="I200" s="31">
        <f>+pr!J44</f>
        <v>0</v>
      </c>
      <c r="J200" s="31">
        <f>+pr!K44</f>
        <v>0</v>
      </c>
      <c r="K200" s="31">
        <f>+pr!L44</f>
        <v>0</v>
      </c>
      <c r="L200" s="31">
        <f>+pr!M44</f>
        <v>0</v>
      </c>
      <c r="M200" s="31">
        <f>+pr!N44</f>
        <v>0</v>
      </c>
      <c r="N200" s="31">
        <f>+pr!O44</f>
        <v>0</v>
      </c>
      <c r="O200" s="31">
        <f>+pr!P44</f>
        <v>0</v>
      </c>
      <c r="P200" s="31">
        <f>+pr!Q44</f>
        <v>0</v>
      </c>
      <c r="Q200" s="261">
        <f t="shared" si="25"/>
        <v>0</v>
      </c>
      <c r="R200" s="33">
        <f t="shared" si="31"/>
        <v>0</v>
      </c>
      <c r="S200" s="1258"/>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row>
    <row r="201" spans="1:54" ht="14" x14ac:dyDescent="0.15">
      <c r="A201" s="4"/>
      <c r="B201" s="1250"/>
      <c r="C201" s="264" t="str">
        <f>+pr!C45</f>
        <v>Transportes</v>
      </c>
      <c r="D201" s="43"/>
      <c r="E201" s="31">
        <f>+pr!F45</f>
        <v>0</v>
      </c>
      <c r="F201" s="31">
        <f>+pr!G45</f>
        <v>0</v>
      </c>
      <c r="G201" s="31">
        <f>+pr!H45</f>
        <v>0</v>
      </c>
      <c r="H201" s="31">
        <f>+pr!I45</f>
        <v>0</v>
      </c>
      <c r="I201" s="31">
        <f>+pr!J45</f>
        <v>0</v>
      </c>
      <c r="J201" s="31">
        <f>+pr!K45</f>
        <v>0</v>
      </c>
      <c r="K201" s="31">
        <f>+pr!L45</f>
        <v>0</v>
      </c>
      <c r="L201" s="31">
        <f>+pr!M45</f>
        <v>0</v>
      </c>
      <c r="M201" s="31">
        <f>+pr!N45</f>
        <v>0</v>
      </c>
      <c r="N201" s="31">
        <f>+pr!O45</f>
        <v>0</v>
      </c>
      <c r="O201" s="31">
        <f>+pr!P45</f>
        <v>0</v>
      </c>
      <c r="P201" s="31">
        <f>+pr!Q45</f>
        <v>0</v>
      </c>
      <c r="Q201" s="261">
        <f t="shared" si="25"/>
        <v>0</v>
      </c>
      <c r="R201" s="33">
        <f t="shared" si="31"/>
        <v>0</v>
      </c>
      <c r="S201" s="1258"/>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row>
    <row r="202" spans="1:54" ht="14" x14ac:dyDescent="0.15">
      <c r="A202" s="4"/>
      <c r="B202" s="1250"/>
      <c r="C202" s="264" t="str">
        <f>+pr!C46</f>
        <v>Viajes y varios</v>
      </c>
      <c r="D202" s="43"/>
      <c r="E202" s="31">
        <f>+pr!F46</f>
        <v>100</v>
      </c>
      <c r="F202" s="31">
        <f>+pr!G46</f>
        <v>100</v>
      </c>
      <c r="G202" s="31">
        <f>+pr!H46</f>
        <v>100</v>
      </c>
      <c r="H202" s="31">
        <f>+pr!I46</f>
        <v>100</v>
      </c>
      <c r="I202" s="31">
        <f>+pr!J46</f>
        <v>100</v>
      </c>
      <c r="J202" s="31">
        <f>+pr!K46</f>
        <v>100</v>
      </c>
      <c r="K202" s="31">
        <f>+pr!L46</f>
        <v>100</v>
      </c>
      <c r="L202" s="31">
        <f>+pr!M46</f>
        <v>100</v>
      </c>
      <c r="M202" s="31">
        <f>+pr!N46</f>
        <v>100</v>
      </c>
      <c r="N202" s="31">
        <f>+pr!O46</f>
        <v>100</v>
      </c>
      <c r="O202" s="31">
        <f>+pr!P46</f>
        <v>100</v>
      </c>
      <c r="P202" s="31">
        <f>+pr!Q46</f>
        <v>100</v>
      </c>
      <c r="Q202" s="261">
        <f t="shared" si="25"/>
        <v>1200</v>
      </c>
      <c r="R202" s="33">
        <f t="shared" si="31"/>
        <v>1.7910447761194031E-2</v>
      </c>
      <c r="S202" s="1258"/>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row>
    <row r="203" spans="1:54" ht="14" x14ac:dyDescent="0.15">
      <c r="A203" s="4"/>
      <c r="B203" s="1250"/>
      <c r="C203" s="264" t="str">
        <f>+pr!C47</f>
        <v>Asesorías</v>
      </c>
      <c r="D203" s="43"/>
      <c r="E203" s="31">
        <f>+pr!F47</f>
        <v>120</v>
      </c>
      <c r="F203" s="31">
        <f>+pr!G47</f>
        <v>120</v>
      </c>
      <c r="G203" s="31">
        <f>+pr!H47</f>
        <v>120</v>
      </c>
      <c r="H203" s="31">
        <f>+pr!I47</f>
        <v>120</v>
      </c>
      <c r="I203" s="31">
        <f>+pr!J47</f>
        <v>120</v>
      </c>
      <c r="J203" s="31">
        <f>+pr!K47</f>
        <v>120</v>
      </c>
      <c r="K203" s="31">
        <f>+pr!L47</f>
        <v>120</v>
      </c>
      <c r="L203" s="31">
        <f>+pr!M47</f>
        <v>120</v>
      </c>
      <c r="M203" s="31">
        <f>+pr!N47</f>
        <v>120</v>
      </c>
      <c r="N203" s="31">
        <f>+pr!O47</f>
        <v>120</v>
      </c>
      <c r="O203" s="31">
        <f>+pr!P47</f>
        <v>120</v>
      </c>
      <c r="P203" s="31">
        <f>+pr!Q47</f>
        <v>120</v>
      </c>
      <c r="Q203" s="261">
        <f t="shared" si="25"/>
        <v>1440</v>
      </c>
      <c r="R203" s="33">
        <f t="shared" si="31"/>
        <v>2.1492537313432834E-2</v>
      </c>
      <c r="S203" s="1258"/>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row>
    <row r="204" spans="1:54" ht="14" x14ac:dyDescent="0.15">
      <c r="A204" s="4"/>
      <c r="B204" s="1250"/>
      <c r="C204" s="264" t="str">
        <f>+pr!C48</f>
        <v>Otro (uno)</v>
      </c>
      <c r="D204" s="43"/>
      <c r="E204" s="31">
        <f>+pr!F48</f>
        <v>0</v>
      </c>
      <c r="F204" s="31">
        <f>+pr!G48</f>
        <v>0</v>
      </c>
      <c r="G204" s="31">
        <f>+pr!H48</f>
        <v>0</v>
      </c>
      <c r="H204" s="31">
        <f>+pr!I48</f>
        <v>0</v>
      </c>
      <c r="I204" s="31">
        <f>+pr!J48</f>
        <v>0</v>
      </c>
      <c r="J204" s="31">
        <f>+pr!K48</f>
        <v>0</v>
      </c>
      <c r="K204" s="31">
        <f>+pr!L48</f>
        <v>0</v>
      </c>
      <c r="L204" s="31">
        <f>+pr!M48</f>
        <v>0</v>
      </c>
      <c r="M204" s="31">
        <f>+pr!N48</f>
        <v>0</v>
      </c>
      <c r="N204" s="31">
        <f>+pr!O48</f>
        <v>0</v>
      </c>
      <c r="O204" s="31">
        <f>+pr!P48</f>
        <v>0</v>
      </c>
      <c r="P204" s="31">
        <f>+pr!Q48</f>
        <v>0</v>
      </c>
      <c r="Q204" s="261">
        <f t="shared" si="25"/>
        <v>0</v>
      </c>
      <c r="R204" s="33">
        <f t="shared" si="31"/>
        <v>0</v>
      </c>
      <c r="S204" s="1258"/>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row>
    <row r="205" spans="1:54" ht="14" x14ac:dyDescent="0.15">
      <c r="A205" s="4"/>
      <c r="B205" s="1250"/>
      <c r="C205" s="264" t="str">
        <f>+pr!C49</f>
        <v>Otro (dos)</v>
      </c>
      <c r="D205" s="43"/>
      <c r="E205" s="31">
        <f>+pr!F49</f>
        <v>0</v>
      </c>
      <c r="F205" s="31">
        <f>+pr!G49</f>
        <v>0</v>
      </c>
      <c r="G205" s="31">
        <f>+pr!H49</f>
        <v>0</v>
      </c>
      <c r="H205" s="31">
        <f>+pr!I49</f>
        <v>0</v>
      </c>
      <c r="I205" s="31">
        <f>+pr!J49</f>
        <v>0</v>
      </c>
      <c r="J205" s="31">
        <f>+pr!K49</f>
        <v>0</v>
      </c>
      <c r="K205" s="31">
        <f>+pr!L49</f>
        <v>0</v>
      </c>
      <c r="L205" s="31">
        <f>+pr!M49</f>
        <v>0</v>
      </c>
      <c r="M205" s="31">
        <f>+pr!N49</f>
        <v>0</v>
      </c>
      <c r="N205" s="31">
        <f>+pr!O49</f>
        <v>0</v>
      </c>
      <c r="O205" s="31">
        <f>+pr!P49</f>
        <v>0</v>
      </c>
      <c r="P205" s="31">
        <f>+pr!Q49</f>
        <v>0</v>
      </c>
      <c r="Q205" s="261">
        <f t="shared" si="25"/>
        <v>0</v>
      </c>
      <c r="R205" s="33">
        <f t="shared" si="31"/>
        <v>0</v>
      </c>
      <c r="S205" s="1258"/>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row>
    <row r="206" spans="1:54" ht="14" x14ac:dyDescent="0.15">
      <c r="A206" s="4"/>
      <c r="B206" s="1250"/>
      <c r="C206" s="264" t="str">
        <f>+pr!C50</f>
        <v>Otro (tres)</v>
      </c>
      <c r="D206" s="43"/>
      <c r="E206" s="31">
        <f>+pr!F50</f>
        <v>0</v>
      </c>
      <c r="F206" s="31">
        <f>+pr!G50</f>
        <v>0</v>
      </c>
      <c r="G206" s="31">
        <f>+pr!H50</f>
        <v>0</v>
      </c>
      <c r="H206" s="31">
        <f>+pr!I50</f>
        <v>0</v>
      </c>
      <c r="I206" s="31">
        <f>+pr!J50</f>
        <v>0</v>
      </c>
      <c r="J206" s="31">
        <f>+pr!K50</f>
        <v>0</v>
      </c>
      <c r="K206" s="31">
        <f>+pr!L50</f>
        <v>0</v>
      </c>
      <c r="L206" s="31">
        <f>+pr!M50</f>
        <v>0</v>
      </c>
      <c r="M206" s="31">
        <f>+pr!N50</f>
        <v>0</v>
      </c>
      <c r="N206" s="31">
        <f>+pr!O50</f>
        <v>0</v>
      </c>
      <c r="O206" s="31">
        <f>+pr!P50</f>
        <v>0</v>
      </c>
      <c r="P206" s="31">
        <f>+pr!Q50</f>
        <v>0</v>
      </c>
      <c r="Q206" s="261">
        <f t="shared" si="25"/>
        <v>0</v>
      </c>
      <c r="R206" s="33">
        <f t="shared" si="31"/>
        <v>0</v>
      </c>
      <c r="S206" s="1258"/>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row>
    <row r="207" spans="1:54" ht="20" customHeight="1" x14ac:dyDescent="0.15">
      <c r="A207" s="4"/>
      <c r="B207" s="1250"/>
      <c r="C207" s="27"/>
      <c r="D207" s="43"/>
      <c r="E207" s="31"/>
      <c r="F207" s="31"/>
      <c r="G207" s="31"/>
      <c r="H207" s="31"/>
      <c r="I207" s="31"/>
      <c r="J207" s="31"/>
      <c r="K207" s="31"/>
      <c r="L207" s="31"/>
      <c r="M207" s="31"/>
      <c r="N207" s="31"/>
      <c r="O207" s="31"/>
      <c r="P207" s="31"/>
      <c r="Q207" s="32"/>
      <c r="R207" s="33">
        <f t="shared" si="31"/>
        <v>0</v>
      </c>
      <c r="S207" s="1258"/>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row>
    <row r="208" spans="1:54" ht="14" x14ac:dyDescent="0.15">
      <c r="A208" s="4"/>
      <c r="B208" s="1250"/>
      <c r="C208" s="265" t="s">
        <v>33</v>
      </c>
      <c r="D208" s="266"/>
      <c r="E208" s="267">
        <f>+E181-E183</f>
        <v>-4960</v>
      </c>
      <c r="F208" s="267">
        <f t="shared" ref="F208:P208" si="32">+F181-F183</f>
        <v>-2610</v>
      </c>
      <c r="G208" s="267">
        <f t="shared" si="32"/>
        <v>2715</v>
      </c>
      <c r="H208" s="267">
        <f t="shared" si="32"/>
        <v>4040</v>
      </c>
      <c r="I208" s="267">
        <f t="shared" si="32"/>
        <v>2690</v>
      </c>
      <c r="J208" s="267">
        <f t="shared" si="32"/>
        <v>-960</v>
      </c>
      <c r="K208" s="267">
        <f t="shared" si="32"/>
        <v>-2585</v>
      </c>
      <c r="L208" s="267">
        <f t="shared" si="32"/>
        <v>-1610</v>
      </c>
      <c r="M208" s="267">
        <f t="shared" si="32"/>
        <v>-2610</v>
      </c>
      <c r="N208" s="267">
        <f t="shared" si="32"/>
        <v>2040</v>
      </c>
      <c r="O208" s="267">
        <f t="shared" si="32"/>
        <v>2040</v>
      </c>
      <c r="P208" s="267">
        <f t="shared" si="32"/>
        <v>2390</v>
      </c>
      <c r="Q208" s="267">
        <f t="shared" si="25"/>
        <v>580</v>
      </c>
      <c r="R208" s="277">
        <f t="shared" si="31"/>
        <v>8.6567164179104476E-3</v>
      </c>
      <c r="S208" s="1258"/>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row>
    <row r="209" spans="1:54" ht="20" customHeight="1" x14ac:dyDescent="0.15">
      <c r="A209" s="4"/>
      <c r="B209" s="1250"/>
      <c r="C209" s="27"/>
      <c r="D209" s="43"/>
      <c r="E209" s="31"/>
      <c r="F209" s="31"/>
      <c r="G209" s="31"/>
      <c r="H209" s="31"/>
      <c r="I209" s="31"/>
      <c r="J209" s="31"/>
      <c r="K209" s="31"/>
      <c r="L209" s="31"/>
      <c r="M209" s="31"/>
      <c r="N209" s="31"/>
      <c r="O209" s="31"/>
      <c r="P209" s="31"/>
      <c r="Q209" s="32"/>
      <c r="R209" s="33"/>
      <c r="S209" s="1258"/>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row>
    <row r="210" spans="1:54" ht="14" x14ac:dyDescent="0.15">
      <c r="A210" s="4"/>
      <c r="B210" s="1250"/>
      <c r="C210" s="30" t="s">
        <v>128</v>
      </c>
      <c r="D210" s="43"/>
      <c r="E210" s="38">
        <f>+pr!F57</f>
        <v>0</v>
      </c>
      <c r="F210" s="38">
        <f>+pr!G57</f>
        <v>0</v>
      </c>
      <c r="G210" s="38">
        <f>+pr!H57</f>
        <v>0</v>
      </c>
      <c r="H210" s="38">
        <f>+pr!I57</f>
        <v>0</v>
      </c>
      <c r="I210" s="38">
        <f>+pr!J57</f>
        <v>0</v>
      </c>
      <c r="J210" s="38">
        <f>+pr!K57</f>
        <v>0</v>
      </c>
      <c r="K210" s="38">
        <f>+pr!L57</f>
        <v>0</v>
      </c>
      <c r="L210" s="38">
        <f>+pr!M57</f>
        <v>0</v>
      </c>
      <c r="M210" s="38">
        <f>+pr!N57</f>
        <v>0</v>
      </c>
      <c r="N210" s="38">
        <f>+pr!O57</f>
        <v>0</v>
      </c>
      <c r="O210" s="38">
        <f>+pr!P57</f>
        <v>0</v>
      </c>
      <c r="P210" s="38">
        <f>+pr!Q57</f>
        <v>0</v>
      </c>
      <c r="Q210" s="32">
        <f>SUM(E210:P210)</f>
        <v>0</v>
      </c>
      <c r="R210" s="276">
        <f>IF(Q$170=0,0,Q210/Q$170)</f>
        <v>0</v>
      </c>
      <c r="S210" s="1258"/>
      <c r="T210" s="4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row>
    <row r="211" spans="1:54" ht="20" customHeight="1" x14ac:dyDescent="0.15">
      <c r="A211" s="4"/>
      <c r="B211" s="1250"/>
      <c r="C211" s="27"/>
      <c r="D211" s="43"/>
      <c r="E211" s="31"/>
      <c r="F211" s="31"/>
      <c r="G211" s="31"/>
      <c r="H211" s="31"/>
      <c r="I211" s="31"/>
      <c r="J211" s="31"/>
      <c r="K211" s="31"/>
      <c r="L211" s="31"/>
      <c r="M211" s="31"/>
      <c r="N211" s="31"/>
      <c r="O211" s="31"/>
      <c r="P211" s="31"/>
      <c r="Q211" s="32"/>
      <c r="R211" s="33"/>
      <c r="S211" s="1258"/>
      <c r="T211" s="4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row>
    <row r="212" spans="1:54" ht="14" x14ac:dyDescent="0.15">
      <c r="A212" s="4"/>
      <c r="B212" s="1250"/>
      <c r="C212" s="265" t="s">
        <v>146</v>
      </c>
      <c r="D212" s="266"/>
      <c r="E212" s="267">
        <f>+E208-E210</f>
        <v>-4960</v>
      </c>
      <c r="F212" s="267">
        <f t="shared" ref="F212:P212" si="33">+F208-F210</f>
        <v>-2610</v>
      </c>
      <c r="G212" s="267">
        <f t="shared" si="33"/>
        <v>2715</v>
      </c>
      <c r="H212" s="267">
        <f t="shared" si="33"/>
        <v>4040</v>
      </c>
      <c r="I212" s="267">
        <f t="shared" si="33"/>
        <v>2690</v>
      </c>
      <c r="J212" s="267">
        <f t="shared" si="33"/>
        <v>-960</v>
      </c>
      <c r="K212" s="267">
        <f t="shared" si="33"/>
        <v>-2585</v>
      </c>
      <c r="L212" s="267">
        <f t="shared" si="33"/>
        <v>-1610</v>
      </c>
      <c r="M212" s="267">
        <f t="shared" si="33"/>
        <v>-2610</v>
      </c>
      <c r="N212" s="267">
        <f t="shared" si="33"/>
        <v>2040</v>
      </c>
      <c r="O212" s="267">
        <f t="shared" si="33"/>
        <v>2040</v>
      </c>
      <c r="P212" s="267">
        <f t="shared" si="33"/>
        <v>2390</v>
      </c>
      <c r="Q212" s="267">
        <f>SUM(E212:P212)</f>
        <v>580</v>
      </c>
      <c r="R212" s="277">
        <f t="shared" ref="R212:R218" si="34">IF(Q$170=0,0,Q212/Q$170)</f>
        <v>8.6567164179104476E-3</v>
      </c>
      <c r="S212" s="1258"/>
      <c r="T212" s="4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row>
    <row r="213" spans="1:54" ht="15" customHeight="1" x14ac:dyDescent="0.15">
      <c r="A213" s="4"/>
      <c r="B213" s="1250"/>
      <c r="C213" s="27"/>
      <c r="D213" s="43"/>
      <c r="E213" s="31"/>
      <c r="F213" s="31"/>
      <c r="G213" s="31"/>
      <c r="H213" s="31"/>
      <c r="I213" s="31"/>
      <c r="J213" s="31"/>
      <c r="K213" s="31"/>
      <c r="L213" s="31"/>
      <c r="M213" s="31"/>
      <c r="N213" s="31"/>
      <c r="O213" s="31"/>
      <c r="P213" s="31"/>
      <c r="Q213" s="32"/>
      <c r="R213" s="33">
        <f t="shared" si="34"/>
        <v>0</v>
      </c>
      <c r="S213" s="1258"/>
      <c r="T213" s="4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row>
    <row r="214" spans="1:54" ht="14" x14ac:dyDescent="0.15">
      <c r="A214" s="4"/>
      <c r="B214" s="1250"/>
      <c r="C214" s="27" t="s">
        <v>133</v>
      </c>
      <c r="D214" s="43"/>
      <c r="E214" s="31">
        <f t="shared" ref="E214:Q214" si="35">E126</f>
        <v>0</v>
      </c>
      <c r="F214" s="31">
        <f t="shared" si="35"/>
        <v>0</v>
      </c>
      <c r="G214" s="31">
        <f t="shared" si="35"/>
        <v>0</v>
      </c>
      <c r="H214" s="31">
        <f t="shared" si="35"/>
        <v>0</v>
      </c>
      <c r="I214" s="31">
        <f t="shared" si="35"/>
        <v>0</v>
      </c>
      <c r="J214" s="31">
        <f t="shared" si="35"/>
        <v>0</v>
      </c>
      <c r="K214" s="31">
        <f t="shared" si="35"/>
        <v>0</v>
      </c>
      <c r="L214" s="31">
        <f t="shared" si="35"/>
        <v>0</v>
      </c>
      <c r="M214" s="31">
        <f t="shared" si="35"/>
        <v>0</v>
      </c>
      <c r="N214" s="31">
        <f t="shared" si="35"/>
        <v>0</v>
      </c>
      <c r="O214" s="31">
        <f t="shared" si="35"/>
        <v>0</v>
      </c>
      <c r="P214" s="31">
        <f t="shared" si="35"/>
        <v>0</v>
      </c>
      <c r="Q214" s="261">
        <f t="shared" si="35"/>
        <v>0</v>
      </c>
      <c r="R214" s="33">
        <f t="shared" si="34"/>
        <v>0</v>
      </c>
      <c r="S214" s="1258"/>
      <c r="T214" s="4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row>
    <row r="215" spans="1:54" ht="14" x14ac:dyDescent="0.15">
      <c r="A215" s="4"/>
      <c r="B215" s="1250"/>
      <c r="C215" s="27" t="s">
        <v>134</v>
      </c>
      <c r="D215" s="43"/>
      <c r="E215" s="31">
        <f>-E127</f>
        <v>0</v>
      </c>
      <c r="F215" s="31">
        <f t="shared" ref="F215:Q215" si="36">-F127</f>
        <v>0</v>
      </c>
      <c r="G215" s="31">
        <f t="shared" si="36"/>
        <v>0</v>
      </c>
      <c r="H215" s="31">
        <f t="shared" si="36"/>
        <v>0</v>
      </c>
      <c r="I215" s="31">
        <f t="shared" si="36"/>
        <v>0</v>
      </c>
      <c r="J215" s="31">
        <f t="shared" si="36"/>
        <v>0</v>
      </c>
      <c r="K215" s="31">
        <f t="shared" si="36"/>
        <v>0</v>
      </c>
      <c r="L215" s="31">
        <f t="shared" si="36"/>
        <v>0</v>
      </c>
      <c r="M215" s="31">
        <f t="shared" si="36"/>
        <v>0</v>
      </c>
      <c r="N215" s="31">
        <f t="shared" si="36"/>
        <v>0</v>
      </c>
      <c r="O215" s="31">
        <f t="shared" si="36"/>
        <v>0</v>
      </c>
      <c r="P215" s="31">
        <f t="shared" si="36"/>
        <v>0</v>
      </c>
      <c r="Q215" s="31">
        <f t="shared" si="36"/>
        <v>0</v>
      </c>
      <c r="R215" s="33">
        <f t="shared" si="34"/>
        <v>0</v>
      </c>
      <c r="S215" s="1258"/>
      <c r="T215" s="4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row>
    <row r="216" spans="1:54" ht="14" x14ac:dyDescent="0.15">
      <c r="A216" s="4"/>
      <c r="B216" s="1250"/>
      <c r="C216" s="27" t="s">
        <v>135</v>
      </c>
      <c r="D216" s="43"/>
      <c r="E216" s="31">
        <f t="shared" ref="E216:Q216" si="37">E128</f>
        <v>0</v>
      </c>
      <c r="F216" s="31">
        <f t="shared" si="37"/>
        <v>0</v>
      </c>
      <c r="G216" s="31">
        <f t="shared" si="37"/>
        <v>0</v>
      </c>
      <c r="H216" s="31">
        <f t="shared" si="37"/>
        <v>0</v>
      </c>
      <c r="I216" s="31">
        <f t="shared" si="37"/>
        <v>0</v>
      </c>
      <c r="J216" s="31">
        <f t="shared" si="37"/>
        <v>0</v>
      </c>
      <c r="K216" s="31">
        <f t="shared" si="37"/>
        <v>0</v>
      </c>
      <c r="L216" s="31">
        <f t="shared" si="37"/>
        <v>0</v>
      </c>
      <c r="M216" s="31">
        <f t="shared" si="37"/>
        <v>0</v>
      </c>
      <c r="N216" s="31">
        <f t="shared" si="37"/>
        <v>0</v>
      </c>
      <c r="O216" s="31">
        <f t="shared" si="37"/>
        <v>0</v>
      </c>
      <c r="P216" s="31">
        <f t="shared" si="37"/>
        <v>0</v>
      </c>
      <c r="Q216" s="261">
        <f t="shared" si="37"/>
        <v>0</v>
      </c>
      <c r="R216" s="33">
        <f t="shared" si="34"/>
        <v>0</v>
      </c>
      <c r="S216" s="1258"/>
      <c r="T216" s="4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row>
    <row r="217" spans="1:54" ht="14" x14ac:dyDescent="0.15">
      <c r="A217" s="4"/>
      <c r="B217" s="1250"/>
      <c r="C217" s="27" t="s">
        <v>136</v>
      </c>
      <c r="D217" s="43"/>
      <c r="E217" s="31">
        <f t="shared" ref="E217:Q217" si="38">E129</f>
        <v>0</v>
      </c>
      <c r="F217" s="31">
        <f t="shared" si="38"/>
        <v>0</v>
      </c>
      <c r="G217" s="31">
        <f t="shared" si="38"/>
        <v>0</v>
      </c>
      <c r="H217" s="31">
        <f t="shared" si="38"/>
        <v>0</v>
      </c>
      <c r="I217" s="31">
        <f t="shared" si="38"/>
        <v>0</v>
      </c>
      <c r="J217" s="31">
        <f t="shared" si="38"/>
        <v>0</v>
      </c>
      <c r="K217" s="31">
        <f t="shared" si="38"/>
        <v>0</v>
      </c>
      <c r="L217" s="31">
        <f t="shared" si="38"/>
        <v>0</v>
      </c>
      <c r="M217" s="31">
        <f t="shared" si="38"/>
        <v>0</v>
      </c>
      <c r="N217" s="31">
        <f t="shared" si="38"/>
        <v>0</v>
      </c>
      <c r="O217" s="31">
        <f t="shared" si="38"/>
        <v>0</v>
      </c>
      <c r="P217" s="31">
        <f t="shared" si="38"/>
        <v>0</v>
      </c>
      <c r="Q217" s="261">
        <f t="shared" si="38"/>
        <v>0</v>
      </c>
      <c r="R217" s="33">
        <f t="shared" si="34"/>
        <v>0</v>
      </c>
      <c r="S217" s="1258"/>
      <c r="T217" s="4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row>
    <row r="218" spans="1:54" ht="15" customHeight="1" x14ac:dyDescent="0.15">
      <c r="A218" s="4"/>
      <c r="B218" s="1250"/>
      <c r="C218" s="27"/>
      <c r="D218" s="43"/>
      <c r="E218" s="31"/>
      <c r="F218" s="31"/>
      <c r="G218" s="31"/>
      <c r="H218" s="31"/>
      <c r="I218" s="31"/>
      <c r="J218" s="31"/>
      <c r="K218" s="31"/>
      <c r="L218" s="31"/>
      <c r="M218" s="31"/>
      <c r="N218" s="31"/>
      <c r="O218" s="31"/>
      <c r="P218" s="31"/>
      <c r="Q218" s="32"/>
      <c r="R218" s="33">
        <f t="shared" si="34"/>
        <v>0</v>
      </c>
      <c r="S218" s="1258"/>
      <c r="T218" s="4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row>
    <row r="219" spans="1:54" ht="16" x14ac:dyDescent="0.2">
      <c r="A219" s="4"/>
      <c r="B219" s="1250"/>
      <c r="C219" s="268" t="s">
        <v>137</v>
      </c>
      <c r="D219" s="39"/>
      <c r="E219" s="35" t="str">
        <f t="shared" ref="E219:R219" si="39">E166</f>
        <v>ENE</v>
      </c>
      <c r="F219" s="35" t="str">
        <f t="shared" si="39"/>
        <v>FEB</v>
      </c>
      <c r="G219" s="35" t="str">
        <f t="shared" si="39"/>
        <v>MAR</v>
      </c>
      <c r="H219" s="35" t="str">
        <f t="shared" si="39"/>
        <v>ABR</v>
      </c>
      <c r="I219" s="35" t="str">
        <f t="shared" si="39"/>
        <v>MAY</v>
      </c>
      <c r="J219" s="35" t="str">
        <f t="shared" si="39"/>
        <v>JUN</v>
      </c>
      <c r="K219" s="35" t="str">
        <f t="shared" si="39"/>
        <v>JUL</v>
      </c>
      <c r="L219" s="35" t="str">
        <f t="shared" si="39"/>
        <v>AGO</v>
      </c>
      <c r="M219" s="35" t="str">
        <f t="shared" si="39"/>
        <v>SEPT</v>
      </c>
      <c r="N219" s="35" t="str">
        <f t="shared" si="39"/>
        <v>OCT</v>
      </c>
      <c r="O219" s="35" t="str">
        <f t="shared" si="39"/>
        <v>NOV</v>
      </c>
      <c r="P219" s="35" t="str">
        <f t="shared" si="39"/>
        <v xml:space="preserve"> DIC</v>
      </c>
      <c r="Q219" s="262" t="str">
        <f t="shared" si="39"/>
        <v>Total</v>
      </c>
      <c r="R219" s="284" t="str">
        <f t="shared" si="39"/>
        <v>%</v>
      </c>
      <c r="S219" s="1258"/>
      <c r="T219" s="4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row>
    <row r="220" spans="1:54" ht="9.75" customHeight="1" x14ac:dyDescent="0.2">
      <c r="A220" s="4"/>
      <c r="B220" s="1250"/>
      <c r="C220" s="269"/>
      <c r="D220" s="2"/>
      <c r="E220" s="270"/>
      <c r="F220" s="270"/>
      <c r="G220" s="270"/>
      <c r="H220" s="270"/>
      <c r="I220" s="270"/>
      <c r="J220" s="270"/>
      <c r="K220" s="270"/>
      <c r="L220" s="270"/>
      <c r="M220" s="270"/>
      <c r="N220" s="270"/>
      <c r="O220" s="270"/>
      <c r="P220" s="270"/>
      <c r="Q220" s="271"/>
      <c r="R220" s="33">
        <f>IF(Q$170=0,0,Q220/Q$170)</f>
        <v>0</v>
      </c>
      <c r="S220" s="1258"/>
      <c r="T220" s="4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row>
    <row r="221" spans="1:54" ht="16" x14ac:dyDescent="0.2">
      <c r="A221" s="4"/>
      <c r="B221" s="1250"/>
      <c r="C221" s="269" t="s">
        <v>293</v>
      </c>
      <c r="D221" s="2"/>
      <c r="E221" s="272">
        <f>+(E212+E214+E216)-(E215+E217)</f>
        <v>-4960</v>
      </c>
      <c r="F221" s="272">
        <f t="shared" ref="F221:P221" si="40">+(F212+F214+F216)-(F215+F217)</f>
        <v>-2610</v>
      </c>
      <c r="G221" s="272">
        <f t="shared" si="40"/>
        <v>2715</v>
      </c>
      <c r="H221" s="272">
        <f t="shared" si="40"/>
        <v>4040</v>
      </c>
      <c r="I221" s="272">
        <f t="shared" si="40"/>
        <v>2690</v>
      </c>
      <c r="J221" s="272">
        <f t="shared" si="40"/>
        <v>-960</v>
      </c>
      <c r="K221" s="272">
        <f t="shared" si="40"/>
        <v>-2585</v>
      </c>
      <c r="L221" s="272">
        <f t="shared" si="40"/>
        <v>-1610</v>
      </c>
      <c r="M221" s="272">
        <f t="shared" si="40"/>
        <v>-2610</v>
      </c>
      <c r="N221" s="272">
        <f t="shared" si="40"/>
        <v>2040</v>
      </c>
      <c r="O221" s="272">
        <f t="shared" si="40"/>
        <v>2040</v>
      </c>
      <c r="P221" s="272">
        <f t="shared" si="40"/>
        <v>2390</v>
      </c>
      <c r="Q221" s="272">
        <f>SUM(E221:P221)</f>
        <v>580</v>
      </c>
      <c r="R221" s="276">
        <f>IF(Q$170=0,0,Q221/Q$170)</f>
        <v>8.6567164179104476E-3</v>
      </c>
      <c r="S221" s="1258"/>
      <c r="T221" s="4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row>
    <row r="222" spans="1:54" ht="16" x14ac:dyDescent="0.2">
      <c r="A222" s="4"/>
      <c r="B222" s="1250"/>
      <c r="C222" s="274" t="s">
        <v>294</v>
      </c>
      <c r="D222" s="2"/>
      <c r="E222" s="257">
        <f>pr!F71</f>
        <v>1240</v>
      </c>
      <c r="F222" s="257">
        <f>pr!G71</f>
        <v>652.5</v>
      </c>
      <c r="G222" s="257">
        <f>pr!H71</f>
        <v>-678.75</v>
      </c>
      <c r="H222" s="257">
        <f>pr!I71</f>
        <v>-1010</v>
      </c>
      <c r="I222" s="257">
        <f>pr!J71</f>
        <v>-672.5</v>
      </c>
      <c r="J222" s="257">
        <f>pr!K71</f>
        <v>240</v>
      </c>
      <c r="K222" s="257">
        <f>pr!L71</f>
        <v>646.25</v>
      </c>
      <c r="L222" s="257">
        <f>pr!M71</f>
        <v>402.5</v>
      </c>
      <c r="M222" s="257">
        <f>pr!N71</f>
        <v>652.5</v>
      </c>
      <c r="N222" s="257">
        <f>pr!O71</f>
        <v>-510</v>
      </c>
      <c r="O222" s="257">
        <f>pr!P71</f>
        <v>-510</v>
      </c>
      <c r="P222" s="257">
        <f>pr!Q71</f>
        <v>-597.5</v>
      </c>
      <c r="Q222" s="291">
        <f>SUM(E222:P222)</f>
        <v>-145</v>
      </c>
      <c r="R222" s="33">
        <f>IF(Q$170=0,0,Q222/Q$170)</f>
        <v>-2.1641791044776119E-3</v>
      </c>
      <c r="S222" s="1258"/>
      <c r="T222" s="4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row>
    <row r="223" spans="1:54" ht="16" x14ac:dyDescent="0.2">
      <c r="A223" s="4"/>
      <c r="B223" s="1250"/>
      <c r="C223" s="269" t="s">
        <v>147</v>
      </c>
      <c r="D223" s="275"/>
      <c r="E223" s="32">
        <f>+E221+E222</f>
        <v>-3720</v>
      </c>
      <c r="F223" s="32">
        <f t="shared" ref="F223:P223" si="41">+F221+F222</f>
        <v>-1957.5</v>
      </c>
      <c r="G223" s="32">
        <f t="shared" si="41"/>
        <v>2036.25</v>
      </c>
      <c r="H223" s="32">
        <f t="shared" si="41"/>
        <v>3030</v>
      </c>
      <c r="I223" s="32">
        <f t="shared" si="41"/>
        <v>2017.5</v>
      </c>
      <c r="J223" s="32">
        <f t="shared" si="41"/>
        <v>-720</v>
      </c>
      <c r="K223" s="32">
        <f t="shared" si="41"/>
        <v>-1938.75</v>
      </c>
      <c r="L223" s="32">
        <f t="shared" si="41"/>
        <v>-1207.5</v>
      </c>
      <c r="M223" s="32">
        <f t="shared" si="41"/>
        <v>-1957.5</v>
      </c>
      <c r="N223" s="32">
        <f t="shared" si="41"/>
        <v>1530</v>
      </c>
      <c r="O223" s="32">
        <f t="shared" si="41"/>
        <v>1530</v>
      </c>
      <c r="P223" s="32">
        <f t="shared" si="41"/>
        <v>1792.5</v>
      </c>
      <c r="Q223" s="273">
        <f>SUM(E223:P223)</f>
        <v>435</v>
      </c>
      <c r="R223" s="276">
        <f>IF(Q$170=0,0,Q223/Q$170)</f>
        <v>6.4925373134328357E-3</v>
      </c>
      <c r="S223" s="1258"/>
      <c r="T223" s="4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row>
    <row r="224" spans="1:54" x14ac:dyDescent="0.15">
      <c r="A224" s="4"/>
      <c r="B224" s="1314"/>
      <c r="C224" s="39"/>
      <c r="D224" s="39"/>
      <c r="E224" s="1315"/>
      <c r="F224" s="1315"/>
      <c r="G224" s="1315"/>
      <c r="H224" s="1315"/>
      <c r="I224" s="1315"/>
      <c r="J224" s="1315"/>
      <c r="K224" s="1315"/>
      <c r="L224" s="1315"/>
      <c r="M224" s="1315"/>
      <c r="N224" s="1315"/>
      <c r="O224" s="1315"/>
      <c r="P224" s="1315"/>
      <c r="Q224" s="1315"/>
      <c r="R224" s="39"/>
      <c r="S224" s="1310"/>
      <c r="T224" s="4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row>
    <row r="225" spans="1:54" x14ac:dyDescent="0.15">
      <c r="A225" s="4"/>
      <c r="B225" s="4"/>
      <c r="C225" s="4"/>
      <c r="D225" s="4"/>
      <c r="E225" s="4"/>
      <c r="F225" s="4"/>
      <c r="G225" s="4"/>
      <c r="H225" s="4"/>
      <c r="I225" s="4"/>
      <c r="J225" s="4"/>
      <c r="K225" s="4"/>
      <c r="L225" s="4"/>
      <c r="M225" s="4"/>
      <c r="N225" s="4"/>
      <c r="O225" s="4"/>
      <c r="P225" s="4"/>
      <c r="Q225" s="4"/>
      <c r="R225" s="4"/>
      <c r="S225" s="4"/>
      <c r="T225" s="4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row>
    <row r="226" spans="1:54" ht="18" x14ac:dyDescent="0.15">
      <c r="A226" s="19" t="s">
        <v>452</v>
      </c>
      <c r="B226" s="2"/>
      <c r="C226" s="22"/>
      <c r="D226" s="22"/>
      <c r="E226" s="2"/>
      <c r="F226" s="2"/>
      <c r="G226" s="2"/>
      <c r="H226" s="2"/>
      <c r="I226" s="2"/>
      <c r="J226" s="2"/>
      <c r="K226" s="2"/>
      <c r="L226" s="2"/>
      <c r="M226" s="2"/>
      <c r="N226" s="2"/>
      <c r="O226" s="2"/>
      <c r="P226" s="2"/>
      <c r="Q226" s="2"/>
      <c r="R226" s="2"/>
      <c r="S226" s="4"/>
      <c r="T226" s="4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row>
    <row r="227" spans="1:54" x14ac:dyDescent="0.15">
      <c r="A227" s="4"/>
      <c r="B227" s="2"/>
      <c r="C227" s="2"/>
      <c r="D227" s="2"/>
      <c r="E227" s="2"/>
      <c r="F227" s="2"/>
      <c r="G227" s="2"/>
      <c r="H227" s="2"/>
      <c r="I227" s="2"/>
      <c r="J227" s="2"/>
      <c r="K227" s="2"/>
      <c r="L227" s="2"/>
      <c r="M227" s="2"/>
      <c r="N227" s="2"/>
      <c r="O227" s="2"/>
      <c r="P227" s="2"/>
      <c r="Q227" s="2"/>
      <c r="R227" s="2"/>
      <c r="S227" s="4"/>
      <c r="T227" s="4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row>
    <row r="228" spans="1:54" x14ac:dyDescent="0.15">
      <c r="A228" s="4"/>
      <c r="B228" s="2"/>
      <c r="C228" s="2"/>
      <c r="D228" s="2"/>
      <c r="E228" s="2"/>
      <c r="F228" s="2"/>
      <c r="G228" s="2"/>
      <c r="H228" s="2"/>
      <c r="I228" s="2"/>
      <c r="J228" s="2"/>
      <c r="K228" s="2"/>
      <c r="L228" s="2"/>
      <c r="M228" s="2"/>
      <c r="N228" s="2"/>
      <c r="O228" s="2"/>
      <c r="P228" s="2"/>
      <c r="Q228" s="2"/>
      <c r="R228" s="2"/>
      <c r="S228" s="4"/>
      <c r="T228" s="4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row>
    <row r="229" spans="1:54" x14ac:dyDescent="0.15">
      <c r="A229" s="4"/>
      <c r="B229" s="2"/>
      <c r="C229" s="2"/>
      <c r="D229" s="2"/>
      <c r="E229" s="2"/>
      <c r="F229" s="2"/>
      <c r="G229" s="2"/>
      <c r="H229" s="2"/>
      <c r="I229" s="2"/>
      <c r="J229" s="2"/>
      <c r="K229" s="2"/>
      <c r="L229" s="2"/>
      <c r="M229" s="2"/>
      <c r="N229" s="2"/>
      <c r="O229" s="2"/>
      <c r="P229" s="2"/>
      <c r="Q229" s="2"/>
      <c r="R229" s="2"/>
      <c r="S229" s="4"/>
      <c r="T229" s="4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x14ac:dyDescent="0.15">
      <c r="A230" s="4"/>
      <c r="B230" s="2"/>
      <c r="C230" s="2"/>
      <c r="D230" s="2"/>
      <c r="E230" s="2"/>
      <c r="F230" s="2"/>
      <c r="G230" s="2"/>
      <c r="H230" s="2"/>
      <c r="I230" s="2"/>
      <c r="J230" s="2"/>
      <c r="K230" s="2"/>
      <c r="L230" s="2"/>
      <c r="M230" s="2"/>
      <c r="N230" s="2"/>
      <c r="O230" s="2"/>
      <c r="P230" s="2"/>
      <c r="Q230" s="2"/>
      <c r="R230" s="2"/>
      <c r="S230" s="4"/>
      <c r="T230" s="4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row>
    <row r="231" spans="1:54" x14ac:dyDescent="0.15">
      <c r="A231" s="4"/>
      <c r="B231" s="2"/>
      <c r="C231" s="2"/>
      <c r="D231" s="2"/>
      <c r="E231" s="2"/>
      <c r="F231" s="2"/>
      <c r="G231" s="2"/>
      <c r="H231" s="2"/>
      <c r="I231" s="2"/>
      <c r="J231" s="2"/>
      <c r="K231" s="2"/>
      <c r="L231" s="2"/>
      <c r="M231" s="2"/>
      <c r="N231" s="2"/>
      <c r="O231" s="2"/>
      <c r="P231" s="2"/>
      <c r="Q231" s="2"/>
      <c r="R231" s="2"/>
      <c r="S231" s="4"/>
      <c r="T231" s="4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row>
    <row r="232" spans="1:54" x14ac:dyDescent="0.15">
      <c r="A232" s="4"/>
      <c r="B232" s="2"/>
      <c r="C232" s="2"/>
      <c r="D232" s="2"/>
      <c r="E232" s="2"/>
      <c r="F232" s="2"/>
      <c r="G232" s="2"/>
      <c r="H232" s="2"/>
      <c r="I232" s="2"/>
      <c r="J232" s="2"/>
      <c r="K232" s="2"/>
      <c r="L232" s="2"/>
      <c r="M232" s="2"/>
      <c r="N232" s="2"/>
      <c r="O232" s="2"/>
      <c r="P232" s="2"/>
      <c r="Q232" s="2"/>
      <c r="R232" s="2"/>
      <c r="S232" s="4"/>
      <c r="T232" s="4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row>
    <row r="233" spans="1:54" x14ac:dyDescent="0.15">
      <c r="A233" s="4"/>
      <c r="B233" s="2"/>
      <c r="C233" s="2"/>
      <c r="D233" s="2"/>
      <c r="E233" s="2"/>
      <c r="F233" s="2"/>
      <c r="G233" s="2"/>
      <c r="H233" s="2"/>
      <c r="I233" s="2"/>
      <c r="J233" s="2"/>
      <c r="K233" s="2"/>
      <c r="L233" s="2"/>
      <c r="M233" s="2"/>
      <c r="N233" s="2"/>
      <c r="O233" s="2"/>
      <c r="P233" s="2"/>
      <c r="Q233" s="2"/>
      <c r="R233" s="2"/>
      <c r="S233" s="4"/>
      <c r="T233" s="4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row>
    <row r="234" spans="1:54" x14ac:dyDescent="0.15">
      <c r="A234" s="4"/>
      <c r="B234" s="2"/>
      <c r="C234" s="2"/>
      <c r="D234" s="2"/>
      <c r="E234" s="2"/>
      <c r="F234" s="2"/>
      <c r="G234" s="2"/>
      <c r="H234" s="2"/>
      <c r="I234" s="2"/>
      <c r="J234" s="2"/>
      <c r="K234" s="2"/>
      <c r="L234" s="2"/>
      <c r="M234" s="2"/>
      <c r="N234" s="2"/>
      <c r="O234" s="2"/>
      <c r="P234" s="2"/>
      <c r="Q234" s="2"/>
      <c r="R234" s="2"/>
      <c r="S234" s="4"/>
      <c r="T234" s="4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row>
    <row r="235" spans="1:54" x14ac:dyDescent="0.15">
      <c r="A235" s="4"/>
      <c r="B235" s="2"/>
      <c r="C235" s="2"/>
      <c r="D235" s="2"/>
      <c r="E235" s="2"/>
      <c r="F235" s="2"/>
      <c r="G235" s="2"/>
      <c r="H235" s="2"/>
      <c r="I235" s="2"/>
      <c r="J235" s="2"/>
      <c r="K235" s="2"/>
      <c r="L235" s="2"/>
      <c r="M235" s="2"/>
      <c r="N235" s="2"/>
      <c r="O235" s="2"/>
      <c r="P235" s="2"/>
      <c r="Q235" s="2"/>
      <c r="R235" s="2"/>
      <c r="S235" s="4"/>
      <c r="T235" s="4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x14ac:dyDescent="0.15">
      <c r="A236" s="4"/>
      <c r="B236" s="2"/>
      <c r="C236" s="2"/>
      <c r="D236" s="2"/>
      <c r="E236" s="2"/>
      <c r="F236" s="2"/>
      <c r="G236" s="2"/>
      <c r="H236" s="2"/>
      <c r="I236" s="2"/>
      <c r="J236" s="2"/>
      <c r="K236" s="2"/>
      <c r="L236" s="2"/>
      <c r="M236" s="2"/>
      <c r="N236" s="2"/>
      <c r="O236" s="2"/>
      <c r="P236" s="2"/>
      <c r="Q236" s="2"/>
      <c r="R236" s="2"/>
      <c r="S236" s="4"/>
      <c r="T236" s="4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row>
    <row r="237" spans="1:54" x14ac:dyDescent="0.15">
      <c r="A237" s="4"/>
      <c r="B237" s="2"/>
      <c r="C237" s="2"/>
      <c r="D237" s="2"/>
      <c r="E237" s="2"/>
      <c r="F237" s="2"/>
      <c r="G237" s="2"/>
      <c r="H237" s="2"/>
      <c r="I237" s="2"/>
      <c r="J237" s="2"/>
      <c r="K237" s="2"/>
      <c r="L237" s="2"/>
      <c r="M237" s="2"/>
      <c r="N237" s="2"/>
      <c r="O237" s="2"/>
      <c r="P237" s="2"/>
      <c r="Q237" s="2"/>
      <c r="R237" s="2"/>
      <c r="S237" s="4"/>
      <c r="T237" s="4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x14ac:dyDescent="0.15">
      <c r="A238" s="4"/>
      <c r="B238" s="2"/>
      <c r="C238" s="2"/>
      <c r="D238" s="2"/>
      <c r="E238" s="2"/>
      <c r="F238" s="2"/>
      <c r="G238" s="2"/>
      <c r="H238" s="2"/>
      <c r="I238" s="2"/>
      <c r="J238" s="2"/>
      <c r="K238" s="2"/>
      <c r="L238" s="2"/>
      <c r="M238" s="2"/>
      <c r="N238" s="2"/>
      <c r="O238" s="2"/>
      <c r="P238" s="2"/>
      <c r="Q238" s="2"/>
      <c r="R238" s="2"/>
      <c r="S238" s="4"/>
      <c r="T238" s="4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row>
    <row r="239" spans="1:54" x14ac:dyDescent="0.15">
      <c r="A239" s="4"/>
      <c r="B239" s="2"/>
      <c r="C239" s="2"/>
      <c r="D239" s="2"/>
      <c r="E239" s="2"/>
      <c r="F239" s="2"/>
      <c r="G239" s="2"/>
      <c r="H239" s="2"/>
      <c r="I239" s="2"/>
      <c r="J239" s="2"/>
      <c r="K239" s="2"/>
      <c r="L239" s="2"/>
      <c r="M239" s="2"/>
      <c r="N239" s="2"/>
      <c r="O239" s="2"/>
      <c r="P239" s="2"/>
      <c r="Q239" s="2"/>
      <c r="R239" s="2"/>
      <c r="S239" s="4"/>
      <c r="T239" s="4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row>
    <row r="240" spans="1:54" x14ac:dyDescent="0.15">
      <c r="A240" s="4"/>
      <c r="B240" s="2"/>
      <c r="C240" s="2"/>
      <c r="D240" s="2"/>
      <c r="E240" s="2"/>
      <c r="F240" s="2"/>
      <c r="G240" s="2"/>
      <c r="H240" s="2"/>
      <c r="I240" s="2"/>
      <c r="J240" s="2"/>
      <c r="K240" s="2"/>
      <c r="L240" s="2"/>
      <c r="M240" s="2"/>
      <c r="N240" s="2"/>
      <c r="O240" s="2"/>
      <c r="P240" s="2"/>
      <c r="Q240" s="2"/>
      <c r="R240" s="2"/>
      <c r="S240" s="4"/>
      <c r="T240" s="4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row>
    <row r="241" spans="1:54" x14ac:dyDescent="0.15">
      <c r="A241" s="4"/>
      <c r="B241" s="2"/>
      <c r="C241" s="2"/>
      <c r="D241" s="2"/>
      <c r="E241" s="2"/>
      <c r="F241" s="2"/>
      <c r="G241" s="2"/>
      <c r="H241" s="2"/>
      <c r="I241" s="2"/>
      <c r="J241" s="2"/>
      <c r="K241" s="2"/>
      <c r="L241" s="2"/>
      <c r="M241" s="2"/>
      <c r="N241" s="2"/>
      <c r="O241" s="2"/>
      <c r="P241" s="2"/>
      <c r="Q241" s="2"/>
      <c r="R241" s="2"/>
      <c r="S241" s="4"/>
      <c r="T241" s="4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row>
    <row r="242" spans="1:54" x14ac:dyDescent="0.15">
      <c r="A242" s="4"/>
      <c r="B242" s="2"/>
      <c r="C242" s="2"/>
      <c r="D242" s="2"/>
      <c r="E242" s="2"/>
      <c r="F242" s="2"/>
      <c r="G242" s="2"/>
      <c r="H242" s="2"/>
      <c r="I242" s="2"/>
      <c r="J242" s="2"/>
      <c r="K242" s="2"/>
      <c r="L242" s="2"/>
      <c r="M242" s="2"/>
      <c r="N242" s="2"/>
      <c r="O242" s="2"/>
      <c r="P242" s="2"/>
      <c r="Q242" s="2"/>
      <c r="R242" s="2"/>
      <c r="S242" s="4"/>
      <c r="T242" s="4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row>
    <row r="243" spans="1:54" x14ac:dyDescent="0.15">
      <c r="A243" s="4"/>
      <c r="B243" s="2"/>
      <c r="C243" s="2"/>
      <c r="D243" s="2"/>
      <c r="E243" s="2"/>
      <c r="F243" s="2"/>
      <c r="G243" s="2"/>
      <c r="H243" s="2"/>
      <c r="I243" s="2"/>
      <c r="J243" s="2"/>
      <c r="K243" s="2"/>
      <c r="L243" s="2"/>
      <c r="M243" s="2"/>
      <c r="N243" s="2"/>
      <c r="O243" s="2"/>
      <c r="P243" s="2"/>
      <c r="Q243" s="2"/>
      <c r="R243" s="2"/>
      <c r="S243" s="4"/>
      <c r="T243" s="4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row>
    <row r="244" spans="1:54" x14ac:dyDescent="0.15">
      <c r="A244" s="4"/>
      <c r="B244" s="2"/>
      <c r="C244" s="2"/>
      <c r="D244" s="2"/>
      <c r="E244" s="2"/>
      <c r="F244" s="2"/>
      <c r="G244" s="2"/>
      <c r="H244" s="2"/>
      <c r="I244" s="2"/>
      <c r="J244" s="2"/>
      <c r="K244" s="2"/>
      <c r="L244" s="2"/>
      <c r="M244" s="2"/>
      <c r="N244" s="2"/>
      <c r="O244" s="2"/>
      <c r="P244" s="2"/>
      <c r="Q244" s="2"/>
      <c r="R244" s="2"/>
      <c r="S244" s="4"/>
      <c r="T244" s="4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row>
    <row r="245" spans="1:54" x14ac:dyDescent="0.15">
      <c r="A245" s="4"/>
      <c r="B245" s="2"/>
      <c r="C245" s="2"/>
      <c r="D245" s="2"/>
      <c r="E245" s="2"/>
      <c r="F245" s="2"/>
      <c r="G245" s="2"/>
      <c r="H245" s="2"/>
      <c r="I245" s="2"/>
      <c r="J245" s="2"/>
      <c r="K245" s="2"/>
      <c r="L245" s="2"/>
      <c r="M245" s="2"/>
      <c r="N245" s="2"/>
      <c r="O245" s="2"/>
      <c r="P245" s="2"/>
      <c r="Q245" s="2"/>
      <c r="R245" s="2"/>
      <c r="S245" s="4"/>
      <c r="T245" s="4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row>
    <row r="246" spans="1:54" x14ac:dyDescent="0.15">
      <c r="A246" s="4"/>
      <c r="B246" s="2"/>
      <c r="C246" s="2"/>
      <c r="D246" s="2"/>
      <c r="E246" s="2"/>
      <c r="F246" s="2"/>
      <c r="G246" s="2"/>
      <c r="H246" s="2"/>
      <c r="I246" s="2"/>
      <c r="J246" s="2"/>
      <c r="K246" s="2"/>
      <c r="L246" s="2"/>
      <c r="M246" s="2"/>
      <c r="N246" s="2"/>
      <c r="O246" s="2"/>
      <c r="P246" s="2"/>
      <c r="Q246" s="2"/>
      <c r="R246" s="2"/>
      <c r="S246" s="4"/>
      <c r="T246" s="4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row>
    <row r="247" spans="1:54" x14ac:dyDescent="0.15">
      <c r="A247" s="4"/>
      <c r="B247" s="2"/>
      <c r="C247" s="2"/>
      <c r="D247" s="2"/>
      <c r="E247" s="2"/>
      <c r="F247" s="2"/>
      <c r="G247" s="2"/>
      <c r="H247" s="2"/>
      <c r="I247" s="2"/>
      <c r="J247" s="2"/>
      <c r="K247" s="2"/>
      <c r="L247" s="2"/>
      <c r="M247" s="2"/>
      <c r="N247" s="2"/>
      <c r="O247" s="2"/>
      <c r="P247" s="2"/>
      <c r="Q247" s="2"/>
      <c r="R247" s="2"/>
      <c r="S247" s="4"/>
      <c r="T247" s="4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row>
    <row r="248" spans="1:54" x14ac:dyDescent="0.15">
      <c r="A248" s="4"/>
      <c r="B248" s="4"/>
      <c r="C248" s="4"/>
      <c r="D248" s="4"/>
      <c r="E248" s="4"/>
      <c r="F248" s="4"/>
      <c r="G248" s="4"/>
      <c r="H248" s="4"/>
      <c r="I248" s="4"/>
      <c r="J248" s="4"/>
      <c r="K248" s="4"/>
      <c r="L248" s="4"/>
      <c r="M248" s="4"/>
      <c r="N248" s="4"/>
      <c r="O248" s="4"/>
      <c r="P248" s="4"/>
      <c r="Q248" s="4"/>
      <c r="R248" s="4"/>
      <c r="S248" s="4"/>
      <c r="T248" s="4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row>
    <row r="249" spans="1:54" x14ac:dyDescent="0.15">
      <c r="A249" s="4"/>
      <c r="B249" s="4"/>
      <c r="C249" s="4"/>
      <c r="D249" s="4"/>
      <c r="E249" s="4"/>
      <c r="F249" s="4"/>
      <c r="G249" s="4"/>
      <c r="H249" s="4"/>
      <c r="I249" s="4"/>
      <c r="J249" s="4"/>
      <c r="K249" s="4"/>
      <c r="L249" s="4"/>
      <c r="M249" s="4"/>
      <c r="N249" s="4"/>
      <c r="O249" s="4"/>
      <c r="P249" s="4"/>
      <c r="Q249" s="4"/>
      <c r="R249" s="4"/>
      <c r="S249" s="4"/>
      <c r="T249" s="4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row>
    <row r="250" spans="1:54" x14ac:dyDescent="0.15">
      <c r="A250" s="41"/>
      <c r="B250" s="41"/>
      <c r="C250" s="41"/>
      <c r="D250" s="41"/>
      <c r="E250" s="41"/>
      <c r="F250" s="41"/>
      <c r="G250" s="41"/>
      <c r="H250" s="41"/>
      <c r="I250" s="41"/>
      <c r="J250" s="41"/>
      <c r="K250" s="41"/>
      <c r="L250" s="41"/>
      <c r="M250" s="41"/>
      <c r="N250" s="41"/>
      <c r="O250" s="41"/>
      <c r="P250" s="41"/>
      <c r="Q250" s="41"/>
      <c r="R250" s="41"/>
      <c r="S250" s="41"/>
      <c r="T250" s="4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row>
    <row r="251" spans="1:54" x14ac:dyDescent="0.15">
      <c r="A251" s="41"/>
      <c r="B251" s="41"/>
      <c r="C251" s="41"/>
      <c r="D251" s="41"/>
      <c r="E251" s="41"/>
      <c r="F251" s="41"/>
      <c r="G251" s="41"/>
      <c r="H251" s="41"/>
      <c r="I251" s="41"/>
      <c r="J251" s="41"/>
      <c r="K251" s="41"/>
      <c r="L251" s="41"/>
      <c r="M251" s="41"/>
      <c r="N251" s="41"/>
      <c r="O251" s="41"/>
      <c r="P251" s="41"/>
      <c r="Q251" s="41"/>
      <c r="R251" s="41"/>
      <c r="S251" s="41"/>
      <c r="T251" s="4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row>
    <row r="252" spans="1:54" x14ac:dyDescent="0.15">
      <c r="A252" s="41"/>
      <c r="B252" s="41"/>
      <c r="C252" s="41"/>
      <c r="D252" s="41"/>
      <c r="E252" s="41"/>
      <c r="F252" s="41"/>
      <c r="G252" s="41"/>
      <c r="H252" s="41"/>
      <c r="I252" s="41"/>
      <c r="J252" s="41"/>
      <c r="K252" s="41"/>
      <c r="L252" s="41"/>
      <c r="M252" s="41"/>
      <c r="N252" s="41"/>
      <c r="O252" s="41"/>
      <c r="P252" s="41"/>
      <c r="Q252" s="41"/>
      <c r="R252" s="41"/>
      <c r="S252" s="41"/>
      <c r="T252" s="4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row>
    <row r="253" spans="1:54" x14ac:dyDescent="0.15">
      <c r="A253" s="41"/>
      <c r="B253" s="41"/>
      <c r="C253" s="41"/>
      <c r="D253" s="41"/>
      <c r="E253" s="1"/>
      <c r="F253" s="1"/>
      <c r="G253" s="1"/>
      <c r="H253" s="1"/>
      <c r="I253" s="1"/>
      <c r="J253" s="1"/>
      <c r="K253" s="1"/>
      <c r="L253" s="1"/>
      <c r="M253" s="1"/>
      <c r="N253" s="1"/>
      <c r="O253" s="1"/>
      <c r="P253" s="1"/>
      <c r="Q253" s="41"/>
      <c r="R253" s="41"/>
      <c r="S253" s="41"/>
      <c r="T253" s="4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row>
    <row r="254" spans="1:54" x14ac:dyDescent="0.15">
      <c r="A254" s="41"/>
      <c r="B254" s="41"/>
      <c r="C254" s="41"/>
      <c r="D254" s="41"/>
      <c r="E254" s="1"/>
      <c r="F254" s="1"/>
      <c r="G254" s="1"/>
      <c r="H254" s="1"/>
      <c r="I254" s="1"/>
      <c r="J254" s="1"/>
      <c r="K254" s="1"/>
      <c r="L254" s="1"/>
      <c r="M254" s="1"/>
      <c r="N254" s="1"/>
      <c r="O254" s="1"/>
      <c r="P254" s="1"/>
      <c r="Q254" s="41"/>
      <c r="R254" s="41"/>
      <c r="S254" s="41"/>
      <c r="T254" s="4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row>
    <row r="255" spans="1:54" x14ac:dyDescent="0.15">
      <c r="A255" s="41"/>
      <c r="B255" s="41"/>
      <c r="C255" s="41"/>
      <c r="D255" s="41"/>
      <c r="E255" s="41"/>
      <c r="F255" s="41"/>
      <c r="G255" s="41"/>
      <c r="H255" s="41"/>
      <c r="I255" s="41"/>
      <c r="J255" s="41"/>
      <c r="K255" s="41"/>
      <c r="L255" s="41"/>
      <c r="M255" s="41"/>
      <c r="N255" s="41"/>
      <c r="O255" s="41"/>
      <c r="P255" s="41"/>
      <c r="Q255" s="41"/>
      <c r="R255" s="41"/>
      <c r="S255" s="41"/>
      <c r="T255" s="4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row>
    <row r="256" spans="1:54" x14ac:dyDescent="0.15">
      <c r="A256" s="41"/>
      <c r="B256" s="41"/>
      <c r="C256" s="41"/>
      <c r="D256" s="41"/>
      <c r="E256" s="41"/>
      <c r="F256" s="41"/>
      <c r="G256" s="41"/>
      <c r="H256" s="41"/>
      <c r="I256" s="41"/>
      <c r="J256" s="41"/>
      <c r="K256" s="41"/>
      <c r="L256" s="41"/>
      <c r="M256" s="41"/>
      <c r="N256" s="41"/>
      <c r="O256" s="41"/>
      <c r="P256" s="41"/>
      <c r="Q256" s="41"/>
      <c r="R256" s="41"/>
      <c r="S256" s="41"/>
      <c r="T256" s="4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row>
    <row r="257" spans="1:54" x14ac:dyDescent="0.15">
      <c r="A257" s="41"/>
      <c r="B257" s="41"/>
      <c r="C257" s="41"/>
      <c r="D257" s="41"/>
      <c r="E257" s="41"/>
      <c r="F257" s="41"/>
      <c r="G257" s="41"/>
      <c r="H257" s="41"/>
      <c r="I257" s="41"/>
      <c r="J257" s="41"/>
      <c r="K257" s="41"/>
      <c r="L257" s="41"/>
      <c r="M257" s="41"/>
      <c r="N257" s="41"/>
      <c r="O257" s="41"/>
      <c r="P257" s="41"/>
      <c r="Q257" s="41"/>
      <c r="R257" s="41"/>
      <c r="S257" s="41"/>
      <c r="T257" s="4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row>
    <row r="258" spans="1:54" x14ac:dyDescent="0.15">
      <c r="A258" s="41"/>
      <c r="B258" s="41"/>
      <c r="C258" s="41"/>
      <c r="D258" s="41"/>
      <c r="E258" s="41"/>
      <c r="F258" s="41"/>
      <c r="G258" s="41"/>
      <c r="H258" s="41"/>
      <c r="I258" s="41"/>
      <c r="J258" s="41"/>
      <c r="K258" s="41"/>
      <c r="L258" s="41"/>
      <c r="M258" s="41"/>
      <c r="N258" s="41"/>
      <c r="O258" s="41"/>
      <c r="P258" s="41"/>
      <c r="Q258" s="41"/>
      <c r="R258" s="41"/>
      <c r="S258" s="41"/>
      <c r="T258" s="4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row>
    <row r="259" spans="1:54" x14ac:dyDescent="0.15">
      <c r="A259" s="41"/>
      <c r="B259" s="41"/>
      <c r="C259" s="41"/>
      <c r="D259" s="41"/>
      <c r="E259" s="41"/>
      <c r="F259" s="41"/>
      <c r="G259" s="41"/>
      <c r="H259" s="41"/>
      <c r="I259" s="41"/>
      <c r="J259" s="41"/>
      <c r="K259" s="41"/>
      <c r="L259" s="41"/>
      <c r="M259" s="41"/>
      <c r="N259" s="41"/>
      <c r="O259" s="41"/>
      <c r="P259" s="41"/>
      <c r="Q259" s="41"/>
      <c r="R259" s="41"/>
      <c r="S259" s="41"/>
      <c r="T259" s="4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row>
    <row r="260" spans="1:54" x14ac:dyDescent="0.15">
      <c r="A260" s="41"/>
      <c r="B260" s="41"/>
      <c r="C260" s="41"/>
      <c r="D260" s="41"/>
      <c r="E260" s="41"/>
      <c r="F260" s="41"/>
      <c r="G260" s="41"/>
      <c r="H260" s="41"/>
      <c r="I260" s="41"/>
      <c r="J260" s="41"/>
      <c r="K260" s="41"/>
      <c r="L260" s="41"/>
      <c r="M260" s="41"/>
      <c r="N260" s="41"/>
      <c r="O260" s="41"/>
      <c r="P260" s="41"/>
      <c r="Q260" s="41"/>
      <c r="R260" s="41"/>
      <c r="S260" s="41"/>
      <c r="T260" s="4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row>
    <row r="261" spans="1:54" x14ac:dyDescent="0.15">
      <c r="A261" s="41"/>
      <c r="B261" s="41"/>
      <c r="C261" s="41"/>
      <c r="D261" s="41"/>
      <c r="E261" s="41"/>
      <c r="F261" s="41"/>
      <c r="G261" s="41"/>
      <c r="H261" s="41"/>
      <c r="I261" s="41"/>
      <c r="J261" s="41"/>
      <c r="K261" s="41"/>
      <c r="L261" s="41"/>
      <c r="M261" s="41"/>
      <c r="N261" s="41"/>
      <c r="O261" s="41"/>
      <c r="P261" s="41"/>
      <c r="Q261" s="41"/>
      <c r="R261" s="41"/>
      <c r="S261" s="41"/>
      <c r="T261" s="4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row>
    <row r="262" spans="1:54" x14ac:dyDescent="0.15">
      <c r="A262" s="41"/>
      <c r="B262" s="41"/>
      <c r="C262" s="41"/>
      <c r="D262" s="41"/>
      <c r="E262" s="41"/>
      <c r="F262" s="41"/>
      <c r="G262" s="41"/>
      <c r="H262" s="41"/>
      <c r="I262" s="41"/>
      <c r="J262" s="41"/>
      <c r="K262" s="41"/>
      <c r="L262" s="41"/>
      <c r="M262" s="41"/>
      <c r="N262" s="41"/>
      <c r="O262" s="41"/>
      <c r="P262" s="41"/>
      <c r="Q262" s="41"/>
      <c r="R262" s="41"/>
      <c r="S262" s="41"/>
      <c r="T262" s="4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row>
    <row r="263" spans="1:54" x14ac:dyDescent="0.15">
      <c r="A263" s="41"/>
      <c r="B263" s="41"/>
      <c r="C263" s="41"/>
      <c r="D263" s="41"/>
      <c r="E263" s="41"/>
      <c r="F263" s="41"/>
      <c r="G263" s="41"/>
      <c r="H263" s="41"/>
      <c r="I263" s="41"/>
      <c r="J263" s="41"/>
      <c r="K263" s="41"/>
      <c r="L263" s="41"/>
      <c r="M263" s="41"/>
      <c r="N263" s="41"/>
      <c r="O263" s="41"/>
      <c r="P263" s="41"/>
      <c r="Q263" s="41"/>
      <c r="R263" s="41"/>
      <c r="S263" s="41"/>
      <c r="T263" s="4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row>
    <row r="264" spans="1:54" x14ac:dyDescent="0.15">
      <c r="A264" s="41"/>
      <c r="B264" s="41"/>
      <c r="C264" s="41"/>
      <c r="D264" s="41"/>
      <c r="E264" s="41"/>
      <c r="F264" s="41"/>
      <c r="G264" s="41"/>
      <c r="H264" s="41"/>
      <c r="I264" s="41"/>
      <c r="J264" s="41"/>
      <c r="K264" s="41"/>
      <c r="L264" s="41"/>
      <c r="M264" s="41"/>
      <c r="N264" s="41"/>
      <c r="O264" s="41"/>
      <c r="P264" s="41"/>
      <c r="Q264" s="41"/>
      <c r="R264" s="41"/>
      <c r="S264" s="41"/>
      <c r="T264" s="4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row>
    <row r="265" spans="1:54" x14ac:dyDescent="0.15">
      <c r="A265" s="41"/>
      <c r="B265" s="41"/>
      <c r="C265" s="41"/>
      <c r="D265" s="41"/>
      <c r="E265" s="41"/>
      <c r="F265" s="41"/>
      <c r="G265" s="41"/>
      <c r="H265" s="41"/>
      <c r="I265" s="41"/>
      <c r="J265" s="41"/>
      <c r="K265" s="41"/>
      <c r="L265" s="41"/>
      <c r="M265" s="41"/>
      <c r="N265" s="41"/>
      <c r="O265" s="41"/>
      <c r="P265" s="41"/>
      <c r="Q265" s="41"/>
      <c r="R265" s="41"/>
      <c r="S265" s="41"/>
      <c r="T265" s="4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row>
    <row r="266" spans="1:54" x14ac:dyDescent="0.15">
      <c r="A266" s="41"/>
      <c r="B266" s="41"/>
      <c r="C266" s="41"/>
      <c r="D266" s="41"/>
      <c r="E266" s="41"/>
      <c r="F266" s="41"/>
      <c r="G266" s="41"/>
      <c r="H266" s="41"/>
      <c r="I266" s="41"/>
      <c r="J266" s="41"/>
      <c r="K266" s="41"/>
      <c r="L266" s="41"/>
      <c r="M266" s="41"/>
      <c r="N266" s="41"/>
      <c r="O266" s="41"/>
      <c r="P266" s="41"/>
      <c r="Q266" s="41"/>
      <c r="R266" s="41"/>
      <c r="S266" s="41"/>
      <c r="T266" s="4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x14ac:dyDescent="0.15">
      <c r="A267" s="41"/>
      <c r="B267" s="41"/>
      <c r="C267" s="41"/>
      <c r="D267" s="41"/>
      <c r="E267" s="41"/>
      <c r="F267" s="41"/>
      <c r="G267" s="41"/>
      <c r="H267" s="41"/>
      <c r="I267" s="41"/>
      <c r="J267" s="41"/>
      <c r="K267" s="41"/>
      <c r="L267" s="41"/>
      <c r="M267" s="41"/>
      <c r="N267" s="41"/>
      <c r="O267" s="41"/>
      <c r="P267" s="41"/>
      <c r="Q267" s="41"/>
      <c r="R267" s="41"/>
      <c r="S267" s="41"/>
      <c r="T267" s="4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row>
    <row r="268" spans="1:54" x14ac:dyDescent="0.15">
      <c r="A268" s="41"/>
      <c r="B268" s="41"/>
      <c r="C268" s="41"/>
      <c r="D268" s="41"/>
      <c r="E268" s="41"/>
      <c r="F268" s="41"/>
      <c r="G268" s="41"/>
      <c r="H268" s="41"/>
      <c r="I268" s="41"/>
      <c r="J268" s="41"/>
      <c r="K268" s="41"/>
      <c r="L268" s="41"/>
      <c r="M268" s="41"/>
      <c r="N268" s="41"/>
      <c r="O268" s="41"/>
      <c r="P268" s="41"/>
      <c r="Q268" s="41"/>
      <c r="R268" s="41"/>
      <c r="S268" s="41"/>
      <c r="T268" s="4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row>
    <row r="269" spans="1:54" x14ac:dyDescent="0.15">
      <c r="A269" s="41"/>
      <c r="B269" s="41"/>
      <c r="C269" s="41"/>
      <c r="D269" s="41"/>
      <c r="E269" s="41"/>
      <c r="F269" s="41"/>
      <c r="G269" s="41"/>
      <c r="H269" s="41"/>
      <c r="I269" s="41"/>
      <c r="J269" s="41"/>
      <c r="K269" s="41"/>
      <c r="L269" s="41"/>
      <c r="M269" s="41"/>
      <c r="N269" s="41"/>
      <c r="O269" s="41"/>
      <c r="P269" s="41"/>
      <c r="Q269" s="41"/>
      <c r="R269" s="41"/>
      <c r="S269" s="41"/>
      <c r="T269" s="4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row>
    <row r="270" spans="1:54" x14ac:dyDescent="0.15">
      <c r="A270" s="41"/>
      <c r="B270" s="41"/>
      <c r="C270" s="41"/>
      <c r="D270" s="41"/>
      <c r="E270" s="41"/>
      <c r="F270" s="41"/>
      <c r="G270" s="41"/>
      <c r="H270" s="41"/>
      <c r="I270" s="41"/>
      <c r="J270" s="41"/>
      <c r="K270" s="41"/>
      <c r="L270" s="41"/>
      <c r="M270" s="41"/>
      <c r="N270" s="41"/>
      <c r="O270" s="41"/>
      <c r="P270" s="41"/>
      <c r="Q270" s="41"/>
      <c r="R270" s="41"/>
      <c r="S270" s="41"/>
      <c r="T270" s="4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row>
    <row r="271" spans="1:54" x14ac:dyDescent="0.15">
      <c r="A271" s="41"/>
      <c r="B271" s="41"/>
      <c r="C271" s="41"/>
      <c r="D271" s="41"/>
      <c r="E271" s="41"/>
      <c r="F271" s="41"/>
      <c r="G271" s="41"/>
      <c r="H271" s="41"/>
      <c r="I271" s="41"/>
      <c r="J271" s="41"/>
      <c r="K271" s="41"/>
      <c r="L271" s="41"/>
      <c r="M271" s="41"/>
      <c r="N271" s="41"/>
      <c r="O271" s="41"/>
      <c r="P271" s="41"/>
      <c r="Q271" s="41"/>
      <c r="R271" s="41"/>
      <c r="S271" s="41"/>
      <c r="T271" s="4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row>
    <row r="272" spans="1:54" x14ac:dyDescent="0.15">
      <c r="A272" s="41"/>
      <c r="B272" s="41"/>
      <c r="C272" s="41"/>
      <c r="D272" s="41"/>
      <c r="E272" s="41"/>
      <c r="F272" s="41"/>
      <c r="G272" s="41"/>
      <c r="H272" s="41"/>
      <c r="I272" s="41"/>
      <c r="J272" s="41"/>
      <c r="K272" s="41"/>
      <c r="L272" s="41"/>
      <c r="M272" s="41"/>
      <c r="N272" s="41"/>
      <c r="O272" s="41"/>
      <c r="P272" s="41"/>
      <c r="Q272" s="41"/>
      <c r="R272" s="41"/>
      <c r="S272" s="41"/>
      <c r="T272" s="4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row>
    <row r="273" spans="1:54" x14ac:dyDescent="0.15">
      <c r="A273" s="41"/>
      <c r="B273" s="41"/>
      <c r="C273" s="41"/>
      <c r="D273" s="41"/>
      <c r="E273" s="41"/>
      <c r="F273" s="41"/>
      <c r="G273" s="41"/>
      <c r="H273" s="41"/>
      <c r="I273" s="41"/>
      <c r="J273" s="41"/>
      <c r="K273" s="41"/>
      <c r="L273" s="41"/>
      <c r="M273" s="41"/>
      <c r="N273" s="41"/>
      <c r="O273" s="41"/>
      <c r="P273" s="41"/>
      <c r="Q273" s="41"/>
      <c r="R273" s="41"/>
      <c r="S273" s="41"/>
      <c r="T273" s="4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row>
    <row r="274" spans="1:54" x14ac:dyDescent="0.15">
      <c r="A274" s="41"/>
      <c r="B274" s="41"/>
      <c r="C274" s="41"/>
      <c r="D274" s="41"/>
      <c r="E274" s="41"/>
      <c r="F274" s="41"/>
      <c r="G274" s="41"/>
      <c r="H274" s="41"/>
      <c r="I274" s="41"/>
      <c r="J274" s="41"/>
      <c r="K274" s="41"/>
      <c r="L274" s="41"/>
      <c r="M274" s="41"/>
      <c r="N274" s="41"/>
      <c r="O274" s="41"/>
      <c r="P274" s="41"/>
      <c r="Q274" s="41"/>
      <c r="R274" s="41"/>
      <c r="S274" s="41"/>
      <c r="T274" s="4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row>
    <row r="275" spans="1:54" x14ac:dyDescent="0.15">
      <c r="A275" s="41"/>
      <c r="B275" s="41"/>
      <c r="C275" s="41"/>
      <c r="D275" s="41"/>
      <c r="E275" s="41"/>
      <c r="F275" s="41"/>
      <c r="G275" s="41"/>
      <c r="H275" s="41"/>
      <c r="I275" s="41"/>
      <c r="J275" s="41"/>
      <c r="K275" s="41"/>
      <c r="L275" s="41"/>
      <c r="M275" s="41"/>
      <c r="N275" s="41"/>
      <c r="O275" s="41"/>
      <c r="P275" s="41"/>
      <c r="Q275" s="41"/>
      <c r="R275" s="41"/>
      <c r="S275" s="41"/>
      <c r="T275" s="4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row>
    <row r="276" spans="1:54" x14ac:dyDescent="0.15">
      <c r="A276" s="41"/>
      <c r="B276" s="41"/>
      <c r="C276" s="41"/>
      <c r="D276" s="41"/>
      <c r="E276" s="41"/>
      <c r="F276" s="41"/>
      <c r="G276" s="41"/>
      <c r="H276" s="41"/>
      <c r="I276" s="41"/>
      <c r="J276" s="41"/>
      <c r="K276" s="41"/>
      <c r="L276" s="41"/>
      <c r="M276" s="41"/>
      <c r="N276" s="41"/>
      <c r="O276" s="41"/>
      <c r="P276" s="41"/>
      <c r="Q276" s="41"/>
      <c r="R276" s="41"/>
      <c r="S276" s="41"/>
      <c r="T276" s="4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row>
    <row r="277" spans="1:54" x14ac:dyDescent="0.15">
      <c r="A277" s="41"/>
      <c r="B277" s="41"/>
      <c r="C277" s="41"/>
      <c r="D277" s="41"/>
      <c r="E277" s="41"/>
      <c r="F277" s="41"/>
      <c r="G277" s="41"/>
      <c r="H277" s="41"/>
      <c r="I277" s="41"/>
      <c r="J277" s="41"/>
      <c r="K277" s="41"/>
      <c r="L277" s="41"/>
      <c r="M277" s="41"/>
      <c r="N277" s="41"/>
      <c r="O277" s="41"/>
      <c r="P277" s="41"/>
      <c r="Q277" s="41"/>
      <c r="R277" s="41"/>
      <c r="S277" s="41"/>
      <c r="T277" s="4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row>
    <row r="278" spans="1:54" x14ac:dyDescent="0.15">
      <c r="A278" s="41"/>
      <c r="B278" s="41"/>
      <c r="C278" s="41"/>
      <c r="D278" s="41"/>
      <c r="E278" s="41"/>
      <c r="F278" s="41"/>
      <c r="G278" s="41"/>
      <c r="H278" s="41"/>
      <c r="I278" s="41"/>
      <c r="J278" s="41"/>
      <c r="K278" s="41"/>
      <c r="L278" s="41"/>
      <c r="M278" s="41"/>
      <c r="N278" s="41"/>
      <c r="O278" s="41"/>
      <c r="P278" s="41"/>
      <c r="Q278" s="41"/>
      <c r="R278" s="41"/>
      <c r="S278" s="41"/>
      <c r="T278" s="4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row>
    <row r="279" spans="1:54" x14ac:dyDescent="0.15">
      <c r="A279" s="41"/>
      <c r="B279" s="41"/>
      <c r="C279" s="41"/>
      <c r="D279" s="41"/>
      <c r="E279" s="41"/>
      <c r="F279" s="41"/>
      <c r="G279" s="41"/>
      <c r="H279" s="41"/>
      <c r="I279" s="41"/>
      <c r="J279" s="41"/>
      <c r="K279" s="41"/>
      <c r="L279" s="41"/>
      <c r="M279" s="41"/>
      <c r="N279" s="41"/>
      <c r="O279" s="41"/>
      <c r="P279" s="41"/>
      <c r="Q279" s="41"/>
      <c r="R279" s="41"/>
      <c r="S279" s="41"/>
      <c r="T279" s="4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row>
    <row r="280" spans="1:54" x14ac:dyDescent="0.15">
      <c r="A280" s="41"/>
      <c r="B280" s="41"/>
      <c r="C280" s="41"/>
      <c r="D280" s="41"/>
      <c r="E280" s="41"/>
      <c r="F280" s="41"/>
      <c r="G280" s="41"/>
      <c r="H280" s="41"/>
      <c r="I280" s="41"/>
      <c r="J280" s="41"/>
      <c r="K280" s="41"/>
      <c r="L280" s="41"/>
      <c r="M280" s="41"/>
      <c r="N280" s="41"/>
      <c r="O280" s="41"/>
      <c r="P280" s="41"/>
      <c r="Q280" s="41"/>
      <c r="R280" s="41"/>
      <c r="S280" s="41"/>
      <c r="T280" s="4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row>
    <row r="281" spans="1:54" x14ac:dyDescent="0.15">
      <c r="A281" s="41"/>
      <c r="B281" s="41"/>
      <c r="C281" s="41"/>
      <c r="D281" s="41"/>
      <c r="E281" s="41"/>
      <c r="F281" s="41"/>
      <c r="G281" s="41"/>
      <c r="H281" s="41"/>
      <c r="I281" s="41"/>
      <c r="J281" s="41"/>
      <c r="K281" s="41"/>
      <c r="L281" s="41"/>
      <c r="M281" s="41"/>
      <c r="N281" s="41"/>
      <c r="O281" s="41"/>
      <c r="P281" s="41"/>
      <c r="Q281" s="41"/>
      <c r="R281" s="41"/>
      <c r="S281" s="41"/>
      <c r="T281" s="4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row>
    <row r="282" spans="1:54" x14ac:dyDescent="0.15">
      <c r="A282" s="41"/>
      <c r="B282" s="41"/>
      <c r="C282" s="41"/>
      <c r="D282" s="41"/>
      <c r="E282" s="41"/>
      <c r="F282" s="41"/>
      <c r="G282" s="41"/>
      <c r="H282" s="41"/>
      <c r="I282" s="41"/>
      <c r="J282" s="41"/>
      <c r="K282" s="41"/>
      <c r="L282" s="41"/>
      <c r="M282" s="41"/>
      <c r="N282" s="41"/>
      <c r="O282" s="41"/>
      <c r="P282" s="41"/>
      <c r="Q282" s="41"/>
      <c r="R282" s="41"/>
      <c r="S282" s="41"/>
      <c r="T282" s="4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row>
    <row r="283" spans="1:54" x14ac:dyDescent="0.15">
      <c r="A283" s="41"/>
      <c r="B283" s="41"/>
      <c r="C283" s="41"/>
      <c r="D283" s="41"/>
      <c r="E283" s="41"/>
      <c r="F283" s="41"/>
      <c r="G283" s="41"/>
      <c r="H283" s="41"/>
      <c r="I283" s="41"/>
      <c r="J283" s="41"/>
      <c r="K283" s="41"/>
      <c r="L283" s="41"/>
      <c r="M283" s="41"/>
      <c r="N283" s="41"/>
      <c r="O283" s="41"/>
      <c r="P283" s="41"/>
      <c r="Q283" s="41"/>
      <c r="R283" s="41"/>
      <c r="S283" s="41"/>
      <c r="T283" s="4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row>
    <row r="284" spans="1:54" x14ac:dyDescent="0.15">
      <c r="A284" s="41"/>
      <c r="B284" s="41"/>
      <c r="C284" s="41"/>
      <c r="D284" s="41"/>
      <c r="E284" s="41"/>
      <c r="F284" s="41"/>
      <c r="G284" s="41"/>
      <c r="H284" s="41"/>
      <c r="I284" s="41"/>
      <c r="J284" s="41"/>
      <c r="K284" s="41"/>
      <c r="L284" s="41"/>
      <c r="M284" s="41"/>
      <c r="N284" s="41"/>
      <c r="O284" s="41"/>
      <c r="P284" s="41"/>
      <c r="Q284" s="41"/>
      <c r="R284" s="41"/>
      <c r="S284" s="41"/>
      <c r="T284" s="4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row>
    <row r="285" spans="1:54" x14ac:dyDescent="0.15">
      <c r="A285" s="41"/>
      <c r="B285" s="41"/>
      <c r="C285" s="41"/>
      <c r="D285" s="41"/>
      <c r="E285" s="41"/>
      <c r="F285" s="41"/>
      <c r="G285" s="41"/>
      <c r="H285" s="41"/>
      <c r="I285" s="41"/>
      <c r="J285" s="41"/>
      <c r="K285" s="41"/>
      <c r="L285" s="41"/>
      <c r="M285" s="41"/>
      <c r="N285" s="41"/>
      <c r="O285" s="41"/>
      <c r="P285" s="41"/>
      <c r="Q285" s="41"/>
      <c r="R285" s="41"/>
      <c r="S285" s="41"/>
      <c r="T285" s="4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row>
    <row r="286" spans="1:54" x14ac:dyDescent="0.15">
      <c r="A286" s="41"/>
      <c r="B286" s="41"/>
      <c r="C286" s="41"/>
      <c r="D286" s="41"/>
      <c r="E286" s="41"/>
      <c r="F286" s="41"/>
      <c r="G286" s="41"/>
      <c r="H286" s="41"/>
      <c r="I286" s="41"/>
      <c r="J286" s="41"/>
      <c r="K286" s="41"/>
      <c r="L286" s="41"/>
      <c r="M286" s="41"/>
      <c r="N286" s="41"/>
      <c r="O286" s="41"/>
      <c r="P286" s="41"/>
      <c r="Q286" s="41"/>
      <c r="R286" s="41"/>
      <c r="S286" s="41"/>
      <c r="T286" s="4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row>
    <row r="287" spans="1:54" x14ac:dyDescent="0.15">
      <c r="A287" s="41"/>
      <c r="B287" s="41"/>
      <c r="C287" s="41"/>
      <c r="D287" s="41"/>
      <c r="E287" s="41"/>
      <c r="F287" s="41"/>
      <c r="G287" s="41"/>
      <c r="H287" s="41"/>
      <c r="I287" s="41"/>
      <c r="J287" s="41"/>
      <c r="K287" s="41"/>
      <c r="L287" s="41"/>
      <c r="M287" s="41"/>
      <c r="N287" s="41"/>
      <c r="O287" s="41"/>
      <c r="P287" s="41"/>
      <c r="Q287" s="41"/>
      <c r="R287" s="41"/>
      <c r="S287" s="41"/>
      <c r="T287" s="4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row>
    <row r="288" spans="1:54" x14ac:dyDescent="0.15">
      <c r="A288" s="41"/>
      <c r="B288" s="41"/>
      <c r="C288" s="41"/>
      <c r="D288" s="41"/>
      <c r="E288" s="41"/>
      <c r="F288" s="41"/>
      <c r="G288" s="41"/>
      <c r="H288" s="41"/>
      <c r="I288" s="41"/>
      <c r="J288" s="41"/>
      <c r="K288" s="41"/>
      <c r="L288" s="41"/>
      <c r="M288" s="41"/>
      <c r="N288" s="41"/>
      <c r="O288" s="41"/>
      <c r="P288" s="41"/>
      <c r="Q288" s="41"/>
      <c r="R288" s="41"/>
      <c r="S288" s="41"/>
      <c r="T288" s="4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row>
    <row r="289" spans="1:54" x14ac:dyDescent="0.15">
      <c r="A289" s="41"/>
      <c r="B289" s="41"/>
      <c r="C289" s="41"/>
      <c r="D289" s="41"/>
      <c r="E289" s="41"/>
      <c r="F289" s="41"/>
      <c r="G289" s="41"/>
      <c r="H289" s="41"/>
      <c r="I289" s="41"/>
      <c r="J289" s="41"/>
      <c r="K289" s="41"/>
      <c r="L289" s="41"/>
      <c r="M289" s="41"/>
      <c r="N289" s="41"/>
      <c r="O289" s="41"/>
      <c r="P289" s="41"/>
      <c r="Q289" s="41"/>
      <c r="R289" s="41"/>
      <c r="S289" s="41"/>
      <c r="T289" s="4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row>
    <row r="290" spans="1:54" x14ac:dyDescent="0.15">
      <c r="A290" s="41"/>
      <c r="B290" s="41"/>
      <c r="C290" s="41"/>
      <c r="D290" s="41"/>
      <c r="E290" s="41"/>
      <c r="F290" s="41"/>
      <c r="G290" s="41"/>
      <c r="H290" s="41"/>
      <c r="I290" s="41"/>
      <c r="J290" s="41"/>
      <c r="K290" s="41"/>
      <c r="L290" s="41"/>
      <c r="M290" s="41"/>
      <c r="N290" s="41"/>
      <c r="O290" s="41"/>
      <c r="P290" s="41"/>
      <c r="Q290" s="41"/>
      <c r="R290" s="41"/>
      <c r="S290" s="41"/>
      <c r="T290" s="4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row>
    <row r="291" spans="1:54" x14ac:dyDescent="0.15">
      <c r="A291" s="41"/>
      <c r="B291" s="41"/>
      <c r="C291" s="41"/>
      <c r="D291" s="41"/>
      <c r="E291" s="41"/>
      <c r="F291" s="41"/>
      <c r="G291" s="41"/>
      <c r="H291" s="41"/>
      <c r="I291" s="41"/>
      <c r="J291" s="41"/>
      <c r="K291" s="41"/>
      <c r="L291" s="41"/>
      <c r="M291" s="41"/>
      <c r="N291" s="41"/>
      <c r="O291" s="41"/>
      <c r="P291" s="41"/>
      <c r="Q291" s="41"/>
      <c r="R291" s="41"/>
      <c r="S291" s="41"/>
      <c r="T291" s="4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row>
    <row r="292" spans="1:54" x14ac:dyDescent="0.15">
      <c r="A292" s="41"/>
      <c r="B292" s="41"/>
      <c r="C292" s="41"/>
      <c r="D292" s="41"/>
      <c r="E292" s="41"/>
      <c r="F292" s="41"/>
      <c r="G292" s="41"/>
      <c r="H292" s="41"/>
      <c r="I292" s="41"/>
      <c r="J292" s="41"/>
      <c r="K292" s="41"/>
      <c r="L292" s="41"/>
      <c r="M292" s="41"/>
      <c r="N292" s="41"/>
      <c r="O292" s="41"/>
      <c r="P292" s="41"/>
      <c r="Q292" s="41"/>
      <c r="R292" s="41"/>
      <c r="S292" s="41"/>
      <c r="T292" s="4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row>
    <row r="293" spans="1:54" x14ac:dyDescent="0.15">
      <c r="A293" s="41"/>
      <c r="B293" s="41"/>
      <c r="C293" s="41"/>
      <c r="D293" s="41"/>
      <c r="E293" s="41"/>
      <c r="F293" s="41"/>
      <c r="G293" s="41"/>
      <c r="H293" s="41"/>
      <c r="I293" s="41"/>
      <c r="J293" s="41"/>
      <c r="K293" s="41"/>
      <c r="L293" s="41"/>
      <c r="M293" s="41"/>
      <c r="N293" s="41"/>
      <c r="O293" s="41"/>
      <c r="P293" s="41"/>
      <c r="Q293" s="41"/>
      <c r="R293" s="41"/>
      <c r="S293" s="41"/>
      <c r="T293" s="4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row>
    <row r="294" spans="1:54" x14ac:dyDescent="0.15">
      <c r="A294" s="41"/>
      <c r="B294" s="41"/>
      <c r="C294" s="41"/>
      <c r="D294" s="41"/>
      <c r="E294" s="41"/>
      <c r="F294" s="41"/>
      <c r="G294" s="41"/>
      <c r="H294" s="41"/>
      <c r="I294" s="41"/>
      <c r="J294" s="41"/>
      <c r="K294" s="41"/>
      <c r="L294" s="41"/>
      <c r="M294" s="41"/>
      <c r="N294" s="41"/>
      <c r="O294" s="41"/>
      <c r="P294" s="41"/>
      <c r="Q294" s="41"/>
      <c r="R294" s="41"/>
      <c r="S294" s="41"/>
      <c r="T294" s="4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row>
    <row r="295" spans="1:54" x14ac:dyDescent="0.15">
      <c r="A295" s="41"/>
      <c r="B295" s="41"/>
      <c r="C295" s="41"/>
      <c r="D295" s="41"/>
      <c r="E295" s="41"/>
      <c r="F295" s="41"/>
      <c r="G295" s="41"/>
      <c r="H295" s="41"/>
      <c r="I295" s="41"/>
      <c r="J295" s="41"/>
      <c r="K295" s="41"/>
      <c r="L295" s="41"/>
      <c r="M295" s="41"/>
      <c r="N295" s="41"/>
      <c r="O295" s="41"/>
      <c r="P295" s="41"/>
      <c r="Q295" s="41"/>
      <c r="R295" s="41"/>
      <c r="S295" s="41"/>
      <c r="T295" s="4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row>
    <row r="296" spans="1:54" x14ac:dyDescent="0.15">
      <c r="A296" s="41"/>
      <c r="B296" s="41"/>
      <c r="C296" s="41"/>
      <c r="D296" s="41"/>
      <c r="E296" s="41"/>
      <c r="F296" s="41"/>
      <c r="G296" s="41"/>
      <c r="H296" s="41"/>
      <c r="I296" s="41"/>
      <c r="J296" s="41"/>
      <c r="K296" s="41"/>
      <c r="L296" s="41"/>
      <c r="M296" s="41"/>
      <c r="N296" s="41"/>
      <c r="O296" s="41"/>
      <c r="P296" s="41"/>
      <c r="Q296" s="41"/>
      <c r="R296" s="41"/>
      <c r="S296" s="41"/>
      <c r="T296" s="4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row>
    <row r="297" spans="1:54" x14ac:dyDescent="0.15">
      <c r="A297" s="41"/>
      <c r="B297" s="41"/>
      <c r="C297" s="41"/>
      <c r="D297" s="41"/>
      <c r="E297" s="41"/>
      <c r="F297" s="41"/>
      <c r="G297" s="41"/>
      <c r="H297" s="41"/>
      <c r="I297" s="41"/>
      <c r="J297" s="41"/>
      <c r="K297" s="41"/>
      <c r="L297" s="41"/>
      <c r="M297" s="41"/>
      <c r="N297" s="41"/>
      <c r="O297" s="41"/>
      <c r="P297" s="41"/>
      <c r="Q297" s="41"/>
      <c r="R297" s="41"/>
      <c r="S297" s="41"/>
      <c r="T297" s="4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row>
    <row r="298" spans="1:54" x14ac:dyDescent="0.15">
      <c r="A298" s="41"/>
      <c r="B298" s="41"/>
      <c r="C298" s="41"/>
      <c r="D298" s="41"/>
      <c r="E298" s="41"/>
      <c r="F298" s="41"/>
      <c r="G298" s="41"/>
      <c r="H298" s="41"/>
      <c r="I298" s="41"/>
      <c r="J298" s="41"/>
      <c r="K298" s="41"/>
      <c r="L298" s="41"/>
      <c r="M298" s="41"/>
      <c r="N298" s="41"/>
      <c r="O298" s="41"/>
      <c r="P298" s="41"/>
      <c r="Q298" s="41"/>
      <c r="R298" s="41"/>
      <c r="S298" s="41"/>
      <c r="T298" s="4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row>
    <row r="299" spans="1:54" x14ac:dyDescent="0.15">
      <c r="A299" s="41"/>
      <c r="B299" s="41"/>
      <c r="C299" s="41"/>
      <c r="D299" s="41"/>
      <c r="E299" s="41"/>
      <c r="F299" s="41"/>
      <c r="G299" s="41"/>
      <c r="H299" s="41"/>
      <c r="I299" s="41"/>
      <c r="J299" s="41"/>
      <c r="K299" s="41"/>
      <c r="L299" s="41"/>
      <c r="M299" s="41"/>
      <c r="N299" s="41"/>
      <c r="O299" s="41"/>
      <c r="P299" s="41"/>
      <c r="Q299" s="41"/>
      <c r="R299" s="41"/>
      <c r="S299" s="41"/>
      <c r="T299" s="4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row>
    <row r="300" spans="1:54" x14ac:dyDescent="0.15">
      <c r="A300" s="41"/>
      <c r="B300" s="41"/>
      <c r="C300" s="41"/>
      <c r="D300" s="41"/>
      <c r="E300" s="41"/>
      <c r="F300" s="41"/>
      <c r="G300" s="41"/>
      <c r="H300" s="41"/>
      <c r="I300" s="41"/>
      <c r="J300" s="41"/>
      <c r="K300" s="41"/>
      <c r="L300" s="41"/>
      <c r="M300" s="41"/>
      <c r="N300" s="41"/>
      <c r="O300" s="41"/>
      <c r="P300" s="41"/>
      <c r="Q300" s="41"/>
      <c r="R300" s="41"/>
      <c r="S300" s="41"/>
      <c r="T300" s="4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row>
    <row r="301" spans="1:54" x14ac:dyDescent="0.15">
      <c r="A301" s="41"/>
      <c r="B301" s="41"/>
      <c r="C301" s="41"/>
      <c r="D301" s="41"/>
      <c r="E301" s="41"/>
      <c r="F301" s="41"/>
      <c r="G301" s="41"/>
      <c r="H301" s="41"/>
      <c r="I301" s="41"/>
      <c r="J301" s="41"/>
      <c r="K301" s="41"/>
      <c r="L301" s="41"/>
      <c r="M301" s="41"/>
      <c r="N301" s="41"/>
      <c r="O301" s="41"/>
      <c r="P301" s="41"/>
      <c r="Q301" s="41"/>
      <c r="R301" s="41"/>
      <c r="S301" s="41"/>
      <c r="T301" s="4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row>
    <row r="302" spans="1:54" ht="16" x14ac:dyDescent="0.2">
      <c r="A302" s="41"/>
      <c r="B302" s="41"/>
      <c r="C302" s="41"/>
      <c r="D302" s="41"/>
      <c r="E302" s="1317" t="s">
        <v>453</v>
      </c>
      <c r="F302" s="1318"/>
      <c r="G302" s="1318"/>
      <c r="H302" s="1318"/>
      <c r="I302" s="1318"/>
      <c r="J302" s="1318"/>
      <c r="K302" s="1318"/>
      <c r="L302" s="1318"/>
      <c r="M302" s="1318"/>
      <c r="N302" s="1318"/>
      <c r="O302" s="1318"/>
      <c r="P302" s="1319"/>
      <c r="Q302" s="41"/>
      <c r="R302" s="41"/>
      <c r="S302" s="41"/>
      <c r="T302" s="4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row>
    <row r="303" spans="1:54" x14ac:dyDescent="0.15">
      <c r="A303" s="41"/>
      <c r="B303" s="41"/>
      <c r="C303" s="41"/>
      <c r="D303" s="41"/>
      <c r="E303" s="1320">
        <f>+E221</f>
        <v>-4960</v>
      </c>
      <c r="F303" s="1316">
        <f t="shared" ref="F303:P303" si="42">+E303+F221</f>
        <v>-7570</v>
      </c>
      <c r="G303" s="1316">
        <f t="shared" si="42"/>
        <v>-4855</v>
      </c>
      <c r="H303" s="1316">
        <f t="shared" si="42"/>
        <v>-815</v>
      </c>
      <c r="I303" s="1316">
        <f t="shared" si="42"/>
        <v>1875</v>
      </c>
      <c r="J303" s="1316">
        <f t="shared" si="42"/>
        <v>915</v>
      </c>
      <c r="K303" s="1316">
        <f t="shared" si="42"/>
        <v>-1670</v>
      </c>
      <c r="L303" s="1316">
        <f t="shared" si="42"/>
        <v>-3280</v>
      </c>
      <c r="M303" s="1316">
        <f t="shared" si="42"/>
        <v>-5890</v>
      </c>
      <c r="N303" s="1316">
        <f t="shared" si="42"/>
        <v>-3850</v>
      </c>
      <c r="O303" s="1316">
        <f t="shared" si="42"/>
        <v>-1810</v>
      </c>
      <c r="P303" s="1321">
        <f t="shared" si="42"/>
        <v>580</v>
      </c>
      <c r="Q303" s="41"/>
      <c r="R303" s="41"/>
      <c r="S303" s="41"/>
      <c r="T303" s="4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row>
    <row r="304" spans="1:54" x14ac:dyDescent="0.15">
      <c r="A304" s="41"/>
      <c r="B304" s="41"/>
      <c r="C304" s="41"/>
      <c r="D304" s="41"/>
      <c r="E304" s="1322">
        <f>+E223</f>
        <v>-3720</v>
      </c>
      <c r="F304" s="1323">
        <f t="shared" ref="F304:P304" si="43">+E304+F223</f>
        <v>-5677.5</v>
      </c>
      <c r="G304" s="1323">
        <f t="shared" si="43"/>
        <v>-3641.25</v>
      </c>
      <c r="H304" s="1323">
        <f t="shared" si="43"/>
        <v>-611.25</v>
      </c>
      <c r="I304" s="1323">
        <f t="shared" si="43"/>
        <v>1406.25</v>
      </c>
      <c r="J304" s="1323">
        <f t="shared" si="43"/>
        <v>686.25</v>
      </c>
      <c r="K304" s="1323">
        <f t="shared" si="43"/>
        <v>-1252.5</v>
      </c>
      <c r="L304" s="1323">
        <f t="shared" si="43"/>
        <v>-2460</v>
      </c>
      <c r="M304" s="1323">
        <f t="shared" si="43"/>
        <v>-4417.5</v>
      </c>
      <c r="N304" s="1323">
        <f t="shared" si="43"/>
        <v>-2887.5</v>
      </c>
      <c r="O304" s="1323">
        <f t="shared" si="43"/>
        <v>-1357.5</v>
      </c>
      <c r="P304" s="1324">
        <f t="shared" si="43"/>
        <v>435</v>
      </c>
      <c r="Q304" s="41"/>
      <c r="R304" s="41"/>
      <c r="S304" s="41"/>
      <c r="T304" s="4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row>
    <row r="305" spans="1:54" x14ac:dyDescent="0.15">
      <c r="A305" s="41"/>
      <c r="B305" s="41"/>
      <c r="C305" s="41"/>
      <c r="D305" s="41"/>
      <c r="E305" s="41"/>
      <c r="F305" s="41"/>
      <c r="G305" s="41"/>
      <c r="H305" s="41"/>
      <c r="I305" s="41"/>
      <c r="J305" s="41"/>
      <c r="K305" s="41"/>
      <c r="L305" s="41"/>
      <c r="M305" s="41"/>
      <c r="N305" s="41"/>
      <c r="O305" s="41"/>
      <c r="P305" s="41"/>
      <c r="Q305" s="41"/>
      <c r="R305" s="41"/>
      <c r="S305" s="41"/>
      <c r="T305" s="4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row>
    <row r="306" spans="1:54" x14ac:dyDescent="0.15">
      <c r="A306" s="41"/>
      <c r="B306" s="41"/>
      <c r="C306" s="41"/>
      <c r="D306" s="41"/>
      <c r="E306" s="41"/>
      <c r="F306" s="41"/>
      <c r="G306" s="41"/>
      <c r="H306" s="41"/>
      <c r="I306" s="41"/>
      <c r="J306" s="41"/>
      <c r="K306" s="41"/>
      <c r="L306" s="41"/>
      <c r="M306" s="41"/>
      <c r="N306" s="41"/>
      <c r="O306" s="41"/>
      <c r="P306" s="41"/>
      <c r="Q306" s="41"/>
      <c r="R306" s="41"/>
      <c r="S306" s="41"/>
      <c r="T306" s="4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row>
    <row r="307" spans="1:54" x14ac:dyDescent="0.15">
      <c r="A307" s="41"/>
      <c r="B307" s="41"/>
      <c r="C307" s="41"/>
      <c r="D307" s="41"/>
      <c r="E307" s="41"/>
      <c r="F307" s="41"/>
      <c r="G307" s="41"/>
      <c r="H307" s="41"/>
      <c r="I307" s="41"/>
      <c r="J307" s="41"/>
      <c r="K307" s="41"/>
      <c r="L307" s="41"/>
      <c r="M307" s="41"/>
      <c r="N307" s="41"/>
      <c r="O307" s="41"/>
      <c r="P307" s="41"/>
      <c r="Q307" s="41"/>
      <c r="R307" s="41"/>
      <c r="S307" s="41"/>
      <c r="T307" s="4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row>
    <row r="308" spans="1:54" x14ac:dyDescent="0.15">
      <c r="A308" s="41"/>
      <c r="B308" s="41"/>
      <c r="C308" s="41"/>
      <c r="D308" s="41"/>
      <c r="E308" s="41"/>
      <c r="F308" s="41"/>
      <c r="G308" s="41"/>
      <c r="H308" s="41"/>
      <c r="I308" s="41"/>
      <c r="J308" s="41"/>
      <c r="K308" s="41"/>
      <c r="L308" s="41"/>
      <c r="M308" s="41"/>
      <c r="N308" s="41"/>
      <c r="O308" s="41"/>
      <c r="P308" s="41"/>
      <c r="Q308" s="41"/>
      <c r="R308" s="41"/>
      <c r="S308" s="41"/>
      <c r="T308" s="4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row>
    <row r="309" spans="1:54" x14ac:dyDescent="0.15">
      <c r="A309" s="41"/>
      <c r="B309" s="41"/>
      <c r="C309" s="41"/>
      <c r="D309" s="41"/>
      <c r="E309" s="41"/>
      <c r="F309" s="41"/>
      <c r="G309" s="41"/>
      <c r="H309" s="41"/>
      <c r="I309" s="41"/>
      <c r="J309" s="41"/>
      <c r="K309" s="41"/>
      <c r="L309" s="41"/>
      <c r="M309" s="41"/>
      <c r="N309" s="41"/>
      <c r="O309" s="41"/>
      <c r="P309" s="41"/>
      <c r="Q309" s="41"/>
      <c r="R309" s="41"/>
      <c r="S309" s="41"/>
      <c r="T309" s="4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row>
    <row r="310" spans="1:54" x14ac:dyDescent="0.15">
      <c r="A310" s="41"/>
      <c r="B310" s="41"/>
      <c r="C310" s="41"/>
      <c r="D310" s="41"/>
      <c r="E310" s="41"/>
      <c r="F310" s="41"/>
      <c r="G310" s="41"/>
      <c r="H310" s="41"/>
      <c r="I310" s="41"/>
      <c r="J310" s="41"/>
      <c r="K310" s="41"/>
      <c r="L310" s="41"/>
      <c r="M310" s="41"/>
      <c r="N310" s="41"/>
      <c r="O310" s="41"/>
      <c r="P310" s="41"/>
      <c r="Q310" s="41"/>
      <c r="R310" s="41"/>
      <c r="S310" s="41"/>
      <c r="T310" s="4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row>
    <row r="311" spans="1:54" x14ac:dyDescent="0.15">
      <c r="A311" s="41"/>
      <c r="B311" s="41"/>
      <c r="C311" s="41"/>
      <c r="D311" s="41"/>
      <c r="E311" s="41"/>
      <c r="F311" s="41"/>
      <c r="G311" s="41"/>
      <c r="H311" s="41"/>
      <c r="I311" s="41"/>
      <c r="J311" s="41"/>
      <c r="K311" s="41"/>
      <c r="L311" s="41"/>
      <c r="M311" s="41"/>
      <c r="N311" s="41"/>
      <c r="O311" s="41"/>
      <c r="P311" s="41"/>
      <c r="Q311" s="41"/>
      <c r="R311" s="41"/>
      <c r="S311" s="41"/>
      <c r="T311" s="4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54" x14ac:dyDescent="0.15">
      <c r="A312" s="41"/>
      <c r="B312" s="41"/>
      <c r="C312" s="41"/>
      <c r="D312" s="41"/>
      <c r="E312" s="41"/>
      <c r="F312" s="41"/>
      <c r="G312" s="41"/>
      <c r="H312" s="41"/>
      <c r="I312" s="41"/>
      <c r="J312" s="41"/>
      <c r="K312" s="41"/>
      <c r="L312" s="41"/>
      <c r="M312" s="41"/>
      <c r="N312" s="41"/>
      <c r="O312" s="41"/>
      <c r="P312" s="41"/>
      <c r="Q312" s="41"/>
      <c r="R312" s="41"/>
      <c r="S312" s="41"/>
      <c r="T312" s="4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row>
    <row r="313" spans="1:54" x14ac:dyDescent="0.15">
      <c r="A313" s="41"/>
      <c r="B313" s="41"/>
      <c r="C313" s="41"/>
      <c r="D313" s="41"/>
      <c r="E313" s="41"/>
      <c r="F313" s="41"/>
      <c r="G313" s="41"/>
      <c r="H313" s="41"/>
      <c r="I313" s="41"/>
      <c r="J313" s="41"/>
      <c r="K313" s="41"/>
      <c r="L313" s="41"/>
      <c r="M313" s="41"/>
      <c r="N313" s="41"/>
      <c r="O313" s="41"/>
      <c r="P313" s="41"/>
      <c r="Q313" s="41"/>
      <c r="R313" s="41"/>
      <c r="S313" s="41"/>
      <c r="T313" s="4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row>
    <row r="314" spans="1:54" x14ac:dyDescent="0.15">
      <c r="A314" s="41"/>
      <c r="B314" s="41"/>
      <c r="C314" s="41"/>
      <c r="D314" s="41"/>
      <c r="E314" s="41"/>
      <c r="F314" s="41"/>
      <c r="G314" s="41"/>
      <c r="H314" s="41"/>
      <c r="I314" s="41"/>
      <c r="J314" s="41"/>
      <c r="K314" s="41"/>
      <c r="L314" s="41"/>
      <c r="M314" s="41"/>
      <c r="N314" s="41"/>
      <c r="O314" s="41"/>
      <c r="P314" s="41"/>
      <c r="Q314" s="41"/>
      <c r="R314" s="41"/>
      <c r="S314" s="41"/>
      <c r="T314" s="4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row>
    <row r="315" spans="1:54" x14ac:dyDescent="0.15">
      <c r="A315" s="41"/>
      <c r="B315" s="41"/>
      <c r="C315" s="41"/>
      <c r="D315" s="41"/>
      <c r="E315" s="41"/>
      <c r="F315" s="41"/>
      <c r="G315" s="41"/>
      <c r="H315" s="41"/>
      <c r="I315" s="41"/>
      <c r="J315" s="41"/>
      <c r="K315" s="41"/>
      <c r="L315" s="41"/>
      <c r="M315" s="41"/>
      <c r="N315" s="41"/>
      <c r="O315" s="41"/>
      <c r="P315" s="41"/>
      <c r="Q315" s="41"/>
      <c r="R315" s="41"/>
      <c r="S315" s="41"/>
      <c r="T315" s="4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row>
    <row r="316" spans="1:54" x14ac:dyDescent="0.15">
      <c r="A316" s="41"/>
      <c r="B316" s="41"/>
      <c r="C316" s="41"/>
      <c r="D316" s="41"/>
      <c r="E316" s="41"/>
      <c r="F316" s="41"/>
      <c r="G316" s="41"/>
      <c r="H316" s="41"/>
      <c r="I316" s="41"/>
      <c r="J316" s="41"/>
      <c r="K316" s="41"/>
      <c r="L316" s="41"/>
      <c r="M316" s="41"/>
      <c r="N316" s="41"/>
      <c r="O316" s="41"/>
      <c r="P316" s="41"/>
      <c r="Q316" s="41"/>
      <c r="R316" s="41"/>
      <c r="S316" s="41"/>
      <c r="T316" s="4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row>
    <row r="317" spans="1:54" x14ac:dyDescent="0.15">
      <c r="A317" s="41"/>
      <c r="B317" s="41"/>
      <c r="C317" s="41"/>
      <c r="D317" s="41"/>
      <c r="E317" s="41"/>
      <c r="F317" s="41"/>
      <c r="G317" s="41"/>
      <c r="H317" s="41"/>
      <c r="I317" s="41"/>
      <c r="J317" s="41"/>
      <c r="K317" s="41"/>
      <c r="L317" s="41"/>
      <c r="M317" s="41"/>
      <c r="N317" s="41"/>
      <c r="O317" s="41"/>
      <c r="P317" s="41"/>
      <c r="Q317" s="41"/>
      <c r="R317" s="41"/>
      <c r="S317" s="41"/>
      <c r="T317" s="4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row>
    <row r="318" spans="1:54" x14ac:dyDescent="0.15">
      <c r="A318" s="41"/>
      <c r="B318" s="41"/>
      <c r="C318" s="41"/>
      <c r="D318" s="41"/>
      <c r="E318" s="41"/>
      <c r="F318" s="41"/>
      <c r="G318" s="41"/>
      <c r="H318" s="41"/>
      <c r="I318" s="41"/>
      <c r="J318" s="41"/>
      <c r="K318" s="41"/>
      <c r="L318" s="41"/>
      <c r="M318" s="41"/>
      <c r="N318" s="41"/>
      <c r="O318" s="41"/>
      <c r="P318" s="41"/>
      <c r="Q318" s="41"/>
      <c r="R318" s="41"/>
      <c r="S318" s="41"/>
      <c r="T318" s="4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row>
    <row r="319" spans="1:54" x14ac:dyDescent="0.15">
      <c r="A319" s="41"/>
      <c r="B319" s="41"/>
      <c r="C319" s="41"/>
      <c r="D319" s="41"/>
      <c r="E319" s="41"/>
      <c r="F319" s="41"/>
      <c r="G319" s="41"/>
      <c r="H319" s="41"/>
      <c r="I319" s="41"/>
      <c r="J319" s="41"/>
      <c r="K319" s="41"/>
      <c r="L319" s="41"/>
      <c r="M319" s="41"/>
      <c r="N319" s="41"/>
      <c r="O319" s="41"/>
      <c r="P319" s="41"/>
      <c r="Q319" s="41"/>
      <c r="R319" s="41"/>
      <c r="S319" s="41"/>
      <c r="T319" s="4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row>
    <row r="320" spans="1:54" x14ac:dyDescent="0.15">
      <c r="A320" s="41"/>
      <c r="B320" s="41"/>
      <c r="C320" s="41"/>
      <c r="D320" s="41"/>
      <c r="E320" s="41"/>
      <c r="F320" s="41"/>
      <c r="G320" s="41"/>
      <c r="H320" s="41"/>
      <c r="I320" s="41"/>
      <c r="J320" s="41"/>
      <c r="K320" s="41"/>
      <c r="L320" s="41"/>
      <c r="M320" s="41"/>
      <c r="N320" s="41"/>
      <c r="O320" s="41"/>
      <c r="P320" s="41"/>
      <c r="Q320" s="41"/>
      <c r="R320" s="41"/>
      <c r="S320" s="41"/>
      <c r="T320" s="4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row>
    <row r="321" spans="1:54" x14ac:dyDescent="0.15">
      <c r="A321" s="41"/>
      <c r="B321" s="41"/>
      <c r="C321" s="41"/>
      <c r="D321" s="41"/>
      <c r="E321" s="41"/>
      <c r="F321" s="41"/>
      <c r="G321" s="41"/>
      <c r="H321" s="41"/>
      <c r="I321" s="41"/>
      <c r="J321" s="41"/>
      <c r="K321" s="41"/>
      <c r="L321" s="41"/>
      <c r="M321" s="41"/>
      <c r="N321" s="41"/>
      <c r="O321" s="41"/>
      <c r="P321" s="41"/>
      <c r="Q321" s="41"/>
      <c r="R321" s="41"/>
      <c r="S321" s="41"/>
      <c r="T321" s="4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row>
    <row r="322" spans="1:54" x14ac:dyDescent="0.15">
      <c r="A322" s="41"/>
      <c r="B322" s="41"/>
      <c r="C322" s="41"/>
      <c r="D322" s="41"/>
      <c r="E322" s="41"/>
      <c r="F322" s="41"/>
      <c r="G322" s="41"/>
      <c r="H322" s="41"/>
      <c r="I322" s="41"/>
      <c r="J322" s="41"/>
      <c r="K322" s="41"/>
      <c r="L322" s="41"/>
      <c r="M322" s="41"/>
      <c r="N322" s="41"/>
      <c r="O322" s="41"/>
      <c r="P322" s="41"/>
      <c r="Q322" s="41"/>
      <c r="R322" s="41"/>
      <c r="S322" s="41"/>
      <c r="T322" s="4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row>
    <row r="323" spans="1:54" x14ac:dyDescent="0.15">
      <c r="A323" s="41"/>
      <c r="B323" s="41"/>
      <c r="C323" s="41"/>
      <c r="D323" s="41"/>
      <c r="E323" s="41"/>
      <c r="F323" s="41"/>
      <c r="G323" s="41"/>
      <c r="H323" s="41"/>
      <c r="I323" s="41"/>
      <c r="J323" s="41"/>
      <c r="K323" s="41"/>
      <c r="L323" s="41"/>
      <c r="M323" s="41"/>
      <c r="N323" s="41"/>
      <c r="O323" s="41"/>
      <c r="P323" s="41"/>
      <c r="Q323" s="41"/>
      <c r="R323" s="41"/>
      <c r="S323" s="41"/>
      <c r="T323" s="4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row>
    <row r="324" spans="1:54" x14ac:dyDescent="0.15">
      <c r="A324" s="41"/>
      <c r="B324" s="41"/>
      <c r="C324" s="41"/>
      <c r="D324" s="41"/>
      <c r="E324" s="41"/>
      <c r="F324" s="41"/>
      <c r="G324" s="41"/>
      <c r="H324" s="41"/>
      <c r="I324" s="41"/>
      <c r="J324" s="41"/>
      <c r="K324" s="41"/>
      <c r="L324" s="41"/>
      <c r="M324" s="41"/>
      <c r="N324" s="41"/>
      <c r="O324" s="41"/>
      <c r="P324" s="41"/>
      <c r="Q324" s="41"/>
      <c r="R324" s="41"/>
      <c r="S324" s="41"/>
      <c r="T324" s="4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row>
    <row r="325" spans="1:54" x14ac:dyDescent="0.15">
      <c r="A325" s="41"/>
      <c r="B325" s="41"/>
      <c r="C325" s="41"/>
      <c r="D325" s="41"/>
      <c r="E325" s="41"/>
      <c r="F325" s="41"/>
      <c r="G325" s="41"/>
      <c r="H325" s="41"/>
      <c r="I325" s="41"/>
      <c r="J325" s="41"/>
      <c r="K325" s="41"/>
      <c r="L325" s="41"/>
      <c r="M325" s="41"/>
      <c r="N325" s="41"/>
      <c r="O325" s="41"/>
      <c r="P325" s="41"/>
      <c r="Q325" s="41"/>
      <c r="R325" s="41"/>
      <c r="S325" s="41"/>
      <c r="T325" s="4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row>
    <row r="326" spans="1:54" x14ac:dyDescent="0.15">
      <c r="A326" s="41"/>
      <c r="B326" s="41"/>
      <c r="C326" s="41"/>
      <c r="D326" s="41"/>
      <c r="E326" s="41"/>
      <c r="F326" s="41"/>
      <c r="G326" s="41"/>
      <c r="H326" s="41"/>
      <c r="I326" s="41"/>
      <c r="J326" s="41"/>
      <c r="K326" s="41"/>
      <c r="L326" s="41"/>
      <c r="M326" s="41"/>
      <c r="N326" s="41"/>
      <c r="O326" s="41"/>
      <c r="P326" s="41"/>
      <c r="Q326" s="41"/>
      <c r="R326" s="41"/>
      <c r="S326" s="41"/>
      <c r="T326" s="4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row>
    <row r="327" spans="1:54" x14ac:dyDescent="0.15">
      <c r="A327" s="41"/>
      <c r="B327" s="41"/>
      <c r="C327" s="41"/>
      <c r="D327" s="41"/>
      <c r="E327" s="41"/>
      <c r="F327" s="41"/>
      <c r="G327" s="41"/>
      <c r="H327" s="41"/>
      <c r="I327" s="41"/>
      <c r="J327" s="41"/>
      <c r="K327" s="41"/>
      <c r="L327" s="41"/>
      <c r="M327" s="41"/>
      <c r="N327" s="41"/>
      <c r="O327" s="41"/>
      <c r="P327" s="41"/>
      <c r="Q327" s="41"/>
      <c r="R327" s="41"/>
      <c r="S327" s="41"/>
      <c r="T327" s="4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row>
    <row r="328" spans="1:54" x14ac:dyDescent="0.15">
      <c r="A328" s="41"/>
      <c r="B328" s="41"/>
      <c r="C328" s="41"/>
      <c r="D328" s="41"/>
      <c r="E328" s="42">
        <f>+E20</f>
        <v>1000</v>
      </c>
      <c r="F328" s="42">
        <f t="shared" ref="F328:P328" si="44">+E328+F20</f>
        <v>3000</v>
      </c>
      <c r="G328" s="42">
        <f t="shared" si="44"/>
        <v>11000</v>
      </c>
      <c r="H328" s="42">
        <f t="shared" si="44"/>
        <v>21000</v>
      </c>
      <c r="I328" s="42">
        <f t="shared" si="44"/>
        <v>31000</v>
      </c>
      <c r="J328" s="42">
        <f t="shared" si="44"/>
        <v>36000</v>
      </c>
      <c r="K328" s="42">
        <f t="shared" si="44"/>
        <v>39000</v>
      </c>
      <c r="L328" s="42">
        <f t="shared" si="44"/>
        <v>42000</v>
      </c>
      <c r="M328" s="42">
        <f t="shared" si="44"/>
        <v>44000</v>
      </c>
      <c r="N328" s="42">
        <f t="shared" si="44"/>
        <v>52000</v>
      </c>
      <c r="O328" s="42">
        <f t="shared" si="44"/>
        <v>60000</v>
      </c>
      <c r="P328" s="42">
        <f t="shared" si="44"/>
        <v>67000</v>
      </c>
      <c r="Q328" s="42"/>
      <c r="R328" s="41"/>
      <c r="S328" s="41"/>
      <c r="T328" s="4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row>
    <row r="329" spans="1:5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row>
    <row r="330" spans="1:5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row>
    <row r="331" spans="1:5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row>
    <row r="332" spans="1:5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row>
    <row r="333" spans="1:5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row>
    <row r="334" spans="1:5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row>
    <row r="335" spans="1:5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row>
    <row r="336" spans="1:5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row>
    <row r="337" spans="1:5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row>
    <row r="338" spans="1:5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row>
    <row r="339" spans="1:5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row>
    <row r="340" spans="1:5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row>
    <row r="341" spans="1:5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row>
    <row r="342" spans="1:5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row>
    <row r="343" spans="1:5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row>
    <row r="344" spans="1:5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row>
    <row r="345" spans="1:5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row>
    <row r="346" spans="1:5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row>
    <row r="347" spans="1:5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row>
    <row r="348" spans="1:5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row>
    <row r="349" spans="1:5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row>
    <row r="350" spans="1:5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row>
    <row r="351" spans="1:5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row>
    <row r="352" spans="1:5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row>
    <row r="353" spans="1:54"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row>
    <row r="354" spans="1:54"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row>
    <row r="355" spans="1:54"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row>
    <row r="356" spans="1:54"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row>
    <row r="357" spans="1:54"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row>
  </sheetData>
  <sheetProtection sheet="1" objects="1" scenarios="1"/>
  <mergeCells count="6">
    <mergeCell ref="B2:C2"/>
    <mergeCell ref="F164:O164"/>
    <mergeCell ref="I2:M2"/>
    <mergeCell ref="F16:O16"/>
    <mergeCell ref="D2:G2"/>
    <mergeCell ref="F79:O79"/>
  </mergeCells>
  <phoneticPr fontId="2" type="noConversion"/>
  <hyperlinks>
    <hyperlink ref="M4" location="'c'!A1" display="siguiente ►" xr:uid="{00000000-0004-0000-2100-000000000000}"/>
    <hyperlink ref="K4" location="'2b'!A1" display="◄ gastos" xr:uid="{00000000-0004-0000-2100-000001000000}"/>
    <hyperlink ref="J4" location="'2a'!A1" display="◄ ingresos" xr:uid="{00000000-0004-0000-2100-000002000000}"/>
    <hyperlink ref="L4" location="FIN!A1" display="◄ ir a FIN" xr:uid="{00000000-0004-0000-2100-000003000000}"/>
    <hyperlink ref="I4" location="a!A1" display="◄ ir anterior" xr:uid="{00000000-0004-0000-2100-000004000000}"/>
    <hyperlink ref="H4" location="'1'!A1" display="◄ ir inicio" xr:uid="{00000000-0004-0000-2100-000005000000}"/>
  </hyperlinks>
  <pageMargins left="0.75" right="0.75" top="1" bottom="1" header="0" footer="0"/>
  <rowBreaks count="1" manualBreakCount="1">
    <brk id="51" min="1" max="19" man="1"/>
  </rowBreaks>
  <drawing r:id="rId1"/>
  <legacyDrawing r:id="rId2"/>
  <extLst>
    <ext xmlns:mx="http://schemas.microsoft.com/office/mac/excel/2008/main" uri="http://schemas.microsoft.com/office/mac/excel/2008/main">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7">
    <tabColor indexed="13"/>
  </sheetPr>
  <dimension ref="A1:AX192"/>
  <sheetViews>
    <sheetView showZeros="0" zoomScale="75" zoomScaleNormal="75" zoomScalePageLayoutView="75" workbookViewId="0">
      <pane xSplit="3" ySplit="4" topLeftCell="D28" activePane="bottomRight" state="frozen"/>
      <selection pane="topRight" activeCell="D1" sqref="D1"/>
      <selection pane="bottomLeft" activeCell="A6" sqref="A6"/>
      <selection pane="bottomRight" activeCell="I4" sqref="I4"/>
    </sheetView>
  </sheetViews>
  <sheetFormatPr baseColWidth="10" defaultRowHeight="13" x14ac:dyDescent="0.15"/>
  <cols>
    <col min="1" max="1" width="3.83203125" customWidth="1"/>
    <col min="2" max="2" width="4.5" customWidth="1"/>
    <col min="3" max="3" width="29.5" customWidth="1"/>
    <col min="4" max="4" width="5" customWidth="1"/>
    <col min="5" max="9" width="14.6640625" customWidth="1"/>
    <col min="10" max="10" width="15.6640625" customWidth="1"/>
    <col min="11" max="11" width="14.6640625" customWidth="1"/>
    <col min="12" max="12" width="15.6640625" customWidth="1"/>
    <col min="13" max="16" width="14.6640625" customWidth="1"/>
    <col min="17" max="17" width="16.83203125" customWidth="1"/>
    <col min="18" max="18" width="14" customWidth="1"/>
    <col min="19" max="19" width="6.33203125" customWidth="1"/>
  </cols>
  <sheetData>
    <row r="1" spans="1:50" ht="5" customHeight="1" thickBot="1" x14ac:dyDescent="0.2">
      <c r="A1" s="4"/>
      <c r="B1" s="4"/>
      <c r="C1" s="4"/>
      <c r="D1" s="4"/>
      <c r="E1" s="4"/>
      <c r="F1" s="4"/>
      <c r="G1" s="4"/>
      <c r="H1" s="4"/>
      <c r="I1" s="4"/>
      <c r="J1" s="4"/>
      <c r="K1" s="4"/>
      <c r="L1" s="4"/>
      <c r="M1" s="4"/>
      <c r="N1" s="4"/>
      <c r="O1" s="4"/>
      <c r="P1" s="4"/>
      <c r="Q1" s="4"/>
      <c r="R1" s="4"/>
      <c r="S1" s="4"/>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row>
    <row r="2" spans="1:50" ht="27" customHeight="1" thickTop="1" thickBot="1" x14ac:dyDescent="0.2">
      <c r="A2" s="4"/>
      <c r="B2" s="2330" t="str">
        <f>a!B2</f>
        <v>CAED GESTION</v>
      </c>
      <c r="C2" s="2331"/>
      <c r="D2" s="2325" t="str">
        <f>a!D2</f>
        <v>PLAN de NEGOCIO</v>
      </c>
      <c r="E2" s="2325"/>
      <c r="F2" s="2325"/>
      <c r="G2" s="2325"/>
      <c r="H2" s="850">
        <f>'1'!$E$15</f>
        <v>2023</v>
      </c>
      <c r="I2" s="2558" t="s">
        <v>580</v>
      </c>
      <c r="J2" s="2558"/>
      <c r="K2" s="2558"/>
      <c r="L2" s="2558"/>
      <c r="M2" s="2559"/>
      <c r="N2" s="94"/>
      <c r="O2" s="94"/>
      <c r="P2" s="256"/>
      <c r="Q2" s="256"/>
      <c r="R2" s="256"/>
      <c r="S2" s="4"/>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row>
    <row r="3" spans="1:50" ht="5" customHeight="1" thickBot="1" x14ac:dyDescent="0.2">
      <c r="A3" s="4"/>
      <c r="B3" s="4"/>
      <c r="C3" s="4"/>
      <c r="D3" s="4"/>
      <c r="E3" s="4"/>
      <c r="F3" s="4"/>
      <c r="G3" s="4"/>
      <c r="H3" s="4"/>
      <c r="I3" s="4"/>
      <c r="J3" s="4"/>
      <c r="K3" s="4"/>
      <c r="L3" s="4"/>
      <c r="M3" s="4"/>
      <c r="N3" s="4"/>
      <c r="O3" s="4"/>
      <c r="P3" s="4"/>
      <c r="Q3" s="4"/>
      <c r="R3" s="4"/>
      <c r="S3" s="4"/>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row>
    <row r="4" spans="1:50" ht="16.5" customHeight="1" thickBot="1" x14ac:dyDescent="0.25">
      <c r="A4" s="4"/>
      <c r="B4" s="4"/>
      <c r="C4" s="4"/>
      <c r="D4" s="4"/>
      <c r="E4" s="4"/>
      <c r="F4" s="4"/>
      <c r="G4" s="4"/>
      <c r="H4" s="2024" t="s">
        <v>577</v>
      </c>
      <c r="I4" s="2014" t="s">
        <v>565</v>
      </c>
      <c r="J4" s="2027" t="s">
        <v>578</v>
      </c>
      <c r="K4" s="2027" t="s">
        <v>579</v>
      </c>
      <c r="L4" s="2024" t="s">
        <v>568</v>
      </c>
      <c r="M4" s="2020" t="s">
        <v>96</v>
      </c>
      <c r="N4" s="4"/>
      <c r="O4" s="4"/>
      <c r="P4" s="4"/>
      <c r="Q4" s="4"/>
      <c r="R4" s="4"/>
      <c r="S4" s="4"/>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row>
    <row r="5" spans="1:50" ht="5" customHeight="1" x14ac:dyDescent="0.15">
      <c r="A5" s="4"/>
      <c r="B5" s="4"/>
      <c r="C5" s="4"/>
      <c r="D5" s="4"/>
      <c r="E5" s="4"/>
      <c r="F5" s="4"/>
      <c r="G5" s="4"/>
      <c r="H5" s="4"/>
      <c r="I5" s="4"/>
      <c r="J5" s="4"/>
      <c r="K5" s="4"/>
      <c r="L5" s="4"/>
      <c r="M5" s="4"/>
      <c r="N5" s="4"/>
      <c r="O5" s="4"/>
      <c r="P5" s="4"/>
      <c r="Q5" s="4"/>
      <c r="R5" s="4"/>
      <c r="S5" s="4"/>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row>
    <row r="6" spans="1:50" ht="9.75" customHeight="1" x14ac:dyDescent="0.2">
      <c r="A6" s="4"/>
      <c r="B6" s="4"/>
      <c r="C6" s="2106"/>
      <c r="D6" s="2106"/>
      <c r="E6" s="16"/>
      <c r="F6" s="16"/>
      <c r="G6" s="16"/>
      <c r="H6" s="16"/>
      <c r="I6" s="4"/>
      <c r="J6" s="4"/>
      <c r="K6" s="4"/>
      <c r="L6" s="4"/>
      <c r="M6" s="4"/>
      <c r="N6" s="4"/>
      <c r="O6" s="4"/>
      <c r="P6" s="4"/>
      <c r="Q6" s="4"/>
      <c r="R6" s="4"/>
      <c r="S6" s="4"/>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row>
    <row r="7" spans="1:50" ht="4.5" customHeight="1" x14ac:dyDescent="0.2">
      <c r="A7" s="4"/>
      <c r="B7" s="4"/>
      <c r="C7" s="2108"/>
      <c r="D7" s="2106"/>
      <c r="E7" s="16"/>
      <c r="F7" s="16"/>
      <c r="G7" s="16"/>
      <c r="H7" s="16"/>
      <c r="I7" s="4"/>
      <c r="J7" s="4"/>
      <c r="K7" s="4"/>
      <c r="L7" s="4"/>
      <c r="M7" s="4"/>
      <c r="N7" s="4"/>
      <c r="O7" s="4"/>
      <c r="P7" s="4"/>
      <c r="Q7" s="4"/>
      <c r="R7" s="4"/>
      <c r="S7" s="4"/>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row>
    <row r="8" spans="1:50" ht="16.5" customHeight="1" x14ac:dyDescent="0.2">
      <c r="A8" s="4"/>
      <c r="B8" s="4"/>
      <c r="C8" s="2109"/>
      <c r="D8" s="16"/>
      <c r="E8" s="16"/>
      <c r="F8" s="16"/>
      <c r="G8" s="16"/>
      <c r="H8" s="16"/>
      <c r="I8" s="4"/>
      <c r="J8" s="4"/>
      <c r="K8" s="4"/>
      <c r="L8" s="4"/>
      <c r="M8" s="4"/>
      <c r="N8" s="4"/>
      <c r="O8" s="4"/>
      <c r="P8" s="4"/>
      <c r="Q8" s="4"/>
      <c r="R8" s="4"/>
      <c r="S8" s="4"/>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row>
    <row r="9" spans="1:50" ht="18" customHeight="1" x14ac:dyDescent="0.2">
      <c r="A9" s="4"/>
      <c r="B9" s="4"/>
      <c r="C9" s="2109"/>
      <c r="D9" s="2108"/>
      <c r="E9" s="16"/>
      <c r="F9" s="16"/>
      <c r="G9" s="16"/>
      <c r="H9" s="16"/>
      <c r="I9" s="4"/>
      <c r="J9" s="4"/>
      <c r="K9" s="4"/>
      <c r="L9" s="4"/>
      <c r="M9" s="4"/>
      <c r="N9" s="4"/>
      <c r="O9" s="4"/>
      <c r="P9" s="4"/>
      <c r="Q9" s="4"/>
      <c r="R9" s="4"/>
      <c r="S9" s="4"/>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row>
    <row r="10" spans="1:50" ht="42.75" customHeight="1" x14ac:dyDescent="0.15">
      <c r="A10" s="4"/>
      <c r="B10" s="4"/>
      <c r="C10" s="16"/>
      <c r="D10" s="16"/>
      <c r="E10" s="16"/>
      <c r="F10" s="16"/>
      <c r="G10" s="16"/>
      <c r="H10" s="16"/>
      <c r="I10" s="4"/>
      <c r="J10" s="4"/>
      <c r="K10" s="4"/>
      <c r="L10" s="4"/>
      <c r="M10" s="4"/>
      <c r="N10" s="4"/>
      <c r="O10" s="4"/>
      <c r="P10" s="4"/>
      <c r="Q10" s="4"/>
      <c r="R10" s="4"/>
      <c r="S10" s="4"/>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row>
    <row r="11" spans="1:50" ht="9.75" customHeight="1" x14ac:dyDescent="0.15">
      <c r="A11" s="4"/>
      <c r="B11" s="16"/>
      <c r="C11" s="16"/>
      <c r="D11" s="16"/>
      <c r="E11" s="16"/>
      <c r="F11" s="16"/>
      <c r="G11" s="16"/>
      <c r="H11" s="16"/>
      <c r="I11" s="4"/>
      <c r="J11" s="4"/>
      <c r="K11" s="4"/>
      <c r="L11" s="4"/>
      <c r="M11" s="4"/>
      <c r="N11" s="4"/>
      <c r="O11" s="4"/>
      <c r="P11" s="4"/>
      <c r="Q11" s="4"/>
      <c r="R11" s="4"/>
      <c r="S11" s="4"/>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row>
    <row r="12" spans="1:50" ht="15" customHeight="1" x14ac:dyDescent="0.2">
      <c r="A12" s="4"/>
      <c r="B12" s="4"/>
      <c r="C12" s="258"/>
      <c r="D12" s="258"/>
      <c r="E12" s="4"/>
      <c r="F12" s="4"/>
      <c r="G12" s="4"/>
      <c r="H12" s="4"/>
      <c r="I12" s="4"/>
      <c r="J12" s="4"/>
      <c r="K12" s="4"/>
      <c r="L12" s="4"/>
      <c r="M12" s="4"/>
      <c r="N12" s="4"/>
      <c r="O12" s="4"/>
      <c r="P12" s="4"/>
      <c r="Q12" s="4"/>
      <c r="R12" s="4"/>
      <c r="S12" s="4"/>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row>
    <row r="13" spans="1:50" ht="18.75" customHeight="1" x14ac:dyDescent="0.15">
      <c r="A13" s="19">
        <v>1</v>
      </c>
      <c r="B13" s="1311"/>
      <c r="C13" s="1294"/>
      <c r="D13" s="1294"/>
      <c r="E13" s="1294"/>
      <c r="F13" s="1294"/>
      <c r="G13" s="1294"/>
      <c r="H13" s="1294"/>
      <c r="I13" s="1294"/>
      <c r="J13" s="1294"/>
      <c r="K13" s="1294"/>
      <c r="L13" s="1294"/>
      <c r="M13" s="1294"/>
      <c r="N13" s="1294"/>
      <c r="O13" s="1294"/>
      <c r="P13" s="1294"/>
      <c r="Q13" s="1294"/>
      <c r="R13" s="1294"/>
      <c r="S13" s="1312"/>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row>
    <row r="14" spans="1:50" ht="20" x14ac:dyDescent="0.2">
      <c r="A14" s="4"/>
      <c r="B14" s="1250"/>
      <c r="C14" s="20" t="str">
        <f>$B$2</f>
        <v>CAED GESTION</v>
      </c>
      <c r="D14" s="20"/>
      <c r="E14" s="20"/>
      <c r="F14" s="2875" t="s">
        <v>111</v>
      </c>
      <c r="G14" s="2875"/>
      <c r="H14" s="2875"/>
      <c r="I14" s="2875"/>
      <c r="J14" s="2875"/>
      <c r="K14" s="2875"/>
      <c r="L14" s="2875"/>
      <c r="M14" s="2875"/>
      <c r="N14" s="2875"/>
      <c r="O14" s="2875"/>
      <c r="P14" s="23"/>
      <c r="Q14" s="21">
        <f>'1'!$E$15</f>
        <v>2023</v>
      </c>
      <c r="R14" s="21"/>
      <c r="S14" s="1258"/>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row>
    <row r="15" spans="1:50" x14ac:dyDescent="0.15">
      <c r="A15" s="4"/>
      <c r="B15" s="1250"/>
      <c r="C15" s="22"/>
      <c r="D15" s="22"/>
      <c r="E15" s="22"/>
      <c r="F15" s="22"/>
      <c r="G15" s="22"/>
      <c r="H15" s="22"/>
      <c r="I15" s="22"/>
      <c r="J15" s="22"/>
      <c r="K15" s="22"/>
      <c r="L15" s="22"/>
      <c r="M15" s="22"/>
      <c r="N15" s="22"/>
      <c r="O15" s="22"/>
      <c r="P15" s="22"/>
      <c r="Q15" s="22"/>
      <c r="R15" s="22"/>
      <c r="S15" s="1258"/>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row>
    <row r="16" spans="1:50" ht="24.75" customHeight="1" x14ac:dyDescent="0.2">
      <c r="A16" s="4"/>
      <c r="B16" s="1250"/>
      <c r="C16" s="34" t="s">
        <v>149</v>
      </c>
      <c r="D16" s="48"/>
      <c r="E16" s="35" t="str">
        <f>'1'!E17</f>
        <v>ENE</v>
      </c>
      <c r="F16" s="35" t="str">
        <f>'1'!F17</f>
        <v>FEB</v>
      </c>
      <c r="G16" s="35" t="str">
        <f>'1'!G17</f>
        <v>MAR</v>
      </c>
      <c r="H16" s="35" t="str">
        <f>'1'!H17</f>
        <v>ABR</v>
      </c>
      <c r="I16" s="35" t="str">
        <f>'1'!I17</f>
        <v>MAY</v>
      </c>
      <c r="J16" s="35" t="str">
        <f>'1'!J17</f>
        <v>JUN</v>
      </c>
      <c r="K16" s="35" t="str">
        <f>'1'!K17</f>
        <v>JUL</v>
      </c>
      <c r="L16" s="35" t="str">
        <f>'1'!L17</f>
        <v>AGO</v>
      </c>
      <c r="M16" s="35" t="str">
        <f>'1'!M17</f>
        <v>SEPT</v>
      </c>
      <c r="N16" s="35" t="str">
        <f>'1'!N17</f>
        <v>OCT</v>
      </c>
      <c r="O16" s="35" t="str">
        <f>'1'!O17</f>
        <v>NOV</v>
      </c>
      <c r="P16" s="35" t="str">
        <f>'1'!P17</f>
        <v xml:space="preserve"> DIC</v>
      </c>
      <c r="Q16" s="36" t="s">
        <v>1517</v>
      </c>
      <c r="R16" s="40" t="s">
        <v>1784</v>
      </c>
      <c r="S16" s="1258"/>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row>
    <row r="17" spans="1:50" ht="9.75" customHeight="1" x14ac:dyDescent="0.2">
      <c r="A17" s="4"/>
      <c r="B17" s="1313"/>
      <c r="C17" s="2"/>
      <c r="D17" s="2"/>
      <c r="E17" s="2"/>
      <c r="F17" s="2"/>
      <c r="G17" s="2"/>
      <c r="H17" s="2"/>
      <c r="I17" s="2"/>
      <c r="J17" s="2"/>
      <c r="K17" s="2"/>
      <c r="L17" s="2"/>
      <c r="M17" s="2"/>
      <c r="N17" s="2"/>
      <c r="O17" s="2"/>
      <c r="P17" s="2"/>
      <c r="Q17" s="2"/>
      <c r="R17" s="2"/>
      <c r="S17" s="1258"/>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row>
    <row r="18" spans="1:50" ht="16.5" customHeight="1" x14ac:dyDescent="0.15">
      <c r="A18" s="4"/>
      <c r="B18" s="1250"/>
      <c r="C18" s="30" t="s">
        <v>150</v>
      </c>
      <c r="D18" s="30"/>
      <c r="E18" s="38">
        <f>+E26+E32+E38</f>
        <v>7</v>
      </c>
      <c r="F18" s="38">
        <f t="shared" ref="F18:P18" si="0">+F26+F32+F38</f>
        <v>3</v>
      </c>
      <c r="G18" s="38">
        <f t="shared" si="0"/>
        <v>5</v>
      </c>
      <c r="H18" s="38">
        <f t="shared" si="0"/>
        <v>7</v>
      </c>
      <c r="I18" s="38">
        <f>+I26+I32+I38</f>
        <v>11</v>
      </c>
      <c r="J18" s="38">
        <f t="shared" si="0"/>
        <v>7</v>
      </c>
      <c r="K18" s="38">
        <f t="shared" si="0"/>
        <v>5</v>
      </c>
      <c r="L18" s="38">
        <f t="shared" si="0"/>
        <v>3</v>
      </c>
      <c r="M18" s="38">
        <f t="shared" si="0"/>
        <v>3</v>
      </c>
      <c r="N18" s="38">
        <f t="shared" si="0"/>
        <v>7</v>
      </c>
      <c r="O18" s="38">
        <f t="shared" si="0"/>
        <v>7</v>
      </c>
      <c r="P18" s="38">
        <f t="shared" si="0"/>
        <v>3</v>
      </c>
      <c r="Q18" s="32">
        <f>SUM(E18:P18)/12</f>
        <v>5.666666666666667</v>
      </c>
      <c r="R18" s="32"/>
      <c r="S18" s="1258"/>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row>
    <row r="19" spans="1:50" ht="16.5" customHeight="1" x14ac:dyDescent="0.15">
      <c r="A19" s="4"/>
      <c r="B19" s="1250"/>
      <c r="C19" s="30" t="s">
        <v>59</v>
      </c>
      <c r="D19" s="30"/>
      <c r="E19" s="38">
        <f>+E39+E33+E27</f>
        <v>4590</v>
      </c>
      <c r="F19" s="38">
        <f t="shared" ref="F19:Q19" si="1">+F39+F33+F27</f>
        <v>3240</v>
      </c>
      <c r="G19" s="38">
        <f t="shared" si="1"/>
        <v>3915</v>
      </c>
      <c r="H19" s="38">
        <f t="shared" si="1"/>
        <v>4590</v>
      </c>
      <c r="I19" s="38">
        <f t="shared" si="1"/>
        <v>5940</v>
      </c>
      <c r="J19" s="38">
        <f t="shared" si="1"/>
        <v>4590</v>
      </c>
      <c r="K19" s="38">
        <f t="shared" si="1"/>
        <v>3915</v>
      </c>
      <c r="L19" s="38">
        <f t="shared" si="1"/>
        <v>3240</v>
      </c>
      <c r="M19" s="38">
        <f t="shared" si="1"/>
        <v>3240</v>
      </c>
      <c r="N19" s="38">
        <f t="shared" si="1"/>
        <v>4590</v>
      </c>
      <c r="O19" s="38">
        <f t="shared" si="1"/>
        <v>4590</v>
      </c>
      <c r="P19" s="38">
        <f t="shared" si="1"/>
        <v>3240</v>
      </c>
      <c r="Q19" s="38">
        <f t="shared" si="1"/>
        <v>49680</v>
      </c>
      <c r="R19" s="33">
        <f>IF(Q$22=0,0,Q19/Q$22)</f>
        <v>1</v>
      </c>
      <c r="S19" s="1258"/>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row>
    <row r="20" spans="1:50" ht="16.5" customHeight="1" x14ac:dyDescent="0.15">
      <c r="A20" s="4"/>
      <c r="B20" s="1250"/>
      <c r="C20" s="30" t="s">
        <v>60</v>
      </c>
      <c r="D20" s="30"/>
      <c r="E20" s="38">
        <f>+E28+E34</f>
        <v>0</v>
      </c>
      <c r="F20" s="38">
        <f t="shared" ref="F20:Q20" si="2">+F28+F34</f>
        <v>0</v>
      </c>
      <c r="G20" s="38">
        <f t="shared" si="2"/>
        <v>0</v>
      </c>
      <c r="H20" s="38">
        <f t="shared" si="2"/>
        <v>0</v>
      </c>
      <c r="I20" s="38">
        <f t="shared" si="2"/>
        <v>0</v>
      </c>
      <c r="J20" s="38">
        <f t="shared" si="2"/>
        <v>0</v>
      </c>
      <c r="K20" s="38">
        <f t="shared" si="2"/>
        <v>0</v>
      </c>
      <c r="L20" s="38">
        <f t="shared" si="2"/>
        <v>0</v>
      </c>
      <c r="M20" s="38">
        <f t="shared" si="2"/>
        <v>0</v>
      </c>
      <c r="N20" s="38">
        <f t="shared" si="2"/>
        <v>0</v>
      </c>
      <c r="O20" s="38">
        <f t="shared" si="2"/>
        <v>0</v>
      </c>
      <c r="P20" s="38">
        <f t="shared" si="2"/>
        <v>0</v>
      </c>
      <c r="Q20" s="38">
        <f t="shared" si="2"/>
        <v>0</v>
      </c>
      <c r="R20" s="33">
        <f>IF(Q$22=0,0,Q20/Q$22)</f>
        <v>0</v>
      </c>
      <c r="S20" s="1258"/>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row>
    <row r="21" spans="1:50" ht="16.5" customHeight="1" x14ac:dyDescent="0.15">
      <c r="A21" s="4"/>
      <c r="B21" s="1250"/>
      <c r="C21" s="30" t="s">
        <v>66</v>
      </c>
      <c r="D21" s="30"/>
      <c r="E21" s="38">
        <f>b!E98</f>
        <v>0</v>
      </c>
      <c r="F21" s="38">
        <f>b!F98</f>
        <v>0</v>
      </c>
      <c r="G21" s="38">
        <f>b!G98</f>
        <v>0</v>
      </c>
      <c r="H21" s="38">
        <f>b!H98</f>
        <v>0</v>
      </c>
      <c r="I21" s="38">
        <f>b!I98</f>
        <v>0</v>
      </c>
      <c r="J21" s="38">
        <f>b!J98</f>
        <v>0</v>
      </c>
      <c r="K21" s="38">
        <f>b!K98</f>
        <v>0</v>
      </c>
      <c r="L21" s="38">
        <f>b!L98</f>
        <v>0</v>
      </c>
      <c r="M21" s="38">
        <f>b!M98</f>
        <v>0</v>
      </c>
      <c r="N21" s="38">
        <f>b!N98</f>
        <v>0</v>
      </c>
      <c r="O21" s="38">
        <f>b!O98</f>
        <v>0</v>
      </c>
      <c r="P21" s="38">
        <f>b!P98</f>
        <v>0</v>
      </c>
      <c r="Q21" s="32">
        <f>b!Q98</f>
        <v>0</v>
      </c>
      <c r="R21" s="33">
        <f>IF(Q$22=0,0,Q21/Q$22)</f>
        <v>0</v>
      </c>
      <c r="S21" s="1258"/>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row>
    <row r="22" spans="1:50" ht="25.5" customHeight="1" x14ac:dyDescent="0.2">
      <c r="A22" s="4"/>
      <c r="B22" s="1250"/>
      <c r="C22" s="283" t="s">
        <v>157</v>
      </c>
      <c r="D22" s="265"/>
      <c r="E22" s="267">
        <f>SUM(E19:E21)</f>
        <v>4590</v>
      </c>
      <c r="F22" s="267">
        <f t="shared" ref="F22:Q22" si="3">SUM(F19:F21)</f>
        <v>3240</v>
      </c>
      <c r="G22" s="267">
        <f t="shared" si="3"/>
        <v>3915</v>
      </c>
      <c r="H22" s="267">
        <f t="shared" si="3"/>
        <v>4590</v>
      </c>
      <c r="I22" s="267">
        <f t="shared" si="3"/>
        <v>5940</v>
      </c>
      <c r="J22" s="267">
        <f t="shared" si="3"/>
        <v>4590</v>
      </c>
      <c r="K22" s="267">
        <f t="shared" si="3"/>
        <v>3915</v>
      </c>
      <c r="L22" s="267">
        <f t="shared" si="3"/>
        <v>3240</v>
      </c>
      <c r="M22" s="267">
        <f t="shared" si="3"/>
        <v>3240</v>
      </c>
      <c r="N22" s="267">
        <f t="shared" si="3"/>
        <v>4590</v>
      </c>
      <c r="O22" s="267">
        <f t="shared" si="3"/>
        <v>4590</v>
      </c>
      <c r="P22" s="267">
        <f t="shared" si="3"/>
        <v>3240</v>
      </c>
      <c r="Q22" s="267">
        <f t="shared" si="3"/>
        <v>49680</v>
      </c>
      <c r="R22" s="32"/>
      <c r="S22" s="1258"/>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row>
    <row r="23" spans="1:50" ht="19.5" customHeight="1" x14ac:dyDescent="0.15">
      <c r="A23" s="4"/>
      <c r="B23" s="1250"/>
      <c r="C23" s="30"/>
      <c r="D23" s="30"/>
      <c r="E23" s="38"/>
      <c r="F23" s="38"/>
      <c r="G23" s="38"/>
      <c r="H23" s="38"/>
      <c r="I23" s="38"/>
      <c r="J23" s="38"/>
      <c r="K23" s="38"/>
      <c r="L23" s="38"/>
      <c r="M23" s="38"/>
      <c r="N23" s="38"/>
      <c r="O23" s="38"/>
      <c r="P23" s="38"/>
      <c r="Q23" s="32"/>
      <c r="R23" s="32"/>
      <c r="S23" s="1258"/>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row>
    <row r="24" spans="1:50" ht="16.5" customHeight="1" x14ac:dyDescent="0.2">
      <c r="A24" s="4"/>
      <c r="B24" s="1250"/>
      <c r="C24" s="34" t="s">
        <v>1807</v>
      </c>
      <c r="D24" s="48"/>
      <c r="E24" s="267">
        <f>SUM(E27:E28)</f>
        <v>1620</v>
      </c>
      <c r="F24" s="267">
        <f t="shared" ref="F24:Q24" si="4">SUM(F27:F28)</f>
        <v>1620</v>
      </c>
      <c r="G24" s="267">
        <f t="shared" si="4"/>
        <v>1620</v>
      </c>
      <c r="H24" s="267">
        <f t="shared" si="4"/>
        <v>1620</v>
      </c>
      <c r="I24" s="267">
        <f t="shared" si="4"/>
        <v>1620</v>
      </c>
      <c r="J24" s="267">
        <f t="shared" si="4"/>
        <v>1620</v>
      </c>
      <c r="K24" s="267">
        <f t="shared" si="4"/>
        <v>1620</v>
      </c>
      <c r="L24" s="267">
        <f t="shared" si="4"/>
        <v>1620</v>
      </c>
      <c r="M24" s="267">
        <f t="shared" si="4"/>
        <v>1620</v>
      </c>
      <c r="N24" s="267">
        <f t="shared" si="4"/>
        <v>1620</v>
      </c>
      <c r="O24" s="267">
        <f t="shared" si="4"/>
        <v>1620</v>
      </c>
      <c r="P24" s="267">
        <f t="shared" si="4"/>
        <v>1620</v>
      </c>
      <c r="Q24" s="267">
        <f t="shared" si="4"/>
        <v>19440</v>
      </c>
      <c r="R24" s="277">
        <f>IF(Q$22=0,0,Q24/Q$22)</f>
        <v>0.39130434782608697</v>
      </c>
      <c r="S24" s="1258"/>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row>
    <row r="25" spans="1:50" ht="5.25" customHeight="1" x14ac:dyDescent="0.2">
      <c r="A25" s="4"/>
      <c r="B25" s="1250"/>
      <c r="C25" s="29"/>
      <c r="D25" s="282"/>
      <c r="E25" s="38"/>
      <c r="F25" s="38"/>
      <c r="G25" s="38"/>
      <c r="H25" s="38"/>
      <c r="I25" s="38"/>
      <c r="J25" s="38"/>
      <c r="K25" s="38"/>
      <c r="L25" s="38"/>
      <c r="M25" s="38"/>
      <c r="N25" s="38"/>
      <c r="O25" s="38"/>
      <c r="P25" s="38"/>
      <c r="Q25" s="32"/>
      <c r="R25" s="32"/>
      <c r="S25" s="1258"/>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row>
    <row r="26" spans="1:50" ht="15.75" customHeight="1" x14ac:dyDescent="0.2">
      <c r="A26" s="4"/>
      <c r="B26" s="1250"/>
      <c r="C26" s="263" t="s">
        <v>118</v>
      </c>
      <c r="D26" s="43"/>
      <c r="E26" s="281">
        <f>'2c'!Z283</f>
        <v>1</v>
      </c>
      <c r="F26" s="281">
        <f>'2c'!AA283</f>
        <v>1</v>
      </c>
      <c r="G26" s="281">
        <f>'2c'!AB283</f>
        <v>1</v>
      </c>
      <c r="H26" s="281">
        <f>'2c'!AC283</f>
        <v>1</v>
      </c>
      <c r="I26" s="281">
        <f>'2c'!AD283</f>
        <v>1</v>
      </c>
      <c r="J26" s="281">
        <f>'2c'!AE283</f>
        <v>1</v>
      </c>
      <c r="K26" s="281">
        <f>'2c'!AF283</f>
        <v>1</v>
      </c>
      <c r="L26" s="281">
        <f>'2c'!AG283</f>
        <v>1</v>
      </c>
      <c r="M26" s="281">
        <f>'2c'!AH283</f>
        <v>1</v>
      </c>
      <c r="N26" s="281">
        <f>'2c'!AI283</f>
        <v>1</v>
      </c>
      <c r="O26" s="281">
        <f>'2c'!AJ283</f>
        <v>1</v>
      </c>
      <c r="P26" s="281">
        <f>'2c'!AK283</f>
        <v>1</v>
      </c>
      <c r="Q26" s="261">
        <f>SUM(E26:P26)/12</f>
        <v>1</v>
      </c>
      <c r="R26" s="33">
        <f>IF(Q$18=0,0,Q26/Q$18)</f>
        <v>0.1764705882352941</v>
      </c>
      <c r="S26" s="1258"/>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row>
    <row r="27" spans="1:50" ht="15.75" customHeight="1" x14ac:dyDescent="0.2">
      <c r="A27" s="4"/>
      <c r="B27" s="1250"/>
      <c r="C27" s="263" t="s">
        <v>59</v>
      </c>
      <c r="D27" s="43"/>
      <c r="E27" s="281">
        <f>'2c'!Z284</f>
        <v>1620</v>
      </c>
      <c r="F27" s="281">
        <f>'2c'!AA284</f>
        <v>1620</v>
      </c>
      <c r="G27" s="281">
        <f>'2c'!AB284</f>
        <v>1620</v>
      </c>
      <c r="H27" s="281">
        <f>'2c'!AC284</f>
        <v>1620</v>
      </c>
      <c r="I27" s="281">
        <f>'2c'!AD284</f>
        <v>1620</v>
      </c>
      <c r="J27" s="281">
        <f>'2c'!AE284</f>
        <v>1620</v>
      </c>
      <c r="K27" s="281">
        <f>'2c'!AF284</f>
        <v>1620</v>
      </c>
      <c r="L27" s="281">
        <f>'2c'!AG284</f>
        <v>1620</v>
      </c>
      <c r="M27" s="281">
        <f>'2c'!AH284</f>
        <v>1620</v>
      </c>
      <c r="N27" s="281">
        <f>'2c'!AI284</f>
        <v>1620</v>
      </c>
      <c r="O27" s="281">
        <f>'2c'!AJ284</f>
        <v>1620</v>
      </c>
      <c r="P27" s="281">
        <f>'2c'!AK284</f>
        <v>1620</v>
      </c>
      <c r="Q27" s="261">
        <f>SUM(E27:P27)</f>
        <v>19440</v>
      </c>
      <c r="R27" s="33">
        <f>IF(Q$22=0,0,Q27/Q$22)</f>
        <v>0.39130434782608697</v>
      </c>
      <c r="S27" s="1258"/>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row>
    <row r="28" spans="1:50" ht="15.75" customHeight="1" x14ac:dyDescent="0.2">
      <c r="A28" s="4"/>
      <c r="B28" s="1250"/>
      <c r="C28" s="263" t="s">
        <v>60</v>
      </c>
      <c r="D28" s="43"/>
      <c r="E28" s="281">
        <f>'2c'!Z285</f>
        <v>0</v>
      </c>
      <c r="F28" s="281">
        <f>'2c'!AA285</f>
        <v>0</v>
      </c>
      <c r="G28" s="281">
        <f>'2c'!AB285</f>
        <v>0</v>
      </c>
      <c r="H28" s="281">
        <f>'2c'!AC285</f>
        <v>0</v>
      </c>
      <c r="I28" s="281">
        <f>'2c'!AD285</f>
        <v>0</v>
      </c>
      <c r="J28" s="281">
        <f>'2c'!AE285</f>
        <v>0</v>
      </c>
      <c r="K28" s="281">
        <f>'2c'!AF285</f>
        <v>0</v>
      </c>
      <c r="L28" s="281">
        <f>'2c'!AG285</f>
        <v>0</v>
      </c>
      <c r="M28" s="281">
        <f>'2c'!AH285</f>
        <v>0</v>
      </c>
      <c r="N28" s="281">
        <f>'2c'!AI285</f>
        <v>0</v>
      </c>
      <c r="O28" s="281">
        <f>'2c'!AJ285</f>
        <v>0</v>
      </c>
      <c r="P28" s="281">
        <f>'2c'!AK285</f>
        <v>0</v>
      </c>
      <c r="Q28" s="261">
        <f>SUM(E28:P28)</f>
        <v>0</v>
      </c>
      <c r="R28" s="33">
        <f>IF(Q$22=0,0,Q28/Q$22)</f>
        <v>0</v>
      </c>
      <c r="S28" s="1258"/>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row>
    <row r="29" spans="1:50" ht="15.75" customHeight="1" x14ac:dyDescent="0.15">
      <c r="A29" s="4"/>
      <c r="B29" s="1250"/>
      <c r="C29" s="30"/>
      <c r="D29" s="30"/>
      <c r="E29" s="38"/>
      <c r="F29" s="38"/>
      <c r="G29" s="38"/>
      <c r="H29" s="38"/>
      <c r="I29" s="38"/>
      <c r="J29" s="38"/>
      <c r="K29" s="38"/>
      <c r="L29" s="38"/>
      <c r="M29" s="38"/>
      <c r="N29" s="38"/>
      <c r="O29" s="38"/>
      <c r="P29" s="38"/>
      <c r="Q29" s="32"/>
      <c r="R29" s="32"/>
      <c r="S29" s="1258"/>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row>
    <row r="30" spans="1:50" ht="15.75" customHeight="1" x14ac:dyDescent="0.2">
      <c r="A30" s="4"/>
      <c r="B30" s="1250"/>
      <c r="C30" s="34" t="s">
        <v>154</v>
      </c>
      <c r="D30" s="48"/>
      <c r="E30" s="267">
        <f>SUM(E33:E34)</f>
        <v>1620</v>
      </c>
      <c r="F30" s="267">
        <f t="shared" ref="F30:Q30" si="5">SUM(F33:F34)</f>
        <v>1620</v>
      </c>
      <c r="G30" s="267">
        <f t="shared" si="5"/>
        <v>1620</v>
      </c>
      <c r="H30" s="267">
        <f t="shared" si="5"/>
        <v>1620</v>
      </c>
      <c r="I30" s="267">
        <f t="shared" si="5"/>
        <v>1620</v>
      </c>
      <c r="J30" s="267">
        <f t="shared" si="5"/>
        <v>1620</v>
      </c>
      <c r="K30" s="267">
        <f t="shared" si="5"/>
        <v>1620</v>
      </c>
      <c r="L30" s="267">
        <f t="shared" si="5"/>
        <v>1620</v>
      </c>
      <c r="M30" s="267">
        <f t="shared" si="5"/>
        <v>1620</v>
      </c>
      <c r="N30" s="267">
        <f t="shared" si="5"/>
        <v>1620</v>
      </c>
      <c r="O30" s="267">
        <f t="shared" si="5"/>
        <v>1620</v>
      </c>
      <c r="P30" s="267">
        <f t="shared" si="5"/>
        <v>1620</v>
      </c>
      <c r="Q30" s="267">
        <f t="shared" si="5"/>
        <v>19440</v>
      </c>
      <c r="R30" s="277">
        <f>IF(Q$22=0,0,Q30/Q$22)</f>
        <v>0.39130434782608697</v>
      </c>
      <c r="S30" s="1258"/>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row>
    <row r="31" spans="1:50" ht="6.75" customHeight="1" x14ac:dyDescent="0.2">
      <c r="A31" s="4"/>
      <c r="B31" s="1250"/>
      <c r="C31" s="29"/>
      <c r="D31" s="282"/>
      <c r="E31" s="38"/>
      <c r="F31" s="38"/>
      <c r="G31" s="38"/>
      <c r="H31" s="38"/>
      <c r="I31" s="38"/>
      <c r="J31" s="38"/>
      <c r="K31" s="38"/>
      <c r="L31" s="38"/>
      <c r="M31" s="38"/>
      <c r="N31" s="38"/>
      <c r="O31" s="38"/>
      <c r="P31" s="38"/>
      <c r="Q31" s="32"/>
      <c r="R31" s="32"/>
      <c r="S31" s="1258"/>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row>
    <row r="32" spans="1:50" ht="15.75" customHeight="1" x14ac:dyDescent="0.2">
      <c r="A32" s="4"/>
      <c r="B32" s="1250"/>
      <c r="C32" s="263" t="s">
        <v>118</v>
      </c>
      <c r="D32" s="43"/>
      <c r="E32" s="281">
        <f>'2c'!Z286</f>
        <v>1</v>
      </c>
      <c r="F32" s="281">
        <f>'2c'!AA286</f>
        <v>1</v>
      </c>
      <c r="G32" s="281">
        <f>'2c'!AB286</f>
        <v>1</v>
      </c>
      <c r="H32" s="281">
        <f>'2c'!AC286</f>
        <v>1</v>
      </c>
      <c r="I32" s="281">
        <f>'2c'!AD286</f>
        <v>1</v>
      </c>
      <c r="J32" s="281">
        <f>'2c'!AE286</f>
        <v>1</v>
      </c>
      <c r="K32" s="281">
        <f>'2c'!AF286</f>
        <v>1</v>
      </c>
      <c r="L32" s="281">
        <f>'2c'!AG286</f>
        <v>1</v>
      </c>
      <c r="M32" s="281">
        <f>'2c'!AH286</f>
        <v>1</v>
      </c>
      <c r="N32" s="281">
        <f>'2c'!AI286</f>
        <v>1</v>
      </c>
      <c r="O32" s="281">
        <f>'2c'!AJ286</f>
        <v>1</v>
      </c>
      <c r="P32" s="281">
        <f>'2c'!AK286</f>
        <v>1</v>
      </c>
      <c r="Q32" s="261">
        <f>SUM(E32:P32)/12</f>
        <v>1</v>
      </c>
      <c r="R32" s="33">
        <f>IF(Q$18=0,0,Q32/Q$18)</f>
        <v>0.1764705882352941</v>
      </c>
      <c r="S32" s="1258"/>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row>
    <row r="33" spans="1:50" ht="15.75" customHeight="1" x14ac:dyDescent="0.2">
      <c r="A33" s="4"/>
      <c r="B33" s="1250"/>
      <c r="C33" s="263" t="s">
        <v>59</v>
      </c>
      <c r="D33" s="43"/>
      <c r="E33" s="281">
        <f>'2c'!Z287</f>
        <v>1620</v>
      </c>
      <c r="F33" s="281">
        <f>'2c'!AA287</f>
        <v>1620</v>
      </c>
      <c r="G33" s="281">
        <f>'2c'!AB287</f>
        <v>1620</v>
      </c>
      <c r="H33" s="281">
        <f>'2c'!AC287</f>
        <v>1620</v>
      </c>
      <c r="I33" s="281">
        <f>'2c'!AD287</f>
        <v>1620</v>
      </c>
      <c r="J33" s="281">
        <f>'2c'!AE287</f>
        <v>1620</v>
      </c>
      <c r="K33" s="281">
        <f>'2c'!AF287</f>
        <v>1620</v>
      </c>
      <c r="L33" s="281">
        <f>'2c'!AG287</f>
        <v>1620</v>
      </c>
      <c r="M33" s="281">
        <f>'2c'!AH287</f>
        <v>1620</v>
      </c>
      <c r="N33" s="281">
        <f>'2c'!AI287</f>
        <v>1620</v>
      </c>
      <c r="O33" s="281">
        <f>'2c'!AJ287</f>
        <v>1620</v>
      </c>
      <c r="P33" s="281">
        <f>'2c'!AK287</f>
        <v>1620</v>
      </c>
      <c r="Q33" s="261">
        <f>SUM(E33:P33)</f>
        <v>19440</v>
      </c>
      <c r="R33" s="33">
        <f>IF(Q$22=0,0,Q33/Q$22)</f>
        <v>0.39130434782608697</v>
      </c>
      <c r="S33" s="1258"/>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row>
    <row r="34" spans="1:50" ht="15.75" customHeight="1" x14ac:dyDescent="0.2">
      <c r="A34" s="4"/>
      <c r="B34" s="1250"/>
      <c r="C34" s="263" t="s">
        <v>60</v>
      </c>
      <c r="D34" s="43"/>
      <c r="E34" s="281">
        <f>'2c'!Z288</f>
        <v>0</v>
      </c>
      <c r="F34" s="281">
        <f>'2c'!AA288</f>
        <v>0</v>
      </c>
      <c r="G34" s="281">
        <f>'2c'!AB288</f>
        <v>0</v>
      </c>
      <c r="H34" s="281">
        <f>'2c'!AC288</f>
        <v>0</v>
      </c>
      <c r="I34" s="281">
        <f>'2c'!AD288</f>
        <v>0</v>
      </c>
      <c r="J34" s="281">
        <f>'2c'!AE288</f>
        <v>0</v>
      </c>
      <c r="K34" s="281">
        <f>'2c'!AF288</f>
        <v>0</v>
      </c>
      <c r="L34" s="281">
        <f>'2c'!AG288</f>
        <v>0</v>
      </c>
      <c r="M34" s="281">
        <f>'2c'!AH288</f>
        <v>0</v>
      </c>
      <c r="N34" s="281">
        <f>'2c'!AI288</f>
        <v>0</v>
      </c>
      <c r="O34" s="281">
        <f>'2c'!AJ288</f>
        <v>0</v>
      </c>
      <c r="P34" s="281">
        <f>'2c'!AK288</f>
        <v>0</v>
      </c>
      <c r="Q34" s="261">
        <f>SUM(E34:P34)</f>
        <v>0</v>
      </c>
      <c r="R34" s="33">
        <f>IF(Q$22=0,0,Q34/Q$22)</f>
        <v>0</v>
      </c>
      <c r="S34" s="1258"/>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row>
    <row r="35" spans="1:50" ht="15.75" customHeight="1" x14ac:dyDescent="0.15">
      <c r="A35" s="4"/>
      <c r="B35" s="1250"/>
      <c r="C35" s="30"/>
      <c r="D35" s="30"/>
      <c r="E35" s="38"/>
      <c r="F35" s="38"/>
      <c r="G35" s="38"/>
      <c r="H35" s="38"/>
      <c r="I35" s="38"/>
      <c r="J35" s="38"/>
      <c r="K35" s="38"/>
      <c r="L35" s="38"/>
      <c r="M35" s="38"/>
      <c r="N35" s="38"/>
      <c r="O35" s="38"/>
      <c r="P35" s="38"/>
      <c r="Q35" s="32"/>
      <c r="R35" s="32"/>
      <c r="S35" s="1258"/>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row>
    <row r="36" spans="1:50" ht="15.75" customHeight="1" x14ac:dyDescent="0.2">
      <c r="A36" s="4"/>
      <c r="B36" s="1250"/>
      <c r="C36" s="34" t="s">
        <v>151</v>
      </c>
      <c r="D36" s="48"/>
      <c r="E36" s="267">
        <f>+E39</f>
        <v>1350</v>
      </c>
      <c r="F36" s="267">
        <f>+F39</f>
        <v>0</v>
      </c>
      <c r="G36" s="267">
        <f>+G39</f>
        <v>675</v>
      </c>
      <c r="H36" s="267">
        <f t="shared" ref="H36:P36" si="6">+H39</f>
        <v>1350</v>
      </c>
      <c r="I36" s="267">
        <f t="shared" si="6"/>
        <v>2700</v>
      </c>
      <c r="J36" s="267">
        <f t="shared" si="6"/>
        <v>1350</v>
      </c>
      <c r="K36" s="267">
        <f t="shared" si="6"/>
        <v>675</v>
      </c>
      <c r="L36" s="267">
        <f t="shared" si="6"/>
        <v>0</v>
      </c>
      <c r="M36" s="267">
        <f t="shared" si="6"/>
        <v>0</v>
      </c>
      <c r="N36" s="267">
        <f t="shared" si="6"/>
        <v>1350</v>
      </c>
      <c r="O36" s="267">
        <f t="shared" si="6"/>
        <v>1350</v>
      </c>
      <c r="P36" s="267">
        <f t="shared" si="6"/>
        <v>0</v>
      </c>
      <c r="Q36" s="267">
        <f>SUM(Q39:Q39)</f>
        <v>10800</v>
      </c>
      <c r="R36" s="277">
        <f>IF(Q$22=0,0,Q36/Q$22)</f>
        <v>0.21739130434782608</v>
      </c>
      <c r="S36" s="1258"/>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row>
    <row r="37" spans="1:50" ht="4.5" customHeight="1" x14ac:dyDescent="0.2">
      <c r="A37" s="4"/>
      <c r="B37" s="1250"/>
      <c r="C37" s="29"/>
      <c r="D37" s="282"/>
      <c r="E37" s="38"/>
      <c r="F37" s="38"/>
      <c r="G37" s="38"/>
      <c r="H37" s="38"/>
      <c r="I37" s="38"/>
      <c r="J37" s="38"/>
      <c r="K37" s="38"/>
      <c r="L37" s="38"/>
      <c r="M37" s="38"/>
      <c r="N37" s="38"/>
      <c r="O37" s="38"/>
      <c r="P37" s="38"/>
      <c r="Q37" s="32"/>
      <c r="R37" s="32"/>
      <c r="S37" s="1258"/>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row>
    <row r="38" spans="1:50" ht="15.75" customHeight="1" x14ac:dyDescent="0.2">
      <c r="A38" s="4"/>
      <c r="B38" s="1250"/>
      <c r="C38" s="263" t="s">
        <v>118</v>
      </c>
      <c r="D38" s="43"/>
      <c r="E38" s="281">
        <f>'2c'!Z289</f>
        <v>5</v>
      </c>
      <c r="F38" s="281">
        <f>'2c'!AA289</f>
        <v>1</v>
      </c>
      <c r="G38" s="281">
        <f>'2c'!AB289</f>
        <v>3</v>
      </c>
      <c r="H38" s="281">
        <f>'2c'!AC289</f>
        <v>5</v>
      </c>
      <c r="I38" s="281">
        <f>'2c'!AD289</f>
        <v>9</v>
      </c>
      <c r="J38" s="281">
        <f>'2c'!AE289</f>
        <v>5</v>
      </c>
      <c r="K38" s="281">
        <f>'2c'!AF289</f>
        <v>3</v>
      </c>
      <c r="L38" s="281">
        <f>'2c'!AG289</f>
        <v>1</v>
      </c>
      <c r="M38" s="281">
        <f>'2c'!AH289</f>
        <v>1</v>
      </c>
      <c r="N38" s="281">
        <f>'2c'!AI289</f>
        <v>5</v>
      </c>
      <c r="O38" s="281">
        <f>'2c'!AJ289</f>
        <v>5</v>
      </c>
      <c r="P38" s="281">
        <f>'2c'!AK289</f>
        <v>1</v>
      </c>
      <c r="Q38" s="261">
        <f>SUM(E38:P38)/12</f>
        <v>3.6666666666666665</v>
      </c>
      <c r="R38" s="33">
        <f>IF(Q$18=0,0,Q38/Q$18)</f>
        <v>0.64705882352941169</v>
      </c>
      <c r="S38" s="1258"/>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row>
    <row r="39" spans="1:50" ht="15.75" customHeight="1" x14ac:dyDescent="0.2">
      <c r="A39" s="4"/>
      <c r="B39" s="1250"/>
      <c r="C39" s="263" t="s">
        <v>59</v>
      </c>
      <c r="D39" s="43"/>
      <c r="E39" s="281">
        <f>'2c'!Z290</f>
        <v>1350</v>
      </c>
      <c r="F39" s="281">
        <f>'2c'!AA290</f>
        <v>0</v>
      </c>
      <c r="G39" s="281">
        <f>'2c'!AB290</f>
        <v>675</v>
      </c>
      <c r="H39" s="281">
        <f>'2c'!AC290</f>
        <v>1350</v>
      </c>
      <c r="I39" s="281">
        <f>'2c'!AD290</f>
        <v>2700</v>
      </c>
      <c r="J39" s="281">
        <f>'2c'!AE290</f>
        <v>1350</v>
      </c>
      <c r="K39" s="281">
        <f>'2c'!AF290</f>
        <v>675</v>
      </c>
      <c r="L39" s="281">
        <f>'2c'!AG290</f>
        <v>0</v>
      </c>
      <c r="M39" s="281">
        <f>'2c'!AH290</f>
        <v>0</v>
      </c>
      <c r="N39" s="281">
        <f>'2c'!AI290</f>
        <v>1350</v>
      </c>
      <c r="O39" s="281">
        <f>'2c'!AJ290</f>
        <v>1350</v>
      </c>
      <c r="P39" s="281">
        <f>'2c'!AK290</f>
        <v>0</v>
      </c>
      <c r="Q39" s="261">
        <f>SUM(E39:P39)</f>
        <v>10800</v>
      </c>
      <c r="R39" s="33">
        <f>IF(Q$22=0,0,Q39/Q$22)</f>
        <v>0.21739130434782608</v>
      </c>
      <c r="S39" s="1258"/>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row>
    <row r="40" spans="1:50" ht="14.25" customHeight="1" x14ac:dyDescent="0.2">
      <c r="A40" s="4"/>
      <c r="B40" s="1250"/>
      <c r="C40" s="263"/>
      <c r="D40" s="43"/>
      <c r="E40" s="281"/>
      <c r="F40" s="281"/>
      <c r="G40" s="281"/>
      <c r="H40" s="281"/>
      <c r="I40" s="281"/>
      <c r="J40" s="281"/>
      <c r="K40" s="281"/>
      <c r="L40" s="281"/>
      <c r="M40" s="281"/>
      <c r="N40" s="281"/>
      <c r="O40" s="281"/>
      <c r="P40" s="281"/>
      <c r="Q40" s="261"/>
      <c r="R40" s="33"/>
      <c r="S40" s="1258"/>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row>
    <row r="41" spans="1:50" ht="25.5" customHeight="1" x14ac:dyDescent="0.2">
      <c r="A41" s="4"/>
      <c r="B41" s="1250"/>
      <c r="C41" s="34" t="s">
        <v>161</v>
      </c>
      <c r="D41" s="48"/>
      <c r="E41" s="35" t="str">
        <f t="shared" ref="E41:Q41" si="7">E16</f>
        <v>ENE</v>
      </c>
      <c r="F41" s="35" t="str">
        <f t="shared" si="7"/>
        <v>FEB</v>
      </c>
      <c r="G41" s="35" t="str">
        <f t="shared" si="7"/>
        <v>MAR</v>
      </c>
      <c r="H41" s="35" t="str">
        <f t="shared" si="7"/>
        <v>ABR</v>
      </c>
      <c r="I41" s="35" t="str">
        <f t="shared" si="7"/>
        <v>MAY</v>
      </c>
      <c r="J41" s="35" t="str">
        <f t="shared" si="7"/>
        <v>JUN</v>
      </c>
      <c r="K41" s="35" t="str">
        <f t="shared" si="7"/>
        <v>JUL</v>
      </c>
      <c r="L41" s="35" t="str">
        <f t="shared" si="7"/>
        <v>AGO</v>
      </c>
      <c r="M41" s="35" t="str">
        <f t="shared" si="7"/>
        <v>SEPT</v>
      </c>
      <c r="N41" s="35" t="str">
        <f t="shared" si="7"/>
        <v>OCT</v>
      </c>
      <c r="O41" s="35" t="str">
        <f t="shared" si="7"/>
        <v>NOV</v>
      </c>
      <c r="P41" s="35" t="str">
        <f t="shared" si="7"/>
        <v xml:space="preserve"> DIC</v>
      </c>
      <c r="Q41" s="262" t="str">
        <f t="shared" si="7"/>
        <v>Total</v>
      </c>
      <c r="R41" s="33"/>
      <c r="S41" s="1258"/>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row>
    <row r="42" spans="1:50" ht="13.5" customHeight="1" x14ac:dyDescent="0.2">
      <c r="A42" s="4"/>
      <c r="B42" s="1250"/>
      <c r="C42" s="263"/>
      <c r="D42" s="43"/>
      <c r="E42" s="281"/>
      <c r="F42" s="281"/>
      <c r="G42" s="281"/>
      <c r="H42" s="281"/>
      <c r="I42" s="281"/>
      <c r="J42" s="281"/>
      <c r="K42" s="281"/>
      <c r="L42" s="281"/>
      <c r="M42" s="281"/>
      <c r="N42" s="281"/>
      <c r="O42" s="281"/>
      <c r="P42" s="281"/>
      <c r="Q42" s="261"/>
      <c r="R42" s="33"/>
      <c r="S42" s="1258"/>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row>
    <row r="43" spans="1:50" ht="15.75" customHeight="1" x14ac:dyDescent="0.2">
      <c r="A43" s="4"/>
      <c r="B43" s="1250"/>
      <c r="C43" s="29" t="s">
        <v>112</v>
      </c>
      <c r="D43" s="282"/>
      <c r="E43" s="279">
        <f>+IF(E18=0,0,b!E85/E18)</f>
        <v>142.85714285714286</v>
      </c>
      <c r="F43" s="279">
        <f>+IF(F18=0,0,b!F85/F18)</f>
        <v>666.66666666666663</v>
      </c>
      <c r="G43" s="279">
        <f>+IF(G18=0,0,b!G85/G18)</f>
        <v>1600</v>
      </c>
      <c r="H43" s="279">
        <f>+IF(H18=0,0,b!H85/H18)</f>
        <v>1428.5714285714287</v>
      </c>
      <c r="I43" s="279">
        <f>+IF(I18=0,0,b!I85/I18)</f>
        <v>909.09090909090912</v>
      </c>
      <c r="J43" s="279">
        <f>+IF(J18=0,0,b!J85/J18)</f>
        <v>714.28571428571433</v>
      </c>
      <c r="K43" s="279">
        <f>+IF(K18=0,0,b!K85/K18)</f>
        <v>600</v>
      </c>
      <c r="L43" s="279">
        <f>+IF(L18=0,0,b!L85/L18)</f>
        <v>1000</v>
      </c>
      <c r="M43" s="279">
        <f>+IF(M18=0,0,b!M85/M18)</f>
        <v>666.66666666666663</v>
      </c>
      <c r="N43" s="279">
        <f>+IF(N18=0,0,b!N85/N18)</f>
        <v>1142.8571428571429</v>
      </c>
      <c r="O43" s="279">
        <f>+IF(O18=0,0,b!O85/O18)</f>
        <v>1142.8571428571429</v>
      </c>
      <c r="P43" s="279">
        <f>+IF(P18=0,0,b!P85/P18)</f>
        <v>2333.3333333333335</v>
      </c>
      <c r="Q43" s="279">
        <f>+P44</f>
        <v>12347.186147186148</v>
      </c>
      <c r="R43" s="33"/>
      <c r="S43" s="1258"/>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row>
    <row r="44" spans="1:50" ht="15.75" customHeight="1" x14ac:dyDescent="0.2">
      <c r="A44" s="4"/>
      <c r="B44" s="1250"/>
      <c r="C44" s="29"/>
      <c r="D44" s="282"/>
      <c r="E44" s="290">
        <f>+E43</f>
        <v>142.85714285714286</v>
      </c>
      <c r="F44" s="290">
        <f>+E44+F43</f>
        <v>809.52380952380952</v>
      </c>
      <c r="G44" s="290">
        <f t="shared" ref="G44:P44" si="8">+F44+G43</f>
        <v>2409.5238095238096</v>
      </c>
      <c r="H44" s="290">
        <f t="shared" si="8"/>
        <v>3838.0952380952385</v>
      </c>
      <c r="I44" s="290">
        <f t="shared" si="8"/>
        <v>4747.1861471861475</v>
      </c>
      <c r="J44" s="290">
        <f t="shared" si="8"/>
        <v>5461.4718614718622</v>
      </c>
      <c r="K44" s="290">
        <f t="shared" si="8"/>
        <v>6061.4718614718622</v>
      </c>
      <c r="L44" s="290">
        <f t="shared" si="8"/>
        <v>7061.4718614718622</v>
      </c>
      <c r="M44" s="290">
        <f t="shared" si="8"/>
        <v>7728.1385281385292</v>
      </c>
      <c r="N44" s="290">
        <f t="shared" si="8"/>
        <v>8870.9956709956714</v>
      </c>
      <c r="O44" s="290">
        <f t="shared" si="8"/>
        <v>10013.852813852815</v>
      </c>
      <c r="P44" s="290">
        <f t="shared" si="8"/>
        <v>12347.186147186148</v>
      </c>
      <c r="Q44" s="279"/>
      <c r="R44" s="33"/>
      <c r="S44" s="1258"/>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row>
    <row r="45" spans="1:50" ht="15.75" customHeight="1" x14ac:dyDescent="0.2">
      <c r="A45" s="4"/>
      <c r="B45" s="1314"/>
      <c r="C45" s="286"/>
      <c r="D45" s="266"/>
      <c r="E45" s="287"/>
      <c r="F45" s="287"/>
      <c r="G45" s="287"/>
      <c r="H45" s="287"/>
      <c r="I45" s="287"/>
      <c r="J45" s="287"/>
      <c r="K45" s="287"/>
      <c r="L45" s="287"/>
      <c r="M45" s="287"/>
      <c r="N45" s="287"/>
      <c r="O45" s="287"/>
      <c r="P45" s="287"/>
      <c r="Q45" s="288"/>
      <c r="R45" s="289"/>
      <c r="S45" s="1310"/>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row>
    <row r="46" spans="1:50" ht="15.75" customHeight="1" x14ac:dyDescent="0.15">
      <c r="A46" s="19">
        <v>2</v>
      </c>
      <c r="B46" s="1250"/>
      <c r="C46" s="22"/>
      <c r="D46" s="22"/>
      <c r="E46" s="22"/>
      <c r="F46" s="22"/>
      <c r="G46" s="22"/>
      <c r="H46" s="22"/>
      <c r="I46" s="22"/>
      <c r="J46" s="22"/>
      <c r="K46" s="22"/>
      <c r="L46" s="22"/>
      <c r="M46" s="22"/>
      <c r="N46" s="22"/>
      <c r="O46" s="22"/>
      <c r="P46" s="22"/>
      <c r="Q46" s="22"/>
      <c r="R46" s="22"/>
      <c r="S46" s="1258"/>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row>
    <row r="47" spans="1:50" ht="18" customHeight="1" x14ac:dyDescent="0.2">
      <c r="A47" s="4"/>
      <c r="B47" s="1250"/>
      <c r="C47" s="20" t="str">
        <f>$B$2</f>
        <v>CAED GESTION</v>
      </c>
      <c r="D47" s="20"/>
      <c r="E47" s="20"/>
      <c r="F47" s="2875" t="s">
        <v>111</v>
      </c>
      <c r="G47" s="2875"/>
      <c r="H47" s="2875"/>
      <c r="I47" s="2875"/>
      <c r="J47" s="2875"/>
      <c r="K47" s="2875"/>
      <c r="L47" s="2875"/>
      <c r="M47" s="2875"/>
      <c r="N47" s="2875"/>
      <c r="O47" s="2875"/>
      <c r="P47" s="23"/>
      <c r="Q47" s="21">
        <f>'1'!$E$15</f>
        <v>2023</v>
      </c>
      <c r="R47" s="21"/>
      <c r="S47" s="1258"/>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row>
    <row r="48" spans="1:50" ht="15.75" customHeight="1" x14ac:dyDescent="0.15">
      <c r="A48" s="4"/>
      <c r="B48" s="1250"/>
      <c r="C48" s="22"/>
      <c r="D48" s="22"/>
      <c r="E48" s="22"/>
      <c r="F48" s="22"/>
      <c r="G48" s="22"/>
      <c r="H48" s="22"/>
      <c r="I48" s="22"/>
      <c r="J48" s="22"/>
      <c r="K48" s="22"/>
      <c r="L48" s="22"/>
      <c r="M48" s="22"/>
      <c r="N48" s="22"/>
      <c r="O48" s="22"/>
      <c r="P48" s="22"/>
      <c r="Q48" s="22"/>
      <c r="R48" s="22"/>
      <c r="S48" s="1258"/>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row>
    <row r="49" spans="1:50" ht="15.75" customHeight="1" x14ac:dyDescent="0.2">
      <c r="A49" s="4"/>
      <c r="B49" s="1250"/>
      <c r="C49" s="34" t="s">
        <v>159</v>
      </c>
      <c r="D49" s="48"/>
      <c r="E49" s="35" t="str">
        <f t="shared" ref="E49:R49" si="9">E16</f>
        <v>ENE</v>
      </c>
      <c r="F49" s="35" t="str">
        <f t="shared" si="9"/>
        <v>FEB</v>
      </c>
      <c r="G49" s="35" t="str">
        <f t="shared" si="9"/>
        <v>MAR</v>
      </c>
      <c r="H49" s="35" t="str">
        <f t="shared" si="9"/>
        <v>ABR</v>
      </c>
      <c r="I49" s="35" t="str">
        <f t="shared" si="9"/>
        <v>MAY</v>
      </c>
      <c r="J49" s="35" t="str">
        <f t="shared" si="9"/>
        <v>JUN</v>
      </c>
      <c r="K49" s="35" t="str">
        <f t="shared" si="9"/>
        <v>JUL</v>
      </c>
      <c r="L49" s="35" t="str">
        <f t="shared" si="9"/>
        <v>AGO</v>
      </c>
      <c r="M49" s="35" t="str">
        <f t="shared" si="9"/>
        <v>SEPT</v>
      </c>
      <c r="N49" s="35" t="str">
        <f t="shared" si="9"/>
        <v>OCT</v>
      </c>
      <c r="O49" s="35" t="str">
        <f t="shared" si="9"/>
        <v>NOV</v>
      </c>
      <c r="P49" s="35" t="str">
        <f t="shared" si="9"/>
        <v xml:space="preserve"> DIC</v>
      </c>
      <c r="Q49" s="262" t="str">
        <f t="shared" si="9"/>
        <v>Total</v>
      </c>
      <c r="R49" s="284" t="str">
        <f t="shared" si="9"/>
        <v>%</v>
      </c>
      <c r="S49" s="1258"/>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row>
    <row r="50" spans="1:50" ht="18" customHeight="1" x14ac:dyDescent="0.2">
      <c r="A50" s="4"/>
      <c r="B50" s="1313"/>
      <c r="C50" s="2"/>
      <c r="D50" s="2"/>
      <c r="E50" s="2"/>
      <c r="F50" s="2"/>
      <c r="G50" s="2"/>
      <c r="H50" s="2"/>
      <c r="I50" s="2"/>
      <c r="J50" s="2"/>
      <c r="K50" s="2"/>
      <c r="L50" s="2"/>
      <c r="M50" s="2"/>
      <c r="N50" s="2"/>
      <c r="O50" s="2"/>
      <c r="P50" s="2"/>
      <c r="Q50" s="2"/>
      <c r="R50" s="2"/>
      <c r="S50" s="1258"/>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row>
    <row r="51" spans="1:50" ht="15.75" customHeight="1" x14ac:dyDescent="0.2">
      <c r="A51" s="4"/>
      <c r="B51" s="1250"/>
      <c r="C51" s="34" t="s">
        <v>158</v>
      </c>
      <c r="D51" s="48"/>
      <c r="E51" s="267">
        <f>+E57+E62+E65</f>
        <v>4590</v>
      </c>
      <c r="F51" s="267">
        <f t="shared" ref="F51:P51" si="10">+F57+F62+F65</f>
        <v>3240</v>
      </c>
      <c r="G51" s="267">
        <f t="shared" si="10"/>
        <v>3915</v>
      </c>
      <c r="H51" s="267">
        <f t="shared" si="10"/>
        <v>4590</v>
      </c>
      <c r="I51" s="267">
        <f t="shared" si="10"/>
        <v>5940</v>
      </c>
      <c r="J51" s="267">
        <f t="shared" si="10"/>
        <v>4590</v>
      </c>
      <c r="K51" s="267">
        <f t="shared" si="10"/>
        <v>3915</v>
      </c>
      <c r="L51" s="267">
        <f t="shared" si="10"/>
        <v>3240</v>
      </c>
      <c r="M51" s="267">
        <f t="shared" si="10"/>
        <v>3240</v>
      </c>
      <c r="N51" s="267">
        <f t="shared" si="10"/>
        <v>4590</v>
      </c>
      <c r="O51" s="267">
        <f t="shared" si="10"/>
        <v>4590</v>
      </c>
      <c r="P51" s="267">
        <f t="shared" si="10"/>
        <v>3240</v>
      </c>
      <c r="Q51" s="267">
        <f>SUM(E51:P51)</f>
        <v>49680</v>
      </c>
      <c r="R51" s="277">
        <f>IF(Q$22=0,0,Q51/Q$22)</f>
        <v>1</v>
      </c>
      <c r="S51" s="1258"/>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row>
    <row r="52" spans="1:50" ht="15.75" customHeight="1" x14ac:dyDescent="0.2">
      <c r="A52" s="4"/>
      <c r="B52" s="1250"/>
      <c r="C52" s="274" t="s">
        <v>118</v>
      </c>
      <c r="D52" s="282"/>
      <c r="E52" s="38">
        <f>+E54+E59+E64</f>
        <v>6</v>
      </c>
      <c r="F52" s="38">
        <f t="shared" ref="F52:P52" si="11">+F54+F59+F64</f>
        <v>2</v>
      </c>
      <c r="G52" s="38">
        <f t="shared" si="11"/>
        <v>4</v>
      </c>
      <c r="H52" s="38">
        <f t="shared" si="11"/>
        <v>6</v>
      </c>
      <c r="I52" s="38">
        <f t="shared" si="11"/>
        <v>10</v>
      </c>
      <c r="J52" s="38">
        <f t="shared" si="11"/>
        <v>6</v>
      </c>
      <c r="K52" s="38">
        <f t="shared" si="11"/>
        <v>4</v>
      </c>
      <c r="L52" s="38">
        <f t="shared" si="11"/>
        <v>2</v>
      </c>
      <c r="M52" s="38">
        <f t="shared" si="11"/>
        <v>2</v>
      </c>
      <c r="N52" s="38">
        <f t="shared" si="11"/>
        <v>6</v>
      </c>
      <c r="O52" s="38">
        <f t="shared" si="11"/>
        <v>6</v>
      </c>
      <c r="P52" s="38">
        <f t="shared" si="11"/>
        <v>2</v>
      </c>
      <c r="Q52" s="38">
        <f>SUM(E52:P52)/12</f>
        <v>4.666666666666667</v>
      </c>
      <c r="R52" s="33">
        <f>IF(Q$18=0,0,Q52/Q$18)</f>
        <v>0.82352941176470584</v>
      </c>
      <c r="S52" s="1258"/>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row>
    <row r="53" spans="1:50" ht="8.25" customHeight="1" x14ac:dyDescent="0.2">
      <c r="A53" s="4"/>
      <c r="B53" s="1250"/>
      <c r="C53" s="29"/>
      <c r="D53" s="282"/>
      <c r="E53" s="38"/>
      <c r="F53" s="38"/>
      <c r="G53" s="38"/>
      <c r="H53" s="38"/>
      <c r="I53" s="38"/>
      <c r="J53" s="38"/>
      <c r="K53" s="38"/>
      <c r="L53" s="38"/>
      <c r="M53" s="38"/>
      <c r="N53" s="38"/>
      <c r="O53" s="38"/>
      <c r="P53" s="38"/>
      <c r="Q53" s="32"/>
      <c r="R53" s="32"/>
      <c r="S53" s="1258"/>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row>
    <row r="54" spans="1:50" ht="15.75" customHeight="1" x14ac:dyDescent="0.15">
      <c r="A54" s="4"/>
      <c r="B54" s="1250"/>
      <c r="C54" s="285" t="s">
        <v>1807</v>
      </c>
      <c r="D54" s="43"/>
      <c r="E54" s="279">
        <f>'2c'!Z244</f>
        <v>1</v>
      </c>
      <c r="F54" s="279">
        <f>'2c'!AA244</f>
        <v>1</v>
      </c>
      <c r="G54" s="279">
        <f>'2c'!AB244</f>
        <v>1</v>
      </c>
      <c r="H54" s="279">
        <f>'2c'!AC244</f>
        <v>1</v>
      </c>
      <c r="I54" s="279">
        <f>'2c'!AD244</f>
        <v>1</v>
      </c>
      <c r="J54" s="279">
        <f>'2c'!AE244</f>
        <v>1</v>
      </c>
      <c r="K54" s="279">
        <f>'2c'!AF244</f>
        <v>1</v>
      </c>
      <c r="L54" s="279">
        <f>'2c'!AG244</f>
        <v>1</v>
      </c>
      <c r="M54" s="279">
        <f>'2c'!AH244</f>
        <v>1</v>
      </c>
      <c r="N54" s="279">
        <f>'2c'!AI244</f>
        <v>1</v>
      </c>
      <c r="O54" s="279">
        <f>'2c'!AJ244</f>
        <v>1</v>
      </c>
      <c r="P54" s="279">
        <f>'2c'!AK244</f>
        <v>1</v>
      </c>
      <c r="Q54" s="261">
        <f>SUM(E54:P54)/12</f>
        <v>1</v>
      </c>
      <c r="R54" s="33">
        <f>IF(Q$18=0,0,Q54/Q$18)</f>
        <v>0.1764705882352941</v>
      </c>
      <c r="S54" s="1258"/>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row>
    <row r="55" spans="1:50" ht="15.75" customHeight="1" x14ac:dyDescent="0.15">
      <c r="A55" s="4"/>
      <c r="B55" s="1250"/>
      <c r="C55" s="263" t="str">
        <f>'2c'!Y245</f>
        <v>Salarios</v>
      </c>
      <c r="D55" s="43"/>
      <c r="E55" s="279">
        <f>'2c'!Z245</f>
        <v>1620</v>
      </c>
      <c r="F55" s="279">
        <f>'2c'!AA245</f>
        <v>1620</v>
      </c>
      <c r="G55" s="279">
        <f>'2c'!AB245</f>
        <v>1620</v>
      </c>
      <c r="H55" s="279">
        <f>'2c'!AC245</f>
        <v>1620</v>
      </c>
      <c r="I55" s="279">
        <f>'2c'!AD245</f>
        <v>1620</v>
      </c>
      <c r="J55" s="279">
        <f>'2c'!AE245</f>
        <v>1620</v>
      </c>
      <c r="K55" s="279">
        <f>'2c'!AF245</f>
        <v>1620</v>
      </c>
      <c r="L55" s="279">
        <f>'2c'!AG245</f>
        <v>1620</v>
      </c>
      <c r="M55" s="279">
        <f>'2c'!AH245</f>
        <v>1620</v>
      </c>
      <c r="N55" s="279">
        <f>'2c'!AI245</f>
        <v>1620</v>
      </c>
      <c r="O55" s="279">
        <f>'2c'!AJ245</f>
        <v>1620</v>
      </c>
      <c r="P55" s="279">
        <f>'2c'!AK245</f>
        <v>1620</v>
      </c>
      <c r="Q55" s="261">
        <f>SUM(E55:P55)</f>
        <v>19440</v>
      </c>
      <c r="R55" s="33">
        <f>IF(Q$22=0,0,Q55/Q$22)</f>
        <v>0.39130434782608697</v>
      </c>
      <c r="S55" s="1258"/>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row>
    <row r="56" spans="1:50" ht="15.75" customHeight="1" x14ac:dyDescent="0.15">
      <c r="A56" s="4"/>
      <c r="B56" s="1250"/>
      <c r="C56" s="263" t="str">
        <f>'2c'!Y246</f>
        <v>Incentivos</v>
      </c>
      <c r="D56" s="43"/>
      <c r="E56" s="279">
        <f>'2c'!Z246</f>
        <v>0</v>
      </c>
      <c r="F56" s="279">
        <f>'2c'!AA246</f>
        <v>0</v>
      </c>
      <c r="G56" s="279">
        <f>'2c'!AB246</f>
        <v>0</v>
      </c>
      <c r="H56" s="279">
        <f>'2c'!AC246</f>
        <v>0</v>
      </c>
      <c r="I56" s="279">
        <f>'2c'!AD246</f>
        <v>0</v>
      </c>
      <c r="J56" s="279">
        <f>'2c'!AE246</f>
        <v>0</v>
      </c>
      <c r="K56" s="279">
        <f>'2c'!AF246</f>
        <v>0</v>
      </c>
      <c r="L56" s="279">
        <f>'2c'!AG246</f>
        <v>0</v>
      </c>
      <c r="M56" s="279">
        <f>'2c'!AH246</f>
        <v>0</v>
      </c>
      <c r="N56" s="279">
        <f>'2c'!AI246</f>
        <v>0</v>
      </c>
      <c r="O56" s="279">
        <f>'2c'!AJ246</f>
        <v>0</v>
      </c>
      <c r="P56" s="279">
        <f>'2c'!AK246</f>
        <v>0</v>
      </c>
      <c r="Q56" s="261">
        <f>SUM(E56:P56)</f>
        <v>0</v>
      </c>
      <c r="R56" s="33">
        <f>IF(Q$22=0,0,Q56/Q$22)</f>
        <v>0</v>
      </c>
      <c r="S56" s="1258"/>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row>
    <row r="57" spans="1:50" ht="15.75" customHeight="1" x14ac:dyDescent="0.2">
      <c r="A57" s="4"/>
      <c r="B57" s="1313"/>
      <c r="C57" s="263" t="s">
        <v>157</v>
      </c>
      <c r="D57" s="2"/>
      <c r="E57" s="279">
        <f>'2c'!Z247</f>
        <v>1620</v>
      </c>
      <c r="F57" s="279">
        <f>'2c'!AA247</f>
        <v>1620</v>
      </c>
      <c r="G57" s="279">
        <f>'2c'!AB247</f>
        <v>1620</v>
      </c>
      <c r="H57" s="279">
        <f>'2c'!AC247</f>
        <v>1620</v>
      </c>
      <c r="I57" s="279">
        <f>'2c'!AD247</f>
        <v>1620</v>
      </c>
      <c r="J57" s="279">
        <f>'2c'!AE247</f>
        <v>1620</v>
      </c>
      <c r="K57" s="279">
        <f>'2c'!AF247</f>
        <v>1620</v>
      </c>
      <c r="L57" s="279">
        <f>'2c'!AG247</f>
        <v>1620</v>
      </c>
      <c r="M57" s="279">
        <f>'2c'!AH247</f>
        <v>1620</v>
      </c>
      <c r="N57" s="279">
        <f>'2c'!AI247</f>
        <v>1620</v>
      </c>
      <c r="O57" s="279">
        <f>'2c'!AJ247</f>
        <v>1620</v>
      </c>
      <c r="P57" s="279">
        <f>'2c'!AK247</f>
        <v>1620</v>
      </c>
      <c r="Q57" s="261">
        <f>SUM(E57:P57)</f>
        <v>19440</v>
      </c>
      <c r="R57" s="33">
        <f>IF(Q$22=0,0,Q57/Q$22)</f>
        <v>0.39130434782608697</v>
      </c>
      <c r="S57" s="1258"/>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row>
    <row r="58" spans="1:50" ht="7.5" customHeight="1" x14ac:dyDescent="0.15">
      <c r="A58" s="4"/>
      <c r="B58" s="1250"/>
      <c r="C58" s="30"/>
      <c r="D58" s="30"/>
      <c r="E58" s="38"/>
      <c r="F58" s="38"/>
      <c r="G58" s="38"/>
      <c r="H58" s="38"/>
      <c r="I58" s="38"/>
      <c r="J58" s="38"/>
      <c r="K58" s="38"/>
      <c r="L58" s="38"/>
      <c r="M58" s="38"/>
      <c r="N58" s="38"/>
      <c r="O58" s="38"/>
      <c r="P58" s="38"/>
      <c r="Q58" s="32"/>
      <c r="R58" s="32"/>
      <c r="S58" s="1258"/>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row>
    <row r="59" spans="1:50" ht="15.75" customHeight="1" x14ac:dyDescent="0.15">
      <c r="A59" s="4"/>
      <c r="B59" s="1250"/>
      <c r="C59" s="285" t="s">
        <v>1810</v>
      </c>
      <c r="D59" s="43"/>
      <c r="E59" s="279">
        <f>'2c'!Z248</f>
        <v>1</v>
      </c>
      <c r="F59" s="279">
        <f>'2c'!AA248</f>
        <v>1</v>
      </c>
      <c r="G59" s="279">
        <f>'2c'!AB248</f>
        <v>1</v>
      </c>
      <c r="H59" s="279">
        <f>'2c'!AC248</f>
        <v>1</v>
      </c>
      <c r="I59" s="279">
        <f>'2c'!AD248</f>
        <v>1</v>
      </c>
      <c r="J59" s="279">
        <f>'2c'!AE248</f>
        <v>1</v>
      </c>
      <c r="K59" s="279">
        <f>'2c'!AF248</f>
        <v>1</v>
      </c>
      <c r="L59" s="279">
        <f>'2c'!AG248</f>
        <v>1</v>
      </c>
      <c r="M59" s="279">
        <f>'2c'!AH248</f>
        <v>1</v>
      </c>
      <c r="N59" s="279">
        <f>'2c'!AI248</f>
        <v>1</v>
      </c>
      <c r="O59" s="279">
        <f>'2c'!AJ248</f>
        <v>1</v>
      </c>
      <c r="P59" s="279">
        <f>'2c'!AK248</f>
        <v>1</v>
      </c>
      <c r="Q59" s="261">
        <f>SUM(E59:P59)/12</f>
        <v>1</v>
      </c>
      <c r="R59" s="33">
        <f>IF(Q$18=0,0,Q59/Q$18)</f>
        <v>0.1764705882352941</v>
      </c>
      <c r="S59" s="1258"/>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row>
    <row r="60" spans="1:50" ht="15.75" customHeight="1" x14ac:dyDescent="0.15">
      <c r="A60" s="4"/>
      <c r="B60" s="1250"/>
      <c r="C60" s="263" t="str">
        <f>C55</f>
        <v>Salarios</v>
      </c>
      <c r="D60" s="43"/>
      <c r="E60" s="279">
        <f>'2c'!Z249</f>
        <v>1620</v>
      </c>
      <c r="F60" s="279">
        <f>'2c'!AA249</f>
        <v>1620</v>
      </c>
      <c r="G60" s="279">
        <f>'2c'!AB249</f>
        <v>1620</v>
      </c>
      <c r="H60" s="279">
        <f>'2c'!AC249</f>
        <v>1620</v>
      </c>
      <c r="I60" s="279">
        <f>'2c'!AD249</f>
        <v>1620</v>
      </c>
      <c r="J60" s="279">
        <f>'2c'!AE249</f>
        <v>1620</v>
      </c>
      <c r="K60" s="279">
        <f>'2c'!AF249</f>
        <v>1620</v>
      </c>
      <c r="L60" s="279">
        <f>'2c'!AG249</f>
        <v>1620</v>
      </c>
      <c r="M60" s="279">
        <f>'2c'!AH249</f>
        <v>1620</v>
      </c>
      <c r="N60" s="279">
        <f>'2c'!AI249</f>
        <v>1620</v>
      </c>
      <c r="O60" s="279">
        <f>'2c'!AJ249</f>
        <v>1620</v>
      </c>
      <c r="P60" s="279">
        <f>'2c'!AK249</f>
        <v>1620</v>
      </c>
      <c r="Q60" s="261">
        <f>SUM(E60:P60)</f>
        <v>19440</v>
      </c>
      <c r="R60" s="33">
        <f>IF(Q$22=0,0,Q60/Q$22)</f>
        <v>0.39130434782608697</v>
      </c>
      <c r="S60" s="1258"/>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row>
    <row r="61" spans="1:50" ht="15.75" customHeight="1" x14ac:dyDescent="0.15">
      <c r="A61" s="4"/>
      <c r="B61" s="1250"/>
      <c r="C61" s="263" t="str">
        <f>C56</f>
        <v>Incentivos</v>
      </c>
      <c r="D61" s="43"/>
      <c r="E61" s="279">
        <f>'2c'!Z250</f>
        <v>0</v>
      </c>
      <c r="F61" s="279">
        <f>'2c'!AA250</f>
        <v>0</v>
      </c>
      <c r="G61" s="279">
        <f>'2c'!AB250</f>
        <v>0</v>
      </c>
      <c r="H61" s="279">
        <f>'2c'!AC250</f>
        <v>0</v>
      </c>
      <c r="I61" s="279">
        <f>'2c'!AD250</f>
        <v>0</v>
      </c>
      <c r="J61" s="279">
        <f>'2c'!AE250</f>
        <v>0</v>
      </c>
      <c r="K61" s="279">
        <f>'2c'!AF250</f>
        <v>0</v>
      </c>
      <c r="L61" s="279">
        <f>'2c'!AG250</f>
        <v>0</v>
      </c>
      <c r="M61" s="279">
        <f>'2c'!AH250</f>
        <v>0</v>
      </c>
      <c r="N61" s="279">
        <f>'2c'!AI250</f>
        <v>0</v>
      </c>
      <c r="O61" s="279">
        <f>'2c'!AJ250</f>
        <v>0</v>
      </c>
      <c r="P61" s="279">
        <f>'2c'!AK250</f>
        <v>0</v>
      </c>
      <c r="Q61" s="261">
        <f>SUM(E61:P61)</f>
        <v>0</v>
      </c>
      <c r="R61" s="33">
        <f>IF(Q$22=0,0,Q61/Q$22)</f>
        <v>0</v>
      </c>
      <c r="S61" s="1258"/>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row>
    <row r="62" spans="1:50" ht="15.75" customHeight="1" x14ac:dyDescent="0.15">
      <c r="A62" s="4"/>
      <c r="B62" s="1250"/>
      <c r="C62" s="263" t="str">
        <f>C57</f>
        <v>Coste Total</v>
      </c>
      <c r="D62" s="2"/>
      <c r="E62" s="279">
        <f>'2c'!Z251</f>
        <v>1620</v>
      </c>
      <c r="F62" s="279">
        <f>'2c'!AA251</f>
        <v>1620</v>
      </c>
      <c r="G62" s="279">
        <f>'2c'!AB251</f>
        <v>1620</v>
      </c>
      <c r="H62" s="279">
        <f>'2c'!AC251</f>
        <v>1620</v>
      </c>
      <c r="I62" s="279">
        <f>'2c'!AD251</f>
        <v>1620</v>
      </c>
      <c r="J62" s="279">
        <f>'2c'!AE251</f>
        <v>1620</v>
      </c>
      <c r="K62" s="279">
        <f>'2c'!AF251</f>
        <v>1620</v>
      </c>
      <c r="L62" s="279">
        <f>'2c'!AG251</f>
        <v>1620</v>
      </c>
      <c r="M62" s="279">
        <f>'2c'!AH251</f>
        <v>1620</v>
      </c>
      <c r="N62" s="279">
        <f>'2c'!AI251</f>
        <v>1620</v>
      </c>
      <c r="O62" s="279">
        <f>'2c'!AJ251</f>
        <v>1620</v>
      </c>
      <c r="P62" s="279">
        <f>'2c'!AK251</f>
        <v>1620</v>
      </c>
      <c r="Q62" s="261">
        <f>SUM(E62:P62)</f>
        <v>19440</v>
      </c>
      <c r="R62" s="33">
        <f>IF(Q$22=0,0,Q62/Q$22)</f>
        <v>0.39130434782608697</v>
      </c>
      <c r="S62" s="1258"/>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row>
    <row r="63" spans="1:50" ht="7.5" customHeight="1" x14ac:dyDescent="0.15">
      <c r="A63" s="4"/>
      <c r="B63" s="1250"/>
      <c r="C63" s="30"/>
      <c r="D63" s="30"/>
      <c r="E63" s="38"/>
      <c r="F63" s="38"/>
      <c r="G63" s="38"/>
      <c r="H63" s="38"/>
      <c r="I63" s="38"/>
      <c r="J63" s="38"/>
      <c r="K63" s="38"/>
      <c r="L63" s="38"/>
      <c r="M63" s="38"/>
      <c r="N63" s="38"/>
      <c r="O63" s="38"/>
      <c r="P63" s="38"/>
      <c r="Q63" s="32"/>
      <c r="R63" s="32"/>
      <c r="S63" s="1258"/>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row>
    <row r="64" spans="1:50" ht="15.75" customHeight="1" x14ac:dyDescent="0.15">
      <c r="A64" s="4"/>
      <c r="B64" s="1250"/>
      <c r="C64" s="285" t="s">
        <v>153</v>
      </c>
      <c r="D64" s="43"/>
      <c r="E64" s="279">
        <f>'2c'!Z252</f>
        <v>4</v>
      </c>
      <c r="F64" s="279">
        <f>'2c'!AA252</f>
        <v>0</v>
      </c>
      <c r="G64" s="279">
        <f>'2c'!AB252</f>
        <v>2</v>
      </c>
      <c r="H64" s="279">
        <f>'2c'!AC252</f>
        <v>4</v>
      </c>
      <c r="I64" s="279">
        <f>'2c'!AD252</f>
        <v>8</v>
      </c>
      <c r="J64" s="279">
        <f>'2c'!AE252</f>
        <v>4</v>
      </c>
      <c r="K64" s="279">
        <f>'2c'!AF252</f>
        <v>2</v>
      </c>
      <c r="L64" s="279">
        <f>'2c'!AG252</f>
        <v>0</v>
      </c>
      <c r="M64" s="279">
        <f>'2c'!AH252</f>
        <v>0</v>
      </c>
      <c r="N64" s="279">
        <f>'2c'!AI252</f>
        <v>4</v>
      </c>
      <c r="O64" s="279">
        <f>'2c'!AJ252</f>
        <v>4</v>
      </c>
      <c r="P64" s="279">
        <f>'2c'!AK252</f>
        <v>0</v>
      </c>
      <c r="Q64" s="261">
        <f>SUM(E64:P64)/12</f>
        <v>2.6666666666666665</v>
      </c>
      <c r="R64" s="33">
        <f>IF(Q$18=0,0,Q64/Q$18)</f>
        <v>0.47058823529411759</v>
      </c>
      <c r="S64" s="1258"/>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row>
    <row r="65" spans="1:50" ht="15.75" customHeight="1" x14ac:dyDescent="0.15">
      <c r="A65" s="4"/>
      <c r="B65" s="1250"/>
      <c r="C65" s="263" t="str">
        <f>+C62</f>
        <v>Coste Total</v>
      </c>
      <c r="D65" s="2"/>
      <c r="E65" s="279">
        <f>'2c'!Z253</f>
        <v>1350</v>
      </c>
      <c r="F65" s="279">
        <f>'2c'!AA253</f>
        <v>0</v>
      </c>
      <c r="G65" s="279">
        <f>'2c'!AB253</f>
        <v>675</v>
      </c>
      <c r="H65" s="279">
        <f>'2c'!AC253</f>
        <v>1350</v>
      </c>
      <c r="I65" s="279">
        <f>'2c'!AD253</f>
        <v>2700</v>
      </c>
      <c r="J65" s="279">
        <f>'2c'!AE253</f>
        <v>1350</v>
      </c>
      <c r="K65" s="279">
        <f>'2c'!AF253</f>
        <v>675</v>
      </c>
      <c r="L65" s="279">
        <f>'2c'!AG253</f>
        <v>0</v>
      </c>
      <c r="M65" s="279">
        <f>'2c'!AH253</f>
        <v>0</v>
      </c>
      <c r="N65" s="279">
        <f>'2c'!AI253</f>
        <v>1350</v>
      </c>
      <c r="O65" s="279">
        <f>'2c'!AJ253</f>
        <v>1350</v>
      </c>
      <c r="P65" s="279">
        <f>'2c'!AK253</f>
        <v>0</v>
      </c>
      <c r="Q65" s="261">
        <f>SUM(E65:P65)</f>
        <v>10800</v>
      </c>
      <c r="R65" s="33">
        <f>IF(Q$22=0,0,Q65/Q$22)</f>
        <v>0.21739130434782608</v>
      </c>
      <c r="S65" s="1258"/>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row>
    <row r="66" spans="1:50" ht="15.75" customHeight="1" x14ac:dyDescent="0.15">
      <c r="A66" s="4"/>
      <c r="B66" s="1250"/>
      <c r="C66" s="2"/>
      <c r="D66" s="2"/>
      <c r="E66" s="2"/>
      <c r="F66" s="2"/>
      <c r="G66" s="2"/>
      <c r="H66" s="2"/>
      <c r="I66" s="2"/>
      <c r="J66" s="2"/>
      <c r="K66" s="2"/>
      <c r="L66" s="2"/>
      <c r="M66" s="2"/>
      <c r="N66" s="2"/>
      <c r="O66" s="2"/>
      <c r="P66" s="2"/>
      <c r="Q66" s="2"/>
      <c r="R66" s="2"/>
      <c r="S66" s="1258"/>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row>
    <row r="67" spans="1:50" ht="15.75" customHeight="1" x14ac:dyDescent="0.2">
      <c r="A67" s="4"/>
      <c r="B67" s="1250"/>
      <c r="C67" s="34" t="s">
        <v>120</v>
      </c>
      <c r="D67" s="48"/>
      <c r="E67" s="267">
        <f>+E73+E78+E81+E83</f>
        <v>0</v>
      </c>
      <c r="F67" s="267">
        <f t="shared" ref="F67:Q67" si="12">+F73+F78+F81+F83</f>
        <v>0</v>
      </c>
      <c r="G67" s="267">
        <f t="shared" si="12"/>
        <v>0</v>
      </c>
      <c r="H67" s="267">
        <f t="shared" si="12"/>
        <v>0</v>
      </c>
      <c r="I67" s="267">
        <f t="shared" si="12"/>
        <v>0</v>
      </c>
      <c r="J67" s="267">
        <f t="shared" si="12"/>
        <v>0</v>
      </c>
      <c r="K67" s="267">
        <f t="shared" si="12"/>
        <v>0</v>
      </c>
      <c r="L67" s="267">
        <f t="shared" si="12"/>
        <v>0</v>
      </c>
      <c r="M67" s="267">
        <f t="shared" si="12"/>
        <v>0</v>
      </c>
      <c r="N67" s="267">
        <f t="shared" si="12"/>
        <v>0</v>
      </c>
      <c r="O67" s="267">
        <f t="shared" si="12"/>
        <v>0</v>
      </c>
      <c r="P67" s="267">
        <f t="shared" si="12"/>
        <v>0</v>
      </c>
      <c r="Q67" s="267">
        <f t="shared" si="12"/>
        <v>0</v>
      </c>
      <c r="R67" s="277">
        <f>IF(Q$22=0,0,Q67/Q$22)</f>
        <v>0</v>
      </c>
      <c r="S67" s="1258"/>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row>
    <row r="68" spans="1:50" ht="15.75" customHeight="1" x14ac:dyDescent="0.2">
      <c r="A68" s="4"/>
      <c r="B68" s="1250"/>
      <c r="C68" s="274" t="s">
        <v>118</v>
      </c>
      <c r="D68" s="282"/>
      <c r="E68" s="38">
        <f>+E70+E75+E80</f>
        <v>0</v>
      </c>
      <c r="F68" s="38">
        <f t="shared" ref="F68:P68" si="13">+F70+F75+F80</f>
        <v>0</v>
      </c>
      <c r="G68" s="38">
        <f t="shared" si="13"/>
        <v>0</v>
      </c>
      <c r="H68" s="38">
        <f t="shared" si="13"/>
        <v>0</v>
      </c>
      <c r="I68" s="38">
        <f t="shared" si="13"/>
        <v>0</v>
      </c>
      <c r="J68" s="38">
        <f t="shared" si="13"/>
        <v>0</v>
      </c>
      <c r="K68" s="38">
        <f t="shared" si="13"/>
        <v>0</v>
      </c>
      <c r="L68" s="38">
        <f t="shared" si="13"/>
        <v>0</v>
      </c>
      <c r="M68" s="38">
        <f t="shared" si="13"/>
        <v>0</v>
      </c>
      <c r="N68" s="38">
        <f t="shared" si="13"/>
        <v>0</v>
      </c>
      <c r="O68" s="38">
        <f t="shared" si="13"/>
        <v>0</v>
      </c>
      <c r="P68" s="38">
        <f t="shared" si="13"/>
        <v>0</v>
      </c>
      <c r="Q68" s="38">
        <f>SUM(E68:P68)/12</f>
        <v>0</v>
      </c>
      <c r="R68" s="33">
        <f>IF(Q$18=0,0,Q68/Q$18)</f>
        <v>0</v>
      </c>
      <c r="S68" s="1258"/>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row>
    <row r="69" spans="1:50" ht="6.75" customHeight="1" x14ac:dyDescent="0.2">
      <c r="A69" s="4"/>
      <c r="B69" s="1250"/>
      <c r="C69" s="29"/>
      <c r="D69" s="282"/>
      <c r="E69" s="38"/>
      <c r="F69" s="38"/>
      <c r="G69" s="38"/>
      <c r="H69" s="38"/>
      <c r="I69" s="38"/>
      <c r="J69" s="38"/>
      <c r="K69" s="38"/>
      <c r="L69" s="38"/>
      <c r="M69" s="38"/>
      <c r="N69" s="38"/>
      <c r="O69" s="38"/>
      <c r="P69" s="38"/>
      <c r="Q69" s="32"/>
      <c r="R69" s="32"/>
      <c r="S69" s="1258"/>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row>
    <row r="70" spans="1:50" ht="15.75" customHeight="1" x14ac:dyDescent="0.15">
      <c r="A70" s="4"/>
      <c r="B70" s="1250"/>
      <c r="C70" s="285" t="s">
        <v>1807</v>
      </c>
      <c r="D70" s="43"/>
      <c r="E70" s="279">
        <f>'2c'!Z256</f>
        <v>0</v>
      </c>
      <c r="F70" s="279">
        <f>'2c'!AA256</f>
        <v>0</v>
      </c>
      <c r="G70" s="279">
        <f>'2c'!AB256</f>
        <v>0</v>
      </c>
      <c r="H70" s="279">
        <f>'2c'!AC256</f>
        <v>0</v>
      </c>
      <c r="I70" s="279">
        <f>'2c'!AD256</f>
        <v>0</v>
      </c>
      <c r="J70" s="279">
        <f>'2c'!AE256</f>
        <v>0</v>
      </c>
      <c r="K70" s="279">
        <f>'2c'!AF256</f>
        <v>0</v>
      </c>
      <c r="L70" s="279">
        <f>'2c'!AG256</f>
        <v>0</v>
      </c>
      <c r="M70" s="279">
        <f>'2c'!AH256</f>
        <v>0</v>
      </c>
      <c r="N70" s="279">
        <f>'2c'!AI256</f>
        <v>0</v>
      </c>
      <c r="O70" s="279">
        <f>'2c'!AJ256</f>
        <v>0</v>
      </c>
      <c r="P70" s="279">
        <f>'2c'!AK256</f>
        <v>0</v>
      </c>
      <c r="Q70" s="261">
        <f>SUM(E70:P70)/12</f>
        <v>0</v>
      </c>
      <c r="R70" s="33">
        <f>IF(Q$18=0,0,Q70/Q$18)</f>
        <v>0</v>
      </c>
      <c r="S70" s="1258"/>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row>
    <row r="71" spans="1:50" ht="15.75" customHeight="1" x14ac:dyDescent="0.15">
      <c r="A71" s="4"/>
      <c r="B71" s="1250"/>
      <c r="C71" s="263" t="str">
        <f>'2c'!Y261</f>
        <v>Salarios</v>
      </c>
      <c r="D71" s="43"/>
      <c r="E71" s="279">
        <f>'2c'!Z257</f>
        <v>0</v>
      </c>
      <c r="F71" s="279">
        <f>'2c'!AA257</f>
        <v>0</v>
      </c>
      <c r="G71" s="279">
        <f>'2c'!AB257</f>
        <v>0</v>
      </c>
      <c r="H71" s="279">
        <f>'2c'!AC257</f>
        <v>0</v>
      </c>
      <c r="I71" s="279">
        <f>'2c'!AD257</f>
        <v>0</v>
      </c>
      <c r="J71" s="279">
        <f>'2c'!AE257</f>
        <v>0</v>
      </c>
      <c r="K71" s="279">
        <f>'2c'!AF257</f>
        <v>0</v>
      </c>
      <c r="L71" s="279">
        <f>'2c'!AG257</f>
        <v>0</v>
      </c>
      <c r="M71" s="279">
        <f>'2c'!AH257</f>
        <v>0</v>
      </c>
      <c r="N71" s="279">
        <f>'2c'!AI257</f>
        <v>0</v>
      </c>
      <c r="O71" s="279">
        <f>'2c'!AJ257</f>
        <v>0</v>
      </c>
      <c r="P71" s="279">
        <f>'2c'!AK257</f>
        <v>0</v>
      </c>
      <c r="Q71" s="261">
        <f>SUM(E71:P71)</f>
        <v>0</v>
      </c>
      <c r="R71" s="33">
        <f>IF(Q$22=0,0,Q71/Q$22)</f>
        <v>0</v>
      </c>
      <c r="S71" s="1258"/>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row>
    <row r="72" spans="1:50" ht="15.75" customHeight="1" x14ac:dyDescent="0.15">
      <c r="A72" s="4"/>
      <c r="B72" s="1250"/>
      <c r="C72" s="263" t="str">
        <f>'2c'!Y262</f>
        <v>Incentivos</v>
      </c>
      <c r="D72" s="43"/>
      <c r="E72" s="279">
        <f>'2c'!Z258</f>
        <v>0</v>
      </c>
      <c r="F72" s="279">
        <f>'2c'!AA258</f>
        <v>0</v>
      </c>
      <c r="G72" s="279">
        <f>'2c'!AB258</f>
        <v>0</v>
      </c>
      <c r="H72" s="279">
        <f>'2c'!AC258</f>
        <v>0</v>
      </c>
      <c r="I72" s="279">
        <f>'2c'!AD258</f>
        <v>0</v>
      </c>
      <c r="J72" s="279">
        <f>'2c'!AE258</f>
        <v>0</v>
      </c>
      <c r="K72" s="279">
        <f>'2c'!AF258</f>
        <v>0</v>
      </c>
      <c r="L72" s="279">
        <f>'2c'!AG258</f>
        <v>0</v>
      </c>
      <c r="M72" s="279">
        <f>'2c'!AH258</f>
        <v>0</v>
      </c>
      <c r="N72" s="279">
        <f>'2c'!AI258</f>
        <v>0</v>
      </c>
      <c r="O72" s="279">
        <f>'2c'!AJ258</f>
        <v>0</v>
      </c>
      <c r="P72" s="279">
        <f>'2c'!AK258</f>
        <v>0</v>
      </c>
      <c r="Q72" s="261">
        <f>SUM(E72:P72)</f>
        <v>0</v>
      </c>
      <c r="R72" s="33">
        <f>IF(Q$22=0,0,Q72/Q$22)</f>
        <v>0</v>
      </c>
      <c r="S72" s="1258"/>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row>
    <row r="73" spans="1:50" ht="15.75" customHeight="1" x14ac:dyDescent="0.15">
      <c r="A73" s="4"/>
      <c r="B73" s="1250"/>
      <c r="C73" s="263" t="s">
        <v>157</v>
      </c>
      <c r="D73" s="2"/>
      <c r="E73" s="279">
        <f>'2c'!Z259</f>
        <v>0</v>
      </c>
      <c r="F73" s="279">
        <f>'2c'!AA259</f>
        <v>0</v>
      </c>
      <c r="G73" s="279">
        <f>'2c'!AB259</f>
        <v>0</v>
      </c>
      <c r="H73" s="279">
        <f>'2c'!AC259</f>
        <v>0</v>
      </c>
      <c r="I73" s="279">
        <f>'2c'!AD259</f>
        <v>0</v>
      </c>
      <c r="J73" s="279">
        <f>'2c'!AE259</f>
        <v>0</v>
      </c>
      <c r="K73" s="279">
        <f>'2c'!AF259</f>
        <v>0</v>
      </c>
      <c r="L73" s="279">
        <f>'2c'!AG259</f>
        <v>0</v>
      </c>
      <c r="M73" s="279">
        <f>'2c'!AH259</f>
        <v>0</v>
      </c>
      <c r="N73" s="279">
        <f>'2c'!AI259</f>
        <v>0</v>
      </c>
      <c r="O73" s="279">
        <f>'2c'!AJ259</f>
        <v>0</v>
      </c>
      <c r="P73" s="279">
        <f>'2c'!AK259</f>
        <v>0</v>
      </c>
      <c r="Q73" s="261">
        <f>SUM(E73:P73)</f>
        <v>0</v>
      </c>
      <c r="R73" s="33">
        <f>IF(Q$22=0,0,Q73/Q$22)</f>
        <v>0</v>
      </c>
      <c r="S73" s="1258"/>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row>
    <row r="74" spans="1:50" ht="6.75" customHeight="1" x14ac:dyDescent="0.15">
      <c r="A74" s="4"/>
      <c r="B74" s="1250"/>
      <c r="C74" s="30"/>
      <c r="D74" s="30"/>
      <c r="E74" s="38"/>
      <c r="F74" s="38"/>
      <c r="G74" s="38"/>
      <c r="H74" s="38"/>
      <c r="I74" s="38"/>
      <c r="J74" s="38"/>
      <c r="K74" s="38"/>
      <c r="L74" s="38"/>
      <c r="M74" s="38"/>
      <c r="N74" s="38"/>
      <c r="O74" s="38"/>
      <c r="P74" s="38"/>
      <c r="Q74" s="32"/>
      <c r="R74" s="32"/>
      <c r="S74" s="1258"/>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row>
    <row r="75" spans="1:50" ht="15.75" customHeight="1" x14ac:dyDescent="0.15">
      <c r="A75" s="4"/>
      <c r="B75" s="1250"/>
      <c r="C75" s="285" t="s">
        <v>1810</v>
      </c>
      <c r="D75" s="43"/>
      <c r="E75" s="279">
        <f>'2c'!Z260</f>
        <v>0</v>
      </c>
      <c r="F75" s="279">
        <f>'2c'!AA260</f>
        <v>0</v>
      </c>
      <c r="G75" s="279">
        <f>'2c'!AB260</f>
        <v>0</v>
      </c>
      <c r="H75" s="279">
        <f>'2c'!AC260</f>
        <v>0</v>
      </c>
      <c r="I75" s="279">
        <f>'2c'!AD260</f>
        <v>0</v>
      </c>
      <c r="J75" s="279">
        <f>'2c'!AE260</f>
        <v>0</v>
      </c>
      <c r="K75" s="279">
        <f>'2c'!AF260</f>
        <v>0</v>
      </c>
      <c r="L75" s="279">
        <f>'2c'!AG260</f>
        <v>0</v>
      </c>
      <c r="M75" s="279">
        <f>'2c'!AH260</f>
        <v>0</v>
      </c>
      <c r="N75" s="279">
        <f>'2c'!AI260</f>
        <v>0</v>
      </c>
      <c r="O75" s="279">
        <f>'2c'!AJ260</f>
        <v>0</v>
      </c>
      <c r="P75" s="279">
        <f>'2c'!AK260</f>
        <v>0</v>
      </c>
      <c r="Q75" s="261">
        <f>SUM(E75:P75)/12</f>
        <v>0</v>
      </c>
      <c r="R75" s="33">
        <f>IF(Q$18=0,0,Q75/Q$18)</f>
        <v>0</v>
      </c>
      <c r="S75" s="1258"/>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row>
    <row r="76" spans="1:50" ht="15.75" customHeight="1" x14ac:dyDescent="0.15">
      <c r="A76" s="4"/>
      <c r="B76" s="1250"/>
      <c r="C76" s="263" t="str">
        <f>C71</f>
        <v>Salarios</v>
      </c>
      <c r="D76" s="43"/>
      <c r="E76" s="279">
        <f>'2c'!Z261</f>
        <v>0</v>
      </c>
      <c r="F76" s="279">
        <f>'2c'!AA261</f>
        <v>0</v>
      </c>
      <c r="G76" s="279">
        <f>'2c'!AB261</f>
        <v>0</v>
      </c>
      <c r="H76" s="279">
        <f>'2c'!AC261</f>
        <v>0</v>
      </c>
      <c r="I76" s="279">
        <f>'2c'!AD261</f>
        <v>0</v>
      </c>
      <c r="J76" s="279">
        <f>'2c'!AE261</f>
        <v>0</v>
      </c>
      <c r="K76" s="279">
        <f>'2c'!AF261</f>
        <v>0</v>
      </c>
      <c r="L76" s="279">
        <f>'2c'!AG261</f>
        <v>0</v>
      </c>
      <c r="M76" s="279">
        <f>'2c'!AH261</f>
        <v>0</v>
      </c>
      <c r="N76" s="279">
        <f>'2c'!AI261</f>
        <v>0</v>
      </c>
      <c r="O76" s="279">
        <f>'2c'!AJ261</f>
        <v>0</v>
      </c>
      <c r="P76" s="279">
        <f>'2c'!AK261</f>
        <v>0</v>
      </c>
      <c r="Q76" s="261">
        <f>SUM(E76:P76)</f>
        <v>0</v>
      </c>
      <c r="R76" s="33">
        <f>IF(Q$22=0,0,Q76/Q$22)</f>
        <v>0</v>
      </c>
      <c r="S76" s="1258"/>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row>
    <row r="77" spans="1:50" ht="15.75" customHeight="1" x14ac:dyDescent="0.15">
      <c r="A77" s="4"/>
      <c r="B77" s="1250"/>
      <c r="C77" s="263" t="str">
        <f>C72</f>
        <v>Incentivos</v>
      </c>
      <c r="D77" s="43"/>
      <c r="E77" s="279">
        <f>'2c'!Z262</f>
        <v>0</v>
      </c>
      <c r="F77" s="279">
        <f>'2c'!AA262</f>
        <v>0</v>
      </c>
      <c r="G77" s="279">
        <f>'2c'!AB262</f>
        <v>0</v>
      </c>
      <c r="H77" s="279">
        <f>'2c'!AC262</f>
        <v>0</v>
      </c>
      <c r="I77" s="279">
        <f>'2c'!AD262</f>
        <v>0</v>
      </c>
      <c r="J77" s="279">
        <f>'2c'!AE262</f>
        <v>0</v>
      </c>
      <c r="K77" s="279">
        <f>'2c'!AF262</f>
        <v>0</v>
      </c>
      <c r="L77" s="279">
        <f>'2c'!AG262</f>
        <v>0</v>
      </c>
      <c r="M77" s="279">
        <f>'2c'!AH262</f>
        <v>0</v>
      </c>
      <c r="N77" s="279">
        <f>'2c'!AI262</f>
        <v>0</v>
      </c>
      <c r="O77" s="279">
        <f>'2c'!AJ262</f>
        <v>0</v>
      </c>
      <c r="P77" s="279">
        <f>'2c'!AK262</f>
        <v>0</v>
      </c>
      <c r="Q77" s="261">
        <f>SUM(E77:P77)</f>
        <v>0</v>
      </c>
      <c r="R77" s="33">
        <f>IF(Q$22=0,0,Q77/Q$22)</f>
        <v>0</v>
      </c>
      <c r="S77" s="1258"/>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row>
    <row r="78" spans="1:50" ht="15.75" customHeight="1" x14ac:dyDescent="0.15">
      <c r="A78" s="4"/>
      <c r="B78" s="1250"/>
      <c r="C78" s="263" t="str">
        <f>C73</f>
        <v>Coste Total</v>
      </c>
      <c r="D78" s="2"/>
      <c r="E78" s="279">
        <f>'2c'!Z263</f>
        <v>0</v>
      </c>
      <c r="F78" s="279">
        <f>'2c'!AA263</f>
        <v>0</v>
      </c>
      <c r="G78" s="279">
        <f>'2c'!AB263</f>
        <v>0</v>
      </c>
      <c r="H78" s="279">
        <f>'2c'!AC263</f>
        <v>0</v>
      </c>
      <c r="I78" s="279">
        <f>'2c'!AD263</f>
        <v>0</v>
      </c>
      <c r="J78" s="279">
        <f>'2c'!AE263</f>
        <v>0</v>
      </c>
      <c r="K78" s="279">
        <f>'2c'!AF263</f>
        <v>0</v>
      </c>
      <c r="L78" s="279">
        <f>'2c'!AG263</f>
        <v>0</v>
      </c>
      <c r="M78" s="279">
        <f>'2c'!AH263</f>
        <v>0</v>
      </c>
      <c r="N78" s="279">
        <f>'2c'!AI263</f>
        <v>0</v>
      </c>
      <c r="O78" s="279">
        <f>'2c'!AJ263</f>
        <v>0</v>
      </c>
      <c r="P78" s="279">
        <f>'2c'!AK263</f>
        <v>0</v>
      </c>
      <c r="Q78" s="261">
        <f>SUM(E78:P78)</f>
        <v>0</v>
      </c>
      <c r="R78" s="33">
        <f>IF(Q$22=0,0,Q78/Q$22)</f>
        <v>0</v>
      </c>
      <c r="S78" s="1258"/>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row>
    <row r="79" spans="1:50" ht="7.5" customHeight="1" x14ac:dyDescent="0.15">
      <c r="A79" s="4"/>
      <c r="B79" s="1250"/>
      <c r="C79" s="30"/>
      <c r="D79" s="30"/>
      <c r="E79" s="38"/>
      <c r="F79" s="38"/>
      <c r="G79" s="38"/>
      <c r="H79" s="38"/>
      <c r="I79" s="38"/>
      <c r="J79" s="38"/>
      <c r="K79" s="38"/>
      <c r="L79" s="38"/>
      <c r="M79" s="38"/>
      <c r="N79" s="38"/>
      <c r="O79" s="38"/>
      <c r="P79" s="38"/>
      <c r="Q79" s="32"/>
      <c r="R79" s="32"/>
      <c r="S79" s="1258"/>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row>
    <row r="80" spans="1:50" ht="15.75" customHeight="1" x14ac:dyDescent="0.15">
      <c r="A80" s="4"/>
      <c r="B80" s="1250"/>
      <c r="C80" s="285" t="s">
        <v>153</v>
      </c>
      <c r="D80" s="43"/>
      <c r="E80" s="279">
        <f>'2c'!Z264</f>
        <v>0</v>
      </c>
      <c r="F80" s="279">
        <f>'2c'!AA264</f>
        <v>0</v>
      </c>
      <c r="G80" s="279">
        <f>'2c'!AB264</f>
        <v>0</v>
      </c>
      <c r="H80" s="279">
        <f>'2c'!AC264</f>
        <v>0</v>
      </c>
      <c r="I80" s="279">
        <f>'2c'!AD264</f>
        <v>0</v>
      </c>
      <c r="J80" s="279">
        <f>'2c'!AE264</f>
        <v>0</v>
      </c>
      <c r="K80" s="279">
        <f>'2c'!AF264</f>
        <v>0</v>
      </c>
      <c r="L80" s="279">
        <f>'2c'!AG264</f>
        <v>0</v>
      </c>
      <c r="M80" s="279">
        <f>'2c'!AH264</f>
        <v>0</v>
      </c>
      <c r="N80" s="279">
        <f>'2c'!AI264</f>
        <v>0</v>
      </c>
      <c r="O80" s="279">
        <f>'2c'!AJ264</f>
        <v>0</v>
      </c>
      <c r="P80" s="279">
        <f>'2c'!AK264</f>
        <v>0</v>
      </c>
      <c r="Q80" s="261">
        <f>SUM(E80:P80)/12</f>
        <v>0</v>
      </c>
      <c r="R80" s="33">
        <f>IF(Q$18=0,0,Q80/Q$18)</f>
        <v>0</v>
      </c>
      <c r="S80" s="1258"/>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row>
    <row r="81" spans="1:50" ht="15.75" customHeight="1" x14ac:dyDescent="0.15">
      <c r="A81" s="4"/>
      <c r="B81" s="1250"/>
      <c r="C81" s="263" t="str">
        <f>+C78</f>
        <v>Coste Total</v>
      </c>
      <c r="D81" s="2"/>
      <c r="E81" s="279">
        <f>'2c'!Z265</f>
        <v>0</v>
      </c>
      <c r="F81" s="279">
        <f>'2c'!AA265</f>
        <v>0</v>
      </c>
      <c r="G81" s="279">
        <f>'2c'!AB265</f>
        <v>0</v>
      </c>
      <c r="H81" s="279">
        <f>'2c'!AC265</f>
        <v>0</v>
      </c>
      <c r="I81" s="279">
        <f>'2c'!AD265</f>
        <v>0</v>
      </c>
      <c r="J81" s="279">
        <f>'2c'!AE265</f>
        <v>0</v>
      </c>
      <c r="K81" s="279">
        <f>'2c'!AF265</f>
        <v>0</v>
      </c>
      <c r="L81" s="279">
        <f>'2c'!AG265</f>
        <v>0</v>
      </c>
      <c r="M81" s="279">
        <f>'2c'!AH265</f>
        <v>0</v>
      </c>
      <c r="N81" s="279">
        <f>'2c'!AI265</f>
        <v>0</v>
      </c>
      <c r="O81" s="279">
        <f>'2c'!AJ265</f>
        <v>0</v>
      </c>
      <c r="P81" s="279">
        <f>'2c'!AK265</f>
        <v>0</v>
      </c>
      <c r="Q81" s="261">
        <f>SUM(E81:P81)</f>
        <v>0</v>
      </c>
      <c r="R81" s="33">
        <f>IF(Q$22=0,0,Q81/Q$22)</f>
        <v>0</v>
      </c>
      <c r="S81" s="1258"/>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row>
    <row r="82" spans="1:50" ht="15.75" customHeight="1" x14ac:dyDescent="0.15">
      <c r="A82" s="4"/>
      <c r="B82" s="1250"/>
      <c r="C82" s="2"/>
      <c r="D82" s="2"/>
      <c r="E82" s="2"/>
      <c r="F82" s="2"/>
      <c r="G82" s="2"/>
      <c r="H82" s="2"/>
      <c r="I82" s="2"/>
      <c r="J82" s="2"/>
      <c r="K82" s="2"/>
      <c r="L82" s="2"/>
      <c r="M82" s="2"/>
      <c r="N82" s="2"/>
      <c r="O82" s="2"/>
      <c r="P82" s="2"/>
      <c r="Q82" s="2"/>
      <c r="R82" s="2"/>
      <c r="S82" s="1258"/>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row>
    <row r="83" spans="1:50" ht="15.75" customHeight="1" x14ac:dyDescent="0.15">
      <c r="A83" s="4"/>
      <c r="B83" s="1250"/>
      <c r="C83" s="285" t="s">
        <v>66</v>
      </c>
      <c r="D83" s="2"/>
      <c r="E83" s="1502">
        <f t="shared" ref="E83:R83" si="14">E21</f>
        <v>0</v>
      </c>
      <c r="F83" s="1502">
        <f t="shared" si="14"/>
        <v>0</v>
      </c>
      <c r="G83" s="1502">
        <f t="shared" si="14"/>
        <v>0</v>
      </c>
      <c r="H83" s="1502">
        <f t="shared" si="14"/>
        <v>0</v>
      </c>
      <c r="I83" s="1502">
        <f t="shared" si="14"/>
        <v>0</v>
      </c>
      <c r="J83" s="1502">
        <f t="shared" si="14"/>
        <v>0</v>
      </c>
      <c r="K83" s="1502">
        <f t="shared" si="14"/>
        <v>0</v>
      </c>
      <c r="L83" s="1502">
        <f t="shared" si="14"/>
        <v>0</v>
      </c>
      <c r="M83" s="1502">
        <f t="shared" si="14"/>
        <v>0</v>
      </c>
      <c r="N83" s="1502">
        <f t="shared" si="14"/>
        <v>0</v>
      </c>
      <c r="O83" s="1502">
        <f t="shared" si="14"/>
        <v>0</v>
      </c>
      <c r="P83" s="1502">
        <f t="shared" si="14"/>
        <v>0</v>
      </c>
      <c r="Q83" s="1502">
        <f t="shared" si="14"/>
        <v>0</v>
      </c>
      <c r="R83" s="1502">
        <f t="shared" si="14"/>
        <v>0</v>
      </c>
      <c r="S83" s="1258"/>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row>
    <row r="84" spans="1:50" ht="15.75" customHeight="1" x14ac:dyDescent="0.15">
      <c r="A84" s="4"/>
      <c r="B84" s="1250"/>
      <c r="C84" s="2"/>
      <c r="D84" s="2"/>
      <c r="E84" s="2"/>
      <c r="F84" s="2"/>
      <c r="G84" s="2"/>
      <c r="H84" s="2"/>
      <c r="I84" s="2"/>
      <c r="J84" s="2"/>
      <c r="K84" s="2"/>
      <c r="L84" s="2"/>
      <c r="M84" s="2"/>
      <c r="N84" s="2"/>
      <c r="O84" s="2"/>
      <c r="P84" s="2"/>
      <c r="Q84" s="2"/>
      <c r="R84" s="2"/>
      <c r="S84" s="1258"/>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row>
    <row r="85" spans="1:50" ht="15.75" customHeight="1" x14ac:dyDescent="0.2">
      <c r="A85" s="4"/>
      <c r="B85" s="1250"/>
      <c r="C85" s="34" t="s">
        <v>160</v>
      </c>
      <c r="D85" s="48"/>
      <c r="E85" s="267">
        <f>+E91+E96+E99</f>
        <v>0</v>
      </c>
      <c r="F85" s="267">
        <f t="shared" ref="F85:P85" si="15">+F91+F96+F99</f>
        <v>0</v>
      </c>
      <c r="G85" s="267">
        <f t="shared" si="15"/>
        <v>0</v>
      </c>
      <c r="H85" s="267">
        <f t="shared" si="15"/>
        <v>0</v>
      </c>
      <c r="I85" s="267">
        <f t="shared" si="15"/>
        <v>0</v>
      </c>
      <c r="J85" s="267">
        <f t="shared" si="15"/>
        <v>0</v>
      </c>
      <c r="K85" s="267">
        <f t="shared" si="15"/>
        <v>0</v>
      </c>
      <c r="L85" s="267">
        <f t="shared" si="15"/>
        <v>0</v>
      </c>
      <c r="M85" s="267">
        <f t="shared" si="15"/>
        <v>0</v>
      </c>
      <c r="N85" s="267">
        <f t="shared" si="15"/>
        <v>0</v>
      </c>
      <c r="O85" s="267">
        <f t="shared" si="15"/>
        <v>0</v>
      </c>
      <c r="P85" s="267">
        <f t="shared" si="15"/>
        <v>0</v>
      </c>
      <c r="Q85" s="267">
        <f>SUM(E85:P85)</f>
        <v>0</v>
      </c>
      <c r="R85" s="277">
        <f>IF(Q$22=0,0,Q85/Q$22)</f>
        <v>0</v>
      </c>
      <c r="S85" s="1258"/>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row>
    <row r="86" spans="1:50" ht="15.75" customHeight="1" x14ac:dyDescent="0.2">
      <c r="A86" s="4"/>
      <c r="B86" s="1250"/>
      <c r="C86" s="274" t="s">
        <v>118</v>
      </c>
      <c r="D86" s="282"/>
      <c r="E86" s="38">
        <f>+E88+E93+E98</f>
        <v>1</v>
      </c>
      <c r="F86" s="38">
        <f t="shared" ref="F86:P86" si="16">+F88+F93+F98</f>
        <v>1</v>
      </c>
      <c r="G86" s="38">
        <f t="shared" si="16"/>
        <v>1</v>
      </c>
      <c r="H86" s="38">
        <f t="shared" si="16"/>
        <v>1</v>
      </c>
      <c r="I86" s="38">
        <f t="shared" si="16"/>
        <v>1</v>
      </c>
      <c r="J86" s="38">
        <f t="shared" si="16"/>
        <v>1</v>
      </c>
      <c r="K86" s="38">
        <f t="shared" si="16"/>
        <v>1</v>
      </c>
      <c r="L86" s="38">
        <f t="shared" si="16"/>
        <v>1</v>
      </c>
      <c r="M86" s="38">
        <f t="shared" si="16"/>
        <v>1</v>
      </c>
      <c r="N86" s="38">
        <f t="shared" si="16"/>
        <v>1</v>
      </c>
      <c r="O86" s="38">
        <f t="shared" si="16"/>
        <v>1</v>
      </c>
      <c r="P86" s="38">
        <f t="shared" si="16"/>
        <v>1</v>
      </c>
      <c r="Q86" s="38">
        <f>SUM(E86:P86)/12</f>
        <v>1</v>
      </c>
      <c r="R86" s="33">
        <f>IF(Q$18=0,0,Q86/Q$18)</f>
        <v>0.1764705882352941</v>
      </c>
      <c r="S86" s="1258"/>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row>
    <row r="87" spans="1:50" ht="9" customHeight="1" x14ac:dyDescent="0.2">
      <c r="A87" s="4"/>
      <c r="B87" s="1250"/>
      <c r="C87" s="29"/>
      <c r="D87" s="282"/>
      <c r="E87" s="38"/>
      <c r="F87" s="38"/>
      <c r="G87" s="38"/>
      <c r="H87" s="38"/>
      <c r="I87" s="38"/>
      <c r="J87" s="38"/>
      <c r="K87" s="38"/>
      <c r="L87" s="38"/>
      <c r="M87" s="38"/>
      <c r="N87" s="38"/>
      <c r="O87" s="38"/>
      <c r="P87" s="38"/>
      <c r="Q87" s="32"/>
      <c r="R87" s="32"/>
      <c r="S87" s="1258"/>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row>
    <row r="88" spans="1:50" ht="15.75" customHeight="1" x14ac:dyDescent="0.15">
      <c r="A88" s="4"/>
      <c r="B88" s="1250"/>
      <c r="C88" s="285" t="s">
        <v>1807</v>
      </c>
      <c r="D88" s="43"/>
      <c r="E88" s="279">
        <f>'2c'!Z268</f>
        <v>0</v>
      </c>
      <c r="F88" s="279">
        <f>'2c'!AA268</f>
        <v>0</v>
      </c>
      <c r="G88" s="279">
        <f>'2c'!AB268</f>
        <v>0</v>
      </c>
      <c r="H88" s="279">
        <f>'2c'!AC268</f>
        <v>0</v>
      </c>
      <c r="I88" s="279">
        <f>'2c'!AD268</f>
        <v>0</v>
      </c>
      <c r="J88" s="279">
        <f>'2c'!AE268</f>
        <v>0</v>
      </c>
      <c r="K88" s="279">
        <f>'2c'!AF268</f>
        <v>0</v>
      </c>
      <c r="L88" s="279">
        <f>'2c'!AG268</f>
        <v>0</v>
      </c>
      <c r="M88" s="279">
        <f>'2c'!AH268</f>
        <v>0</v>
      </c>
      <c r="N88" s="279">
        <f>'2c'!AI268</f>
        <v>0</v>
      </c>
      <c r="O88" s="279">
        <f>'2c'!AJ268</f>
        <v>0</v>
      </c>
      <c r="P88" s="279">
        <f>'2c'!AK268</f>
        <v>0</v>
      </c>
      <c r="Q88" s="261">
        <f>SUM(E88:P88)/12</f>
        <v>0</v>
      </c>
      <c r="R88" s="33">
        <f>IF(Q$18=0,0,Q88/Q$18)</f>
        <v>0</v>
      </c>
      <c r="S88" s="1258"/>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row>
    <row r="89" spans="1:50" ht="15.75" customHeight="1" x14ac:dyDescent="0.15">
      <c r="A89" s="4"/>
      <c r="B89" s="1250"/>
      <c r="C89" s="263" t="str">
        <f>'2c'!Y277</f>
        <v>Salarios</v>
      </c>
      <c r="D89" s="43"/>
      <c r="E89" s="279">
        <f>'2c'!Z269</f>
        <v>0</v>
      </c>
      <c r="F89" s="279">
        <f>'2c'!AA269</f>
        <v>0</v>
      </c>
      <c r="G89" s="279">
        <f>'2c'!AB269</f>
        <v>0</v>
      </c>
      <c r="H89" s="279">
        <f>'2c'!AC269</f>
        <v>0</v>
      </c>
      <c r="I89" s="279">
        <f>'2c'!AD269</f>
        <v>0</v>
      </c>
      <c r="J89" s="279">
        <f>'2c'!AE269</f>
        <v>0</v>
      </c>
      <c r="K89" s="279">
        <f>'2c'!AF269</f>
        <v>0</v>
      </c>
      <c r="L89" s="279">
        <f>'2c'!AG269</f>
        <v>0</v>
      </c>
      <c r="M89" s="279">
        <f>'2c'!AH269</f>
        <v>0</v>
      </c>
      <c r="N89" s="279">
        <f>'2c'!AI269</f>
        <v>0</v>
      </c>
      <c r="O89" s="279">
        <f>'2c'!AJ269</f>
        <v>0</v>
      </c>
      <c r="P89" s="279">
        <f>'2c'!AK269</f>
        <v>0</v>
      </c>
      <c r="Q89" s="261">
        <f>SUM(E89:P89)</f>
        <v>0</v>
      </c>
      <c r="R89" s="33">
        <f>IF(Q$22=0,0,Q89/Q$22)</f>
        <v>0</v>
      </c>
      <c r="S89" s="1258"/>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row>
    <row r="90" spans="1:50" ht="15.75" customHeight="1" x14ac:dyDescent="0.15">
      <c r="A90" s="4"/>
      <c r="B90" s="1250"/>
      <c r="C90" s="263">
        <f>'2c'!Y278</f>
        <v>0</v>
      </c>
      <c r="D90" s="43"/>
      <c r="E90" s="279">
        <f>'2c'!Z270</f>
        <v>0</v>
      </c>
      <c r="F90" s="279">
        <f>'2c'!AA270</f>
        <v>0</v>
      </c>
      <c r="G90" s="279">
        <f>'2c'!AB270</f>
        <v>0</v>
      </c>
      <c r="H90" s="279">
        <f>'2c'!AC270</f>
        <v>0</v>
      </c>
      <c r="I90" s="279">
        <f>'2c'!AD270</f>
        <v>0</v>
      </c>
      <c r="J90" s="279">
        <f>'2c'!AE270</f>
        <v>0</v>
      </c>
      <c r="K90" s="279">
        <f>'2c'!AF270</f>
        <v>0</v>
      </c>
      <c r="L90" s="279">
        <f>'2c'!AG270</f>
        <v>0</v>
      </c>
      <c r="M90" s="279">
        <f>'2c'!AH270</f>
        <v>0</v>
      </c>
      <c r="N90" s="279">
        <f>'2c'!AI270</f>
        <v>0</v>
      </c>
      <c r="O90" s="279">
        <f>'2c'!AJ270</f>
        <v>0</v>
      </c>
      <c r="P90" s="279">
        <f>'2c'!AK270</f>
        <v>0</v>
      </c>
      <c r="Q90" s="261">
        <f>SUM(E90:P90)</f>
        <v>0</v>
      </c>
      <c r="R90" s="33">
        <f>IF(Q$22=0,0,Q90/Q$22)</f>
        <v>0</v>
      </c>
      <c r="S90" s="1258"/>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row>
    <row r="91" spans="1:50" ht="15.75" customHeight="1" x14ac:dyDescent="0.15">
      <c r="A91" s="4"/>
      <c r="B91" s="1250"/>
      <c r="C91" s="263" t="s">
        <v>157</v>
      </c>
      <c r="D91" s="2"/>
      <c r="E91" s="279">
        <f>'2c'!Z271</f>
        <v>0</v>
      </c>
      <c r="F91" s="279">
        <f>'2c'!AA271</f>
        <v>0</v>
      </c>
      <c r="G91" s="279">
        <f>'2c'!AB271</f>
        <v>0</v>
      </c>
      <c r="H91" s="279">
        <f>'2c'!AC271</f>
        <v>0</v>
      </c>
      <c r="I91" s="279">
        <f>'2c'!AD271</f>
        <v>0</v>
      </c>
      <c r="J91" s="279">
        <f>'2c'!AE271</f>
        <v>0</v>
      </c>
      <c r="K91" s="279">
        <f>'2c'!AF271</f>
        <v>0</v>
      </c>
      <c r="L91" s="279">
        <f>'2c'!AG271</f>
        <v>0</v>
      </c>
      <c r="M91" s="279">
        <f>'2c'!AH271</f>
        <v>0</v>
      </c>
      <c r="N91" s="279">
        <f>'2c'!AI271</f>
        <v>0</v>
      </c>
      <c r="O91" s="279">
        <f>'2c'!AJ271</f>
        <v>0</v>
      </c>
      <c r="P91" s="279">
        <f>'2c'!AK271</f>
        <v>0</v>
      </c>
      <c r="Q91" s="261">
        <f>SUM(E91:P91)</f>
        <v>0</v>
      </c>
      <c r="R91" s="33">
        <f>IF(Q$22=0,0,Q91/Q$22)</f>
        <v>0</v>
      </c>
      <c r="S91" s="1258"/>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row>
    <row r="92" spans="1:50" ht="6.75" customHeight="1" x14ac:dyDescent="0.15">
      <c r="A92" s="4"/>
      <c r="B92" s="1250"/>
      <c r="C92" s="30"/>
      <c r="D92" s="30"/>
      <c r="E92" s="38"/>
      <c r="F92" s="38"/>
      <c r="G92" s="38"/>
      <c r="H92" s="38"/>
      <c r="I92" s="38"/>
      <c r="J92" s="38"/>
      <c r="K92" s="38"/>
      <c r="L92" s="38"/>
      <c r="M92" s="38"/>
      <c r="N92" s="38"/>
      <c r="O92" s="38"/>
      <c r="P92" s="38"/>
      <c r="Q92" s="32"/>
      <c r="R92" s="32"/>
      <c r="S92" s="1258"/>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row>
    <row r="93" spans="1:50" ht="15.75" customHeight="1" x14ac:dyDescent="0.15">
      <c r="A93" s="4"/>
      <c r="B93" s="1250"/>
      <c r="C93" s="285" t="s">
        <v>1810</v>
      </c>
      <c r="D93" s="43"/>
      <c r="E93" s="279">
        <f>'2c'!Z272</f>
        <v>0</v>
      </c>
      <c r="F93" s="279">
        <f>'2c'!AA272</f>
        <v>0</v>
      </c>
      <c r="G93" s="279">
        <f>'2c'!AB272</f>
        <v>0</v>
      </c>
      <c r="H93" s="279">
        <f>'2c'!AC272</f>
        <v>0</v>
      </c>
      <c r="I93" s="279">
        <f>'2c'!AD272</f>
        <v>0</v>
      </c>
      <c r="J93" s="279">
        <f>'2c'!AE272</f>
        <v>0</v>
      </c>
      <c r="K93" s="279">
        <f>'2c'!AF272</f>
        <v>0</v>
      </c>
      <c r="L93" s="279">
        <f>'2c'!AG272</f>
        <v>0</v>
      </c>
      <c r="M93" s="279">
        <f>'2c'!AH272</f>
        <v>0</v>
      </c>
      <c r="N93" s="279">
        <f>'2c'!AI272</f>
        <v>0</v>
      </c>
      <c r="O93" s="279">
        <f>'2c'!AJ272</f>
        <v>0</v>
      </c>
      <c r="P93" s="279">
        <f>'2c'!AK272</f>
        <v>0</v>
      </c>
      <c r="Q93" s="261">
        <f>SUM(E93:P93)/12</f>
        <v>0</v>
      </c>
      <c r="R93" s="33">
        <f>IF(Q$18=0,0,Q93/Q$18)</f>
        <v>0</v>
      </c>
      <c r="S93" s="1258"/>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row>
    <row r="94" spans="1:50" ht="15.75" customHeight="1" x14ac:dyDescent="0.15">
      <c r="A94" s="4"/>
      <c r="B94" s="1250"/>
      <c r="C94" s="263" t="str">
        <f>C89</f>
        <v>Salarios</v>
      </c>
      <c r="D94" s="43"/>
      <c r="E94" s="279">
        <f>'2c'!Z273</f>
        <v>0</v>
      </c>
      <c r="F94" s="279">
        <f>'2c'!AA273</f>
        <v>0</v>
      </c>
      <c r="G94" s="279">
        <f>'2c'!AB273</f>
        <v>0</v>
      </c>
      <c r="H94" s="279">
        <f>'2c'!AC273</f>
        <v>0</v>
      </c>
      <c r="I94" s="279">
        <f>'2c'!AD273</f>
        <v>0</v>
      </c>
      <c r="J94" s="279">
        <f>'2c'!AE273</f>
        <v>0</v>
      </c>
      <c r="K94" s="279">
        <f>'2c'!AF273</f>
        <v>0</v>
      </c>
      <c r="L94" s="279">
        <f>'2c'!AG273</f>
        <v>0</v>
      </c>
      <c r="M94" s="279">
        <f>'2c'!AH273</f>
        <v>0</v>
      </c>
      <c r="N94" s="279">
        <f>'2c'!AI273</f>
        <v>0</v>
      </c>
      <c r="O94" s="279">
        <f>'2c'!AJ273</f>
        <v>0</v>
      </c>
      <c r="P94" s="279">
        <f>'2c'!AK273</f>
        <v>0</v>
      </c>
      <c r="Q94" s="261">
        <f>SUM(E94:P94)</f>
        <v>0</v>
      </c>
      <c r="R94" s="33">
        <f>IF(Q$22=0,0,Q94/Q$22)</f>
        <v>0</v>
      </c>
      <c r="S94" s="1258"/>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row>
    <row r="95" spans="1:50" ht="15.75" customHeight="1" x14ac:dyDescent="0.15">
      <c r="A95" s="4"/>
      <c r="B95" s="1250"/>
      <c r="C95" s="263">
        <f>C90</f>
        <v>0</v>
      </c>
      <c r="D95" s="43"/>
      <c r="E95" s="279">
        <f>'2c'!Z274</f>
        <v>0</v>
      </c>
      <c r="F95" s="279">
        <f>'2c'!AA274</f>
        <v>0</v>
      </c>
      <c r="G95" s="279">
        <f>'2c'!AB274</f>
        <v>0</v>
      </c>
      <c r="H95" s="279">
        <f>'2c'!AC274</f>
        <v>0</v>
      </c>
      <c r="I95" s="279">
        <f>'2c'!AD274</f>
        <v>0</v>
      </c>
      <c r="J95" s="279">
        <f>'2c'!AE274</f>
        <v>0</v>
      </c>
      <c r="K95" s="279">
        <f>'2c'!AF274</f>
        <v>0</v>
      </c>
      <c r="L95" s="279">
        <f>'2c'!AG274</f>
        <v>0</v>
      </c>
      <c r="M95" s="279">
        <f>'2c'!AH274</f>
        <v>0</v>
      </c>
      <c r="N95" s="279">
        <f>'2c'!AI274</f>
        <v>0</v>
      </c>
      <c r="O95" s="279">
        <f>'2c'!AJ274</f>
        <v>0</v>
      </c>
      <c r="P95" s="279">
        <f>'2c'!AK274</f>
        <v>0</v>
      </c>
      <c r="Q95" s="261">
        <f>SUM(E95:P95)</f>
        <v>0</v>
      </c>
      <c r="R95" s="33">
        <f>IF(Q$22=0,0,Q95/Q$22)</f>
        <v>0</v>
      </c>
      <c r="S95" s="1258"/>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row>
    <row r="96" spans="1:50" ht="15.75" customHeight="1" x14ac:dyDescent="0.15">
      <c r="A96" s="4"/>
      <c r="B96" s="1250"/>
      <c r="C96" s="263" t="str">
        <f>C91</f>
        <v>Coste Total</v>
      </c>
      <c r="D96" s="2"/>
      <c r="E96" s="279">
        <f>'2c'!Z275</f>
        <v>0</v>
      </c>
      <c r="F96" s="279">
        <f>'2c'!AA275</f>
        <v>0</v>
      </c>
      <c r="G96" s="279">
        <f>'2c'!AB275</f>
        <v>0</v>
      </c>
      <c r="H96" s="279">
        <f>'2c'!AC275</f>
        <v>0</v>
      </c>
      <c r="I96" s="279">
        <f>'2c'!AD275</f>
        <v>0</v>
      </c>
      <c r="J96" s="279">
        <f>'2c'!AE275</f>
        <v>0</v>
      </c>
      <c r="K96" s="279">
        <f>'2c'!AF275</f>
        <v>0</v>
      </c>
      <c r="L96" s="279">
        <f>'2c'!AG275</f>
        <v>0</v>
      </c>
      <c r="M96" s="279">
        <f>'2c'!AH275</f>
        <v>0</v>
      </c>
      <c r="N96" s="279">
        <f>'2c'!AI275</f>
        <v>0</v>
      </c>
      <c r="O96" s="279">
        <f>'2c'!AJ275</f>
        <v>0</v>
      </c>
      <c r="P96" s="279">
        <f>'2c'!AK275</f>
        <v>0</v>
      </c>
      <c r="Q96" s="261">
        <f>SUM(E96:P96)</f>
        <v>0</v>
      </c>
      <c r="R96" s="33">
        <f>IF(Q$22=0,0,Q96/Q$22)</f>
        <v>0</v>
      </c>
      <c r="S96" s="1258"/>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row>
    <row r="97" spans="1:50" ht="7.5" customHeight="1" x14ac:dyDescent="0.15">
      <c r="A97" s="4"/>
      <c r="B97" s="1250"/>
      <c r="C97" s="30"/>
      <c r="D97" s="30"/>
      <c r="E97" s="38"/>
      <c r="F97" s="38"/>
      <c r="G97" s="38"/>
      <c r="H97" s="38"/>
      <c r="I97" s="38"/>
      <c r="J97" s="38"/>
      <c r="K97" s="38"/>
      <c r="L97" s="38"/>
      <c r="M97" s="38"/>
      <c r="N97" s="38"/>
      <c r="O97" s="38"/>
      <c r="P97" s="38"/>
      <c r="Q97" s="32"/>
      <c r="R97" s="32"/>
      <c r="S97" s="1258"/>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row>
    <row r="98" spans="1:50" ht="15.75" customHeight="1" x14ac:dyDescent="0.15">
      <c r="A98" s="4"/>
      <c r="B98" s="1250"/>
      <c r="C98" s="285" t="s">
        <v>153</v>
      </c>
      <c r="D98" s="43"/>
      <c r="E98" s="279">
        <f>'2c'!Z276</f>
        <v>1</v>
      </c>
      <c r="F98" s="279">
        <f>'2c'!AA276</f>
        <v>1</v>
      </c>
      <c r="G98" s="279">
        <f>'2c'!AB276</f>
        <v>1</v>
      </c>
      <c r="H98" s="279">
        <f>'2c'!AC276</f>
        <v>1</v>
      </c>
      <c r="I98" s="279">
        <f>'2c'!AD276</f>
        <v>1</v>
      </c>
      <c r="J98" s="279">
        <f>'2c'!AE276</f>
        <v>1</v>
      </c>
      <c r="K98" s="279">
        <f>'2c'!AF276</f>
        <v>1</v>
      </c>
      <c r="L98" s="279">
        <f>'2c'!AG276</f>
        <v>1</v>
      </c>
      <c r="M98" s="279">
        <f>'2c'!AH276</f>
        <v>1</v>
      </c>
      <c r="N98" s="279">
        <f>'2c'!AI276</f>
        <v>1</v>
      </c>
      <c r="O98" s="279">
        <f>'2c'!AJ276</f>
        <v>1</v>
      </c>
      <c r="P98" s="279">
        <f>'2c'!AK276</f>
        <v>1</v>
      </c>
      <c r="Q98" s="261">
        <f>SUM(E98:P98)/12</f>
        <v>1</v>
      </c>
      <c r="R98" s="33">
        <f>IF(Q$18=0,0,Q98/Q$18)</f>
        <v>0.1764705882352941</v>
      </c>
      <c r="S98" s="1258"/>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row>
    <row r="99" spans="1:50" ht="15.75" customHeight="1" x14ac:dyDescent="0.15">
      <c r="A99" s="4"/>
      <c r="B99" s="1250"/>
      <c r="C99" s="263" t="str">
        <f>+C96</f>
        <v>Coste Total</v>
      </c>
      <c r="D99" s="2"/>
      <c r="E99" s="279">
        <f>'2c'!Z277</f>
        <v>0</v>
      </c>
      <c r="F99" s="279">
        <f>'2c'!AA277</f>
        <v>0</v>
      </c>
      <c r="G99" s="279">
        <f>'2c'!AB277</f>
        <v>0</v>
      </c>
      <c r="H99" s="279">
        <f>'2c'!AC277</f>
        <v>0</v>
      </c>
      <c r="I99" s="279">
        <f>'2c'!AD277</f>
        <v>0</v>
      </c>
      <c r="J99" s="279">
        <f>'2c'!AE277</f>
        <v>0</v>
      </c>
      <c r="K99" s="279">
        <f>'2c'!AF277</f>
        <v>0</v>
      </c>
      <c r="L99" s="279">
        <f>'2c'!AG277</f>
        <v>0</v>
      </c>
      <c r="M99" s="279">
        <f>'2c'!AH277</f>
        <v>0</v>
      </c>
      <c r="N99" s="279">
        <f>'2c'!AI277</f>
        <v>0</v>
      </c>
      <c r="O99" s="279">
        <f>'2c'!AJ277</f>
        <v>0</v>
      </c>
      <c r="P99" s="279">
        <f>'2c'!AK277</f>
        <v>0</v>
      </c>
      <c r="Q99" s="261">
        <f>SUM(E99:P99)</f>
        <v>0</v>
      </c>
      <c r="R99" s="33">
        <f>IF(Q$22=0,0,Q99/Q$22)</f>
        <v>0</v>
      </c>
      <c r="S99" s="1258"/>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row>
    <row r="100" spans="1:50" ht="28.5" customHeight="1" x14ac:dyDescent="0.2">
      <c r="A100" s="4"/>
      <c r="B100" s="1314"/>
      <c r="C100" s="286"/>
      <c r="D100" s="266"/>
      <c r="E100" s="287"/>
      <c r="F100" s="287"/>
      <c r="G100" s="287"/>
      <c r="H100" s="287"/>
      <c r="I100" s="287"/>
      <c r="J100" s="287"/>
      <c r="K100" s="287"/>
      <c r="L100" s="287"/>
      <c r="M100" s="287"/>
      <c r="N100" s="287"/>
      <c r="O100" s="287"/>
      <c r="P100" s="287"/>
      <c r="Q100" s="288"/>
      <c r="R100" s="289"/>
      <c r="S100" s="1310"/>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row>
    <row r="101" spans="1:50" ht="18" x14ac:dyDescent="0.15">
      <c r="A101" s="19">
        <v>3</v>
      </c>
      <c r="B101" s="4"/>
      <c r="C101" s="4"/>
      <c r="D101" s="4"/>
      <c r="E101" s="4"/>
      <c r="F101" s="4"/>
      <c r="G101" s="4"/>
      <c r="H101" s="4"/>
      <c r="I101" s="4"/>
      <c r="J101" s="4"/>
      <c r="K101" s="4"/>
      <c r="L101" s="4"/>
      <c r="M101" s="4"/>
      <c r="N101" s="4"/>
      <c r="O101" s="4"/>
      <c r="P101" s="4"/>
      <c r="Q101" s="4"/>
      <c r="R101" s="4"/>
      <c r="S101" s="4"/>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row>
    <row r="102" spans="1:50" x14ac:dyDescent="0.15">
      <c r="A102" s="4"/>
      <c r="B102" s="2"/>
      <c r="C102" s="22"/>
      <c r="D102" s="22"/>
      <c r="E102" s="2"/>
      <c r="F102" s="2"/>
      <c r="G102" s="2"/>
      <c r="H102" s="2"/>
      <c r="I102" s="2"/>
      <c r="J102" s="2"/>
      <c r="K102" s="2"/>
      <c r="L102" s="2"/>
      <c r="M102" s="2"/>
      <c r="N102" s="2"/>
      <c r="O102" s="2"/>
      <c r="P102" s="2"/>
      <c r="Q102" s="2"/>
      <c r="R102" s="2"/>
      <c r="S102" s="4"/>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row>
    <row r="103" spans="1:50" x14ac:dyDescent="0.15">
      <c r="A103" s="4"/>
      <c r="B103" s="2"/>
      <c r="C103" s="2"/>
      <c r="D103" s="2"/>
      <c r="E103" s="2"/>
      <c r="F103" s="2"/>
      <c r="G103" s="2"/>
      <c r="H103" s="2"/>
      <c r="I103" s="2"/>
      <c r="J103" s="2"/>
      <c r="K103" s="2"/>
      <c r="L103" s="2"/>
      <c r="M103" s="2"/>
      <c r="N103" s="2"/>
      <c r="O103" s="2"/>
      <c r="P103" s="2"/>
      <c r="Q103" s="2"/>
      <c r="R103" s="2"/>
      <c r="S103" s="4"/>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row>
    <row r="104" spans="1:50" x14ac:dyDescent="0.15">
      <c r="A104" s="4"/>
      <c r="B104" s="2"/>
      <c r="C104" s="2"/>
      <c r="D104" s="2"/>
      <c r="E104" s="2"/>
      <c r="F104" s="2"/>
      <c r="G104" s="2"/>
      <c r="H104" s="2"/>
      <c r="I104" s="2"/>
      <c r="J104" s="2"/>
      <c r="K104" s="2"/>
      <c r="L104" s="2"/>
      <c r="M104" s="2"/>
      <c r="N104" s="2"/>
      <c r="O104" s="2"/>
      <c r="P104" s="2"/>
      <c r="Q104" s="2"/>
      <c r="R104" s="2"/>
      <c r="S104" s="4"/>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row>
    <row r="105" spans="1:50" x14ac:dyDescent="0.15">
      <c r="A105" s="4"/>
      <c r="B105" s="2"/>
      <c r="C105" s="2"/>
      <c r="D105" s="2"/>
      <c r="E105" s="2"/>
      <c r="F105" s="2"/>
      <c r="G105" s="2"/>
      <c r="H105" s="2"/>
      <c r="I105" s="2"/>
      <c r="J105" s="2"/>
      <c r="K105" s="2"/>
      <c r="L105" s="2"/>
      <c r="M105" s="2"/>
      <c r="N105" s="2"/>
      <c r="O105" s="2"/>
      <c r="P105" s="2"/>
      <c r="Q105" s="2"/>
      <c r="R105" s="2"/>
      <c r="S105" s="4"/>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row>
    <row r="106" spans="1:50" x14ac:dyDescent="0.15">
      <c r="A106" s="4"/>
      <c r="B106" s="2"/>
      <c r="C106" s="2"/>
      <c r="D106" s="2"/>
      <c r="E106" s="2"/>
      <c r="F106" s="2"/>
      <c r="G106" s="2"/>
      <c r="H106" s="2"/>
      <c r="I106" s="2"/>
      <c r="J106" s="2"/>
      <c r="K106" s="2"/>
      <c r="L106" s="2"/>
      <c r="M106" s="2"/>
      <c r="N106" s="2"/>
      <c r="O106" s="2"/>
      <c r="P106" s="2"/>
      <c r="Q106" s="2"/>
      <c r="R106" s="2"/>
      <c r="S106" s="4"/>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row>
    <row r="107" spans="1:50" x14ac:dyDescent="0.15">
      <c r="A107" s="4"/>
      <c r="B107" s="2"/>
      <c r="C107" s="2"/>
      <c r="D107" s="2"/>
      <c r="E107" s="2"/>
      <c r="F107" s="2"/>
      <c r="G107" s="2"/>
      <c r="H107" s="2"/>
      <c r="I107" s="2"/>
      <c r="J107" s="2"/>
      <c r="K107" s="2"/>
      <c r="L107" s="2"/>
      <c r="M107" s="2"/>
      <c r="N107" s="2"/>
      <c r="O107" s="2"/>
      <c r="P107" s="2"/>
      <c r="Q107" s="2"/>
      <c r="R107" s="2"/>
      <c r="S107" s="4"/>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row>
    <row r="108" spans="1:50" x14ac:dyDescent="0.15">
      <c r="A108" s="4"/>
      <c r="B108" s="2"/>
      <c r="C108" s="2"/>
      <c r="D108" s="2"/>
      <c r="E108" s="2"/>
      <c r="F108" s="2"/>
      <c r="G108" s="2"/>
      <c r="H108" s="2"/>
      <c r="I108" s="2"/>
      <c r="J108" s="2"/>
      <c r="K108" s="2"/>
      <c r="L108" s="2"/>
      <c r="M108" s="2"/>
      <c r="N108" s="2"/>
      <c r="O108" s="2"/>
      <c r="P108" s="2"/>
      <c r="Q108" s="2"/>
      <c r="R108" s="2"/>
      <c r="S108" s="4"/>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row>
    <row r="109" spans="1:50" x14ac:dyDescent="0.15">
      <c r="A109" s="4"/>
      <c r="B109" s="2"/>
      <c r="C109" s="2"/>
      <c r="D109" s="2"/>
      <c r="E109" s="2"/>
      <c r="F109" s="2"/>
      <c r="G109" s="2"/>
      <c r="H109" s="2"/>
      <c r="I109" s="2"/>
      <c r="J109" s="2"/>
      <c r="K109" s="2"/>
      <c r="L109" s="2"/>
      <c r="M109" s="2"/>
      <c r="N109" s="2"/>
      <c r="O109" s="2"/>
      <c r="P109" s="2"/>
      <c r="Q109" s="2"/>
      <c r="R109" s="2"/>
      <c r="S109" s="4"/>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row>
    <row r="110" spans="1:50" x14ac:dyDescent="0.15">
      <c r="A110" s="4"/>
      <c r="B110" s="2"/>
      <c r="C110" s="2"/>
      <c r="D110" s="2"/>
      <c r="E110" s="2"/>
      <c r="F110" s="2"/>
      <c r="G110" s="2"/>
      <c r="H110" s="2"/>
      <c r="I110" s="2"/>
      <c r="J110" s="2"/>
      <c r="K110" s="2"/>
      <c r="L110" s="2"/>
      <c r="M110" s="2"/>
      <c r="N110" s="2"/>
      <c r="O110" s="2"/>
      <c r="P110" s="2"/>
      <c r="Q110" s="2"/>
      <c r="R110" s="2"/>
      <c r="S110" s="4"/>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row>
    <row r="111" spans="1:50" x14ac:dyDescent="0.15">
      <c r="A111" s="4"/>
      <c r="B111" s="2"/>
      <c r="C111" s="2"/>
      <c r="D111" s="2"/>
      <c r="E111" s="2"/>
      <c r="F111" s="2"/>
      <c r="G111" s="2"/>
      <c r="H111" s="2"/>
      <c r="I111" s="2"/>
      <c r="J111" s="2"/>
      <c r="K111" s="2"/>
      <c r="L111" s="2"/>
      <c r="M111" s="2"/>
      <c r="N111" s="2"/>
      <c r="O111" s="2"/>
      <c r="P111" s="2"/>
      <c r="Q111" s="2"/>
      <c r="R111" s="2"/>
      <c r="S111" s="4"/>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row>
    <row r="112" spans="1:50" x14ac:dyDescent="0.15">
      <c r="A112" s="4"/>
      <c r="B112" s="2"/>
      <c r="C112" s="2"/>
      <c r="D112" s="2"/>
      <c r="E112" s="2"/>
      <c r="F112" s="2"/>
      <c r="G112" s="2"/>
      <c r="H112" s="2"/>
      <c r="I112" s="2"/>
      <c r="J112" s="2"/>
      <c r="K112" s="2"/>
      <c r="L112" s="2"/>
      <c r="M112" s="2"/>
      <c r="N112" s="2"/>
      <c r="O112" s="2"/>
      <c r="P112" s="2"/>
      <c r="Q112" s="2"/>
      <c r="R112" s="2"/>
      <c r="S112" s="4"/>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row>
    <row r="113" spans="1:50" x14ac:dyDescent="0.15">
      <c r="A113" s="4"/>
      <c r="B113" s="2"/>
      <c r="C113" s="2"/>
      <c r="D113" s="2"/>
      <c r="E113" s="2"/>
      <c r="F113" s="2"/>
      <c r="G113" s="2"/>
      <c r="H113" s="2"/>
      <c r="I113" s="2"/>
      <c r="J113" s="2"/>
      <c r="K113" s="2"/>
      <c r="L113" s="2"/>
      <c r="M113" s="2"/>
      <c r="N113" s="2"/>
      <c r="O113" s="2"/>
      <c r="P113" s="2"/>
      <c r="Q113" s="2"/>
      <c r="R113" s="2"/>
      <c r="S113" s="4"/>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row>
    <row r="114" spans="1:50" x14ac:dyDescent="0.15">
      <c r="A114" s="4"/>
      <c r="B114" s="2"/>
      <c r="C114" s="2"/>
      <c r="D114" s="2"/>
      <c r="E114" s="2"/>
      <c r="F114" s="2"/>
      <c r="G114" s="2"/>
      <c r="H114" s="2"/>
      <c r="I114" s="2"/>
      <c r="J114" s="2"/>
      <c r="K114" s="2"/>
      <c r="L114" s="2"/>
      <c r="M114" s="2"/>
      <c r="N114" s="2"/>
      <c r="O114" s="2"/>
      <c r="P114" s="2"/>
      <c r="Q114" s="2"/>
      <c r="R114" s="2"/>
      <c r="S114" s="4"/>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row>
    <row r="115" spans="1:50" x14ac:dyDescent="0.15">
      <c r="A115" s="4"/>
      <c r="B115" s="2"/>
      <c r="C115" s="2"/>
      <c r="D115" s="2"/>
      <c r="E115" s="2"/>
      <c r="F115" s="2"/>
      <c r="G115" s="2"/>
      <c r="H115" s="2"/>
      <c r="I115" s="2"/>
      <c r="J115" s="2"/>
      <c r="K115" s="2"/>
      <c r="L115" s="2"/>
      <c r="M115" s="2"/>
      <c r="N115" s="2"/>
      <c r="O115" s="2"/>
      <c r="P115" s="2"/>
      <c r="Q115" s="2"/>
      <c r="R115" s="2"/>
      <c r="S115" s="4"/>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row>
    <row r="116" spans="1:50" x14ac:dyDescent="0.15">
      <c r="A116" s="4"/>
      <c r="B116" s="2"/>
      <c r="C116" s="2"/>
      <c r="D116" s="2"/>
      <c r="E116" s="2"/>
      <c r="F116" s="2"/>
      <c r="G116" s="2"/>
      <c r="H116" s="2"/>
      <c r="I116" s="2"/>
      <c r="J116" s="2"/>
      <c r="K116" s="2"/>
      <c r="L116" s="2"/>
      <c r="M116" s="2"/>
      <c r="N116" s="2"/>
      <c r="O116" s="2"/>
      <c r="P116" s="2"/>
      <c r="Q116" s="2"/>
      <c r="R116" s="2"/>
      <c r="S116" s="4"/>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row>
    <row r="117" spans="1:50" x14ac:dyDescent="0.15">
      <c r="A117" s="4"/>
      <c r="B117" s="2"/>
      <c r="C117" s="2"/>
      <c r="D117" s="2"/>
      <c r="E117" s="2"/>
      <c r="F117" s="2"/>
      <c r="G117" s="2"/>
      <c r="H117" s="2"/>
      <c r="I117" s="2"/>
      <c r="J117" s="2"/>
      <c r="K117" s="2"/>
      <c r="L117" s="2"/>
      <c r="M117" s="2"/>
      <c r="N117" s="2"/>
      <c r="O117" s="2"/>
      <c r="P117" s="2"/>
      <c r="Q117" s="2"/>
      <c r="R117" s="2"/>
      <c r="S117" s="4"/>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row>
    <row r="118" spans="1:50" x14ac:dyDescent="0.15">
      <c r="A118" s="4"/>
      <c r="B118" s="2"/>
      <c r="C118" s="2"/>
      <c r="D118" s="2"/>
      <c r="E118" s="2"/>
      <c r="F118" s="2"/>
      <c r="G118" s="2"/>
      <c r="H118" s="2"/>
      <c r="I118" s="2"/>
      <c r="J118" s="2"/>
      <c r="K118" s="2"/>
      <c r="L118" s="2"/>
      <c r="M118" s="2"/>
      <c r="N118" s="2"/>
      <c r="O118" s="2"/>
      <c r="P118" s="2"/>
      <c r="Q118" s="2"/>
      <c r="R118" s="2"/>
      <c r="S118" s="4"/>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row>
    <row r="119" spans="1:50" x14ac:dyDescent="0.15">
      <c r="A119" s="4"/>
      <c r="B119" s="2"/>
      <c r="C119" s="2"/>
      <c r="D119" s="2"/>
      <c r="E119" s="2"/>
      <c r="F119" s="2"/>
      <c r="G119" s="2"/>
      <c r="H119" s="2"/>
      <c r="I119" s="2"/>
      <c r="J119" s="2"/>
      <c r="K119" s="2"/>
      <c r="L119" s="2"/>
      <c r="M119" s="2"/>
      <c r="N119" s="2"/>
      <c r="O119" s="2"/>
      <c r="P119" s="2"/>
      <c r="Q119" s="2"/>
      <c r="R119" s="2"/>
      <c r="S119" s="4"/>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row>
    <row r="120" spans="1:50" x14ac:dyDescent="0.15">
      <c r="A120" s="4"/>
      <c r="B120" s="2"/>
      <c r="C120" s="2"/>
      <c r="D120" s="2"/>
      <c r="E120" s="2"/>
      <c r="F120" s="2"/>
      <c r="G120" s="2"/>
      <c r="H120" s="2"/>
      <c r="I120" s="2"/>
      <c r="J120" s="2"/>
      <c r="K120" s="2"/>
      <c r="L120" s="2"/>
      <c r="M120" s="2"/>
      <c r="N120" s="2"/>
      <c r="O120" s="2"/>
      <c r="P120" s="2"/>
      <c r="Q120" s="2"/>
      <c r="R120" s="2"/>
      <c r="S120" s="4"/>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row>
    <row r="121" spans="1:50" x14ac:dyDescent="0.15">
      <c r="A121" s="4"/>
      <c r="B121" s="2"/>
      <c r="C121" s="2"/>
      <c r="D121" s="2"/>
      <c r="E121" s="2"/>
      <c r="F121" s="2"/>
      <c r="G121" s="2"/>
      <c r="H121" s="2"/>
      <c r="I121" s="2"/>
      <c r="J121" s="2"/>
      <c r="K121" s="2"/>
      <c r="L121" s="2"/>
      <c r="M121" s="2"/>
      <c r="N121" s="2"/>
      <c r="O121" s="2"/>
      <c r="P121" s="2"/>
      <c r="Q121" s="2"/>
      <c r="R121" s="2"/>
      <c r="S121" s="4"/>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row>
    <row r="122" spans="1:50" x14ac:dyDescent="0.15">
      <c r="A122" s="4"/>
      <c r="B122" s="2"/>
      <c r="C122" s="2"/>
      <c r="D122" s="2"/>
      <c r="E122" s="2"/>
      <c r="F122" s="2"/>
      <c r="G122" s="2"/>
      <c r="H122" s="2"/>
      <c r="I122" s="2"/>
      <c r="J122" s="2"/>
      <c r="K122" s="2"/>
      <c r="L122" s="2"/>
      <c r="M122" s="2"/>
      <c r="N122" s="2"/>
      <c r="O122" s="2"/>
      <c r="P122" s="2"/>
      <c r="Q122" s="2"/>
      <c r="R122" s="2"/>
      <c r="S122" s="4"/>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row>
    <row r="123" spans="1:50" x14ac:dyDescent="0.15">
      <c r="A123" s="4"/>
      <c r="B123" s="2"/>
      <c r="C123" s="2"/>
      <c r="D123" s="2"/>
      <c r="E123" s="2"/>
      <c r="F123" s="2"/>
      <c r="G123" s="2"/>
      <c r="H123" s="2"/>
      <c r="I123" s="2"/>
      <c r="J123" s="2"/>
      <c r="K123" s="2"/>
      <c r="L123" s="2"/>
      <c r="M123" s="2"/>
      <c r="N123" s="2"/>
      <c r="O123" s="2"/>
      <c r="P123" s="2"/>
      <c r="Q123" s="2"/>
      <c r="R123" s="2"/>
      <c r="S123" s="4"/>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row>
    <row r="124" spans="1:50" x14ac:dyDescent="0.15">
      <c r="A124" s="4"/>
      <c r="B124" s="4"/>
      <c r="C124" s="4"/>
      <c r="D124" s="4"/>
      <c r="E124" s="4"/>
      <c r="F124" s="4"/>
      <c r="G124" s="4"/>
      <c r="H124" s="4"/>
      <c r="I124" s="4"/>
      <c r="J124" s="4"/>
      <c r="K124" s="4"/>
      <c r="L124" s="4"/>
      <c r="M124" s="4"/>
      <c r="N124" s="4"/>
      <c r="O124" s="4"/>
      <c r="P124" s="4"/>
      <c r="Q124" s="4"/>
      <c r="R124" s="4"/>
      <c r="S124" s="4"/>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row>
    <row r="125" spans="1:50" x14ac:dyDescent="0.15">
      <c r="A125" s="41"/>
      <c r="B125" s="4"/>
      <c r="C125" s="4"/>
      <c r="D125" s="4"/>
      <c r="E125" s="4"/>
      <c r="F125" s="4"/>
      <c r="G125" s="4"/>
      <c r="H125" s="4"/>
      <c r="I125" s="4"/>
      <c r="J125" s="4"/>
      <c r="K125" s="4"/>
      <c r="L125" s="4"/>
      <c r="M125" s="4"/>
      <c r="N125" s="4"/>
      <c r="O125" s="4"/>
      <c r="P125" s="4"/>
      <c r="Q125" s="4"/>
      <c r="R125" s="4"/>
      <c r="S125" s="4"/>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row>
    <row r="126" spans="1:50" x14ac:dyDescent="0.15">
      <c r="A126" s="41"/>
      <c r="B126" s="41"/>
      <c r="C126" s="41"/>
      <c r="D126" s="41"/>
      <c r="E126" s="41"/>
      <c r="F126" s="41"/>
      <c r="G126" s="41"/>
      <c r="H126" s="41"/>
      <c r="I126" s="41"/>
      <c r="J126" s="41"/>
      <c r="K126" s="41"/>
      <c r="L126" s="41"/>
      <c r="M126" s="41"/>
      <c r="N126" s="41"/>
      <c r="O126" s="41"/>
      <c r="P126" s="41"/>
      <c r="Q126" s="41"/>
      <c r="R126" s="41"/>
      <c r="S126" s="41"/>
      <c r="T126" s="4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row>
    <row r="127" spans="1:50" x14ac:dyDescent="0.15">
      <c r="A127" s="41"/>
      <c r="B127" s="41"/>
      <c r="C127" s="41"/>
      <c r="D127" s="41"/>
      <c r="E127" s="41"/>
      <c r="F127" s="41"/>
      <c r="G127" s="41"/>
      <c r="H127" s="41"/>
      <c r="I127" s="41"/>
      <c r="J127" s="41"/>
      <c r="K127" s="41"/>
      <c r="L127" s="41"/>
      <c r="M127" s="41"/>
      <c r="N127" s="41"/>
      <c r="O127" s="41"/>
      <c r="P127" s="41"/>
      <c r="Q127" s="41"/>
      <c r="R127" s="41"/>
      <c r="S127" s="41"/>
      <c r="T127" s="4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row>
    <row r="128" spans="1:50" x14ac:dyDescent="0.15">
      <c r="A128" s="41"/>
      <c r="B128" s="41"/>
      <c r="C128" s="41"/>
      <c r="D128" s="41"/>
      <c r="E128" s="41"/>
      <c r="F128" s="41"/>
      <c r="G128" s="41"/>
      <c r="H128" s="41"/>
      <c r="I128" s="41"/>
      <c r="J128" s="41"/>
      <c r="K128" s="41"/>
      <c r="L128" s="41"/>
      <c r="M128" s="41"/>
      <c r="N128" s="41"/>
      <c r="O128" s="41"/>
      <c r="P128" s="41"/>
      <c r="Q128" s="41"/>
      <c r="R128" s="41"/>
      <c r="S128" s="41"/>
      <c r="T128" s="4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row>
    <row r="129" spans="1:50" x14ac:dyDescent="0.15">
      <c r="A129" s="41"/>
      <c r="B129" s="41"/>
      <c r="C129" s="41"/>
      <c r="D129" s="41"/>
      <c r="E129" s="42"/>
      <c r="F129" s="42"/>
      <c r="G129" s="42"/>
      <c r="H129" s="42"/>
      <c r="I129" s="42"/>
      <c r="J129" s="42"/>
      <c r="K129" s="42"/>
      <c r="L129" s="42"/>
      <c r="M129" s="42"/>
      <c r="N129" s="42"/>
      <c r="O129" s="42"/>
      <c r="P129" s="42"/>
      <c r="Q129" s="42"/>
      <c r="R129" s="42"/>
      <c r="S129" s="41"/>
      <c r="T129" s="4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row>
    <row r="130" spans="1:50" x14ac:dyDescent="0.15">
      <c r="A130" s="41"/>
      <c r="B130" s="41"/>
      <c r="C130" s="41"/>
      <c r="D130" s="41"/>
      <c r="E130" s="42"/>
      <c r="F130" s="42"/>
      <c r="G130" s="42"/>
      <c r="H130" s="42"/>
      <c r="I130" s="42"/>
      <c r="J130" s="42"/>
      <c r="K130" s="42"/>
      <c r="L130" s="42"/>
      <c r="M130" s="42"/>
      <c r="N130" s="42"/>
      <c r="O130" s="42"/>
      <c r="P130" s="42"/>
      <c r="Q130" s="42"/>
      <c r="R130" s="42"/>
      <c r="S130" s="41"/>
      <c r="T130" s="4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row>
    <row r="131" spans="1:50" x14ac:dyDescent="0.15">
      <c r="A131" s="41"/>
      <c r="B131" s="41"/>
      <c r="C131" s="41"/>
      <c r="D131" s="41"/>
      <c r="E131" s="41"/>
      <c r="F131" s="41"/>
      <c r="G131" s="41"/>
      <c r="H131" s="41"/>
      <c r="I131" s="41"/>
      <c r="J131" s="41"/>
      <c r="K131" s="41"/>
      <c r="L131" s="41"/>
      <c r="M131" s="41"/>
      <c r="N131" s="41"/>
      <c r="O131" s="41"/>
      <c r="P131" s="41"/>
      <c r="Q131" s="41"/>
      <c r="R131" s="41"/>
      <c r="S131" s="41"/>
      <c r="T131" s="4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row>
    <row r="132" spans="1:50" x14ac:dyDescent="0.15">
      <c r="A132" s="41"/>
      <c r="B132" s="41"/>
      <c r="C132" s="41"/>
      <c r="D132" s="41"/>
      <c r="E132" s="41"/>
      <c r="F132" s="41"/>
      <c r="G132" s="41"/>
      <c r="H132" s="41"/>
      <c r="I132" s="41"/>
      <c r="J132" s="41"/>
      <c r="K132" s="41"/>
      <c r="L132" s="41"/>
      <c r="M132" s="41"/>
      <c r="N132" s="41"/>
      <c r="O132" s="41"/>
      <c r="P132" s="41"/>
      <c r="Q132" s="41"/>
      <c r="R132" s="41"/>
      <c r="S132" s="41"/>
      <c r="T132" s="4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row>
    <row r="133" spans="1:50" x14ac:dyDescent="0.15">
      <c r="A133" s="41"/>
      <c r="B133" s="41"/>
      <c r="C133" s="41"/>
      <c r="D133" s="41"/>
      <c r="E133" s="41"/>
      <c r="F133" s="41"/>
      <c r="G133" s="41"/>
      <c r="H133" s="41"/>
      <c r="I133" s="41"/>
      <c r="J133" s="41"/>
      <c r="K133" s="41"/>
      <c r="L133" s="41"/>
      <c r="M133" s="41"/>
      <c r="N133" s="41"/>
      <c r="O133" s="41"/>
      <c r="P133" s="41"/>
      <c r="Q133" s="41"/>
      <c r="R133" s="41"/>
      <c r="S133" s="41"/>
      <c r="T133" s="4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row>
    <row r="134" spans="1:50" x14ac:dyDescent="0.15">
      <c r="A134" s="41"/>
      <c r="B134" s="41"/>
      <c r="C134" s="41"/>
      <c r="D134" s="41"/>
      <c r="E134" s="41"/>
      <c r="F134" s="41"/>
      <c r="G134" s="41"/>
      <c r="H134" s="41"/>
      <c r="I134" s="41"/>
      <c r="J134" s="41"/>
      <c r="K134" s="41"/>
      <c r="L134" s="41"/>
      <c r="M134" s="41"/>
      <c r="N134" s="41"/>
      <c r="O134" s="41"/>
      <c r="P134" s="41"/>
      <c r="Q134" s="41"/>
      <c r="R134" s="41"/>
      <c r="S134" s="41"/>
      <c r="T134" s="4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row>
    <row r="135" spans="1:50" x14ac:dyDescent="0.15">
      <c r="A135" s="41"/>
      <c r="B135" s="41"/>
      <c r="C135" s="41"/>
      <c r="D135" s="41"/>
      <c r="E135" s="41"/>
      <c r="F135" s="41"/>
      <c r="G135" s="41"/>
      <c r="H135" s="41"/>
      <c r="I135" s="41"/>
      <c r="J135" s="41"/>
      <c r="K135" s="41"/>
      <c r="L135" s="41"/>
      <c r="M135" s="41"/>
      <c r="N135" s="41"/>
      <c r="O135" s="41"/>
      <c r="P135" s="41"/>
      <c r="Q135" s="41"/>
      <c r="R135" s="41"/>
      <c r="S135" s="41"/>
      <c r="T135" s="4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row>
    <row r="136" spans="1:50" x14ac:dyDescent="0.15">
      <c r="A136" s="41"/>
      <c r="B136" s="41"/>
      <c r="C136" s="41"/>
      <c r="D136" s="41"/>
      <c r="E136" s="41"/>
      <c r="F136" s="41"/>
      <c r="G136" s="41"/>
      <c r="H136" s="41"/>
      <c r="I136" s="41"/>
      <c r="J136" s="41"/>
      <c r="K136" s="41"/>
      <c r="L136" s="41"/>
      <c r="M136" s="41"/>
      <c r="N136" s="41"/>
      <c r="O136" s="41"/>
      <c r="P136" s="41"/>
      <c r="Q136" s="41"/>
      <c r="R136" s="41"/>
      <c r="S136" s="41"/>
      <c r="T136" s="4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row>
    <row r="137" spans="1:50" x14ac:dyDescent="0.15">
      <c r="A137" s="41"/>
      <c r="B137" s="41"/>
      <c r="C137" s="41"/>
      <c r="D137" s="41"/>
      <c r="E137" s="41"/>
      <c r="F137" s="41"/>
      <c r="G137" s="41"/>
      <c r="H137" s="41"/>
      <c r="I137" s="41"/>
      <c r="J137" s="41"/>
      <c r="K137" s="41"/>
      <c r="L137" s="41"/>
      <c r="M137" s="41"/>
      <c r="N137" s="41"/>
      <c r="O137" s="41"/>
      <c r="P137" s="41"/>
      <c r="Q137" s="41"/>
      <c r="R137" s="41"/>
      <c r="S137" s="41"/>
      <c r="T137" s="4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row>
    <row r="138" spans="1:50" x14ac:dyDescent="0.15">
      <c r="A138" s="41"/>
      <c r="B138" s="41"/>
      <c r="C138" s="41"/>
      <c r="D138" s="41"/>
      <c r="E138" s="41"/>
      <c r="F138" s="41"/>
      <c r="G138" s="41"/>
      <c r="H138" s="41"/>
      <c r="I138" s="41"/>
      <c r="J138" s="41"/>
      <c r="K138" s="41"/>
      <c r="L138" s="41"/>
      <c r="M138" s="41"/>
      <c r="N138" s="41"/>
      <c r="O138" s="41"/>
      <c r="P138" s="41"/>
      <c r="Q138" s="41"/>
      <c r="R138" s="41"/>
      <c r="S138" s="41"/>
      <c r="T138" s="4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row>
    <row r="139" spans="1:50" x14ac:dyDescent="0.15">
      <c r="A139" s="41"/>
      <c r="B139" s="41"/>
      <c r="C139" s="41"/>
      <c r="D139" s="41"/>
      <c r="E139" s="41"/>
      <c r="F139" s="41"/>
      <c r="G139" s="41"/>
      <c r="H139" s="41"/>
      <c r="I139" s="41"/>
      <c r="J139" s="41"/>
      <c r="K139" s="41"/>
      <c r="L139" s="41"/>
      <c r="M139" s="41"/>
      <c r="N139" s="41"/>
      <c r="O139" s="41"/>
      <c r="P139" s="41"/>
      <c r="Q139" s="41"/>
      <c r="R139" s="41"/>
      <c r="S139" s="41"/>
      <c r="T139" s="4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row>
    <row r="140" spans="1:50" x14ac:dyDescent="0.15">
      <c r="A140" s="41"/>
      <c r="B140" s="41"/>
      <c r="C140" s="41"/>
      <c r="D140" s="41"/>
      <c r="E140" s="41"/>
      <c r="F140" s="41"/>
      <c r="G140" s="41"/>
      <c r="H140" s="41"/>
      <c r="I140" s="41"/>
      <c r="J140" s="41"/>
      <c r="K140" s="41"/>
      <c r="L140" s="41"/>
      <c r="M140" s="41"/>
      <c r="N140" s="41"/>
      <c r="O140" s="41"/>
      <c r="P140" s="41"/>
      <c r="Q140" s="41"/>
      <c r="R140" s="41"/>
      <c r="S140" s="41"/>
      <c r="T140" s="4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row>
    <row r="141" spans="1:50" x14ac:dyDescent="0.15">
      <c r="A141" s="41"/>
      <c r="B141" s="41"/>
      <c r="C141" s="41"/>
      <c r="D141" s="41"/>
      <c r="E141" s="41"/>
      <c r="F141" s="41"/>
      <c r="G141" s="41"/>
      <c r="H141" s="41"/>
      <c r="I141" s="41"/>
      <c r="J141" s="41"/>
      <c r="K141" s="41"/>
      <c r="L141" s="41"/>
      <c r="M141" s="41"/>
      <c r="N141" s="41"/>
      <c r="O141" s="41"/>
      <c r="P141" s="41"/>
      <c r="Q141" s="41"/>
      <c r="R141" s="41"/>
      <c r="S141" s="41"/>
      <c r="T141" s="4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row>
    <row r="142" spans="1:50" x14ac:dyDescent="0.15">
      <c r="A142" s="41"/>
      <c r="B142" s="41"/>
      <c r="C142" s="41"/>
      <c r="D142" s="41"/>
      <c r="E142" s="41"/>
      <c r="F142" s="41"/>
      <c r="G142" s="41"/>
      <c r="H142" s="41"/>
      <c r="I142" s="41"/>
      <c r="J142" s="41"/>
      <c r="K142" s="41"/>
      <c r="L142" s="41"/>
      <c r="M142" s="41"/>
      <c r="N142" s="41"/>
      <c r="O142" s="41"/>
      <c r="P142" s="41"/>
      <c r="Q142" s="41"/>
      <c r="R142" s="41"/>
      <c r="S142" s="41"/>
      <c r="T142" s="4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row>
    <row r="143" spans="1:50" x14ac:dyDescent="0.15">
      <c r="A143" s="41"/>
      <c r="B143" s="41"/>
      <c r="C143" s="41"/>
      <c r="D143" s="41"/>
      <c r="E143" s="41"/>
      <c r="F143" s="41"/>
      <c r="G143" s="41"/>
      <c r="H143" s="41"/>
      <c r="I143" s="41"/>
      <c r="J143" s="41"/>
      <c r="K143" s="41"/>
      <c r="L143" s="41"/>
      <c r="M143" s="41"/>
      <c r="N143" s="41"/>
      <c r="O143" s="41"/>
      <c r="P143" s="41"/>
      <c r="Q143" s="41"/>
      <c r="R143" s="41"/>
      <c r="S143" s="41"/>
      <c r="T143" s="4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row>
    <row r="144" spans="1:50" x14ac:dyDescent="0.15">
      <c r="A144" s="41"/>
      <c r="B144" s="41"/>
      <c r="C144" s="41"/>
      <c r="D144" s="41"/>
      <c r="E144" s="41"/>
      <c r="F144" s="41"/>
      <c r="G144" s="41"/>
      <c r="H144" s="41"/>
      <c r="I144" s="41"/>
      <c r="J144" s="41"/>
      <c r="K144" s="41"/>
      <c r="L144" s="41"/>
      <c r="M144" s="41"/>
      <c r="N144" s="41"/>
      <c r="O144" s="41"/>
      <c r="P144" s="41"/>
      <c r="Q144" s="41"/>
      <c r="R144" s="41"/>
      <c r="S144" s="41"/>
      <c r="T144" s="4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row>
    <row r="145" spans="1:50" x14ac:dyDescent="0.15">
      <c r="A145" s="41"/>
      <c r="B145" s="41"/>
      <c r="C145" s="41"/>
      <c r="D145" s="41"/>
      <c r="E145" s="41"/>
      <c r="F145" s="41"/>
      <c r="G145" s="41"/>
      <c r="H145" s="41"/>
      <c r="I145" s="41"/>
      <c r="J145" s="41"/>
      <c r="K145" s="41"/>
      <c r="L145" s="41"/>
      <c r="M145" s="41"/>
      <c r="N145" s="41"/>
      <c r="O145" s="41"/>
      <c r="P145" s="41"/>
      <c r="Q145" s="41"/>
      <c r="R145" s="41"/>
      <c r="S145" s="41"/>
      <c r="T145" s="4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row>
    <row r="146" spans="1:50" x14ac:dyDescent="0.15">
      <c r="A146" s="41"/>
      <c r="B146" s="41"/>
      <c r="C146" s="41"/>
      <c r="D146" s="41"/>
      <c r="E146" s="41"/>
      <c r="F146" s="41"/>
      <c r="G146" s="41"/>
      <c r="H146" s="41"/>
      <c r="I146" s="41"/>
      <c r="J146" s="41"/>
      <c r="K146" s="41"/>
      <c r="L146" s="41"/>
      <c r="M146" s="41"/>
      <c r="N146" s="41"/>
      <c r="O146" s="41"/>
      <c r="P146" s="41"/>
      <c r="Q146" s="41"/>
      <c r="R146" s="41"/>
      <c r="S146" s="41"/>
      <c r="T146" s="4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row>
    <row r="147" spans="1:50" x14ac:dyDescent="0.15">
      <c r="A147" s="41"/>
      <c r="B147" s="41"/>
      <c r="C147" s="41"/>
      <c r="D147" s="41"/>
      <c r="E147" s="41"/>
      <c r="F147" s="41"/>
      <c r="G147" s="41"/>
      <c r="H147" s="41"/>
      <c r="I147" s="41"/>
      <c r="J147" s="41"/>
      <c r="K147" s="41"/>
      <c r="L147" s="41"/>
      <c r="M147" s="41"/>
      <c r="N147" s="41"/>
      <c r="O147" s="41"/>
      <c r="P147" s="41"/>
      <c r="Q147" s="41"/>
      <c r="R147" s="41"/>
      <c r="S147" s="41"/>
      <c r="T147" s="4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row>
    <row r="148" spans="1:50" x14ac:dyDescent="0.15">
      <c r="A148" s="41"/>
      <c r="B148" s="41"/>
      <c r="C148" s="41"/>
      <c r="D148" s="41"/>
      <c r="E148" s="41"/>
      <c r="F148" s="41"/>
      <c r="G148" s="41"/>
      <c r="H148" s="41"/>
      <c r="I148" s="41"/>
      <c r="J148" s="41"/>
      <c r="K148" s="41"/>
      <c r="L148" s="41"/>
      <c r="M148" s="41"/>
      <c r="N148" s="41"/>
      <c r="O148" s="41"/>
      <c r="P148" s="41"/>
      <c r="Q148" s="41"/>
      <c r="R148" s="41"/>
      <c r="S148" s="41"/>
      <c r="T148" s="4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row>
    <row r="149" spans="1:50" x14ac:dyDescent="0.15">
      <c r="A149" s="41"/>
      <c r="B149" s="41"/>
      <c r="C149" s="41"/>
      <c r="D149" s="41"/>
      <c r="E149" s="41"/>
      <c r="F149" s="41"/>
      <c r="G149" s="41"/>
      <c r="H149" s="41"/>
      <c r="I149" s="41"/>
      <c r="J149" s="41"/>
      <c r="K149" s="41"/>
      <c r="L149" s="41"/>
      <c r="M149" s="41"/>
      <c r="N149" s="41"/>
      <c r="O149" s="41"/>
      <c r="P149" s="41"/>
      <c r="Q149" s="41"/>
      <c r="R149" s="41"/>
      <c r="S149" s="41"/>
      <c r="T149" s="4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row>
    <row r="150" spans="1:50" x14ac:dyDescent="0.15">
      <c r="A150" s="41"/>
      <c r="B150" s="41"/>
      <c r="C150" s="41"/>
      <c r="D150" s="41"/>
      <c r="E150" s="41"/>
      <c r="F150" s="41"/>
      <c r="G150" s="41"/>
      <c r="H150" s="41"/>
      <c r="I150" s="41"/>
      <c r="J150" s="41"/>
      <c r="K150" s="41"/>
      <c r="L150" s="41"/>
      <c r="M150" s="41"/>
      <c r="N150" s="41"/>
      <c r="O150" s="41"/>
      <c r="P150" s="41"/>
      <c r="Q150" s="41"/>
      <c r="R150" s="41"/>
      <c r="S150" s="41"/>
      <c r="T150" s="4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row>
    <row r="151" spans="1:50" x14ac:dyDescent="0.15">
      <c r="A151" s="41"/>
      <c r="B151" s="41"/>
      <c r="C151" s="41"/>
      <c r="D151" s="41"/>
      <c r="E151" s="41"/>
      <c r="F151" s="41"/>
      <c r="G151" s="41"/>
      <c r="H151" s="41"/>
      <c r="I151" s="41"/>
      <c r="J151" s="41"/>
      <c r="K151" s="41"/>
      <c r="L151" s="41"/>
      <c r="M151" s="41"/>
      <c r="N151" s="41"/>
      <c r="O151" s="41"/>
      <c r="P151" s="41"/>
      <c r="Q151" s="41"/>
      <c r="R151" s="41"/>
      <c r="S151" s="41"/>
      <c r="T151" s="4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row>
    <row r="152" spans="1:50" x14ac:dyDescent="0.15">
      <c r="A152" s="41"/>
      <c r="B152" s="41"/>
      <c r="C152" s="41"/>
      <c r="D152" s="41"/>
      <c r="E152" s="41"/>
      <c r="F152" s="41"/>
      <c r="G152" s="41"/>
      <c r="H152" s="41"/>
      <c r="I152" s="41"/>
      <c r="J152" s="41"/>
      <c r="K152" s="41"/>
      <c r="L152" s="41"/>
      <c r="M152" s="41"/>
      <c r="N152" s="41"/>
      <c r="O152" s="41"/>
      <c r="P152" s="41"/>
      <c r="Q152" s="41"/>
      <c r="R152" s="41"/>
      <c r="S152" s="41"/>
      <c r="T152" s="4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row>
    <row r="153" spans="1:50" x14ac:dyDescent="0.15">
      <c r="A153" s="41"/>
      <c r="B153" s="41"/>
      <c r="C153" s="41"/>
      <c r="D153" s="41"/>
      <c r="E153" s="41"/>
      <c r="F153" s="41"/>
      <c r="G153" s="41"/>
      <c r="H153" s="41"/>
      <c r="I153" s="41"/>
      <c r="J153" s="41"/>
      <c r="K153" s="41"/>
      <c r="L153" s="41"/>
      <c r="M153" s="41"/>
      <c r="N153" s="41"/>
      <c r="O153" s="41"/>
      <c r="P153" s="41"/>
      <c r="Q153" s="41"/>
      <c r="R153" s="41"/>
      <c r="S153" s="41"/>
      <c r="T153" s="4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row>
    <row r="154" spans="1:50" x14ac:dyDescent="0.15">
      <c r="A154" s="41"/>
      <c r="B154" s="41"/>
      <c r="C154" s="41"/>
      <c r="D154" s="41"/>
      <c r="E154" s="41"/>
      <c r="F154" s="41"/>
      <c r="G154" s="41"/>
      <c r="H154" s="41"/>
      <c r="I154" s="41"/>
      <c r="J154" s="41"/>
      <c r="K154" s="41"/>
      <c r="L154" s="41"/>
      <c r="M154" s="41"/>
      <c r="N154" s="41"/>
      <c r="O154" s="41"/>
      <c r="P154" s="41"/>
      <c r="Q154" s="41"/>
      <c r="R154" s="41"/>
      <c r="S154" s="41"/>
      <c r="T154" s="4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row>
    <row r="155" spans="1:50" x14ac:dyDescent="0.15">
      <c r="A155" s="41"/>
      <c r="B155" s="41"/>
      <c r="C155" s="41"/>
      <c r="D155" s="41"/>
      <c r="E155" s="41"/>
      <c r="F155" s="41"/>
      <c r="G155" s="41"/>
      <c r="H155" s="41"/>
      <c r="I155" s="41"/>
      <c r="J155" s="41"/>
      <c r="K155" s="41"/>
      <c r="L155" s="41"/>
      <c r="M155" s="41"/>
      <c r="N155" s="41"/>
      <c r="O155" s="41"/>
      <c r="P155" s="41"/>
      <c r="Q155" s="41"/>
      <c r="R155" s="41"/>
      <c r="S155" s="41"/>
      <c r="T155" s="4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row>
    <row r="156" spans="1:50" x14ac:dyDescent="0.15">
      <c r="A156" s="41"/>
      <c r="B156" s="41"/>
      <c r="C156" s="41"/>
      <c r="D156" s="41"/>
      <c r="E156" s="41"/>
      <c r="F156" s="41"/>
      <c r="G156" s="41"/>
      <c r="H156" s="41"/>
      <c r="I156" s="41"/>
      <c r="J156" s="41"/>
      <c r="K156" s="41"/>
      <c r="L156" s="41"/>
      <c r="M156" s="41"/>
      <c r="N156" s="41"/>
      <c r="O156" s="41"/>
      <c r="P156" s="41"/>
      <c r="Q156" s="41"/>
      <c r="R156" s="41"/>
      <c r="S156" s="41"/>
      <c r="T156" s="4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row>
    <row r="157" spans="1:50" x14ac:dyDescent="0.15">
      <c r="A157" s="41"/>
      <c r="B157" s="41"/>
      <c r="C157" s="41"/>
      <c r="D157" s="41"/>
      <c r="E157" s="41"/>
      <c r="F157" s="41"/>
      <c r="G157" s="41"/>
      <c r="H157" s="41"/>
      <c r="I157" s="41"/>
      <c r="J157" s="41"/>
      <c r="K157" s="41"/>
      <c r="L157" s="41"/>
      <c r="M157" s="41"/>
      <c r="N157" s="41"/>
      <c r="O157" s="41"/>
      <c r="P157" s="41"/>
      <c r="Q157" s="41"/>
      <c r="R157" s="41"/>
      <c r="S157" s="41"/>
      <c r="T157" s="4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row>
    <row r="158" spans="1:50" x14ac:dyDescent="0.15">
      <c r="A158" s="41"/>
      <c r="B158" s="41"/>
      <c r="C158" s="41"/>
      <c r="D158" s="41"/>
      <c r="E158" s="41"/>
      <c r="F158" s="41"/>
      <c r="G158" s="41"/>
      <c r="H158" s="41"/>
      <c r="I158" s="41"/>
      <c r="J158" s="41"/>
      <c r="K158" s="41"/>
      <c r="L158" s="41"/>
      <c r="M158" s="41"/>
      <c r="N158" s="41"/>
      <c r="O158" s="41"/>
      <c r="P158" s="41"/>
      <c r="Q158" s="41"/>
      <c r="R158" s="41"/>
      <c r="S158" s="41"/>
      <c r="T158" s="4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row>
    <row r="159" spans="1:50" x14ac:dyDescent="0.15">
      <c r="A159" s="41"/>
      <c r="B159" s="41"/>
      <c r="C159" s="41"/>
      <c r="D159" s="41"/>
      <c r="E159" s="41"/>
      <c r="F159" s="41"/>
      <c r="G159" s="41"/>
      <c r="H159" s="41"/>
      <c r="I159" s="41"/>
      <c r="J159" s="41"/>
      <c r="K159" s="41"/>
      <c r="L159" s="41"/>
      <c r="M159" s="41"/>
      <c r="N159" s="41"/>
      <c r="O159" s="41"/>
      <c r="P159" s="41"/>
      <c r="Q159" s="41"/>
      <c r="R159" s="41"/>
      <c r="S159" s="41"/>
      <c r="T159" s="4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row>
    <row r="160" spans="1:50" x14ac:dyDescent="0.15">
      <c r="A160" s="41"/>
      <c r="B160" s="41"/>
      <c r="C160" s="41"/>
      <c r="D160" s="41"/>
      <c r="E160" s="41"/>
      <c r="F160" s="41"/>
      <c r="G160" s="41"/>
      <c r="H160" s="41"/>
      <c r="I160" s="41"/>
      <c r="J160" s="41"/>
      <c r="K160" s="41"/>
      <c r="L160" s="41"/>
      <c r="M160" s="41"/>
      <c r="N160" s="41"/>
      <c r="O160" s="41"/>
      <c r="P160" s="41"/>
      <c r="Q160" s="41"/>
      <c r="R160" s="41"/>
      <c r="S160" s="41"/>
      <c r="T160" s="4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row>
    <row r="161" spans="1:50" x14ac:dyDescent="0.15">
      <c r="A161" s="41"/>
      <c r="B161" s="41"/>
      <c r="C161" s="41"/>
      <c r="D161" s="41"/>
      <c r="E161" s="41"/>
      <c r="F161" s="41"/>
      <c r="G161" s="41"/>
      <c r="H161" s="41"/>
      <c r="I161" s="41"/>
      <c r="J161" s="41"/>
      <c r="K161" s="41"/>
      <c r="L161" s="41"/>
      <c r="M161" s="41"/>
      <c r="N161" s="41"/>
      <c r="O161" s="41"/>
      <c r="P161" s="41"/>
      <c r="Q161" s="41"/>
      <c r="R161" s="41"/>
      <c r="S161" s="41"/>
      <c r="T161" s="4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row>
    <row r="162" spans="1:50" x14ac:dyDescent="0.15">
      <c r="A162" s="41"/>
      <c r="B162" s="41"/>
      <c r="C162" s="41"/>
      <c r="D162" s="41"/>
      <c r="E162" s="41"/>
      <c r="F162" s="41"/>
      <c r="G162" s="41"/>
      <c r="H162" s="41"/>
      <c r="I162" s="41"/>
      <c r="J162" s="41"/>
      <c r="K162" s="41"/>
      <c r="L162" s="41"/>
      <c r="M162" s="41"/>
      <c r="N162" s="41"/>
      <c r="O162" s="41"/>
      <c r="P162" s="41"/>
      <c r="Q162" s="41"/>
      <c r="R162" s="41"/>
      <c r="S162" s="41"/>
      <c r="T162" s="4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row>
    <row r="163" spans="1:50" x14ac:dyDescent="0.15">
      <c r="A163" s="41"/>
      <c r="B163" s="41"/>
      <c r="C163" s="41"/>
      <c r="D163" s="41"/>
      <c r="E163" s="41"/>
      <c r="F163" s="41"/>
      <c r="G163" s="41"/>
      <c r="H163" s="41"/>
      <c r="I163" s="41"/>
      <c r="J163" s="41"/>
      <c r="K163" s="41"/>
      <c r="L163" s="41"/>
      <c r="M163" s="41"/>
      <c r="N163" s="41"/>
      <c r="O163" s="41"/>
      <c r="P163" s="41"/>
      <c r="Q163" s="41"/>
      <c r="R163" s="41"/>
      <c r="S163" s="41"/>
      <c r="T163" s="4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row>
    <row r="164" spans="1:50" x14ac:dyDescent="0.15">
      <c r="A164" s="41"/>
      <c r="B164" s="41"/>
      <c r="C164" s="41"/>
      <c r="D164" s="41"/>
      <c r="E164" s="41"/>
      <c r="F164" s="41"/>
      <c r="G164" s="41"/>
      <c r="H164" s="41"/>
      <c r="I164" s="41"/>
      <c r="J164" s="41"/>
      <c r="K164" s="41"/>
      <c r="L164" s="41"/>
      <c r="M164" s="41"/>
      <c r="N164" s="41"/>
      <c r="O164" s="41"/>
      <c r="P164" s="41"/>
      <c r="Q164" s="41"/>
      <c r="R164" s="41"/>
      <c r="S164" s="41"/>
      <c r="T164" s="4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row>
    <row r="165" spans="1:50" x14ac:dyDescent="0.15">
      <c r="A165" s="41"/>
      <c r="B165" s="41"/>
      <c r="C165" s="41"/>
      <c r="D165" s="41"/>
      <c r="E165" s="41"/>
      <c r="F165" s="41"/>
      <c r="G165" s="41"/>
      <c r="H165" s="41"/>
      <c r="I165" s="41"/>
      <c r="J165" s="41"/>
      <c r="K165" s="41"/>
      <c r="L165" s="41"/>
      <c r="M165" s="41"/>
      <c r="N165" s="41"/>
      <c r="O165" s="41"/>
      <c r="P165" s="41"/>
      <c r="Q165" s="41"/>
      <c r="R165" s="41"/>
      <c r="S165" s="41"/>
      <c r="T165" s="4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row>
    <row r="166" spans="1:50" x14ac:dyDescent="0.15">
      <c r="A166" s="41"/>
      <c r="B166" s="41"/>
      <c r="C166" s="41"/>
      <c r="D166" s="41"/>
      <c r="E166" s="41"/>
      <c r="F166" s="41"/>
      <c r="G166" s="41"/>
      <c r="H166" s="41"/>
      <c r="I166" s="41"/>
      <c r="J166" s="41"/>
      <c r="K166" s="41"/>
      <c r="L166" s="41"/>
      <c r="M166" s="41"/>
      <c r="N166" s="41"/>
      <c r="O166" s="41"/>
      <c r="P166" s="41"/>
      <c r="Q166" s="41"/>
      <c r="R166" s="41"/>
      <c r="S166" s="41"/>
      <c r="T166" s="4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row>
    <row r="167" spans="1:50" x14ac:dyDescent="0.15">
      <c r="A167" s="41"/>
      <c r="B167" s="41"/>
      <c r="C167" s="41"/>
      <c r="D167" s="41"/>
      <c r="E167" s="41"/>
      <c r="F167" s="41"/>
      <c r="G167" s="41"/>
      <c r="H167" s="41"/>
      <c r="I167" s="41"/>
      <c r="J167" s="41"/>
      <c r="K167" s="41"/>
      <c r="L167" s="41"/>
      <c r="M167" s="41"/>
      <c r="N167" s="41"/>
      <c r="O167" s="41"/>
      <c r="P167" s="41"/>
      <c r="Q167" s="41"/>
      <c r="R167" s="41"/>
      <c r="S167" s="41"/>
      <c r="T167" s="4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row>
    <row r="168" spans="1:50" x14ac:dyDescent="0.15">
      <c r="A168" s="41"/>
      <c r="B168" s="41"/>
      <c r="C168" s="41"/>
      <c r="D168" s="41"/>
      <c r="E168" s="41"/>
      <c r="F168" s="41"/>
      <c r="G168" s="41"/>
      <c r="H168" s="41"/>
      <c r="I168" s="41"/>
      <c r="J168" s="41"/>
      <c r="K168" s="41"/>
      <c r="L168" s="41"/>
      <c r="M168" s="41"/>
      <c r="N168" s="41"/>
      <c r="O168" s="41"/>
      <c r="P168" s="41"/>
      <c r="Q168" s="41"/>
      <c r="R168" s="41"/>
      <c r="S168" s="41"/>
      <c r="T168" s="4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row>
    <row r="169" spans="1:50" x14ac:dyDescent="0.15">
      <c r="A169" s="41"/>
      <c r="B169" s="41"/>
      <c r="C169" s="41"/>
      <c r="D169" s="41"/>
      <c r="E169" s="41"/>
      <c r="F169" s="41"/>
      <c r="G169" s="41"/>
      <c r="H169" s="41"/>
      <c r="I169" s="41"/>
      <c r="J169" s="41"/>
      <c r="K169" s="41"/>
      <c r="L169" s="41"/>
      <c r="M169" s="41"/>
      <c r="N169" s="41"/>
      <c r="O169" s="41"/>
      <c r="P169" s="41"/>
      <c r="Q169" s="41"/>
      <c r="R169" s="41"/>
      <c r="S169" s="41"/>
      <c r="T169" s="4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row>
    <row r="170" spans="1:50" x14ac:dyDescent="0.15">
      <c r="A170" s="41"/>
      <c r="B170" s="41"/>
      <c r="C170" s="41"/>
      <c r="D170" s="41"/>
      <c r="E170" s="41"/>
      <c r="F170" s="41"/>
      <c r="G170" s="41"/>
      <c r="H170" s="41"/>
      <c r="I170" s="41"/>
      <c r="J170" s="41"/>
      <c r="K170" s="41"/>
      <c r="L170" s="41"/>
      <c r="M170" s="41"/>
      <c r="N170" s="41"/>
      <c r="O170" s="41"/>
      <c r="P170" s="41"/>
      <c r="Q170" s="41"/>
      <c r="R170" s="41"/>
      <c r="S170" s="41"/>
      <c r="T170" s="4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row>
    <row r="171" spans="1:50" x14ac:dyDescent="0.15">
      <c r="A171" s="41"/>
      <c r="B171" s="41"/>
      <c r="C171" s="41"/>
      <c r="D171" s="41"/>
      <c r="E171" s="41"/>
      <c r="F171" s="41"/>
      <c r="G171" s="41"/>
      <c r="H171" s="41"/>
      <c r="I171" s="41"/>
      <c r="J171" s="41"/>
      <c r="K171" s="41"/>
      <c r="L171" s="41"/>
      <c r="M171" s="41"/>
      <c r="N171" s="41"/>
      <c r="O171" s="41"/>
      <c r="P171" s="41"/>
      <c r="Q171" s="41"/>
      <c r="R171" s="41"/>
      <c r="S171" s="41"/>
      <c r="T171" s="4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row>
    <row r="172" spans="1:50" x14ac:dyDescent="0.15">
      <c r="A172" s="41"/>
      <c r="B172" s="41"/>
      <c r="C172" s="41"/>
      <c r="D172" s="41"/>
      <c r="E172" s="41"/>
      <c r="F172" s="41"/>
      <c r="G172" s="41"/>
      <c r="H172" s="41"/>
      <c r="I172" s="41"/>
      <c r="J172" s="41"/>
      <c r="K172" s="41"/>
      <c r="L172" s="41"/>
      <c r="M172" s="41"/>
      <c r="N172" s="41"/>
      <c r="O172" s="41"/>
      <c r="P172" s="41"/>
      <c r="Q172" s="41"/>
      <c r="R172" s="41"/>
      <c r="S172" s="41"/>
      <c r="T172" s="4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row>
    <row r="173" spans="1:50" x14ac:dyDescent="0.15">
      <c r="A173" s="41"/>
      <c r="B173" s="41"/>
      <c r="C173" s="41"/>
      <c r="D173" s="41"/>
      <c r="E173" s="41"/>
      <c r="F173" s="41"/>
      <c r="G173" s="41"/>
      <c r="H173" s="41"/>
      <c r="I173" s="41"/>
      <c r="J173" s="41"/>
      <c r="K173" s="41"/>
      <c r="L173" s="41"/>
      <c r="M173" s="41"/>
      <c r="N173" s="41"/>
      <c r="O173" s="41"/>
      <c r="P173" s="41"/>
      <c r="Q173" s="41"/>
      <c r="R173" s="41"/>
      <c r="S173" s="41"/>
      <c r="T173" s="4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row>
    <row r="174" spans="1:50" x14ac:dyDescent="0.15">
      <c r="A174" s="41"/>
      <c r="B174" s="41"/>
      <c r="C174" s="41"/>
      <c r="D174" s="41"/>
      <c r="E174" s="41"/>
      <c r="F174" s="41"/>
      <c r="G174" s="41"/>
      <c r="H174" s="41"/>
      <c r="I174" s="41"/>
      <c r="J174" s="41"/>
      <c r="K174" s="41"/>
      <c r="L174" s="41"/>
      <c r="M174" s="41"/>
      <c r="N174" s="41"/>
      <c r="O174" s="41"/>
      <c r="P174" s="41"/>
      <c r="Q174" s="41"/>
      <c r="R174" s="41"/>
      <c r="S174" s="41"/>
      <c r="T174" s="4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row>
    <row r="175" spans="1:50" x14ac:dyDescent="0.15">
      <c r="A175" s="41"/>
      <c r="B175" s="41"/>
      <c r="C175" s="41"/>
      <c r="D175" s="41"/>
      <c r="E175" s="41"/>
      <c r="F175" s="41"/>
      <c r="G175" s="41"/>
      <c r="H175" s="41"/>
      <c r="I175" s="41"/>
      <c r="J175" s="41"/>
      <c r="K175" s="41"/>
      <c r="L175" s="41"/>
      <c r="M175" s="41"/>
      <c r="N175" s="41"/>
      <c r="O175" s="41"/>
      <c r="P175" s="41"/>
      <c r="Q175" s="41"/>
      <c r="R175" s="41"/>
      <c r="S175" s="41"/>
      <c r="T175" s="4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row>
    <row r="176" spans="1:50" x14ac:dyDescent="0.15">
      <c r="A176" s="41"/>
      <c r="B176" s="41"/>
      <c r="C176" s="41"/>
      <c r="D176" s="41"/>
      <c r="E176" s="41"/>
      <c r="F176" s="41"/>
      <c r="G176" s="41"/>
      <c r="H176" s="41"/>
      <c r="I176" s="41"/>
      <c r="J176" s="41"/>
      <c r="K176" s="41"/>
      <c r="L176" s="41"/>
      <c r="M176" s="41"/>
      <c r="N176" s="41"/>
      <c r="O176" s="41"/>
      <c r="P176" s="41"/>
      <c r="Q176" s="41"/>
      <c r="R176" s="41"/>
      <c r="S176" s="41"/>
      <c r="T176" s="4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row>
    <row r="177" spans="1:50" x14ac:dyDescent="0.15">
      <c r="A177" s="41"/>
      <c r="B177" s="41"/>
      <c r="C177" s="41"/>
      <c r="D177" s="41"/>
      <c r="E177" s="41"/>
      <c r="F177" s="41"/>
      <c r="G177" s="41"/>
      <c r="H177" s="41"/>
      <c r="I177" s="41"/>
      <c r="J177" s="41"/>
      <c r="K177" s="41"/>
      <c r="L177" s="41"/>
      <c r="M177" s="41"/>
      <c r="N177" s="41"/>
      <c r="O177" s="41"/>
      <c r="P177" s="41"/>
      <c r="Q177" s="41"/>
      <c r="R177" s="41"/>
      <c r="S177" s="41"/>
      <c r="T177" s="4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row>
    <row r="178" spans="1:50" x14ac:dyDescent="0.15">
      <c r="A178" s="41"/>
      <c r="B178" s="41"/>
      <c r="C178" s="41"/>
      <c r="D178" s="41"/>
      <c r="E178" s="41"/>
      <c r="F178" s="41"/>
      <c r="G178" s="41"/>
      <c r="H178" s="41"/>
      <c r="I178" s="41"/>
      <c r="J178" s="41"/>
      <c r="K178" s="41"/>
      <c r="L178" s="41"/>
      <c r="M178" s="41"/>
      <c r="N178" s="41"/>
      <c r="O178" s="41"/>
      <c r="P178" s="41"/>
      <c r="Q178" s="41"/>
      <c r="R178" s="41"/>
      <c r="S178" s="41"/>
      <c r="T178" s="4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row>
    <row r="179" spans="1:50" x14ac:dyDescent="0.15">
      <c r="A179" s="41"/>
      <c r="B179" s="41"/>
      <c r="C179" s="41"/>
      <c r="D179" s="41"/>
      <c r="E179" s="41"/>
      <c r="F179" s="41"/>
      <c r="G179" s="41"/>
      <c r="H179" s="41"/>
      <c r="I179" s="41"/>
      <c r="J179" s="41"/>
      <c r="K179" s="41"/>
      <c r="L179" s="41"/>
      <c r="M179" s="41"/>
      <c r="N179" s="41"/>
      <c r="O179" s="41"/>
      <c r="P179" s="41"/>
      <c r="Q179" s="41"/>
      <c r="R179" s="41"/>
      <c r="S179" s="41"/>
      <c r="T179" s="4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row>
    <row r="180" spans="1:50" x14ac:dyDescent="0.15">
      <c r="A180" s="41"/>
      <c r="B180" s="41"/>
      <c r="C180" s="41"/>
      <c r="D180" s="41"/>
      <c r="E180" s="41"/>
      <c r="F180" s="41"/>
      <c r="G180" s="41"/>
      <c r="H180" s="41"/>
      <c r="I180" s="41"/>
      <c r="J180" s="41"/>
      <c r="K180" s="41"/>
      <c r="L180" s="41"/>
      <c r="M180" s="41"/>
      <c r="N180" s="41"/>
      <c r="O180" s="41"/>
      <c r="P180" s="41"/>
      <c r="Q180" s="41"/>
      <c r="R180" s="41"/>
      <c r="S180" s="41"/>
      <c r="T180" s="4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row>
    <row r="181" spans="1:50" x14ac:dyDescent="0.15">
      <c r="A181" s="41"/>
      <c r="B181" s="41"/>
      <c r="C181" s="41"/>
      <c r="D181" s="41"/>
      <c r="E181" s="41"/>
      <c r="F181" s="41"/>
      <c r="G181" s="41"/>
      <c r="H181" s="41"/>
      <c r="I181" s="41"/>
      <c r="J181" s="41"/>
      <c r="K181" s="41"/>
      <c r="L181" s="41"/>
      <c r="M181" s="41"/>
      <c r="N181" s="41"/>
      <c r="O181" s="41"/>
      <c r="P181" s="41"/>
      <c r="Q181" s="41"/>
      <c r="R181" s="41"/>
      <c r="S181" s="41"/>
      <c r="T181" s="4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row>
    <row r="182" spans="1:50" x14ac:dyDescent="0.15">
      <c r="A182" s="41"/>
      <c r="B182" s="41"/>
      <c r="C182" s="41"/>
      <c r="D182" s="41"/>
      <c r="E182" s="41"/>
      <c r="F182" s="41"/>
      <c r="G182" s="41"/>
      <c r="H182" s="41"/>
      <c r="I182" s="41"/>
      <c r="J182" s="41"/>
      <c r="K182" s="41"/>
      <c r="L182" s="41"/>
      <c r="M182" s="41"/>
      <c r="N182" s="41"/>
      <c r="O182" s="41"/>
      <c r="P182" s="41"/>
      <c r="Q182" s="41"/>
      <c r="R182" s="41"/>
      <c r="S182" s="41"/>
      <c r="T182" s="4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row>
    <row r="183" spans="1:50" x14ac:dyDescent="0.15">
      <c r="A183" s="41"/>
      <c r="B183" s="41"/>
      <c r="C183" s="41"/>
      <c r="D183" s="41"/>
      <c r="E183" s="41"/>
      <c r="F183" s="41"/>
      <c r="G183" s="41"/>
      <c r="H183" s="41"/>
      <c r="I183" s="41"/>
      <c r="J183" s="41"/>
      <c r="K183" s="41"/>
      <c r="L183" s="41"/>
      <c r="M183" s="41"/>
      <c r="N183" s="41"/>
      <c r="O183" s="41"/>
      <c r="P183" s="41"/>
      <c r="Q183" s="41"/>
      <c r="R183" s="41"/>
      <c r="S183" s="41"/>
      <c r="T183" s="4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row>
    <row r="184" spans="1:50" x14ac:dyDescent="0.15">
      <c r="A184" s="41"/>
      <c r="B184" s="41"/>
      <c r="C184" s="41"/>
      <c r="D184" s="41"/>
      <c r="E184" s="41"/>
      <c r="F184" s="41"/>
      <c r="G184" s="41"/>
      <c r="H184" s="41"/>
      <c r="I184" s="41"/>
      <c r="J184" s="41"/>
      <c r="K184" s="41"/>
      <c r="L184" s="41"/>
      <c r="M184" s="41"/>
      <c r="N184" s="41"/>
      <c r="O184" s="41"/>
      <c r="P184" s="41"/>
      <c r="Q184" s="41"/>
      <c r="R184" s="41"/>
      <c r="S184" s="41"/>
      <c r="T184" s="4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row>
    <row r="185" spans="1:50" x14ac:dyDescent="0.15">
      <c r="A185" s="41"/>
      <c r="B185" s="41"/>
      <c r="C185" s="41"/>
      <c r="D185" s="41"/>
      <c r="E185" s="41"/>
      <c r="F185" s="41"/>
      <c r="G185" s="41"/>
      <c r="H185" s="41"/>
      <c r="I185" s="41"/>
      <c r="J185" s="41"/>
      <c r="K185" s="41"/>
      <c r="L185" s="41"/>
      <c r="M185" s="41"/>
      <c r="N185" s="41"/>
      <c r="O185" s="41"/>
      <c r="P185" s="41"/>
      <c r="Q185" s="41"/>
      <c r="R185" s="41"/>
      <c r="S185" s="41"/>
      <c r="T185" s="4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row>
    <row r="186" spans="1:50" x14ac:dyDescent="0.15">
      <c r="A186" s="41"/>
      <c r="B186" s="41"/>
      <c r="C186" s="41"/>
      <c r="D186" s="41"/>
      <c r="E186" s="41"/>
      <c r="F186" s="41"/>
      <c r="G186" s="41"/>
      <c r="H186" s="41"/>
      <c r="I186" s="41"/>
      <c r="J186" s="41"/>
      <c r="K186" s="41"/>
      <c r="L186" s="41"/>
      <c r="M186" s="41"/>
      <c r="N186" s="41"/>
      <c r="O186" s="41"/>
      <c r="P186" s="41"/>
      <c r="Q186" s="41"/>
      <c r="R186" s="41"/>
      <c r="S186" s="41"/>
      <c r="T186" s="4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row>
    <row r="187" spans="1:50" x14ac:dyDescent="0.15">
      <c r="A187" s="41"/>
      <c r="B187" s="41"/>
      <c r="C187" s="41"/>
      <c r="D187" s="41"/>
      <c r="E187" s="41"/>
      <c r="F187" s="41"/>
      <c r="G187" s="41"/>
      <c r="H187" s="41"/>
      <c r="I187" s="41"/>
      <c r="J187" s="41"/>
      <c r="K187" s="41"/>
      <c r="L187" s="41"/>
      <c r="M187" s="41"/>
      <c r="N187" s="41"/>
      <c r="O187" s="41"/>
      <c r="P187" s="41"/>
      <c r="Q187" s="41"/>
      <c r="R187" s="41"/>
      <c r="S187" s="41"/>
      <c r="T187" s="4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row>
    <row r="188" spans="1:50" x14ac:dyDescent="0.15">
      <c r="A188" s="41"/>
      <c r="B188" s="41"/>
      <c r="C188" s="41"/>
      <c r="D188" s="41"/>
      <c r="E188" s="41"/>
      <c r="F188" s="41"/>
      <c r="G188" s="41"/>
      <c r="H188" s="41"/>
      <c r="I188" s="41"/>
      <c r="J188" s="41"/>
      <c r="K188" s="41"/>
      <c r="L188" s="41"/>
      <c r="M188" s="41"/>
      <c r="N188" s="41"/>
      <c r="O188" s="41"/>
      <c r="P188" s="41"/>
      <c r="Q188" s="41"/>
      <c r="R188" s="41"/>
      <c r="S188" s="41"/>
      <c r="T188" s="4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row>
    <row r="189" spans="1:50" x14ac:dyDescent="0.15">
      <c r="A189" s="41"/>
      <c r="B189" s="41"/>
      <c r="C189" s="41"/>
      <c r="D189" s="41"/>
      <c r="E189" s="41"/>
      <c r="F189" s="41"/>
      <c r="G189" s="41"/>
      <c r="H189" s="41"/>
      <c r="I189" s="41"/>
      <c r="J189" s="41"/>
      <c r="K189" s="41"/>
      <c r="L189" s="41"/>
      <c r="M189" s="41"/>
      <c r="N189" s="41"/>
      <c r="O189" s="41"/>
      <c r="P189" s="41"/>
      <c r="Q189" s="41"/>
      <c r="R189" s="41"/>
      <c r="S189" s="41"/>
      <c r="T189" s="4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row>
    <row r="190" spans="1:50" x14ac:dyDescent="0.15">
      <c r="A190" s="41"/>
      <c r="B190" s="41"/>
      <c r="C190" s="41"/>
      <c r="D190" s="41"/>
      <c r="E190" s="41"/>
      <c r="F190" s="41"/>
      <c r="G190" s="41"/>
      <c r="H190" s="41"/>
      <c r="I190" s="41"/>
      <c r="J190" s="41"/>
      <c r="K190" s="41"/>
      <c r="L190" s="41"/>
      <c r="M190" s="41"/>
      <c r="N190" s="41"/>
      <c r="O190" s="41"/>
      <c r="P190" s="41"/>
      <c r="Q190" s="41"/>
      <c r="R190" s="41"/>
      <c r="S190" s="41"/>
      <c r="T190" s="4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row>
    <row r="191" spans="1:50" x14ac:dyDescent="0.15">
      <c r="A191" s="41"/>
      <c r="B191" s="41"/>
      <c r="C191" s="41"/>
      <c r="D191" s="41"/>
      <c r="E191" s="41"/>
      <c r="F191" s="41"/>
      <c r="G191" s="41"/>
      <c r="H191" s="41"/>
      <c r="I191" s="41"/>
      <c r="J191" s="41"/>
      <c r="K191" s="41"/>
      <c r="L191" s="41"/>
      <c r="M191" s="41"/>
      <c r="N191" s="41"/>
      <c r="O191" s="41"/>
      <c r="P191" s="41"/>
      <c r="Q191" s="41"/>
      <c r="R191" s="41"/>
      <c r="S191" s="41"/>
      <c r="T191" s="4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row>
    <row r="192" spans="1:50" x14ac:dyDescent="0.15">
      <c r="B192" s="41"/>
      <c r="C192" s="41"/>
      <c r="D192" s="41"/>
      <c r="E192" s="41"/>
      <c r="F192" s="41"/>
      <c r="G192" s="41"/>
      <c r="H192" s="41"/>
      <c r="I192" s="41"/>
      <c r="J192" s="41"/>
      <c r="K192" s="41"/>
      <c r="L192" s="41"/>
      <c r="M192" s="41"/>
      <c r="N192" s="41"/>
      <c r="O192" s="41"/>
      <c r="P192" s="41"/>
      <c r="Q192" s="41"/>
      <c r="R192" s="41"/>
      <c r="S192" s="41"/>
      <c r="T192" s="4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row>
  </sheetData>
  <sheetProtection sheet="1" objects="1" scenarios="1"/>
  <mergeCells count="5">
    <mergeCell ref="F47:O47"/>
    <mergeCell ref="B2:C2"/>
    <mergeCell ref="I2:M2"/>
    <mergeCell ref="F14:O14"/>
    <mergeCell ref="D2:G2"/>
  </mergeCells>
  <phoneticPr fontId="2" type="noConversion"/>
  <hyperlinks>
    <hyperlink ref="M4" location="d!A1" display="siguiente ►" xr:uid="{00000000-0004-0000-2200-000000000000}"/>
    <hyperlink ref="K4" location="pr!A1" display="◄ presup" xr:uid="{00000000-0004-0000-2200-000001000000}"/>
    <hyperlink ref="J4" location="'2c'!A1" display="◄ rr.hh." xr:uid="{00000000-0004-0000-2200-000002000000}"/>
    <hyperlink ref="L4" location="FIN!A1" display="◄ ir a FIN" xr:uid="{00000000-0004-0000-2200-000003000000}"/>
    <hyperlink ref="I4" location="b!A1" display="◄ ir anterior" xr:uid="{00000000-0004-0000-2200-000004000000}"/>
    <hyperlink ref="H4" location="'1'!A1" display="◄ ir inicio" xr:uid="{00000000-0004-0000-2200-000005000000}"/>
  </hyperlinks>
  <pageMargins left="0.75" right="0.75" top="1" bottom="1" header="0" footer="0"/>
  <rowBreaks count="1" manualBreakCount="1">
    <brk id="45" min="1" max="18" man="1"/>
  </rowBreaks>
  <drawing r:id="rId1"/>
  <legacyDrawing r:id="rId2"/>
  <extLst>
    <ext xmlns:mx="http://schemas.microsoft.com/office/mac/excel/2008/main" uri="http://schemas.microsoft.com/office/mac/excel/2008/main">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indexed="13"/>
  </sheetPr>
  <dimension ref="A1:AX295"/>
  <sheetViews>
    <sheetView showZeros="0" zoomScale="75" zoomScaleNormal="75" zoomScalePageLayoutView="75" workbookViewId="0">
      <pane xSplit="3" ySplit="4" topLeftCell="D181" activePane="bottomRight" state="frozen"/>
      <selection pane="topRight" activeCell="D1" sqref="D1"/>
      <selection pane="bottomLeft" activeCell="A6" sqref="A6"/>
      <selection pane="bottomRight" activeCell="A53" sqref="A53:XFD53"/>
    </sheetView>
  </sheetViews>
  <sheetFormatPr baseColWidth="10" defaultRowHeight="13" x14ac:dyDescent="0.15"/>
  <cols>
    <col min="1" max="1" width="3.83203125" customWidth="1"/>
    <col min="2" max="2" width="4.5" customWidth="1"/>
    <col min="3" max="3" width="31.6640625" customWidth="1"/>
    <col min="4" max="4" width="5" customWidth="1"/>
    <col min="5" max="9" width="14.6640625" customWidth="1"/>
    <col min="10" max="10" width="15.6640625" customWidth="1"/>
    <col min="11" max="11" width="14.6640625" customWidth="1"/>
    <col min="12" max="12" width="15.6640625" customWidth="1"/>
    <col min="13" max="16" width="14.6640625" customWidth="1"/>
    <col min="17" max="17" width="16.83203125" customWidth="1"/>
    <col min="18" max="18" width="14" customWidth="1"/>
    <col min="19" max="19" width="6.33203125" customWidth="1"/>
  </cols>
  <sheetData>
    <row r="1" spans="1:50" ht="5" customHeight="1" thickBot="1" x14ac:dyDescent="0.25">
      <c r="A1" s="4"/>
      <c r="B1" s="4"/>
      <c r="C1" s="4"/>
      <c r="D1" s="4"/>
      <c r="E1" s="4"/>
      <c r="F1" s="4"/>
      <c r="G1" s="4"/>
      <c r="H1" s="4"/>
      <c r="I1" s="255"/>
      <c r="J1" s="255"/>
      <c r="K1" s="255"/>
      <c r="L1" s="255"/>
      <c r="M1" s="255"/>
      <c r="N1" s="255"/>
      <c r="O1" s="255"/>
      <c r="P1" s="255"/>
      <c r="Q1" s="255"/>
      <c r="R1" s="255"/>
      <c r="S1" s="4"/>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row>
    <row r="2" spans="1:50" ht="27" customHeight="1" thickTop="1" thickBot="1" x14ac:dyDescent="0.2">
      <c r="A2" s="4"/>
      <c r="B2" s="2330" t="str">
        <f>a!B2</f>
        <v>CAED GESTION</v>
      </c>
      <c r="C2" s="2331"/>
      <c r="D2" s="2325" t="str">
        <f>a!D2</f>
        <v>PLAN de NEGOCIO</v>
      </c>
      <c r="E2" s="2325"/>
      <c r="F2" s="2325"/>
      <c r="G2" s="2325"/>
      <c r="H2" s="850">
        <f>'1'!$E$15</f>
        <v>2023</v>
      </c>
      <c r="I2" s="2558" t="s">
        <v>581</v>
      </c>
      <c r="J2" s="2558"/>
      <c r="K2" s="2558"/>
      <c r="L2" s="2558"/>
      <c r="M2" s="2559"/>
      <c r="N2" s="94"/>
      <c r="O2" s="94"/>
      <c r="P2" s="256"/>
      <c r="Q2" s="256"/>
      <c r="R2" s="256"/>
      <c r="S2" s="4"/>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row>
    <row r="3" spans="1:50" ht="5" customHeight="1" thickBot="1" x14ac:dyDescent="0.2">
      <c r="A3" s="4"/>
      <c r="B3" s="4"/>
      <c r="C3" s="4"/>
      <c r="D3" s="4"/>
      <c r="E3" s="4"/>
      <c r="F3" s="4"/>
      <c r="G3" s="4"/>
      <c r="H3" s="4"/>
      <c r="I3" s="4"/>
      <c r="J3" s="4"/>
      <c r="K3" s="4"/>
      <c r="L3" s="4"/>
      <c r="M3" s="4"/>
      <c r="N3" s="4"/>
      <c r="O3" s="4"/>
      <c r="P3" s="4"/>
      <c r="Q3" s="4"/>
      <c r="R3" s="4"/>
      <c r="S3" s="4"/>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row>
    <row r="4" spans="1:50" ht="16.5" customHeight="1" thickBot="1" x14ac:dyDescent="0.25">
      <c r="A4" s="4"/>
      <c r="B4" s="4"/>
      <c r="C4" s="4"/>
      <c r="D4" s="4"/>
      <c r="E4" s="4"/>
      <c r="F4" s="4"/>
      <c r="G4" s="4"/>
      <c r="H4" s="2024" t="s">
        <v>577</v>
      </c>
      <c r="I4" s="2014" t="s">
        <v>565</v>
      </c>
      <c r="J4" s="2055" t="s">
        <v>1229</v>
      </c>
      <c r="K4" s="2055" t="s">
        <v>576</v>
      </c>
      <c r="L4" s="2024" t="s">
        <v>568</v>
      </c>
      <c r="M4" s="2020" t="s">
        <v>96</v>
      </c>
      <c r="N4" s="4"/>
      <c r="O4" s="4"/>
      <c r="P4" s="4"/>
      <c r="Q4" s="4"/>
      <c r="R4" s="4"/>
      <c r="S4" s="4"/>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row>
    <row r="5" spans="1:50" ht="5" customHeight="1" x14ac:dyDescent="0.15">
      <c r="A5" s="4"/>
      <c r="B5" s="4"/>
      <c r="C5" s="4"/>
      <c r="D5" s="4"/>
      <c r="E5" s="4"/>
      <c r="F5" s="4"/>
      <c r="G5" s="4"/>
      <c r="H5" s="4"/>
      <c r="I5" s="4"/>
      <c r="J5" s="4"/>
      <c r="K5" s="4"/>
      <c r="L5" s="4"/>
      <c r="M5" s="4"/>
      <c r="N5" s="4"/>
      <c r="O5" s="4"/>
      <c r="P5" s="4"/>
      <c r="Q5" s="4"/>
      <c r="R5" s="4"/>
      <c r="S5" s="4"/>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row>
    <row r="6" spans="1:50" ht="9.75" customHeight="1" x14ac:dyDescent="0.2">
      <c r="A6" s="4"/>
      <c r="B6" s="4"/>
      <c r="C6" s="2106"/>
      <c r="D6" s="2106"/>
      <c r="E6" s="16"/>
      <c r="F6" s="16"/>
      <c r="G6" s="16"/>
      <c r="H6" s="16"/>
      <c r="I6" s="4"/>
      <c r="J6" s="4"/>
      <c r="K6" s="4"/>
      <c r="L6" s="4"/>
      <c r="M6" s="4"/>
      <c r="N6" s="4"/>
      <c r="O6" s="4"/>
      <c r="P6" s="4"/>
      <c r="Q6" s="4"/>
      <c r="R6" s="4"/>
      <c r="S6" s="4"/>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row>
    <row r="7" spans="1:50" ht="4.5" customHeight="1" x14ac:dyDescent="0.2">
      <c r="A7" s="4"/>
      <c r="B7" s="4"/>
      <c r="C7" s="2108"/>
      <c r="D7" s="2106"/>
      <c r="E7" s="16"/>
      <c r="F7" s="16"/>
      <c r="G7" s="16"/>
      <c r="H7" s="16"/>
      <c r="I7" s="4"/>
      <c r="J7" s="4"/>
      <c r="K7" s="4"/>
      <c r="L7" s="4"/>
      <c r="M7" s="4"/>
      <c r="N7" s="4"/>
      <c r="O7" s="4"/>
      <c r="P7" s="4"/>
      <c r="Q7" s="4"/>
      <c r="R7" s="4"/>
      <c r="S7" s="4"/>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row>
    <row r="8" spans="1:50" ht="16.5" customHeight="1" x14ac:dyDescent="0.2">
      <c r="A8" s="4"/>
      <c r="B8" s="4"/>
      <c r="C8" s="2109"/>
      <c r="D8" s="16"/>
      <c r="E8" s="16"/>
      <c r="F8" s="16"/>
      <c r="G8" s="16"/>
      <c r="H8" s="16"/>
      <c r="I8" s="4"/>
      <c r="J8" s="4"/>
      <c r="K8" s="4"/>
      <c r="L8" s="4"/>
      <c r="M8" s="4"/>
      <c r="N8" s="4"/>
      <c r="O8" s="4"/>
      <c r="P8" s="4"/>
      <c r="Q8" s="4"/>
      <c r="R8" s="4"/>
      <c r="S8" s="4"/>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row>
    <row r="9" spans="1:50" ht="18" customHeight="1" x14ac:dyDescent="0.2">
      <c r="A9" s="4"/>
      <c r="B9" s="4"/>
      <c r="C9" s="2109"/>
      <c r="D9" s="2108"/>
      <c r="E9" s="16"/>
      <c r="F9" s="16"/>
      <c r="G9" s="16"/>
      <c r="H9" s="16"/>
      <c r="I9" s="4"/>
      <c r="J9" s="4"/>
      <c r="K9" s="4"/>
      <c r="L9" s="4"/>
      <c r="M9" s="4"/>
      <c r="N9" s="4"/>
      <c r="O9" s="4"/>
      <c r="P9" s="4"/>
      <c r="Q9" s="4"/>
      <c r="R9" s="4"/>
      <c r="S9" s="4"/>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row>
    <row r="10" spans="1:50" ht="42" customHeight="1" x14ac:dyDescent="0.15">
      <c r="A10" s="4"/>
      <c r="B10" s="4"/>
      <c r="C10" s="16"/>
      <c r="D10" s="16"/>
      <c r="E10" s="16"/>
      <c r="F10" s="16"/>
      <c r="G10" s="16"/>
      <c r="H10" s="16"/>
      <c r="I10" s="4"/>
      <c r="J10" s="4"/>
      <c r="K10" s="4"/>
      <c r="L10" s="4"/>
      <c r="M10" s="4"/>
      <c r="N10" s="4"/>
      <c r="O10" s="4"/>
      <c r="P10" s="4"/>
      <c r="Q10" s="4"/>
      <c r="R10" s="4"/>
      <c r="S10" s="4"/>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row>
    <row r="11" spans="1:50" ht="9.75" customHeight="1" x14ac:dyDescent="0.15">
      <c r="A11" s="4"/>
      <c r="B11" s="16"/>
      <c r="C11" s="16"/>
      <c r="D11" s="16"/>
      <c r="E11" s="16"/>
      <c r="F11" s="16"/>
      <c r="G11" s="16"/>
      <c r="H11" s="16"/>
      <c r="I11" s="4"/>
      <c r="J11" s="4"/>
      <c r="K11" s="4"/>
      <c r="L11" s="4"/>
      <c r="M11" s="4"/>
      <c r="N11" s="4"/>
      <c r="O11" s="4"/>
      <c r="P11" s="4"/>
      <c r="Q11" s="4"/>
      <c r="R11" s="4"/>
      <c r="S11" s="4"/>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row>
    <row r="12" spans="1:50" ht="18.75" customHeight="1" x14ac:dyDescent="0.2">
      <c r="A12" s="4"/>
      <c r="B12" s="4"/>
      <c r="C12" s="258"/>
      <c r="D12" s="258"/>
      <c r="E12" s="4"/>
      <c r="F12" s="4"/>
      <c r="G12" s="4"/>
      <c r="H12" s="4"/>
      <c r="I12" s="4"/>
      <c r="J12" s="4"/>
      <c r="K12" s="4"/>
      <c r="L12" s="4"/>
      <c r="M12" s="4"/>
      <c r="N12" s="4"/>
      <c r="O12" s="4"/>
      <c r="P12" s="4"/>
      <c r="Q12" s="4"/>
      <c r="R12" s="4"/>
      <c r="S12" s="4"/>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row>
    <row r="13" spans="1:50" ht="20" customHeight="1" x14ac:dyDescent="0.15">
      <c r="A13" s="4"/>
      <c r="B13" s="1311"/>
      <c r="C13" s="1294"/>
      <c r="D13" s="1294"/>
      <c r="E13" s="1294"/>
      <c r="F13" s="1294"/>
      <c r="G13" s="1294"/>
      <c r="H13" s="1294"/>
      <c r="I13" s="1294"/>
      <c r="J13" s="1294"/>
      <c r="K13" s="1294"/>
      <c r="L13" s="1294"/>
      <c r="M13" s="1294"/>
      <c r="N13" s="1294"/>
      <c r="O13" s="1294"/>
      <c r="P13" s="1294"/>
      <c r="Q13" s="1294"/>
      <c r="R13" s="1294"/>
      <c r="S13" s="1312"/>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row>
    <row r="14" spans="1:50" ht="20" x14ac:dyDescent="0.2">
      <c r="A14" s="19">
        <v>1</v>
      </c>
      <c r="B14" s="1250"/>
      <c r="C14" s="20" t="str">
        <f>$B$2</f>
        <v>CAED GESTION</v>
      </c>
      <c r="D14" s="20"/>
      <c r="E14" s="20"/>
      <c r="F14" s="2875" t="s">
        <v>1145</v>
      </c>
      <c r="G14" s="2875"/>
      <c r="H14" s="2875"/>
      <c r="I14" s="2875"/>
      <c r="J14" s="2875"/>
      <c r="K14" s="2875"/>
      <c r="L14" s="2875"/>
      <c r="M14" s="2875"/>
      <c r="N14" s="2875"/>
      <c r="O14" s="2875"/>
      <c r="P14" s="23"/>
      <c r="Q14" s="21">
        <f>'1'!$E$15</f>
        <v>2023</v>
      </c>
      <c r="R14" s="21"/>
      <c r="S14" s="1258"/>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row>
    <row r="15" spans="1:50" ht="20" customHeight="1" x14ac:dyDescent="0.15">
      <c r="A15" s="4"/>
      <c r="B15" s="1250"/>
      <c r="C15" s="22"/>
      <c r="D15" s="22"/>
      <c r="E15" s="22"/>
      <c r="F15" s="22"/>
      <c r="G15" s="22"/>
      <c r="H15" s="22"/>
      <c r="I15" s="22"/>
      <c r="J15" s="22"/>
      <c r="K15" s="22"/>
      <c r="L15" s="22"/>
      <c r="M15" s="22"/>
      <c r="N15" s="22"/>
      <c r="O15" s="22"/>
      <c r="P15" s="22"/>
      <c r="Q15" s="22"/>
      <c r="R15" s="22"/>
      <c r="S15" s="1258"/>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row>
    <row r="16" spans="1:50" ht="24.75" customHeight="1" x14ac:dyDescent="0.2">
      <c r="A16" s="4"/>
      <c r="B16" s="1250"/>
      <c r="C16" s="34" t="s">
        <v>454</v>
      </c>
      <c r="D16" s="48"/>
      <c r="E16" s="35" t="str">
        <f>'1'!E17</f>
        <v>ENE</v>
      </c>
      <c r="F16" s="35" t="str">
        <f>'1'!F17</f>
        <v>FEB</v>
      </c>
      <c r="G16" s="35" t="str">
        <f>'1'!G17</f>
        <v>MAR</v>
      </c>
      <c r="H16" s="35" t="str">
        <f>'1'!H17</f>
        <v>ABR</v>
      </c>
      <c r="I16" s="35" t="str">
        <f>'1'!I17</f>
        <v>MAY</v>
      </c>
      <c r="J16" s="35" t="str">
        <f>'1'!J17</f>
        <v>JUN</v>
      </c>
      <c r="K16" s="35" t="str">
        <f>'1'!K17</f>
        <v>JUL</v>
      </c>
      <c r="L16" s="35" t="str">
        <f>'1'!L17</f>
        <v>AGO</v>
      </c>
      <c r="M16" s="35" t="str">
        <f>'1'!M17</f>
        <v>SEPT</v>
      </c>
      <c r="N16" s="35" t="str">
        <f>'1'!N17</f>
        <v>OCT</v>
      </c>
      <c r="O16" s="35" t="str">
        <f>'1'!O17</f>
        <v>NOV</v>
      </c>
      <c r="P16" s="35" t="str">
        <f>'1'!P17</f>
        <v xml:space="preserve"> DIC</v>
      </c>
      <c r="Q16" s="36" t="s">
        <v>1517</v>
      </c>
      <c r="R16" s="40" t="s">
        <v>1784</v>
      </c>
      <c r="S16" s="1258"/>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row>
    <row r="17" spans="1:50" ht="9.75" customHeight="1" x14ac:dyDescent="0.2">
      <c r="A17" s="4"/>
      <c r="B17" s="1313"/>
      <c r="C17" s="2"/>
      <c r="D17" s="2"/>
      <c r="E17" s="2"/>
      <c r="F17" s="2"/>
      <c r="G17" s="2"/>
      <c r="H17" s="2"/>
      <c r="I17" s="2"/>
      <c r="J17" s="2"/>
      <c r="K17" s="2"/>
      <c r="L17" s="2"/>
      <c r="M17" s="2"/>
      <c r="N17" s="2"/>
      <c r="O17" s="2"/>
      <c r="P17" s="2"/>
      <c r="Q17" s="2"/>
      <c r="R17" s="2"/>
      <c r="S17" s="1258"/>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row>
    <row r="18" spans="1:50" ht="16.5" customHeight="1" x14ac:dyDescent="0.15">
      <c r="A18" s="4"/>
      <c r="B18" s="1250"/>
      <c r="C18" s="30" t="s">
        <v>457</v>
      </c>
      <c r="D18" s="30"/>
      <c r="E18" s="279">
        <f>'4a'!F20</f>
        <v>1210</v>
      </c>
      <c r="F18" s="279">
        <f>'4a'!G20</f>
        <v>2420</v>
      </c>
      <c r="G18" s="279">
        <f>'4a'!H20</f>
        <v>9680</v>
      </c>
      <c r="H18" s="279">
        <f>'4a'!I20</f>
        <v>12100</v>
      </c>
      <c r="I18" s="279">
        <f>'4a'!J20</f>
        <v>12100</v>
      </c>
      <c r="J18" s="279">
        <f>'4a'!K20</f>
        <v>6050</v>
      </c>
      <c r="K18" s="279">
        <f>'4a'!L20</f>
        <v>3630</v>
      </c>
      <c r="L18" s="279">
        <f>'4a'!M20</f>
        <v>3630</v>
      </c>
      <c r="M18" s="279">
        <f>'4a'!N20</f>
        <v>2420</v>
      </c>
      <c r="N18" s="279">
        <f>'4a'!O20</f>
        <v>9680</v>
      </c>
      <c r="O18" s="279">
        <f>'4a'!P20</f>
        <v>9680</v>
      </c>
      <c r="P18" s="279">
        <f>'4a'!Q20</f>
        <v>8470</v>
      </c>
      <c r="Q18" s="261">
        <f>SUM(E18:P18)</f>
        <v>81070</v>
      </c>
      <c r="R18" s="33">
        <f>IF(Q$20=0,0,Q18/Q$20)</f>
        <v>0.57467923725809877</v>
      </c>
      <c r="S18" s="1258"/>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row>
    <row r="19" spans="1:50" ht="16.5" customHeight="1" x14ac:dyDescent="0.15">
      <c r="A19" s="4"/>
      <c r="B19" s="1250"/>
      <c r="C19" s="30" t="s">
        <v>1534</v>
      </c>
      <c r="D19" s="30"/>
      <c r="E19" s="279">
        <f>'4a'!F30</f>
        <v>60000</v>
      </c>
      <c r="F19" s="279">
        <f>'4a'!G30</f>
        <v>0</v>
      </c>
      <c r="G19" s="279">
        <f>'4a'!H30</f>
        <v>0</v>
      </c>
      <c r="H19" s="279">
        <f>'4a'!I30</f>
        <v>0</v>
      </c>
      <c r="I19" s="279">
        <f>'4a'!J30</f>
        <v>0</v>
      </c>
      <c r="J19" s="279">
        <f>'4a'!K30</f>
        <v>0</v>
      </c>
      <c r="K19" s="279">
        <f>'4a'!L30</f>
        <v>0</v>
      </c>
      <c r="L19" s="279">
        <f>'4a'!M30</f>
        <v>0</v>
      </c>
      <c r="M19" s="279">
        <f>'4a'!N30</f>
        <v>0</v>
      </c>
      <c r="N19" s="279">
        <f>'4a'!O30</f>
        <v>0</v>
      </c>
      <c r="O19" s="279">
        <f>'4a'!P30</f>
        <v>0</v>
      </c>
      <c r="P19" s="279">
        <f>'4a'!Q30</f>
        <v>0</v>
      </c>
      <c r="Q19" s="261">
        <f>SUM(E19:P19)</f>
        <v>60000</v>
      </c>
      <c r="R19" s="33">
        <f>IF(Q$20=0,0,Q19/Q$20)</f>
        <v>0.42532076274190117</v>
      </c>
      <c r="S19" s="1258"/>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row>
    <row r="20" spans="1:50" ht="25.5" customHeight="1" x14ac:dyDescent="0.2">
      <c r="A20" s="4"/>
      <c r="B20" s="1250"/>
      <c r="C20" s="283" t="s">
        <v>455</v>
      </c>
      <c r="D20" s="265"/>
      <c r="E20" s="267">
        <f>SUM(E18:E19)</f>
        <v>61210</v>
      </c>
      <c r="F20" s="267">
        <f t="shared" ref="F20:P20" si="0">SUM(F18:F19)</f>
        <v>2420</v>
      </c>
      <c r="G20" s="267">
        <f t="shared" si="0"/>
        <v>9680</v>
      </c>
      <c r="H20" s="267">
        <f t="shared" si="0"/>
        <v>12100</v>
      </c>
      <c r="I20" s="267">
        <f t="shared" si="0"/>
        <v>12100</v>
      </c>
      <c r="J20" s="267">
        <f t="shared" si="0"/>
        <v>6050</v>
      </c>
      <c r="K20" s="267">
        <f t="shared" si="0"/>
        <v>3630</v>
      </c>
      <c r="L20" s="267">
        <f t="shared" si="0"/>
        <v>3630</v>
      </c>
      <c r="M20" s="267">
        <f t="shared" si="0"/>
        <v>2420</v>
      </c>
      <c r="N20" s="267">
        <f t="shared" si="0"/>
        <v>9680</v>
      </c>
      <c r="O20" s="267">
        <f t="shared" si="0"/>
        <v>9680</v>
      </c>
      <c r="P20" s="267">
        <f t="shared" si="0"/>
        <v>8470</v>
      </c>
      <c r="Q20" s="267">
        <f>SUM(E20:P20)</f>
        <v>141070</v>
      </c>
      <c r="R20" s="32"/>
      <c r="S20" s="1258"/>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row>
    <row r="21" spans="1:50" ht="20" customHeight="1" x14ac:dyDescent="0.15">
      <c r="A21" s="4"/>
      <c r="B21" s="1250"/>
      <c r="C21" s="30"/>
      <c r="D21" s="30"/>
      <c r="E21" s="38"/>
      <c r="F21" s="38"/>
      <c r="G21" s="38"/>
      <c r="H21" s="38"/>
      <c r="I21" s="38"/>
      <c r="J21" s="38"/>
      <c r="K21" s="38"/>
      <c r="L21" s="38"/>
      <c r="M21" s="38"/>
      <c r="N21" s="38"/>
      <c r="O21" s="38"/>
      <c r="P21" s="38"/>
      <c r="Q21" s="32"/>
      <c r="R21" s="32"/>
      <c r="S21" s="1258"/>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row>
    <row r="22" spans="1:50" ht="16.5" customHeight="1" x14ac:dyDescent="0.2">
      <c r="A22" s="4"/>
      <c r="B22" s="1250"/>
      <c r="C22" s="34" t="s">
        <v>456</v>
      </c>
      <c r="D22" s="48"/>
      <c r="E22" s="267">
        <f>SUM(E24:E45)</f>
        <v>3653.5</v>
      </c>
      <c r="F22" s="267">
        <f>SUM(F24:F45)</f>
        <v>4825.2</v>
      </c>
      <c r="G22" s="267">
        <f>SUM(G24:G45)</f>
        <v>5252.7</v>
      </c>
      <c r="H22" s="267">
        <f t="shared" ref="H22:P22" si="1">SUM(H24:H45)</f>
        <v>5902.7</v>
      </c>
      <c r="I22" s="267">
        <f t="shared" si="1"/>
        <v>7027.7</v>
      </c>
      <c r="J22" s="267">
        <f t="shared" si="1"/>
        <v>6427.7</v>
      </c>
      <c r="K22" s="267">
        <f t="shared" si="1"/>
        <v>5602.7</v>
      </c>
      <c r="L22" s="267">
        <f t="shared" si="1"/>
        <v>5315.7</v>
      </c>
      <c r="M22" s="267">
        <f t="shared" si="1"/>
        <v>4777.7</v>
      </c>
      <c r="N22" s="267">
        <f t="shared" si="1"/>
        <v>5727.7</v>
      </c>
      <c r="O22" s="267">
        <f t="shared" si="1"/>
        <v>6077.7</v>
      </c>
      <c r="P22" s="267">
        <f t="shared" si="1"/>
        <v>5127.7</v>
      </c>
      <c r="Q22" s="267">
        <f>SUM(E22:P22)</f>
        <v>65718.699999999983</v>
      </c>
      <c r="R22" s="277">
        <f>IF(Q$62=0,0,Q22/Q$62)</f>
        <v>0.85877161345627129</v>
      </c>
      <c r="S22" s="1258"/>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row>
    <row r="23" spans="1:50" ht="5.25" customHeight="1" x14ac:dyDescent="0.2">
      <c r="A23" s="4"/>
      <c r="B23" s="1250"/>
      <c r="C23" s="29"/>
      <c r="D23" s="282"/>
      <c r="E23" s="38"/>
      <c r="F23" s="38"/>
      <c r="G23" s="38"/>
      <c r="H23" s="38"/>
      <c r="I23" s="38"/>
      <c r="J23" s="38"/>
      <c r="K23" s="38"/>
      <c r="L23" s="38"/>
      <c r="M23" s="38"/>
      <c r="N23" s="38"/>
      <c r="O23" s="38"/>
      <c r="P23" s="38"/>
      <c r="Q23" s="32"/>
      <c r="R23" s="32"/>
      <c r="S23" s="1258"/>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row>
    <row r="24" spans="1:50" ht="15.75" customHeight="1" x14ac:dyDescent="0.15">
      <c r="A24" s="4"/>
      <c r="B24" s="1250"/>
      <c r="C24" s="1325" t="str">
        <f>'4a'!C36</f>
        <v>Salarios e incentivos</v>
      </c>
      <c r="D24" s="43"/>
      <c r="E24" s="279">
        <f>'4a'!F36</f>
        <v>3230</v>
      </c>
      <c r="F24" s="279">
        <f>'4a'!G36</f>
        <v>2280</v>
      </c>
      <c r="G24" s="279">
        <f>'4a'!H36</f>
        <v>2755</v>
      </c>
      <c r="H24" s="279">
        <f>'4a'!I36</f>
        <v>3230</v>
      </c>
      <c r="I24" s="279">
        <f>'4a'!J36</f>
        <v>4180</v>
      </c>
      <c r="J24" s="279">
        <f>'4a'!K36</f>
        <v>3230</v>
      </c>
      <c r="K24" s="279">
        <f>'4a'!L36</f>
        <v>2755</v>
      </c>
      <c r="L24" s="279">
        <f>'4a'!M36</f>
        <v>2280</v>
      </c>
      <c r="M24" s="279">
        <f>'4a'!N36</f>
        <v>2280</v>
      </c>
      <c r="N24" s="279">
        <f>'4a'!O36</f>
        <v>3230</v>
      </c>
      <c r="O24" s="279">
        <f>'4a'!P36</f>
        <v>3230</v>
      </c>
      <c r="P24" s="279">
        <f>'4a'!Q36</f>
        <v>2280</v>
      </c>
      <c r="Q24" s="261">
        <f t="shared" ref="Q24:Q45" si="2">SUM(E24:P24)</f>
        <v>34960</v>
      </c>
      <c r="R24" s="33">
        <f t="shared" ref="R24:R45" si="3">IF(Q$62=0,0,Q24/Q$62)</f>
        <v>0.45683581090969927</v>
      </c>
      <c r="S24" s="1258"/>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row>
    <row r="25" spans="1:50" ht="15.75" customHeight="1" x14ac:dyDescent="0.15">
      <c r="A25" s="4"/>
      <c r="B25" s="1250"/>
      <c r="C25" s="1325" t="str">
        <f>'4a'!C37</f>
        <v>Comisiones</v>
      </c>
      <c r="D25" s="43"/>
      <c r="E25" s="279">
        <f>'4a'!F37</f>
        <v>0</v>
      </c>
      <c r="F25" s="279">
        <f>'4a'!G37</f>
        <v>0</v>
      </c>
      <c r="G25" s="279">
        <f>'4a'!H37</f>
        <v>0</v>
      </c>
      <c r="H25" s="279">
        <f>'4a'!I37</f>
        <v>0</v>
      </c>
      <c r="I25" s="279">
        <f>'4a'!J37</f>
        <v>0</v>
      </c>
      <c r="J25" s="279">
        <f>'4a'!K37</f>
        <v>0</v>
      </c>
      <c r="K25" s="279">
        <f>'4a'!L37</f>
        <v>0</v>
      </c>
      <c r="L25" s="279">
        <f>'4a'!M37</f>
        <v>0</v>
      </c>
      <c r="M25" s="279">
        <f>'4a'!N37</f>
        <v>0</v>
      </c>
      <c r="N25" s="279">
        <f>'4a'!O37</f>
        <v>0</v>
      </c>
      <c r="O25" s="279">
        <f>'4a'!P37</f>
        <v>0</v>
      </c>
      <c r="P25" s="279">
        <f>'4a'!Q37</f>
        <v>0</v>
      </c>
      <c r="Q25" s="261">
        <f t="shared" si="2"/>
        <v>0</v>
      </c>
      <c r="R25" s="33">
        <f t="shared" si="3"/>
        <v>0</v>
      </c>
      <c r="S25" s="1258"/>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row>
    <row r="26" spans="1:50" ht="15.75" customHeight="1" x14ac:dyDescent="0.15">
      <c r="A26" s="4"/>
      <c r="B26" s="1250"/>
      <c r="C26" s="1325" t="str">
        <f>'4a'!C38</f>
        <v>Compras (material venta)</v>
      </c>
      <c r="D26" s="43"/>
      <c r="E26" s="279">
        <f>'4a'!F38</f>
        <v>0</v>
      </c>
      <c r="F26" s="279">
        <f>'4a'!G38</f>
        <v>0</v>
      </c>
      <c r="G26" s="279">
        <f>'4a'!H38</f>
        <v>0</v>
      </c>
      <c r="H26" s="279">
        <f>'4a'!I38</f>
        <v>0</v>
      </c>
      <c r="I26" s="279">
        <f>'4a'!J38</f>
        <v>0</v>
      </c>
      <c r="J26" s="279">
        <f>'4a'!K38</f>
        <v>0</v>
      </c>
      <c r="K26" s="279">
        <f>'4a'!L38</f>
        <v>0</v>
      </c>
      <c r="L26" s="279">
        <f>'4a'!M38</f>
        <v>0</v>
      </c>
      <c r="M26" s="279">
        <f>'4a'!N38</f>
        <v>0</v>
      </c>
      <c r="N26" s="279">
        <f>'4a'!O38</f>
        <v>0</v>
      </c>
      <c r="O26" s="279">
        <f>'4a'!P38</f>
        <v>0</v>
      </c>
      <c r="P26" s="279">
        <f>'4a'!Q38</f>
        <v>0</v>
      </c>
      <c r="Q26" s="261">
        <f t="shared" si="2"/>
        <v>0</v>
      </c>
      <c r="R26" s="33">
        <f t="shared" si="3"/>
        <v>0</v>
      </c>
      <c r="S26" s="1258"/>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row>
    <row r="27" spans="1:50" ht="15.75" customHeight="1" x14ac:dyDescent="0.15">
      <c r="A27" s="4"/>
      <c r="B27" s="1250"/>
      <c r="C27" s="1325" t="str">
        <f>'4a'!C39</f>
        <v>Gastos producción/servicio</v>
      </c>
      <c r="D27" s="43"/>
      <c r="E27" s="279">
        <f>'4a'!F39</f>
        <v>0</v>
      </c>
      <c r="F27" s="279">
        <f>'4a'!G39</f>
        <v>786.5</v>
      </c>
      <c r="G27" s="279">
        <f>'4a'!H39</f>
        <v>786.5</v>
      </c>
      <c r="H27" s="279">
        <f>'4a'!I39</f>
        <v>786.5</v>
      </c>
      <c r="I27" s="279">
        <f>'4a'!J39</f>
        <v>786.5</v>
      </c>
      <c r="J27" s="279">
        <f>'4a'!K39</f>
        <v>786.5</v>
      </c>
      <c r="K27" s="279">
        <f>'4a'!L39</f>
        <v>786.5</v>
      </c>
      <c r="L27" s="279">
        <f>'4a'!M39</f>
        <v>1149.5</v>
      </c>
      <c r="M27" s="279">
        <f>'4a'!N39</f>
        <v>786.5</v>
      </c>
      <c r="N27" s="279">
        <f>'4a'!O39</f>
        <v>786.5</v>
      </c>
      <c r="O27" s="279">
        <f>'4a'!P39</f>
        <v>786.5</v>
      </c>
      <c r="P27" s="279">
        <f>'4a'!Q39</f>
        <v>786.5</v>
      </c>
      <c r="Q27" s="261">
        <f t="shared" si="2"/>
        <v>9014.5</v>
      </c>
      <c r="R27" s="33">
        <f t="shared" si="3"/>
        <v>0.11779595015576327</v>
      </c>
      <c r="S27" s="1258"/>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row>
    <row r="28" spans="1:50" ht="15.75" customHeight="1" x14ac:dyDescent="0.15">
      <c r="A28" s="4"/>
      <c r="B28" s="1250"/>
      <c r="C28" s="1325" t="str">
        <f>'4a'!C40</f>
        <v>Variablesde producción/servicio</v>
      </c>
      <c r="D28" s="43"/>
      <c r="E28" s="279">
        <f>'4a'!F40</f>
        <v>0</v>
      </c>
      <c r="F28" s="279">
        <f>'4a'!G40</f>
        <v>0</v>
      </c>
      <c r="G28" s="279">
        <f>'4a'!H40</f>
        <v>0</v>
      </c>
      <c r="H28" s="279">
        <f>'4a'!I40</f>
        <v>0</v>
      </c>
      <c r="I28" s="279">
        <f>'4a'!J40</f>
        <v>0</v>
      </c>
      <c r="J28" s="279">
        <f>'4a'!K40</f>
        <v>0</v>
      </c>
      <c r="K28" s="279">
        <f>'4a'!L40</f>
        <v>0</v>
      </c>
      <c r="L28" s="279">
        <f>'4a'!M40</f>
        <v>0</v>
      </c>
      <c r="M28" s="279">
        <f>'4a'!N40</f>
        <v>0</v>
      </c>
      <c r="N28" s="279">
        <f>'4a'!O40</f>
        <v>0</v>
      </c>
      <c r="O28" s="279">
        <f>'4a'!P40</f>
        <v>0</v>
      </c>
      <c r="P28" s="279">
        <f>'4a'!Q40</f>
        <v>0</v>
      </c>
      <c r="Q28" s="261">
        <f t="shared" si="2"/>
        <v>0</v>
      </c>
      <c r="R28" s="33">
        <f t="shared" si="3"/>
        <v>0</v>
      </c>
      <c r="S28" s="1258"/>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row>
    <row r="29" spans="1:50" ht="15.75" customHeight="1" x14ac:dyDescent="0.15">
      <c r="A29" s="4"/>
      <c r="B29" s="1250"/>
      <c r="C29" s="1325" t="str">
        <f>'4a'!C41</f>
        <v>Publicidad y promoción</v>
      </c>
      <c r="D29" s="43"/>
      <c r="E29" s="279">
        <f>'4a'!F41</f>
        <v>0</v>
      </c>
      <c r="F29" s="279">
        <f>'4a'!G41</f>
        <v>0</v>
      </c>
      <c r="G29" s="279">
        <f>'4a'!H41</f>
        <v>242</v>
      </c>
      <c r="H29" s="279">
        <f>'4a'!I41</f>
        <v>242</v>
      </c>
      <c r="I29" s="279">
        <f>'4a'!J41</f>
        <v>242</v>
      </c>
      <c r="J29" s="279">
        <f>'4a'!K41</f>
        <v>242</v>
      </c>
      <c r="K29" s="279">
        <f>'4a'!L41</f>
        <v>242</v>
      </c>
      <c r="L29" s="279">
        <f>'4a'!M41</f>
        <v>242</v>
      </c>
      <c r="M29" s="279">
        <f>'4a'!N41</f>
        <v>242</v>
      </c>
      <c r="N29" s="279">
        <f>'4a'!O41</f>
        <v>242</v>
      </c>
      <c r="O29" s="279">
        <f>'4a'!P41</f>
        <v>242</v>
      </c>
      <c r="P29" s="279">
        <f>'4a'!Q41</f>
        <v>242</v>
      </c>
      <c r="Q29" s="261">
        <f t="shared" si="2"/>
        <v>2420</v>
      </c>
      <c r="R29" s="33">
        <f t="shared" si="3"/>
        <v>3.1623073867318996E-2</v>
      </c>
      <c r="S29" s="1258"/>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row>
    <row r="30" spans="1:50" ht="15.75" customHeight="1" x14ac:dyDescent="0.15">
      <c r="A30" s="4"/>
      <c r="B30" s="1250"/>
      <c r="C30" s="1325" t="str">
        <f>'4a'!C42</f>
        <v>Otros gastos de marketing</v>
      </c>
      <c r="D30" s="43"/>
      <c r="E30" s="279">
        <f>'4a'!F42</f>
        <v>0</v>
      </c>
      <c r="F30" s="279">
        <f>'4a'!G42</f>
        <v>0</v>
      </c>
      <c r="G30" s="279">
        <f>'4a'!H42</f>
        <v>0</v>
      </c>
      <c r="H30" s="279">
        <f>'4a'!I42</f>
        <v>0</v>
      </c>
      <c r="I30" s="279">
        <f>'4a'!J42</f>
        <v>0</v>
      </c>
      <c r="J30" s="279">
        <f>'4a'!K42</f>
        <v>0</v>
      </c>
      <c r="K30" s="279">
        <f>'4a'!L42</f>
        <v>0</v>
      </c>
      <c r="L30" s="279">
        <f>'4a'!M42</f>
        <v>0</v>
      </c>
      <c r="M30" s="279">
        <f>'4a'!N42</f>
        <v>0</v>
      </c>
      <c r="N30" s="279">
        <f>'4a'!O42</f>
        <v>0</v>
      </c>
      <c r="O30" s="279">
        <f>'4a'!P42</f>
        <v>0</v>
      </c>
      <c r="P30" s="279">
        <f>'4a'!Q42</f>
        <v>0</v>
      </c>
      <c r="Q30" s="261">
        <f t="shared" si="2"/>
        <v>0</v>
      </c>
      <c r="R30" s="33">
        <f t="shared" si="3"/>
        <v>0</v>
      </c>
      <c r="S30" s="1258"/>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row>
    <row r="31" spans="1:50" ht="15.75" customHeight="1" x14ac:dyDescent="0.15">
      <c r="A31" s="4"/>
      <c r="B31" s="1250"/>
      <c r="C31" s="1325" t="str">
        <f>'4a'!C43</f>
        <v>Gastos de Ventas</v>
      </c>
      <c r="D31" s="43"/>
      <c r="E31" s="279">
        <f>'4a'!F43</f>
        <v>0</v>
      </c>
      <c r="F31" s="279">
        <f>'4a'!G43</f>
        <v>0</v>
      </c>
      <c r="G31" s="279">
        <f>'4a'!H43</f>
        <v>0</v>
      </c>
      <c r="H31" s="279">
        <f>'4a'!I43</f>
        <v>0</v>
      </c>
      <c r="I31" s="279">
        <f>'4a'!J43</f>
        <v>0</v>
      </c>
      <c r="J31" s="279">
        <f>'4a'!K43</f>
        <v>0</v>
      </c>
      <c r="K31" s="279">
        <f>'4a'!L43</f>
        <v>0</v>
      </c>
      <c r="L31" s="279">
        <f>'4a'!M43</f>
        <v>0</v>
      </c>
      <c r="M31" s="279">
        <f>'4a'!N43</f>
        <v>0</v>
      </c>
      <c r="N31" s="279">
        <f>'4a'!O43</f>
        <v>0</v>
      </c>
      <c r="O31" s="279">
        <f>'4a'!P43</f>
        <v>0</v>
      </c>
      <c r="P31" s="279">
        <f>'4a'!Q43</f>
        <v>0</v>
      </c>
      <c r="Q31" s="261">
        <f t="shared" si="2"/>
        <v>0</v>
      </c>
      <c r="R31" s="33">
        <f t="shared" si="3"/>
        <v>0</v>
      </c>
      <c r="S31" s="1258"/>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row>
    <row r="32" spans="1:50" ht="15.75" customHeight="1" x14ac:dyDescent="0.15">
      <c r="A32" s="4"/>
      <c r="B32" s="1250"/>
      <c r="C32" s="1325" t="str">
        <f>'4a'!C44</f>
        <v>Variables de Ventas</v>
      </c>
      <c r="D32" s="43"/>
      <c r="E32" s="279">
        <f>'4a'!F44</f>
        <v>0</v>
      </c>
      <c r="F32" s="279">
        <f>'4a'!G44</f>
        <v>0</v>
      </c>
      <c r="G32" s="279">
        <f>'4a'!H44</f>
        <v>0</v>
      </c>
      <c r="H32" s="279">
        <f>'4a'!I44</f>
        <v>0</v>
      </c>
      <c r="I32" s="279">
        <f>'4a'!J44</f>
        <v>0</v>
      </c>
      <c r="J32" s="279">
        <f>'4a'!K44</f>
        <v>0</v>
      </c>
      <c r="K32" s="279">
        <f>'4a'!L44</f>
        <v>0</v>
      </c>
      <c r="L32" s="279">
        <f>'4a'!M44</f>
        <v>0</v>
      </c>
      <c r="M32" s="279">
        <f>'4a'!N44</f>
        <v>0</v>
      </c>
      <c r="N32" s="279">
        <f>'4a'!O44</f>
        <v>0</v>
      </c>
      <c r="O32" s="279">
        <f>'4a'!P44</f>
        <v>0</v>
      </c>
      <c r="P32" s="279">
        <f>'4a'!Q44</f>
        <v>0</v>
      </c>
      <c r="Q32" s="261">
        <f t="shared" si="2"/>
        <v>0</v>
      </c>
      <c r="R32" s="33">
        <f t="shared" si="3"/>
        <v>0</v>
      </c>
      <c r="S32" s="1258"/>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row>
    <row r="33" spans="1:50" ht="15.75" customHeight="1" x14ac:dyDescent="0.15">
      <c r="A33" s="4"/>
      <c r="B33" s="1250"/>
      <c r="C33" s="1325" t="str">
        <f>'4a'!C45</f>
        <v>Alquileres</v>
      </c>
      <c r="D33" s="43"/>
      <c r="E33" s="279">
        <f>'4a'!F45</f>
        <v>302.5</v>
      </c>
      <c r="F33" s="279">
        <f>'4a'!G45</f>
        <v>302.5</v>
      </c>
      <c r="G33" s="279">
        <f>'4a'!H45</f>
        <v>302.5</v>
      </c>
      <c r="H33" s="279">
        <f>'4a'!I45</f>
        <v>302.5</v>
      </c>
      <c r="I33" s="279">
        <f>'4a'!J45</f>
        <v>302.5</v>
      </c>
      <c r="J33" s="279">
        <f>'4a'!K45</f>
        <v>302.5</v>
      </c>
      <c r="K33" s="279">
        <f>'4a'!L45</f>
        <v>302.5</v>
      </c>
      <c r="L33" s="279">
        <f>'4a'!M45</f>
        <v>302.5</v>
      </c>
      <c r="M33" s="279">
        <f>'4a'!N45</f>
        <v>302.5</v>
      </c>
      <c r="N33" s="279">
        <f>'4a'!O45</f>
        <v>302.5</v>
      </c>
      <c r="O33" s="279">
        <f>'4a'!P45</f>
        <v>302.5</v>
      </c>
      <c r="P33" s="279">
        <f>'4a'!Q45</f>
        <v>302.5</v>
      </c>
      <c r="Q33" s="261">
        <f t="shared" si="2"/>
        <v>3630</v>
      </c>
      <c r="R33" s="33">
        <f t="shared" si="3"/>
        <v>4.7434610800978501E-2</v>
      </c>
      <c r="S33" s="1258"/>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row>
    <row r="34" spans="1:50" ht="15.75" customHeight="1" x14ac:dyDescent="0.15">
      <c r="A34" s="4"/>
      <c r="B34" s="1250"/>
      <c r="C34" s="1325" t="str">
        <f>'4a'!C46</f>
        <v>Suministros</v>
      </c>
      <c r="D34" s="43"/>
      <c r="E34" s="279">
        <f>'4a'!F46</f>
        <v>0</v>
      </c>
      <c r="F34" s="279">
        <f>'4a'!G46</f>
        <v>0</v>
      </c>
      <c r="G34" s="279">
        <f>'4a'!H46</f>
        <v>0</v>
      </c>
      <c r="H34" s="279">
        <f>'4a'!I46</f>
        <v>0</v>
      </c>
      <c r="I34" s="279">
        <f>'4a'!J46</f>
        <v>0</v>
      </c>
      <c r="J34" s="279">
        <f>'4a'!K46</f>
        <v>0</v>
      </c>
      <c r="K34" s="279">
        <f>'4a'!L46</f>
        <v>0</v>
      </c>
      <c r="L34" s="279">
        <f>'4a'!M46</f>
        <v>0</v>
      </c>
      <c r="M34" s="279">
        <f>'4a'!N46</f>
        <v>0</v>
      </c>
      <c r="N34" s="279">
        <f>'4a'!O46</f>
        <v>0</v>
      </c>
      <c r="O34" s="279">
        <f>'4a'!P46</f>
        <v>0</v>
      </c>
      <c r="P34" s="279">
        <f>'4a'!Q46</f>
        <v>0</v>
      </c>
      <c r="Q34" s="261">
        <f t="shared" si="2"/>
        <v>0</v>
      </c>
      <c r="R34" s="33">
        <f t="shared" si="3"/>
        <v>0</v>
      </c>
      <c r="S34" s="1258"/>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row>
    <row r="35" spans="1:50" ht="15.75" customHeight="1" x14ac:dyDescent="0.15">
      <c r="A35" s="4"/>
      <c r="B35" s="1250"/>
      <c r="C35" s="1325" t="str">
        <f>'4a'!C47</f>
        <v>Mantenimiento</v>
      </c>
      <c r="D35" s="43"/>
      <c r="E35" s="279">
        <f>'4a'!F47</f>
        <v>0</v>
      </c>
      <c r="F35" s="279">
        <f>'4a'!G47</f>
        <v>0</v>
      </c>
      <c r="G35" s="279">
        <f>'4a'!H47</f>
        <v>0</v>
      </c>
      <c r="H35" s="279">
        <f>'4a'!I47</f>
        <v>0</v>
      </c>
      <c r="I35" s="279">
        <f>'4a'!J47</f>
        <v>0</v>
      </c>
      <c r="J35" s="279">
        <f>'4a'!K47</f>
        <v>0</v>
      </c>
      <c r="K35" s="279">
        <f>'4a'!L47</f>
        <v>0</v>
      </c>
      <c r="L35" s="279">
        <f>'4a'!M47</f>
        <v>0</v>
      </c>
      <c r="M35" s="279">
        <f>'4a'!N47</f>
        <v>0</v>
      </c>
      <c r="N35" s="279">
        <f>'4a'!O47</f>
        <v>0</v>
      </c>
      <c r="O35" s="279">
        <f>'4a'!P47</f>
        <v>0</v>
      </c>
      <c r="P35" s="279">
        <f>'4a'!Q47</f>
        <v>0</v>
      </c>
      <c r="Q35" s="261">
        <f t="shared" si="2"/>
        <v>0</v>
      </c>
      <c r="R35" s="33">
        <f t="shared" si="3"/>
        <v>0</v>
      </c>
      <c r="S35" s="1258"/>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row>
    <row r="36" spans="1:50" ht="15.75" customHeight="1" x14ac:dyDescent="0.15">
      <c r="A36" s="4"/>
      <c r="B36" s="1250"/>
      <c r="C36" s="1325" t="str">
        <f>'4a'!C48</f>
        <v>Material Oficina</v>
      </c>
      <c r="D36" s="43"/>
      <c r="E36" s="279">
        <f>'4a'!F48</f>
        <v>0</v>
      </c>
      <c r="F36" s="279">
        <f>'4a'!G48</f>
        <v>0</v>
      </c>
      <c r="G36" s="279">
        <f>'4a'!H48</f>
        <v>60.5</v>
      </c>
      <c r="H36" s="279">
        <f>'4a'!I48</f>
        <v>60.5</v>
      </c>
      <c r="I36" s="279">
        <f>'4a'!J48</f>
        <v>60.5</v>
      </c>
      <c r="J36" s="279">
        <f>'4a'!K48</f>
        <v>60.5</v>
      </c>
      <c r="K36" s="279">
        <f>'4a'!L48</f>
        <v>60.5</v>
      </c>
      <c r="L36" s="279">
        <f>'4a'!M48</f>
        <v>60.5</v>
      </c>
      <c r="M36" s="279">
        <f>'4a'!N48</f>
        <v>60.5</v>
      </c>
      <c r="N36" s="279">
        <f>'4a'!O48</f>
        <v>60.5</v>
      </c>
      <c r="O36" s="279">
        <f>'4a'!P48</f>
        <v>60.5</v>
      </c>
      <c r="P36" s="279">
        <f>'4a'!Q48</f>
        <v>60.5</v>
      </c>
      <c r="Q36" s="261">
        <f t="shared" si="2"/>
        <v>605</v>
      </c>
      <c r="R36" s="33">
        <f t="shared" si="3"/>
        <v>7.905768466829749E-3</v>
      </c>
      <c r="S36" s="1258"/>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row>
    <row r="37" spans="1:50" ht="15.75" customHeight="1" x14ac:dyDescent="0.15">
      <c r="A37" s="4"/>
      <c r="B37" s="1250"/>
      <c r="C37" s="1325" t="str">
        <f>'4a'!C49</f>
        <v>Tributos</v>
      </c>
      <c r="D37" s="43"/>
      <c r="E37" s="279">
        <f>'4a'!F49</f>
        <v>0</v>
      </c>
      <c r="F37" s="279">
        <f>'4a'!G49</f>
        <v>0</v>
      </c>
      <c r="G37" s="279">
        <f>'4a'!H49</f>
        <v>0</v>
      </c>
      <c r="H37" s="279">
        <f>'4a'!I49</f>
        <v>0</v>
      </c>
      <c r="I37" s="279">
        <f>'4a'!J49</f>
        <v>0</v>
      </c>
      <c r="J37" s="279">
        <f>'4a'!K49</f>
        <v>0</v>
      </c>
      <c r="K37" s="279">
        <f>'4a'!L49</f>
        <v>0</v>
      </c>
      <c r="L37" s="279">
        <f>'4a'!M49</f>
        <v>0</v>
      </c>
      <c r="M37" s="279">
        <f>'4a'!N49</f>
        <v>0</v>
      </c>
      <c r="N37" s="279">
        <f>'4a'!O49</f>
        <v>0</v>
      </c>
      <c r="O37" s="279">
        <f>'4a'!P49</f>
        <v>0</v>
      </c>
      <c r="P37" s="279">
        <f>'4a'!Q49</f>
        <v>0</v>
      </c>
      <c r="Q37" s="261">
        <f t="shared" si="2"/>
        <v>0</v>
      </c>
      <c r="R37" s="33">
        <f t="shared" si="3"/>
        <v>0</v>
      </c>
      <c r="S37" s="1258"/>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row>
    <row r="38" spans="1:50" ht="15.75" customHeight="1" x14ac:dyDescent="0.15">
      <c r="A38" s="4"/>
      <c r="B38" s="1250"/>
      <c r="C38" s="1325" t="str">
        <f>'4a'!C50</f>
        <v>Transportes</v>
      </c>
      <c r="D38" s="43"/>
      <c r="E38" s="279">
        <f>'4a'!F50</f>
        <v>0</v>
      </c>
      <c r="F38" s="279">
        <f>'4a'!G50</f>
        <v>0</v>
      </c>
      <c r="G38" s="279">
        <f>'4a'!H50</f>
        <v>0</v>
      </c>
      <c r="H38" s="279">
        <f>'4a'!I50</f>
        <v>0</v>
      </c>
      <c r="I38" s="279">
        <f>'4a'!J50</f>
        <v>0</v>
      </c>
      <c r="J38" s="279">
        <f>'4a'!K50</f>
        <v>0</v>
      </c>
      <c r="K38" s="279">
        <f>'4a'!L50</f>
        <v>0</v>
      </c>
      <c r="L38" s="279">
        <f>'4a'!M50</f>
        <v>0</v>
      </c>
      <c r="M38" s="279">
        <f>'4a'!N50</f>
        <v>0</v>
      </c>
      <c r="N38" s="279">
        <f>'4a'!O50</f>
        <v>0</v>
      </c>
      <c r="O38" s="279">
        <f>'4a'!P50</f>
        <v>0</v>
      </c>
      <c r="P38" s="279">
        <f>'4a'!Q50</f>
        <v>0</v>
      </c>
      <c r="Q38" s="261">
        <f t="shared" si="2"/>
        <v>0</v>
      </c>
      <c r="R38" s="33">
        <f t="shared" si="3"/>
        <v>0</v>
      </c>
      <c r="S38" s="1258"/>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row>
    <row r="39" spans="1:50" ht="15.75" customHeight="1" x14ac:dyDescent="0.15">
      <c r="A39" s="4"/>
      <c r="B39" s="1250"/>
      <c r="C39" s="1325" t="str">
        <f>'4a'!C51</f>
        <v>Viajes y varios</v>
      </c>
      <c r="D39" s="43"/>
      <c r="E39" s="279">
        <f>'4a'!F51</f>
        <v>121</v>
      </c>
      <c r="F39" s="279">
        <f>'4a'!G51</f>
        <v>121</v>
      </c>
      <c r="G39" s="279">
        <f>'4a'!H51</f>
        <v>121</v>
      </c>
      <c r="H39" s="279">
        <f>'4a'!I51</f>
        <v>121</v>
      </c>
      <c r="I39" s="279">
        <f>'4a'!J51</f>
        <v>121</v>
      </c>
      <c r="J39" s="279">
        <f>'4a'!K51</f>
        <v>121</v>
      </c>
      <c r="K39" s="279">
        <f>'4a'!L51</f>
        <v>121</v>
      </c>
      <c r="L39" s="279">
        <f>'4a'!M51</f>
        <v>121</v>
      </c>
      <c r="M39" s="279">
        <f>'4a'!N51</f>
        <v>121</v>
      </c>
      <c r="N39" s="279">
        <f>'4a'!O51</f>
        <v>121</v>
      </c>
      <c r="O39" s="279">
        <f>'4a'!P51</f>
        <v>121</v>
      </c>
      <c r="P39" s="279">
        <f>'4a'!Q51</f>
        <v>121</v>
      </c>
      <c r="Q39" s="261">
        <f t="shared" si="2"/>
        <v>1452</v>
      </c>
      <c r="R39" s="33">
        <f t="shared" si="3"/>
        <v>1.8973844320391401E-2</v>
      </c>
      <c r="S39" s="1258"/>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row>
    <row r="40" spans="1:50" ht="15.75" customHeight="1" x14ac:dyDescent="0.15">
      <c r="A40" s="4"/>
      <c r="B40" s="1250"/>
      <c r="C40" s="1325" t="str">
        <f>'4a'!C52</f>
        <v>Asesorías</v>
      </c>
      <c r="D40" s="43"/>
      <c r="E40" s="279">
        <f>'4a'!F52</f>
        <v>0</v>
      </c>
      <c r="F40" s="279">
        <f>'4a'!G52</f>
        <v>145.19999999999999</v>
      </c>
      <c r="G40" s="279">
        <f>'4a'!H52</f>
        <v>145.19999999999999</v>
      </c>
      <c r="H40" s="279">
        <f>'4a'!I52</f>
        <v>145.19999999999999</v>
      </c>
      <c r="I40" s="279">
        <f>'4a'!J52</f>
        <v>145.19999999999999</v>
      </c>
      <c r="J40" s="279">
        <f>'4a'!K52</f>
        <v>145.19999999999999</v>
      </c>
      <c r="K40" s="279">
        <f>'4a'!L52</f>
        <v>145.19999999999999</v>
      </c>
      <c r="L40" s="279">
        <f>'4a'!M52</f>
        <v>145.19999999999999</v>
      </c>
      <c r="M40" s="279">
        <f>'4a'!N52</f>
        <v>145.19999999999999</v>
      </c>
      <c r="N40" s="279">
        <f>'4a'!O52</f>
        <v>145.19999999999999</v>
      </c>
      <c r="O40" s="279">
        <f>'4a'!P52</f>
        <v>145.19999999999999</v>
      </c>
      <c r="P40" s="279">
        <f>'4a'!Q52</f>
        <v>145.19999999999999</v>
      </c>
      <c r="Q40" s="261">
        <f t="shared" si="2"/>
        <v>1597.2000000000003</v>
      </c>
      <c r="R40" s="33">
        <f t="shared" si="3"/>
        <v>2.0871228752430544E-2</v>
      </c>
      <c r="S40" s="1258"/>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row>
    <row r="41" spans="1:50" ht="15.75" customHeight="1" x14ac:dyDescent="0.15">
      <c r="A41" s="4"/>
      <c r="B41" s="1250"/>
      <c r="C41" s="1325" t="str">
        <f>'4a'!C53</f>
        <v>Otro (uno)</v>
      </c>
      <c r="D41" s="43"/>
      <c r="E41" s="279">
        <f>'4a'!F53</f>
        <v>0</v>
      </c>
      <c r="F41" s="279">
        <f>'4a'!G53</f>
        <v>0</v>
      </c>
      <c r="G41" s="279">
        <f>'4a'!H53</f>
        <v>0</v>
      </c>
      <c r="H41" s="279">
        <f>'4a'!I53</f>
        <v>0</v>
      </c>
      <c r="I41" s="279">
        <f>'4a'!J53</f>
        <v>0</v>
      </c>
      <c r="J41" s="279">
        <f>'4a'!K53</f>
        <v>0</v>
      </c>
      <c r="K41" s="279">
        <f>'4a'!L53</f>
        <v>0</v>
      </c>
      <c r="L41" s="279">
        <f>'4a'!M53</f>
        <v>0</v>
      </c>
      <c r="M41" s="279">
        <f>'4a'!N53</f>
        <v>0</v>
      </c>
      <c r="N41" s="279">
        <f>'4a'!O53</f>
        <v>0</v>
      </c>
      <c r="O41" s="279">
        <f>'4a'!P53</f>
        <v>0</v>
      </c>
      <c r="P41" s="279">
        <f>'4a'!Q53</f>
        <v>0</v>
      </c>
      <c r="Q41" s="261">
        <f t="shared" si="2"/>
        <v>0</v>
      </c>
      <c r="R41" s="33">
        <f t="shared" si="3"/>
        <v>0</v>
      </c>
      <c r="S41" s="1258"/>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row>
    <row r="42" spans="1:50" ht="15.75" customHeight="1" x14ac:dyDescent="0.15">
      <c r="A42" s="4"/>
      <c r="B42" s="1250"/>
      <c r="C42" s="1325" t="str">
        <f>'4a'!C54</f>
        <v>Otro (dos)</v>
      </c>
      <c r="D42" s="43"/>
      <c r="E42" s="279">
        <f>'4a'!F54</f>
        <v>0</v>
      </c>
      <c r="F42" s="279">
        <f>'4a'!G54</f>
        <v>0</v>
      </c>
      <c r="G42" s="279">
        <f>'4a'!H54</f>
        <v>0</v>
      </c>
      <c r="H42" s="279">
        <f>'4a'!I54</f>
        <v>0</v>
      </c>
      <c r="I42" s="279">
        <f>'4a'!J54</f>
        <v>0</v>
      </c>
      <c r="J42" s="279">
        <f>'4a'!K54</f>
        <v>0</v>
      </c>
      <c r="K42" s="279">
        <f>'4a'!L54</f>
        <v>0</v>
      </c>
      <c r="L42" s="279">
        <f>'4a'!M54</f>
        <v>0</v>
      </c>
      <c r="M42" s="279">
        <f>'4a'!N54</f>
        <v>0</v>
      </c>
      <c r="N42" s="279">
        <f>'4a'!O54</f>
        <v>0</v>
      </c>
      <c r="O42" s="279">
        <f>'4a'!P54</f>
        <v>0</v>
      </c>
      <c r="P42" s="279">
        <f>'4a'!Q54</f>
        <v>0</v>
      </c>
      <c r="Q42" s="261">
        <f t="shared" si="2"/>
        <v>0</v>
      </c>
      <c r="R42" s="33">
        <f t="shared" si="3"/>
        <v>0</v>
      </c>
      <c r="S42" s="1258"/>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row>
    <row r="43" spans="1:50" ht="15.75" customHeight="1" x14ac:dyDescent="0.15">
      <c r="A43" s="4"/>
      <c r="B43" s="1250"/>
      <c r="C43" s="1325" t="str">
        <f>'4a'!C55</f>
        <v>Otro (tres)</v>
      </c>
      <c r="D43" s="43"/>
      <c r="E43" s="279">
        <f>'4a'!F55</f>
        <v>0</v>
      </c>
      <c r="F43" s="279">
        <f>'4a'!G55</f>
        <v>0</v>
      </c>
      <c r="G43" s="279">
        <f>'4a'!H55</f>
        <v>0</v>
      </c>
      <c r="H43" s="279">
        <f>'4a'!I55</f>
        <v>0</v>
      </c>
      <c r="I43" s="279">
        <f>'4a'!J55</f>
        <v>0</v>
      </c>
      <c r="J43" s="279">
        <f>'4a'!K55</f>
        <v>0</v>
      </c>
      <c r="K43" s="279">
        <f>'4a'!L55</f>
        <v>0</v>
      </c>
      <c r="L43" s="279">
        <f>'4a'!M55</f>
        <v>0</v>
      </c>
      <c r="M43" s="279">
        <f>'4a'!N55</f>
        <v>0</v>
      </c>
      <c r="N43" s="279">
        <f>'4a'!O55</f>
        <v>0</v>
      </c>
      <c r="O43" s="279">
        <f>'4a'!P55</f>
        <v>0</v>
      </c>
      <c r="P43" s="279">
        <f>'4a'!Q55</f>
        <v>0</v>
      </c>
      <c r="Q43" s="261">
        <f t="shared" si="2"/>
        <v>0</v>
      </c>
      <c r="R43" s="33">
        <f t="shared" si="3"/>
        <v>0</v>
      </c>
      <c r="S43" s="1258"/>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row>
    <row r="44" spans="1:50" ht="15.75" customHeight="1" x14ac:dyDescent="0.15">
      <c r="A44" s="4"/>
      <c r="B44" s="1250"/>
      <c r="C44" s="1325" t="str">
        <f>'4a'!C56</f>
        <v>Liquidación costes salariales</v>
      </c>
      <c r="D44" s="43"/>
      <c r="E44" s="279">
        <f>'4a'!F56</f>
        <v>0</v>
      </c>
      <c r="F44" s="279">
        <f>'4a'!G56</f>
        <v>1190</v>
      </c>
      <c r="G44" s="279">
        <f>'4a'!H56</f>
        <v>840</v>
      </c>
      <c r="H44" s="279">
        <f>'4a'!I56</f>
        <v>1015</v>
      </c>
      <c r="I44" s="279">
        <f>'4a'!J56</f>
        <v>1190</v>
      </c>
      <c r="J44" s="279">
        <f>'4a'!K56</f>
        <v>1540</v>
      </c>
      <c r="K44" s="279">
        <f>'4a'!L56</f>
        <v>1190</v>
      </c>
      <c r="L44" s="279">
        <f>'4a'!M56</f>
        <v>1015</v>
      </c>
      <c r="M44" s="279">
        <f>'4a'!N56</f>
        <v>840</v>
      </c>
      <c r="N44" s="279">
        <f>'4a'!O56</f>
        <v>840</v>
      </c>
      <c r="O44" s="279">
        <f>'4a'!P56</f>
        <v>1190</v>
      </c>
      <c r="P44" s="279">
        <f>'4a'!Q56</f>
        <v>1190</v>
      </c>
      <c r="Q44" s="261">
        <f t="shared" si="2"/>
        <v>12040</v>
      </c>
      <c r="R44" s="33">
        <f t="shared" si="3"/>
        <v>0.1573313261828598</v>
      </c>
      <c r="S44" s="1258"/>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row>
    <row r="45" spans="1:50" ht="15.75" customHeight="1" x14ac:dyDescent="0.15">
      <c r="A45" s="4"/>
      <c r="B45" s="1250"/>
      <c r="C45" s="1325" t="str">
        <f>'4a'!C57</f>
        <v xml:space="preserve">Pagos anteriores </v>
      </c>
      <c r="D45" s="43"/>
      <c r="E45" s="279">
        <f>'4a'!F57</f>
        <v>0</v>
      </c>
      <c r="F45" s="279">
        <f>'4a'!G57</f>
        <v>0</v>
      </c>
      <c r="G45" s="279">
        <f>'4a'!H57</f>
        <v>0</v>
      </c>
      <c r="H45" s="279">
        <f>'4a'!I57</f>
        <v>0</v>
      </c>
      <c r="I45" s="279">
        <f>'4a'!J57</f>
        <v>0</v>
      </c>
      <c r="J45" s="279">
        <f>'4a'!K57</f>
        <v>0</v>
      </c>
      <c r="K45" s="279">
        <f>'4a'!L57</f>
        <v>0</v>
      </c>
      <c r="L45" s="279">
        <f>'4a'!M57</f>
        <v>0</v>
      </c>
      <c r="M45" s="279">
        <f>'4a'!N57</f>
        <v>0</v>
      </c>
      <c r="N45" s="279">
        <f>'4a'!O57</f>
        <v>0</v>
      </c>
      <c r="O45" s="279">
        <f>'4a'!P57</f>
        <v>0</v>
      </c>
      <c r="P45" s="279">
        <f>'4a'!Q57</f>
        <v>0</v>
      </c>
      <c r="Q45" s="261">
        <f t="shared" si="2"/>
        <v>0</v>
      </c>
      <c r="R45" s="33">
        <f t="shared" si="3"/>
        <v>0</v>
      </c>
      <c r="S45" s="1258"/>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row>
    <row r="46" spans="1:50" ht="15" customHeight="1" x14ac:dyDescent="0.2">
      <c r="A46" s="4"/>
      <c r="B46" s="1250"/>
      <c r="C46" s="263"/>
      <c r="D46" s="43"/>
      <c r="E46" s="281"/>
      <c r="F46" s="281"/>
      <c r="G46" s="281"/>
      <c r="H46" s="281"/>
      <c r="I46" s="281"/>
      <c r="J46" s="281"/>
      <c r="K46" s="281"/>
      <c r="L46" s="281"/>
      <c r="M46" s="281"/>
      <c r="N46" s="281"/>
      <c r="O46" s="281"/>
      <c r="P46" s="281"/>
      <c r="Q46" s="261"/>
      <c r="R46" s="33"/>
      <c r="S46" s="1258"/>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row>
    <row r="47" spans="1:50" ht="15.75" customHeight="1" x14ac:dyDescent="0.2">
      <c r="A47" s="4"/>
      <c r="B47" s="1250"/>
      <c r="C47" s="34" t="s">
        <v>1197</v>
      </c>
      <c r="D47" s="48"/>
      <c r="E47" s="267">
        <f>SUM(E49:E60)</f>
        <v>3025</v>
      </c>
      <c r="F47" s="267">
        <f t="shared" ref="F47:P47" si="4">SUM(F49:F59)</f>
        <v>170</v>
      </c>
      <c r="G47" s="267">
        <f t="shared" si="4"/>
        <v>120</v>
      </c>
      <c r="H47" s="267">
        <f t="shared" si="4"/>
        <v>1066.8999999999999</v>
      </c>
      <c r="I47" s="267">
        <f t="shared" si="4"/>
        <v>170</v>
      </c>
      <c r="J47" s="267">
        <f t="shared" si="4"/>
        <v>220</v>
      </c>
      <c r="K47" s="267">
        <f t="shared" si="4"/>
        <v>4556.8999999999996</v>
      </c>
      <c r="L47" s="267">
        <f t="shared" si="4"/>
        <v>145</v>
      </c>
      <c r="M47" s="267">
        <f t="shared" si="4"/>
        <v>120</v>
      </c>
      <c r="N47" s="267">
        <f t="shared" si="4"/>
        <v>873.90000000000009</v>
      </c>
      <c r="O47" s="267">
        <f t="shared" si="4"/>
        <v>170</v>
      </c>
      <c r="P47" s="267">
        <f t="shared" si="4"/>
        <v>170</v>
      </c>
      <c r="Q47" s="267">
        <f>SUM(E47:P47)</f>
        <v>10807.699999999999</v>
      </c>
      <c r="R47" s="277">
        <f>IF(Q$62=0,0,Q47/Q$62)</f>
        <v>0.14122838654372871</v>
      </c>
      <c r="S47" s="1258"/>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row>
    <row r="48" spans="1:50" ht="6" customHeight="1" x14ac:dyDescent="0.2">
      <c r="A48" s="4"/>
      <c r="B48" s="1250"/>
      <c r="C48" s="29"/>
      <c r="D48" s="282"/>
      <c r="E48" s="38"/>
      <c r="F48" s="38"/>
      <c r="G48" s="38"/>
      <c r="H48" s="38"/>
      <c r="I48" s="38"/>
      <c r="J48" s="38"/>
      <c r="K48" s="38"/>
      <c r="L48" s="38"/>
      <c r="M48" s="38"/>
      <c r="N48" s="38"/>
      <c r="O48" s="38"/>
      <c r="P48" s="38"/>
      <c r="Q48" s="38"/>
      <c r="R48" s="276"/>
      <c r="S48" s="1258"/>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row>
    <row r="49" spans="1:50" ht="15.75" customHeight="1" x14ac:dyDescent="0.15">
      <c r="A49" s="4"/>
      <c r="B49" s="1250"/>
      <c r="C49" s="1325" t="str">
        <f>'4a'!C62</f>
        <v>Amortización préstamos</v>
      </c>
      <c r="D49" s="43"/>
      <c r="E49" s="279">
        <f>'4a'!F62</f>
        <v>0</v>
      </c>
      <c r="F49" s="279">
        <f>'4a'!G62</f>
        <v>0</v>
      </c>
      <c r="G49" s="279">
        <f>'4a'!H62</f>
        <v>0</v>
      </c>
      <c r="H49" s="279">
        <f>'4a'!I62</f>
        <v>0</v>
      </c>
      <c r="I49" s="279">
        <f>'4a'!J62</f>
        <v>0</v>
      </c>
      <c r="J49" s="279">
        <f>'4a'!K62</f>
        <v>0</v>
      </c>
      <c r="K49" s="279">
        <f>'4a'!L62</f>
        <v>0</v>
      </c>
      <c r="L49" s="279">
        <f>'4a'!M62</f>
        <v>0</v>
      </c>
      <c r="M49" s="279">
        <f>'4a'!N62</f>
        <v>0</v>
      </c>
      <c r="N49" s="279">
        <f>'4a'!O62</f>
        <v>0</v>
      </c>
      <c r="O49" s="279">
        <f>'4a'!P62</f>
        <v>0</v>
      </c>
      <c r="P49" s="279">
        <f>'4a'!Q62</f>
        <v>0</v>
      </c>
      <c r="Q49" s="261">
        <f t="shared" ref="Q49:Q59" si="5">SUM(E49:P49)</f>
        <v>0</v>
      </c>
      <c r="R49" s="33">
        <f t="shared" ref="R49:R60" si="6">IF(Q$62=0,0,Q49/Q$62)</f>
        <v>0</v>
      </c>
      <c r="S49" s="1258"/>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row>
    <row r="50" spans="1:50" ht="15.75" customHeight="1" x14ac:dyDescent="0.15">
      <c r="A50" s="4"/>
      <c r="B50" s="1250"/>
      <c r="C50" s="1325" t="str">
        <f>'4a'!C63</f>
        <v>Gastos financieros</v>
      </c>
      <c r="D50" s="43"/>
      <c r="E50" s="279">
        <f>'4a'!F63</f>
        <v>0</v>
      </c>
      <c r="F50" s="279">
        <f>'4a'!G63</f>
        <v>0</v>
      </c>
      <c r="G50" s="279">
        <f>'4a'!H63</f>
        <v>0</v>
      </c>
      <c r="H50" s="279">
        <f>'4a'!I63</f>
        <v>0</v>
      </c>
      <c r="I50" s="279">
        <f>'4a'!J63</f>
        <v>0</v>
      </c>
      <c r="J50" s="279">
        <f>'4a'!K63</f>
        <v>0</v>
      </c>
      <c r="K50" s="279">
        <f>'4a'!L63</f>
        <v>0</v>
      </c>
      <c r="L50" s="279">
        <f>'4a'!M63</f>
        <v>0</v>
      </c>
      <c r="M50" s="279">
        <f>'4a'!N63</f>
        <v>0</v>
      </c>
      <c r="N50" s="279">
        <f>'4a'!O63</f>
        <v>0</v>
      </c>
      <c r="O50" s="279">
        <f>'4a'!P63</f>
        <v>0</v>
      </c>
      <c r="P50" s="279">
        <f>'4a'!Q63</f>
        <v>0</v>
      </c>
      <c r="Q50" s="261">
        <f t="shared" si="5"/>
        <v>0</v>
      </c>
      <c r="R50" s="33">
        <f t="shared" si="6"/>
        <v>0</v>
      </c>
      <c r="S50" s="1258"/>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row>
    <row r="51" spans="1:50" ht="15.75" customHeight="1" x14ac:dyDescent="0.15">
      <c r="A51" s="4"/>
      <c r="B51" s="1250"/>
      <c r="C51" s="1325" t="str">
        <f>'4a'!C64</f>
        <v>Leasings</v>
      </c>
      <c r="D51" s="43"/>
      <c r="E51" s="279">
        <f>'4a'!F64</f>
        <v>0</v>
      </c>
      <c r="F51" s="279">
        <f>'4a'!G64</f>
        <v>0</v>
      </c>
      <c r="G51" s="279">
        <f>'4a'!H64</f>
        <v>0</v>
      </c>
      <c r="H51" s="279">
        <f>'4a'!I64</f>
        <v>0</v>
      </c>
      <c r="I51" s="279">
        <f>'4a'!J64</f>
        <v>0</v>
      </c>
      <c r="J51" s="279">
        <f>'4a'!K64</f>
        <v>0</v>
      </c>
      <c r="K51" s="279">
        <f>'4a'!L64</f>
        <v>0</v>
      </c>
      <c r="L51" s="279">
        <f>'4a'!M64</f>
        <v>0</v>
      </c>
      <c r="M51" s="279">
        <f>'4a'!N64</f>
        <v>0</v>
      </c>
      <c r="N51" s="279">
        <f>'4a'!O64</f>
        <v>0</v>
      </c>
      <c r="O51" s="279">
        <f>'4a'!P64</f>
        <v>0</v>
      </c>
      <c r="P51" s="279">
        <f>'4a'!Q64</f>
        <v>0</v>
      </c>
      <c r="Q51" s="261">
        <f t="shared" si="5"/>
        <v>0</v>
      </c>
      <c r="R51" s="33">
        <f t="shared" si="6"/>
        <v>0</v>
      </c>
      <c r="S51" s="1258"/>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row>
    <row r="52" spans="1:50" ht="15.75" customHeight="1" x14ac:dyDescent="0.15">
      <c r="A52" s="4"/>
      <c r="B52" s="1250"/>
      <c r="C52" s="1325" t="str">
        <f>'4a'!C65</f>
        <v>Compra activos e inmovilizado</v>
      </c>
      <c r="D52" s="43"/>
      <c r="E52" s="279">
        <f>'4a'!F65</f>
        <v>3025</v>
      </c>
      <c r="F52" s="279">
        <f>'4a'!G65</f>
        <v>0</v>
      </c>
      <c r="G52" s="279">
        <f>'4a'!H65</f>
        <v>0</v>
      </c>
      <c r="H52" s="279">
        <f>'4a'!I65</f>
        <v>0</v>
      </c>
      <c r="I52" s="279">
        <f>'4a'!J65</f>
        <v>0</v>
      </c>
      <c r="J52" s="279">
        <f>'4a'!K65</f>
        <v>0</v>
      </c>
      <c r="K52" s="279">
        <f>'4a'!L65</f>
        <v>0</v>
      </c>
      <c r="L52" s="279">
        <f>'4a'!M65</f>
        <v>0</v>
      </c>
      <c r="M52" s="279">
        <f>'4a'!N65</f>
        <v>0</v>
      </c>
      <c r="N52" s="279">
        <f>'4a'!O65</f>
        <v>0</v>
      </c>
      <c r="O52" s="279">
        <f>'4a'!P65</f>
        <v>0</v>
      </c>
      <c r="P52" s="279">
        <f>'4a'!Q65</f>
        <v>0</v>
      </c>
      <c r="Q52" s="261">
        <f t="shared" si="5"/>
        <v>3025</v>
      </c>
      <c r="R52" s="33">
        <f t="shared" si="6"/>
        <v>3.9528842334148752E-2</v>
      </c>
      <c r="S52" s="1258"/>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row>
    <row r="53" spans="1:50" ht="15.75" customHeight="1" x14ac:dyDescent="0.15">
      <c r="A53" s="4"/>
      <c r="B53" s="1250"/>
      <c r="C53" s="1325" t="str">
        <f>'4a'!C66</f>
        <v>Gastos Establecimiento (A)</v>
      </c>
      <c r="D53" s="43"/>
      <c r="E53" s="279">
        <f>'4a'!F66</f>
        <v>0</v>
      </c>
      <c r="F53" s="279">
        <f>'4a'!G66</f>
        <v>0</v>
      </c>
      <c r="G53" s="279">
        <f>'4a'!H66</f>
        <v>0</v>
      </c>
      <c r="H53" s="279">
        <f>'4a'!I66</f>
        <v>0</v>
      </c>
      <c r="I53" s="279">
        <f>'4a'!J66</f>
        <v>0</v>
      </c>
      <c r="J53" s="279">
        <f>'4a'!K66</f>
        <v>0</v>
      </c>
      <c r="K53" s="279">
        <f>'4a'!L66</f>
        <v>0</v>
      </c>
      <c r="L53" s="279">
        <f>'4a'!M66</f>
        <v>0</v>
      </c>
      <c r="M53" s="279">
        <f>'4a'!N66</f>
        <v>0</v>
      </c>
      <c r="N53" s="279">
        <f>'4a'!O66</f>
        <v>0</v>
      </c>
      <c r="O53" s="279">
        <f>'4a'!P66</f>
        <v>0</v>
      </c>
      <c r="P53" s="279">
        <f>'4a'!Q66</f>
        <v>0</v>
      </c>
      <c r="Q53" s="261">
        <f t="shared" si="5"/>
        <v>0</v>
      </c>
      <c r="R53" s="33">
        <f t="shared" si="6"/>
        <v>0</v>
      </c>
      <c r="S53" s="1258"/>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row>
    <row r="54" spans="1:50" ht="15.75" customHeight="1" x14ac:dyDescent="0.15">
      <c r="A54" s="4"/>
      <c r="B54" s="1250"/>
      <c r="C54" s="1325" t="str">
        <f>'4a'!C67</f>
        <v>Gastos extraordinarios</v>
      </c>
      <c r="D54" s="43"/>
      <c r="E54" s="279">
        <f>'4a'!F67</f>
        <v>0</v>
      </c>
      <c r="F54" s="279">
        <f>'4a'!G67</f>
        <v>0</v>
      </c>
      <c r="G54" s="279">
        <f>'4a'!H67</f>
        <v>0</v>
      </c>
      <c r="H54" s="279">
        <f>'4a'!I67</f>
        <v>0</v>
      </c>
      <c r="I54" s="279">
        <f>'4a'!J67</f>
        <v>0</v>
      </c>
      <c r="J54" s="279">
        <f>'4a'!K67</f>
        <v>0</v>
      </c>
      <c r="K54" s="279">
        <f>'4a'!L67</f>
        <v>0</v>
      </c>
      <c r="L54" s="279">
        <f>'4a'!M67</f>
        <v>0</v>
      </c>
      <c r="M54" s="279">
        <f>'4a'!N67</f>
        <v>0</v>
      </c>
      <c r="N54" s="279">
        <f>'4a'!O67</f>
        <v>0</v>
      </c>
      <c r="O54" s="279">
        <f>'4a'!P67</f>
        <v>0</v>
      </c>
      <c r="P54" s="279">
        <f>'4a'!Q67</f>
        <v>0</v>
      </c>
      <c r="Q54" s="261">
        <f t="shared" si="5"/>
        <v>0</v>
      </c>
      <c r="R54" s="33">
        <f t="shared" si="6"/>
        <v>0</v>
      </c>
      <c r="S54" s="1258"/>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row>
    <row r="55" spans="1:50" ht="15.75" customHeight="1" x14ac:dyDescent="0.15">
      <c r="A55" s="4"/>
      <c r="B55" s="1250"/>
      <c r="C55" s="1325" t="str">
        <f>'4a'!C68</f>
        <v>Liquidación I.V.A.</v>
      </c>
      <c r="D55" s="43"/>
      <c r="E55" s="279">
        <f>'4a'!F68</f>
        <v>0</v>
      </c>
      <c r="F55" s="279">
        <f>'4a'!G68</f>
        <v>0</v>
      </c>
      <c r="G55" s="279">
        <f>'4a'!H68</f>
        <v>0</v>
      </c>
      <c r="H55" s="279">
        <f>'4a'!I68</f>
        <v>921.89999999999986</v>
      </c>
      <c r="I55" s="279">
        <f>'4a'!J68</f>
        <v>0</v>
      </c>
      <c r="J55" s="279">
        <f>'4a'!K68</f>
        <v>0</v>
      </c>
      <c r="K55" s="279">
        <f>'4a'!L68</f>
        <v>4386.8999999999996</v>
      </c>
      <c r="L55" s="279">
        <f>'4a'!M68</f>
        <v>0</v>
      </c>
      <c r="M55" s="279">
        <f>'4a'!N68</f>
        <v>0</v>
      </c>
      <c r="N55" s="279">
        <f>'4a'!O68</f>
        <v>753.90000000000009</v>
      </c>
      <c r="O55" s="279">
        <f>'4a'!P68</f>
        <v>0</v>
      </c>
      <c r="P55" s="279">
        <f>'4a'!Q68</f>
        <v>0</v>
      </c>
      <c r="Q55" s="261">
        <f t="shared" si="5"/>
        <v>6062.6999999999989</v>
      </c>
      <c r="R55" s="33">
        <f t="shared" si="6"/>
        <v>7.9223640469171436E-2</v>
      </c>
      <c r="S55" s="1258"/>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row>
    <row r="56" spans="1:50" ht="15.75" customHeight="1" x14ac:dyDescent="0.15">
      <c r="A56" s="4"/>
      <c r="B56" s="1250"/>
      <c r="C56" s="1325" t="str">
        <f>'4a'!C69</f>
        <v>Liquidación retenciones salariales</v>
      </c>
      <c r="D56" s="43"/>
      <c r="E56" s="279">
        <f>'4a'!F69</f>
        <v>0</v>
      </c>
      <c r="F56" s="279">
        <f>'4a'!G69</f>
        <v>170</v>
      </c>
      <c r="G56" s="279">
        <f>'4a'!H69</f>
        <v>120</v>
      </c>
      <c r="H56" s="279">
        <f>'4a'!I69</f>
        <v>145</v>
      </c>
      <c r="I56" s="279">
        <f>'4a'!J69</f>
        <v>170</v>
      </c>
      <c r="J56" s="279">
        <f>'4a'!K69</f>
        <v>220</v>
      </c>
      <c r="K56" s="279">
        <f>'4a'!L69</f>
        <v>170</v>
      </c>
      <c r="L56" s="279">
        <f>'4a'!M69</f>
        <v>145</v>
      </c>
      <c r="M56" s="279">
        <f>'4a'!N69</f>
        <v>120</v>
      </c>
      <c r="N56" s="279">
        <f>'4a'!O69</f>
        <v>120</v>
      </c>
      <c r="O56" s="279">
        <f>'4a'!P69</f>
        <v>170</v>
      </c>
      <c r="P56" s="279">
        <f>'4a'!Q69</f>
        <v>170</v>
      </c>
      <c r="Q56" s="261">
        <f t="shared" si="5"/>
        <v>1720</v>
      </c>
      <c r="R56" s="33">
        <f>IF(Q$62=0,0,Q56/Q$62)</f>
        <v>2.2475903740408545E-2</v>
      </c>
      <c r="S56" s="1258"/>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row>
    <row r="57" spans="1:50" ht="15.75" customHeight="1" x14ac:dyDescent="0.15">
      <c r="A57" s="4"/>
      <c r="B57" s="1250"/>
      <c r="C57" s="1325" t="str">
        <f>'4a'!C70</f>
        <v>Impuesto sociedades</v>
      </c>
      <c r="D57" s="43"/>
      <c r="E57" s="279">
        <f>'4a'!F70</f>
        <v>0</v>
      </c>
      <c r="F57" s="279">
        <f>'4a'!G70</f>
        <v>0</v>
      </c>
      <c r="G57" s="279">
        <f>'4a'!H70</f>
        <v>0</v>
      </c>
      <c r="H57" s="279">
        <f>'4a'!I70</f>
        <v>0</v>
      </c>
      <c r="I57" s="279">
        <f>'4a'!J70</f>
        <v>0</v>
      </c>
      <c r="J57" s="279">
        <f>'4a'!K70</f>
        <v>0</v>
      </c>
      <c r="K57" s="279">
        <f>'4a'!L70</f>
        <v>0</v>
      </c>
      <c r="L57" s="279">
        <f>'4a'!M70</f>
        <v>0</v>
      </c>
      <c r="M57" s="279">
        <f>'4a'!N70</f>
        <v>0</v>
      </c>
      <c r="N57" s="279">
        <f>'4a'!O70</f>
        <v>0</v>
      </c>
      <c r="O57" s="279">
        <f>'4a'!P70</f>
        <v>0</v>
      </c>
      <c r="P57" s="279">
        <f>'4a'!Q70</f>
        <v>0</v>
      </c>
      <c r="Q57" s="261">
        <f t="shared" si="5"/>
        <v>0</v>
      </c>
      <c r="R57" s="33">
        <f t="shared" si="6"/>
        <v>0</v>
      </c>
      <c r="S57" s="1258"/>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row>
    <row r="58" spans="1:50" ht="15.75" customHeight="1" x14ac:dyDescent="0.15">
      <c r="A58" s="4"/>
      <c r="B58" s="1250"/>
      <c r="C58" s="1325" t="str">
        <f>'4a'!C71</f>
        <v>Dividendos</v>
      </c>
      <c r="D58" s="43"/>
      <c r="E58" s="279">
        <f>'4a'!F71</f>
        <v>0</v>
      </c>
      <c r="F58" s="279">
        <f>'4a'!G71</f>
        <v>0</v>
      </c>
      <c r="G58" s="279">
        <f>'4a'!H71</f>
        <v>0</v>
      </c>
      <c r="H58" s="279">
        <f>'4a'!I71</f>
        <v>0</v>
      </c>
      <c r="I58" s="279">
        <f>'4a'!J71</f>
        <v>0</v>
      </c>
      <c r="J58" s="279">
        <f>'4a'!K71</f>
        <v>0</v>
      </c>
      <c r="K58" s="279">
        <f>'4a'!L71</f>
        <v>0</v>
      </c>
      <c r="L58" s="279">
        <f>'4a'!M71</f>
        <v>0</v>
      </c>
      <c r="M58" s="279">
        <f>'4a'!N71</f>
        <v>0</v>
      </c>
      <c r="N58" s="279">
        <f>'4a'!O71</f>
        <v>0</v>
      </c>
      <c r="O58" s="279">
        <f>'4a'!P71</f>
        <v>0</v>
      </c>
      <c r="P58" s="279">
        <f>'4a'!Q71</f>
        <v>0</v>
      </c>
      <c r="Q58" s="261">
        <f t="shared" si="5"/>
        <v>0</v>
      </c>
      <c r="R58" s="33">
        <f t="shared" si="6"/>
        <v>0</v>
      </c>
      <c r="S58" s="1258"/>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row>
    <row r="59" spans="1:50" ht="15.75" customHeight="1" x14ac:dyDescent="0.15">
      <c r="A59" s="4"/>
      <c r="B59" s="1250"/>
      <c r="C59" s="1325" t="str">
        <f>'4a'!C72</f>
        <v>Otros pagos</v>
      </c>
      <c r="D59" s="43"/>
      <c r="E59" s="279">
        <f>'4a'!F72</f>
        <v>0</v>
      </c>
      <c r="F59" s="279">
        <f>'4a'!G72</f>
        <v>0</v>
      </c>
      <c r="G59" s="279">
        <f>'4a'!H72</f>
        <v>0</v>
      </c>
      <c r="H59" s="279">
        <f>'4a'!I72</f>
        <v>0</v>
      </c>
      <c r="I59" s="279">
        <f>'4a'!J72</f>
        <v>0</v>
      </c>
      <c r="J59" s="279">
        <f>'4a'!K72</f>
        <v>0</v>
      </c>
      <c r="K59" s="279">
        <f>'4a'!L72</f>
        <v>0</v>
      </c>
      <c r="L59" s="279">
        <f>'4a'!M72</f>
        <v>0</v>
      </c>
      <c r="M59" s="279">
        <f>'4a'!N72</f>
        <v>0</v>
      </c>
      <c r="N59" s="279">
        <f>'4a'!O72</f>
        <v>0</v>
      </c>
      <c r="O59" s="279">
        <f>'4a'!P72</f>
        <v>0</v>
      </c>
      <c r="P59" s="279">
        <f>'4a'!Q72</f>
        <v>0</v>
      </c>
      <c r="Q59" s="261">
        <f t="shared" si="5"/>
        <v>0</v>
      </c>
      <c r="R59" s="33">
        <f t="shared" si="6"/>
        <v>0</v>
      </c>
      <c r="S59" s="1258"/>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row>
    <row r="60" spans="1:50" ht="15.75" customHeight="1" x14ac:dyDescent="0.15">
      <c r="A60" s="4"/>
      <c r="B60" s="1250"/>
      <c r="C60" s="263" t="str">
        <f>'4a'!$C$75</f>
        <v>pagos anteriores (preparación)</v>
      </c>
      <c r="D60" s="43"/>
      <c r="E60" s="279">
        <f>'4a'!$F$75</f>
        <v>0</v>
      </c>
      <c r="F60" s="279"/>
      <c r="G60" s="279"/>
      <c r="H60" s="279"/>
      <c r="I60" s="279"/>
      <c r="J60" s="279"/>
      <c r="K60" s="279"/>
      <c r="L60" s="279"/>
      <c r="M60" s="279"/>
      <c r="N60" s="279"/>
      <c r="O60" s="279"/>
      <c r="P60" s="279"/>
      <c r="Q60" s="261"/>
      <c r="R60" s="33">
        <f t="shared" si="6"/>
        <v>0</v>
      </c>
      <c r="S60" s="1258"/>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row>
    <row r="61" spans="1:50" ht="20" customHeight="1" x14ac:dyDescent="0.15">
      <c r="A61" s="4"/>
      <c r="B61" s="1250"/>
      <c r="C61" s="263"/>
      <c r="D61" s="43"/>
      <c r="E61" s="279"/>
      <c r="F61" s="279"/>
      <c r="G61" s="279"/>
      <c r="H61" s="279"/>
      <c r="I61" s="279"/>
      <c r="J61" s="279"/>
      <c r="K61" s="279"/>
      <c r="L61" s="279"/>
      <c r="M61" s="279"/>
      <c r="N61" s="279"/>
      <c r="O61" s="279"/>
      <c r="P61" s="279"/>
      <c r="Q61" s="261"/>
      <c r="R61" s="33"/>
      <c r="S61" s="1258"/>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row>
    <row r="62" spans="1:50" ht="15.75" customHeight="1" x14ac:dyDescent="0.2">
      <c r="A62" s="4"/>
      <c r="B62" s="1250"/>
      <c r="C62" s="283" t="s">
        <v>458</v>
      </c>
      <c r="D62" s="265"/>
      <c r="E62" s="267">
        <f>+E47+E22</f>
        <v>6678.5</v>
      </c>
      <c r="F62" s="267">
        <f t="shared" ref="F62:Q62" si="7">+F47+F22</f>
        <v>4995.2</v>
      </c>
      <c r="G62" s="267">
        <f t="shared" si="7"/>
        <v>5372.7</v>
      </c>
      <c r="H62" s="267">
        <f t="shared" si="7"/>
        <v>6969.5999999999995</v>
      </c>
      <c r="I62" s="267">
        <f t="shared" si="7"/>
        <v>7197.7</v>
      </c>
      <c r="J62" s="267">
        <f t="shared" si="7"/>
        <v>6647.7</v>
      </c>
      <c r="K62" s="267">
        <f t="shared" si="7"/>
        <v>10159.599999999999</v>
      </c>
      <c r="L62" s="267">
        <f t="shared" si="7"/>
        <v>5460.7</v>
      </c>
      <c r="M62" s="267">
        <f t="shared" si="7"/>
        <v>4897.7</v>
      </c>
      <c r="N62" s="267">
        <f t="shared" si="7"/>
        <v>6601.6</v>
      </c>
      <c r="O62" s="267">
        <f t="shared" si="7"/>
        <v>6247.7</v>
      </c>
      <c r="P62" s="267">
        <f t="shared" si="7"/>
        <v>5297.7</v>
      </c>
      <c r="Q62" s="267">
        <f t="shared" si="7"/>
        <v>76526.39999999998</v>
      </c>
      <c r="R62" s="277">
        <f>IF(Q$20=0,0,Q62/Q$20)</f>
        <v>0.54247111363153033</v>
      </c>
      <c r="S62" s="1258"/>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row>
    <row r="63" spans="1:50" ht="20" customHeight="1" x14ac:dyDescent="0.2">
      <c r="A63" s="4"/>
      <c r="B63" s="1250"/>
      <c r="C63" s="263"/>
      <c r="D63" s="43"/>
      <c r="E63" s="281"/>
      <c r="F63" s="281"/>
      <c r="G63" s="281"/>
      <c r="H63" s="281"/>
      <c r="I63" s="281"/>
      <c r="J63" s="281"/>
      <c r="K63" s="281"/>
      <c r="L63" s="281"/>
      <c r="M63" s="281"/>
      <c r="N63" s="281"/>
      <c r="O63" s="281"/>
      <c r="P63" s="281"/>
      <c r="Q63" s="261"/>
      <c r="R63" s="33"/>
      <c r="S63" s="1258"/>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row>
    <row r="64" spans="1:50" ht="15.75" customHeight="1" x14ac:dyDescent="0.2">
      <c r="A64" s="4"/>
      <c r="B64" s="1250"/>
      <c r="C64" s="283" t="str">
        <f>'4a'!$C$79</f>
        <v>Saldo neto mensual</v>
      </c>
      <c r="D64" s="265"/>
      <c r="E64" s="267">
        <f>+E20-E62</f>
        <v>54531.5</v>
      </c>
      <c r="F64" s="267">
        <f t="shared" ref="F64:Q64" si="8">+F20-F62</f>
        <v>-2575.1999999999998</v>
      </c>
      <c r="G64" s="267">
        <f t="shared" si="8"/>
        <v>4307.3</v>
      </c>
      <c r="H64" s="267">
        <f t="shared" si="8"/>
        <v>5130.4000000000005</v>
      </c>
      <c r="I64" s="267">
        <f t="shared" si="8"/>
        <v>4902.3</v>
      </c>
      <c r="J64" s="267">
        <f t="shared" si="8"/>
        <v>-597.69999999999982</v>
      </c>
      <c r="K64" s="267">
        <f t="shared" si="8"/>
        <v>-6529.5999999999985</v>
      </c>
      <c r="L64" s="267">
        <f t="shared" si="8"/>
        <v>-1830.6999999999998</v>
      </c>
      <c r="M64" s="267">
        <f t="shared" si="8"/>
        <v>-2477.6999999999998</v>
      </c>
      <c r="N64" s="267">
        <f t="shared" si="8"/>
        <v>3078.3999999999996</v>
      </c>
      <c r="O64" s="267">
        <f t="shared" si="8"/>
        <v>3432.3</v>
      </c>
      <c r="P64" s="267">
        <f t="shared" si="8"/>
        <v>3172.3</v>
      </c>
      <c r="Q64" s="267">
        <f t="shared" si="8"/>
        <v>64543.60000000002</v>
      </c>
      <c r="R64" s="277">
        <f>IF(Q$20=0,0,Q64/Q$20)</f>
        <v>0.45752888636846972</v>
      </c>
      <c r="S64" s="1258"/>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row>
    <row r="65" spans="1:50" ht="5" customHeight="1" x14ac:dyDescent="0.2">
      <c r="A65" s="4"/>
      <c r="B65" s="1250"/>
      <c r="C65" s="263"/>
      <c r="D65" s="43"/>
      <c r="E65" s="281"/>
      <c r="F65" s="281"/>
      <c r="G65" s="281"/>
      <c r="H65" s="281"/>
      <c r="I65" s="281"/>
      <c r="J65" s="281"/>
      <c r="K65" s="281"/>
      <c r="L65" s="281"/>
      <c r="M65" s="281"/>
      <c r="N65" s="281"/>
      <c r="O65" s="281"/>
      <c r="P65" s="281"/>
      <c r="Q65" s="261"/>
      <c r="R65" s="33"/>
      <c r="S65" s="1258"/>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row>
    <row r="66" spans="1:50" ht="15.75" customHeight="1" x14ac:dyDescent="0.2">
      <c r="A66" s="4"/>
      <c r="B66" s="1250"/>
      <c r="C66" s="1327" t="s">
        <v>459</v>
      </c>
      <c r="D66" s="1328"/>
      <c r="E66" s="1329">
        <f>+E64</f>
        <v>54531.5</v>
      </c>
      <c r="F66" s="1329">
        <f>+E66+F64</f>
        <v>51956.3</v>
      </c>
      <c r="G66" s="1329">
        <f t="shared" ref="G66:P66" si="9">+F66+G64</f>
        <v>56263.600000000006</v>
      </c>
      <c r="H66" s="1329">
        <f t="shared" si="9"/>
        <v>61394.000000000007</v>
      </c>
      <c r="I66" s="1329">
        <f t="shared" si="9"/>
        <v>66296.3</v>
      </c>
      <c r="J66" s="1329">
        <f t="shared" si="9"/>
        <v>65698.600000000006</v>
      </c>
      <c r="K66" s="1329">
        <f t="shared" si="9"/>
        <v>59169.000000000007</v>
      </c>
      <c r="L66" s="1329">
        <f t="shared" si="9"/>
        <v>57338.30000000001</v>
      </c>
      <c r="M66" s="1329">
        <f t="shared" si="9"/>
        <v>54860.600000000013</v>
      </c>
      <c r="N66" s="1329">
        <f t="shared" si="9"/>
        <v>57939.000000000015</v>
      </c>
      <c r="O66" s="1329">
        <f t="shared" si="9"/>
        <v>61371.300000000017</v>
      </c>
      <c r="P66" s="1329">
        <f t="shared" si="9"/>
        <v>64543.60000000002</v>
      </c>
      <c r="Q66" s="38"/>
      <c r="R66" s="276"/>
      <c r="S66" s="1258"/>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row>
    <row r="67" spans="1:50" ht="14.25" customHeight="1" x14ac:dyDescent="0.2">
      <c r="A67" s="4"/>
      <c r="B67" s="1250"/>
      <c r="C67" s="263"/>
      <c r="D67" s="43"/>
      <c r="E67" s="281"/>
      <c r="F67" s="281"/>
      <c r="G67" s="281"/>
      <c r="H67" s="281"/>
      <c r="I67" s="281"/>
      <c r="J67" s="281"/>
      <c r="K67" s="281"/>
      <c r="L67" s="281"/>
      <c r="M67" s="281"/>
      <c r="N67" s="281"/>
      <c r="O67" s="281"/>
      <c r="P67" s="281"/>
      <c r="Q67" s="261"/>
      <c r="R67" s="33"/>
      <c r="S67" s="1258"/>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row>
    <row r="68" spans="1:50" ht="15.75" customHeight="1" x14ac:dyDescent="0.2">
      <c r="A68" s="4"/>
      <c r="B68" s="1250"/>
      <c r="C68" s="1326" t="s">
        <v>306</v>
      </c>
      <c r="D68" s="265"/>
      <c r="E68" s="1331">
        <f>'4a'!F89</f>
        <v>0</v>
      </c>
      <c r="F68" s="1331">
        <f>'4a'!G89</f>
        <v>0</v>
      </c>
      <c r="G68" s="1331">
        <f>'4a'!H89</f>
        <v>0</v>
      </c>
      <c r="H68" s="1331">
        <f>'4a'!I89</f>
        <v>0</v>
      </c>
      <c r="I68" s="1331">
        <f>'4a'!J89</f>
        <v>0</v>
      </c>
      <c r="J68" s="1331">
        <f>'4a'!K89</f>
        <v>0</v>
      </c>
      <c r="K68" s="1331">
        <f>'4a'!L89</f>
        <v>0</v>
      </c>
      <c r="L68" s="1331">
        <f>'4a'!M89</f>
        <v>0</v>
      </c>
      <c r="M68" s="1331">
        <f>'4a'!N89</f>
        <v>0</v>
      </c>
      <c r="N68" s="1331">
        <f>'4a'!O89</f>
        <v>0</v>
      </c>
      <c r="O68" s="1331">
        <f>'4a'!P89</f>
        <v>0</v>
      </c>
      <c r="P68" s="1331">
        <f>'4a'!Q89</f>
        <v>0</v>
      </c>
      <c r="Q68" s="261"/>
      <c r="R68" s="33"/>
      <c r="S68" s="1258"/>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row>
    <row r="69" spans="1:50" ht="5" customHeight="1" x14ac:dyDescent="0.2">
      <c r="A69" s="4"/>
      <c r="B69" s="1250"/>
      <c r="C69" s="263"/>
      <c r="D69" s="43"/>
      <c r="E69" s="281"/>
      <c r="F69" s="281"/>
      <c r="G69" s="281"/>
      <c r="H69" s="281"/>
      <c r="I69" s="281"/>
      <c r="J69" s="281"/>
      <c r="K69" s="281"/>
      <c r="L69" s="281"/>
      <c r="M69" s="281"/>
      <c r="N69" s="281"/>
      <c r="O69" s="281"/>
      <c r="P69" s="281"/>
      <c r="Q69" s="261"/>
      <c r="R69" s="33"/>
      <c r="S69" s="1258"/>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row>
    <row r="70" spans="1:50" ht="15.75" customHeight="1" x14ac:dyDescent="0.2">
      <c r="A70" s="4"/>
      <c r="B70" s="1250"/>
      <c r="C70" s="1330" t="s">
        <v>460</v>
      </c>
      <c r="D70" s="1328"/>
      <c r="E70" s="1329">
        <f>'4a'!F93</f>
        <v>54531.5</v>
      </c>
      <c r="F70" s="1329">
        <f>'4a'!G93</f>
        <v>51956.3</v>
      </c>
      <c r="G70" s="1329">
        <f>'4a'!H93</f>
        <v>56263.600000000006</v>
      </c>
      <c r="H70" s="1329">
        <f>'4a'!I93</f>
        <v>61394.000000000007</v>
      </c>
      <c r="I70" s="1329">
        <f>'4a'!J93</f>
        <v>66296.3</v>
      </c>
      <c r="J70" s="1329">
        <f>'4a'!K93</f>
        <v>65698.600000000006</v>
      </c>
      <c r="K70" s="1329">
        <f>'4a'!L93</f>
        <v>59169.000000000007</v>
      </c>
      <c r="L70" s="1329">
        <f>'4a'!M93</f>
        <v>57338.30000000001</v>
      </c>
      <c r="M70" s="1329">
        <f>'4a'!N93</f>
        <v>54860.600000000013</v>
      </c>
      <c r="N70" s="1329">
        <f>'4a'!O93</f>
        <v>57939.000000000015</v>
      </c>
      <c r="O70" s="1329">
        <f>'4a'!P93</f>
        <v>61371.300000000017</v>
      </c>
      <c r="P70" s="1329">
        <f>'4a'!Q93</f>
        <v>64543.60000000002</v>
      </c>
      <c r="Q70" s="261"/>
      <c r="R70" s="33"/>
      <c r="S70" s="1258"/>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row>
    <row r="71" spans="1:50" ht="20" customHeight="1" x14ac:dyDescent="0.2">
      <c r="A71" s="4"/>
      <c r="B71" s="1314"/>
      <c r="C71" s="286"/>
      <c r="D71" s="266"/>
      <c r="E71" s="287"/>
      <c r="F71" s="287"/>
      <c r="G71" s="287"/>
      <c r="H71" s="287"/>
      <c r="I71" s="287"/>
      <c r="J71" s="287"/>
      <c r="K71" s="287"/>
      <c r="L71" s="287"/>
      <c r="M71" s="287"/>
      <c r="N71" s="287"/>
      <c r="O71" s="287"/>
      <c r="P71" s="287"/>
      <c r="Q71" s="288"/>
      <c r="R71" s="289"/>
      <c r="S71" s="1310"/>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row>
    <row r="72" spans="1:50" ht="15.75" customHeight="1" x14ac:dyDescent="0.15">
      <c r="A72" s="4"/>
      <c r="B72" s="4"/>
      <c r="C72" s="4"/>
      <c r="D72" s="4"/>
      <c r="E72" s="4"/>
      <c r="F72" s="4"/>
      <c r="G72" s="4"/>
      <c r="H72" s="4"/>
      <c r="I72" s="4"/>
      <c r="J72" s="4"/>
      <c r="K72" s="4"/>
      <c r="L72" s="4"/>
      <c r="M72" s="4"/>
      <c r="N72" s="4"/>
      <c r="O72" s="4"/>
      <c r="P72" s="4"/>
      <c r="Q72" s="4"/>
      <c r="R72" s="16"/>
      <c r="S72" s="4"/>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row>
    <row r="73" spans="1:50" ht="15.75" customHeight="1" x14ac:dyDescent="0.15">
      <c r="A73" s="4"/>
      <c r="B73" s="4"/>
      <c r="C73" s="4"/>
      <c r="D73" s="4"/>
      <c r="E73" s="4"/>
      <c r="F73" s="4"/>
      <c r="G73" s="4"/>
      <c r="H73" s="4"/>
      <c r="I73" s="4"/>
      <c r="J73" s="4"/>
      <c r="K73" s="4"/>
      <c r="L73" s="4"/>
      <c r="M73" s="4"/>
      <c r="N73" s="4"/>
      <c r="O73" s="4"/>
      <c r="P73" s="4"/>
      <c r="Q73" s="4"/>
      <c r="R73" s="16"/>
      <c r="S73" s="4"/>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row>
    <row r="74" spans="1:50" ht="15.75" customHeight="1" x14ac:dyDescent="0.15">
      <c r="A74" s="19" t="s">
        <v>450</v>
      </c>
      <c r="B74" s="2"/>
      <c r="C74" s="2"/>
      <c r="D74" s="2"/>
      <c r="E74" s="2"/>
      <c r="F74" s="2"/>
      <c r="G74" s="2"/>
      <c r="H74" s="2"/>
      <c r="I74" s="2"/>
      <c r="J74" s="2"/>
      <c r="K74" s="2"/>
      <c r="L74" s="2"/>
      <c r="M74" s="2"/>
      <c r="N74" s="2"/>
      <c r="O74" s="2"/>
      <c r="P74" s="2"/>
      <c r="Q74" s="2"/>
      <c r="R74" s="4"/>
      <c r="S74" s="4"/>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row>
    <row r="75" spans="1:50" ht="15.75" customHeight="1" x14ac:dyDescent="0.15">
      <c r="A75" s="4"/>
      <c r="B75" s="2"/>
      <c r="C75" s="2"/>
      <c r="D75" s="2"/>
      <c r="E75" s="2"/>
      <c r="F75" s="2"/>
      <c r="G75" s="2"/>
      <c r="H75" s="2"/>
      <c r="I75" s="2"/>
      <c r="J75" s="2"/>
      <c r="K75" s="2"/>
      <c r="L75" s="2"/>
      <c r="M75" s="2"/>
      <c r="N75" s="2"/>
      <c r="O75" s="2"/>
      <c r="P75" s="2"/>
      <c r="Q75" s="2"/>
      <c r="R75" s="4"/>
      <c r="S75" s="4"/>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row>
    <row r="76" spans="1:50" ht="15.75" customHeight="1" x14ac:dyDescent="0.15">
      <c r="A76" s="4"/>
      <c r="B76" s="2"/>
      <c r="C76" s="2"/>
      <c r="D76" s="2"/>
      <c r="E76" s="2"/>
      <c r="F76" s="2"/>
      <c r="G76" s="2"/>
      <c r="H76" s="2"/>
      <c r="I76" s="2"/>
      <c r="J76" s="2"/>
      <c r="K76" s="2"/>
      <c r="L76" s="2"/>
      <c r="M76" s="2"/>
      <c r="N76" s="2"/>
      <c r="O76" s="2"/>
      <c r="P76" s="2"/>
      <c r="Q76" s="2"/>
      <c r="R76" s="4"/>
      <c r="S76" s="4"/>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row>
    <row r="77" spans="1:50" ht="15.75" customHeight="1" x14ac:dyDescent="0.15">
      <c r="A77" s="4"/>
      <c r="B77" s="2"/>
      <c r="C77" s="2"/>
      <c r="D77" s="2"/>
      <c r="E77" s="2"/>
      <c r="F77" s="2"/>
      <c r="G77" s="2"/>
      <c r="H77" s="2"/>
      <c r="I77" s="2"/>
      <c r="J77" s="2"/>
      <c r="K77" s="2"/>
      <c r="L77" s="2"/>
      <c r="M77" s="2"/>
      <c r="N77" s="2"/>
      <c r="O77" s="2"/>
      <c r="P77" s="2"/>
      <c r="Q77" s="2"/>
      <c r="R77" s="4"/>
      <c r="S77" s="4"/>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row>
    <row r="78" spans="1:50" ht="6.75" customHeight="1" x14ac:dyDescent="0.15">
      <c r="A78" s="4"/>
      <c r="B78" s="2"/>
      <c r="C78" s="2"/>
      <c r="D78" s="2"/>
      <c r="E78" s="2"/>
      <c r="F78" s="2"/>
      <c r="G78" s="2"/>
      <c r="H78" s="2"/>
      <c r="I78" s="2"/>
      <c r="J78" s="2"/>
      <c r="K78" s="2"/>
      <c r="L78" s="2"/>
      <c r="M78" s="2"/>
      <c r="N78" s="2"/>
      <c r="O78" s="2"/>
      <c r="P78" s="2"/>
      <c r="Q78" s="2"/>
      <c r="R78" s="4"/>
      <c r="S78" s="4"/>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row>
    <row r="79" spans="1:50" ht="15.75" customHeight="1" x14ac:dyDescent="0.15">
      <c r="A79" s="4"/>
      <c r="B79" s="2"/>
      <c r="C79" s="2"/>
      <c r="D79" s="2"/>
      <c r="E79" s="2"/>
      <c r="F79" s="2"/>
      <c r="G79" s="2"/>
      <c r="H79" s="2"/>
      <c r="I79" s="2"/>
      <c r="J79" s="2"/>
      <c r="K79" s="2"/>
      <c r="L79" s="2"/>
      <c r="M79" s="2"/>
      <c r="N79" s="2"/>
      <c r="O79" s="2"/>
      <c r="P79" s="2"/>
      <c r="Q79" s="2"/>
      <c r="R79" s="4"/>
      <c r="S79" s="4"/>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row>
    <row r="80" spans="1:50" ht="15.75" customHeight="1" x14ac:dyDescent="0.15">
      <c r="A80" s="4"/>
      <c r="B80" s="2"/>
      <c r="C80" s="2"/>
      <c r="D80" s="2"/>
      <c r="E80" s="2"/>
      <c r="F80" s="2"/>
      <c r="G80" s="2"/>
      <c r="H80" s="2"/>
      <c r="I80" s="2"/>
      <c r="J80" s="2"/>
      <c r="K80" s="2"/>
      <c r="L80" s="2"/>
      <c r="M80" s="2"/>
      <c r="N80" s="2"/>
      <c r="O80" s="2"/>
      <c r="P80" s="2"/>
      <c r="Q80" s="2"/>
      <c r="R80" s="4"/>
      <c r="S80" s="4"/>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row>
    <row r="81" spans="1:50" ht="15.75" customHeight="1" x14ac:dyDescent="0.15">
      <c r="A81" s="4"/>
      <c r="B81" s="2"/>
      <c r="C81" s="2"/>
      <c r="D81" s="2"/>
      <c r="E81" s="2"/>
      <c r="F81" s="2"/>
      <c r="G81" s="2"/>
      <c r="H81" s="2"/>
      <c r="I81" s="2"/>
      <c r="J81" s="2"/>
      <c r="K81" s="2"/>
      <c r="L81" s="2"/>
      <c r="M81" s="2"/>
      <c r="N81" s="2"/>
      <c r="O81" s="2"/>
      <c r="P81" s="2"/>
      <c r="Q81" s="2"/>
      <c r="R81" s="4"/>
      <c r="S81" s="4"/>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row>
    <row r="82" spans="1:50" ht="15.75" customHeight="1" x14ac:dyDescent="0.15">
      <c r="A82" s="4"/>
      <c r="B82" s="2"/>
      <c r="C82" s="2"/>
      <c r="D82" s="2"/>
      <c r="E82" s="2"/>
      <c r="F82" s="2"/>
      <c r="G82" s="2"/>
      <c r="H82" s="2"/>
      <c r="I82" s="2"/>
      <c r="J82" s="2"/>
      <c r="K82" s="2"/>
      <c r="L82" s="2"/>
      <c r="M82" s="2"/>
      <c r="N82" s="2"/>
      <c r="O82" s="2"/>
      <c r="P82" s="2"/>
      <c r="Q82" s="2"/>
      <c r="R82" s="4"/>
      <c r="S82" s="4"/>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row>
    <row r="83" spans="1:50" ht="15.75" customHeight="1" x14ac:dyDescent="0.15">
      <c r="A83" s="4"/>
      <c r="B83" s="2"/>
      <c r="C83" s="2"/>
      <c r="D83" s="2"/>
      <c r="E83" s="2"/>
      <c r="F83" s="2"/>
      <c r="G83" s="2"/>
      <c r="H83" s="2"/>
      <c r="I83" s="2"/>
      <c r="J83" s="2"/>
      <c r="K83" s="2"/>
      <c r="L83" s="2"/>
      <c r="M83" s="2"/>
      <c r="N83" s="2"/>
      <c r="O83" s="2"/>
      <c r="P83" s="2"/>
      <c r="Q83" s="2"/>
      <c r="R83" s="4"/>
      <c r="S83" s="4"/>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row>
    <row r="84" spans="1:50" ht="4.5" customHeight="1" x14ac:dyDescent="0.15">
      <c r="A84" s="4"/>
      <c r="B84" s="2"/>
      <c r="C84" s="2"/>
      <c r="D84" s="2"/>
      <c r="E84" s="2"/>
      <c r="F84" s="2"/>
      <c r="G84" s="2"/>
      <c r="H84" s="2"/>
      <c r="I84" s="2"/>
      <c r="J84" s="2"/>
      <c r="K84" s="2"/>
      <c r="L84" s="2"/>
      <c r="M84" s="2"/>
      <c r="N84" s="2"/>
      <c r="O84" s="2"/>
      <c r="P84" s="2"/>
      <c r="Q84" s="2"/>
      <c r="R84" s="4"/>
      <c r="S84" s="4"/>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row>
    <row r="85" spans="1:50" ht="15.75" customHeight="1" x14ac:dyDescent="0.15">
      <c r="A85" s="4"/>
      <c r="B85" s="2"/>
      <c r="C85" s="2"/>
      <c r="D85" s="2"/>
      <c r="E85" s="2"/>
      <c r="F85" s="2"/>
      <c r="G85" s="2"/>
      <c r="H85" s="2"/>
      <c r="I85" s="2"/>
      <c r="J85" s="2"/>
      <c r="K85" s="2"/>
      <c r="L85" s="2"/>
      <c r="M85" s="2"/>
      <c r="N85" s="2"/>
      <c r="O85" s="2"/>
      <c r="P85" s="2"/>
      <c r="Q85" s="2"/>
      <c r="R85" s="4"/>
      <c r="S85" s="4"/>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row>
    <row r="86" spans="1:50" ht="15.75" customHeight="1" x14ac:dyDescent="0.15">
      <c r="A86" s="4"/>
      <c r="B86" s="2"/>
      <c r="C86" s="2"/>
      <c r="D86" s="2"/>
      <c r="E86" s="2"/>
      <c r="F86" s="2"/>
      <c r="G86" s="2"/>
      <c r="H86" s="2"/>
      <c r="I86" s="2"/>
      <c r="J86" s="2"/>
      <c r="K86" s="2"/>
      <c r="L86" s="2"/>
      <c r="M86" s="2"/>
      <c r="N86" s="2"/>
      <c r="O86" s="2"/>
      <c r="P86" s="2"/>
      <c r="Q86" s="2"/>
      <c r="R86" s="4"/>
      <c r="S86" s="4"/>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row>
    <row r="87" spans="1:50" ht="14.25" customHeight="1" x14ac:dyDescent="0.15">
      <c r="A87" s="4"/>
      <c r="B87" s="2"/>
      <c r="C87" s="2"/>
      <c r="D87" s="2"/>
      <c r="E87" s="2"/>
      <c r="F87" s="2"/>
      <c r="G87" s="2"/>
      <c r="H87" s="2"/>
      <c r="I87" s="2"/>
      <c r="J87" s="2"/>
      <c r="K87" s="2"/>
      <c r="L87" s="2"/>
      <c r="M87" s="2"/>
      <c r="N87" s="2"/>
      <c r="O87" s="2"/>
      <c r="P87" s="2"/>
      <c r="Q87" s="2"/>
      <c r="R87" s="4"/>
      <c r="S87" s="4"/>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row>
    <row r="88" spans="1:50" ht="25.5" customHeight="1" x14ac:dyDescent="0.15">
      <c r="A88" s="4"/>
      <c r="B88" s="2"/>
      <c r="C88" s="2"/>
      <c r="D88" s="2"/>
      <c r="E88" s="2"/>
      <c r="F88" s="2"/>
      <c r="G88" s="2"/>
      <c r="H88" s="2"/>
      <c r="I88" s="2"/>
      <c r="J88" s="2"/>
      <c r="K88" s="2"/>
      <c r="L88" s="2"/>
      <c r="M88" s="2"/>
      <c r="N88" s="2"/>
      <c r="O88" s="2"/>
      <c r="P88" s="2"/>
      <c r="Q88" s="2"/>
      <c r="R88" s="4"/>
      <c r="S88" s="4"/>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row>
    <row r="89" spans="1:50" ht="13.5" customHeight="1" x14ac:dyDescent="0.15">
      <c r="A89" s="4"/>
      <c r="B89" s="2"/>
      <c r="C89" s="2"/>
      <c r="D89" s="2"/>
      <c r="E89" s="2"/>
      <c r="F89" s="2"/>
      <c r="G89" s="2"/>
      <c r="H89" s="2"/>
      <c r="I89" s="2"/>
      <c r="J89" s="2"/>
      <c r="K89" s="2"/>
      <c r="L89" s="2"/>
      <c r="M89" s="2"/>
      <c r="N89" s="2"/>
      <c r="O89" s="2"/>
      <c r="P89" s="2"/>
      <c r="Q89" s="2"/>
      <c r="R89" s="4"/>
      <c r="S89" s="4"/>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row>
    <row r="90" spans="1:50" ht="15.75" customHeight="1" x14ac:dyDescent="0.15">
      <c r="A90" s="4"/>
      <c r="B90" s="2"/>
      <c r="C90" s="2"/>
      <c r="D90" s="2"/>
      <c r="E90" s="2"/>
      <c r="F90" s="2"/>
      <c r="G90" s="2"/>
      <c r="H90" s="2"/>
      <c r="I90" s="2"/>
      <c r="J90" s="2"/>
      <c r="K90" s="2"/>
      <c r="L90" s="2"/>
      <c r="M90" s="2"/>
      <c r="N90" s="2"/>
      <c r="O90" s="2"/>
      <c r="P90" s="2"/>
      <c r="Q90" s="2"/>
      <c r="R90" s="4"/>
      <c r="S90" s="4"/>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row>
    <row r="91" spans="1:50" ht="15.75" customHeight="1" x14ac:dyDescent="0.15">
      <c r="A91" s="4"/>
      <c r="B91" s="2"/>
      <c r="C91" s="2"/>
      <c r="D91" s="2"/>
      <c r="E91" s="2"/>
      <c r="F91" s="2"/>
      <c r="G91" s="2"/>
      <c r="H91" s="2"/>
      <c r="I91" s="2"/>
      <c r="J91" s="2"/>
      <c r="K91" s="2"/>
      <c r="L91" s="2"/>
      <c r="M91" s="2"/>
      <c r="N91" s="2"/>
      <c r="O91" s="2"/>
      <c r="P91" s="2"/>
      <c r="Q91" s="2"/>
      <c r="R91" s="4"/>
      <c r="S91" s="4"/>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row>
    <row r="92" spans="1:50" ht="15.75" customHeight="1" x14ac:dyDescent="0.15">
      <c r="A92" s="4"/>
      <c r="B92" s="2"/>
      <c r="C92" s="2"/>
      <c r="D92" s="2"/>
      <c r="E92" s="2"/>
      <c r="F92" s="2"/>
      <c r="G92" s="2"/>
      <c r="H92" s="2"/>
      <c r="I92" s="2"/>
      <c r="J92" s="2"/>
      <c r="K92" s="2"/>
      <c r="L92" s="2"/>
      <c r="M92" s="2"/>
      <c r="N92" s="2"/>
      <c r="O92" s="2"/>
      <c r="P92" s="2"/>
      <c r="Q92" s="2"/>
      <c r="R92" s="4"/>
      <c r="S92" s="4"/>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row>
    <row r="93" spans="1:50" ht="15.75" customHeight="1" x14ac:dyDescent="0.15">
      <c r="A93" s="4"/>
      <c r="B93" s="2"/>
      <c r="C93" s="2"/>
      <c r="D93" s="2"/>
      <c r="E93" s="2"/>
      <c r="F93" s="2"/>
      <c r="G93" s="2"/>
      <c r="H93" s="2"/>
      <c r="I93" s="2"/>
      <c r="J93" s="2"/>
      <c r="K93" s="2"/>
      <c r="L93" s="2"/>
      <c r="M93" s="2"/>
      <c r="N93" s="2"/>
      <c r="O93" s="2"/>
      <c r="P93" s="2"/>
      <c r="Q93" s="2"/>
      <c r="R93" s="4"/>
      <c r="S93" s="4"/>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row>
    <row r="94" spans="1:50" ht="15.75" customHeight="1" x14ac:dyDescent="0.15">
      <c r="A94" s="4"/>
      <c r="B94" s="2"/>
      <c r="C94" s="2"/>
      <c r="D94" s="2"/>
      <c r="E94" s="2"/>
      <c r="F94" s="2"/>
      <c r="G94" s="2"/>
      <c r="H94" s="2"/>
      <c r="I94" s="2"/>
      <c r="J94" s="2"/>
      <c r="K94" s="2"/>
      <c r="L94" s="2"/>
      <c r="M94" s="2"/>
      <c r="N94" s="2"/>
      <c r="O94" s="2"/>
      <c r="P94" s="2"/>
      <c r="Q94" s="2"/>
      <c r="R94" s="4"/>
      <c r="S94" s="4"/>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row>
    <row r="95" spans="1:50" ht="15.75" customHeight="1" x14ac:dyDescent="0.15">
      <c r="A95" s="4"/>
      <c r="B95" s="4"/>
      <c r="C95" s="4"/>
      <c r="D95" s="4"/>
      <c r="E95" s="4"/>
      <c r="F95" s="4"/>
      <c r="G95" s="4"/>
      <c r="H95" s="4"/>
      <c r="I95" s="4"/>
      <c r="J95" s="4"/>
      <c r="K95" s="4"/>
      <c r="L95" s="4"/>
      <c r="M95" s="4"/>
      <c r="N95" s="4"/>
      <c r="O95" s="4"/>
      <c r="P95" s="4"/>
      <c r="Q95" s="4"/>
      <c r="R95" s="16"/>
      <c r="S95" s="4"/>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row>
    <row r="96" spans="1:50" ht="15.75" customHeight="1" x14ac:dyDescent="0.15">
      <c r="A96" s="4"/>
      <c r="B96" s="4"/>
      <c r="C96" s="4"/>
      <c r="D96" s="4"/>
      <c r="E96" s="4"/>
      <c r="F96" s="4"/>
      <c r="G96" s="4"/>
      <c r="H96" s="4"/>
      <c r="I96" s="4"/>
      <c r="J96" s="4"/>
      <c r="K96" s="4"/>
      <c r="L96" s="4"/>
      <c r="M96" s="4"/>
      <c r="N96" s="4"/>
      <c r="O96" s="4"/>
      <c r="P96" s="4"/>
      <c r="Q96" s="4"/>
      <c r="R96" s="16"/>
      <c r="S96" s="4"/>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row>
    <row r="97" spans="1:50" ht="20" customHeight="1" x14ac:dyDescent="0.15">
      <c r="A97" s="4"/>
      <c r="B97" s="1311"/>
      <c r="C97" s="1294"/>
      <c r="D97" s="1294"/>
      <c r="E97" s="1294"/>
      <c r="F97" s="1294"/>
      <c r="G97" s="1294"/>
      <c r="H97" s="1294"/>
      <c r="I97" s="1294"/>
      <c r="J97" s="1294"/>
      <c r="K97" s="1294"/>
      <c r="L97" s="1294"/>
      <c r="M97" s="1294"/>
      <c r="N97" s="1294"/>
      <c r="O97" s="1294"/>
      <c r="P97" s="1294"/>
      <c r="Q97" s="1294"/>
      <c r="R97" s="1295"/>
      <c r="S97" s="4"/>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row>
    <row r="98" spans="1:50" ht="18.75" customHeight="1" x14ac:dyDescent="0.2">
      <c r="A98" s="19">
        <v>2</v>
      </c>
      <c r="B98" s="1250"/>
      <c r="C98" s="20" t="str">
        <f>$B$2</f>
        <v>CAED GESTION</v>
      </c>
      <c r="D98" s="20"/>
      <c r="E98" s="20"/>
      <c r="F98" s="2875" t="s">
        <v>461</v>
      </c>
      <c r="G98" s="2875"/>
      <c r="H98" s="2875"/>
      <c r="I98" s="2875"/>
      <c r="J98" s="2875"/>
      <c r="K98" s="2875"/>
      <c r="L98" s="2875"/>
      <c r="M98" s="2875"/>
      <c r="N98" s="2875"/>
      <c r="O98" s="2875"/>
      <c r="P98" s="23"/>
      <c r="Q98" s="21">
        <f>'1'!$E$15</f>
        <v>2023</v>
      </c>
      <c r="R98" s="1339"/>
      <c r="S98" s="4"/>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row>
    <row r="99" spans="1:50" ht="20" customHeight="1" x14ac:dyDescent="0.15">
      <c r="A99" s="4"/>
      <c r="B99" s="1250"/>
      <c r="C99" s="22"/>
      <c r="D99" s="22"/>
      <c r="E99" s="22"/>
      <c r="F99" s="22"/>
      <c r="G99" s="22"/>
      <c r="H99" s="22"/>
      <c r="I99" s="22"/>
      <c r="J99" s="22"/>
      <c r="K99" s="22"/>
      <c r="L99" s="22"/>
      <c r="M99" s="22"/>
      <c r="N99" s="22"/>
      <c r="O99" s="22"/>
      <c r="P99" s="22"/>
      <c r="Q99" s="22"/>
      <c r="R99" s="1297"/>
      <c r="S99" s="4"/>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row>
    <row r="100" spans="1:50" ht="18" customHeight="1" x14ac:dyDescent="0.2">
      <c r="A100" s="4"/>
      <c r="B100" s="1250"/>
      <c r="C100" s="1333" t="s">
        <v>309</v>
      </c>
      <c r="D100" s="48"/>
      <c r="E100" s="35" t="str">
        <f t="shared" ref="E100:P100" si="10">E16</f>
        <v>ENE</v>
      </c>
      <c r="F100" s="35" t="str">
        <f t="shared" si="10"/>
        <v>FEB</v>
      </c>
      <c r="G100" s="35" t="str">
        <f t="shared" si="10"/>
        <v>MAR</v>
      </c>
      <c r="H100" s="35" t="str">
        <f t="shared" si="10"/>
        <v>ABR</v>
      </c>
      <c r="I100" s="35" t="str">
        <f t="shared" si="10"/>
        <v>MAY</v>
      </c>
      <c r="J100" s="35" t="str">
        <f t="shared" si="10"/>
        <v>JUN</v>
      </c>
      <c r="K100" s="35" t="str">
        <f t="shared" si="10"/>
        <v>JUL</v>
      </c>
      <c r="L100" s="35" t="str">
        <f t="shared" si="10"/>
        <v>AGO</v>
      </c>
      <c r="M100" s="35" t="str">
        <f t="shared" si="10"/>
        <v>SEPT</v>
      </c>
      <c r="N100" s="35" t="str">
        <f t="shared" si="10"/>
        <v>OCT</v>
      </c>
      <c r="O100" s="35" t="str">
        <f t="shared" si="10"/>
        <v>NOV</v>
      </c>
      <c r="P100" s="35" t="str">
        <f t="shared" si="10"/>
        <v xml:space="preserve"> DIC</v>
      </c>
      <c r="Q100" s="284" t="s">
        <v>1784</v>
      </c>
      <c r="R100" s="1340"/>
      <c r="S100" s="4"/>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row>
    <row r="101" spans="1:50" ht="15" customHeight="1" x14ac:dyDescent="0.2">
      <c r="A101" s="4"/>
      <c r="B101" s="1250"/>
      <c r="C101" s="29"/>
      <c r="D101" s="282"/>
      <c r="E101" s="38"/>
      <c r="F101" s="38"/>
      <c r="G101" s="38"/>
      <c r="H101" s="38"/>
      <c r="I101" s="38"/>
      <c r="J101" s="38"/>
      <c r="K101" s="38"/>
      <c r="L101" s="38"/>
      <c r="M101" s="38"/>
      <c r="N101" s="38"/>
      <c r="O101" s="38"/>
      <c r="P101" s="38"/>
      <c r="Q101" s="276"/>
      <c r="R101" s="1341"/>
      <c r="S101" s="4"/>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row>
    <row r="102" spans="1:50" ht="15.75" customHeight="1" x14ac:dyDescent="0.2">
      <c r="A102" s="4"/>
      <c r="B102" s="1250"/>
      <c r="C102" s="268" t="str">
        <f>'4b'!$C$15</f>
        <v>INMOVILIZADO</v>
      </c>
      <c r="D102" s="48"/>
      <c r="E102" s="267">
        <f>'4b'!D15</f>
        <v>2500</v>
      </c>
      <c r="F102" s="267">
        <f>'4b'!E15</f>
        <v>2500</v>
      </c>
      <c r="G102" s="267">
        <f>'4b'!F15</f>
        <v>2500</v>
      </c>
      <c r="H102" s="267">
        <f>'4b'!G15</f>
        <v>2500</v>
      </c>
      <c r="I102" s="267">
        <f>'4b'!H15</f>
        <v>2500</v>
      </c>
      <c r="J102" s="267">
        <f>'4b'!I15</f>
        <v>2500</v>
      </c>
      <c r="K102" s="267">
        <f>'4b'!J15</f>
        <v>2500</v>
      </c>
      <c r="L102" s="267">
        <f>'4b'!K15</f>
        <v>2500</v>
      </c>
      <c r="M102" s="267">
        <f>'4b'!L15</f>
        <v>2500</v>
      </c>
      <c r="N102" s="267">
        <f>'4b'!M15</f>
        <v>2500</v>
      </c>
      <c r="O102" s="267">
        <f>'4b'!N15</f>
        <v>2500</v>
      </c>
      <c r="P102" s="267">
        <f>'4b'!O15</f>
        <v>2500</v>
      </c>
      <c r="Q102" s="289">
        <f>'4b'!P15</f>
        <v>1.9993026432380382E-2</v>
      </c>
      <c r="R102" s="1342"/>
      <c r="S102" s="4"/>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row>
    <row r="103" spans="1:50" ht="5" customHeight="1" x14ac:dyDescent="0.2">
      <c r="A103" s="4"/>
      <c r="B103" s="1250"/>
      <c r="C103" s="29"/>
      <c r="D103" s="282"/>
      <c r="E103" s="38"/>
      <c r="F103" s="38"/>
      <c r="G103" s="38"/>
      <c r="H103" s="38"/>
      <c r="I103" s="38"/>
      <c r="J103" s="38"/>
      <c r="K103" s="38"/>
      <c r="L103" s="38"/>
      <c r="M103" s="38"/>
      <c r="N103" s="38"/>
      <c r="O103" s="38"/>
      <c r="P103" s="38"/>
      <c r="Q103" s="32"/>
      <c r="R103" s="1343"/>
      <c r="S103" s="4"/>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row>
    <row r="104" spans="1:50" ht="15" customHeight="1" x14ac:dyDescent="0.15">
      <c r="A104" s="4"/>
      <c r="B104" s="1250"/>
      <c r="C104" s="263" t="str">
        <f>'4b'!$C$16</f>
        <v xml:space="preserve">  Material</v>
      </c>
      <c r="D104" s="278"/>
      <c r="E104" s="279">
        <f>'4b'!D16</f>
        <v>2500</v>
      </c>
      <c r="F104" s="279">
        <f>'4b'!E16</f>
        <v>2500</v>
      </c>
      <c r="G104" s="279">
        <f>'4b'!F16</f>
        <v>2500</v>
      </c>
      <c r="H104" s="279">
        <f>'4b'!G16</f>
        <v>2500</v>
      </c>
      <c r="I104" s="279">
        <f>'4b'!H16</f>
        <v>2500</v>
      </c>
      <c r="J104" s="279">
        <f>'4b'!I16</f>
        <v>2500</v>
      </c>
      <c r="K104" s="279">
        <f>'4b'!J16</f>
        <v>2500</v>
      </c>
      <c r="L104" s="279">
        <f>'4b'!K16</f>
        <v>2500</v>
      </c>
      <c r="M104" s="279">
        <f>'4b'!L16</f>
        <v>2500</v>
      </c>
      <c r="N104" s="279">
        <f>'4b'!M16</f>
        <v>2500</v>
      </c>
      <c r="O104" s="279">
        <f>'4b'!N16</f>
        <v>2500</v>
      </c>
      <c r="P104" s="279">
        <f>'4b'!O16</f>
        <v>2500</v>
      </c>
      <c r="Q104" s="33">
        <f>'4b'!P16</f>
        <v>1.9993026432380382E-2</v>
      </c>
      <c r="R104" s="1342"/>
      <c r="S104" s="4"/>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row>
    <row r="105" spans="1:50" ht="15" customHeight="1" x14ac:dyDescent="0.15">
      <c r="A105" s="4"/>
      <c r="B105" s="1250"/>
      <c r="C105" s="263" t="str">
        <f>'4b'!$C$33</f>
        <v xml:space="preserve"> Inmaterial</v>
      </c>
      <c r="D105" s="278"/>
      <c r="E105" s="279">
        <f>'4b'!D33</f>
        <v>0</v>
      </c>
      <c r="F105" s="279">
        <f>'4b'!E33</f>
        <v>0</v>
      </c>
      <c r="G105" s="279">
        <f>'4b'!F33</f>
        <v>0</v>
      </c>
      <c r="H105" s="279">
        <f>'4b'!G33</f>
        <v>0</v>
      </c>
      <c r="I105" s="279">
        <f>'4b'!H33</f>
        <v>0</v>
      </c>
      <c r="J105" s="279">
        <f>'4b'!I33</f>
        <v>0</v>
      </c>
      <c r="K105" s="279">
        <f>'4b'!J33</f>
        <v>0</v>
      </c>
      <c r="L105" s="279">
        <f>'4b'!K33</f>
        <v>0</v>
      </c>
      <c r="M105" s="279">
        <f>'4b'!L33</f>
        <v>0</v>
      </c>
      <c r="N105" s="279">
        <f>'4b'!M33</f>
        <v>0</v>
      </c>
      <c r="O105" s="279">
        <f>'4b'!N33</f>
        <v>0</v>
      </c>
      <c r="P105" s="279">
        <f>'4b'!O33</f>
        <v>0</v>
      </c>
      <c r="Q105" s="33">
        <f>'4b'!P33</f>
        <v>0</v>
      </c>
      <c r="R105" s="1342"/>
      <c r="S105" s="4"/>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row>
    <row r="106" spans="1:50" ht="15" customHeight="1" x14ac:dyDescent="0.15">
      <c r="A106" s="4"/>
      <c r="B106" s="1250"/>
      <c r="C106" s="263" t="str">
        <f>'4b'!C40</f>
        <v>Inmovilizado Financiero</v>
      </c>
      <c r="D106" s="1344"/>
      <c r="E106" s="279">
        <f>'4b'!D40</f>
        <v>0</v>
      </c>
      <c r="F106" s="279">
        <f>'4b'!E40</f>
        <v>0</v>
      </c>
      <c r="G106" s="279">
        <f>'4b'!F40</f>
        <v>0</v>
      </c>
      <c r="H106" s="279">
        <f>'4b'!G40</f>
        <v>0</v>
      </c>
      <c r="I106" s="279">
        <f>'4b'!H40</f>
        <v>0</v>
      </c>
      <c r="J106" s="279">
        <f>'4b'!I40</f>
        <v>0</v>
      </c>
      <c r="K106" s="279">
        <f>'4b'!J40</f>
        <v>0</v>
      </c>
      <c r="L106" s="279">
        <f>'4b'!K40</f>
        <v>0</v>
      </c>
      <c r="M106" s="279">
        <f>'4b'!L40</f>
        <v>0</v>
      </c>
      <c r="N106" s="279">
        <f>'4b'!M40</f>
        <v>0</v>
      </c>
      <c r="O106" s="279">
        <f>'4b'!N40</f>
        <v>0</v>
      </c>
      <c r="P106" s="279">
        <f>'4b'!O40</f>
        <v>0</v>
      </c>
      <c r="Q106" s="33"/>
      <c r="R106" s="1342"/>
      <c r="S106" s="4"/>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row>
    <row r="107" spans="1:50" ht="15" customHeight="1" x14ac:dyDescent="0.2">
      <c r="A107" s="4"/>
      <c r="B107" s="1313"/>
      <c r="C107" s="263" t="str">
        <f>'4b'!$C$46</f>
        <v>Gastos Amortizables</v>
      </c>
      <c r="D107" s="37"/>
      <c r="E107" s="279">
        <f>'4b'!D46</f>
        <v>0</v>
      </c>
      <c r="F107" s="279">
        <f>'4b'!E46</f>
        <v>0</v>
      </c>
      <c r="G107" s="279">
        <f>'4b'!F46</f>
        <v>0</v>
      </c>
      <c r="H107" s="279">
        <f>'4b'!G46</f>
        <v>0</v>
      </c>
      <c r="I107" s="279">
        <f>'4b'!H46</f>
        <v>0</v>
      </c>
      <c r="J107" s="279">
        <f>'4b'!I46</f>
        <v>0</v>
      </c>
      <c r="K107" s="279">
        <f>'4b'!J46</f>
        <v>0</v>
      </c>
      <c r="L107" s="279">
        <f>'4b'!K46</f>
        <v>0</v>
      </c>
      <c r="M107" s="279">
        <f>'4b'!L46</f>
        <v>0</v>
      </c>
      <c r="N107" s="279">
        <f>'4b'!M46</f>
        <v>0</v>
      </c>
      <c r="O107" s="279">
        <f>'4b'!N46</f>
        <v>0</v>
      </c>
      <c r="P107" s="279">
        <f>'4b'!O46</f>
        <v>0</v>
      </c>
      <c r="Q107" s="33">
        <f>'4b'!P46</f>
        <v>0</v>
      </c>
      <c r="R107" s="1342"/>
      <c r="S107" s="4"/>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row>
    <row r="108" spans="1:50" ht="15" customHeight="1" x14ac:dyDescent="0.15">
      <c r="A108" s="4"/>
      <c r="B108" s="1250"/>
      <c r="C108" s="263" t="str">
        <f>'4b'!$C$53</f>
        <v>Menos amortizaciones (total)</v>
      </c>
      <c r="D108" s="263"/>
      <c r="E108" s="279">
        <f>'4b'!D53</f>
        <v>0</v>
      </c>
      <c r="F108" s="279">
        <f>'4b'!E53</f>
        <v>0</v>
      </c>
      <c r="G108" s="279">
        <f>'4b'!F53</f>
        <v>0</v>
      </c>
      <c r="H108" s="279">
        <f>'4b'!G53</f>
        <v>0</v>
      </c>
      <c r="I108" s="279">
        <f>'4b'!H53</f>
        <v>0</v>
      </c>
      <c r="J108" s="279">
        <f>'4b'!I53</f>
        <v>0</v>
      </c>
      <c r="K108" s="279">
        <f>'4b'!J53</f>
        <v>0</v>
      </c>
      <c r="L108" s="279">
        <f>'4b'!K53</f>
        <v>0</v>
      </c>
      <c r="M108" s="279">
        <f>'4b'!L53</f>
        <v>0</v>
      </c>
      <c r="N108" s="279">
        <f>'4b'!M53</f>
        <v>0</v>
      </c>
      <c r="O108" s="279">
        <f>'4b'!N53</f>
        <v>0</v>
      </c>
      <c r="P108" s="279">
        <f>'4b'!O53</f>
        <v>0</v>
      </c>
      <c r="Q108" s="261">
        <f>'4b'!P53</f>
        <v>0</v>
      </c>
      <c r="R108" s="1343"/>
      <c r="S108" s="4"/>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row>
    <row r="109" spans="1:50" ht="9.75" customHeight="1" x14ac:dyDescent="0.15">
      <c r="A109" s="4"/>
      <c r="B109" s="1250"/>
      <c r="C109" s="285"/>
      <c r="D109" s="43"/>
      <c r="E109" s="279"/>
      <c r="F109" s="279"/>
      <c r="G109" s="279"/>
      <c r="H109" s="279"/>
      <c r="I109" s="279"/>
      <c r="J109" s="279"/>
      <c r="K109" s="279"/>
      <c r="L109" s="279"/>
      <c r="M109" s="279"/>
      <c r="N109" s="279"/>
      <c r="O109" s="279"/>
      <c r="P109" s="279"/>
      <c r="Q109" s="33"/>
      <c r="R109" s="1342"/>
      <c r="S109" s="4"/>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row>
    <row r="110" spans="1:50" ht="15.75" customHeight="1" x14ac:dyDescent="0.2">
      <c r="A110" s="4"/>
      <c r="B110" s="1250"/>
      <c r="C110" s="268" t="str">
        <f>'4b'!$C$54</f>
        <v>CIRCULANTE</v>
      </c>
      <c r="D110" s="48"/>
      <c r="E110" s="267">
        <f>'4b'!D54</f>
        <v>113134.2</v>
      </c>
      <c r="F110" s="267">
        <f>'4b'!E54</f>
        <v>110426.70000000001</v>
      </c>
      <c r="G110" s="267">
        <f>'4b'!F54</f>
        <v>114263.6</v>
      </c>
      <c r="H110" s="267">
        <f>'4b'!G54</f>
        <v>119394</v>
      </c>
      <c r="I110" s="267">
        <f>'4b'!H54</f>
        <v>124296.3</v>
      </c>
      <c r="J110" s="267">
        <f>'4b'!I54</f>
        <v>123698.6</v>
      </c>
      <c r="K110" s="267">
        <f>'4b'!J54</f>
        <v>117169</v>
      </c>
      <c r="L110" s="267">
        <f>'4b'!K54</f>
        <v>115338.30000000002</v>
      </c>
      <c r="M110" s="267">
        <f>'4b'!L54</f>
        <v>112860.6</v>
      </c>
      <c r="N110" s="267">
        <f>'4b'!M54</f>
        <v>115939.00000000001</v>
      </c>
      <c r="O110" s="267">
        <f>'4b'!N54</f>
        <v>119371.30000000002</v>
      </c>
      <c r="P110" s="267">
        <f>'4b'!O54</f>
        <v>122543.60000000002</v>
      </c>
      <c r="Q110" s="289">
        <f>'4b'!P54</f>
        <v>0.98000697356761957</v>
      </c>
      <c r="R110" s="1342"/>
      <c r="S110" s="4"/>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row>
    <row r="111" spans="1:50" ht="5" customHeight="1" x14ac:dyDescent="0.15">
      <c r="A111" s="4"/>
      <c r="B111" s="1250"/>
      <c r="C111" s="263"/>
      <c r="D111" s="43"/>
      <c r="E111" s="279"/>
      <c r="F111" s="279"/>
      <c r="G111" s="279"/>
      <c r="H111" s="279"/>
      <c r="I111" s="279"/>
      <c r="J111" s="279"/>
      <c r="K111" s="279"/>
      <c r="L111" s="279"/>
      <c r="M111" s="279"/>
      <c r="N111" s="279"/>
      <c r="O111" s="279"/>
      <c r="P111" s="279"/>
      <c r="Q111" s="33"/>
      <c r="R111" s="1342"/>
      <c r="S111" s="4"/>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row>
    <row r="112" spans="1:50" ht="15" customHeight="1" x14ac:dyDescent="0.15">
      <c r="A112" s="4"/>
      <c r="B112" s="1250"/>
      <c r="C112" s="263" t="str">
        <f>'4b'!$C$55</f>
        <v>Existencias</v>
      </c>
      <c r="D112" s="278"/>
      <c r="E112" s="279">
        <f>'4b'!D55</f>
        <v>0</v>
      </c>
      <c r="F112" s="279">
        <f>'4b'!E55</f>
        <v>0</v>
      </c>
      <c r="G112" s="279">
        <f>'4b'!F55</f>
        <v>0</v>
      </c>
      <c r="H112" s="279">
        <f>'4b'!G55</f>
        <v>0</v>
      </c>
      <c r="I112" s="279">
        <f>'4b'!H55</f>
        <v>0</v>
      </c>
      <c r="J112" s="279">
        <f>'4b'!I55</f>
        <v>0</v>
      </c>
      <c r="K112" s="279">
        <f>'4b'!J55</f>
        <v>0</v>
      </c>
      <c r="L112" s="279">
        <f>'4b'!K55</f>
        <v>0</v>
      </c>
      <c r="M112" s="279">
        <f>'4b'!L55</f>
        <v>0</v>
      </c>
      <c r="N112" s="279">
        <f>'4b'!M55</f>
        <v>0</v>
      </c>
      <c r="O112" s="279">
        <f>'4b'!N55</f>
        <v>0</v>
      </c>
      <c r="P112" s="279">
        <f>'4b'!O55</f>
        <v>0</v>
      </c>
      <c r="Q112" s="33">
        <f>'4b'!P55</f>
        <v>0</v>
      </c>
      <c r="R112" s="1342"/>
      <c r="S112" s="4"/>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row>
    <row r="113" spans="1:50" ht="15" customHeight="1" x14ac:dyDescent="0.15">
      <c r="A113" s="4"/>
      <c r="B113" s="1250"/>
      <c r="C113" s="263" t="str">
        <f>'4b'!C56</f>
        <v>Realizable</v>
      </c>
      <c r="D113" s="30"/>
      <c r="E113" s="279">
        <f>'4b'!D56</f>
        <v>58602.7</v>
      </c>
      <c r="F113" s="279">
        <f>'4b'!E56</f>
        <v>58470.400000000001</v>
      </c>
      <c r="G113" s="279">
        <f>'4b'!F56</f>
        <v>58000</v>
      </c>
      <c r="H113" s="279">
        <f>'4b'!G56</f>
        <v>58000</v>
      </c>
      <c r="I113" s="279">
        <f>'4b'!H56</f>
        <v>58000</v>
      </c>
      <c r="J113" s="279">
        <f>'4b'!I56</f>
        <v>58000</v>
      </c>
      <c r="K113" s="279">
        <f>'4b'!J56</f>
        <v>58000</v>
      </c>
      <c r="L113" s="279">
        <f>'4b'!K56</f>
        <v>58000</v>
      </c>
      <c r="M113" s="279">
        <f>'4b'!L56</f>
        <v>58000</v>
      </c>
      <c r="N113" s="279">
        <f>'4b'!M56</f>
        <v>58000</v>
      </c>
      <c r="O113" s="279">
        <f>'4b'!N56</f>
        <v>58000</v>
      </c>
      <c r="P113" s="279">
        <f>'4b'!O56</f>
        <v>58000</v>
      </c>
      <c r="Q113" s="33">
        <f>'4b'!P56</f>
        <v>0.46383821323122487</v>
      </c>
      <c r="R113" s="1343"/>
      <c r="S113" s="4"/>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row>
    <row r="114" spans="1:50" ht="15" customHeight="1" x14ac:dyDescent="0.15">
      <c r="A114" s="4"/>
      <c r="B114" s="1250"/>
      <c r="C114" s="1334" t="s">
        <v>319</v>
      </c>
      <c r="D114" s="43"/>
      <c r="E114" s="290">
        <f>'4b'!D57</f>
        <v>0</v>
      </c>
      <c r="F114" s="290">
        <f>'4b'!E57</f>
        <v>0</v>
      </c>
      <c r="G114" s="290">
        <f>'4b'!F57</f>
        <v>0</v>
      </c>
      <c r="H114" s="290">
        <f>'4b'!G57</f>
        <v>0</v>
      </c>
      <c r="I114" s="290">
        <f>'4b'!H57</f>
        <v>0</v>
      </c>
      <c r="J114" s="290">
        <f>'4b'!I57</f>
        <v>0</v>
      </c>
      <c r="K114" s="290">
        <f>'4b'!J57</f>
        <v>0</v>
      </c>
      <c r="L114" s="290">
        <f>'4b'!K57</f>
        <v>0</v>
      </c>
      <c r="M114" s="290">
        <f>'4b'!L57</f>
        <v>0</v>
      </c>
      <c r="N114" s="290">
        <f>'4b'!M57</f>
        <v>0</v>
      </c>
      <c r="O114" s="290">
        <f>'4b'!N57</f>
        <v>0</v>
      </c>
      <c r="P114" s="290">
        <f>'4b'!O57</f>
        <v>0</v>
      </c>
      <c r="Q114" s="1332">
        <f>'4b'!P57</f>
        <v>0</v>
      </c>
      <c r="R114" s="1342"/>
      <c r="S114" s="4"/>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row>
    <row r="115" spans="1:50" ht="15" customHeight="1" x14ac:dyDescent="0.15">
      <c r="A115" s="4"/>
      <c r="B115" s="1250"/>
      <c r="C115" s="1335" t="str">
        <f>'4b'!$C$63</f>
        <v>Otros</v>
      </c>
      <c r="D115" s="2"/>
      <c r="E115" s="290">
        <f>'4b'!D63</f>
        <v>58602.7</v>
      </c>
      <c r="F115" s="290">
        <f>'4b'!E63</f>
        <v>58470.400000000001</v>
      </c>
      <c r="G115" s="290">
        <f>'4b'!F63</f>
        <v>58000</v>
      </c>
      <c r="H115" s="290">
        <f>'4b'!G63</f>
        <v>58000</v>
      </c>
      <c r="I115" s="290">
        <f>'4b'!H63</f>
        <v>58000</v>
      </c>
      <c r="J115" s="290">
        <f>'4b'!I63</f>
        <v>58000</v>
      </c>
      <c r="K115" s="290">
        <f>'4b'!J63</f>
        <v>58000</v>
      </c>
      <c r="L115" s="290">
        <f>'4b'!K63</f>
        <v>58000</v>
      </c>
      <c r="M115" s="290">
        <f>'4b'!L63</f>
        <v>58000</v>
      </c>
      <c r="N115" s="290">
        <f>'4b'!M63</f>
        <v>58000</v>
      </c>
      <c r="O115" s="290">
        <f>'4b'!N63</f>
        <v>58000</v>
      </c>
      <c r="P115" s="290">
        <f>'4b'!O63</f>
        <v>58000</v>
      </c>
      <c r="Q115" s="1332">
        <f>'4b'!P63</f>
        <v>0.46383821323122487</v>
      </c>
      <c r="R115" s="1342"/>
      <c r="S115" s="4"/>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row>
    <row r="116" spans="1:50" ht="15" customHeight="1" x14ac:dyDescent="0.15">
      <c r="A116" s="4"/>
      <c r="B116" s="1250"/>
      <c r="C116" s="263" t="str">
        <f>'4b'!$C$70</f>
        <v>Disponible Tesorería</v>
      </c>
      <c r="D116" s="2"/>
      <c r="E116" s="279">
        <f>'4b'!D70</f>
        <v>54531.5</v>
      </c>
      <c r="F116" s="279">
        <f>'4b'!E70</f>
        <v>51956.3</v>
      </c>
      <c r="G116" s="279">
        <f>'4b'!F70</f>
        <v>56263.600000000006</v>
      </c>
      <c r="H116" s="279">
        <f>'4b'!G70</f>
        <v>61394.000000000007</v>
      </c>
      <c r="I116" s="279">
        <f>'4b'!H70</f>
        <v>66296.3</v>
      </c>
      <c r="J116" s="279">
        <f>'4b'!I70</f>
        <v>65698.600000000006</v>
      </c>
      <c r="K116" s="279">
        <f>'4b'!J70</f>
        <v>59169.000000000007</v>
      </c>
      <c r="L116" s="279">
        <f>'4b'!K70</f>
        <v>57338.30000000001</v>
      </c>
      <c r="M116" s="279">
        <f>'4b'!L70</f>
        <v>54860.600000000013</v>
      </c>
      <c r="N116" s="279">
        <f>'4b'!M70</f>
        <v>57939.000000000015</v>
      </c>
      <c r="O116" s="279">
        <f>'4b'!N70</f>
        <v>61371.300000000017</v>
      </c>
      <c r="P116" s="279">
        <f>'4b'!O70</f>
        <v>64543.60000000002</v>
      </c>
      <c r="Q116" s="33">
        <f>'4b'!P70</f>
        <v>0.51616876033639469</v>
      </c>
      <c r="R116" s="1258"/>
      <c r="S116" s="4"/>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row>
    <row r="117" spans="1:50" ht="15" customHeight="1" x14ac:dyDescent="0.2">
      <c r="A117" s="4"/>
      <c r="B117" s="1250"/>
      <c r="C117" s="29"/>
      <c r="D117" s="282"/>
      <c r="E117" s="279">
        <f>'4b'!D71</f>
        <v>3720</v>
      </c>
      <c r="F117" s="279">
        <f>'4b'!E71</f>
        <v>5677.5</v>
      </c>
      <c r="G117" s="279">
        <f>'4b'!F71</f>
        <v>3641.25</v>
      </c>
      <c r="H117" s="279">
        <f>'4b'!G71</f>
        <v>611.25</v>
      </c>
      <c r="I117" s="279">
        <f>'4b'!H71</f>
        <v>0</v>
      </c>
      <c r="J117" s="279">
        <f>'4b'!I71</f>
        <v>0</v>
      </c>
      <c r="K117" s="279">
        <f>'4b'!J71</f>
        <v>1252.5</v>
      </c>
      <c r="L117" s="279">
        <f>'4b'!K71</f>
        <v>2460</v>
      </c>
      <c r="M117" s="279">
        <f>'4b'!L71</f>
        <v>4417.5</v>
      </c>
      <c r="N117" s="279">
        <f>'4b'!M71</f>
        <v>2887.5</v>
      </c>
      <c r="O117" s="279">
        <f>'4b'!N71</f>
        <v>1357.5</v>
      </c>
      <c r="P117" s="279">
        <f>'4b'!O71</f>
        <v>0</v>
      </c>
      <c r="Q117" s="33">
        <f>'4b'!P71</f>
        <v>0</v>
      </c>
      <c r="R117" s="1341"/>
      <c r="S117" s="4"/>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row>
    <row r="118" spans="1:50" ht="15" customHeight="1" x14ac:dyDescent="0.15">
      <c r="A118" s="4"/>
      <c r="B118" s="1250"/>
      <c r="C118" s="282" t="str">
        <f>'4b'!$C$71</f>
        <v xml:space="preserve">Pérdidas </v>
      </c>
      <c r="D118" s="282"/>
      <c r="E118" s="279">
        <f>'4b'!D71</f>
        <v>3720</v>
      </c>
      <c r="F118" s="279">
        <f>'4b'!E71</f>
        <v>5677.5</v>
      </c>
      <c r="G118" s="279">
        <f>'4b'!F71</f>
        <v>3641.25</v>
      </c>
      <c r="H118" s="279">
        <f>'4b'!G71</f>
        <v>611.25</v>
      </c>
      <c r="I118" s="279">
        <f>'4b'!H71</f>
        <v>0</v>
      </c>
      <c r="J118" s="279">
        <f>'4b'!I71</f>
        <v>0</v>
      </c>
      <c r="K118" s="279">
        <f>'4b'!J71</f>
        <v>1252.5</v>
      </c>
      <c r="L118" s="279">
        <f>'4b'!K71</f>
        <v>2460</v>
      </c>
      <c r="M118" s="279">
        <f>'4b'!L71</f>
        <v>4417.5</v>
      </c>
      <c r="N118" s="279">
        <f>'4b'!M71</f>
        <v>2887.5</v>
      </c>
      <c r="O118" s="279">
        <f>'4b'!N71</f>
        <v>1357.5</v>
      </c>
      <c r="P118" s="279">
        <f>'4b'!O71</f>
        <v>0</v>
      </c>
      <c r="Q118" s="33">
        <f>'4b'!P71</f>
        <v>0</v>
      </c>
      <c r="R118" s="1342"/>
      <c r="S118" s="4"/>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row>
    <row r="119" spans="1:50" ht="15" customHeight="1" x14ac:dyDescent="0.2">
      <c r="A119" s="4"/>
      <c r="B119" s="1250"/>
      <c r="C119" s="29"/>
      <c r="D119" s="282"/>
      <c r="E119" s="38"/>
      <c r="F119" s="38"/>
      <c r="G119" s="38"/>
      <c r="H119" s="38"/>
      <c r="I119" s="38"/>
      <c r="J119" s="38"/>
      <c r="K119" s="38"/>
      <c r="L119" s="38"/>
      <c r="M119" s="38"/>
      <c r="N119" s="38"/>
      <c r="O119" s="38"/>
      <c r="P119" s="38"/>
      <c r="Q119" s="32"/>
      <c r="R119" s="1343"/>
      <c r="S119" s="4"/>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row>
    <row r="120" spans="1:50" ht="15" customHeight="1" x14ac:dyDescent="0.2">
      <c r="A120" s="4"/>
      <c r="B120" s="1250"/>
      <c r="C120" s="1336" t="s">
        <v>462</v>
      </c>
      <c r="D120" s="48"/>
      <c r="E120" s="267">
        <f>'4b'!D73</f>
        <v>119354.2</v>
      </c>
      <c r="F120" s="267">
        <f>'4b'!E73</f>
        <v>118604.20000000001</v>
      </c>
      <c r="G120" s="267">
        <f>'4b'!F73</f>
        <v>120404.85</v>
      </c>
      <c r="H120" s="267">
        <f>'4b'!G73</f>
        <v>122505.25</v>
      </c>
      <c r="I120" s="267">
        <f>'4b'!H73</f>
        <v>126796.3</v>
      </c>
      <c r="J120" s="267">
        <f>'4b'!I73</f>
        <v>126198.6</v>
      </c>
      <c r="K120" s="267">
        <f>'4b'!J73</f>
        <v>120921.5</v>
      </c>
      <c r="L120" s="267">
        <f>'4b'!K73</f>
        <v>120298.30000000002</v>
      </c>
      <c r="M120" s="267">
        <f>'4b'!L73</f>
        <v>119778.1</v>
      </c>
      <c r="N120" s="267">
        <f>'4b'!M73</f>
        <v>121326.50000000001</v>
      </c>
      <c r="O120" s="267">
        <f>'4b'!N73</f>
        <v>123228.80000000002</v>
      </c>
      <c r="P120" s="267">
        <f>'4b'!O73</f>
        <v>125043.60000000002</v>
      </c>
      <c r="Q120" s="289"/>
      <c r="R120" s="1342"/>
      <c r="S120" s="4"/>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row>
    <row r="121" spans="1:50" ht="25.5" customHeight="1" x14ac:dyDescent="0.15">
      <c r="A121" s="4"/>
      <c r="B121" s="1250"/>
      <c r="C121" s="263"/>
      <c r="D121" s="43"/>
      <c r="E121" s="279"/>
      <c r="F121" s="279"/>
      <c r="G121" s="279"/>
      <c r="H121" s="279"/>
      <c r="I121" s="279"/>
      <c r="J121" s="279"/>
      <c r="K121" s="279"/>
      <c r="L121" s="279"/>
      <c r="M121" s="279"/>
      <c r="N121" s="279"/>
      <c r="O121" s="279"/>
      <c r="P121" s="279"/>
      <c r="Q121" s="33"/>
      <c r="R121" s="1342"/>
      <c r="S121" s="4"/>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row>
    <row r="122" spans="1:50" ht="15" customHeight="1" x14ac:dyDescent="0.2">
      <c r="A122" s="4"/>
      <c r="B122" s="1250"/>
      <c r="C122" s="1333" t="s">
        <v>322</v>
      </c>
      <c r="D122" s="48">
        <f t="shared" ref="D122:Q122" si="11">D100</f>
        <v>0</v>
      </c>
      <c r="E122" s="35" t="str">
        <f t="shared" si="11"/>
        <v>ENE</v>
      </c>
      <c r="F122" s="35" t="str">
        <f t="shared" si="11"/>
        <v>FEB</v>
      </c>
      <c r="G122" s="35" t="str">
        <f t="shared" si="11"/>
        <v>MAR</v>
      </c>
      <c r="H122" s="35" t="str">
        <f t="shared" si="11"/>
        <v>ABR</v>
      </c>
      <c r="I122" s="35" t="str">
        <f t="shared" si="11"/>
        <v>MAY</v>
      </c>
      <c r="J122" s="35" t="str">
        <f t="shared" si="11"/>
        <v>JUN</v>
      </c>
      <c r="K122" s="35" t="str">
        <f t="shared" si="11"/>
        <v>JUL</v>
      </c>
      <c r="L122" s="35" t="str">
        <f t="shared" si="11"/>
        <v>AGO</v>
      </c>
      <c r="M122" s="35" t="str">
        <f t="shared" si="11"/>
        <v>SEPT</v>
      </c>
      <c r="N122" s="35" t="str">
        <f t="shared" si="11"/>
        <v>OCT</v>
      </c>
      <c r="O122" s="35" t="str">
        <f t="shared" si="11"/>
        <v>NOV</v>
      </c>
      <c r="P122" s="35" t="str">
        <f t="shared" si="11"/>
        <v xml:space="preserve"> DIC</v>
      </c>
      <c r="Q122" s="284" t="str">
        <f t="shared" si="11"/>
        <v>%</v>
      </c>
      <c r="R122" s="1342"/>
      <c r="S122" s="4"/>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row>
    <row r="123" spans="1:50" ht="9.75" customHeight="1" x14ac:dyDescent="0.15">
      <c r="A123" s="4"/>
      <c r="B123" s="1250"/>
      <c r="C123" s="263"/>
      <c r="D123" s="2"/>
      <c r="E123" s="279"/>
      <c r="F123" s="279"/>
      <c r="G123" s="279"/>
      <c r="H123" s="279"/>
      <c r="I123" s="279"/>
      <c r="J123" s="279"/>
      <c r="K123" s="279"/>
      <c r="L123" s="279"/>
      <c r="M123" s="279"/>
      <c r="N123" s="279"/>
      <c r="O123" s="279"/>
      <c r="P123" s="279"/>
      <c r="Q123" s="33"/>
      <c r="R123" s="1342"/>
      <c r="S123" s="4"/>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row>
    <row r="124" spans="1:50" ht="17.25" customHeight="1" x14ac:dyDescent="0.2">
      <c r="A124" s="4"/>
      <c r="B124" s="1250"/>
      <c r="C124" s="268" t="s">
        <v>323</v>
      </c>
      <c r="D124" s="48"/>
      <c r="E124" s="267">
        <f>'4b'!D77</f>
        <v>60000</v>
      </c>
      <c r="F124" s="267">
        <f>'4b'!E77</f>
        <v>60000</v>
      </c>
      <c r="G124" s="267">
        <f>'4b'!F77</f>
        <v>60000</v>
      </c>
      <c r="H124" s="267">
        <f>'4b'!G77</f>
        <v>60000</v>
      </c>
      <c r="I124" s="267">
        <f>'4b'!H77</f>
        <v>61406.25</v>
      </c>
      <c r="J124" s="267">
        <f>'4b'!I77</f>
        <v>60686.25</v>
      </c>
      <c r="K124" s="267">
        <f>'4b'!J77</f>
        <v>60000</v>
      </c>
      <c r="L124" s="267">
        <f>'4b'!K77</f>
        <v>60000</v>
      </c>
      <c r="M124" s="267">
        <f>'4b'!L77</f>
        <v>60000</v>
      </c>
      <c r="N124" s="267">
        <f>'4b'!M77</f>
        <v>60000</v>
      </c>
      <c r="O124" s="267">
        <f>'4b'!N77</f>
        <v>60000</v>
      </c>
      <c r="P124" s="267">
        <f>'4b'!O77</f>
        <v>60435</v>
      </c>
      <c r="Q124" s="289">
        <f>'4b'!P77</f>
        <v>0.90142832425466402</v>
      </c>
      <c r="R124" s="1342"/>
      <c r="S124" s="4"/>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row>
    <row r="125" spans="1:50" ht="5" customHeight="1" x14ac:dyDescent="0.2">
      <c r="A125" s="4"/>
      <c r="B125" s="1250"/>
      <c r="C125" s="269"/>
      <c r="D125" s="282"/>
      <c r="E125" s="38"/>
      <c r="F125" s="38"/>
      <c r="G125" s="38"/>
      <c r="H125" s="38"/>
      <c r="I125" s="38"/>
      <c r="J125" s="38"/>
      <c r="K125" s="38"/>
      <c r="L125" s="38"/>
      <c r="M125" s="38"/>
      <c r="N125" s="38"/>
      <c r="O125" s="38"/>
      <c r="P125" s="38"/>
      <c r="Q125" s="33"/>
      <c r="R125" s="1342"/>
      <c r="S125" s="4"/>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row>
    <row r="126" spans="1:50" ht="15" customHeight="1" x14ac:dyDescent="0.15">
      <c r="A126" s="4"/>
      <c r="B126" s="1250"/>
      <c r="C126" s="263" t="str">
        <f>'4b'!$C$78</f>
        <v>Capital</v>
      </c>
      <c r="D126" s="30"/>
      <c r="E126" s="279">
        <f>'4b'!D78</f>
        <v>60000</v>
      </c>
      <c r="F126" s="279">
        <f>'4b'!E78</f>
        <v>60000</v>
      </c>
      <c r="G126" s="279">
        <f>'4b'!F78</f>
        <v>60000</v>
      </c>
      <c r="H126" s="279">
        <f>'4b'!G78</f>
        <v>60000</v>
      </c>
      <c r="I126" s="279">
        <f>'4b'!H78</f>
        <v>60000</v>
      </c>
      <c r="J126" s="279">
        <f>'4b'!I78</f>
        <v>60000</v>
      </c>
      <c r="K126" s="279">
        <f>'4b'!J78</f>
        <v>60000</v>
      </c>
      <c r="L126" s="279">
        <f>'4b'!K78</f>
        <v>60000</v>
      </c>
      <c r="M126" s="279">
        <f>'4b'!L78</f>
        <v>60000</v>
      </c>
      <c r="N126" s="279">
        <f>'4b'!M78</f>
        <v>60000</v>
      </c>
      <c r="O126" s="279">
        <f>'4b'!N78</f>
        <v>60000</v>
      </c>
      <c r="P126" s="279">
        <f>'4b'!O78</f>
        <v>60000</v>
      </c>
      <c r="Q126" s="261">
        <f>'4b'!P78</f>
        <v>0.89494000918805072</v>
      </c>
      <c r="R126" s="1343"/>
      <c r="S126" s="4"/>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row>
    <row r="127" spans="1:50" ht="15" customHeight="1" x14ac:dyDescent="0.15">
      <c r="A127" s="4"/>
      <c r="B127" s="1250"/>
      <c r="C127" s="263" t="str">
        <f>'4b'!$C$84</f>
        <v>Reservas</v>
      </c>
      <c r="D127" s="43"/>
      <c r="E127" s="279">
        <f>'4b'!D84</f>
        <v>0</v>
      </c>
      <c r="F127" s="279">
        <f>'4b'!E84</f>
        <v>0</v>
      </c>
      <c r="G127" s="279">
        <f>'4b'!F84</f>
        <v>0</v>
      </c>
      <c r="H127" s="279">
        <f>'4b'!G84</f>
        <v>0</v>
      </c>
      <c r="I127" s="279">
        <f>'4b'!H84</f>
        <v>0</v>
      </c>
      <c r="J127" s="279">
        <f>'4b'!I84</f>
        <v>0</v>
      </c>
      <c r="K127" s="279">
        <f>'4b'!J84</f>
        <v>0</v>
      </c>
      <c r="L127" s="279">
        <f>'4b'!K84</f>
        <v>0</v>
      </c>
      <c r="M127" s="279">
        <f>'4b'!L84</f>
        <v>0</v>
      </c>
      <c r="N127" s="279">
        <f>'4b'!M84</f>
        <v>0</v>
      </c>
      <c r="O127" s="279">
        <f>'4b'!N84</f>
        <v>0</v>
      </c>
      <c r="P127" s="279">
        <f>'4b'!O84</f>
        <v>0</v>
      </c>
      <c r="Q127" s="33">
        <f>'4b'!P84</f>
        <v>0</v>
      </c>
      <c r="R127" s="1342"/>
      <c r="S127" s="4"/>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row>
    <row r="128" spans="1:50" ht="15" customHeight="1" x14ac:dyDescent="0.15">
      <c r="A128" s="4"/>
      <c r="B128" s="1250"/>
      <c r="C128" s="263" t="str">
        <f>'4b'!$C$90</f>
        <v>Resultados</v>
      </c>
      <c r="D128" s="43"/>
      <c r="E128" s="279">
        <f>'4b'!D90</f>
        <v>0</v>
      </c>
      <c r="F128" s="279">
        <f>'4b'!E90</f>
        <v>0</v>
      </c>
      <c r="G128" s="279">
        <f>'4b'!F90</f>
        <v>0</v>
      </c>
      <c r="H128" s="279">
        <f>'4b'!G90</f>
        <v>0</v>
      </c>
      <c r="I128" s="279">
        <f>'4b'!H90</f>
        <v>1406.25</v>
      </c>
      <c r="J128" s="279">
        <f>'4b'!I90</f>
        <v>686.25</v>
      </c>
      <c r="K128" s="279">
        <f>'4b'!J90</f>
        <v>0</v>
      </c>
      <c r="L128" s="279">
        <f>'4b'!K90</f>
        <v>0</v>
      </c>
      <c r="M128" s="279">
        <f>'4b'!L90</f>
        <v>0</v>
      </c>
      <c r="N128" s="279">
        <f>'4b'!M90</f>
        <v>0</v>
      </c>
      <c r="O128" s="279">
        <f>'4b'!N90</f>
        <v>0</v>
      </c>
      <c r="P128" s="279">
        <f>'4b'!O90</f>
        <v>435</v>
      </c>
      <c r="Q128" s="33">
        <f>'4b'!P90</f>
        <v>6.4883150666133673E-3</v>
      </c>
      <c r="R128" s="1342"/>
      <c r="S128" s="4"/>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row>
    <row r="129" spans="1:50" ht="9.75" customHeight="1" x14ac:dyDescent="0.15">
      <c r="A129" s="4"/>
      <c r="B129" s="1250"/>
      <c r="C129" s="263"/>
      <c r="D129" s="43"/>
      <c r="E129" s="279"/>
      <c r="F129" s="279"/>
      <c r="G129" s="279"/>
      <c r="H129" s="279"/>
      <c r="I129" s="279"/>
      <c r="J129" s="279"/>
      <c r="K129" s="279"/>
      <c r="L129" s="279"/>
      <c r="M129" s="279"/>
      <c r="N129" s="279"/>
      <c r="O129" s="279"/>
      <c r="P129" s="279"/>
      <c r="Q129" s="33"/>
      <c r="R129" s="1342"/>
      <c r="S129" s="4"/>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row>
    <row r="130" spans="1:50" ht="15.75" customHeight="1" x14ac:dyDescent="0.2">
      <c r="A130" s="4"/>
      <c r="B130" s="1250"/>
      <c r="C130" s="268" t="s">
        <v>613</v>
      </c>
      <c r="D130" s="48"/>
      <c r="E130" s="267">
        <f>'4b'!D96</f>
        <v>0</v>
      </c>
      <c r="F130" s="267">
        <f>'4b'!E96</f>
        <v>0</v>
      </c>
      <c r="G130" s="267">
        <f>'4b'!F96</f>
        <v>0</v>
      </c>
      <c r="H130" s="267">
        <f>'4b'!G96</f>
        <v>0</v>
      </c>
      <c r="I130" s="267">
        <f>'4b'!H96</f>
        <v>0</v>
      </c>
      <c r="J130" s="267">
        <f>'4b'!I96</f>
        <v>0</v>
      </c>
      <c r="K130" s="267">
        <f>'4b'!J96</f>
        <v>0</v>
      </c>
      <c r="L130" s="267">
        <f>'4b'!K96</f>
        <v>0</v>
      </c>
      <c r="M130" s="267">
        <f>'4b'!L96</f>
        <v>0</v>
      </c>
      <c r="N130" s="267">
        <f>'4b'!M96</f>
        <v>0</v>
      </c>
      <c r="O130" s="267">
        <f>'4b'!N96</f>
        <v>0</v>
      </c>
      <c r="P130" s="267">
        <f>'4b'!O96</f>
        <v>0</v>
      </c>
      <c r="Q130" s="289">
        <f>'4b'!P96</f>
        <v>0</v>
      </c>
      <c r="R130" s="1342"/>
      <c r="S130" s="4"/>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row>
    <row r="131" spans="1:50" ht="7.5" customHeight="1" x14ac:dyDescent="0.15">
      <c r="A131" s="4"/>
      <c r="B131" s="1250"/>
      <c r="C131" s="30"/>
      <c r="D131" s="30"/>
      <c r="E131" s="38"/>
      <c r="F131" s="38"/>
      <c r="G131" s="38"/>
      <c r="H131" s="38"/>
      <c r="I131" s="38"/>
      <c r="J131" s="38"/>
      <c r="K131" s="38"/>
      <c r="L131" s="38"/>
      <c r="M131" s="38"/>
      <c r="N131" s="38"/>
      <c r="O131" s="38"/>
      <c r="P131" s="38"/>
      <c r="Q131" s="32"/>
      <c r="R131" s="1343"/>
      <c r="S131" s="4"/>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row>
    <row r="132" spans="1:50" ht="15.75" customHeight="1" x14ac:dyDescent="0.15">
      <c r="A132" s="4"/>
      <c r="B132" s="1250"/>
      <c r="C132" s="1325" t="str">
        <f>'4b'!$C$97</f>
        <v>Préstamos largo plazo</v>
      </c>
      <c r="D132" s="43"/>
      <c r="E132" s="279">
        <f>'4b'!D97</f>
        <v>0</v>
      </c>
      <c r="F132" s="279">
        <f>'4b'!E97</f>
        <v>0</v>
      </c>
      <c r="G132" s="279">
        <f>'4b'!F97</f>
        <v>0</v>
      </c>
      <c r="H132" s="279">
        <f>'4b'!G97</f>
        <v>0</v>
      </c>
      <c r="I132" s="279">
        <f>'4b'!H97</f>
        <v>0</v>
      </c>
      <c r="J132" s="279">
        <f>'4b'!I97</f>
        <v>0</v>
      </c>
      <c r="K132" s="279">
        <f>'4b'!J97</f>
        <v>0</v>
      </c>
      <c r="L132" s="279">
        <f>'4b'!K97</f>
        <v>0</v>
      </c>
      <c r="M132" s="279">
        <f>'4b'!L97</f>
        <v>0</v>
      </c>
      <c r="N132" s="279">
        <f>'4b'!M97</f>
        <v>0</v>
      </c>
      <c r="O132" s="279">
        <f>'4b'!N97</f>
        <v>0</v>
      </c>
      <c r="P132" s="279">
        <f>'4b'!O97</f>
        <v>0</v>
      </c>
      <c r="Q132" s="33">
        <f>'4b'!P97</f>
        <v>0</v>
      </c>
      <c r="R132" s="1342"/>
      <c r="S132" s="4"/>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row>
    <row r="133" spans="1:50" ht="15.75" customHeight="1" x14ac:dyDescent="0.15">
      <c r="A133" s="4"/>
      <c r="B133" s="1250"/>
      <c r="C133" s="1325" t="str">
        <f>'4b'!$C$105</f>
        <v>Leasings y otros</v>
      </c>
      <c r="D133" s="2"/>
      <c r="E133" s="279">
        <f>'4b'!D105</f>
        <v>0</v>
      </c>
      <c r="F133" s="279">
        <f>'4b'!E105</f>
        <v>0</v>
      </c>
      <c r="G133" s="279">
        <f>'4b'!F105</f>
        <v>0</v>
      </c>
      <c r="H133" s="279">
        <f>'4b'!G105</f>
        <v>0</v>
      </c>
      <c r="I133" s="279">
        <f>'4b'!H105</f>
        <v>0</v>
      </c>
      <c r="J133" s="279">
        <f>'4b'!I105</f>
        <v>0</v>
      </c>
      <c r="K133" s="279">
        <f>'4b'!J105</f>
        <v>0</v>
      </c>
      <c r="L133" s="279">
        <f>'4b'!K105</f>
        <v>0</v>
      </c>
      <c r="M133" s="279">
        <f>'4b'!L105</f>
        <v>0</v>
      </c>
      <c r="N133" s="279">
        <f>'4b'!M105</f>
        <v>0</v>
      </c>
      <c r="O133" s="279">
        <f>'4b'!N105</f>
        <v>0</v>
      </c>
      <c r="P133" s="279">
        <f>'4b'!O105</f>
        <v>0</v>
      </c>
      <c r="Q133" s="33">
        <f>'4b'!P105</f>
        <v>0</v>
      </c>
      <c r="R133" s="1342"/>
      <c r="S133" s="4"/>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row>
    <row r="134" spans="1:50" ht="15.75" customHeight="1" x14ac:dyDescent="0.15">
      <c r="A134" s="4"/>
      <c r="B134" s="1250"/>
      <c r="C134" s="2"/>
      <c r="D134" s="2"/>
      <c r="E134" s="2"/>
      <c r="F134" s="2"/>
      <c r="G134" s="2"/>
      <c r="H134" s="2"/>
      <c r="I134" s="2"/>
      <c r="J134" s="2"/>
      <c r="K134" s="2"/>
      <c r="L134" s="2"/>
      <c r="M134" s="2"/>
      <c r="N134" s="2"/>
      <c r="O134" s="2"/>
      <c r="P134" s="2"/>
      <c r="Q134" s="2"/>
      <c r="R134" s="1258"/>
      <c r="S134" s="4"/>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row>
    <row r="135" spans="1:50" ht="15.75" customHeight="1" x14ac:dyDescent="0.2">
      <c r="A135" s="4"/>
      <c r="B135" s="1250"/>
      <c r="C135" s="268" t="s">
        <v>730</v>
      </c>
      <c r="D135" s="48"/>
      <c r="E135" s="267">
        <f>'4b'!D111</f>
        <v>1354.2</v>
      </c>
      <c r="F135" s="267">
        <f>'4b'!E111</f>
        <v>604.20000000000005</v>
      </c>
      <c r="G135" s="267">
        <f>'4b'!F111</f>
        <v>2404.8499999999995</v>
      </c>
      <c r="H135" s="267">
        <f>'4b'!G111</f>
        <v>4505.25</v>
      </c>
      <c r="I135" s="267">
        <f>'4b'!H111</f>
        <v>7390.05</v>
      </c>
      <c r="J135" s="267">
        <f>'4b'!I111</f>
        <v>7512.3499999999995</v>
      </c>
      <c r="K135" s="267">
        <f>'4b'!J111</f>
        <v>2921.5</v>
      </c>
      <c r="L135" s="267">
        <f>'4b'!K111</f>
        <v>2298.3000000000002</v>
      </c>
      <c r="M135" s="267">
        <f>'4b'!L111</f>
        <v>1778.1000000000001</v>
      </c>
      <c r="N135" s="267">
        <f>'4b'!M111</f>
        <v>3326.5</v>
      </c>
      <c r="O135" s="267">
        <f>'4b'!N111</f>
        <v>5228.7999999999993</v>
      </c>
      <c r="P135" s="267">
        <f>'4b'!O111</f>
        <v>6608.5999999999995</v>
      </c>
      <c r="Q135" s="289">
        <f>'4b'!P111</f>
        <v>9.857167574533586E-2</v>
      </c>
      <c r="R135" s="1345"/>
      <c r="S135" s="4"/>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row>
    <row r="136" spans="1:50" ht="5" customHeight="1" x14ac:dyDescent="0.15">
      <c r="A136" s="4"/>
      <c r="B136" s="1250"/>
      <c r="C136" s="2"/>
      <c r="D136" s="2"/>
      <c r="E136" s="2"/>
      <c r="F136" s="2"/>
      <c r="G136" s="2"/>
      <c r="H136" s="2"/>
      <c r="I136" s="2"/>
      <c r="J136" s="2"/>
      <c r="K136" s="2"/>
      <c r="L136" s="2"/>
      <c r="M136" s="2"/>
      <c r="N136" s="2"/>
      <c r="O136" s="2"/>
      <c r="P136" s="2"/>
      <c r="Q136" s="2"/>
      <c r="R136" s="1258"/>
      <c r="S136" s="4"/>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row>
    <row r="137" spans="1:50" ht="15" customHeight="1" x14ac:dyDescent="0.15">
      <c r="A137" s="4"/>
      <c r="B137" s="1250"/>
      <c r="C137" s="1337" t="str">
        <f>'4b'!$C$112</f>
        <v>Proveedores</v>
      </c>
      <c r="D137" s="282"/>
      <c r="E137" s="279">
        <f>'4b'!D112</f>
        <v>1234.2</v>
      </c>
      <c r="F137" s="279">
        <f>'4b'!E112</f>
        <v>1536.7</v>
      </c>
      <c r="G137" s="279">
        <f>'4b'!F112</f>
        <v>1536.7</v>
      </c>
      <c r="H137" s="279">
        <f>'4b'!G112</f>
        <v>1536.7</v>
      </c>
      <c r="I137" s="279">
        <f>'4b'!H112</f>
        <v>1536.7</v>
      </c>
      <c r="J137" s="279">
        <f>'4b'!I112</f>
        <v>1536.7</v>
      </c>
      <c r="K137" s="279">
        <f>'4b'!J112</f>
        <v>1899.7</v>
      </c>
      <c r="L137" s="279">
        <f>'4b'!K112</f>
        <v>1536.7</v>
      </c>
      <c r="M137" s="279">
        <f>'4b'!L112</f>
        <v>1536.7</v>
      </c>
      <c r="N137" s="279">
        <f>'4b'!M112</f>
        <v>1536.7</v>
      </c>
      <c r="O137" s="279">
        <f>'4b'!N112</f>
        <v>1536.7</v>
      </c>
      <c r="P137" s="279">
        <f>'4b'!O112</f>
        <v>1536.7</v>
      </c>
      <c r="Q137" s="33">
        <f>'4b'!P112</f>
        <v>2.2920905201987959E-2</v>
      </c>
      <c r="R137" s="1341"/>
      <c r="S137" s="4"/>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row>
    <row r="138" spans="1:50" ht="15" customHeight="1" x14ac:dyDescent="0.15">
      <c r="A138" s="4"/>
      <c r="B138" s="1250"/>
      <c r="C138" s="1337" t="str">
        <f>'4b'!$C$124</f>
        <v>Préstamos corto plazo</v>
      </c>
      <c r="D138" s="282"/>
      <c r="E138" s="279">
        <f>'4b'!D124</f>
        <v>0</v>
      </c>
      <c r="F138" s="279">
        <f>'4b'!E124</f>
        <v>0</v>
      </c>
      <c r="G138" s="279">
        <f>'4b'!F124</f>
        <v>0</v>
      </c>
      <c r="H138" s="279">
        <f>'4b'!G124</f>
        <v>0</v>
      </c>
      <c r="I138" s="279">
        <f>'4b'!H124</f>
        <v>0</v>
      </c>
      <c r="J138" s="279">
        <f>'4b'!I124</f>
        <v>0</v>
      </c>
      <c r="K138" s="279">
        <f>'4b'!J124</f>
        <v>0</v>
      </c>
      <c r="L138" s="279">
        <f>'4b'!K124</f>
        <v>0</v>
      </c>
      <c r="M138" s="279">
        <f>'4b'!L124</f>
        <v>0</v>
      </c>
      <c r="N138" s="279">
        <f>'4b'!M124</f>
        <v>0</v>
      </c>
      <c r="O138" s="279">
        <f>'4b'!N124</f>
        <v>0</v>
      </c>
      <c r="P138" s="279">
        <f>'4b'!O124</f>
        <v>0</v>
      </c>
      <c r="Q138" s="33">
        <f>'4b'!P124</f>
        <v>0</v>
      </c>
      <c r="R138" s="1342"/>
      <c r="S138" s="4"/>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row>
    <row r="139" spans="1:50" ht="15" customHeight="1" x14ac:dyDescent="0.15">
      <c r="A139" s="4"/>
      <c r="B139" s="1250"/>
      <c r="C139" s="1337" t="s">
        <v>731</v>
      </c>
      <c r="D139" s="282"/>
      <c r="E139" s="279">
        <f>'4b'!D134</f>
        <v>120</v>
      </c>
      <c r="F139" s="279">
        <f>'4b'!E134</f>
        <v>-932.5</v>
      </c>
      <c r="G139" s="279">
        <f>'4b'!F134</f>
        <v>868.14999999999964</v>
      </c>
      <c r="H139" s="279">
        <f>'4b'!G134</f>
        <v>2968.55</v>
      </c>
      <c r="I139" s="279">
        <f>'4b'!H134</f>
        <v>5853.35</v>
      </c>
      <c r="J139" s="279">
        <f>'4b'!I134</f>
        <v>5975.65</v>
      </c>
      <c r="K139" s="279">
        <f>'4b'!J134</f>
        <v>1021.8000000000002</v>
      </c>
      <c r="L139" s="279">
        <f>'4b'!K134</f>
        <v>761.60000000000014</v>
      </c>
      <c r="M139" s="279">
        <f>'4b'!L134</f>
        <v>241.40000000000009</v>
      </c>
      <c r="N139" s="279">
        <f>'4b'!M134</f>
        <v>1789.7999999999997</v>
      </c>
      <c r="O139" s="279">
        <f>'4b'!N134</f>
        <v>3692.0999999999995</v>
      </c>
      <c r="P139" s="279">
        <f>'4b'!O134</f>
        <v>5071.8999999999996</v>
      </c>
      <c r="Q139" s="33">
        <f>'4b'!P134</f>
        <v>7.5650770543347901E-2</v>
      </c>
      <c r="R139" s="1343"/>
      <c r="S139" s="4"/>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row>
    <row r="140" spans="1:50" ht="15" customHeight="1" x14ac:dyDescent="0.15">
      <c r="A140" s="4"/>
      <c r="B140" s="1250"/>
      <c r="C140" s="285"/>
      <c r="D140" s="43"/>
      <c r="E140" s="279"/>
      <c r="F140" s="279"/>
      <c r="G140" s="279"/>
      <c r="H140" s="279"/>
      <c r="I140" s="279"/>
      <c r="J140" s="279"/>
      <c r="K140" s="279"/>
      <c r="L140" s="279"/>
      <c r="M140" s="279"/>
      <c r="N140" s="279"/>
      <c r="O140" s="279"/>
      <c r="P140" s="279"/>
      <c r="Q140" s="33"/>
      <c r="R140" s="1342"/>
      <c r="S140" s="4"/>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row>
    <row r="141" spans="1:50" ht="15" customHeight="1" x14ac:dyDescent="0.2">
      <c r="A141" s="4"/>
      <c r="B141" s="1250"/>
      <c r="C141" s="1336" t="s">
        <v>732</v>
      </c>
      <c r="D141" s="48"/>
      <c r="E141" s="267">
        <f>'4b'!D147</f>
        <v>61354.2</v>
      </c>
      <c r="F141" s="267">
        <f>'4b'!E147</f>
        <v>60604.2</v>
      </c>
      <c r="G141" s="267">
        <f>'4b'!F147</f>
        <v>62404.85</v>
      </c>
      <c r="H141" s="267">
        <f>'4b'!G147</f>
        <v>64505.25</v>
      </c>
      <c r="I141" s="267">
        <f>'4b'!H147</f>
        <v>68796.3</v>
      </c>
      <c r="J141" s="267">
        <f>'4b'!I147</f>
        <v>68198.600000000006</v>
      </c>
      <c r="K141" s="267">
        <f>'4b'!J147</f>
        <v>62921.5</v>
      </c>
      <c r="L141" s="267">
        <f>'4b'!K147</f>
        <v>62298.3</v>
      </c>
      <c r="M141" s="267">
        <f>'4b'!L147</f>
        <v>61778.1</v>
      </c>
      <c r="N141" s="267">
        <f>'4b'!M147</f>
        <v>63326.5</v>
      </c>
      <c r="O141" s="267">
        <f>'4b'!N147</f>
        <v>65228.800000000003</v>
      </c>
      <c r="P141" s="267">
        <f>'4b'!O147</f>
        <v>67043.600000000006</v>
      </c>
      <c r="Q141" s="289"/>
      <c r="R141" s="1342"/>
      <c r="S141" s="4"/>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row>
    <row r="142" spans="1:50" ht="15" customHeight="1" x14ac:dyDescent="0.15">
      <c r="A142" s="4"/>
      <c r="B142" s="1250"/>
      <c r="C142" s="263"/>
      <c r="D142" s="43"/>
      <c r="E142" s="279"/>
      <c r="F142" s="279"/>
      <c r="G142" s="279"/>
      <c r="H142" s="279"/>
      <c r="I142" s="279"/>
      <c r="J142" s="279"/>
      <c r="K142" s="279"/>
      <c r="L142" s="279"/>
      <c r="M142" s="279"/>
      <c r="N142" s="279"/>
      <c r="O142" s="279"/>
      <c r="P142" s="279"/>
      <c r="Q142" s="33"/>
      <c r="R142" s="1342"/>
      <c r="S142" s="4"/>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row>
    <row r="143" spans="1:50" ht="30" customHeight="1" x14ac:dyDescent="0.15">
      <c r="A143" s="4"/>
      <c r="B143" s="1250"/>
      <c r="C143" s="263"/>
      <c r="D143" s="2"/>
      <c r="E143" s="279"/>
      <c r="F143" s="279"/>
      <c r="G143" s="279"/>
      <c r="H143" s="279"/>
      <c r="I143" s="279"/>
      <c r="J143" s="279"/>
      <c r="K143" s="279"/>
      <c r="L143" s="279"/>
      <c r="M143" s="279"/>
      <c r="N143" s="279"/>
      <c r="O143" s="279"/>
      <c r="P143" s="279"/>
      <c r="Q143" s="33"/>
      <c r="R143" s="1342"/>
      <c r="S143" s="4"/>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row>
    <row r="144" spans="1:50" ht="15" customHeight="1" x14ac:dyDescent="0.15">
      <c r="A144" s="4"/>
      <c r="B144" s="1250"/>
      <c r="C144" s="1338" t="str">
        <f>'4b'!$C$149</f>
        <v>FONDO DE MANIOBRA</v>
      </c>
      <c r="D144" s="48"/>
      <c r="E144" s="1331">
        <f>'4b'!D149</f>
        <v>111780</v>
      </c>
      <c r="F144" s="1331">
        <f>'4b'!E149</f>
        <v>109822.50000000001</v>
      </c>
      <c r="G144" s="1331">
        <f>'4b'!F149</f>
        <v>111858.75</v>
      </c>
      <c r="H144" s="1331">
        <f>'4b'!G149</f>
        <v>114888.75</v>
      </c>
      <c r="I144" s="1331">
        <f>'4b'!H149</f>
        <v>116906.25</v>
      </c>
      <c r="J144" s="1331">
        <f>'4b'!I149</f>
        <v>116186.25</v>
      </c>
      <c r="K144" s="1331">
        <f>'4b'!J149</f>
        <v>114247.5</v>
      </c>
      <c r="L144" s="1331">
        <f>'4b'!K149</f>
        <v>113040.00000000001</v>
      </c>
      <c r="M144" s="1331">
        <f>'4b'!L149</f>
        <v>111082.5</v>
      </c>
      <c r="N144" s="1331">
        <f>'4b'!M149</f>
        <v>112612.50000000001</v>
      </c>
      <c r="O144" s="1331">
        <f>'4b'!N149</f>
        <v>114142.50000000001</v>
      </c>
      <c r="P144" s="1331">
        <f>'4b'!O149</f>
        <v>115935.00000000001</v>
      </c>
      <c r="Q144" s="32"/>
      <c r="R144" s="1343"/>
      <c r="S144" s="4"/>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row>
    <row r="145" spans="1:50" ht="20" customHeight="1" x14ac:dyDescent="0.2">
      <c r="A145" s="4"/>
      <c r="B145" s="1314"/>
      <c r="C145" s="286"/>
      <c r="D145" s="266"/>
      <c r="E145" s="287"/>
      <c r="F145" s="287"/>
      <c r="G145" s="287"/>
      <c r="H145" s="287"/>
      <c r="I145" s="287"/>
      <c r="J145" s="287"/>
      <c r="K145" s="287"/>
      <c r="L145" s="287"/>
      <c r="M145" s="287"/>
      <c r="N145" s="287"/>
      <c r="O145" s="287"/>
      <c r="P145" s="287"/>
      <c r="Q145" s="289"/>
      <c r="R145" s="1346"/>
      <c r="S145" s="4"/>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row>
    <row r="146" spans="1:50" x14ac:dyDescent="0.15">
      <c r="A146" s="4"/>
      <c r="B146" s="4"/>
      <c r="C146" s="4"/>
      <c r="D146" s="4"/>
      <c r="E146" s="4"/>
      <c r="F146" s="4"/>
      <c r="G146" s="4"/>
      <c r="H146" s="4"/>
      <c r="I146" s="4"/>
      <c r="J146" s="4"/>
      <c r="K146" s="4"/>
      <c r="L146" s="4"/>
      <c r="M146" s="4"/>
      <c r="N146" s="4"/>
      <c r="O146" s="4"/>
      <c r="P146" s="4"/>
      <c r="Q146" s="4"/>
      <c r="R146" s="4"/>
      <c r="S146" s="4"/>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row>
    <row r="147" spans="1:50" ht="18" x14ac:dyDescent="0.15">
      <c r="A147" s="19" t="s">
        <v>451</v>
      </c>
      <c r="B147" s="2"/>
      <c r="C147" s="22"/>
      <c r="D147" s="22"/>
      <c r="E147" s="2"/>
      <c r="F147" s="2"/>
      <c r="G147" s="2"/>
      <c r="H147" s="2"/>
      <c r="I147" s="2"/>
      <c r="J147" s="2"/>
      <c r="K147" s="2"/>
      <c r="L147" s="2"/>
      <c r="M147" s="2"/>
      <c r="N147" s="2"/>
      <c r="O147" s="2"/>
      <c r="P147" s="2"/>
      <c r="Q147" s="2"/>
      <c r="R147" s="4"/>
      <c r="S147" s="4"/>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row>
    <row r="148" spans="1:50" x14ac:dyDescent="0.15">
      <c r="A148" s="4"/>
      <c r="B148" s="2"/>
      <c r="C148" s="2"/>
      <c r="D148" s="2"/>
      <c r="E148" s="2"/>
      <c r="F148" s="2"/>
      <c r="G148" s="2"/>
      <c r="H148" s="2"/>
      <c r="I148" s="2"/>
      <c r="J148" s="2"/>
      <c r="K148" s="2"/>
      <c r="L148" s="2"/>
      <c r="M148" s="2"/>
      <c r="N148" s="2"/>
      <c r="O148" s="2"/>
      <c r="P148" s="2"/>
      <c r="Q148" s="2"/>
      <c r="R148" s="4"/>
      <c r="S148" s="4"/>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row>
    <row r="149" spans="1:50" x14ac:dyDescent="0.15">
      <c r="A149" s="4"/>
      <c r="B149" s="2"/>
      <c r="C149" s="2"/>
      <c r="D149" s="2"/>
      <c r="E149" s="2"/>
      <c r="F149" s="2"/>
      <c r="G149" s="2"/>
      <c r="H149" s="2"/>
      <c r="I149" s="2"/>
      <c r="J149" s="2"/>
      <c r="K149" s="2"/>
      <c r="L149" s="2"/>
      <c r="M149" s="2"/>
      <c r="N149" s="2"/>
      <c r="O149" s="2"/>
      <c r="P149" s="2"/>
      <c r="Q149" s="2"/>
      <c r="R149" s="4"/>
      <c r="S149" s="4"/>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row>
    <row r="150" spans="1:50" x14ac:dyDescent="0.15">
      <c r="A150" s="4"/>
      <c r="B150" s="2"/>
      <c r="C150" s="2"/>
      <c r="D150" s="2"/>
      <c r="E150" s="2"/>
      <c r="F150" s="2"/>
      <c r="G150" s="2"/>
      <c r="H150" s="2"/>
      <c r="I150" s="2"/>
      <c r="J150" s="2"/>
      <c r="K150" s="2"/>
      <c r="L150" s="2"/>
      <c r="M150" s="2"/>
      <c r="N150" s="2"/>
      <c r="O150" s="2"/>
      <c r="P150" s="2"/>
      <c r="Q150" s="2"/>
      <c r="R150" s="4"/>
      <c r="S150" s="4"/>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row>
    <row r="151" spans="1:50" x14ac:dyDescent="0.15">
      <c r="A151" s="4"/>
      <c r="B151" s="2"/>
      <c r="C151" s="2"/>
      <c r="D151" s="2"/>
      <c r="E151" s="2"/>
      <c r="F151" s="2"/>
      <c r="G151" s="2"/>
      <c r="H151" s="2"/>
      <c r="I151" s="2"/>
      <c r="J151" s="2"/>
      <c r="K151" s="2"/>
      <c r="L151" s="2"/>
      <c r="M151" s="2"/>
      <c r="N151" s="2"/>
      <c r="O151" s="2"/>
      <c r="P151" s="2"/>
      <c r="Q151" s="2"/>
      <c r="R151" s="4"/>
      <c r="S151" s="4"/>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row>
    <row r="152" spans="1:50" x14ac:dyDescent="0.15">
      <c r="A152" s="4"/>
      <c r="B152" s="2"/>
      <c r="C152" s="2"/>
      <c r="D152" s="2"/>
      <c r="E152" s="2"/>
      <c r="F152" s="2"/>
      <c r="G152" s="2"/>
      <c r="H152" s="2"/>
      <c r="I152" s="2"/>
      <c r="J152" s="2"/>
      <c r="K152" s="2"/>
      <c r="L152" s="2"/>
      <c r="M152" s="2"/>
      <c r="N152" s="2"/>
      <c r="O152" s="2"/>
      <c r="P152" s="2"/>
      <c r="Q152" s="2"/>
      <c r="R152" s="4"/>
      <c r="S152" s="4"/>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row>
    <row r="153" spans="1:50" x14ac:dyDescent="0.15">
      <c r="A153" s="4"/>
      <c r="B153" s="2"/>
      <c r="C153" s="2"/>
      <c r="D153" s="2"/>
      <c r="E153" s="2"/>
      <c r="F153" s="2"/>
      <c r="G153" s="2"/>
      <c r="H153" s="2"/>
      <c r="I153" s="2"/>
      <c r="J153" s="2"/>
      <c r="K153" s="2"/>
      <c r="L153" s="2"/>
      <c r="M153" s="2"/>
      <c r="N153" s="2"/>
      <c r="O153" s="2"/>
      <c r="P153" s="2"/>
      <c r="Q153" s="2"/>
      <c r="R153" s="4"/>
      <c r="S153" s="4"/>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row>
    <row r="154" spans="1:50" x14ac:dyDescent="0.15">
      <c r="A154" s="4"/>
      <c r="B154" s="2"/>
      <c r="C154" s="2"/>
      <c r="D154" s="2"/>
      <c r="E154" s="2"/>
      <c r="F154" s="2"/>
      <c r="G154" s="2"/>
      <c r="H154" s="2"/>
      <c r="I154" s="2"/>
      <c r="J154" s="2"/>
      <c r="K154" s="2"/>
      <c r="L154" s="2"/>
      <c r="M154" s="2"/>
      <c r="N154" s="2"/>
      <c r="O154" s="2"/>
      <c r="P154" s="2"/>
      <c r="Q154" s="2"/>
      <c r="R154" s="4"/>
      <c r="S154" s="4"/>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row>
    <row r="155" spans="1:50" x14ac:dyDescent="0.15">
      <c r="A155" s="4"/>
      <c r="B155" s="2"/>
      <c r="C155" s="2"/>
      <c r="D155" s="2"/>
      <c r="E155" s="2"/>
      <c r="F155" s="2"/>
      <c r="G155" s="2"/>
      <c r="H155" s="2"/>
      <c r="I155" s="2"/>
      <c r="J155" s="2"/>
      <c r="K155" s="2"/>
      <c r="L155" s="2"/>
      <c r="M155" s="2"/>
      <c r="N155" s="2"/>
      <c r="O155" s="2"/>
      <c r="P155" s="2"/>
      <c r="Q155" s="2"/>
      <c r="R155" s="4"/>
      <c r="S155" s="4"/>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row>
    <row r="156" spans="1:50" x14ac:dyDescent="0.15">
      <c r="A156" s="4"/>
      <c r="B156" s="2"/>
      <c r="C156" s="2"/>
      <c r="D156" s="2"/>
      <c r="E156" s="2"/>
      <c r="F156" s="2"/>
      <c r="G156" s="2"/>
      <c r="H156" s="2"/>
      <c r="I156" s="2"/>
      <c r="J156" s="2"/>
      <c r="K156" s="2"/>
      <c r="L156" s="2"/>
      <c r="M156" s="2"/>
      <c r="N156" s="2"/>
      <c r="O156" s="2"/>
      <c r="P156" s="2"/>
      <c r="Q156" s="2"/>
      <c r="R156" s="4"/>
      <c r="S156" s="4"/>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row>
    <row r="157" spans="1:50" x14ac:dyDescent="0.15">
      <c r="A157" s="4"/>
      <c r="B157" s="2"/>
      <c r="C157" s="2"/>
      <c r="D157" s="2"/>
      <c r="E157" s="2"/>
      <c r="F157" s="2"/>
      <c r="G157" s="2"/>
      <c r="H157" s="2"/>
      <c r="I157" s="2"/>
      <c r="J157" s="2"/>
      <c r="K157" s="2"/>
      <c r="L157" s="2"/>
      <c r="M157" s="2"/>
      <c r="N157" s="2"/>
      <c r="O157" s="2"/>
      <c r="P157" s="2"/>
      <c r="Q157" s="2"/>
      <c r="R157" s="4"/>
      <c r="S157" s="4"/>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row>
    <row r="158" spans="1:50" x14ac:dyDescent="0.15">
      <c r="A158" s="4"/>
      <c r="B158" s="2"/>
      <c r="C158" s="2"/>
      <c r="D158" s="2"/>
      <c r="E158" s="2"/>
      <c r="F158" s="2"/>
      <c r="G158" s="2"/>
      <c r="H158" s="2"/>
      <c r="I158" s="2"/>
      <c r="J158" s="2"/>
      <c r="K158" s="2"/>
      <c r="L158" s="2"/>
      <c r="M158" s="2"/>
      <c r="N158" s="2"/>
      <c r="O158" s="2"/>
      <c r="P158" s="2"/>
      <c r="Q158" s="2"/>
      <c r="R158" s="4"/>
      <c r="S158" s="4"/>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row>
    <row r="159" spans="1:50" x14ac:dyDescent="0.15">
      <c r="A159" s="4"/>
      <c r="B159" s="2"/>
      <c r="C159" s="2"/>
      <c r="D159" s="2"/>
      <c r="E159" s="2"/>
      <c r="F159" s="2"/>
      <c r="G159" s="2"/>
      <c r="H159" s="2"/>
      <c r="I159" s="2"/>
      <c r="J159" s="2"/>
      <c r="K159" s="2"/>
      <c r="L159" s="2"/>
      <c r="M159" s="2"/>
      <c r="N159" s="2"/>
      <c r="O159" s="2"/>
      <c r="P159" s="2"/>
      <c r="Q159" s="2"/>
      <c r="R159" s="4"/>
      <c r="S159" s="4"/>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row>
    <row r="160" spans="1:50" x14ac:dyDescent="0.15">
      <c r="A160" s="4"/>
      <c r="B160" s="2"/>
      <c r="C160" s="2"/>
      <c r="D160" s="2"/>
      <c r="E160" s="2"/>
      <c r="F160" s="2"/>
      <c r="G160" s="2"/>
      <c r="H160" s="2"/>
      <c r="I160" s="2"/>
      <c r="J160" s="2"/>
      <c r="K160" s="2"/>
      <c r="L160" s="2"/>
      <c r="M160" s="2"/>
      <c r="N160" s="2"/>
      <c r="O160" s="2"/>
      <c r="P160" s="2"/>
      <c r="Q160" s="2"/>
      <c r="R160" s="4"/>
      <c r="S160" s="4"/>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row>
    <row r="161" spans="1:50" x14ac:dyDescent="0.15">
      <c r="A161" s="4"/>
      <c r="B161" s="2"/>
      <c r="C161" s="2"/>
      <c r="D161" s="2"/>
      <c r="E161" s="2"/>
      <c r="F161" s="2"/>
      <c r="G161" s="2"/>
      <c r="H161" s="2"/>
      <c r="I161" s="2"/>
      <c r="J161" s="2"/>
      <c r="K161" s="2"/>
      <c r="L161" s="2"/>
      <c r="M161" s="2"/>
      <c r="N161" s="2"/>
      <c r="O161" s="2"/>
      <c r="P161" s="2"/>
      <c r="Q161" s="2"/>
      <c r="R161" s="4"/>
      <c r="S161" s="4"/>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row>
    <row r="162" spans="1:50" x14ac:dyDescent="0.15">
      <c r="A162" s="4"/>
      <c r="B162" s="2"/>
      <c r="C162" s="2"/>
      <c r="D162" s="2"/>
      <c r="E162" s="2"/>
      <c r="F162" s="2"/>
      <c r="G162" s="2"/>
      <c r="H162" s="2"/>
      <c r="I162" s="2"/>
      <c r="J162" s="2"/>
      <c r="K162" s="2"/>
      <c r="L162" s="2"/>
      <c r="M162" s="2"/>
      <c r="N162" s="2"/>
      <c r="O162" s="2"/>
      <c r="P162" s="2"/>
      <c r="Q162" s="2"/>
      <c r="R162" s="4"/>
      <c r="S162" s="4"/>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row>
    <row r="163" spans="1:50" x14ac:dyDescent="0.15">
      <c r="A163" s="4"/>
      <c r="B163" s="2"/>
      <c r="C163" s="2"/>
      <c r="D163" s="2"/>
      <c r="E163" s="2"/>
      <c r="F163" s="2"/>
      <c r="G163" s="2"/>
      <c r="H163" s="2"/>
      <c r="I163" s="2"/>
      <c r="J163" s="2"/>
      <c r="K163" s="2"/>
      <c r="L163" s="2"/>
      <c r="M163" s="2"/>
      <c r="N163" s="2"/>
      <c r="O163" s="2"/>
      <c r="P163" s="2"/>
      <c r="Q163" s="2"/>
      <c r="R163" s="4"/>
      <c r="S163" s="4"/>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row>
    <row r="164" spans="1:50" x14ac:dyDescent="0.15">
      <c r="A164" s="4"/>
      <c r="B164" s="2"/>
      <c r="C164" s="2"/>
      <c r="D164" s="2"/>
      <c r="E164" s="2"/>
      <c r="F164" s="2"/>
      <c r="G164" s="2"/>
      <c r="H164" s="2"/>
      <c r="I164" s="2"/>
      <c r="J164" s="2"/>
      <c r="K164" s="2"/>
      <c r="L164" s="2"/>
      <c r="M164" s="2"/>
      <c r="N164" s="2"/>
      <c r="O164" s="2"/>
      <c r="P164" s="2"/>
      <c r="Q164" s="2"/>
      <c r="R164" s="4"/>
      <c r="S164" s="4"/>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row>
    <row r="165" spans="1:50" x14ac:dyDescent="0.15">
      <c r="A165" s="4"/>
      <c r="B165" s="2"/>
      <c r="C165" s="2"/>
      <c r="D165" s="2"/>
      <c r="E165" s="2"/>
      <c r="F165" s="2"/>
      <c r="G165" s="2"/>
      <c r="H165" s="2"/>
      <c r="I165" s="2"/>
      <c r="J165" s="2"/>
      <c r="K165" s="2"/>
      <c r="L165" s="2"/>
      <c r="M165" s="2"/>
      <c r="N165" s="2"/>
      <c r="O165" s="2"/>
      <c r="P165" s="2"/>
      <c r="Q165" s="2"/>
      <c r="R165" s="4"/>
      <c r="S165" s="4"/>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row>
    <row r="166" spans="1:50" x14ac:dyDescent="0.15">
      <c r="A166" s="4"/>
      <c r="B166" s="2"/>
      <c r="C166" s="2"/>
      <c r="D166" s="2"/>
      <c r="E166" s="2"/>
      <c r="F166" s="2"/>
      <c r="G166" s="2"/>
      <c r="H166" s="2"/>
      <c r="I166" s="2"/>
      <c r="J166" s="2"/>
      <c r="K166" s="2"/>
      <c r="L166" s="2"/>
      <c r="M166" s="2"/>
      <c r="N166" s="2"/>
      <c r="O166" s="2"/>
      <c r="P166" s="2"/>
      <c r="Q166" s="2"/>
      <c r="R166" s="4"/>
      <c r="S166" s="4"/>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row>
    <row r="167" spans="1:50" x14ac:dyDescent="0.15">
      <c r="A167" s="4"/>
      <c r="B167" s="2"/>
      <c r="C167" s="2"/>
      <c r="D167" s="2"/>
      <c r="E167" s="2"/>
      <c r="F167" s="2"/>
      <c r="G167" s="2"/>
      <c r="H167" s="2"/>
      <c r="I167" s="2"/>
      <c r="J167" s="2"/>
      <c r="K167" s="2"/>
      <c r="L167" s="2"/>
      <c r="M167" s="2"/>
      <c r="N167" s="2"/>
      <c r="O167" s="2"/>
      <c r="P167" s="2"/>
      <c r="Q167" s="2"/>
      <c r="R167" s="4"/>
      <c r="S167" s="4"/>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row>
    <row r="168" spans="1:50" x14ac:dyDescent="0.15">
      <c r="A168" s="4"/>
      <c r="B168" s="2"/>
      <c r="C168" s="2"/>
      <c r="D168" s="2"/>
      <c r="E168" s="2"/>
      <c r="F168" s="2"/>
      <c r="G168" s="2"/>
      <c r="H168" s="2"/>
      <c r="I168" s="2"/>
      <c r="J168" s="2"/>
      <c r="K168" s="2"/>
      <c r="L168" s="2"/>
      <c r="M168" s="2"/>
      <c r="N168" s="2"/>
      <c r="O168" s="2"/>
      <c r="P168" s="2"/>
      <c r="Q168" s="2"/>
      <c r="R168" s="4"/>
      <c r="S168" s="4"/>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row>
    <row r="169" spans="1:50" x14ac:dyDescent="0.15">
      <c r="A169" s="4"/>
      <c r="B169" s="4"/>
      <c r="C169" s="4"/>
      <c r="D169" s="4"/>
      <c r="E169" s="4"/>
      <c r="F169" s="4"/>
      <c r="G169" s="4"/>
      <c r="H169" s="4"/>
      <c r="I169" s="4"/>
      <c r="J169" s="4"/>
      <c r="K169" s="4"/>
      <c r="L169" s="4"/>
      <c r="M169" s="4"/>
      <c r="N169" s="4"/>
      <c r="O169" s="4"/>
      <c r="P169" s="4"/>
      <c r="Q169" s="4"/>
      <c r="R169" s="16"/>
      <c r="S169" s="4"/>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row>
    <row r="170" spans="1:50" x14ac:dyDescent="0.15">
      <c r="A170" s="4"/>
      <c r="B170" s="4"/>
      <c r="C170" s="4"/>
      <c r="D170" s="4"/>
      <c r="E170" s="4"/>
      <c r="F170" s="4"/>
      <c r="G170" s="4"/>
      <c r="H170" s="4"/>
      <c r="I170" s="4"/>
      <c r="J170" s="4"/>
      <c r="K170" s="4"/>
      <c r="L170" s="4"/>
      <c r="M170" s="4"/>
      <c r="N170" s="4"/>
      <c r="O170" s="4"/>
      <c r="P170" s="4"/>
      <c r="Q170" s="4"/>
      <c r="R170" s="16"/>
      <c r="S170" s="4"/>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row>
    <row r="171" spans="1:50" x14ac:dyDescent="0.15">
      <c r="A171" s="4"/>
      <c r="B171" s="1311"/>
      <c r="C171" s="1294"/>
      <c r="D171" s="1294"/>
      <c r="E171" s="1294"/>
      <c r="F171" s="1294"/>
      <c r="G171" s="1294"/>
      <c r="H171" s="1294"/>
      <c r="I171" s="1294"/>
      <c r="J171" s="1294"/>
      <c r="K171" s="1294"/>
      <c r="L171" s="1294"/>
      <c r="M171" s="1294"/>
      <c r="N171" s="1294"/>
      <c r="O171" s="1294"/>
      <c r="P171" s="1294"/>
      <c r="Q171" s="1295"/>
      <c r="R171" s="135"/>
      <c r="S171" s="4"/>
      <c r="T171" s="4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row>
    <row r="172" spans="1:50" ht="20" x14ac:dyDescent="0.2">
      <c r="A172" s="19">
        <v>3</v>
      </c>
      <c r="B172" s="1250"/>
      <c r="C172" s="20" t="str">
        <f>$B$2</f>
        <v>CAED GESTION</v>
      </c>
      <c r="D172" s="20"/>
      <c r="E172" s="20"/>
      <c r="F172" s="2875" t="s">
        <v>461</v>
      </c>
      <c r="G172" s="2875"/>
      <c r="H172" s="2875"/>
      <c r="I172" s="2875"/>
      <c r="J172" s="2875"/>
      <c r="K172" s="2875"/>
      <c r="L172" s="2875"/>
      <c r="M172" s="2875"/>
      <c r="N172" s="2875"/>
      <c r="O172" s="2875"/>
      <c r="P172" s="21">
        <f>'1'!$E$15</f>
        <v>2023</v>
      </c>
      <c r="Q172" s="1359"/>
      <c r="R172" s="1353"/>
      <c r="S172" s="4"/>
      <c r="T172" s="4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row>
    <row r="173" spans="1:50" ht="30" customHeight="1" x14ac:dyDescent="0.15">
      <c r="A173" s="4"/>
      <c r="B173" s="1250"/>
      <c r="C173" s="22"/>
      <c r="D173" s="22"/>
      <c r="E173" s="22"/>
      <c r="F173" s="22"/>
      <c r="G173" s="22"/>
      <c r="H173" s="22"/>
      <c r="I173" s="22"/>
      <c r="J173" s="22"/>
      <c r="K173" s="22"/>
      <c r="L173" s="22"/>
      <c r="M173" s="22"/>
      <c r="N173" s="22"/>
      <c r="O173" s="22"/>
      <c r="P173" s="22"/>
      <c r="Q173" s="1297"/>
      <c r="R173" s="135"/>
      <c r="S173" s="4"/>
      <c r="T173" s="4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row>
    <row r="174" spans="1:50" ht="18" x14ac:dyDescent="0.2">
      <c r="A174" s="4"/>
      <c r="B174" s="1250"/>
      <c r="C174" s="1350" t="s">
        <v>388</v>
      </c>
      <c r="D174" s="1351"/>
      <c r="E174" s="1352" t="str">
        <f t="shared" ref="E174:P174" si="12">E122</f>
        <v>ENE</v>
      </c>
      <c r="F174" s="1352" t="str">
        <f t="shared" si="12"/>
        <v>FEB</v>
      </c>
      <c r="G174" s="1352" t="str">
        <f t="shared" si="12"/>
        <v>MAR</v>
      </c>
      <c r="H174" s="1352" t="str">
        <f t="shared" si="12"/>
        <v>ABR</v>
      </c>
      <c r="I174" s="1352" t="str">
        <f t="shared" si="12"/>
        <v>MAY</v>
      </c>
      <c r="J174" s="1352" t="str">
        <f t="shared" si="12"/>
        <v>JUN</v>
      </c>
      <c r="K174" s="1352" t="str">
        <f t="shared" si="12"/>
        <v>JUL</v>
      </c>
      <c r="L174" s="1352" t="str">
        <f t="shared" si="12"/>
        <v>AGO</v>
      </c>
      <c r="M174" s="1352" t="str">
        <f t="shared" si="12"/>
        <v>SEPT</v>
      </c>
      <c r="N174" s="1352" t="str">
        <f t="shared" si="12"/>
        <v>OCT</v>
      </c>
      <c r="O174" s="1352" t="str">
        <f t="shared" si="12"/>
        <v>NOV</v>
      </c>
      <c r="P174" s="1352" t="str">
        <f t="shared" si="12"/>
        <v xml:space="preserve"> DIC</v>
      </c>
      <c r="Q174" s="1340"/>
      <c r="R174" s="1354"/>
      <c r="S174" s="4"/>
      <c r="T174" s="4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row>
    <row r="175" spans="1:50" ht="16" x14ac:dyDescent="0.2">
      <c r="A175" s="4"/>
      <c r="B175" s="1250"/>
      <c r="C175" s="29"/>
      <c r="D175" s="282"/>
      <c r="E175" s="38"/>
      <c r="F175" s="38"/>
      <c r="G175" s="38"/>
      <c r="H175" s="38"/>
      <c r="I175" s="38"/>
      <c r="J175" s="38"/>
      <c r="K175" s="38"/>
      <c r="L175" s="38"/>
      <c r="M175" s="38"/>
      <c r="N175" s="38"/>
      <c r="O175" s="38"/>
      <c r="P175" s="38"/>
      <c r="Q175" s="1341"/>
      <c r="R175" s="1355"/>
      <c r="S175" s="4"/>
      <c r="T175" s="4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row>
    <row r="176" spans="1:50" ht="16" x14ac:dyDescent="0.2">
      <c r="A176" s="4"/>
      <c r="B176" s="1250"/>
      <c r="C176" s="268" t="s">
        <v>99</v>
      </c>
      <c r="D176" s="48"/>
      <c r="E176" s="267">
        <f t="shared" ref="E176:P176" si="13">E110</f>
        <v>113134.2</v>
      </c>
      <c r="F176" s="267">
        <f t="shared" si="13"/>
        <v>110426.70000000001</v>
      </c>
      <c r="G176" s="267">
        <f t="shared" si="13"/>
        <v>114263.6</v>
      </c>
      <c r="H176" s="267">
        <f t="shared" si="13"/>
        <v>119394</v>
      </c>
      <c r="I176" s="267">
        <f t="shared" si="13"/>
        <v>124296.3</v>
      </c>
      <c r="J176" s="267">
        <f t="shared" si="13"/>
        <v>123698.6</v>
      </c>
      <c r="K176" s="267">
        <f t="shared" si="13"/>
        <v>117169</v>
      </c>
      <c r="L176" s="267">
        <f t="shared" si="13"/>
        <v>115338.30000000002</v>
      </c>
      <c r="M176" s="267">
        <f t="shared" si="13"/>
        <v>112860.6</v>
      </c>
      <c r="N176" s="267">
        <f t="shared" si="13"/>
        <v>115939.00000000001</v>
      </c>
      <c r="O176" s="267">
        <f t="shared" si="13"/>
        <v>119371.30000000002</v>
      </c>
      <c r="P176" s="267">
        <f t="shared" si="13"/>
        <v>122543.60000000002</v>
      </c>
      <c r="Q176" s="1342"/>
      <c r="R176" s="1356"/>
      <c r="S176" s="4"/>
      <c r="T176" s="4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row>
    <row r="177" spans="1:50" ht="5" customHeight="1" x14ac:dyDescent="0.2">
      <c r="A177" s="4"/>
      <c r="B177" s="1250"/>
      <c r="C177" s="29"/>
      <c r="D177" s="282"/>
      <c r="E177" s="38"/>
      <c r="F177" s="38"/>
      <c r="G177" s="38"/>
      <c r="H177" s="38"/>
      <c r="I177" s="38"/>
      <c r="J177" s="38"/>
      <c r="K177" s="38"/>
      <c r="L177" s="38"/>
      <c r="M177" s="38"/>
      <c r="N177" s="38"/>
      <c r="O177" s="38"/>
      <c r="P177" s="38"/>
      <c r="Q177" s="1343"/>
      <c r="R177" s="1357"/>
      <c r="S177" s="4"/>
      <c r="T177" s="4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row>
    <row r="178" spans="1:50" ht="14" x14ac:dyDescent="0.15">
      <c r="A178" s="4"/>
      <c r="B178" s="1250"/>
      <c r="C178" s="263" t="s">
        <v>103</v>
      </c>
      <c r="D178" s="278">
        <f t="shared" ref="D178:P178" si="14">D112</f>
        <v>0</v>
      </c>
      <c r="E178" s="279">
        <f t="shared" si="14"/>
        <v>0</v>
      </c>
      <c r="F178" s="279">
        <f t="shared" si="14"/>
        <v>0</v>
      </c>
      <c r="G178" s="279">
        <f t="shared" si="14"/>
        <v>0</v>
      </c>
      <c r="H178" s="279">
        <f t="shared" si="14"/>
        <v>0</v>
      </c>
      <c r="I178" s="279">
        <f t="shared" si="14"/>
        <v>0</v>
      </c>
      <c r="J178" s="279">
        <f t="shared" si="14"/>
        <v>0</v>
      </c>
      <c r="K178" s="279">
        <f t="shared" si="14"/>
        <v>0</v>
      </c>
      <c r="L178" s="279">
        <f t="shared" si="14"/>
        <v>0</v>
      </c>
      <c r="M178" s="279">
        <f t="shared" si="14"/>
        <v>0</v>
      </c>
      <c r="N178" s="279">
        <f t="shared" si="14"/>
        <v>0</v>
      </c>
      <c r="O178" s="279">
        <f t="shared" si="14"/>
        <v>0</v>
      </c>
      <c r="P178" s="279">
        <f t="shared" si="14"/>
        <v>0</v>
      </c>
      <c r="Q178" s="1342"/>
      <c r="R178" s="1356"/>
      <c r="S178" s="4"/>
      <c r="T178" s="4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row>
    <row r="179" spans="1:50" ht="14" x14ac:dyDescent="0.15">
      <c r="A179" s="4"/>
      <c r="B179" s="1250"/>
      <c r="C179" s="263" t="str">
        <f t="shared" ref="C179:P179" si="15">C113</f>
        <v>Realizable</v>
      </c>
      <c r="D179" s="278">
        <f t="shared" si="15"/>
        <v>0</v>
      </c>
      <c r="E179" s="279">
        <f t="shared" si="15"/>
        <v>58602.7</v>
      </c>
      <c r="F179" s="279">
        <f t="shared" si="15"/>
        <v>58470.400000000001</v>
      </c>
      <c r="G179" s="279">
        <f t="shared" si="15"/>
        <v>58000</v>
      </c>
      <c r="H179" s="279">
        <f t="shared" si="15"/>
        <v>58000</v>
      </c>
      <c r="I179" s="279">
        <f t="shared" si="15"/>
        <v>58000</v>
      </c>
      <c r="J179" s="279">
        <f t="shared" si="15"/>
        <v>58000</v>
      </c>
      <c r="K179" s="279">
        <f t="shared" si="15"/>
        <v>58000</v>
      </c>
      <c r="L179" s="279">
        <f t="shared" si="15"/>
        <v>58000</v>
      </c>
      <c r="M179" s="279">
        <f t="shared" si="15"/>
        <v>58000</v>
      </c>
      <c r="N179" s="279">
        <f t="shared" si="15"/>
        <v>58000</v>
      </c>
      <c r="O179" s="279">
        <f t="shared" si="15"/>
        <v>58000</v>
      </c>
      <c r="P179" s="279">
        <f t="shared" si="15"/>
        <v>58000</v>
      </c>
      <c r="Q179" s="1342"/>
      <c r="R179" s="1356"/>
      <c r="S179" s="4"/>
      <c r="T179" s="4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row>
    <row r="180" spans="1:50" ht="14" x14ac:dyDescent="0.15">
      <c r="A180" s="4"/>
      <c r="B180" s="1250"/>
      <c r="C180" s="1334" t="str">
        <f t="shared" ref="C180:P180" si="16">C114</f>
        <v>Clientes</v>
      </c>
      <c r="D180" s="1344">
        <f t="shared" si="16"/>
        <v>0</v>
      </c>
      <c r="E180" s="1347">
        <f t="shared" si="16"/>
        <v>0</v>
      </c>
      <c r="F180" s="290">
        <f t="shared" si="16"/>
        <v>0</v>
      </c>
      <c r="G180" s="290">
        <f t="shared" si="16"/>
        <v>0</v>
      </c>
      <c r="H180" s="290">
        <f t="shared" si="16"/>
        <v>0</v>
      </c>
      <c r="I180" s="290">
        <f t="shared" si="16"/>
        <v>0</v>
      </c>
      <c r="J180" s="290">
        <f t="shared" si="16"/>
        <v>0</v>
      </c>
      <c r="K180" s="290">
        <f t="shared" si="16"/>
        <v>0</v>
      </c>
      <c r="L180" s="290">
        <f t="shared" si="16"/>
        <v>0</v>
      </c>
      <c r="M180" s="290">
        <f t="shared" si="16"/>
        <v>0</v>
      </c>
      <c r="N180" s="290">
        <f t="shared" si="16"/>
        <v>0</v>
      </c>
      <c r="O180" s="290">
        <f t="shared" si="16"/>
        <v>0</v>
      </c>
      <c r="P180" s="290">
        <f t="shared" si="16"/>
        <v>0</v>
      </c>
      <c r="Q180" s="1342"/>
      <c r="R180" s="1356"/>
      <c r="S180" s="4"/>
      <c r="T180" s="4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row>
    <row r="181" spans="1:50" ht="16" x14ac:dyDescent="0.2">
      <c r="A181" s="4"/>
      <c r="B181" s="1313"/>
      <c r="C181" s="1334" t="str">
        <f t="shared" ref="C181:P181" si="17">C115</f>
        <v>Otros</v>
      </c>
      <c r="D181" s="37">
        <f t="shared" si="17"/>
        <v>0</v>
      </c>
      <c r="E181" s="290">
        <f t="shared" si="17"/>
        <v>58602.7</v>
      </c>
      <c r="F181" s="290">
        <f t="shared" si="17"/>
        <v>58470.400000000001</v>
      </c>
      <c r="G181" s="290">
        <f t="shared" si="17"/>
        <v>58000</v>
      </c>
      <c r="H181" s="290">
        <f t="shared" si="17"/>
        <v>58000</v>
      </c>
      <c r="I181" s="290">
        <f t="shared" si="17"/>
        <v>58000</v>
      </c>
      <c r="J181" s="290">
        <f t="shared" si="17"/>
        <v>58000</v>
      </c>
      <c r="K181" s="290">
        <f t="shared" si="17"/>
        <v>58000</v>
      </c>
      <c r="L181" s="290">
        <f t="shared" si="17"/>
        <v>58000</v>
      </c>
      <c r="M181" s="290">
        <f t="shared" si="17"/>
        <v>58000</v>
      </c>
      <c r="N181" s="290">
        <f t="shared" si="17"/>
        <v>58000</v>
      </c>
      <c r="O181" s="290">
        <f t="shared" si="17"/>
        <v>58000</v>
      </c>
      <c r="P181" s="290">
        <f t="shared" si="17"/>
        <v>58000</v>
      </c>
      <c r="Q181" s="1342"/>
      <c r="R181" s="1356"/>
      <c r="S181" s="4"/>
      <c r="T181" s="4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row>
    <row r="182" spans="1:50" ht="14" x14ac:dyDescent="0.15">
      <c r="A182" s="4"/>
      <c r="B182" s="1250"/>
      <c r="C182" s="263" t="str">
        <f t="shared" ref="C182:P182" si="18">C116</f>
        <v>Disponible Tesorería</v>
      </c>
      <c r="D182" s="263">
        <f t="shared" si="18"/>
        <v>0</v>
      </c>
      <c r="E182" s="279">
        <f t="shared" si="18"/>
        <v>54531.5</v>
      </c>
      <c r="F182" s="279">
        <f t="shared" si="18"/>
        <v>51956.3</v>
      </c>
      <c r="G182" s="279">
        <f t="shared" si="18"/>
        <v>56263.600000000006</v>
      </c>
      <c r="H182" s="279">
        <f t="shared" si="18"/>
        <v>61394.000000000007</v>
      </c>
      <c r="I182" s="279">
        <f t="shared" si="18"/>
        <v>66296.3</v>
      </c>
      <c r="J182" s="279">
        <f t="shared" si="18"/>
        <v>65698.600000000006</v>
      </c>
      <c r="K182" s="279">
        <f t="shared" si="18"/>
        <v>59169.000000000007</v>
      </c>
      <c r="L182" s="279">
        <f t="shared" si="18"/>
        <v>57338.30000000001</v>
      </c>
      <c r="M182" s="279">
        <f t="shared" si="18"/>
        <v>54860.600000000013</v>
      </c>
      <c r="N182" s="279">
        <f t="shared" si="18"/>
        <v>57939.000000000015</v>
      </c>
      <c r="O182" s="279">
        <f t="shared" si="18"/>
        <v>61371.300000000017</v>
      </c>
      <c r="P182" s="279">
        <f t="shared" si="18"/>
        <v>64543.60000000002</v>
      </c>
      <c r="Q182" s="1360"/>
      <c r="R182" s="1357"/>
      <c r="S182" s="4"/>
      <c r="T182" s="4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row>
    <row r="183" spans="1:50" ht="15" customHeight="1" x14ac:dyDescent="0.15">
      <c r="A183" s="4"/>
      <c r="B183" s="1250"/>
      <c r="C183" s="285"/>
      <c r="D183" s="43"/>
      <c r="E183" s="279"/>
      <c r="F183" s="279"/>
      <c r="G183" s="279"/>
      <c r="H183" s="279"/>
      <c r="I183" s="279"/>
      <c r="J183" s="279"/>
      <c r="K183" s="279"/>
      <c r="L183" s="279"/>
      <c r="M183" s="279"/>
      <c r="N183" s="279"/>
      <c r="O183" s="279"/>
      <c r="P183" s="279"/>
      <c r="Q183" s="1342"/>
      <c r="R183" s="1356"/>
      <c r="S183" s="4"/>
      <c r="T183" s="4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row>
    <row r="184" spans="1:50" ht="16" x14ac:dyDescent="0.2">
      <c r="A184" s="4"/>
      <c r="B184" s="1250"/>
      <c r="C184" s="268" t="s">
        <v>100</v>
      </c>
      <c r="D184" s="48"/>
      <c r="E184" s="267">
        <f t="shared" ref="E184:P184" si="19">E102</f>
        <v>2500</v>
      </c>
      <c r="F184" s="267">
        <f t="shared" si="19"/>
        <v>2500</v>
      </c>
      <c r="G184" s="267">
        <f t="shared" si="19"/>
        <v>2500</v>
      </c>
      <c r="H184" s="267">
        <f t="shared" si="19"/>
        <v>2500</v>
      </c>
      <c r="I184" s="267">
        <f t="shared" si="19"/>
        <v>2500</v>
      </c>
      <c r="J184" s="267">
        <f t="shared" si="19"/>
        <v>2500</v>
      </c>
      <c r="K184" s="267">
        <f t="shared" si="19"/>
        <v>2500</v>
      </c>
      <c r="L184" s="267">
        <f t="shared" si="19"/>
        <v>2500</v>
      </c>
      <c r="M184" s="267">
        <f t="shared" si="19"/>
        <v>2500</v>
      </c>
      <c r="N184" s="267">
        <f t="shared" si="19"/>
        <v>2500</v>
      </c>
      <c r="O184" s="267">
        <f t="shared" si="19"/>
        <v>2500</v>
      </c>
      <c r="P184" s="267">
        <f t="shared" si="19"/>
        <v>2500</v>
      </c>
      <c r="Q184" s="1342"/>
      <c r="R184" s="1356"/>
      <c r="S184" s="4"/>
      <c r="T184" s="4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row>
    <row r="185" spans="1:50" ht="5" customHeight="1" x14ac:dyDescent="0.15">
      <c r="A185" s="4"/>
      <c r="B185" s="1250"/>
      <c r="C185" s="263"/>
      <c r="D185" s="43"/>
      <c r="E185" s="279"/>
      <c r="F185" s="279"/>
      <c r="G185" s="279"/>
      <c r="H185" s="279"/>
      <c r="I185" s="279"/>
      <c r="J185" s="279"/>
      <c r="K185" s="279"/>
      <c r="L185" s="279"/>
      <c r="M185" s="279"/>
      <c r="N185" s="279"/>
      <c r="O185" s="279"/>
      <c r="P185" s="279"/>
      <c r="Q185" s="1342"/>
      <c r="R185" s="1356"/>
      <c r="S185" s="4"/>
      <c r="T185" s="4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row>
    <row r="186" spans="1:50" ht="14" x14ac:dyDescent="0.15">
      <c r="A186" s="4"/>
      <c r="B186" s="1250"/>
      <c r="C186" s="263" t="s">
        <v>255</v>
      </c>
      <c r="D186" s="278">
        <f t="shared" ref="D186:P186" si="20">D104</f>
        <v>0</v>
      </c>
      <c r="E186" s="279">
        <f t="shared" si="20"/>
        <v>2500</v>
      </c>
      <c r="F186" s="279">
        <f t="shared" si="20"/>
        <v>2500</v>
      </c>
      <c r="G186" s="279">
        <f t="shared" si="20"/>
        <v>2500</v>
      </c>
      <c r="H186" s="279">
        <f t="shared" si="20"/>
        <v>2500</v>
      </c>
      <c r="I186" s="279">
        <f t="shared" si="20"/>
        <v>2500</v>
      </c>
      <c r="J186" s="279">
        <f t="shared" si="20"/>
        <v>2500</v>
      </c>
      <c r="K186" s="279">
        <f t="shared" si="20"/>
        <v>2500</v>
      </c>
      <c r="L186" s="279">
        <f t="shared" si="20"/>
        <v>2500</v>
      </c>
      <c r="M186" s="279">
        <f t="shared" si="20"/>
        <v>2500</v>
      </c>
      <c r="N186" s="279">
        <f t="shared" si="20"/>
        <v>2500</v>
      </c>
      <c r="O186" s="279">
        <f t="shared" si="20"/>
        <v>2500</v>
      </c>
      <c r="P186" s="279">
        <f t="shared" si="20"/>
        <v>2500</v>
      </c>
      <c r="Q186" s="1342"/>
      <c r="R186" s="1356"/>
      <c r="S186" s="4"/>
      <c r="T186" s="4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row>
    <row r="187" spans="1:50" ht="14" x14ac:dyDescent="0.15">
      <c r="A187" s="4"/>
      <c r="B187" s="1250"/>
      <c r="C187" s="263" t="s">
        <v>101</v>
      </c>
      <c r="D187" s="278">
        <f t="shared" ref="D187:P187" si="21">D105</f>
        <v>0</v>
      </c>
      <c r="E187" s="279">
        <f t="shared" si="21"/>
        <v>0</v>
      </c>
      <c r="F187" s="279">
        <f t="shared" si="21"/>
        <v>0</v>
      </c>
      <c r="G187" s="279">
        <f t="shared" si="21"/>
        <v>0</v>
      </c>
      <c r="H187" s="279">
        <f t="shared" si="21"/>
        <v>0</v>
      </c>
      <c r="I187" s="279">
        <f t="shared" si="21"/>
        <v>0</v>
      </c>
      <c r="J187" s="279">
        <f t="shared" si="21"/>
        <v>0</v>
      </c>
      <c r="K187" s="279">
        <f t="shared" si="21"/>
        <v>0</v>
      </c>
      <c r="L187" s="279">
        <f t="shared" si="21"/>
        <v>0</v>
      </c>
      <c r="M187" s="279">
        <f t="shared" si="21"/>
        <v>0</v>
      </c>
      <c r="N187" s="279">
        <f t="shared" si="21"/>
        <v>0</v>
      </c>
      <c r="O187" s="279">
        <f t="shared" si="21"/>
        <v>0</v>
      </c>
      <c r="P187" s="279">
        <f t="shared" si="21"/>
        <v>0</v>
      </c>
      <c r="Q187" s="1342"/>
      <c r="R187" s="1357"/>
      <c r="S187" s="4"/>
      <c r="T187" s="4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row>
    <row r="188" spans="1:50" ht="14" x14ac:dyDescent="0.15">
      <c r="A188" s="4"/>
      <c r="B188" s="1250"/>
      <c r="C188" s="263" t="s">
        <v>313</v>
      </c>
      <c r="D188" s="1344">
        <f t="shared" ref="D188:P188" si="22">D106</f>
        <v>0</v>
      </c>
      <c r="E188" s="278">
        <f t="shared" si="22"/>
        <v>0</v>
      </c>
      <c r="F188" s="279">
        <f t="shared" si="22"/>
        <v>0</v>
      </c>
      <c r="G188" s="279">
        <f t="shared" si="22"/>
        <v>0</v>
      </c>
      <c r="H188" s="279">
        <f t="shared" si="22"/>
        <v>0</v>
      </c>
      <c r="I188" s="279">
        <f t="shared" si="22"/>
        <v>0</v>
      </c>
      <c r="J188" s="279">
        <f t="shared" si="22"/>
        <v>0</v>
      </c>
      <c r="K188" s="279">
        <f t="shared" si="22"/>
        <v>0</v>
      </c>
      <c r="L188" s="279">
        <f t="shared" si="22"/>
        <v>0</v>
      </c>
      <c r="M188" s="279">
        <f t="shared" si="22"/>
        <v>0</v>
      </c>
      <c r="N188" s="279">
        <f t="shared" si="22"/>
        <v>0</v>
      </c>
      <c r="O188" s="279">
        <f t="shared" si="22"/>
        <v>0</v>
      </c>
      <c r="P188" s="279">
        <f t="shared" si="22"/>
        <v>0</v>
      </c>
      <c r="Q188" s="1342"/>
      <c r="R188" s="1356"/>
      <c r="S188" s="4"/>
      <c r="T188" s="4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row>
    <row r="189" spans="1:50" ht="14" x14ac:dyDescent="0.15">
      <c r="A189" s="4"/>
      <c r="B189" s="1250"/>
      <c r="C189" s="263" t="str">
        <f t="shared" ref="C189:P189" si="23">C107</f>
        <v>Gastos Amortizables</v>
      </c>
      <c r="D189" s="37">
        <f t="shared" si="23"/>
        <v>0</v>
      </c>
      <c r="E189" s="279">
        <f t="shared" si="23"/>
        <v>0</v>
      </c>
      <c r="F189" s="279">
        <f t="shared" si="23"/>
        <v>0</v>
      </c>
      <c r="G189" s="279">
        <f t="shared" si="23"/>
        <v>0</v>
      </c>
      <c r="H189" s="279">
        <f t="shared" si="23"/>
        <v>0</v>
      </c>
      <c r="I189" s="279">
        <f t="shared" si="23"/>
        <v>0</v>
      </c>
      <c r="J189" s="279">
        <f t="shared" si="23"/>
        <v>0</v>
      </c>
      <c r="K189" s="279">
        <f t="shared" si="23"/>
        <v>0</v>
      </c>
      <c r="L189" s="279">
        <f t="shared" si="23"/>
        <v>0</v>
      </c>
      <c r="M189" s="279">
        <f t="shared" si="23"/>
        <v>0</v>
      </c>
      <c r="N189" s="279">
        <f t="shared" si="23"/>
        <v>0</v>
      </c>
      <c r="O189" s="279">
        <f t="shared" si="23"/>
        <v>0</v>
      </c>
      <c r="P189" s="279">
        <f t="shared" si="23"/>
        <v>0</v>
      </c>
      <c r="Q189" s="1342"/>
      <c r="R189" s="1356"/>
      <c r="S189" s="4"/>
      <c r="T189" s="4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row>
    <row r="190" spans="1:50" ht="14" x14ac:dyDescent="0.15">
      <c r="A190" s="4"/>
      <c r="B190" s="1250"/>
      <c r="C190" s="263" t="str">
        <f t="shared" ref="C190:P190" si="24">C108</f>
        <v>Menos amortizaciones (total)</v>
      </c>
      <c r="D190" s="263">
        <f t="shared" si="24"/>
        <v>0</v>
      </c>
      <c r="E190" s="279">
        <f t="shared" si="24"/>
        <v>0</v>
      </c>
      <c r="F190" s="279">
        <f t="shared" si="24"/>
        <v>0</v>
      </c>
      <c r="G190" s="279">
        <f t="shared" si="24"/>
        <v>0</v>
      </c>
      <c r="H190" s="279">
        <f t="shared" si="24"/>
        <v>0</v>
      </c>
      <c r="I190" s="279">
        <f t="shared" si="24"/>
        <v>0</v>
      </c>
      <c r="J190" s="279">
        <f t="shared" si="24"/>
        <v>0</v>
      </c>
      <c r="K190" s="279">
        <f t="shared" si="24"/>
        <v>0</v>
      </c>
      <c r="L190" s="279">
        <f t="shared" si="24"/>
        <v>0</v>
      </c>
      <c r="M190" s="279">
        <f t="shared" si="24"/>
        <v>0</v>
      </c>
      <c r="N190" s="279">
        <f t="shared" si="24"/>
        <v>0</v>
      </c>
      <c r="O190" s="279">
        <f t="shared" si="24"/>
        <v>0</v>
      </c>
      <c r="P190" s="279">
        <f t="shared" si="24"/>
        <v>0</v>
      </c>
      <c r="Q190" s="1360"/>
      <c r="R190" s="4"/>
      <c r="S190" s="4"/>
      <c r="T190" s="4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row>
    <row r="191" spans="1:50" ht="15" customHeight="1" x14ac:dyDescent="0.2">
      <c r="A191" s="4"/>
      <c r="B191" s="1250"/>
      <c r="C191" s="29"/>
      <c r="D191" s="282"/>
      <c r="E191" s="38"/>
      <c r="F191" s="38"/>
      <c r="G191" s="38"/>
      <c r="H191" s="38"/>
      <c r="I191" s="38"/>
      <c r="J191" s="38"/>
      <c r="K191" s="38"/>
      <c r="L191" s="38"/>
      <c r="M191" s="38"/>
      <c r="N191" s="38"/>
      <c r="O191" s="38"/>
      <c r="P191" s="38"/>
      <c r="Q191" s="1343"/>
      <c r="R191" s="1357"/>
      <c r="S191" s="4"/>
      <c r="T191" s="4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row>
    <row r="192" spans="1:50" ht="18" x14ac:dyDescent="0.2">
      <c r="A192" s="4"/>
      <c r="B192" s="1250"/>
      <c r="C192" s="1336" t="s">
        <v>104</v>
      </c>
      <c r="D192" s="48"/>
      <c r="E192" s="267">
        <f t="shared" ref="E192:P192" si="25">E120</f>
        <v>119354.2</v>
      </c>
      <c r="F192" s="267">
        <f t="shared" si="25"/>
        <v>118604.20000000001</v>
      </c>
      <c r="G192" s="267">
        <f t="shared" si="25"/>
        <v>120404.85</v>
      </c>
      <c r="H192" s="267">
        <f t="shared" si="25"/>
        <v>122505.25</v>
      </c>
      <c r="I192" s="267">
        <f t="shared" si="25"/>
        <v>126796.3</v>
      </c>
      <c r="J192" s="267">
        <f t="shared" si="25"/>
        <v>126198.6</v>
      </c>
      <c r="K192" s="267">
        <f t="shared" si="25"/>
        <v>120921.5</v>
      </c>
      <c r="L192" s="267">
        <f t="shared" si="25"/>
        <v>120298.30000000002</v>
      </c>
      <c r="M192" s="267">
        <f t="shared" si="25"/>
        <v>119778.1</v>
      </c>
      <c r="N192" s="267">
        <f t="shared" si="25"/>
        <v>121326.50000000001</v>
      </c>
      <c r="O192" s="267">
        <f t="shared" si="25"/>
        <v>123228.80000000002</v>
      </c>
      <c r="P192" s="267">
        <f t="shared" si="25"/>
        <v>125043.60000000002</v>
      </c>
      <c r="Q192" s="1342"/>
      <c r="R192" s="1356"/>
      <c r="S192" s="4"/>
      <c r="T192" s="4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row>
    <row r="193" spans="1:50" ht="30" customHeight="1" x14ac:dyDescent="0.15">
      <c r="A193" s="4"/>
      <c r="B193" s="1250"/>
      <c r="C193" s="263"/>
      <c r="D193" s="43"/>
      <c r="E193" s="279"/>
      <c r="F193" s="279"/>
      <c r="G193" s="279"/>
      <c r="H193" s="279"/>
      <c r="I193" s="279"/>
      <c r="J193" s="279"/>
      <c r="K193" s="279"/>
      <c r="L193" s="279"/>
      <c r="M193" s="279"/>
      <c r="N193" s="279"/>
      <c r="O193" s="279"/>
      <c r="P193" s="279"/>
      <c r="Q193" s="1342"/>
      <c r="R193" s="1356"/>
      <c r="S193" s="4"/>
      <c r="T193" s="4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row>
    <row r="194" spans="1:50" ht="18" x14ac:dyDescent="0.2">
      <c r="A194" s="4"/>
      <c r="B194" s="1250"/>
      <c r="C194" s="1350" t="s">
        <v>105</v>
      </c>
      <c r="D194" s="1351">
        <f>D174</f>
        <v>0</v>
      </c>
      <c r="E194" s="1352" t="str">
        <f t="shared" ref="E194:P194" si="26">E122</f>
        <v>ENE</v>
      </c>
      <c r="F194" s="1352" t="str">
        <f t="shared" si="26"/>
        <v>FEB</v>
      </c>
      <c r="G194" s="1352" t="str">
        <f t="shared" si="26"/>
        <v>MAR</v>
      </c>
      <c r="H194" s="1352" t="str">
        <f t="shared" si="26"/>
        <v>ABR</v>
      </c>
      <c r="I194" s="1352" t="str">
        <f t="shared" si="26"/>
        <v>MAY</v>
      </c>
      <c r="J194" s="1352" t="str">
        <f t="shared" si="26"/>
        <v>JUN</v>
      </c>
      <c r="K194" s="1352" t="str">
        <f t="shared" si="26"/>
        <v>JUL</v>
      </c>
      <c r="L194" s="1352" t="str">
        <f t="shared" si="26"/>
        <v>AGO</v>
      </c>
      <c r="M194" s="1352" t="str">
        <f t="shared" si="26"/>
        <v>SEPT</v>
      </c>
      <c r="N194" s="1352" t="str">
        <f t="shared" si="26"/>
        <v>OCT</v>
      </c>
      <c r="O194" s="1352" t="str">
        <f t="shared" si="26"/>
        <v>NOV</v>
      </c>
      <c r="P194" s="1352" t="str">
        <f t="shared" si="26"/>
        <v xml:space="preserve"> DIC</v>
      </c>
      <c r="Q194" s="1340"/>
      <c r="R194" s="1356"/>
      <c r="S194" s="4"/>
      <c r="T194" s="4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row>
    <row r="195" spans="1:50" ht="9.75" customHeight="1" x14ac:dyDescent="0.15">
      <c r="A195" s="4"/>
      <c r="B195" s="1250"/>
      <c r="C195" s="263"/>
      <c r="D195" s="2"/>
      <c r="E195" s="279"/>
      <c r="F195" s="279"/>
      <c r="G195" s="279"/>
      <c r="H195" s="279"/>
      <c r="I195" s="279"/>
      <c r="J195" s="279"/>
      <c r="K195" s="279"/>
      <c r="L195" s="279"/>
      <c r="M195" s="279"/>
      <c r="N195" s="279"/>
      <c r="O195" s="279"/>
      <c r="P195" s="279"/>
      <c r="Q195" s="1342"/>
      <c r="R195" s="1356"/>
      <c r="S195" s="4"/>
      <c r="T195" s="4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row>
    <row r="196" spans="1:50" ht="16" x14ac:dyDescent="0.2">
      <c r="A196" s="4"/>
      <c r="B196" s="1250"/>
      <c r="C196" s="268" t="s">
        <v>106</v>
      </c>
      <c r="D196" s="48"/>
      <c r="E196" s="267">
        <f t="shared" ref="E196:P196" si="27">E135</f>
        <v>1354.2</v>
      </c>
      <c r="F196" s="267">
        <f t="shared" si="27"/>
        <v>604.20000000000005</v>
      </c>
      <c r="G196" s="267">
        <f t="shared" si="27"/>
        <v>2404.8499999999995</v>
      </c>
      <c r="H196" s="267">
        <f t="shared" si="27"/>
        <v>4505.25</v>
      </c>
      <c r="I196" s="267">
        <f t="shared" si="27"/>
        <v>7390.05</v>
      </c>
      <c r="J196" s="267">
        <f t="shared" si="27"/>
        <v>7512.3499999999995</v>
      </c>
      <c r="K196" s="267">
        <f t="shared" si="27"/>
        <v>2921.5</v>
      </c>
      <c r="L196" s="267">
        <f t="shared" si="27"/>
        <v>2298.3000000000002</v>
      </c>
      <c r="M196" s="267">
        <f t="shared" si="27"/>
        <v>1778.1000000000001</v>
      </c>
      <c r="N196" s="267">
        <f t="shared" si="27"/>
        <v>3326.5</v>
      </c>
      <c r="O196" s="267">
        <f t="shared" si="27"/>
        <v>5228.7999999999993</v>
      </c>
      <c r="P196" s="267">
        <f t="shared" si="27"/>
        <v>6608.5999999999995</v>
      </c>
      <c r="Q196" s="1342"/>
      <c r="R196" s="1356"/>
      <c r="S196" s="4"/>
      <c r="T196" s="4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row>
    <row r="197" spans="1:50" ht="5" customHeight="1" x14ac:dyDescent="0.2">
      <c r="A197" s="4"/>
      <c r="B197" s="1250"/>
      <c r="C197" s="269"/>
      <c r="D197" s="282"/>
      <c r="E197" s="38"/>
      <c r="F197" s="38"/>
      <c r="G197" s="38"/>
      <c r="H197" s="38"/>
      <c r="I197" s="38"/>
      <c r="J197" s="38"/>
      <c r="K197" s="38"/>
      <c r="L197" s="38"/>
      <c r="M197" s="38"/>
      <c r="N197" s="38"/>
      <c r="O197" s="38"/>
      <c r="P197" s="38"/>
      <c r="Q197" s="1342"/>
      <c r="R197" s="1356"/>
      <c r="S197" s="4"/>
      <c r="T197" s="4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row>
    <row r="198" spans="1:50" ht="14" x14ac:dyDescent="0.15">
      <c r="A198" s="4"/>
      <c r="B198" s="1250"/>
      <c r="C198" s="1337" t="str">
        <f t="shared" ref="C198:P198" si="28">C137</f>
        <v>Proveedores</v>
      </c>
      <c r="D198" s="1337"/>
      <c r="E198" s="279">
        <f t="shared" si="28"/>
        <v>1234.2</v>
      </c>
      <c r="F198" s="279">
        <f t="shared" si="28"/>
        <v>1536.7</v>
      </c>
      <c r="G198" s="279">
        <f t="shared" si="28"/>
        <v>1536.7</v>
      </c>
      <c r="H198" s="279">
        <f t="shared" si="28"/>
        <v>1536.7</v>
      </c>
      <c r="I198" s="279">
        <f t="shared" si="28"/>
        <v>1536.7</v>
      </c>
      <c r="J198" s="279">
        <f t="shared" si="28"/>
        <v>1536.7</v>
      </c>
      <c r="K198" s="279">
        <f t="shared" si="28"/>
        <v>1899.7</v>
      </c>
      <c r="L198" s="279">
        <f t="shared" si="28"/>
        <v>1536.7</v>
      </c>
      <c r="M198" s="279">
        <f t="shared" si="28"/>
        <v>1536.7</v>
      </c>
      <c r="N198" s="279">
        <f t="shared" si="28"/>
        <v>1536.7</v>
      </c>
      <c r="O198" s="279">
        <f t="shared" si="28"/>
        <v>1536.7</v>
      </c>
      <c r="P198" s="279">
        <f t="shared" si="28"/>
        <v>1536.7</v>
      </c>
      <c r="Q198" s="1342"/>
      <c r="R198" s="1357"/>
      <c r="S198" s="4"/>
      <c r="T198" s="4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row>
    <row r="199" spans="1:50" ht="14" x14ac:dyDescent="0.15">
      <c r="A199" s="4"/>
      <c r="B199" s="1250"/>
      <c r="C199" s="1337" t="str">
        <f t="shared" ref="C199:P199" si="29">C138</f>
        <v>Préstamos corto plazo</v>
      </c>
      <c r="D199" s="1337"/>
      <c r="E199" s="279">
        <f t="shared" si="29"/>
        <v>0</v>
      </c>
      <c r="F199" s="279">
        <f t="shared" si="29"/>
        <v>0</v>
      </c>
      <c r="G199" s="279">
        <f t="shared" si="29"/>
        <v>0</v>
      </c>
      <c r="H199" s="279">
        <f t="shared" si="29"/>
        <v>0</v>
      </c>
      <c r="I199" s="279">
        <f t="shared" si="29"/>
        <v>0</v>
      </c>
      <c r="J199" s="279">
        <f t="shared" si="29"/>
        <v>0</v>
      </c>
      <c r="K199" s="279">
        <f t="shared" si="29"/>
        <v>0</v>
      </c>
      <c r="L199" s="279">
        <f t="shared" si="29"/>
        <v>0</v>
      </c>
      <c r="M199" s="279">
        <f t="shared" si="29"/>
        <v>0</v>
      </c>
      <c r="N199" s="279">
        <f t="shared" si="29"/>
        <v>0</v>
      </c>
      <c r="O199" s="279">
        <f t="shared" si="29"/>
        <v>0</v>
      </c>
      <c r="P199" s="279">
        <f t="shared" si="29"/>
        <v>0</v>
      </c>
      <c r="Q199" s="1342"/>
      <c r="R199" s="1356"/>
      <c r="S199" s="4"/>
      <c r="T199" s="4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row>
    <row r="200" spans="1:50" ht="14" x14ac:dyDescent="0.15">
      <c r="A200" s="4"/>
      <c r="B200" s="1250"/>
      <c r="C200" s="1337" t="str">
        <f t="shared" ref="C200:P200" si="30">C139</f>
        <v>Acreedores no comerciales</v>
      </c>
      <c r="D200" s="1337"/>
      <c r="E200" s="279">
        <f t="shared" si="30"/>
        <v>120</v>
      </c>
      <c r="F200" s="279">
        <f t="shared" si="30"/>
        <v>-932.5</v>
      </c>
      <c r="G200" s="279">
        <f t="shared" si="30"/>
        <v>868.14999999999964</v>
      </c>
      <c r="H200" s="279">
        <f t="shared" si="30"/>
        <v>2968.55</v>
      </c>
      <c r="I200" s="279">
        <f t="shared" si="30"/>
        <v>5853.35</v>
      </c>
      <c r="J200" s="279">
        <f t="shared" si="30"/>
        <v>5975.65</v>
      </c>
      <c r="K200" s="279">
        <f t="shared" si="30"/>
        <v>1021.8000000000002</v>
      </c>
      <c r="L200" s="279">
        <f t="shared" si="30"/>
        <v>761.60000000000014</v>
      </c>
      <c r="M200" s="279">
        <f t="shared" si="30"/>
        <v>241.40000000000009</v>
      </c>
      <c r="N200" s="279">
        <f t="shared" si="30"/>
        <v>1789.7999999999997</v>
      </c>
      <c r="O200" s="279">
        <f t="shared" si="30"/>
        <v>3692.0999999999995</v>
      </c>
      <c r="P200" s="279">
        <f t="shared" si="30"/>
        <v>5071.8999999999996</v>
      </c>
      <c r="Q200" s="1342"/>
      <c r="R200" s="1356"/>
      <c r="S200" s="4"/>
      <c r="T200" s="4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row>
    <row r="201" spans="1:50" ht="9.75" customHeight="1" x14ac:dyDescent="0.15">
      <c r="A201" s="4"/>
      <c r="B201" s="1250"/>
      <c r="C201" s="263"/>
      <c r="D201" s="43"/>
      <c r="E201" s="279"/>
      <c r="F201" s="279"/>
      <c r="G201" s="279"/>
      <c r="H201" s="279"/>
      <c r="I201" s="279"/>
      <c r="J201" s="279"/>
      <c r="K201" s="279"/>
      <c r="L201" s="279"/>
      <c r="M201" s="279"/>
      <c r="N201" s="279"/>
      <c r="O201" s="279"/>
      <c r="P201" s="279"/>
      <c r="Q201" s="1342"/>
      <c r="R201" s="1356"/>
      <c r="S201" s="4"/>
      <c r="T201" s="4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row>
    <row r="202" spans="1:50" ht="16" x14ac:dyDescent="0.2">
      <c r="A202" s="4"/>
      <c r="B202" s="1250"/>
      <c r="C202" s="268" t="s">
        <v>108</v>
      </c>
      <c r="D202" s="48"/>
      <c r="E202" s="267">
        <f t="shared" ref="E202:P202" si="31">E130</f>
        <v>0</v>
      </c>
      <c r="F202" s="267">
        <f t="shared" si="31"/>
        <v>0</v>
      </c>
      <c r="G202" s="267">
        <f t="shared" si="31"/>
        <v>0</v>
      </c>
      <c r="H202" s="267">
        <f t="shared" si="31"/>
        <v>0</v>
      </c>
      <c r="I202" s="267">
        <f t="shared" si="31"/>
        <v>0</v>
      </c>
      <c r="J202" s="267">
        <f t="shared" si="31"/>
        <v>0</v>
      </c>
      <c r="K202" s="267">
        <f t="shared" si="31"/>
        <v>0</v>
      </c>
      <c r="L202" s="267">
        <f t="shared" si="31"/>
        <v>0</v>
      </c>
      <c r="M202" s="267">
        <f t="shared" si="31"/>
        <v>0</v>
      </c>
      <c r="N202" s="267">
        <f t="shared" si="31"/>
        <v>0</v>
      </c>
      <c r="O202" s="267">
        <f t="shared" si="31"/>
        <v>0</v>
      </c>
      <c r="P202" s="267">
        <f t="shared" si="31"/>
        <v>0</v>
      </c>
      <c r="Q202" s="1342"/>
      <c r="R202" s="1356"/>
      <c r="S202" s="4"/>
      <c r="T202" s="4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row>
    <row r="203" spans="1:50" ht="5" customHeight="1" x14ac:dyDescent="0.15">
      <c r="A203" s="4"/>
      <c r="B203" s="1250"/>
      <c r="C203" s="30"/>
      <c r="D203" s="30"/>
      <c r="E203" s="38"/>
      <c r="F203" s="38"/>
      <c r="G203" s="38"/>
      <c r="H203" s="38"/>
      <c r="I203" s="38"/>
      <c r="J203" s="38"/>
      <c r="K203" s="38"/>
      <c r="L203" s="38"/>
      <c r="M203" s="38"/>
      <c r="N203" s="38"/>
      <c r="O203" s="38"/>
      <c r="P203" s="38"/>
      <c r="Q203" s="1343"/>
      <c r="R203" s="1357"/>
      <c r="S203" s="4"/>
      <c r="T203" s="4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row>
    <row r="204" spans="1:50" ht="14" x14ac:dyDescent="0.15">
      <c r="A204" s="4"/>
      <c r="B204" s="1250"/>
      <c r="C204" s="1325" t="str">
        <f t="shared" ref="C204:P204" si="32">C132</f>
        <v>Préstamos largo plazo</v>
      </c>
      <c r="D204" s="43"/>
      <c r="E204" s="279">
        <f t="shared" si="32"/>
        <v>0</v>
      </c>
      <c r="F204" s="279">
        <f t="shared" si="32"/>
        <v>0</v>
      </c>
      <c r="G204" s="279">
        <f t="shared" si="32"/>
        <v>0</v>
      </c>
      <c r="H204" s="279">
        <f t="shared" si="32"/>
        <v>0</v>
      </c>
      <c r="I204" s="279">
        <f t="shared" si="32"/>
        <v>0</v>
      </c>
      <c r="J204" s="279">
        <f t="shared" si="32"/>
        <v>0</v>
      </c>
      <c r="K204" s="279">
        <f t="shared" si="32"/>
        <v>0</v>
      </c>
      <c r="L204" s="279">
        <f t="shared" si="32"/>
        <v>0</v>
      </c>
      <c r="M204" s="279">
        <f t="shared" si="32"/>
        <v>0</v>
      </c>
      <c r="N204" s="279">
        <f t="shared" si="32"/>
        <v>0</v>
      </c>
      <c r="O204" s="279">
        <f t="shared" si="32"/>
        <v>0</v>
      </c>
      <c r="P204" s="279">
        <f t="shared" si="32"/>
        <v>0</v>
      </c>
      <c r="Q204" s="1342"/>
      <c r="R204" s="1356"/>
      <c r="S204" s="4"/>
      <c r="T204" s="4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row>
    <row r="205" spans="1:50" ht="14" x14ac:dyDescent="0.15">
      <c r="A205" s="4"/>
      <c r="B205" s="1250"/>
      <c r="C205" s="1325" t="str">
        <f t="shared" ref="C205:P205" si="33">C133</f>
        <v>Leasings y otros</v>
      </c>
      <c r="D205" s="1348"/>
      <c r="E205" s="279">
        <f t="shared" si="33"/>
        <v>0</v>
      </c>
      <c r="F205" s="279">
        <f t="shared" si="33"/>
        <v>0</v>
      </c>
      <c r="G205" s="279">
        <f t="shared" si="33"/>
        <v>0</v>
      </c>
      <c r="H205" s="279">
        <f t="shared" si="33"/>
        <v>0</v>
      </c>
      <c r="I205" s="279">
        <f t="shared" si="33"/>
        <v>0</v>
      </c>
      <c r="J205" s="279">
        <f t="shared" si="33"/>
        <v>0</v>
      </c>
      <c r="K205" s="279">
        <f t="shared" si="33"/>
        <v>0</v>
      </c>
      <c r="L205" s="279">
        <f t="shared" si="33"/>
        <v>0</v>
      </c>
      <c r="M205" s="279">
        <f t="shared" si="33"/>
        <v>0</v>
      </c>
      <c r="N205" s="279">
        <f t="shared" si="33"/>
        <v>0</v>
      </c>
      <c r="O205" s="279">
        <f t="shared" si="33"/>
        <v>0</v>
      </c>
      <c r="P205" s="279">
        <f t="shared" si="33"/>
        <v>0</v>
      </c>
      <c r="Q205" s="1342"/>
      <c r="R205" s="1356"/>
      <c r="S205" s="4"/>
      <c r="T205" s="4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row>
    <row r="206" spans="1:50" ht="15" customHeight="1" x14ac:dyDescent="0.15">
      <c r="A206" s="4"/>
      <c r="B206" s="1250"/>
      <c r="C206" s="2"/>
      <c r="D206" s="2"/>
      <c r="E206" s="2"/>
      <c r="F206" s="2"/>
      <c r="G206" s="2"/>
      <c r="H206" s="2"/>
      <c r="I206" s="2"/>
      <c r="J206" s="2"/>
      <c r="K206" s="2"/>
      <c r="L206" s="2"/>
      <c r="M206" s="2"/>
      <c r="N206" s="2"/>
      <c r="O206" s="2"/>
      <c r="P206" s="2"/>
      <c r="Q206" s="1258"/>
      <c r="R206" s="4"/>
      <c r="S206" s="4"/>
      <c r="T206" s="4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row>
    <row r="207" spans="1:50" ht="18" x14ac:dyDescent="0.2">
      <c r="A207" s="4"/>
      <c r="B207" s="1250"/>
      <c r="C207" s="1336" t="s">
        <v>107</v>
      </c>
      <c r="D207" s="48"/>
      <c r="E207" s="267">
        <f>+E202+E196</f>
        <v>1354.2</v>
      </c>
      <c r="F207" s="267">
        <f t="shared" ref="F207:P207" si="34">+F202+F196</f>
        <v>604.20000000000005</v>
      </c>
      <c r="G207" s="267">
        <f t="shared" si="34"/>
        <v>2404.8499999999995</v>
      </c>
      <c r="H207" s="267">
        <f t="shared" si="34"/>
        <v>4505.25</v>
      </c>
      <c r="I207" s="267">
        <f t="shared" si="34"/>
        <v>7390.05</v>
      </c>
      <c r="J207" s="267">
        <f t="shared" si="34"/>
        <v>7512.3499999999995</v>
      </c>
      <c r="K207" s="267">
        <f t="shared" si="34"/>
        <v>2921.5</v>
      </c>
      <c r="L207" s="267">
        <f t="shared" si="34"/>
        <v>2298.3000000000002</v>
      </c>
      <c r="M207" s="267">
        <f t="shared" si="34"/>
        <v>1778.1000000000001</v>
      </c>
      <c r="N207" s="267">
        <f t="shared" si="34"/>
        <v>3326.5</v>
      </c>
      <c r="O207" s="267">
        <f t="shared" si="34"/>
        <v>5228.7999999999993</v>
      </c>
      <c r="P207" s="267">
        <f t="shared" si="34"/>
        <v>6608.5999999999995</v>
      </c>
      <c r="Q207" s="1342"/>
      <c r="R207" s="1358"/>
      <c r="S207" s="4"/>
      <c r="T207" s="4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row>
    <row r="208" spans="1:50" ht="30" customHeight="1" x14ac:dyDescent="0.15">
      <c r="A208" s="4"/>
      <c r="B208" s="1250"/>
      <c r="C208" s="2"/>
      <c r="D208" s="2"/>
      <c r="E208" s="2"/>
      <c r="F208" s="2"/>
      <c r="G208" s="2"/>
      <c r="H208" s="2"/>
      <c r="I208" s="2"/>
      <c r="J208" s="2"/>
      <c r="K208" s="2"/>
      <c r="L208" s="2"/>
      <c r="M208" s="2"/>
      <c r="N208" s="2"/>
      <c r="O208" s="2"/>
      <c r="P208" s="2"/>
      <c r="Q208" s="1258"/>
      <c r="R208" s="4"/>
      <c r="S208" s="4"/>
      <c r="T208" s="4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row>
    <row r="209" spans="1:50" ht="18" x14ac:dyDescent="0.2">
      <c r="A209" s="4"/>
      <c r="B209" s="1250"/>
      <c r="C209" s="1350" t="s">
        <v>109</v>
      </c>
      <c r="D209" s="1351">
        <f>D189</f>
        <v>0</v>
      </c>
      <c r="E209" s="1352" t="str">
        <f t="shared" ref="E209:P209" si="35">E122</f>
        <v>ENE</v>
      </c>
      <c r="F209" s="1352" t="str">
        <f t="shared" si="35"/>
        <v>FEB</v>
      </c>
      <c r="G209" s="1352" t="str">
        <f t="shared" si="35"/>
        <v>MAR</v>
      </c>
      <c r="H209" s="1352" t="str">
        <f t="shared" si="35"/>
        <v>ABR</v>
      </c>
      <c r="I209" s="1352" t="str">
        <f t="shared" si="35"/>
        <v>MAY</v>
      </c>
      <c r="J209" s="1352" t="str">
        <f t="shared" si="35"/>
        <v>JUN</v>
      </c>
      <c r="K209" s="1352" t="str">
        <f t="shared" si="35"/>
        <v>JUL</v>
      </c>
      <c r="L209" s="1352" t="str">
        <f t="shared" si="35"/>
        <v>AGO</v>
      </c>
      <c r="M209" s="1352" t="str">
        <f t="shared" si="35"/>
        <v>SEPT</v>
      </c>
      <c r="N209" s="1352" t="str">
        <f t="shared" si="35"/>
        <v>OCT</v>
      </c>
      <c r="O209" s="1352" t="str">
        <f t="shared" si="35"/>
        <v>NOV</v>
      </c>
      <c r="P209" s="1352" t="str">
        <f t="shared" si="35"/>
        <v xml:space="preserve"> DIC</v>
      </c>
      <c r="Q209" s="1340"/>
      <c r="R209" s="1355"/>
      <c r="S209" s="4"/>
      <c r="T209" s="4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row>
    <row r="210" spans="1:50" ht="5" customHeight="1" x14ac:dyDescent="0.2">
      <c r="A210" s="4"/>
      <c r="B210" s="1250"/>
      <c r="C210" s="1349"/>
      <c r="D210" s="282"/>
      <c r="E210" s="270"/>
      <c r="F210" s="270"/>
      <c r="G210" s="270"/>
      <c r="H210" s="270"/>
      <c r="I210" s="270"/>
      <c r="J210" s="270"/>
      <c r="K210" s="270"/>
      <c r="L210" s="270"/>
      <c r="M210" s="270"/>
      <c r="N210" s="270"/>
      <c r="O210" s="270"/>
      <c r="P210" s="270"/>
      <c r="Q210" s="1340"/>
      <c r="R210" s="1355"/>
      <c r="S210" s="4"/>
      <c r="T210" s="4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row>
    <row r="211" spans="1:50" ht="14" x14ac:dyDescent="0.15">
      <c r="A211" s="4"/>
      <c r="B211" s="1250"/>
      <c r="C211" s="263" t="str">
        <f t="shared" ref="C211:P211" si="36">C126</f>
        <v>Capital</v>
      </c>
      <c r="D211" s="30">
        <f t="shared" si="36"/>
        <v>0</v>
      </c>
      <c r="E211" s="38">
        <f t="shared" si="36"/>
        <v>60000</v>
      </c>
      <c r="F211" s="38">
        <f t="shared" si="36"/>
        <v>60000</v>
      </c>
      <c r="G211" s="38">
        <f t="shared" si="36"/>
        <v>60000</v>
      </c>
      <c r="H211" s="38">
        <f t="shared" si="36"/>
        <v>60000</v>
      </c>
      <c r="I211" s="38">
        <f t="shared" si="36"/>
        <v>60000</v>
      </c>
      <c r="J211" s="38">
        <f t="shared" si="36"/>
        <v>60000</v>
      </c>
      <c r="K211" s="38">
        <f t="shared" si="36"/>
        <v>60000</v>
      </c>
      <c r="L211" s="38">
        <f t="shared" si="36"/>
        <v>60000</v>
      </c>
      <c r="M211" s="38">
        <f t="shared" si="36"/>
        <v>60000</v>
      </c>
      <c r="N211" s="38">
        <f t="shared" si="36"/>
        <v>60000</v>
      </c>
      <c r="O211" s="38">
        <f t="shared" si="36"/>
        <v>60000</v>
      </c>
      <c r="P211" s="38">
        <f t="shared" si="36"/>
        <v>60000</v>
      </c>
      <c r="Q211" s="1343"/>
      <c r="R211" s="1356"/>
      <c r="S211" s="4"/>
      <c r="T211" s="4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row>
    <row r="212" spans="1:50" ht="14" x14ac:dyDescent="0.15">
      <c r="A212" s="4"/>
      <c r="B212" s="1250"/>
      <c r="C212" s="263" t="str">
        <f t="shared" ref="C212:P212" si="37">C127</f>
        <v>Reservas</v>
      </c>
      <c r="D212" s="43">
        <f t="shared" si="37"/>
        <v>0</v>
      </c>
      <c r="E212" s="279">
        <f t="shared" si="37"/>
        <v>0</v>
      </c>
      <c r="F212" s="279">
        <f t="shared" si="37"/>
        <v>0</v>
      </c>
      <c r="G212" s="279">
        <f t="shared" si="37"/>
        <v>0</v>
      </c>
      <c r="H212" s="279">
        <f t="shared" si="37"/>
        <v>0</v>
      </c>
      <c r="I212" s="279">
        <f t="shared" si="37"/>
        <v>0</v>
      </c>
      <c r="J212" s="279">
        <f t="shared" si="37"/>
        <v>0</v>
      </c>
      <c r="K212" s="279">
        <f t="shared" si="37"/>
        <v>0</v>
      </c>
      <c r="L212" s="279">
        <f t="shared" si="37"/>
        <v>0</v>
      </c>
      <c r="M212" s="279">
        <f t="shared" si="37"/>
        <v>0</v>
      </c>
      <c r="N212" s="279">
        <f t="shared" si="37"/>
        <v>0</v>
      </c>
      <c r="O212" s="279">
        <f t="shared" si="37"/>
        <v>0</v>
      </c>
      <c r="P212" s="279">
        <f t="shared" si="37"/>
        <v>0</v>
      </c>
      <c r="Q212" s="1342"/>
      <c r="R212" s="1357"/>
      <c r="S212" s="4"/>
      <c r="T212" s="4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row>
    <row r="213" spans="1:50" ht="14" x14ac:dyDescent="0.15">
      <c r="A213" s="4"/>
      <c r="B213" s="1250"/>
      <c r="C213" s="263" t="str">
        <f t="shared" ref="C213:P213" si="38">C128</f>
        <v>Resultados</v>
      </c>
      <c r="D213" s="43">
        <f t="shared" si="38"/>
        <v>0</v>
      </c>
      <c r="E213" s="279">
        <f t="shared" si="38"/>
        <v>0</v>
      </c>
      <c r="F213" s="279">
        <f t="shared" si="38"/>
        <v>0</v>
      </c>
      <c r="G213" s="279">
        <f t="shared" si="38"/>
        <v>0</v>
      </c>
      <c r="H213" s="279">
        <f t="shared" si="38"/>
        <v>0</v>
      </c>
      <c r="I213" s="279">
        <f t="shared" si="38"/>
        <v>1406.25</v>
      </c>
      <c r="J213" s="279">
        <f t="shared" si="38"/>
        <v>686.25</v>
      </c>
      <c r="K213" s="279">
        <f t="shared" si="38"/>
        <v>0</v>
      </c>
      <c r="L213" s="279">
        <f t="shared" si="38"/>
        <v>0</v>
      </c>
      <c r="M213" s="279">
        <f t="shared" si="38"/>
        <v>0</v>
      </c>
      <c r="N213" s="279">
        <f t="shared" si="38"/>
        <v>0</v>
      </c>
      <c r="O213" s="279">
        <f t="shared" si="38"/>
        <v>0</v>
      </c>
      <c r="P213" s="279">
        <f t="shared" si="38"/>
        <v>435</v>
      </c>
      <c r="Q213" s="1342"/>
      <c r="R213" s="1356"/>
      <c r="S213" s="4"/>
      <c r="T213" s="4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row>
    <row r="214" spans="1:50" ht="15" customHeight="1" x14ac:dyDescent="0.15">
      <c r="A214" s="4"/>
      <c r="B214" s="1250"/>
      <c r="C214" s="263"/>
      <c r="D214" s="43"/>
      <c r="E214" s="279"/>
      <c r="F214" s="279"/>
      <c r="G214" s="279"/>
      <c r="H214" s="279"/>
      <c r="I214" s="279"/>
      <c r="J214" s="279"/>
      <c r="K214" s="279"/>
      <c r="L214" s="279"/>
      <c r="M214" s="279"/>
      <c r="N214" s="279"/>
      <c r="O214" s="279"/>
      <c r="P214" s="279"/>
      <c r="Q214" s="1342"/>
      <c r="R214" s="1356"/>
      <c r="S214" s="4"/>
      <c r="T214" s="4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row>
    <row r="215" spans="1:50" ht="18" x14ac:dyDescent="0.2">
      <c r="A215" s="4"/>
      <c r="B215" s="1250"/>
      <c r="C215" s="1336" t="s">
        <v>110</v>
      </c>
      <c r="D215" s="48"/>
      <c r="E215" s="267">
        <f>SUM(E211:E214)</f>
        <v>60000</v>
      </c>
      <c r="F215" s="267">
        <f t="shared" ref="F215:P215" si="39">SUM(F211:F214)</f>
        <v>60000</v>
      </c>
      <c r="G215" s="267">
        <f t="shared" si="39"/>
        <v>60000</v>
      </c>
      <c r="H215" s="267">
        <f t="shared" si="39"/>
        <v>60000</v>
      </c>
      <c r="I215" s="267">
        <f t="shared" si="39"/>
        <v>61406.25</v>
      </c>
      <c r="J215" s="267">
        <f t="shared" si="39"/>
        <v>60686.25</v>
      </c>
      <c r="K215" s="267">
        <f t="shared" si="39"/>
        <v>60000</v>
      </c>
      <c r="L215" s="267">
        <f t="shared" si="39"/>
        <v>60000</v>
      </c>
      <c r="M215" s="267">
        <f t="shared" si="39"/>
        <v>60000</v>
      </c>
      <c r="N215" s="267">
        <f t="shared" si="39"/>
        <v>60000</v>
      </c>
      <c r="O215" s="267">
        <f t="shared" si="39"/>
        <v>60000</v>
      </c>
      <c r="P215" s="267">
        <f t="shared" si="39"/>
        <v>60435</v>
      </c>
      <c r="Q215" s="1342"/>
      <c r="R215" s="1356"/>
      <c r="S215" s="4"/>
      <c r="T215" s="4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row>
    <row r="216" spans="1:50" ht="14" x14ac:dyDescent="0.15">
      <c r="A216" s="4"/>
      <c r="B216" s="1250"/>
      <c r="C216" s="263"/>
      <c r="D216" s="43"/>
      <c r="E216" s="279"/>
      <c r="F216" s="279"/>
      <c r="G216" s="279"/>
      <c r="H216" s="279"/>
      <c r="I216" s="279"/>
      <c r="J216" s="279"/>
      <c r="K216" s="279"/>
      <c r="L216" s="279"/>
      <c r="M216" s="279"/>
      <c r="N216" s="279"/>
      <c r="O216" s="279"/>
      <c r="P216" s="279"/>
      <c r="Q216" s="1342"/>
      <c r="R216" s="1356"/>
      <c r="S216" s="4"/>
      <c r="T216" s="4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row>
    <row r="217" spans="1:50" ht="14" x14ac:dyDescent="0.15">
      <c r="A217" s="4"/>
      <c r="B217" s="1250"/>
      <c r="C217" s="263"/>
      <c r="D217" s="2"/>
      <c r="E217" s="279"/>
      <c r="F217" s="279"/>
      <c r="G217" s="279"/>
      <c r="H217" s="279"/>
      <c r="I217" s="279"/>
      <c r="J217" s="279"/>
      <c r="K217" s="279"/>
      <c r="L217" s="279"/>
      <c r="M217" s="279"/>
      <c r="N217" s="279"/>
      <c r="O217" s="279"/>
      <c r="P217" s="279"/>
      <c r="Q217" s="1342"/>
      <c r="R217" s="1356"/>
      <c r="S217" s="4"/>
      <c r="T217" s="4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row>
    <row r="218" spans="1:50" ht="14" x14ac:dyDescent="0.15">
      <c r="A218" s="4"/>
      <c r="B218" s="1250"/>
      <c r="C218" s="1338" t="str">
        <f>'4b'!$C$149</f>
        <v>FONDO DE MANIOBRA</v>
      </c>
      <c r="D218" s="48"/>
      <c r="E218" s="1331">
        <f t="shared" ref="E218:P218" si="40">E144</f>
        <v>111780</v>
      </c>
      <c r="F218" s="1331">
        <f t="shared" si="40"/>
        <v>109822.50000000001</v>
      </c>
      <c r="G218" s="1331">
        <f t="shared" si="40"/>
        <v>111858.75</v>
      </c>
      <c r="H218" s="1331">
        <f t="shared" si="40"/>
        <v>114888.75</v>
      </c>
      <c r="I218" s="1331">
        <f t="shared" si="40"/>
        <v>116906.25</v>
      </c>
      <c r="J218" s="1331">
        <f t="shared" si="40"/>
        <v>116186.25</v>
      </c>
      <c r="K218" s="1331">
        <f t="shared" si="40"/>
        <v>114247.5</v>
      </c>
      <c r="L218" s="1331">
        <f t="shared" si="40"/>
        <v>113040.00000000001</v>
      </c>
      <c r="M218" s="1331">
        <f t="shared" si="40"/>
        <v>111082.5</v>
      </c>
      <c r="N218" s="1331">
        <f t="shared" si="40"/>
        <v>112612.50000000001</v>
      </c>
      <c r="O218" s="1331">
        <f t="shared" si="40"/>
        <v>114142.50000000001</v>
      </c>
      <c r="P218" s="1331">
        <f t="shared" si="40"/>
        <v>115935.00000000001</v>
      </c>
      <c r="Q218" s="1343"/>
      <c r="R218" s="1357"/>
      <c r="S218" s="4"/>
      <c r="T218" s="4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row>
    <row r="219" spans="1:50" ht="16" x14ac:dyDescent="0.2">
      <c r="A219" s="4"/>
      <c r="B219" s="1314"/>
      <c r="C219" s="286"/>
      <c r="D219" s="266"/>
      <c r="E219" s="287"/>
      <c r="F219" s="287"/>
      <c r="G219" s="287"/>
      <c r="H219" s="287"/>
      <c r="I219" s="287"/>
      <c r="J219" s="287"/>
      <c r="K219" s="287"/>
      <c r="L219" s="287"/>
      <c r="M219" s="287"/>
      <c r="N219" s="287"/>
      <c r="O219" s="287"/>
      <c r="P219" s="287"/>
      <c r="Q219" s="1346"/>
      <c r="R219" s="1356"/>
      <c r="S219" s="4"/>
      <c r="T219" s="4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row>
    <row r="220" spans="1:50" x14ac:dyDescent="0.15">
      <c r="A220" s="4"/>
      <c r="B220" s="4"/>
      <c r="C220" s="4"/>
      <c r="D220" s="4"/>
      <c r="E220" s="4"/>
      <c r="F220" s="4"/>
      <c r="G220" s="4"/>
      <c r="H220" s="4"/>
      <c r="I220" s="4"/>
      <c r="J220" s="4"/>
      <c r="K220" s="4"/>
      <c r="L220" s="4"/>
      <c r="M220" s="4"/>
      <c r="N220" s="4"/>
      <c r="O220" s="4"/>
      <c r="P220" s="4"/>
      <c r="Q220" s="4"/>
      <c r="R220" s="4"/>
      <c r="S220" s="4"/>
      <c r="T220" s="4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row>
    <row r="221" spans="1:50" x14ac:dyDescent="0.15">
      <c r="A221" s="41"/>
      <c r="B221" s="41"/>
      <c r="C221" s="41"/>
      <c r="D221" s="41"/>
      <c r="E221" s="41"/>
      <c r="F221" s="41"/>
      <c r="G221" s="41"/>
      <c r="H221" s="41"/>
      <c r="I221" s="41"/>
      <c r="J221" s="41"/>
      <c r="K221" s="41"/>
      <c r="L221" s="41"/>
      <c r="M221" s="41"/>
      <c r="N221" s="41"/>
      <c r="O221" s="41"/>
      <c r="P221" s="41"/>
      <c r="Q221" s="41"/>
      <c r="R221" s="41"/>
      <c r="S221" s="41"/>
      <c r="T221" s="4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row>
    <row r="222" spans="1:50" x14ac:dyDescent="0.15">
      <c r="A222" s="41"/>
      <c r="B222" s="41"/>
      <c r="C222" s="41"/>
      <c r="D222" s="41"/>
      <c r="E222" s="41"/>
      <c r="F222" s="41"/>
      <c r="G222" s="41"/>
      <c r="H222" s="41"/>
      <c r="I222" s="41"/>
      <c r="J222" s="41"/>
      <c r="K222" s="41"/>
      <c r="L222" s="41"/>
      <c r="M222" s="41"/>
      <c r="N222" s="41"/>
      <c r="O222" s="41"/>
      <c r="P222" s="41"/>
      <c r="Q222" s="41"/>
      <c r="R222" s="41"/>
      <c r="S222" s="41"/>
      <c r="T222" s="4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row>
    <row r="223" spans="1:50" x14ac:dyDescent="0.15">
      <c r="A223" s="41"/>
      <c r="B223" s="41"/>
      <c r="C223" s="41"/>
      <c r="D223" s="41"/>
      <c r="E223" s="41"/>
      <c r="F223" s="41"/>
      <c r="G223" s="41"/>
      <c r="H223" s="41"/>
      <c r="I223" s="41"/>
      <c r="J223" s="41"/>
      <c r="K223" s="41"/>
      <c r="L223" s="41"/>
      <c r="M223" s="41"/>
      <c r="N223" s="41"/>
      <c r="O223" s="41"/>
      <c r="P223" s="41"/>
      <c r="Q223" s="41"/>
      <c r="R223" s="41"/>
      <c r="S223" s="41"/>
      <c r="T223" s="4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row>
    <row r="224" spans="1:50" x14ac:dyDescent="0.15">
      <c r="A224" s="41"/>
      <c r="B224" s="41"/>
      <c r="C224" s="41"/>
      <c r="D224" s="41"/>
      <c r="E224" s="41"/>
      <c r="F224" s="41"/>
      <c r="G224" s="41"/>
      <c r="H224" s="41"/>
      <c r="I224" s="41"/>
      <c r="J224" s="41"/>
      <c r="K224" s="41"/>
      <c r="L224" s="41"/>
      <c r="M224" s="41"/>
      <c r="N224" s="41"/>
      <c r="O224" s="41"/>
      <c r="P224" s="41"/>
      <c r="Q224" s="41"/>
      <c r="R224" s="41"/>
      <c r="S224" s="41"/>
      <c r="T224" s="4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row>
    <row r="225" spans="1:50" x14ac:dyDescent="0.15">
      <c r="A225" s="41"/>
      <c r="B225" s="41"/>
      <c r="C225" s="41"/>
      <c r="D225" s="41"/>
      <c r="E225" s="41"/>
      <c r="F225" s="41"/>
      <c r="G225" s="41"/>
      <c r="H225" s="41"/>
      <c r="I225" s="41"/>
      <c r="J225" s="41"/>
      <c r="K225" s="41"/>
      <c r="L225" s="41"/>
      <c r="M225" s="41"/>
      <c r="N225" s="41"/>
      <c r="O225" s="41"/>
      <c r="P225" s="41"/>
      <c r="Q225" s="41"/>
      <c r="R225" s="41"/>
      <c r="S225" s="41"/>
      <c r="T225" s="4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row>
    <row r="226" spans="1:50" x14ac:dyDescent="0.15">
      <c r="A226" s="41"/>
      <c r="B226" s="41"/>
      <c r="C226" s="41"/>
      <c r="D226" s="41"/>
      <c r="E226" s="41"/>
      <c r="F226" s="41"/>
      <c r="G226" s="41"/>
      <c r="H226" s="41"/>
      <c r="I226" s="41"/>
      <c r="J226" s="41"/>
      <c r="K226" s="41"/>
      <c r="L226" s="41"/>
      <c r="M226" s="41"/>
      <c r="N226" s="41"/>
      <c r="O226" s="41"/>
      <c r="P226" s="41"/>
      <c r="Q226" s="41"/>
      <c r="R226" s="41"/>
      <c r="S226" s="41"/>
      <c r="T226" s="4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row>
    <row r="227" spans="1:50" x14ac:dyDescent="0.15">
      <c r="A227" s="41"/>
      <c r="B227" s="41"/>
      <c r="C227" s="41"/>
      <c r="D227" s="41"/>
      <c r="E227" s="41"/>
      <c r="F227" s="41"/>
      <c r="G227" s="41"/>
      <c r="H227" s="41"/>
      <c r="I227" s="41"/>
      <c r="J227" s="41"/>
      <c r="K227" s="41"/>
      <c r="L227" s="41"/>
      <c r="M227" s="41"/>
      <c r="N227" s="41"/>
      <c r="O227" s="41"/>
      <c r="P227" s="41"/>
      <c r="Q227" s="41"/>
      <c r="R227" s="41"/>
      <c r="S227" s="41"/>
      <c r="T227" s="4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row>
    <row r="228" spans="1:50" x14ac:dyDescent="0.15">
      <c r="A228" s="41"/>
      <c r="B228" s="41"/>
      <c r="C228" s="41"/>
      <c r="D228" s="41"/>
      <c r="E228" s="41"/>
      <c r="F228" s="41"/>
      <c r="G228" s="41"/>
      <c r="H228" s="41"/>
      <c r="I228" s="41"/>
      <c r="J228" s="41"/>
      <c r="K228" s="41"/>
      <c r="L228" s="41"/>
      <c r="M228" s="41"/>
      <c r="N228" s="41"/>
      <c r="O228" s="41"/>
      <c r="P228" s="41"/>
      <c r="Q228" s="41"/>
      <c r="R228" s="41"/>
      <c r="S228" s="41"/>
      <c r="T228" s="4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row>
    <row r="229" spans="1:50" x14ac:dyDescent="0.15">
      <c r="A229" s="41"/>
      <c r="B229" s="41"/>
      <c r="C229" s="41"/>
      <c r="D229" s="41"/>
      <c r="E229" s="41"/>
      <c r="F229" s="41"/>
      <c r="G229" s="41"/>
      <c r="H229" s="41"/>
      <c r="I229" s="41"/>
      <c r="J229" s="41"/>
      <c r="K229" s="41"/>
      <c r="L229" s="41"/>
      <c r="M229" s="41"/>
      <c r="N229" s="41"/>
      <c r="O229" s="41"/>
      <c r="P229" s="41"/>
      <c r="Q229" s="41"/>
      <c r="R229" s="41"/>
      <c r="S229" s="41"/>
      <c r="T229" s="4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row>
    <row r="230" spans="1:50" x14ac:dyDescent="0.15">
      <c r="A230" s="41"/>
      <c r="B230" s="41"/>
      <c r="C230" s="41"/>
      <c r="D230" s="41"/>
      <c r="E230" s="41"/>
      <c r="F230" s="41"/>
      <c r="G230" s="41"/>
      <c r="H230" s="41"/>
      <c r="I230" s="41"/>
      <c r="J230" s="41"/>
      <c r="K230" s="41"/>
      <c r="L230" s="41"/>
      <c r="M230" s="41"/>
      <c r="N230" s="41"/>
      <c r="O230" s="41"/>
      <c r="P230" s="41"/>
      <c r="Q230" s="41"/>
      <c r="R230" s="41"/>
      <c r="S230" s="41"/>
      <c r="T230" s="4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row>
    <row r="231" spans="1:50" x14ac:dyDescent="0.15">
      <c r="A231" s="41"/>
      <c r="B231" s="41"/>
      <c r="C231" s="41"/>
      <c r="D231" s="41"/>
      <c r="E231" s="41"/>
      <c r="F231" s="41"/>
      <c r="G231" s="41"/>
      <c r="H231" s="41"/>
      <c r="I231" s="41"/>
      <c r="J231" s="41"/>
      <c r="K231" s="41"/>
      <c r="L231" s="41"/>
      <c r="M231" s="41"/>
      <c r="N231" s="41"/>
      <c r="O231" s="41"/>
      <c r="P231" s="41"/>
      <c r="Q231" s="41"/>
      <c r="R231" s="41"/>
      <c r="S231" s="41"/>
      <c r="T231" s="4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row>
    <row r="232" spans="1:50" x14ac:dyDescent="0.15">
      <c r="A232" s="41"/>
      <c r="B232" s="41"/>
      <c r="C232" s="41"/>
      <c r="D232" s="41"/>
      <c r="E232" s="41"/>
      <c r="F232" s="41"/>
      <c r="G232" s="41"/>
      <c r="H232" s="41"/>
      <c r="I232" s="41"/>
      <c r="J232" s="41"/>
      <c r="K232" s="41"/>
      <c r="L232" s="41"/>
      <c r="M232" s="41"/>
      <c r="N232" s="41"/>
      <c r="O232" s="41"/>
      <c r="P232" s="41"/>
      <c r="Q232" s="41"/>
      <c r="R232" s="41"/>
      <c r="S232" s="41"/>
      <c r="T232" s="4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row>
    <row r="233" spans="1:50" x14ac:dyDescent="0.15">
      <c r="A233" s="41"/>
      <c r="B233" s="41"/>
      <c r="C233" s="41"/>
      <c r="D233" s="41"/>
      <c r="E233" s="41"/>
      <c r="F233" s="41"/>
      <c r="G233" s="41"/>
      <c r="H233" s="41"/>
      <c r="I233" s="41"/>
      <c r="J233" s="41"/>
      <c r="K233" s="41"/>
      <c r="L233" s="41"/>
      <c r="M233" s="41"/>
      <c r="N233" s="41"/>
      <c r="O233" s="41"/>
      <c r="P233" s="41"/>
      <c r="Q233" s="41"/>
      <c r="R233" s="41"/>
      <c r="S233" s="41"/>
      <c r="T233" s="4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row>
    <row r="234" spans="1:50" x14ac:dyDescent="0.15">
      <c r="A234" s="41"/>
      <c r="B234" s="41"/>
      <c r="C234" s="41"/>
      <c r="D234" s="41"/>
      <c r="E234" s="41"/>
      <c r="F234" s="41"/>
      <c r="G234" s="41"/>
      <c r="H234" s="41"/>
      <c r="I234" s="41"/>
      <c r="J234" s="41"/>
      <c r="K234" s="41"/>
      <c r="L234" s="41"/>
      <c r="M234" s="41"/>
      <c r="N234" s="41"/>
      <c r="O234" s="41"/>
      <c r="P234" s="41"/>
      <c r="Q234" s="41"/>
      <c r="R234" s="41"/>
      <c r="S234" s="41"/>
      <c r="T234" s="4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row>
    <row r="235" spans="1:50" x14ac:dyDescent="0.15">
      <c r="A235" s="41"/>
      <c r="B235" s="41"/>
      <c r="C235" s="41"/>
      <c r="D235" s="41"/>
      <c r="E235" s="41"/>
      <c r="F235" s="41"/>
      <c r="G235" s="41"/>
      <c r="H235" s="41"/>
      <c r="I235" s="41"/>
      <c r="J235" s="41"/>
      <c r="K235" s="41"/>
      <c r="L235" s="41"/>
      <c r="M235" s="41"/>
      <c r="N235" s="41"/>
      <c r="O235" s="41"/>
      <c r="P235" s="41"/>
      <c r="Q235" s="41"/>
      <c r="R235" s="41"/>
      <c r="S235" s="41"/>
      <c r="T235" s="4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row>
    <row r="236" spans="1:50" x14ac:dyDescent="0.15">
      <c r="A236" s="41"/>
      <c r="B236" s="41"/>
      <c r="C236" s="41"/>
      <c r="D236" s="41"/>
      <c r="E236" s="41"/>
      <c r="F236" s="41"/>
      <c r="G236" s="41"/>
      <c r="H236" s="41"/>
      <c r="I236" s="41"/>
      <c r="J236" s="41"/>
      <c r="K236" s="41"/>
      <c r="L236" s="41"/>
      <c r="M236" s="41"/>
      <c r="N236" s="41"/>
      <c r="O236" s="41"/>
      <c r="P236" s="41"/>
      <c r="Q236" s="41"/>
      <c r="R236" s="41"/>
      <c r="S236" s="41"/>
      <c r="T236" s="4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row>
    <row r="237" spans="1:50" x14ac:dyDescent="0.15">
      <c r="A237" s="41"/>
      <c r="B237" s="41"/>
      <c r="C237" s="41"/>
      <c r="D237" s="41"/>
      <c r="E237" s="41"/>
      <c r="F237" s="41"/>
      <c r="G237" s="41"/>
      <c r="H237" s="41"/>
      <c r="I237" s="41"/>
      <c r="J237" s="41"/>
      <c r="K237" s="41"/>
      <c r="L237" s="41"/>
      <c r="M237" s="41"/>
      <c r="N237" s="41"/>
      <c r="O237" s="41"/>
      <c r="P237" s="41"/>
      <c r="Q237" s="41"/>
      <c r="R237" s="41"/>
      <c r="S237" s="41"/>
      <c r="T237" s="4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row>
    <row r="238" spans="1:50"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row>
    <row r="239" spans="1:50"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row>
    <row r="240" spans="1:50"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row>
    <row r="241" spans="1:50"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row>
    <row r="242" spans="1:50"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row>
    <row r="243" spans="1:50"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row>
    <row r="244" spans="1:50"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row>
    <row r="245" spans="1:50"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row>
    <row r="246" spans="1:50"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row>
    <row r="247" spans="1:50"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row>
    <row r="248" spans="1:50"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row>
    <row r="249" spans="1:50"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row>
    <row r="250" spans="1:50"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row>
    <row r="251" spans="1:50"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row>
    <row r="252" spans="1:50"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row>
    <row r="253" spans="1:50"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row>
    <row r="254" spans="1:50"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row>
    <row r="255" spans="1:50"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row>
    <row r="256" spans="1:50"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row>
    <row r="257" spans="1:50"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row>
    <row r="258" spans="1:50"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row>
    <row r="259" spans="1:50"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row>
    <row r="260" spans="1:50"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row>
    <row r="261" spans="1:50"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row>
    <row r="262" spans="1:50"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row>
    <row r="263" spans="1:50"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row>
    <row r="264" spans="1:50"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row>
    <row r="265" spans="1:50"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row>
    <row r="266" spans="1:50"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row>
    <row r="267" spans="1:50"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row>
    <row r="268" spans="1:50"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row>
    <row r="269" spans="1:50"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row>
    <row r="270" spans="1:50"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row>
    <row r="271" spans="1:50"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row>
    <row r="272" spans="1:50"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row>
    <row r="273" spans="1:50"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row>
    <row r="274" spans="1:50"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row>
    <row r="275" spans="1:50"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row>
    <row r="276" spans="1:50"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row>
    <row r="277" spans="1:50"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row>
    <row r="278" spans="1:50"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row>
    <row r="279" spans="1:50"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row>
    <row r="280" spans="1:50"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row>
    <row r="281" spans="1:50"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row>
    <row r="282" spans="1:50"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row>
    <row r="283" spans="1:50"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row>
    <row r="284" spans="1:50"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row>
    <row r="285" spans="1:50"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row>
    <row r="286" spans="1:50"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row>
    <row r="287" spans="1:50"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row>
    <row r="288" spans="1:50"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row>
    <row r="289" spans="1:50"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row>
    <row r="290" spans="1:50"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row>
    <row r="291" spans="1:50"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row>
    <row r="292" spans="1:50"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row>
    <row r="293" spans="1:50"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row>
    <row r="294" spans="1:50"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row>
    <row r="295" spans="1:50"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row>
  </sheetData>
  <sheetProtection sheet="1" objects="1" scenarios="1"/>
  <mergeCells count="6">
    <mergeCell ref="B2:C2"/>
    <mergeCell ref="F172:O172"/>
    <mergeCell ref="I2:M2"/>
    <mergeCell ref="F14:O14"/>
    <mergeCell ref="D2:G2"/>
    <mergeCell ref="F98:O98"/>
  </mergeCells>
  <phoneticPr fontId="2" type="noConversion"/>
  <hyperlinks>
    <hyperlink ref="M4" location="e!A1" display="siguiente ►" xr:uid="{00000000-0004-0000-2300-000000000000}"/>
    <hyperlink ref="I4" location="'c'!A1" display="◄ ir anterior" xr:uid="{00000000-0004-0000-2300-000001000000}"/>
    <hyperlink ref="H4" location="'1'!A1" display="◄ ir inicio" xr:uid="{00000000-0004-0000-2300-000002000000}"/>
    <hyperlink ref="J4" location="'4a'!A1" display="◄ tesorería" xr:uid="{00000000-0004-0000-2300-000003000000}"/>
    <hyperlink ref="L4" location="FIN!A1" display="◄ ir a FIN" xr:uid="{00000000-0004-0000-2300-000004000000}"/>
    <hyperlink ref="K4" location="'4b'!A1" display="◄ balances" xr:uid="{00000000-0004-0000-2300-000005000000}"/>
  </hyperlinks>
  <pageMargins left="0.94" right="0.75" top="1" bottom="1" header="0" footer="0"/>
  <rowBreaks count="1" manualBreakCount="1">
    <brk id="95" min="1" max="18" man="1"/>
  </rowBreaks>
  <drawing r:id="rId1"/>
  <legacyDrawing r:id="rId2"/>
  <extLst>
    <ext xmlns:mx="http://schemas.microsoft.com/office/mac/excel/2008/main" uri="http://schemas.microsoft.com/office/mac/excel/2008/main">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13"/>
  </sheetPr>
  <dimension ref="A1:BB384"/>
  <sheetViews>
    <sheetView showZeros="0" zoomScale="75" zoomScaleNormal="75" zoomScalePageLayoutView="75" workbookViewId="0">
      <pane xSplit="3" ySplit="4" topLeftCell="D196" activePane="bottomRight" state="frozen"/>
      <selection pane="topRight" activeCell="D1" sqref="D1"/>
      <selection pane="bottomLeft" activeCell="A5" sqref="A5"/>
      <selection pane="bottomRight" activeCell="M82" sqref="M82"/>
    </sheetView>
  </sheetViews>
  <sheetFormatPr baseColWidth="10" defaultRowHeight="13" x14ac:dyDescent="0.15"/>
  <cols>
    <col min="1" max="1" width="5.83203125" customWidth="1"/>
    <col min="2" max="2" width="4.5" customWidth="1"/>
    <col min="3" max="3" width="33.1640625" customWidth="1"/>
    <col min="4" max="4" width="5.6640625" customWidth="1"/>
    <col min="5" max="9" width="14.6640625" customWidth="1"/>
    <col min="10" max="10" width="15.83203125" customWidth="1"/>
    <col min="11" max="11" width="14.6640625" customWidth="1"/>
    <col min="12" max="12" width="15.1640625" customWidth="1"/>
    <col min="13" max="16" width="14.6640625" customWidth="1"/>
    <col min="17" max="17" width="16.83203125" customWidth="1"/>
    <col min="18" max="18" width="12.5" customWidth="1"/>
    <col min="19" max="19" width="3.5" customWidth="1"/>
    <col min="20" max="20" width="11.5" bestFit="1" customWidth="1"/>
  </cols>
  <sheetData>
    <row r="1" spans="1:54" ht="5" customHeight="1" thickBot="1" x14ac:dyDescent="0.25">
      <c r="A1" s="4"/>
      <c r="B1" s="4"/>
      <c r="C1" s="4"/>
      <c r="D1" s="4"/>
      <c r="E1" s="4"/>
      <c r="F1" s="4"/>
      <c r="G1" s="4"/>
      <c r="H1" s="4"/>
      <c r="I1" s="255"/>
      <c r="J1" s="255"/>
      <c r="K1" s="255"/>
      <c r="L1" s="255"/>
      <c r="M1" s="255"/>
      <c r="N1" s="255"/>
      <c r="O1" s="255"/>
      <c r="P1" s="255"/>
      <c r="Q1" s="255"/>
      <c r="R1" s="255"/>
      <c r="S1" s="4"/>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4" ht="27" customHeight="1" thickTop="1" thickBot="1" x14ac:dyDescent="0.2">
      <c r="A2" s="4"/>
      <c r="B2" s="2370" t="str">
        <f>'1'!$G$13</f>
        <v>CAED GESTION</v>
      </c>
      <c r="C2" s="2371"/>
      <c r="D2" s="2325" t="str">
        <f>'1'!$E$2</f>
        <v>PLAN de NEGOCIO</v>
      </c>
      <c r="E2" s="2325"/>
      <c r="F2" s="2325"/>
      <c r="G2" s="2325"/>
      <c r="H2" s="2325"/>
      <c r="I2" s="2558" t="s">
        <v>1455</v>
      </c>
      <c r="J2" s="2558"/>
      <c r="K2" s="2558"/>
      <c r="L2" s="2558"/>
      <c r="M2" s="2559"/>
      <c r="N2" s="256"/>
      <c r="O2" s="256"/>
      <c r="P2" s="256"/>
      <c r="Q2" s="256"/>
      <c r="R2" s="256"/>
      <c r="S2" s="4"/>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row>
    <row r="3" spans="1:54" ht="7.5" customHeight="1" thickBot="1" x14ac:dyDescent="0.2">
      <c r="A3" s="4"/>
      <c r="B3" s="4"/>
      <c r="C3" s="4"/>
      <c r="D3" s="4"/>
      <c r="E3" s="4"/>
      <c r="F3" s="4"/>
      <c r="G3" s="4"/>
      <c r="H3" s="4"/>
      <c r="I3" s="4"/>
      <c r="J3" s="4"/>
      <c r="K3" s="4"/>
      <c r="L3" s="4"/>
      <c r="M3" s="4"/>
      <c r="N3" s="4"/>
      <c r="O3" s="4"/>
      <c r="P3" s="4"/>
      <c r="Q3" s="4"/>
      <c r="R3" s="4"/>
      <c r="S3" s="4"/>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row>
    <row r="4" spans="1:54" ht="15.75" customHeight="1" thickBot="1" x14ac:dyDescent="0.25">
      <c r="A4" s="4"/>
      <c r="B4" s="4"/>
      <c r="C4" s="247"/>
      <c r="D4" s="4"/>
      <c r="E4" s="4"/>
      <c r="F4" s="4"/>
      <c r="G4" s="4"/>
      <c r="H4" s="2024" t="s">
        <v>577</v>
      </c>
      <c r="I4" s="2014" t="s">
        <v>565</v>
      </c>
      <c r="J4" s="2025" t="s">
        <v>573</v>
      </c>
      <c r="K4" s="2025" t="s">
        <v>574</v>
      </c>
      <c r="L4" s="2024" t="s">
        <v>568</v>
      </c>
      <c r="M4" s="2020" t="s">
        <v>96</v>
      </c>
      <c r="N4" s="4"/>
      <c r="O4" s="4"/>
      <c r="P4" s="4"/>
      <c r="Q4" s="4"/>
      <c r="R4" s="4"/>
      <c r="S4" s="4"/>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row>
    <row r="5" spans="1:54" ht="5" customHeight="1" x14ac:dyDescent="0.15">
      <c r="A5" s="4"/>
      <c r="B5" s="4"/>
      <c r="C5" s="4"/>
      <c r="D5" s="4"/>
      <c r="E5" s="4"/>
      <c r="F5" s="4"/>
      <c r="G5" s="4"/>
      <c r="H5" s="4"/>
      <c r="I5" s="4"/>
      <c r="J5" s="4"/>
      <c r="K5" s="4"/>
      <c r="L5" s="4"/>
      <c r="M5" s="4"/>
      <c r="N5" s="4"/>
      <c r="O5" s="4"/>
      <c r="P5" s="4"/>
      <c r="Q5" s="4"/>
      <c r="R5" s="4"/>
      <c r="S5" s="4"/>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row>
    <row r="6" spans="1:54" ht="9.75" customHeight="1" x14ac:dyDescent="0.2">
      <c r="A6" s="4"/>
      <c r="B6" s="4"/>
      <c r="C6" s="2106"/>
      <c r="D6" s="2106"/>
      <c r="E6" s="16"/>
      <c r="F6" s="16"/>
      <c r="G6" s="16"/>
      <c r="H6" s="16"/>
      <c r="I6" s="4"/>
      <c r="J6" s="4"/>
      <c r="K6" s="4"/>
      <c r="L6" s="4"/>
      <c r="M6" s="4"/>
      <c r="N6" s="4"/>
      <c r="O6" s="4"/>
      <c r="P6" s="4"/>
      <c r="Q6" s="4"/>
      <c r="R6" s="4"/>
      <c r="S6" s="4"/>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row>
    <row r="7" spans="1:54" ht="18" customHeight="1" x14ac:dyDescent="0.2">
      <c r="A7" s="4"/>
      <c r="B7" s="4"/>
      <c r="C7" s="2107"/>
      <c r="D7" s="2108"/>
      <c r="E7" s="16"/>
      <c r="F7" s="16"/>
      <c r="G7" s="16"/>
      <c r="H7" s="16"/>
      <c r="I7" s="4"/>
      <c r="J7" s="4"/>
      <c r="K7" s="4"/>
      <c r="L7" s="4"/>
      <c r="M7" s="4"/>
      <c r="N7" s="4"/>
      <c r="O7" s="4"/>
      <c r="P7" s="4"/>
      <c r="Q7" s="4"/>
      <c r="R7" s="4"/>
      <c r="S7" s="4"/>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row>
    <row r="8" spans="1:54" ht="15" customHeight="1" x14ac:dyDescent="0.15">
      <c r="A8" s="4"/>
      <c r="B8" s="4"/>
      <c r="C8" s="16"/>
      <c r="D8" s="16"/>
      <c r="E8" s="16"/>
      <c r="F8" s="16"/>
      <c r="G8" s="16"/>
      <c r="H8" s="16"/>
      <c r="I8" s="4"/>
      <c r="J8" s="4"/>
      <c r="K8" s="4"/>
      <c r="L8" s="4"/>
      <c r="M8" s="4"/>
      <c r="N8" s="4"/>
      <c r="O8" s="4"/>
      <c r="P8" s="4"/>
      <c r="Q8" s="4"/>
      <c r="R8" s="4"/>
      <c r="S8" s="4"/>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row>
    <row r="9" spans="1:54" ht="15" customHeight="1" x14ac:dyDescent="0.15">
      <c r="A9" s="4"/>
      <c r="B9" s="4"/>
      <c r="C9" s="16"/>
      <c r="D9" s="16"/>
      <c r="E9" s="16"/>
      <c r="F9" s="16"/>
      <c r="G9" s="16"/>
      <c r="H9" s="16"/>
      <c r="I9" s="4"/>
      <c r="J9" s="4"/>
      <c r="K9" s="4"/>
      <c r="L9" s="4"/>
      <c r="M9" s="4"/>
      <c r="N9" s="4"/>
      <c r="O9" s="4"/>
      <c r="P9" s="4"/>
      <c r="Q9" s="4"/>
      <c r="R9" s="4"/>
      <c r="S9" s="4"/>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row>
    <row r="10" spans="1:54" ht="15" customHeight="1" x14ac:dyDescent="0.15">
      <c r="A10" s="4"/>
      <c r="B10" s="4"/>
      <c r="C10" s="16"/>
      <c r="D10" s="16"/>
      <c r="E10" s="16"/>
      <c r="F10" s="16"/>
      <c r="G10" s="16"/>
      <c r="H10" s="16"/>
      <c r="I10" s="4"/>
      <c r="J10" s="4"/>
      <c r="K10" s="4"/>
      <c r="L10" s="4"/>
      <c r="M10" s="4"/>
      <c r="N10" s="4"/>
      <c r="O10" s="4"/>
      <c r="P10" s="4"/>
      <c r="Q10" s="4"/>
      <c r="R10" s="4"/>
      <c r="S10" s="4"/>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row>
    <row r="11" spans="1:54" ht="17.25" customHeight="1" x14ac:dyDescent="0.2">
      <c r="A11" s="4"/>
      <c r="B11" s="4"/>
      <c r="C11" s="2107"/>
      <c r="D11" s="16"/>
      <c r="E11" s="16"/>
      <c r="F11" s="16"/>
      <c r="G11" s="16"/>
      <c r="H11" s="16"/>
      <c r="I11" s="4"/>
      <c r="J11" s="4"/>
      <c r="K11" s="4"/>
      <c r="L11" s="4"/>
      <c r="M11" s="4"/>
      <c r="N11" s="4"/>
      <c r="O11" s="4"/>
      <c r="P11" s="4"/>
      <c r="Q11" s="4"/>
      <c r="R11" s="4"/>
      <c r="S11" s="4"/>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row>
    <row r="12" spans="1:54" ht="6.75" customHeight="1" x14ac:dyDescent="0.15">
      <c r="A12" s="4"/>
      <c r="B12" s="4"/>
      <c r="C12" s="16"/>
      <c r="D12" s="16"/>
      <c r="E12" s="16"/>
      <c r="F12" s="16"/>
      <c r="G12" s="16"/>
      <c r="H12" s="16"/>
      <c r="I12" s="4"/>
      <c r="J12" s="4"/>
      <c r="K12" s="4"/>
      <c r="L12" s="4"/>
      <c r="M12" s="4"/>
      <c r="N12" s="4"/>
      <c r="O12" s="4"/>
      <c r="P12" s="4"/>
      <c r="Q12" s="4"/>
      <c r="R12" s="4"/>
      <c r="S12" s="4"/>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row>
    <row r="13" spans="1:54" ht="9.75" customHeight="1" x14ac:dyDescent="0.15">
      <c r="A13" s="4"/>
      <c r="B13" s="16"/>
      <c r="C13" s="16"/>
      <c r="D13" s="16"/>
      <c r="E13" s="16"/>
      <c r="F13" s="16"/>
      <c r="G13" s="16"/>
      <c r="H13" s="16"/>
      <c r="I13" s="4"/>
      <c r="J13" s="4"/>
      <c r="K13" s="4"/>
      <c r="L13" s="4"/>
      <c r="M13" s="4"/>
      <c r="N13" s="4"/>
      <c r="O13" s="4"/>
      <c r="P13" s="4"/>
      <c r="Q13" s="4"/>
      <c r="R13" s="4"/>
      <c r="S13" s="4"/>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row>
    <row r="14" spans="1:54" ht="18.75" customHeight="1" x14ac:dyDescent="0.2">
      <c r="A14" s="4"/>
      <c r="B14" s="4"/>
      <c r="C14" s="258"/>
      <c r="D14" s="258"/>
      <c r="E14" s="227"/>
      <c r="F14" s="227"/>
      <c r="G14" s="227"/>
      <c r="H14" s="227"/>
      <c r="I14" s="227"/>
      <c r="J14" s="4"/>
      <c r="K14" s="4"/>
      <c r="L14" s="4"/>
      <c r="M14" s="4"/>
      <c r="N14" s="4"/>
      <c r="O14" s="4"/>
      <c r="P14" s="4"/>
      <c r="Q14" s="4"/>
      <c r="R14" s="4"/>
      <c r="S14" s="4"/>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row>
    <row r="15" spans="1:54" ht="18.75" customHeight="1" x14ac:dyDescent="0.15">
      <c r="A15" s="19">
        <v>1</v>
      </c>
      <c r="B15" s="1311"/>
      <c r="C15" s="1294"/>
      <c r="D15" s="1294"/>
      <c r="E15" s="1294"/>
      <c r="F15" s="1294"/>
      <c r="G15" s="1294"/>
      <c r="H15" s="1294"/>
      <c r="I15" s="1294"/>
      <c r="J15" s="1294"/>
      <c r="K15" s="1294"/>
      <c r="L15" s="1294"/>
      <c r="M15" s="1294"/>
      <c r="N15" s="1295"/>
      <c r="O15" s="135"/>
      <c r="P15" s="135"/>
      <c r="Q15" s="135"/>
      <c r="R15" s="135"/>
      <c r="S15" s="4"/>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row>
    <row r="16" spans="1:54" ht="20" x14ac:dyDescent="0.2">
      <c r="A16" s="4"/>
      <c r="B16" s="1250"/>
      <c r="C16" s="20" t="str">
        <f>$B$2</f>
        <v>CAED GESTION</v>
      </c>
      <c r="D16" s="20"/>
      <c r="E16" s="20"/>
      <c r="F16" s="2875" t="s">
        <v>1463</v>
      </c>
      <c r="G16" s="2875"/>
      <c r="H16" s="2875"/>
      <c r="I16" s="2875"/>
      <c r="J16" s="2875"/>
      <c r="K16" s="2875"/>
      <c r="L16" s="1832"/>
      <c r="M16" s="1832"/>
      <c r="N16" s="1859"/>
      <c r="O16" s="1834"/>
      <c r="P16" s="1835"/>
      <c r="Q16" s="1353"/>
      <c r="R16" s="1835"/>
      <c r="S16" s="4"/>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row>
    <row r="17" spans="1:54" x14ac:dyDescent="0.15">
      <c r="A17" s="4"/>
      <c r="B17" s="1250"/>
      <c r="C17" s="22"/>
      <c r="D17" s="22"/>
      <c r="E17" s="22"/>
      <c r="F17" s="22"/>
      <c r="G17" s="22"/>
      <c r="H17" s="22"/>
      <c r="I17" s="22"/>
      <c r="J17" s="22"/>
      <c r="K17" s="22"/>
      <c r="L17" s="22"/>
      <c r="M17" s="22"/>
      <c r="N17" s="1297"/>
      <c r="O17" s="135"/>
      <c r="P17" s="135"/>
      <c r="Q17" s="135"/>
      <c r="R17" s="135"/>
      <c r="S17" s="4"/>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ht="15.75" customHeight="1" x14ac:dyDescent="0.2">
      <c r="A18" s="4"/>
      <c r="B18" s="1250"/>
      <c r="C18" s="22"/>
      <c r="D18" s="22"/>
      <c r="E18" s="2100">
        <f>'b5'!$D$13</f>
        <v>2023</v>
      </c>
      <c r="F18" s="36"/>
      <c r="G18" s="2100">
        <f>'b5'!$E$13</f>
        <v>2024</v>
      </c>
      <c r="H18" s="2101" t="s">
        <v>913</v>
      </c>
      <c r="I18" s="2100">
        <f>'b5'!$F$13</f>
        <v>2025</v>
      </c>
      <c r="J18" s="2101" t="s">
        <v>913</v>
      </c>
      <c r="K18" s="2100">
        <f>'b5'!$G$13</f>
        <v>2026</v>
      </c>
      <c r="L18" s="2101" t="s">
        <v>913</v>
      </c>
      <c r="M18" s="2100">
        <f>'b5'!$G$13</f>
        <v>2026</v>
      </c>
      <c r="N18" s="2094" t="s">
        <v>913</v>
      </c>
      <c r="O18" s="1836"/>
      <c r="P18" s="135"/>
      <c r="Q18" s="135"/>
      <c r="R18" s="135"/>
      <c r="S18" s="4"/>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ht="9.75" customHeight="1" x14ac:dyDescent="0.2">
      <c r="A19" s="4"/>
      <c r="B19" s="1313"/>
      <c r="C19" s="2"/>
      <c r="D19" s="2"/>
      <c r="E19" s="2"/>
      <c r="F19" s="2"/>
      <c r="G19" s="2"/>
      <c r="H19" s="2"/>
      <c r="I19" s="2"/>
      <c r="J19" s="2"/>
      <c r="K19" s="2"/>
      <c r="L19" s="2"/>
      <c r="M19" s="2"/>
      <c r="N19" s="1258"/>
      <c r="O19" s="4"/>
      <c r="P19" s="4"/>
      <c r="Q19" s="4"/>
      <c r="R19" s="4"/>
      <c r="S19" s="4"/>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ht="16.5" customHeight="1" x14ac:dyDescent="0.15">
      <c r="A20" s="4"/>
      <c r="B20" s="1250"/>
      <c r="C20" s="30" t="s">
        <v>1638</v>
      </c>
      <c r="D20" s="30"/>
      <c r="E20" s="38">
        <f>SUM(E21:E78)</f>
        <v>67000</v>
      </c>
      <c r="F20" s="38"/>
      <c r="G20" s="38">
        <f>SUM(G21:G78)</f>
        <v>0</v>
      </c>
      <c r="H20" s="2093">
        <f>+IF(E20=0,0,(G20/E20)-100%)</f>
        <v>-1</v>
      </c>
      <c r="I20" s="38">
        <f>SUM(I21:I78)</f>
        <v>0</v>
      </c>
      <c r="J20" s="2093">
        <f>+IF(G20=0,0,(I20/G20)-100%)</f>
        <v>0</v>
      </c>
      <c r="K20" s="38">
        <f>SUM(K21:K78)</f>
        <v>0</v>
      </c>
      <c r="L20" s="2093">
        <f>+IF(I20=0,0,(K20/I20)-100%)</f>
        <v>0</v>
      </c>
      <c r="M20" s="38">
        <f>SUM(M21:M78)</f>
        <v>0</v>
      </c>
      <c r="N20" s="2095">
        <f>+IF(K20=0,0,(M20/K20)-100%)</f>
        <v>0</v>
      </c>
      <c r="O20" s="4"/>
      <c r="P20" s="1837"/>
      <c r="Q20" s="4"/>
      <c r="R20" s="1356"/>
      <c r="S20" s="4"/>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ht="30.75" customHeight="1" x14ac:dyDescent="0.15">
      <c r="A21" s="4"/>
      <c r="B21" s="1250"/>
      <c r="C21" s="257">
        <f>'6a'!D63</f>
        <v>0</v>
      </c>
      <c r="D21" s="27"/>
      <c r="E21" s="31">
        <f>'6a'!E63</f>
        <v>0</v>
      </c>
      <c r="F21" s="31"/>
      <c r="G21" s="31">
        <f>'6a'!J63</f>
        <v>0</v>
      </c>
      <c r="H21" s="2093">
        <f>+IF(E21=0,0,(G21/E21)-100%)</f>
        <v>0</v>
      </c>
      <c r="I21" s="31">
        <f>'6a'!P63</f>
        <v>0</v>
      </c>
      <c r="J21" s="2093">
        <f>+IF(G21=0,0,(I21/G21)-100%)</f>
        <v>0</v>
      </c>
      <c r="K21" s="31">
        <f>'6a'!V63</f>
        <v>0</v>
      </c>
      <c r="L21" s="2093">
        <f>+IF(I21=0,0,(K21/I21)-100%)</f>
        <v>0</v>
      </c>
      <c r="M21" s="31">
        <f>'6a'!AB63</f>
        <v>0</v>
      </c>
      <c r="N21" s="2095">
        <f>+IF(K21=0,0,(M21/K21)-100%)</f>
        <v>0</v>
      </c>
      <c r="O21" s="4"/>
      <c r="P21" s="1838"/>
      <c r="Q21" s="4"/>
      <c r="R21" s="1356"/>
      <c r="S21" s="4"/>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ht="14" x14ac:dyDescent="0.15">
      <c r="A22" s="4"/>
      <c r="B22" s="1250"/>
      <c r="C22" s="257" t="str">
        <f>'6a'!D64</f>
        <v>Tasas</v>
      </c>
      <c r="D22" s="27"/>
      <c r="E22" s="31">
        <f>'6a'!E64</f>
        <v>21000</v>
      </c>
      <c r="F22" s="31"/>
      <c r="G22" s="31">
        <f>'6a'!J64</f>
        <v>0</v>
      </c>
      <c r="H22" s="2093">
        <f t="shared" ref="H22:N77" si="0">+IF(E22=0,0,(G22/E22)-100%)</f>
        <v>-1</v>
      </c>
      <c r="I22" s="31">
        <f>'6a'!P64</f>
        <v>0</v>
      </c>
      <c r="J22" s="2093">
        <f t="shared" si="0"/>
        <v>0</v>
      </c>
      <c r="K22" s="31">
        <f>'6a'!V64</f>
        <v>0</v>
      </c>
      <c r="L22" s="2093">
        <f t="shared" si="0"/>
        <v>0</v>
      </c>
      <c r="M22" s="31">
        <f>'6a'!AB64</f>
        <v>0</v>
      </c>
      <c r="N22" s="2095">
        <f t="shared" si="0"/>
        <v>0</v>
      </c>
      <c r="O22" s="4"/>
      <c r="P22" s="1838"/>
      <c r="Q22" s="4"/>
      <c r="R22" s="1356"/>
      <c r="S22" s="4"/>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ht="14" x14ac:dyDescent="0.15">
      <c r="A23" s="4"/>
      <c r="B23" s="1250"/>
      <c r="C23" s="257" t="str">
        <f>'6a'!D65</f>
        <v>Patrocinadores</v>
      </c>
      <c r="D23" s="27"/>
      <c r="E23" s="31">
        <f>'6a'!E65</f>
        <v>18000</v>
      </c>
      <c r="F23" s="31"/>
      <c r="G23" s="31">
        <f>'6a'!J65</f>
        <v>0</v>
      </c>
      <c r="H23" s="2093">
        <f t="shared" si="0"/>
        <v>-1</v>
      </c>
      <c r="I23" s="31">
        <f>'6a'!P65</f>
        <v>0</v>
      </c>
      <c r="J23" s="2093">
        <f t="shared" si="0"/>
        <v>0</v>
      </c>
      <c r="K23" s="31">
        <f>'6a'!V65</f>
        <v>0</v>
      </c>
      <c r="L23" s="2093">
        <f t="shared" si="0"/>
        <v>0</v>
      </c>
      <c r="M23" s="31">
        <f>'6a'!AB65</f>
        <v>0</v>
      </c>
      <c r="N23" s="2095">
        <f t="shared" si="0"/>
        <v>0</v>
      </c>
      <c r="O23" s="4"/>
      <c r="P23" s="1838"/>
      <c r="Q23" s="4"/>
      <c r="R23" s="1356"/>
      <c r="S23" s="4"/>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ht="14" x14ac:dyDescent="0.15">
      <c r="A24" s="4"/>
      <c r="B24" s="1250"/>
      <c r="C24" s="257" t="str">
        <f>'6a'!D66</f>
        <v>Eventos</v>
      </c>
      <c r="D24" s="27"/>
      <c r="E24" s="31">
        <f>'6a'!E66</f>
        <v>11000</v>
      </c>
      <c r="F24" s="31"/>
      <c r="G24" s="31">
        <f>'6a'!J66</f>
        <v>0</v>
      </c>
      <c r="H24" s="2093">
        <f t="shared" si="0"/>
        <v>-1</v>
      </c>
      <c r="I24" s="31">
        <f>'6a'!P66</f>
        <v>0</v>
      </c>
      <c r="J24" s="2093">
        <f t="shared" si="0"/>
        <v>0</v>
      </c>
      <c r="K24" s="31">
        <f>'6a'!V66</f>
        <v>0</v>
      </c>
      <c r="L24" s="2093">
        <f t="shared" si="0"/>
        <v>0</v>
      </c>
      <c r="M24" s="31">
        <f>'6a'!AB66</f>
        <v>0</v>
      </c>
      <c r="N24" s="2095">
        <f t="shared" si="0"/>
        <v>0</v>
      </c>
      <c r="O24" s="4"/>
      <c r="P24" s="1838"/>
      <c r="Q24" s="4"/>
      <c r="R24" s="1356"/>
      <c r="S24" s="4"/>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ht="14" x14ac:dyDescent="0.15">
      <c r="A25" s="4"/>
      <c r="B25" s="1250"/>
      <c r="C25" s="257" t="str">
        <f>'6a'!D67</f>
        <v>Resto Actividades</v>
      </c>
      <c r="D25" s="27"/>
      <c r="E25" s="31">
        <f>'6a'!E67</f>
        <v>17000</v>
      </c>
      <c r="F25" s="31"/>
      <c r="G25" s="31">
        <f>'6a'!J67</f>
        <v>0</v>
      </c>
      <c r="H25" s="2093">
        <f t="shared" si="0"/>
        <v>-1</v>
      </c>
      <c r="I25" s="31">
        <f>'6a'!P67</f>
        <v>0</v>
      </c>
      <c r="J25" s="2093">
        <f t="shared" si="0"/>
        <v>0</v>
      </c>
      <c r="K25" s="31">
        <f>'6a'!V67</f>
        <v>0</v>
      </c>
      <c r="L25" s="2093">
        <f t="shared" si="0"/>
        <v>0</v>
      </c>
      <c r="M25" s="31">
        <f>'6a'!AB67</f>
        <v>0</v>
      </c>
      <c r="N25" s="2095">
        <f t="shared" si="0"/>
        <v>0</v>
      </c>
      <c r="O25" s="4"/>
      <c r="P25" s="1838"/>
      <c r="Q25" s="4"/>
      <c r="R25" s="1356"/>
      <c r="S25" s="4"/>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ht="14" hidden="1" x14ac:dyDescent="0.15">
      <c r="A26" s="4"/>
      <c r="B26" s="1250"/>
      <c r="C26" s="257">
        <f>'6a'!D68</f>
        <v>0</v>
      </c>
      <c r="D26" s="27"/>
      <c r="E26" s="31">
        <f>'6a'!E68</f>
        <v>0</v>
      </c>
      <c r="F26" s="31"/>
      <c r="G26" s="31">
        <f>'6a'!J68</f>
        <v>0</v>
      </c>
      <c r="H26" s="2093">
        <f t="shared" si="0"/>
        <v>0</v>
      </c>
      <c r="I26" s="31">
        <f>'6a'!P68</f>
        <v>0</v>
      </c>
      <c r="J26" s="2093">
        <f t="shared" si="0"/>
        <v>0</v>
      </c>
      <c r="K26" s="31">
        <f>'6a'!V68</f>
        <v>0</v>
      </c>
      <c r="L26" s="2093">
        <f t="shared" si="0"/>
        <v>0</v>
      </c>
      <c r="M26" s="31">
        <f>'6a'!AB68</f>
        <v>0</v>
      </c>
      <c r="N26" s="2095">
        <f t="shared" si="0"/>
        <v>0</v>
      </c>
      <c r="O26" s="4"/>
      <c r="P26" s="1838"/>
      <c r="Q26" s="4"/>
      <c r="R26" s="1356"/>
      <c r="S26" s="4"/>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ht="14" hidden="1" x14ac:dyDescent="0.15">
      <c r="A27" s="4"/>
      <c r="B27" s="1250"/>
      <c r="C27" s="257">
        <f>'6a'!D69</f>
        <v>0</v>
      </c>
      <c r="D27" s="27"/>
      <c r="E27" s="31">
        <f>'6a'!E69</f>
        <v>0</v>
      </c>
      <c r="F27" s="31"/>
      <c r="G27" s="31">
        <f>'6a'!J69</f>
        <v>0</v>
      </c>
      <c r="H27" s="2093">
        <f t="shared" si="0"/>
        <v>0</v>
      </c>
      <c r="I27" s="31">
        <f>'6a'!P69</f>
        <v>0</v>
      </c>
      <c r="J27" s="2093">
        <f t="shared" si="0"/>
        <v>0</v>
      </c>
      <c r="K27" s="31">
        <f>'6a'!V69</f>
        <v>0</v>
      </c>
      <c r="L27" s="2093">
        <f t="shared" si="0"/>
        <v>0</v>
      </c>
      <c r="M27" s="31">
        <f>'6a'!AB69</f>
        <v>0</v>
      </c>
      <c r="N27" s="2095">
        <f t="shared" si="0"/>
        <v>0</v>
      </c>
      <c r="O27" s="4"/>
      <c r="P27" s="1838"/>
      <c r="Q27" s="4"/>
      <c r="R27" s="1356"/>
      <c r="S27" s="4"/>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ht="14" hidden="1" x14ac:dyDescent="0.15">
      <c r="A28" s="4"/>
      <c r="B28" s="1250"/>
      <c r="C28" s="257">
        <f>'6a'!D70</f>
        <v>0</v>
      </c>
      <c r="D28" s="27"/>
      <c r="E28" s="31">
        <f>'6a'!E70</f>
        <v>0</v>
      </c>
      <c r="F28" s="31"/>
      <c r="G28" s="31">
        <f>'6a'!J70</f>
        <v>0</v>
      </c>
      <c r="H28" s="2093">
        <f t="shared" si="0"/>
        <v>0</v>
      </c>
      <c r="I28" s="31">
        <f>'6a'!P70</f>
        <v>0</v>
      </c>
      <c r="J28" s="2093">
        <f t="shared" si="0"/>
        <v>0</v>
      </c>
      <c r="K28" s="31">
        <f>'6a'!V70</f>
        <v>0</v>
      </c>
      <c r="L28" s="2093">
        <f t="shared" si="0"/>
        <v>0</v>
      </c>
      <c r="M28" s="31">
        <f>'6a'!AB70</f>
        <v>0</v>
      </c>
      <c r="N28" s="2095">
        <f t="shared" si="0"/>
        <v>0</v>
      </c>
      <c r="O28" s="4"/>
      <c r="P28" s="1838"/>
      <c r="Q28" s="4"/>
      <c r="R28" s="1356"/>
      <c r="S28" s="4"/>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ht="14" hidden="1" x14ac:dyDescent="0.15">
      <c r="A29" s="4"/>
      <c r="B29" s="1250"/>
      <c r="C29" s="257" t="e">
        <f>'6a'!D71</f>
        <v>#REF!</v>
      </c>
      <c r="D29" s="27"/>
      <c r="E29" s="31">
        <f>'6a'!E71</f>
        <v>0</v>
      </c>
      <c r="F29" s="31"/>
      <c r="G29" s="31">
        <f>'6a'!J71</f>
        <v>0</v>
      </c>
      <c r="H29" s="2093">
        <f t="shared" si="0"/>
        <v>0</v>
      </c>
      <c r="I29" s="31">
        <f>'6a'!P71</f>
        <v>0</v>
      </c>
      <c r="J29" s="2093">
        <f t="shared" si="0"/>
        <v>0</v>
      </c>
      <c r="K29" s="31">
        <f>'6a'!V71</f>
        <v>0</v>
      </c>
      <c r="L29" s="2093">
        <f t="shared" si="0"/>
        <v>0</v>
      </c>
      <c r="M29" s="31">
        <f>'6a'!AB71</f>
        <v>0</v>
      </c>
      <c r="N29" s="2095">
        <f t="shared" si="0"/>
        <v>0</v>
      </c>
      <c r="O29" s="4"/>
      <c r="P29" s="1838"/>
      <c r="Q29" s="4"/>
      <c r="R29" s="1356"/>
      <c r="S29" s="4"/>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ht="14" hidden="1" x14ac:dyDescent="0.15">
      <c r="A30" s="4"/>
      <c r="B30" s="1250"/>
      <c r="C30" s="257">
        <f>'6a'!D72</f>
        <v>0</v>
      </c>
      <c r="D30" s="27"/>
      <c r="E30" s="31">
        <f>'6a'!E72</f>
        <v>0</v>
      </c>
      <c r="F30" s="31"/>
      <c r="G30" s="31">
        <f>'6a'!J72</f>
        <v>0</v>
      </c>
      <c r="H30" s="2093">
        <f t="shared" si="0"/>
        <v>0</v>
      </c>
      <c r="I30" s="31">
        <f>'6a'!P72</f>
        <v>0</v>
      </c>
      <c r="J30" s="2093">
        <f t="shared" si="0"/>
        <v>0</v>
      </c>
      <c r="K30" s="31">
        <f>'6a'!V72</f>
        <v>0</v>
      </c>
      <c r="L30" s="2093">
        <f t="shared" si="0"/>
        <v>0</v>
      </c>
      <c r="M30" s="31">
        <f>'6a'!AB72</f>
        <v>0</v>
      </c>
      <c r="N30" s="2095">
        <f t="shared" si="0"/>
        <v>0</v>
      </c>
      <c r="O30" s="4"/>
      <c r="P30" s="1838"/>
      <c r="Q30" s="4"/>
      <c r="R30" s="1356"/>
      <c r="S30" s="4"/>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ht="14" hidden="1" x14ac:dyDescent="0.15">
      <c r="A31" s="4"/>
      <c r="B31" s="1250"/>
      <c r="C31" s="257">
        <f>'6a'!D73</f>
        <v>0</v>
      </c>
      <c r="D31" s="27"/>
      <c r="E31" s="31">
        <f>'6a'!E73</f>
        <v>0</v>
      </c>
      <c r="F31" s="31"/>
      <c r="G31" s="31">
        <f>'6a'!J73</f>
        <v>0</v>
      </c>
      <c r="H31" s="2093">
        <f t="shared" si="0"/>
        <v>0</v>
      </c>
      <c r="I31" s="31">
        <f>'6a'!P73</f>
        <v>0</v>
      </c>
      <c r="J31" s="2093">
        <f t="shared" si="0"/>
        <v>0</v>
      </c>
      <c r="K31" s="31">
        <f>'6a'!V73</f>
        <v>0</v>
      </c>
      <c r="L31" s="2093">
        <f t="shared" si="0"/>
        <v>0</v>
      </c>
      <c r="M31" s="31">
        <f>'6a'!AB73</f>
        <v>0</v>
      </c>
      <c r="N31" s="2095">
        <f t="shared" si="0"/>
        <v>0</v>
      </c>
      <c r="O31" s="4"/>
      <c r="P31" s="1838"/>
      <c r="Q31" s="4"/>
      <c r="R31" s="1356"/>
      <c r="S31" s="4"/>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row>
    <row r="32" spans="1:54" ht="14" hidden="1" x14ac:dyDescent="0.15">
      <c r="A32" s="4"/>
      <c r="B32" s="1250"/>
      <c r="C32" s="257">
        <f>'6a'!D74</f>
        <v>0</v>
      </c>
      <c r="D32" s="27"/>
      <c r="E32" s="31">
        <f>'6a'!E74</f>
        <v>0</v>
      </c>
      <c r="F32" s="31"/>
      <c r="G32" s="31">
        <f>'6a'!J74</f>
        <v>0</v>
      </c>
      <c r="H32" s="2093">
        <f t="shared" si="0"/>
        <v>0</v>
      </c>
      <c r="I32" s="31">
        <f>'6a'!P74</f>
        <v>0</v>
      </c>
      <c r="J32" s="2093">
        <f t="shared" si="0"/>
        <v>0</v>
      </c>
      <c r="K32" s="31">
        <f>'6a'!V74</f>
        <v>0</v>
      </c>
      <c r="L32" s="2093">
        <f t="shared" si="0"/>
        <v>0</v>
      </c>
      <c r="M32" s="31">
        <f>'6a'!AB74</f>
        <v>0</v>
      </c>
      <c r="N32" s="2095">
        <f t="shared" si="0"/>
        <v>0</v>
      </c>
      <c r="O32" s="4"/>
      <c r="P32" s="1838"/>
      <c r="Q32" s="4"/>
      <c r="R32" s="1356"/>
      <c r="S32" s="4"/>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ht="14" hidden="1" x14ac:dyDescent="0.15">
      <c r="A33" s="4"/>
      <c r="B33" s="1250"/>
      <c r="C33" s="257">
        <f>'6a'!D75</f>
        <v>0</v>
      </c>
      <c r="D33" s="27"/>
      <c r="E33" s="31">
        <f>'6a'!E75</f>
        <v>0</v>
      </c>
      <c r="F33" s="31"/>
      <c r="G33" s="31">
        <f>'6a'!J75</f>
        <v>0</v>
      </c>
      <c r="H33" s="2093">
        <f t="shared" si="0"/>
        <v>0</v>
      </c>
      <c r="I33" s="31">
        <f>'6a'!P75</f>
        <v>0</v>
      </c>
      <c r="J33" s="2093">
        <f t="shared" si="0"/>
        <v>0</v>
      </c>
      <c r="K33" s="31">
        <f>'6a'!V75</f>
        <v>0</v>
      </c>
      <c r="L33" s="2093">
        <f t="shared" si="0"/>
        <v>0</v>
      </c>
      <c r="M33" s="31">
        <f>'6a'!AB75</f>
        <v>0</v>
      </c>
      <c r="N33" s="2095">
        <f t="shared" si="0"/>
        <v>0</v>
      </c>
      <c r="O33" s="4"/>
      <c r="P33" s="1838"/>
      <c r="Q33" s="4"/>
      <c r="R33" s="1356"/>
      <c r="S33" s="4"/>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ht="14" hidden="1" x14ac:dyDescent="0.15">
      <c r="A34" s="4"/>
      <c r="B34" s="1250"/>
      <c r="C34" s="257">
        <f>'6a'!D76</f>
        <v>0</v>
      </c>
      <c r="D34" s="27"/>
      <c r="E34" s="31">
        <f>'6a'!E76</f>
        <v>0</v>
      </c>
      <c r="F34" s="31"/>
      <c r="G34" s="31">
        <f>'6a'!J76</f>
        <v>0</v>
      </c>
      <c r="H34" s="2093">
        <f t="shared" si="0"/>
        <v>0</v>
      </c>
      <c r="I34" s="31">
        <f>'6a'!P76</f>
        <v>0</v>
      </c>
      <c r="J34" s="2093">
        <f t="shared" si="0"/>
        <v>0</v>
      </c>
      <c r="K34" s="31">
        <f>'6a'!V76</f>
        <v>0</v>
      </c>
      <c r="L34" s="2093">
        <f t="shared" si="0"/>
        <v>0</v>
      </c>
      <c r="M34" s="31">
        <f>'6a'!AB76</f>
        <v>0</v>
      </c>
      <c r="N34" s="2095">
        <f t="shared" si="0"/>
        <v>0</v>
      </c>
      <c r="O34" s="4"/>
      <c r="P34" s="1838"/>
      <c r="Q34" s="4"/>
      <c r="R34" s="1356"/>
      <c r="S34" s="4"/>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ht="14" hidden="1" x14ac:dyDescent="0.15">
      <c r="A35" s="4"/>
      <c r="B35" s="1250"/>
      <c r="C35" s="257">
        <f>'6a'!D77</f>
        <v>0</v>
      </c>
      <c r="D35" s="27"/>
      <c r="E35" s="31">
        <f>'6a'!E77</f>
        <v>0</v>
      </c>
      <c r="F35" s="31"/>
      <c r="G35" s="31">
        <f>'6a'!J77</f>
        <v>0</v>
      </c>
      <c r="H35" s="2093">
        <f t="shared" si="0"/>
        <v>0</v>
      </c>
      <c r="I35" s="31">
        <f>'6a'!P77</f>
        <v>0</v>
      </c>
      <c r="J35" s="2093">
        <f t="shared" si="0"/>
        <v>0</v>
      </c>
      <c r="K35" s="31">
        <f>'6a'!V77</f>
        <v>0</v>
      </c>
      <c r="L35" s="2093">
        <f t="shared" si="0"/>
        <v>0</v>
      </c>
      <c r="M35" s="31">
        <f>'6a'!AB77</f>
        <v>0</v>
      </c>
      <c r="N35" s="2095">
        <f t="shared" si="0"/>
        <v>0</v>
      </c>
      <c r="O35" s="4"/>
      <c r="P35" s="1838"/>
      <c r="Q35" s="4"/>
      <c r="R35" s="1356"/>
      <c r="S35" s="4"/>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ht="14" hidden="1" x14ac:dyDescent="0.15">
      <c r="A36" s="4"/>
      <c r="B36" s="1250"/>
      <c r="C36" s="257">
        <f>'6a'!D78</f>
        <v>0</v>
      </c>
      <c r="D36" s="27"/>
      <c r="E36" s="31">
        <f>'6a'!E78</f>
        <v>0</v>
      </c>
      <c r="F36" s="31"/>
      <c r="G36" s="31">
        <f>'6a'!J78</f>
        <v>0</v>
      </c>
      <c r="H36" s="2093">
        <f t="shared" si="0"/>
        <v>0</v>
      </c>
      <c r="I36" s="31">
        <f>'6a'!P78</f>
        <v>0</v>
      </c>
      <c r="J36" s="2093">
        <f t="shared" si="0"/>
        <v>0</v>
      </c>
      <c r="K36" s="31">
        <f>'6a'!V78</f>
        <v>0</v>
      </c>
      <c r="L36" s="2093">
        <f t="shared" si="0"/>
        <v>0</v>
      </c>
      <c r="M36" s="31">
        <f>'6a'!AB78</f>
        <v>0</v>
      </c>
      <c r="N36" s="2095">
        <f t="shared" si="0"/>
        <v>0</v>
      </c>
      <c r="O36" s="4"/>
      <c r="P36" s="1838"/>
      <c r="Q36" s="4"/>
      <c r="R36" s="1356"/>
      <c r="S36" s="4"/>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ht="14" hidden="1" x14ac:dyDescent="0.15">
      <c r="A37" s="4"/>
      <c r="B37" s="1250"/>
      <c r="C37" s="257">
        <f>'6a'!D79</f>
        <v>0</v>
      </c>
      <c r="D37" s="27"/>
      <c r="E37" s="31">
        <f>'6a'!E79</f>
        <v>0</v>
      </c>
      <c r="F37" s="31"/>
      <c r="G37" s="31">
        <f>'6a'!J79</f>
        <v>0</v>
      </c>
      <c r="H37" s="2093">
        <f t="shared" si="0"/>
        <v>0</v>
      </c>
      <c r="I37" s="31">
        <f>'6a'!P79</f>
        <v>0</v>
      </c>
      <c r="J37" s="2093">
        <f t="shared" si="0"/>
        <v>0</v>
      </c>
      <c r="K37" s="31">
        <f>'6a'!V79</f>
        <v>0</v>
      </c>
      <c r="L37" s="2093">
        <f t="shared" si="0"/>
        <v>0</v>
      </c>
      <c r="M37" s="31">
        <f>'6a'!AB79</f>
        <v>0</v>
      </c>
      <c r="N37" s="2095">
        <f t="shared" si="0"/>
        <v>0</v>
      </c>
      <c r="O37" s="4"/>
      <c r="P37" s="1838"/>
      <c r="Q37" s="4"/>
      <c r="R37" s="1356"/>
      <c r="S37" s="4"/>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ht="14" hidden="1" x14ac:dyDescent="0.15">
      <c r="A38" s="4"/>
      <c r="B38" s="1250"/>
      <c r="C38" s="257">
        <f>'6a'!D80</f>
        <v>0</v>
      </c>
      <c r="D38" s="27"/>
      <c r="E38" s="31">
        <f>'6a'!E80</f>
        <v>0</v>
      </c>
      <c r="F38" s="31"/>
      <c r="G38" s="31">
        <f>'6a'!J80</f>
        <v>0</v>
      </c>
      <c r="H38" s="2093">
        <f t="shared" si="0"/>
        <v>0</v>
      </c>
      <c r="I38" s="31">
        <f>'6a'!P80</f>
        <v>0</v>
      </c>
      <c r="J38" s="2093">
        <f t="shared" si="0"/>
        <v>0</v>
      </c>
      <c r="K38" s="31">
        <f>'6a'!V80</f>
        <v>0</v>
      </c>
      <c r="L38" s="2093">
        <f t="shared" si="0"/>
        <v>0</v>
      </c>
      <c r="M38" s="31">
        <f>'6a'!AB80</f>
        <v>0</v>
      </c>
      <c r="N38" s="2095">
        <f t="shared" si="0"/>
        <v>0</v>
      </c>
      <c r="O38" s="4"/>
      <c r="P38" s="1838"/>
      <c r="Q38" s="4"/>
      <c r="R38" s="1356"/>
      <c r="S38" s="4"/>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ht="14" hidden="1" x14ac:dyDescent="0.15">
      <c r="A39" s="4"/>
      <c r="B39" s="1250"/>
      <c r="C39" s="257">
        <f>'6a'!D81</f>
        <v>0</v>
      </c>
      <c r="D39" s="27"/>
      <c r="E39" s="31">
        <f>'6a'!E81</f>
        <v>0</v>
      </c>
      <c r="F39" s="31"/>
      <c r="G39" s="31">
        <f>'6a'!J81</f>
        <v>0</v>
      </c>
      <c r="H39" s="2093">
        <f t="shared" si="0"/>
        <v>0</v>
      </c>
      <c r="I39" s="31">
        <f>'6a'!P81</f>
        <v>0</v>
      </c>
      <c r="J39" s="2093">
        <f t="shared" si="0"/>
        <v>0</v>
      </c>
      <c r="K39" s="31">
        <f>'6a'!V81</f>
        <v>0</v>
      </c>
      <c r="L39" s="2093">
        <f t="shared" si="0"/>
        <v>0</v>
      </c>
      <c r="M39" s="31">
        <f>'6a'!AB81</f>
        <v>0</v>
      </c>
      <c r="N39" s="2095">
        <f t="shared" si="0"/>
        <v>0</v>
      </c>
      <c r="O39" s="4"/>
      <c r="P39" s="1838"/>
      <c r="Q39" s="4"/>
      <c r="R39" s="1356"/>
      <c r="S39" s="4"/>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ht="14" hidden="1" x14ac:dyDescent="0.15">
      <c r="A40" s="4"/>
      <c r="B40" s="1250"/>
      <c r="C40" s="257">
        <f>'6a'!D82</f>
        <v>0</v>
      </c>
      <c r="D40" s="27"/>
      <c r="E40" s="31">
        <f>'6a'!E82</f>
        <v>0</v>
      </c>
      <c r="F40" s="31"/>
      <c r="G40" s="31">
        <f>'6a'!J82</f>
        <v>0</v>
      </c>
      <c r="H40" s="2093">
        <f t="shared" si="0"/>
        <v>0</v>
      </c>
      <c r="I40" s="31">
        <f>'6a'!P82</f>
        <v>0</v>
      </c>
      <c r="J40" s="2093">
        <f t="shared" si="0"/>
        <v>0</v>
      </c>
      <c r="K40" s="31">
        <f>'6a'!V82</f>
        <v>0</v>
      </c>
      <c r="L40" s="2093">
        <f t="shared" si="0"/>
        <v>0</v>
      </c>
      <c r="M40" s="31">
        <f>'6a'!AB82</f>
        <v>0</v>
      </c>
      <c r="N40" s="2095">
        <f t="shared" si="0"/>
        <v>0</v>
      </c>
      <c r="O40" s="4"/>
      <c r="P40" s="1838"/>
      <c r="Q40" s="4"/>
      <c r="R40" s="1356"/>
      <c r="S40" s="4"/>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ht="14" hidden="1" x14ac:dyDescent="0.15">
      <c r="A41" s="4"/>
      <c r="B41" s="1250"/>
      <c r="C41" s="257">
        <f>'6a'!D83</f>
        <v>0</v>
      </c>
      <c r="D41" s="27"/>
      <c r="E41" s="31">
        <f>'6a'!E83</f>
        <v>0</v>
      </c>
      <c r="F41" s="31"/>
      <c r="G41" s="31">
        <f>'6a'!J83</f>
        <v>0</v>
      </c>
      <c r="H41" s="2093">
        <f t="shared" si="0"/>
        <v>0</v>
      </c>
      <c r="I41" s="31">
        <f>'6a'!P83</f>
        <v>0</v>
      </c>
      <c r="J41" s="2093">
        <f t="shared" si="0"/>
        <v>0</v>
      </c>
      <c r="K41" s="31">
        <f>'6a'!V83</f>
        <v>0</v>
      </c>
      <c r="L41" s="2093">
        <f t="shared" si="0"/>
        <v>0</v>
      </c>
      <c r="M41" s="31">
        <f>'6a'!AB83</f>
        <v>0</v>
      </c>
      <c r="N41" s="2095">
        <f t="shared" si="0"/>
        <v>0</v>
      </c>
      <c r="O41" s="4"/>
      <c r="P41" s="1838"/>
      <c r="Q41" s="4"/>
      <c r="R41" s="1356"/>
      <c r="S41" s="4"/>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ht="14" hidden="1" x14ac:dyDescent="0.15">
      <c r="A42" s="4"/>
      <c r="B42" s="1250"/>
      <c r="C42" s="257">
        <f>'6a'!D84</f>
        <v>0</v>
      </c>
      <c r="D42" s="27"/>
      <c r="E42" s="31">
        <f>'6a'!E84</f>
        <v>0</v>
      </c>
      <c r="F42" s="31"/>
      <c r="G42" s="31">
        <f>'6a'!J84</f>
        <v>0</v>
      </c>
      <c r="H42" s="2093">
        <f t="shared" si="0"/>
        <v>0</v>
      </c>
      <c r="I42" s="31">
        <f>'6a'!P84</f>
        <v>0</v>
      </c>
      <c r="J42" s="2093">
        <f t="shared" si="0"/>
        <v>0</v>
      </c>
      <c r="K42" s="31">
        <f>'6a'!V84</f>
        <v>0</v>
      </c>
      <c r="L42" s="2093">
        <f t="shared" si="0"/>
        <v>0</v>
      </c>
      <c r="M42" s="31">
        <f>'6a'!AB84</f>
        <v>0</v>
      </c>
      <c r="N42" s="2095">
        <f t="shared" si="0"/>
        <v>0</v>
      </c>
      <c r="O42" s="4"/>
      <c r="P42" s="1838"/>
      <c r="Q42" s="4"/>
      <c r="R42" s="1356"/>
      <c r="S42" s="4"/>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ht="14" hidden="1" x14ac:dyDescent="0.15">
      <c r="A43" s="4"/>
      <c r="B43" s="1250"/>
      <c r="C43" s="257">
        <f>'6a'!D85</f>
        <v>0</v>
      </c>
      <c r="D43" s="27"/>
      <c r="E43" s="31">
        <f>'6a'!E85</f>
        <v>0</v>
      </c>
      <c r="F43" s="31"/>
      <c r="G43" s="31">
        <f>'6a'!J85</f>
        <v>0</v>
      </c>
      <c r="H43" s="2093">
        <f t="shared" si="0"/>
        <v>0</v>
      </c>
      <c r="I43" s="31">
        <f>'6a'!P85</f>
        <v>0</v>
      </c>
      <c r="J43" s="2093">
        <f t="shared" si="0"/>
        <v>0</v>
      </c>
      <c r="K43" s="31">
        <f>'6a'!V85</f>
        <v>0</v>
      </c>
      <c r="L43" s="2093">
        <f t="shared" si="0"/>
        <v>0</v>
      </c>
      <c r="M43" s="31">
        <f>'6a'!AB85</f>
        <v>0</v>
      </c>
      <c r="N43" s="2095">
        <f t="shared" si="0"/>
        <v>0</v>
      </c>
      <c r="O43" s="4"/>
      <c r="P43" s="1838"/>
      <c r="Q43" s="4"/>
      <c r="R43" s="1356"/>
      <c r="S43" s="4"/>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ht="14" hidden="1" x14ac:dyDescent="0.15">
      <c r="A44" s="4"/>
      <c r="B44" s="1250"/>
      <c r="C44" s="257">
        <f>'6a'!D86</f>
        <v>0</v>
      </c>
      <c r="D44" s="27"/>
      <c r="E44" s="31">
        <f>'6a'!E86</f>
        <v>0</v>
      </c>
      <c r="F44" s="31"/>
      <c r="G44" s="31">
        <f>'6a'!J86</f>
        <v>0</v>
      </c>
      <c r="H44" s="2093">
        <f t="shared" si="0"/>
        <v>0</v>
      </c>
      <c r="I44" s="31">
        <f>'6a'!P86</f>
        <v>0</v>
      </c>
      <c r="J44" s="2093">
        <f t="shared" si="0"/>
        <v>0</v>
      </c>
      <c r="K44" s="31">
        <f>'6a'!V86</f>
        <v>0</v>
      </c>
      <c r="L44" s="2093">
        <f t="shared" si="0"/>
        <v>0</v>
      </c>
      <c r="M44" s="31">
        <f>'6a'!AB86</f>
        <v>0</v>
      </c>
      <c r="N44" s="2095">
        <f t="shared" si="0"/>
        <v>0</v>
      </c>
      <c r="O44" s="4"/>
      <c r="P44" s="1838"/>
      <c r="Q44" s="4"/>
      <c r="R44" s="1356"/>
      <c r="S44" s="4"/>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ht="14" hidden="1" x14ac:dyDescent="0.15">
      <c r="A45" s="4"/>
      <c r="B45" s="1250"/>
      <c r="C45" s="257">
        <f>'6a'!D87</f>
        <v>0</v>
      </c>
      <c r="D45" s="27"/>
      <c r="E45" s="31">
        <f>'6a'!E87</f>
        <v>0</v>
      </c>
      <c r="F45" s="31"/>
      <c r="G45" s="31">
        <f>'6a'!J87</f>
        <v>0</v>
      </c>
      <c r="H45" s="2093">
        <f t="shared" si="0"/>
        <v>0</v>
      </c>
      <c r="I45" s="31">
        <f>'6a'!P87</f>
        <v>0</v>
      </c>
      <c r="J45" s="2093">
        <f t="shared" si="0"/>
        <v>0</v>
      </c>
      <c r="K45" s="31">
        <f>'6a'!V87</f>
        <v>0</v>
      </c>
      <c r="L45" s="2093">
        <f t="shared" si="0"/>
        <v>0</v>
      </c>
      <c r="M45" s="31">
        <f>'6a'!AB87</f>
        <v>0</v>
      </c>
      <c r="N45" s="2095">
        <f t="shared" si="0"/>
        <v>0</v>
      </c>
      <c r="O45" s="4"/>
      <c r="P45" s="1838"/>
      <c r="Q45" s="4"/>
      <c r="R45" s="1356"/>
      <c r="S45" s="4"/>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row r="46" spans="1:54" ht="14" hidden="1" x14ac:dyDescent="0.15">
      <c r="A46" s="4"/>
      <c r="B46" s="1250"/>
      <c r="C46" s="257">
        <f>'6a'!D88</f>
        <v>0</v>
      </c>
      <c r="D46" s="27"/>
      <c r="E46" s="31">
        <f>'6a'!E88</f>
        <v>0</v>
      </c>
      <c r="F46" s="31"/>
      <c r="G46" s="31">
        <f>'6a'!J88</f>
        <v>0</v>
      </c>
      <c r="H46" s="2093">
        <f t="shared" si="0"/>
        <v>0</v>
      </c>
      <c r="I46" s="31">
        <f>'6a'!P88</f>
        <v>0</v>
      </c>
      <c r="J46" s="2093">
        <f t="shared" si="0"/>
        <v>0</v>
      </c>
      <c r="K46" s="31">
        <f>'6a'!V88</f>
        <v>0</v>
      </c>
      <c r="L46" s="2093">
        <f t="shared" si="0"/>
        <v>0</v>
      </c>
      <c r="M46" s="31">
        <f>'6a'!AB88</f>
        <v>0</v>
      </c>
      <c r="N46" s="2095">
        <f t="shared" si="0"/>
        <v>0</v>
      </c>
      <c r="O46" s="4"/>
      <c r="P46" s="1838"/>
      <c r="Q46" s="4"/>
      <c r="R46" s="1356"/>
      <c r="S46" s="4"/>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row>
    <row r="47" spans="1:54" ht="14" hidden="1" x14ac:dyDescent="0.15">
      <c r="A47" s="4"/>
      <c r="B47" s="1250"/>
      <c r="C47" s="257">
        <f>'6a'!D89</f>
        <v>0</v>
      </c>
      <c r="D47" s="27"/>
      <c r="E47" s="31">
        <f>'6a'!E89</f>
        <v>0</v>
      </c>
      <c r="F47" s="31"/>
      <c r="G47" s="31">
        <f>'6a'!J89</f>
        <v>0</v>
      </c>
      <c r="H47" s="2093">
        <f t="shared" si="0"/>
        <v>0</v>
      </c>
      <c r="I47" s="31">
        <f>'6a'!P89</f>
        <v>0</v>
      </c>
      <c r="J47" s="2093">
        <f t="shared" si="0"/>
        <v>0</v>
      </c>
      <c r="K47" s="31">
        <f>'6a'!V89</f>
        <v>0</v>
      </c>
      <c r="L47" s="2093">
        <f t="shared" si="0"/>
        <v>0</v>
      </c>
      <c r="M47" s="31">
        <f>'6a'!AB89</f>
        <v>0</v>
      </c>
      <c r="N47" s="2095">
        <f t="shared" si="0"/>
        <v>0</v>
      </c>
      <c r="O47" s="4"/>
      <c r="P47" s="1838"/>
      <c r="Q47" s="4"/>
      <c r="R47" s="1356"/>
      <c r="S47" s="4"/>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row>
    <row r="48" spans="1:54" ht="14" hidden="1" x14ac:dyDescent="0.15">
      <c r="A48" s="4"/>
      <c r="B48" s="1250"/>
      <c r="C48" s="257">
        <f>'6a'!D90</f>
        <v>0</v>
      </c>
      <c r="D48" s="27"/>
      <c r="E48" s="31">
        <f>'6a'!E90</f>
        <v>0</v>
      </c>
      <c r="F48" s="31"/>
      <c r="G48" s="31">
        <f>'6a'!J90</f>
        <v>0</v>
      </c>
      <c r="H48" s="2093">
        <f t="shared" si="0"/>
        <v>0</v>
      </c>
      <c r="I48" s="31">
        <f>'6a'!P90</f>
        <v>0</v>
      </c>
      <c r="J48" s="2093">
        <f t="shared" si="0"/>
        <v>0</v>
      </c>
      <c r="K48" s="31">
        <f>'6a'!V90</f>
        <v>0</v>
      </c>
      <c r="L48" s="2093">
        <f t="shared" si="0"/>
        <v>0</v>
      </c>
      <c r="M48" s="31">
        <f>'6a'!AB90</f>
        <v>0</v>
      </c>
      <c r="N48" s="2095">
        <f t="shared" si="0"/>
        <v>0</v>
      </c>
      <c r="O48" s="4"/>
      <c r="P48" s="1838"/>
      <c r="Q48" s="4"/>
      <c r="R48" s="1356"/>
      <c r="S48" s="4"/>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row>
    <row r="49" spans="1:54" ht="14" hidden="1" x14ac:dyDescent="0.15">
      <c r="A49" s="4"/>
      <c r="B49" s="1250"/>
      <c r="C49" s="257">
        <f>'6a'!D91</f>
        <v>0</v>
      </c>
      <c r="D49" s="27"/>
      <c r="E49" s="31">
        <f>'6a'!E91</f>
        <v>0</v>
      </c>
      <c r="F49" s="31"/>
      <c r="G49" s="31">
        <f>'6a'!J91</f>
        <v>0</v>
      </c>
      <c r="H49" s="2093">
        <f t="shared" si="0"/>
        <v>0</v>
      </c>
      <c r="I49" s="31">
        <f>'6a'!P91</f>
        <v>0</v>
      </c>
      <c r="J49" s="2093">
        <f t="shared" si="0"/>
        <v>0</v>
      </c>
      <c r="K49" s="31">
        <f>'6a'!V91</f>
        <v>0</v>
      </c>
      <c r="L49" s="2093">
        <f t="shared" si="0"/>
        <v>0</v>
      </c>
      <c r="M49" s="31">
        <f>'6a'!AB91</f>
        <v>0</v>
      </c>
      <c r="N49" s="2095">
        <f t="shared" si="0"/>
        <v>0</v>
      </c>
      <c r="O49" s="4"/>
      <c r="P49" s="1838"/>
      <c r="Q49" s="4"/>
      <c r="R49" s="1356"/>
      <c r="S49" s="4"/>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0" spans="1:54" ht="14" x14ac:dyDescent="0.15">
      <c r="A50" s="4"/>
      <c r="B50" s="1250"/>
      <c r="C50" s="257" t="str">
        <f>'6a'!D98</f>
        <v>Nuevo producto</v>
      </c>
      <c r="D50" s="27"/>
      <c r="E50" s="31"/>
      <c r="F50" s="31"/>
      <c r="G50" s="31">
        <f>'6a'!H98</f>
        <v>0</v>
      </c>
      <c r="H50" s="2093">
        <f t="shared" si="0"/>
        <v>0</v>
      </c>
      <c r="I50" s="31">
        <f>'6a'!L98</f>
        <v>0</v>
      </c>
      <c r="J50" s="2093">
        <f t="shared" si="0"/>
        <v>0</v>
      </c>
      <c r="K50" s="31">
        <f>'6a'!Q98</f>
        <v>0</v>
      </c>
      <c r="L50" s="2093">
        <f t="shared" si="0"/>
        <v>0</v>
      </c>
      <c r="M50" s="31">
        <f>'6a'!V98</f>
        <v>0</v>
      </c>
      <c r="N50" s="2095">
        <f t="shared" si="0"/>
        <v>0</v>
      </c>
      <c r="O50" s="4"/>
      <c r="P50" s="1838"/>
      <c r="Q50" s="4"/>
      <c r="R50" s="1356"/>
      <c r="S50" s="4"/>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ht="14" x14ac:dyDescent="0.15">
      <c r="A51" s="4"/>
      <c r="B51" s="1250"/>
      <c r="C51" s="257">
        <f>'6a'!D99</f>
        <v>0</v>
      </c>
      <c r="D51" s="27"/>
      <c r="E51" s="31"/>
      <c r="F51" s="31"/>
      <c r="G51" s="31">
        <f>'6a'!H99</f>
        <v>0</v>
      </c>
      <c r="H51" s="2093">
        <f t="shared" si="0"/>
        <v>0</v>
      </c>
      <c r="I51" s="31">
        <f>'6a'!L99</f>
        <v>0</v>
      </c>
      <c r="J51" s="2093">
        <f t="shared" si="0"/>
        <v>0</v>
      </c>
      <c r="K51" s="31">
        <f>'6a'!Q99</f>
        <v>0</v>
      </c>
      <c r="L51" s="2093">
        <f t="shared" si="0"/>
        <v>0</v>
      </c>
      <c r="M51" s="31">
        <f>'6a'!V99</f>
        <v>0</v>
      </c>
      <c r="N51" s="2095">
        <f t="shared" si="0"/>
        <v>0</v>
      </c>
      <c r="O51" s="4"/>
      <c r="P51" s="1838"/>
      <c r="Q51" s="4"/>
      <c r="R51" s="1356"/>
      <c r="S51" s="4"/>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ht="14" x14ac:dyDescent="0.15">
      <c r="A52" s="4"/>
      <c r="B52" s="1250"/>
      <c r="C52" s="257">
        <f>'6a'!D100</f>
        <v>0</v>
      </c>
      <c r="D52" s="27"/>
      <c r="E52" s="31"/>
      <c r="F52" s="31"/>
      <c r="G52" s="31">
        <f>'6a'!H100</f>
        <v>0</v>
      </c>
      <c r="H52" s="2093">
        <f t="shared" si="0"/>
        <v>0</v>
      </c>
      <c r="I52" s="31">
        <f>'6a'!L100</f>
        <v>0</v>
      </c>
      <c r="J52" s="2093">
        <f t="shared" si="0"/>
        <v>0</v>
      </c>
      <c r="K52" s="31">
        <f>'6a'!Q100</f>
        <v>0</v>
      </c>
      <c r="L52" s="2093">
        <f t="shared" si="0"/>
        <v>0</v>
      </c>
      <c r="M52" s="31">
        <f>'6a'!V100</f>
        <v>0</v>
      </c>
      <c r="N52" s="2095">
        <f t="shared" si="0"/>
        <v>0</v>
      </c>
      <c r="O52" s="4"/>
      <c r="P52" s="1838"/>
      <c r="Q52" s="4"/>
      <c r="R52" s="1356"/>
      <c r="S52" s="4"/>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ht="14" hidden="1" x14ac:dyDescent="0.15">
      <c r="A53" s="4"/>
      <c r="B53" s="1250"/>
      <c r="C53" s="257">
        <f>'6a'!D101</f>
        <v>0</v>
      </c>
      <c r="D53" s="27"/>
      <c r="E53" s="31"/>
      <c r="F53" s="31"/>
      <c r="G53" s="31">
        <f>'6a'!H101</f>
        <v>0</v>
      </c>
      <c r="H53" s="2093">
        <f t="shared" si="0"/>
        <v>0</v>
      </c>
      <c r="I53" s="31">
        <f>'6a'!L101</f>
        <v>0</v>
      </c>
      <c r="J53" s="2093">
        <f t="shared" si="0"/>
        <v>0</v>
      </c>
      <c r="K53" s="31">
        <f>'6a'!Q101</f>
        <v>0</v>
      </c>
      <c r="L53" s="2093">
        <f t="shared" si="0"/>
        <v>0</v>
      </c>
      <c r="M53" s="31">
        <f>'6a'!V101</f>
        <v>0</v>
      </c>
      <c r="N53" s="2095">
        <f t="shared" si="0"/>
        <v>0</v>
      </c>
      <c r="O53" s="4"/>
      <c r="P53" s="1838"/>
      <c r="Q53" s="4"/>
      <c r="R53" s="1356"/>
      <c r="S53" s="4"/>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ht="14" hidden="1" x14ac:dyDescent="0.15">
      <c r="A54" s="4"/>
      <c r="B54" s="1250"/>
      <c r="C54" s="257">
        <f>'6a'!D102</f>
        <v>0</v>
      </c>
      <c r="D54" s="27"/>
      <c r="E54" s="31"/>
      <c r="F54" s="31"/>
      <c r="G54" s="31">
        <f>'6a'!H102</f>
        <v>0</v>
      </c>
      <c r="H54" s="2093">
        <f t="shared" si="0"/>
        <v>0</v>
      </c>
      <c r="I54" s="31">
        <f>'6a'!L102</f>
        <v>0</v>
      </c>
      <c r="J54" s="2093">
        <f t="shared" si="0"/>
        <v>0</v>
      </c>
      <c r="K54" s="31">
        <f>'6a'!Q102</f>
        <v>0</v>
      </c>
      <c r="L54" s="2093">
        <f t="shared" si="0"/>
        <v>0</v>
      </c>
      <c r="M54" s="31">
        <f>'6a'!V102</f>
        <v>0</v>
      </c>
      <c r="N54" s="2095">
        <f t="shared" si="0"/>
        <v>0</v>
      </c>
      <c r="O54" s="4"/>
      <c r="P54" s="1838"/>
      <c r="Q54" s="4"/>
      <c r="R54" s="1356"/>
      <c r="S54" s="4"/>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ht="14" hidden="1" x14ac:dyDescent="0.15">
      <c r="A55" s="4"/>
      <c r="B55" s="1250"/>
      <c r="C55" s="257">
        <f>'6a'!D103</f>
        <v>0</v>
      </c>
      <c r="D55" s="27"/>
      <c r="E55" s="31"/>
      <c r="F55" s="31"/>
      <c r="G55" s="31">
        <f>'6a'!H103</f>
        <v>0</v>
      </c>
      <c r="H55" s="2093">
        <f t="shared" si="0"/>
        <v>0</v>
      </c>
      <c r="I55" s="31">
        <f>'6a'!L103</f>
        <v>0</v>
      </c>
      <c r="J55" s="2093">
        <f t="shared" si="0"/>
        <v>0</v>
      </c>
      <c r="K55" s="31">
        <f>'6a'!Q103</f>
        <v>0</v>
      </c>
      <c r="L55" s="2093">
        <f t="shared" si="0"/>
        <v>0</v>
      </c>
      <c r="M55" s="31">
        <f>'6a'!V103</f>
        <v>0</v>
      </c>
      <c r="N55" s="2095">
        <f t="shared" si="0"/>
        <v>0</v>
      </c>
      <c r="O55" s="4"/>
      <c r="P55" s="1838"/>
      <c r="Q55" s="4"/>
      <c r="R55" s="1356"/>
      <c r="S55" s="4"/>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row r="56" spans="1:54" ht="14" hidden="1" x14ac:dyDescent="0.15">
      <c r="A56" s="4"/>
      <c r="B56" s="1250"/>
      <c r="C56" s="257">
        <f>'6a'!D104</f>
        <v>0</v>
      </c>
      <c r="D56" s="27"/>
      <c r="E56" s="31"/>
      <c r="F56" s="31"/>
      <c r="G56" s="31">
        <f>'6a'!H104</f>
        <v>0</v>
      </c>
      <c r="H56" s="2093">
        <f t="shared" si="0"/>
        <v>0</v>
      </c>
      <c r="I56" s="31">
        <f>'6a'!L104</f>
        <v>0</v>
      </c>
      <c r="J56" s="2093">
        <f t="shared" si="0"/>
        <v>0</v>
      </c>
      <c r="K56" s="31">
        <f>'6a'!Q104</f>
        <v>0</v>
      </c>
      <c r="L56" s="2093">
        <f t="shared" si="0"/>
        <v>0</v>
      </c>
      <c r="M56" s="31">
        <f>'6a'!V104</f>
        <v>0</v>
      </c>
      <c r="N56" s="2095">
        <f t="shared" si="0"/>
        <v>0</v>
      </c>
      <c r="O56" s="4"/>
      <c r="P56" s="1838"/>
      <c r="Q56" s="4"/>
      <c r="R56" s="1356"/>
      <c r="S56" s="4"/>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row>
    <row r="57" spans="1:54" ht="14" hidden="1" x14ac:dyDescent="0.15">
      <c r="A57" s="4"/>
      <c r="B57" s="1250"/>
      <c r="C57" s="257">
        <f>'6a'!D105</f>
        <v>0</v>
      </c>
      <c r="D57" s="27"/>
      <c r="E57" s="31"/>
      <c r="F57" s="31"/>
      <c r="G57" s="31">
        <f>'6a'!H105</f>
        <v>0</v>
      </c>
      <c r="H57" s="2093">
        <f t="shared" si="0"/>
        <v>0</v>
      </c>
      <c r="I57" s="31">
        <f>'6a'!L105</f>
        <v>0</v>
      </c>
      <c r="J57" s="2093">
        <f t="shared" si="0"/>
        <v>0</v>
      </c>
      <c r="K57" s="31">
        <f>'6a'!Q105</f>
        <v>0</v>
      </c>
      <c r="L57" s="2093">
        <f t="shared" si="0"/>
        <v>0</v>
      </c>
      <c r="M57" s="31">
        <f>'6a'!V105</f>
        <v>0</v>
      </c>
      <c r="N57" s="2095">
        <f t="shared" si="0"/>
        <v>0</v>
      </c>
      <c r="O57" s="4"/>
      <c r="P57" s="1838"/>
      <c r="Q57" s="4"/>
      <c r="R57" s="1356"/>
      <c r="S57" s="4"/>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ht="14" hidden="1" x14ac:dyDescent="0.15">
      <c r="A58" s="4"/>
      <c r="B58" s="1250"/>
      <c r="C58" s="257">
        <f>'6a'!D106</f>
        <v>0</v>
      </c>
      <c r="D58" s="27"/>
      <c r="E58" s="31"/>
      <c r="F58" s="31"/>
      <c r="G58" s="31">
        <f>'6a'!H106</f>
        <v>0</v>
      </c>
      <c r="H58" s="2093">
        <f t="shared" si="0"/>
        <v>0</v>
      </c>
      <c r="I58" s="31">
        <f>'6a'!L106</f>
        <v>0</v>
      </c>
      <c r="J58" s="2093">
        <f t="shared" si="0"/>
        <v>0</v>
      </c>
      <c r="K58" s="31">
        <f>'6a'!Q106</f>
        <v>0</v>
      </c>
      <c r="L58" s="2093">
        <f t="shared" si="0"/>
        <v>0</v>
      </c>
      <c r="M58" s="31">
        <f>'6a'!V106</f>
        <v>0</v>
      </c>
      <c r="N58" s="2095">
        <f t="shared" si="0"/>
        <v>0</v>
      </c>
      <c r="O58" s="4"/>
      <c r="P58" s="1838"/>
      <c r="Q58" s="4"/>
      <c r="R58" s="1356"/>
      <c r="S58" s="4"/>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row>
    <row r="59" spans="1:54" ht="14" hidden="1" x14ac:dyDescent="0.15">
      <c r="A59" s="4"/>
      <c r="B59" s="1250"/>
      <c r="C59" s="257">
        <f>'6a'!D107</f>
        <v>0</v>
      </c>
      <c r="D59" s="27"/>
      <c r="E59" s="31"/>
      <c r="F59" s="31"/>
      <c r="G59" s="31">
        <f>'6a'!H107</f>
        <v>0</v>
      </c>
      <c r="H59" s="2093">
        <f t="shared" si="0"/>
        <v>0</v>
      </c>
      <c r="I59" s="31">
        <f>'6a'!L107</f>
        <v>0</v>
      </c>
      <c r="J59" s="2093">
        <f t="shared" si="0"/>
        <v>0</v>
      </c>
      <c r="K59" s="31">
        <f>'6a'!Q107</f>
        <v>0</v>
      </c>
      <c r="L59" s="2093">
        <f t="shared" si="0"/>
        <v>0</v>
      </c>
      <c r="M59" s="31">
        <f>'6a'!V107</f>
        <v>0</v>
      </c>
      <c r="N59" s="2095">
        <f t="shared" si="0"/>
        <v>0</v>
      </c>
      <c r="O59" s="4"/>
      <c r="P59" s="1838"/>
      <c r="Q59" s="4"/>
      <c r="R59" s="1356"/>
      <c r="S59" s="4"/>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row>
    <row r="60" spans="1:54" ht="14" hidden="1" x14ac:dyDescent="0.15">
      <c r="A60" s="4"/>
      <c r="B60" s="1250"/>
      <c r="C60" s="257">
        <f>'6a'!D108</f>
        <v>0</v>
      </c>
      <c r="D60" s="27"/>
      <c r="E60" s="31"/>
      <c r="F60" s="31"/>
      <c r="G60" s="31">
        <f>'6a'!H108</f>
        <v>0</v>
      </c>
      <c r="H60" s="2093">
        <f t="shared" si="0"/>
        <v>0</v>
      </c>
      <c r="I60" s="31">
        <f>'6a'!L108</f>
        <v>0</v>
      </c>
      <c r="J60" s="2093">
        <f t="shared" si="0"/>
        <v>0</v>
      </c>
      <c r="K60" s="31">
        <f>'6a'!Q108</f>
        <v>0</v>
      </c>
      <c r="L60" s="2093">
        <f t="shared" si="0"/>
        <v>0</v>
      </c>
      <c r="M60" s="31">
        <f>'6a'!V108</f>
        <v>0</v>
      </c>
      <c r="N60" s="2095">
        <f t="shared" si="0"/>
        <v>0</v>
      </c>
      <c r="O60" s="4"/>
      <c r="P60" s="1838"/>
      <c r="Q60" s="4"/>
      <c r="R60" s="1356"/>
      <c r="S60" s="4"/>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row>
    <row r="61" spans="1:54" ht="14" hidden="1" x14ac:dyDescent="0.15">
      <c r="A61" s="4"/>
      <c r="B61" s="1250"/>
      <c r="C61" s="257">
        <f>'6a'!D109</f>
        <v>0</v>
      </c>
      <c r="D61" s="27"/>
      <c r="E61" s="31"/>
      <c r="F61" s="31"/>
      <c r="G61" s="31">
        <f>'6a'!H109</f>
        <v>0</v>
      </c>
      <c r="H61" s="2093">
        <f t="shared" si="0"/>
        <v>0</v>
      </c>
      <c r="I61" s="31">
        <f>'6a'!L109</f>
        <v>0</v>
      </c>
      <c r="J61" s="2093">
        <f t="shared" si="0"/>
        <v>0</v>
      </c>
      <c r="K61" s="31">
        <f>'6a'!Q109</f>
        <v>0</v>
      </c>
      <c r="L61" s="2093">
        <f t="shared" si="0"/>
        <v>0</v>
      </c>
      <c r="M61" s="31">
        <f>'6a'!V109</f>
        <v>0</v>
      </c>
      <c r="N61" s="2095">
        <f t="shared" si="0"/>
        <v>0</v>
      </c>
      <c r="O61" s="4"/>
      <c r="P61" s="1838"/>
      <c r="Q61" s="4"/>
      <c r="R61" s="1356"/>
      <c r="S61" s="4"/>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row>
    <row r="62" spans="1:54" ht="14" hidden="1" x14ac:dyDescent="0.15">
      <c r="A62" s="4"/>
      <c r="B62" s="1250"/>
      <c r="C62" s="257">
        <f>'6a'!D110</f>
        <v>0</v>
      </c>
      <c r="D62" s="27"/>
      <c r="E62" s="31"/>
      <c r="F62" s="31"/>
      <c r="G62" s="31">
        <f>'6a'!H110</f>
        <v>0</v>
      </c>
      <c r="H62" s="2093">
        <f t="shared" si="0"/>
        <v>0</v>
      </c>
      <c r="I62" s="31">
        <f>'6a'!L110</f>
        <v>0</v>
      </c>
      <c r="J62" s="2093">
        <f t="shared" si="0"/>
        <v>0</v>
      </c>
      <c r="K62" s="31">
        <f>'6a'!Q110</f>
        <v>0</v>
      </c>
      <c r="L62" s="2093">
        <f t="shared" si="0"/>
        <v>0</v>
      </c>
      <c r="M62" s="31">
        <f>'6a'!V110</f>
        <v>0</v>
      </c>
      <c r="N62" s="2095">
        <f t="shared" si="0"/>
        <v>0</v>
      </c>
      <c r="O62" s="4"/>
      <c r="P62" s="1838"/>
      <c r="Q62" s="4"/>
      <c r="R62" s="1356"/>
      <c r="S62" s="4"/>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row>
    <row r="63" spans="1:54" ht="14" hidden="1" x14ac:dyDescent="0.15">
      <c r="A63" s="4"/>
      <c r="B63" s="1250"/>
      <c r="C63" s="257">
        <f>'6a'!D111</f>
        <v>0</v>
      </c>
      <c r="D63" s="27"/>
      <c r="E63" s="31"/>
      <c r="F63" s="31"/>
      <c r="G63" s="31">
        <f>'6a'!H111</f>
        <v>0</v>
      </c>
      <c r="H63" s="2093">
        <f t="shared" si="0"/>
        <v>0</v>
      </c>
      <c r="I63" s="31">
        <f>'6a'!L111</f>
        <v>0</v>
      </c>
      <c r="J63" s="2093">
        <f t="shared" si="0"/>
        <v>0</v>
      </c>
      <c r="K63" s="31">
        <f>'6a'!Q111</f>
        <v>0</v>
      </c>
      <c r="L63" s="2093">
        <f t="shared" si="0"/>
        <v>0</v>
      </c>
      <c r="M63" s="31">
        <f>'6a'!V111</f>
        <v>0</v>
      </c>
      <c r="N63" s="2095">
        <f t="shared" si="0"/>
        <v>0</v>
      </c>
      <c r="O63" s="4"/>
      <c r="P63" s="1838"/>
      <c r="Q63" s="4"/>
      <c r="R63" s="1356"/>
      <c r="S63" s="4"/>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row>
    <row r="64" spans="1:54" ht="14" hidden="1" x14ac:dyDescent="0.15">
      <c r="A64" s="4"/>
      <c r="B64" s="1250"/>
      <c r="C64" s="257">
        <f>'6a'!D112</f>
        <v>0</v>
      </c>
      <c r="D64" s="27"/>
      <c r="E64" s="31"/>
      <c r="F64" s="31"/>
      <c r="G64" s="31">
        <f>'6a'!H112</f>
        <v>0</v>
      </c>
      <c r="H64" s="2093">
        <f t="shared" si="0"/>
        <v>0</v>
      </c>
      <c r="I64" s="31">
        <f>'6a'!L112</f>
        <v>0</v>
      </c>
      <c r="J64" s="2093">
        <f t="shared" si="0"/>
        <v>0</v>
      </c>
      <c r="K64" s="31">
        <f>'6a'!Q112</f>
        <v>0</v>
      </c>
      <c r="L64" s="2093">
        <f t="shared" si="0"/>
        <v>0</v>
      </c>
      <c r="M64" s="31">
        <f>'6a'!V112</f>
        <v>0</v>
      </c>
      <c r="N64" s="2095">
        <f t="shared" si="0"/>
        <v>0</v>
      </c>
      <c r="O64" s="4"/>
      <c r="P64" s="1838"/>
      <c r="Q64" s="4"/>
      <c r="R64" s="1356"/>
      <c r="S64" s="4"/>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row>
    <row r="65" spans="1:54" ht="14" hidden="1" x14ac:dyDescent="0.15">
      <c r="A65" s="4"/>
      <c r="B65" s="1250"/>
      <c r="C65" s="257">
        <f>'6a'!D113</f>
        <v>0</v>
      </c>
      <c r="D65" s="27"/>
      <c r="E65" s="31"/>
      <c r="F65" s="31"/>
      <c r="G65" s="31">
        <f>'6a'!H113</f>
        <v>0</v>
      </c>
      <c r="H65" s="2093">
        <f t="shared" si="0"/>
        <v>0</v>
      </c>
      <c r="I65" s="31">
        <f>'6a'!L113</f>
        <v>0</v>
      </c>
      <c r="J65" s="2093">
        <f t="shared" si="0"/>
        <v>0</v>
      </c>
      <c r="K65" s="31">
        <f>'6a'!Q113</f>
        <v>0</v>
      </c>
      <c r="L65" s="2093">
        <f t="shared" si="0"/>
        <v>0</v>
      </c>
      <c r="M65" s="31">
        <f>'6a'!V113</f>
        <v>0</v>
      </c>
      <c r="N65" s="2095">
        <f t="shared" si="0"/>
        <v>0</v>
      </c>
      <c r="O65" s="4"/>
      <c r="P65" s="1838"/>
      <c r="Q65" s="4"/>
      <c r="R65" s="1356"/>
      <c r="S65" s="4"/>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row>
    <row r="66" spans="1:54" ht="14" hidden="1" x14ac:dyDescent="0.15">
      <c r="A66" s="4"/>
      <c r="B66" s="1250"/>
      <c r="C66" s="257">
        <f>'6a'!D114</f>
        <v>0</v>
      </c>
      <c r="D66" s="27"/>
      <c r="E66" s="31"/>
      <c r="F66" s="31"/>
      <c r="G66" s="31">
        <f>'6a'!H114</f>
        <v>0</v>
      </c>
      <c r="H66" s="2093">
        <f t="shared" si="0"/>
        <v>0</v>
      </c>
      <c r="I66" s="31">
        <f>'6a'!L114</f>
        <v>0</v>
      </c>
      <c r="J66" s="2093">
        <f t="shared" si="0"/>
        <v>0</v>
      </c>
      <c r="K66" s="31">
        <f>'6a'!Q114</f>
        <v>0</v>
      </c>
      <c r="L66" s="2093">
        <f t="shared" si="0"/>
        <v>0</v>
      </c>
      <c r="M66" s="31">
        <f>'6a'!V114</f>
        <v>0</v>
      </c>
      <c r="N66" s="2095">
        <f t="shared" si="0"/>
        <v>0</v>
      </c>
      <c r="O66" s="4"/>
      <c r="P66" s="1838"/>
      <c r="Q66" s="4"/>
      <c r="R66" s="1356"/>
      <c r="S66" s="4"/>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row>
    <row r="67" spans="1:54" ht="14" hidden="1" x14ac:dyDescent="0.15">
      <c r="A67" s="4"/>
      <c r="B67" s="1250"/>
      <c r="C67" s="257">
        <f>'6a'!D115</f>
        <v>0</v>
      </c>
      <c r="D67" s="27"/>
      <c r="E67" s="31"/>
      <c r="F67" s="31"/>
      <c r="G67" s="31">
        <f>'6a'!H115</f>
        <v>0</v>
      </c>
      <c r="H67" s="2093">
        <f t="shared" si="0"/>
        <v>0</v>
      </c>
      <c r="I67" s="31">
        <f>'6a'!L115</f>
        <v>0</v>
      </c>
      <c r="J67" s="2093">
        <f t="shared" si="0"/>
        <v>0</v>
      </c>
      <c r="K67" s="31">
        <f>'6a'!Q115</f>
        <v>0</v>
      </c>
      <c r="L67" s="2093">
        <f t="shared" si="0"/>
        <v>0</v>
      </c>
      <c r="M67" s="31">
        <f>'6a'!V115</f>
        <v>0</v>
      </c>
      <c r="N67" s="2095">
        <f t="shared" si="0"/>
        <v>0</v>
      </c>
      <c r="O67" s="4"/>
      <c r="P67" s="1838"/>
      <c r="Q67" s="4"/>
      <c r="R67" s="1356"/>
      <c r="S67" s="4"/>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row>
    <row r="68" spans="1:54" ht="14" hidden="1" x14ac:dyDescent="0.15">
      <c r="A68" s="4"/>
      <c r="B68" s="1250"/>
      <c r="C68" s="257">
        <f>'6a'!D116</f>
        <v>0</v>
      </c>
      <c r="D68" s="27"/>
      <c r="E68" s="31"/>
      <c r="F68" s="31"/>
      <c r="G68" s="31">
        <f>'6a'!H116</f>
        <v>0</v>
      </c>
      <c r="H68" s="2093">
        <f t="shared" si="0"/>
        <v>0</v>
      </c>
      <c r="I68" s="31">
        <f>'6a'!L116</f>
        <v>0</v>
      </c>
      <c r="J68" s="2093">
        <f t="shared" si="0"/>
        <v>0</v>
      </c>
      <c r="K68" s="31">
        <f>'6a'!Q116</f>
        <v>0</v>
      </c>
      <c r="L68" s="2093">
        <f t="shared" si="0"/>
        <v>0</v>
      </c>
      <c r="M68" s="31">
        <f>'6a'!V116</f>
        <v>0</v>
      </c>
      <c r="N68" s="2095">
        <f t="shared" si="0"/>
        <v>0</v>
      </c>
      <c r="O68" s="4"/>
      <c r="P68" s="1838"/>
      <c r="Q68" s="4"/>
      <c r="R68" s="1356"/>
      <c r="S68" s="4"/>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row>
    <row r="69" spans="1:54" ht="14" hidden="1" x14ac:dyDescent="0.15">
      <c r="A69" s="4"/>
      <c r="B69" s="1250"/>
      <c r="C69" s="257">
        <f>'6a'!D117</f>
        <v>0</v>
      </c>
      <c r="D69" s="27"/>
      <c r="E69" s="31"/>
      <c r="F69" s="31"/>
      <c r="G69" s="31">
        <f>'6a'!H117</f>
        <v>0</v>
      </c>
      <c r="H69" s="2093">
        <f t="shared" si="0"/>
        <v>0</v>
      </c>
      <c r="I69" s="31">
        <f>'6a'!L117</f>
        <v>0</v>
      </c>
      <c r="J69" s="2093">
        <f t="shared" si="0"/>
        <v>0</v>
      </c>
      <c r="K69" s="31">
        <f>'6a'!Q117</f>
        <v>0</v>
      </c>
      <c r="L69" s="2093">
        <f t="shared" si="0"/>
        <v>0</v>
      </c>
      <c r="M69" s="31">
        <f>'6a'!V117</f>
        <v>0</v>
      </c>
      <c r="N69" s="2095">
        <f t="shared" si="0"/>
        <v>0</v>
      </c>
      <c r="O69" s="4"/>
      <c r="P69" s="1838"/>
      <c r="Q69" s="4"/>
      <c r="R69" s="1356"/>
      <c r="S69" s="4"/>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row>
    <row r="70" spans="1:54" ht="14" hidden="1" x14ac:dyDescent="0.15">
      <c r="A70" s="4"/>
      <c r="B70" s="1250"/>
      <c r="C70" s="257">
        <f>'6a'!D118</f>
        <v>0</v>
      </c>
      <c r="D70" s="27"/>
      <c r="E70" s="31"/>
      <c r="F70" s="31"/>
      <c r="G70" s="31">
        <f>'6a'!H118</f>
        <v>0</v>
      </c>
      <c r="H70" s="2093">
        <f t="shared" si="0"/>
        <v>0</v>
      </c>
      <c r="I70" s="31">
        <f>'6a'!L118</f>
        <v>0</v>
      </c>
      <c r="J70" s="2093">
        <f t="shared" si="0"/>
        <v>0</v>
      </c>
      <c r="K70" s="31">
        <f>'6a'!Q118</f>
        <v>0</v>
      </c>
      <c r="L70" s="2093">
        <f t="shared" si="0"/>
        <v>0</v>
      </c>
      <c r="M70" s="31">
        <f>'6a'!V118</f>
        <v>0</v>
      </c>
      <c r="N70" s="2095">
        <f t="shared" si="0"/>
        <v>0</v>
      </c>
      <c r="O70" s="4"/>
      <c r="P70" s="1838"/>
      <c r="Q70" s="4"/>
      <c r="R70" s="1356"/>
      <c r="S70" s="4"/>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row>
    <row r="71" spans="1:54" ht="14" hidden="1" x14ac:dyDescent="0.15">
      <c r="A71" s="4"/>
      <c r="B71" s="1250"/>
      <c r="C71" s="257">
        <f>'6a'!D119</f>
        <v>0</v>
      </c>
      <c r="D71" s="27"/>
      <c r="E71" s="31"/>
      <c r="F71" s="31"/>
      <c r="G71" s="31">
        <f>'6a'!H119</f>
        <v>0</v>
      </c>
      <c r="H71" s="2093">
        <f t="shared" si="0"/>
        <v>0</v>
      </c>
      <c r="I71" s="31">
        <f>'6a'!L119</f>
        <v>0</v>
      </c>
      <c r="J71" s="2093">
        <f t="shared" si="0"/>
        <v>0</v>
      </c>
      <c r="K71" s="31">
        <f>'6a'!Q119</f>
        <v>0</v>
      </c>
      <c r="L71" s="2093">
        <f t="shared" si="0"/>
        <v>0</v>
      </c>
      <c r="M71" s="31">
        <f>'6a'!V119</f>
        <v>0</v>
      </c>
      <c r="N71" s="2095">
        <f t="shared" si="0"/>
        <v>0</v>
      </c>
      <c r="O71" s="4"/>
      <c r="P71" s="1838"/>
      <c r="Q71" s="4"/>
      <c r="R71" s="1356"/>
      <c r="S71" s="4"/>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row>
    <row r="72" spans="1:54" ht="14" hidden="1" x14ac:dyDescent="0.15">
      <c r="A72" s="4"/>
      <c r="B72" s="1250"/>
      <c r="C72" s="257">
        <f>'6a'!D120</f>
        <v>0</v>
      </c>
      <c r="D72" s="27"/>
      <c r="E72" s="31"/>
      <c r="F72" s="31"/>
      <c r="G72" s="31">
        <f>'6a'!H120</f>
        <v>0</v>
      </c>
      <c r="H72" s="2093">
        <f t="shared" si="0"/>
        <v>0</v>
      </c>
      <c r="I72" s="31">
        <f>'6a'!L120</f>
        <v>0</v>
      </c>
      <c r="J72" s="2093">
        <f t="shared" si="0"/>
        <v>0</v>
      </c>
      <c r="K72" s="31">
        <f>'6a'!Q120</f>
        <v>0</v>
      </c>
      <c r="L72" s="2093">
        <f t="shared" si="0"/>
        <v>0</v>
      </c>
      <c r="M72" s="31">
        <f>'6a'!V120</f>
        <v>0</v>
      </c>
      <c r="N72" s="2095">
        <f t="shared" si="0"/>
        <v>0</v>
      </c>
      <c r="O72" s="4"/>
      <c r="P72" s="1838"/>
      <c r="Q72" s="4"/>
      <c r="R72" s="1356"/>
      <c r="S72" s="4"/>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row>
    <row r="73" spans="1:54" ht="14" hidden="1" x14ac:dyDescent="0.15">
      <c r="A73" s="4"/>
      <c r="B73" s="1250"/>
      <c r="C73" s="257">
        <f>'6a'!D121</f>
        <v>0</v>
      </c>
      <c r="D73" s="27"/>
      <c r="E73" s="31"/>
      <c r="F73" s="31"/>
      <c r="G73" s="31">
        <f>'6a'!H121</f>
        <v>0</v>
      </c>
      <c r="H73" s="2093">
        <f t="shared" si="0"/>
        <v>0</v>
      </c>
      <c r="I73" s="31">
        <f>'6a'!L121</f>
        <v>0</v>
      </c>
      <c r="J73" s="2093">
        <f t="shared" si="0"/>
        <v>0</v>
      </c>
      <c r="K73" s="31">
        <f>'6a'!Q121</f>
        <v>0</v>
      </c>
      <c r="L73" s="2093">
        <f t="shared" si="0"/>
        <v>0</v>
      </c>
      <c r="M73" s="31">
        <f>'6a'!V121</f>
        <v>0</v>
      </c>
      <c r="N73" s="2095">
        <f t="shared" si="0"/>
        <v>0</v>
      </c>
      <c r="O73" s="4"/>
      <c r="P73" s="1838"/>
      <c r="Q73" s="4"/>
      <c r="R73" s="1356"/>
      <c r="S73" s="4"/>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row>
    <row r="74" spans="1:54" ht="14" hidden="1" x14ac:dyDescent="0.15">
      <c r="A74" s="4"/>
      <c r="B74" s="1250"/>
      <c r="C74" s="257">
        <f>'6a'!D122</f>
        <v>0</v>
      </c>
      <c r="D74" s="27"/>
      <c r="E74" s="31"/>
      <c r="F74" s="31"/>
      <c r="G74" s="31">
        <f>'6a'!H122</f>
        <v>0</v>
      </c>
      <c r="H74" s="2093">
        <f t="shared" si="0"/>
        <v>0</v>
      </c>
      <c r="I74" s="31">
        <f>'6a'!L122</f>
        <v>0</v>
      </c>
      <c r="J74" s="2093">
        <f t="shared" si="0"/>
        <v>0</v>
      </c>
      <c r="K74" s="31">
        <f>'6a'!Q122</f>
        <v>0</v>
      </c>
      <c r="L74" s="2093">
        <f t="shared" si="0"/>
        <v>0</v>
      </c>
      <c r="M74" s="31">
        <f>'6a'!V122</f>
        <v>0</v>
      </c>
      <c r="N74" s="2095">
        <f t="shared" si="0"/>
        <v>0</v>
      </c>
      <c r="O74" s="4"/>
      <c r="P74" s="1838"/>
      <c r="Q74" s="4"/>
      <c r="R74" s="1356"/>
      <c r="S74" s="4"/>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row>
    <row r="75" spans="1:54" ht="14" hidden="1" x14ac:dyDescent="0.15">
      <c r="A75" s="4"/>
      <c r="B75" s="1250"/>
      <c r="C75" s="257">
        <f>'6a'!D123</f>
        <v>0</v>
      </c>
      <c r="D75" s="27"/>
      <c r="E75" s="31"/>
      <c r="F75" s="31"/>
      <c r="G75" s="31">
        <f>'6a'!H123</f>
        <v>0</v>
      </c>
      <c r="H75" s="2093">
        <f t="shared" si="0"/>
        <v>0</v>
      </c>
      <c r="I75" s="31">
        <f>'6a'!L123</f>
        <v>0</v>
      </c>
      <c r="J75" s="2093">
        <f t="shared" si="0"/>
        <v>0</v>
      </c>
      <c r="K75" s="31">
        <f>'6a'!Q123</f>
        <v>0</v>
      </c>
      <c r="L75" s="2093">
        <f t="shared" si="0"/>
        <v>0</v>
      </c>
      <c r="M75" s="31">
        <f>'6a'!V123</f>
        <v>0</v>
      </c>
      <c r="N75" s="2095">
        <f t="shared" si="0"/>
        <v>0</v>
      </c>
      <c r="O75" s="4"/>
      <c r="P75" s="1838"/>
      <c r="Q75" s="4"/>
      <c r="R75" s="1356"/>
      <c r="S75" s="4"/>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row>
    <row r="76" spans="1:54" ht="14" hidden="1" x14ac:dyDescent="0.15">
      <c r="A76" s="4"/>
      <c r="B76" s="1250"/>
      <c r="C76" s="257">
        <f>'6a'!D124</f>
        <v>0</v>
      </c>
      <c r="D76" s="2"/>
      <c r="E76" s="2"/>
      <c r="F76" s="2"/>
      <c r="G76" s="31">
        <f>'6a'!H124</f>
        <v>0</v>
      </c>
      <c r="H76" s="2093">
        <f t="shared" si="0"/>
        <v>0</v>
      </c>
      <c r="I76" s="31">
        <f>'6a'!L124</f>
        <v>0</v>
      </c>
      <c r="J76" s="2093">
        <f t="shared" si="0"/>
        <v>0</v>
      </c>
      <c r="K76" s="31">
        <f>'6a'!Q124</f>
        <v>0</v>
      </c>
      <c r="L76" s="2093">
        <f t="shared" si="0"/>
        <v>0</v>
      </c>
      <c r="M76" s="31">
        <f>'6a'!V124</f>
        <v>0</v>
      </c>
      <c r="N76" s="2095">
        <f t="shared" si="0"/>
        <v>0</v>
      </c>
      <c r="O76" s="4"/>
      <c r="P76" s="4"/>
      <c r="Q76" s="4"/>
      <c r="R76" s="16"/>
      <c r="S76" s="4"/>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row>
    <row r="77" spans="1:54" ht="14" hidden="1" x14ac:dyDescent="0.15">
      <c r="A77" s="4"/>
      <c r="B77" s="1250"/>
      <c r="C77" s="257">
        <f>'6a'!D125</f>
        <v>0</v>
      </c>
      <c r="D77" s="2"/>
      <c r="E77" s="2"/>
      <c r="F77" s="2"/>
      <c r="G77" s="31">
        <f>'6a'!H125</f>
        <v>0</v>
      </c>
      <c r="H77" s="2093">
        <f t="shared" si="0"/>
        <v>0</v>
      </c>
      <c r="I77" s="31">
        <f>'6a'!L125</f>
        <v>0</v>
      </c>
      <c r="J77" s="2093">
        <f t="shared" si="0"/>
        <v>0</v>
      </c>
      <c r="K77" s="31">
        <f>'6a'!Q125</f>
        <v>0</v>
      </c>
      <c r="L77" s="2093">
        <f t="shared" si="0"/>
        <v>0</v>
      </c>
      <c r="M77" s="31">
        <f>'6a'!V125</f>
        <v>0</v>
      </c>
      <c r="N77" s="2095">
        <f t="shared" si="0"/>
        <v>0</v>
      </c>
      <c r="O77" s="4"/>
      <c r="P77" s="4"/>
      <c r="Q77" s="4"/>
      <c r="R77" s="16"/>
      <c r="S77" s="4"/>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row>
    <row r="78" spans="1:54" ht="14" hidden="1" x14ac:dyDescent="0.15">
      <c r="A78" s="4"/>
      <c r="B78" s="1250"/>
      <c r="C78" s="257">
        <f>'6a'!D126</f>
        <v>0</v>
      </c>
      <c r="D78" s="2"/>
      <c r="E78" s="2"/>
      <c r="F78" s="2"/>
      <c r="G78" s="31">
        <f>'6a'!H126</f>
        <v>0</v>
      </c>
      <c r="H78" s="2093">
        <f>+IF(E78=0,0,(G78/E78)-100%)</f>
        <v>0</v>
      </c>
      <c r="I78" s="31">
        <f>'6a'!L126</f>
        <v>0</v>
      </c>
      <c r="J78" s="2093">
        <f>+IF(G78=0,0,(I78/G78)-100%)</f>
        <v>0</v>
      </c>
      <c r="K78" s="31">
        <f>'6a'!Q126</f>
        <v>0</v>
      </c>
      <c r="L78" s="2093">
        <f>+IF(I78=0,0,(K78/I78)-100%)</f>
        <v>0</v>
      </c>
      <c r="M78" s="31">
        <f>'6a'!V126</f>
        <v>0</v>
      </c>
      <c r="N78" s="2095">
        <f>+IF(K78=0,0,(M78/K78)-100%)</f>
        <v>0</v>
      </c>
      <c r="O78" s="4"/>
      <c r="P78" s="4"/>
      <c r="Q78" s="4"/>
      <c r="R78" s="16"/>
      <c r="S78" s="4"/>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row>
    <row r="79" spans="1:54" x14ac:dyDescent="0.15">
      <c r="A79" s="4"/>
      <c r="B79" s="1314"/>
      <c r="C79" s="1860"/>
      <c r="D79" s="1860"/>
      <c r="E79" s="1860"/>
      <c r="F79" s="1860"/>
      <c r="G79" s="1860"/>
      <c r="H79" s="39"/>
      <c r="I79" s="39"/>
      <c r="J79" s="39"/>
      <c r="K79" s="39"/>
      <c r="L79" s="39"/>
      <c r="M79" s="39"/>
      <c r="N79" s="1310"/>
      <c r="O79" s="4"/>
      <c r="P79" s="4"/>
      <c r="Q79" s="4"/>
      <c r="R79" s="135"/>
      <c r="S79" s="4"/>
      <c r="T79" s="1"/>
      <c r="U79">
        <f>COUNTIF('6a'!L63:L91,"&gt;0")</f>
        <v>0</v>
      </c>
      <c r="X79">
        <f>COUNTIF('6a'!R63:R91,"&gt;0")</f>
        <v>0</v>
      </c>
      <c r="Z79">
        <f>COUNTIF('6a'!X63:X91,"&gt;0")</f>
        <v>0</v>
      </c>
      <c r="AB79">
        <f>COUNTIF('6a'!AE63:AE91,"&gt;0")</f>
        <v>0</v>
      </c>
      <c r="AD79" s="1"/>
      <c r="AE79" s="1"/>
      <c r="AF79" s="1"/>
      <c r="AG79" s="1"/>
      <c r="AH79" s="1"/>
      <c r="AI79" s="1"/>
      <c r="AJ79" s="1"/>
      <c r="AK79" s="1"/>
      <c r="AL79" s="1"/>
      <c r="AM79" s="1"/>
      <c r="AN79" s="1"/>
      <c r="AO79" s="1"/>
      <c r="AP79" s="1"/>
      <c r="AQ79" s="1"/>
      <c r="AR79" s="1"/>
      <c r="AS79" s="1"/>
      <c r="AT79" s="1"/>
      <c r="AU79" s="1"/>
      <c r="AV79" s="1"/>
      <c r="AW79" s="1"/>
      <c r="AX79" s="1"/>
      <c r="AY79" s="1"/>
      <c r="AZ79" s="1"/>
      <c r="BA79" s="1"/>
      <c r="BB79" s="1"/>
    </row>
    <row r="80" spans="1:54" x14ac:dyDescent="0.15">
      <c r="A80" s="4"/>
      <c r="B80" s="4"/>
      <c r="C80" s="4"/>
      <c r="D80" s="4"/>
      <c r="E80" s="4"/>
      <c r="F80" s="4"/>
      <c r="G80" s="4"/>
      <c r="H80" s="4"/>
      <c r="I80" s="4"/>
      <c r="J80" s="4"/>
      <c r="K80" s="4"/>
      <c r="L80" s="4"/>
      <c r="M80" s="4"/>
      <c r="N80" s="4"/>
      <c r="O80" s="4"/>
      <c r="P80" s="4"/>
      <c r="Q80" s="4"/>
      <c r="R80" s="16"/>
      <c r="S80" s="4"/>
      <c r="T80" s="1"/>
      <c r="U80" s="1831">
        <f>+IF('6a'!E26=0,0,'6a'!F26/'6a'!E26)</f>
        <v>1.05</v>
      </c>
      <c r="V80" s="1231"/>
      <c r="W80" s="1831"/>
      <c r="X80" s="1831">
        <f>+'6a'!H26/'6a'!F26</f>
        <v>1.03</v>
      </c>
      <c r="Y80" s="1231"/>
      <c r="Z80" s="1831">
        <f>+'6a'!J26/'6a'!H26</f>
        <v>1.03</v>
      </c>
      <c r="AB80" s="1831">
        <f>+'6a'!L26/'6a'!J26</f>
        <v>1.05</v>
      </c>
      <c r="AC80" s="1231"/>
      <c r="AD80" s="1"/>
      <c r="AE80" s="1"/>
      <c r="AF80" s="1"/>
      <c r="AG80" s="1"/>
      <c r="AH80" s="1"/>
      <c r="AI80" s="1"/>
      <c r="AJ80" s="1"/>
      <c r="AK80" s="1"/>
      <c r="AL80" s="1"/>
      <c r="AM80" s="1"/>
      <c r="AN80" s="1"/>
      <c r="AO80" s="1"/>
      <c r="AP80" s="1"/>
      <c r="AQ80" s="1"/>
      <c r="AR80" s="1"/>
      <c r="AS80" s="1"/>
      <c r="AT80" s="1"/>
      <c r="AU80" s="1"/>
      <c r="AV80" s="1"/>
      <c r="AW80" s="1"/>
      <c r="AX80" s="1"/>
      <c r="AY80" s="1"/>
      <c r="AZ80" s="1"/>
      <c r="BA80" s="1"/>
      <c r="BB80" s="1"/>
    </row>
    <row r="81" spans="1:54" ht="18" x14ac:dyDescent="0.15">
      <c r="A81" s="19" t="s">
        <v>450</v>
      </c>
      <c r="B81" s="2"/>
      <c r="C81" s="22"/>
      <c r="D81" s="22"/>
      <c r="E81" s="2"/>
      <c r="F81" s="2"/>
      <c r="G81" s="2"/>
      <c r="H81" s="2"/>
      <c r="I81" s="2"/>
      <c r="J81" s="2"/>
      <c r="K81" s="2"/>
      <c r="L81" s="2"/>
      <c r="M81" s="4"/>
      <c r="N81" s="4"/>
      <c r="O81" s="4"/>
      <c r="P81" s="4"/>
      <c r="Q81" s="4"/>
      <c r="R81" s="16"/>
      <c r="S81" s="4"/>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row>
    <row r="82" spans="1:54" x14ac:dyDescent="0.15">
      <c r="A82" s="4"/>
      <c r="B82" s="2"/>
      <c r="C82" s="2"/>
      <c r="D82" s="2"/>
      <c r="E82" s="2"/>
      <c r="F82" s="2"/>
      <c r="G82" s="2"/>
      <c r="H82" s="2"/>
      <c r="I82" s="2"/>
      <c r="J82" s="2"/>
      <c r="K82" s="2"/>
      <c r="L82" s="2"/>
      <c r="M82" s="4"/>
      <c r="N82" s="4"/>
      <c r="O82" s="4"/>
      <c r="P82" s="4"/>
      <c r="Q82" s="4"/>
      <c r="R82" s="16"/>
      <c r="S82" s="4"/>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row>
    <row r="83" spans="1:54" x14ac:dyDescent="0.15">
      <c r="A83" s="4"/>
      <c r="B83" s="2"/>
      <c r="C83" s="2"/>
      <c r="D83" s="2"/>
      <c r="E83" s="2"/>
      <c r="F83" s="2"/>
      <c r="G83" s="2"/>
      <c r="H83" s="2"/>
      <c r="I83" s="2"/>
      <c r="J83" s="2"/>
      <c r="K83" s="2"/>
      <c r="L83" s="2"/>
      <c r="M83" s="4"/>
      <c r="N83" s="4"/>
      <c r="O83" s="4"/>
      <c r="P83" s="4"/>
      <c r="Q83" s="4"/>
      <c r="R83" s="16"/>
      <c r="S83" s="4"/>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row>
    <row r="84" spans="1:54" x14ac:dyDescent="0.15">
      <c r="A84" s="4"/>
      <c r="B84" s="2"/>
      <c r="C84" s="2"/>
      <c r="D84" s="2"/>
      <c r="E84" s="2"/>
      <c r="F84" s="2"/>
      <c r="G84" s="2"/>
      <c r="H84" s="2"/>
      <c r="I84" s="2"/>
      <c r="J84" s="2"/>
      <c r="K84" s="2"/>
      <c r="L84" s="2"/>
      <c r="M84" s="4"/>
      <c r="N84" s="4"/>
      <c r="O84" s="4"/>
      <c r="P84" s="4"/>
      <c r="Q84" s="4"/>
      <c r="R84" s="16"/>
      <c r="S84" s="4"/>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row>
    <row r="85" spans="1:54" x14ac:dyDescent="0.15">
      <c r="A85" s="4"/>
      <c r="B85" s="2"/>
      <c r="C85" s="2"/>
      <c r="D85" s="2"/>
      <c r="E85" s="2"/>
      <c r="F85" s="2"/>
      <c r="G85" s="2"/>
      <c r="H85" s="2"/>
      <c r="I85" s="2"/>
      <c r="J85" s="2"/>
      <c r="K85" s="2"/>
      <c r="L85" s="2"/>
      <c r="M85" s="4"/>
      <c r="N85" s="4"/>
      <c r="O85" s="4"/>
      <c r="P85" s="4"/>
      <c r="Q85" s="4"/>
      <c r="R85" s="16"/>
      <c r="S85" s="4"/>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row>
    <row r="86" spans="1:54" x14ac:dyDescent="0.15">
      <c r="A86" s="4"/>
      <c r="B86" s="2"/>
      <c r="C86" s="2"/>
      <c r="D86" s="2"/>
      <c r="E86" s="2"/>
      <c r="F86" s="2"/>
      <c r="G86" s="2"/>
      <c r="H86" s="2"/>
      <c r="I86" s="2"/>
      <c r="J86" s="2"/>
      <c r="K86" s="2"/>
      <c r="L86" s="2"/>
      <c r="M86" s="4"/>
      <c r="N86" s="4"/>
      <c r="O86" s="4"/>
      <c r="P86" s="4"/>
      <c r="Q86" s="4"/>
      <c r="R86" s="16"/>
      <c r="S86" s="4"/>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row>
    <row r="87" spans="1:54" x14ac:dyDescent="0.15">
      <c r="A87" s="4"/>
      <c r="B87" s="2"/>
      <c r="C87" s="2"/>
      <c r="D87" s="2"/>
      <c r="E87" s="2"/>
      <c r="F87" s="2"/>
      <c r="G87" s="2"/>
      <c r="H87" s="2"/>
      <c r="I87" s="2"/>
      <c r="J87" s="2"/>
      <c r="K87" s="2"/>
      <c r="L87" s="2"/>
      <c r="M87" s="4"/>
      <c r="N87" s="4"/>
      <c r="O87" s="4"/>
      <c r="P87" s="4"/>
      <c r="Q87" s="4"/>
      <c r="R87" s="16"/>
      <c r="S87" s="4"/>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row>
    <row r="88" spans="1:54" x14ac:dyDescent="0.15">
      <c r="A88" s="4"/>
      <c r="B88" s="2"/>
      <c r="C88" s="2"/>
      <c r="D88" s="2"/>
      <c r="E88" s="2"/>
      <c r="F88" s="2"/>
      <c r="G88" s="2"/>
      <c r="H88" s="2"/>
      <c r="I88" s="2"/>
      <c r="J88" s="2"/>
      <c r="K88" s="2"/>
      <c r="L88" s="2"/>
      <c r="M88" s="4"/>
      <c r="N88" s="4"/>
      <c r="O88" s="4"/>
      <c r="P88" s="4"/>
      <c r="Q88" s="4"/>
      <c r="R88" s="16"/>
      <c r="S88" s="4"/>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row>
    <row r="89" spans="1:54" x14ac:dyDescent="0.15">
      <c r="A89" s="4"/>
      <c r="B89" s="2"/>
      <c r="C89" s="2"/>
      <c r="D89" s="2"/>
      <c r="E89" s="2"/>
      <c r="F89" s="2"/>
      <c r="G89" s="2"/>
      <c r="H89" s="2"/>
      <c r="I89" s="2"/>
      <c r="J89" s="2"/>
      <c r="K89" s="2"/>
      <c r="L89" s="2"/>
      <c r="M89" s="4"/>
      <c r="N89" s="4"/>
      <c r="O89" s="4"/>
      <c r="P89" s="4"/>
      <c r="Q89" s="4"/>
      <c r="R89" s="16"/>
      <c r="S89" s="4"/>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row>
    <row r="90" spans="1:54" x14ac:dyDescent="0.15">
      <c r="A90" s="4"/>
      <c r="B90" s="2"/>
      <c r="C90" s="2"/>
      <c r="D90" s="2"/>
      <c r="E90" s="2"/>
      <c r="F90" s="2"/>
      <c r="G90" s="2"/>
      <c r="H90" s="2"/>
      <c r="I90" s="2"/>
      <c r="J90" s="2"/>
      <c r="K90" s="2"/>
      <c r="L90" s="2"/>
      <c r="M90" s="4"/>
      <c r="N90" s="4"/>
      <c r="O90" s="4"/>
      <c r="P90" s="4"/>
      <c r="Q90" s="4"/>
      <c r="R90" s="16"/>
      <c r="S90" s="4"/>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row>
    <row r="91" spans="1:54" x14ac:dyDescent="0.15">
      <c r="A91" s="4"/>
      <c r="B91" s="2"/>
      <c r="C91" s="2"/>
      <c r="D91" s="2"/>
      <c r="E91" s="2"/>
      <c r="F91" s="2"/>
      <c r="G91" s="2"/>
      <c r="H91" s="2"/>
      <c r="I91" s="2"/>
      <c r="J91" s="2"/>
      <c r="K91" s="2"/>
      <c r="L91" s="2"/>
      <c r="M91" s="4"/>
      <c r="N91" s="4"/>
      <c r="O91" s="4"/>
      <c r="P91" s="4"/>
      <c r="Q91" s="4"/>
      <c r="R91" s="16"/>
      <c r="S91" s="4"/>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row>
    <row r="92" spans="1:54" x14ac:dyDescent="0.15">
      <c r="A92" s="4"/>
      <c r="B92" s="2"/>
      <c r="C92" s="2"/>
      <c r="D92" s="2"/>
      <c r="E92" s="2"/>
      <c r="F92" s="2"/>
      <c r="G92" s="2"/>
      <c r="H92" s="2"/>
      <c r="I92" s="2"/>
      <c r="J92" s="2"/>
      <c r="K92" s="2"/>
      <c r="L92" s="2"/>
      <c r="M92" s="4"/>
      <c r="N92" s="4"/>
      <c r="O92" s="4"/>
      <c r="P92" s="4"/>
      <c r="Q92" s="4"/>
      <c r="R92" s="16"/>
      <c r="S92" s="4"/>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row>
    <row r="93" spans="1:54" x14ac:dyDescent="0.15">
      <c r="A93" s="4"/>
      <c r="B93" s="2"/>
      <c r="C93" s="2"/>
      <c r="D93" s="2"/>
      <c r="E93" s="2"/>
      <c r="F93" s="2"/>
      <c r="G93" s="2"/>
      <c r="H93" s="2"/>
      <c r="I93" s="2"/>
      <c r="J93" s="2"/>
      <c r="K93" s="2"/>
      <c r="L93" s="2"/>
      <c r="M93" s="4"/>
      <c r="N93" s="4"/>
      <c r="O93" s="4"/>
      <c r="P93" s="4"/>
      <c r="Q93" s="4"/>
      <c r="R93" s="16"/>
      <c r="S93" s="4"/>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row>
    <row r="94" spans="1:54" x14ac:dyDescent="0.15">
      <c r="A94" s="4"/>
      <c r="B94" s="2"/>
      <c r="C94" s="2"/>
      <c r="D94" s="2"/>
      <c r="E94" s="2"/>
      <c r="F94" s="2"/>
      <c r="G94" s="2"/>
      <c r="H94" s="2"/>
      <c r="I94" s="2"/>
      <c r="J94" s="2"/>
      <c r="K94" s="2"/>
      <c r="L94" s="2"/>
      <c r="M94" s="4"/>
      <c r="N94" s="4"/>
      <c r="O94" s="4"/>
      <c r="P94" s="4"/>
      <c r="Q94" s="4"/>
      <c r="R94" s="16"/>
      <c r="S94" s="4"/>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row>
    <row r="95" spans="1:54" x14ac:dyDescent="0.15">
      <c r="A95" s="4"/>
      <c r="B95" s="2"/>
      <c r="C95" s="2"/>
      <c r="D95" s="2"/>
      <c r="E95" s="2"/>
      <c r="F95" s="2"/>
      <c r="G95" s="2"/>
      <c r="H95" s="2"/>
      <c r="I95" s="2"/>
      <c r="J95" s="2"/>
      <c r="K95" s="2"/>
      <c r="L95" s="2"/>
      <c r="M95" s="4"/>
      <c r="N95" s="4"/>
      <c r="O95" s="4"/>
      <c r="P95" s="4"/>
      <c r="Q95" s="4"/>
      <c r="R95" s="16"/>
      <c r="S95" s="4"/>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row>
    <row r="96" spans="1:54" x14ac:dyDescent="0.15">
      <c r="A96" s="4"/>
      <c r="B96" s="2"/>
      <c r="C96" s="2"/>
      <c r="D96" s="2"/>
      <c r="E96" s="2"/>
      <c r="F96" s="2"/>
      <c r="G96" s="2"/>
      <c r="H96" s="2"/>
      <c r="I96" s="2"/>
      <c r="J96" s="2"/>
      <c r="K96" s="2"/>
      <c r="L96" s="2"/>
      <c r="M96" s="4"/>
      <c r="N96" s="4"/>
      <c r="O96" s="4"/>
      <c r="P96" s="4"/>
      <c r="Q96" s="4"/>
      <c r="R96" s="16"/>
      <c r="S96" s="4"/>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row>
    <row r="97" spans="1:54" x14ac:dyDescent="0.15">
      <c r="A97" s="4"/>
      <c r="B97" s="2"/>
      <c r="C97" s="2"/>
      <c r="D97" s="2"/>
      <c r="E97" s="2"/>
      <c r="F97" s="2"/>
      <c r="G97" s="2"/>
      <c r="H97" s="2"/>
      <c r="I97" s="2"/>
      <c r="J97" s="2"/>
      <c r="K97" s="2"/>
      <c r="L97" s="2"/>
      <c r="M97" s="4"/>
      <c r="N97" s="4"/>
      <c r="O97" s="4"/>
      <c r="P97" s="4"/>
      <c r="Q97" s="4"/>
      <c r="R97" s="16"/>
      <c r="S97" s="4"/>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row>
    <row r="98" spans="1:54" x14ac:dyDescent="0.15">
      <c r="A98" s="4"/>
      <c r="B98" s="2"/>
      <c r="C98" s="2"/>
      <c r="D98" s="2"/>
      <c r="E98" s="2"/>
      <c r="F98" s="2"/>
      <c r="G98" s="2"/>
      <c r="H98" s="2"/>
      <c r="I98" s="2"/>
      <c r="J98" s="2"/>
      <c r="K98" s="2"/>
      <c r="L98" s="2"/>
      <c r="M98" s="4"/>
      <c r="N98" s="4"/>
      <c r="O98" s="4"/>
      <c r="P98" s="4"/>
      <c r="Q98" s="4"/>
      <c r="R98" s="16"/>
      <c r="S98" s="4"/>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row>
    <row r="99" spans="1:54" x14ac:dyDescent="0.15">
      <c r="A99" s="4"/>
      <c r="B99" s="2"/>
      <c r="C99" s="2"/>
      <c r="D99" s="2"/>
      <c r="E99" s="2"/>
      <c r="F99" s="2"/>
      <c r="G99" s="2"/>
      <c r="H99" s="2"/>
      <c r="I99" s="2"/>
      <c r="J99" s="2"/>
      <c r="K99" s="2"/>
      <c r="L99" s="2"/>
      <c r="M99" s="4"/>
      <c r="N99" s="4"/>
      <c r="O99" s="4"/>
      <c r="P99" s="4"/>
      <c r="Q99" s="4"/>
      <c r="R99" s="16"/>
      <c r="S99" s="4"/>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row>
    <row r="100" spans="1:54" x14ac:dyDescent="0.15">
      <c r="A100" s="4"/>
      <c r="B100" s="2"/>
      <c r="C100" s="2"/>
      <c r="D100" s="2"/>
      <c r="E100" s="2"/>
      <c r="F100" s="2"/>
      <c r="G100" s="2"/>
      <c r="H100" s="2"/>
      <c r="I100" s="2"/>
      <c r="J100" s="2"/>
      <c r="K100" s="2"/>
      <c r="L100" s="2"/>
      <c r="M100" s="4"/>
      <c r="N100" s="4"/>
      <c r="O100" s="4"/>
      <c r="P100" s="4"/>
      <c r="Q100" s="4"/>
      <c r="R100" s="16"/>
      <c r="S100" s="4"/>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row>
    <row r="101" spans="1:54" x14ac:dyDescent="0.15">
      <c r="A101" s="4"/>
      <c r="B101" s="2"/>
      <c r="C101" s="2"/>
      <c r="D101" s="2"/>
      <c r="E101" s="2"/>
      <c r="F101" s="2"/>
      <c r="G101" s="2"/>
      <c r="H101" s="2"/>
      <c r="I101" s="2"/>
      <c r="J101" s="2"/>
      <c r="K101" s="2"/>
      <c r="L101" s="2"/>
      <c r="M101" s="4"/>
      <c r="N101" s="4"/>
      <c r="O101" s="4"/>
      <c r="P101" s="4"/>
      <c r="Q101" s="4"/>
      <c r="R101" s="16"/>
      <c r="S101" s="4"/>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row>
    <row r="102" spans="1:54" x14ac:dyDescent="0.15">
      <c r="A102" s="4"/>
      <c r="B102" s="2"/>
      <c r="C102" s="2"/>
      <c r="D102" s="2"/>
      <c r="E102" s="2"/>
      <c r="F102" s="2"/>
      <c r="G102" s="2"/>
      <c r="H102" s="2"/>
      <c r="I102" s="2"/>
      <c r="J102" s="2"/>
      <c r="K102" s="2"/>
      <c r="L102" s="2"/>
      <c r="M102" s="4"/>
      <c r="N102" s="4"/>
      <c r="O102" s="4"/>
      <c r="P102" s="4"/>
      <c r="Q102" s="4"/>
      <c r="R102" s="16"/>
      <c r="S102" s="4"/>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row>
    <row r="103" spans="1:54" ht="15" customHeight="1" x14ac:dyDescent="0.15">
      <c r="A103" s="4"/>
      <c r="B103" s="4"/>
      <c r="C103" s="4"/>
      <c r="D103" s="4"/>
      <c r="E103" s="4"/>
      <c r="F103" s="4"/>
      <c r="G103" s="4"/>
      <c r="H103" s="4"/>
      <c r="I103" s="4"/>
      <c r="J103" s="4"/>
      <c r="K103" s="4"/>
      <c r="L103" s="4"/>
      <c r="M103" s="4"/>
      <c r="N103" s="4"/>
      <c r="O103" s="4"/>
      <c r="P103" s="4"/>
      <c r="Q103" s="4"/>
      <c r="R103" s="16"/>
      <c r="S103" s="4"/>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row>
    <row r="104" spans="1:54" ht="15" customHeight="1" x14ac:dyDescent="0.2">
      <c r="A104" s="4"/>
      <c r="B104" s="4"/>
      <c r="C104" s="258"/>
      <c r="D104" s="258"/>
      <c r="E104" s="4"/>
      <c r="F104" s="4"/>
      <c r="G104" s="4"/>
      <c r="H104" s="4"/>
      <c r="I104" s="4"/>
      <c r="J104" s="4"/>
      <c r="K104" s="4"/>
      <c r="L104" s="4"/>
      <c r="M104" s="4"/>
      <c r="N104" s="4"/>
      <c r="O104" s="4"/>
      <c r="P104" s="4"/>
      <c r="Q104" s="4"/>
      <c r="R104" s="4"/>
      <c r="S104" s="4"/>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row>
    <row r="105" spans="1:54" ht="15" customHeight="1" x14ac:dyDescent="0.15">
      <c r="A105" s="4"/>
      <c r="B105" s="1311"/>
      <c r="C105" s="1294"/>
      <c r="D105" s="1294"/>
      <c r="E105" s="1294"/>
      <c r="F105" s="1294"/>
      <c r="G105" s="1294"/>
      <c r="H105" s="1294"/>
      <c r="I105" s="1294"/>
      <c r="J105" s="1294"/>
      <c r="K105" s="1294"/>
      <c r="L105" s="1294"/>
      <c r="M105" s="1294"/>
      <c r="N105" s="1294"/>
      <c r="O105" s="1294"/>
      <c r="P105" s="1294"/>
      <c r="Q105" s="1294"/>
      <c r="R105" s="1294"/>
      <c r="S105" s="1312"/>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row>
    <row r="106" spans="1:54" ht="20" x14ac:dyDescent="0.2">
      <c r="A106" s="19">
        <v>2</v>
      </c>
      <c r="B106" s="1250"/>
      <c r="C106" s="20" t="str">
        <f>$B$2</f>
        <v>CAED GESTION</v>
      </c>
      <c r="D106" s="20"/>
      <c r="E106" s="20"/>
      <c r="F106" s="2875" t="s">
        <v>1462</v>
      </c>
      <c r="G106" s="2875"/>
      <c r="H106" s="2875"/>
      <c r="I106" s="2875"/>
      <c r="J106" s="2875"/>
      <c r="K106" s="2875"/>
      <c r="L106" s="2875"/>
      <c r="M106" s="2875"/>
      <c r="N106" s="2875"/>
      <c r="O106" s="2875"/>
      <c r="P106" s="23"/>
      <c r="Q106" s="21"/>
      <c r="R106" s="1833"/>
      <c r="S106" s="1258"/>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row>
    <row r="107" spans="1:54" ht="20" customHeight="1" x14ac:dyDescent="0.15">
      <c r="A107" s="4"/>
      <c r="B107" s="1250"/>
      <c r="C107" s="22"/>
      <c r="D107" s="22"/>
      <c r="E107" s="22"/>
      <c r="F107" s="22"/>
      <c r="G107" s="22"/>
      <c r="H107" s="22"/>
      <c r="I107" s="22"/>
      <c r="J107" s="22"/>
      <c r="K107" s="22"/>
      <c r="L107" s="22"/>
      <c r="M107" s="22"/>
      <c r="N107" s="22"/>
      <c r="O107" s="22"/>
      <c r="P107" s="22"/>
      <c r="Q107" s="22"/>
      <c r="R107" s="22"/>
      <c r="S107" s="1258"/>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row>
    <row r="108" spans="1:54" ht="15.75" customHeight="1" x14ac:dyDescent="0.2">
      <c r="A108" s="4"/>
      <c r="B108" s="1250"/>
      <c r="C108" s="34" t="s">
        <v>116</v>
      </c>
      <c r="D108" s="282"/>
      <c r="E108" s="2099">
        <f>'b5'!$D$13</f>
        <v>2023</v>
      </c>
      <c r="F108" s="35"/>
      <c r="G108" s="2876">
        <f>'b5'!$E$13</f>
        <v>2024</v>
      </c>
      <c r="H108" s="2876"/>
      <c r="I108" s="35"/>
      <c r="J108" s="2876">
        <f>+G108+1</f>
        <v>2025</v>
      </c>
      <c r="K108" s="2876"/>
      <c r="L108" s="35"/>
      <c r="M108" s="2876">
        <f>+J108+1</f>
        <v>2026</v>
      </c>
      <c r="N108" s="2876"/>
      <c r="O108" s="35"/>
      <c r="P108" s="2876">
        <f>+M108+1</f>
        <v>2027</v>
      </c>
      <c r="Q108" s="2876"/>
      <c r="R108" s="1849"/>
      <c r="S108" s="1258"/>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row>
    <row r="109" spans="1:54" ht="9.75" customHeight="1" x14ac:dyDescent="0.2">
      <c r="A109" s="4"/>
      <c r="B109" s="1313"/>
      <c r="C109" s="2"/>
      <c r="D109" s="2"/>
      <c r="E109" s="2"/>
      <c r="F109" s="2"/>
      <c r="G109" s="2"/>
      <c r="I109" s="2"/>
      <c r="J109" s="1840"/>
      <c r="K109" s="2"/>
      <c r="L109" s="2"/>
      <c r="M109" s="2"/>
      <c r="N109" s="2"/>
      <c r="O109" s="2"/>
      <c r="P109" s="2"/>
      <c r="Q109" s="2"/>
      <c r="R109" s="2"/>
      <c r="S109" s="1258"/>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row>
    <row r="110" spans="1:54" ht="14" x14ac:dyDescent="0.15">
      <c r="A110" s="4"/>
      <c r="B110" s="1250"/>
      <c r="C110" s="30" t="s">
        <v>1130</v>
      </c>
      <c r="D110" s="30"/>
      <c r="E110" s="279">
        <f>'pr5'!E9</f>
        <v>67000</v>
      </c>
      <c r="F110" s="279"/>
      <c r="G110" s="279">
        <f>'pr5'!H9</f>
        <v>70350</v>
      </c>
      <c r="H110" s="1843">
        <f>+IF(E110=0,0,(G110/E110)-100%)</f>
        <v>5.0000000000000044E-2</v>
      </c>
      <c r="I110" s="2"/>
      <c r="J110" s="279">
        <f>'pr5'!M9</f>
        <v>72460.5</v>
      </c>
      <c r="K110" s="1843">
        <f>+IF(G110=0,0,(J110/G110)-100%)</f>
        <v>3.0000000000000027E-2</v>
      </c>
      <c r="L110" s="1851"/>
      <c r="M110" s="279">
        <f>'pr5'!R9</f>
        <v>74634.315000000002</v>
      </c>
      <c r="N110" s="1843">
        <f>+IF(J110=0,0,(M110/J110)-100%)</f>
        <v>3.0000000000000027E-2</v>
      </c>
      <c r="O110" s="2"/>
      <c r="P110" s="279">
        <f>'pr5'!W9</f>
        <v>78366.030750000005</v>
      </c>
      <c r="Q110" s="1843">
        <f>+IF(M110=0,0,(P110/M110)-100%)</f>
        <v>5.0000000000000044E-2</v>
      </c>
      <c r="R110" s="2"/>
      <c r="S110" s="1852"/>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row>
    <row r="111" spans="1:54" ht="14" x14ac:dyDescent="0.15">
      <c r="A111" s="4"/>
      <c r="B111" s="1250"/>
      <c r="C111" s="27" t="s">
        <v>1558</v>
      </c>
      <c r="D111" s="43"/>
      <c r="E111" s="279">
        <f>'pr5'!E10</f>
        <v>0</v>
      </c>
      <c r="F111" s="279"/>
      <c r="G111" s="279">
        <f>'pr5'!H10</f>
        <v>0</v>
      </c>
      <c r="H111" s="1843">
        <f t="shared" ref="H111:H156" si="1">+IF(E111=0,0,(G111/E111)-100%)</f>
        <v>0</v>
      </c>
      <c r="I111" s="2"/>
      <c r="J111" s="279">
        <f>'pr5'!M10</f>
        <v>0</v>
      </c>
      <c r="K111" s="1843">
        <f t="shared" ref="K111:K156" si="2">+IF(G111=0,0,(J111/G111)-100%)</f>
        <v>0</v>
      </c>
      <c r="L111" s="1851"/>
      <c r="M111" s="279">
        <f>'pr5'!R10</f>
        <v>0</v>
      </c>
      <c r="N111" s="1843">
        <f t="shared" ref="N111:N156" si="3">+IF(J111=0,0,(M111/J111)-100%)</f>
        <v>0</v>
      </c>
      <c r="O111" s="2"/>
      <c r="P111" s="279">
        <f>'pr5'!W10</f>
        <v>0</v>
      </c>
      <c r="Q111" s="1843">
        <f t="shared" ref="Q111:Q156" si="4">+IF(M111=0,0,(P111/M111)-100%)</f>
        <v>0</v>
      </c>
      <c r="R111" s="2"/>
      <c r="S111" s="1852"/>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row>
    <row r="112" spans="1:54" ht="14" x14ac:dyDescent="0.15">
      <c r="A112" s="4"/>
      <c r="B112" s="1250"/>
      <c r="C112" s="30" t="s">
        <v>115</v>
      </c>
      <c r="D112" s="43"/>
      <c r="E112" s="279">
        <f>'pr5'!E11</f>
        <v>67000</v>
      </c>
      <c r="F112" s="279"/>
      <c r="G112" s="279">
        <f>'pr5'!H11</f>
        <v>70350</v>
      </c>
      <c r="H112" s="1843">
        <f t="shared" si="1"/>
        <v>5.0000000000000044E-2</v>
      </c>
      <c r="I112" s="2"/>
      <c r="J112" s="279">
        <f>'pr5'!M11</f>
        <v>72460.5</v>
      </c>
      <c r="K112" s="1843">
        <f t="shared" si="2"/>
        <v>3.0000000000000027E-2</v>
      </c>
      <c r="L112" s="1851"/>
      <c r="M112" s="279">
        <f>'pr5'!R11</f>
        <v>74634.315000000002</v>
      </c>
      <c r="N112" s="1843">
        <f t="shared" si="3"/>
        <v>3.0000000000000027E-2</v>
      </c>
      <c r="O112" s="2"/>
      <c r="P112" s="279">
        <f>'pr5'!W11</f>
        <v>78366.030750000005</v>
      </c>
      <c r="Q112" s="1843">
        <f t="shared" si="4"/>
        <v>5.0000000000000044E-2</v>
      </c>
      <c r="R112" s="2"/>
      <c r="S112" s="1852"/>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row>
    <row r="113" spans="1:54" ht="14" x14ac:dyDescent="0.15">
      <c r="A113" s="4"/>
      <c r="B113" s="1250"/>
      <c r="C113" s="27" t="s">
        <v>1651</v>
      </c>
      <c r="D113" s="43"/>
      <c r="E113" s="279">
        <f>'pr5'!E12</f>
        <v>0</v>
      </c>
      <c r="F113" s="279"/>
      <c r="G113" s="279">
        <f>'pr5'!H12</f>
        <v>0</v>
      </c>
      <c r="H113" s="1843">
        <f t="shared" si="1"/>
        <v>0</v>
      </c>
      <c r="I113" s="2"/>
      <c r="J113" s="279">
        <f>'pr5'!M12</f>
        <v>0</v>
      </c>
      <c r="K113" s="1843">
        <f t="shared" si="2"/>
        <v>0</v>
      </c>
      <c r="L113" s="1851"/>
      <c r="M113" s="279">
        <f>'pr5'!R12</f>
        <v>0</v>
      </c>
      <c r="N113" s="1843">
        <f t="shared" si="3"/>
        <v>0</v>
      </c>
      <c r="O113" s="2"/>
      <c r="P113" s="279">
        <f>'pr5'!W12</f>
        <v>0</v>
      </c>
      <c r="Q113" s="1843">
        <f t="shared" si="4"/>
        <v>0</v>
      </c>
      <c r="R113" s="2"/>
      <c r="S113" s="1852"/>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row>
    <row r="114" spans="1:54" ht="19.5" customHeight="1" x14ac:dyDescent="0.15">
      <c r="A114" s="4"/>
      <c r="B114" s="1250"/>
      <c r="C114" s="265" t="s">
        <v>1131</v>
      </c>
      <c r="D114" s="43"/>
      <c r="E114" s="267">
        <f>'pr5'!E13</f>
        <v>67000</v>
      </c>
      <c r="F114" s="38"/>
      <c r="G114" s="267">
        <f>'pr5'!H13</f>
        <v>70350</v>
      </c>
      <c r="H114" s="1844">
        <f t="shared" si="1"/>
        <v>5.0000000000000044E-2</v>
      </c>
      <c r="I114" s="2"/>
      <c r="J114" s="267">
        <f>'pr5'!M13</f>
        <v>72460.5</v>
      </c>
      <c r="K114" s="1844">
        <f t="shared" si="2"/>
        <v>3.0000000000000027E-2</v>
      </c>
      <c r="L114" s="1851"/>
      <c r="M114" s="267">
        <f>'pr5'!R13</f>
        <v>74634.315000000002</v>
      </c>
      <c r="N114" s="1844">
        <f t="shared" si="3"/>
        <v>3.0000000000000027E-2</v>
      </c>
      <c r="O114" s="2"/>
      <c r="P114" s="267">
        <f>'pr5'!W13</f>
        <v>78366.030750000005</v>
      </c>
      <c r="Q114" s="1844">
        <f t="shared" si="4"/>
        <v>5.0000000000000044E-2</v>
      </c>
      <c r="R114" s="2"/>
      <c r="S114" s="1853"/>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row>
    <row r="115" spans="1:54" ht="20" customHeight="1" x14ac:dyDescent="0.15">
      <c r="A115" s="4"/>
      <c r="B115" s="1250"/>
      <c r="C115" s="27"/>
      <c r="D115" s="43"/>
      <c r="E115" s="31"/>
      <c r="F115" s="31"/>
      <c r="G115" s="31"/>
      <c r="H115" s="1845"/>
      <c r="I115" s="2"/>
      <c r="J115" s="31"/>
      <c r="K115" s="1845"/>
      <c r="L115" s="1851"/>
      <c r="M115" s="31"/>
      <c r="N115" s="1845"/>
      <c r="O115" s="2"/>
      <c r="P115" s="31"/>
      <c r="Q115" s="1845"/>
      <c r="R115" s="2"/>
      <c r="S115" s="1854"/>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row>
    <row r="116" spans="1:54" ht="16" x14ac:dyDescent="0.2">
      <c r="A116" s="4"/>
      <c r="B116" s="1250"/>
      <c r="C116" s="34" t="s">
        <v>117</v>
      </c>
      <c r="D116" s="282"/>
      <c r="E116" s="270"/>
      <c r="F116" s="270"/>
      <c r="G116" s="270"/>
      <c r="H116" s="1847"/>
      <c r="I116" s="2"/>
      <c r="J116" s="270"/>
      <c r="K116" s="1847"/>
      <c r="L116" s="1851"/>
      <c r="M116" s="270"/>
      <c r="N116" s="1847"/>
      <c r="O116" s="2"/>
      <c r="P116" s="270"/>
      <c r="Q116" s="1847"/>
      <c r="R116" s="2"/>
      <c r="S116" s="1855"/>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row>
    <row r="117" spans="1:54" ht="9.75" customHeight="1" x14ac:dyDescent="0.15">
      <c r="A117" s="4"/>
      <c r="B117" s="1250"/>
      <c r="C117" s="27"/>
      <c r="D117" s="43"/>
      <c r="E117" s="31"/>
      <c r="F117" s="31"/>
      <c r="G117" s="31"/>
      <c r="H117" s="1845"/>
      <c r="I117" s="2"/>
      <c r="J117" s="31"/>
      <c r="K117" s="1845"/>
      <c r="L117" s="1851"/>
      <c r="M117" s="31"/>
      <c r="N117" s="1845"/>
      <c r="O117" s="2"/>
      <c r="P117" s="31"/>
      <c r="Q117" s="1845"/>
      <c r="R117" s="2"/>
      <c r="S117" s="1854"/>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row>
    <row r="118" spans="1:54" ht="14" x14ac:dyDescent="0.15">
      <c r="A118" s="4"/>
      <c r="B118" s="1250"/>
      <c r="C118" s="30" t="s">
        <v>1703</v>
      </c>
      <c r="D118" s="43"/>
      <c r="E118" s="38">
        <f>'pr5'!E$17</f>
        <v>0</v>
      </c>
      <c r="F118" s="38"/>
      <c r="G118" s="38">
        <f>'pr5'!H$17</f>
        <v>0</v>
      </c>
      <c r="H118" s="1846">
        <f t="shared" si="1"/>
        <v>0</v>
      </c>
      <c r="I118" s="2"/>
      <c r="J118" s="38">
        <f>'pr5'!M$17</f>
        <v>0</v>
      </c>
      <c r="K118" s="1846">
        <f t="shared" si="2"/>
        <v>0</v>
      </c>
      <c r="L118" s="1851"/>
      <c r="M118" s="38">
        <f>'pr5'!R$17</f>
        <v>0</v>
      </c>
      <c r="N118" s="1846">
        <f t="shared" si="3"/>
        <v>0</v>
      </c>
      <c r="O118" s="2"/>
      <c r="P118" s="38">
        <f>'pr5'!W$17</f>
        <v>0</v>
      </c>
      <c r="Q118" s="1846">
        <f t="shared" si="4"/>
        <v>0</v>
      </c>
      <c r="R118" s="2"/>
      <c r="S118" s="1853"/>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row>
    <row r="119" spans="1:54" ht="9.75" customHeight="1" x14ac:dyDescent="0.15">
      <c r="A119" s="4"/>
      <c r="B119" s="1250"/>
      <c r="C119" s="30"/>
      <c r="D119" s="43"/>
      <c r="E119" s="38"/>
      <c r="F119" s="38"/>
      <c r="G119" s="38"/>
      <c r="H119" s="1846"/>
      <c r="I119" s="2"/>
      <c r="J119" s="38"/>
      <c r="K119" s="1846"/>
      <c r="L119" s="1851"/>
      <c r="M119" s="38"/>
      <c r="N119" s="1846"/>
      <c r="O119" s="2"/>
      <c r="P119" s="38"/>
      <c r="Q119" s="1846"/>
      <c r="R119" s="2"/>
      <c r="S119" s="1853"/>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row>
    <row r="120" spans="1:54" ht="14" x14ac:dyDescent="0.15">
      <c r="A120" s="4"/>
      <c r="B120" s="1250"/>
      <c r="C120" s="30" t="s">
        <v>26</v>
      </c>
      <c r="D120" s="43"/>
      <c r="E120" s="38">
        <f>SUM(E121:E122)</f>
        <v>0</v>
      </c>
      <c r="F120" s="38"/>
      <c r="G120" s="38">
        <f>SUM(G121:G122)</f>
        <v>0</v>
      </c>
      <c r="H120" s="1846">
        <f t="shared" si="1"/>
        <v>0</v>
      </c>
      <c r="I120" s="2"/>
      <c r="J120" s="38">
        <f>SUM(J121:J122)</f>
        <v>0</v>
      </c>
      <c r="K120" s="1846">
        <f t="shared" si="2"/>
        <v>0</v>
      </c>
      <c r="L120" s="1851"/>
      <c r="M120" s="38">
        <f>SUM(M121:M122)</f>
        <v>0</v>
      </c>
      <c r="N120" s="1846">
        <f t="shared" si="3"/>
        <v>0</v>
      </c>
      <c r="O120" s="2"/>
      <c r="P120" s="38">
        <f>SUM(P121:P122)</f>
        <v>0</v>
      </c>
      <c r="Q120" s="1846">
        <f t="shared" si="4"/>
        <v>0</v>
      </c>
      <c r="R120" s="2"/>
      <c r="S120" s="1853"/>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row>
    <row r="121" spans="1:54" ht="14" x14ac:dyDescent="0.15">
      <c r="A121" s="4"/>
      <c r="B121" s="1250"/>
      <c r="C121" s="263" t="s">
        <v>119</v>
      </c>
      <c r="D121" s="43"/>
      <c r="E121" s="31">
        <f>'pr5'!E$23</f>
        <v>0</v>
      </c>
      <c r="F121" s="31"/>
      <c r="G121" s="31">
        <f>'pr5'!H$23</f>
        <v>0</v>
      </c>
      <c r="H121" s="1845">
        <f t="shared" si="1"/>
        <v>0</v>
      </c>
      <c r="I121" s="2"/>
      <c r="J121" s="31">
        <f>'pr5'!M$23</f>
        <v>0</v>
      </c>
      <c r="K121" s="1845">
        <f t="shared" si="2"/>
        <v>0</v>
      </c>
      <c r="L121" s="1851"/>
      <c r="M121" s="31">
        <f>'pr5'!R$23</f>
        <v>0</v>
      </c>
      <c r="N121" s="1845">
        <f t="shared" si="3"/>
        <v>0</v>
      </c>
      <c r="O121" s="2"/>
      <c r="P121" s="31">
        <f>'pr5'!W$23</f>
        <v>0</v>
      </c>
      <c r="Q121" s="1845">
        <f t="shared" si="4"/>
        <v>0</v>
      </c>
      <c r="R121" s="2"/>
      <c r="S121" s="1854"/>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row>
    <row r="122" spans="1:54" ht="14" x14ac:dyDescent="0.15">
      <c r="A122" s="4"/>
      <c r="B122" s="1250"/>
      <c r="C122" s="263" t="s">
        <v>120</v>
      </c>
      <c r="D122" s="43"/>
      <c r="E122" s="31">
        <f>'pr5'!E$37</f>
        <v>0</v>
      </c>
      <c r="F122" s="31"/>
      <c r="G122" s="31">
        <f>'pr5'!H$37</f>
        <v>0</v>
      </c>
      <c r="H122" s="1845">
        <f t="shared" si="1"/>
        <v>0</v>
      </c>
      <c r="I122" s="2"/>
      <c r="J122" s="31">
        <f>'pr5'!M$37</f>
        <v>0</v>
      </c>
      <c r="K122" s="1845">
        <f t="shared" si="2"/>
        <v>0</v>
      </c>
      <c r="L122" s="1851"/>
      <c r="M122" s="31">
        <f>'pr5'!R$37</f>
        <v>0</v>
      </c>
      <c r="N122" s="1845">
        <f t="shared" si="3"/>
        <v>0</v>
      </c>
      <c r="O122" s="2"/>
      <c r="P122" s="31">
        <f>'pr5'!W$37</f>
        <v>0</v>
      </c>
      <c r="Q122" s="1845">
        <f t="shared" si="4"/>
        <v>0</v>
      </c>
      <c r="R122" s="2"/>
      <c r="S122" s="1854"/>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row>
    <row r="123" spans="1:54" ht="9.75" customHeight="1" x14ac:dyDescent="0.15">
      <c r="A123" s="4"/>
      <c r="B123" s="1250"/>
      <c r="C123" s="263"/>
      <c r="D123" s="43"/>
      <c r="E123" s="31"/>
      <c r="F123" s="31"/>
      <c r="G123" s="31"/>
      <c r="H123" s="1845"/>
      <c r="I123" s="2"/>
      <c r="J123" s="31"/>
      <c r="K123" s="1845"/>
      <c r="L123" s="1851"/>
      <c r="M123" s="31"/>
      <c r="N123" s="1845"/>
      <c r="O123" s="2"/>
      <c r="P123" s="31"/>
      <c r="Q123" s="1845"/>
      <c r="R123" s="2"/>
      <c r="S123" s="1854"/>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row>
    <row r="124" spans="1:54" ht="14" x14ac:dyDescent="0.15">
      <c r="A124" s="4"/>
      <c r="B124" s="1250"/>
      <c r="C124" s="30" t="s">
        <v>118</v>
      </c>
      <c r="D124" s="43"/>
      <c r="E124" s="38">
        <f>SUM(E125:E129)</f>
        <v>49680</v>
      </c>
      <c r="F124" s="38"/>
      <c r="G124" s="38">
        <f>SUM(G125:G129)</f>
        <v>49680</v>
      </c>
      <c r="H124" s="1846">
        <f t="shared" si="1"/>
        <v>0</v>
      </c>
      <c r="I124" s="2"/>
      <c r="J124" s="38">
        <f>SUM(J125:J129)</f>
        <v>49680</v>
      </c>
      <c r="K124" s="1846">
        <f t="shared" si="2"/>
        <v>0</v>
      </c>
      <c r="L124" s="1851"/>
      <c r="M124" s="38">
        <f>SUM(M125:M129)</f>
        <v>49680</v>
      </c>
      <c r="N124" s="1846">
        <f t="shared" si="3"/>
        <v>0</v>
      </c>
      <c r="O124" s="2"/>
      <c r="P124" s="38">
        <f>SUM(P125:P129)</f>
        <v>49680</v>
      </c>
      <c r="Q124" s="1846">
        <f t="shared" si="4"/>
        <v>0</v>
      </c>
      <c r="R124" s="2"/>
      <c r="S124" s="1853"/>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row>
    <row r="125" spans="1:54" ht="14" x14ac:dyDescent="0.15">
      <c r="A125" s="4"/>
      <c r="B125" s="1250"/>
      <c r="C125" s="263" t="s">
        <v>121</v>
      </c>
      <c r="D125" s="43"/>
      <c r="E125" s="31">
        <f>'pr5'!E27</f>
        <v>0</v>
      </c>
      <c r="F125" s="31"/>
      <c r="G125" s="31">
        <f>'pr5'!H27</f>
        <v>0</v>
      </c>
      <c r="H125" s="1845">
        <f t="shared" si="1"/>
        <v>0</v>
      </c>
      <c r="I125" s="2"/>
      <c r="J125" s="31">
        <f>'pr5'!M27</f>
        <v>0</v>
      </c>
      <c r="K125" s="1845">
        <f t="shared" si="2"/>
        <v>0</v>
      </c>
      <c r="L125" s="1851"/>
      <c r="M125" s="31">
        <f>'pr5'!R27</f>
        <v>0</v>
      </c>
      <c r="N125" s="1845">
        <f t="shared" si="3"/>
        <v>0</v>
      </c>
      <c r="O125" s="2"/>
      <c r="P125" s="31">
        <f>'pr5'!W27</f>
        <v>0</v>
      </c>
      <c r="Q125" s="1845">
        <f t="shared" si="4"/>
        <v>0</v>
      </c>
      <c r="R125" s="2"/>
      <c r="S125" s="1854"/>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row>
    <row r="126" spans="1:54" ht="14" x14ac:dyDescent="0.15">
      <c r="A126" s="4"/>
      <c r="B126" s="1250"/>
      <c r="C126" s="263" t="s">
        <v>947</v>
      </c>
      <c r="D126" s="43"/>
      <c r="E126" s="31">
        <f>'pr5'!E28</f>
        <v>0</v>
      </c>
      <c r="F126" s="31"/>
      <c r="G126" s="31"/>
      <c r="H126" s="1845"/>
      <c r="I126" s="2"/>
      <c r="J126" s="31">
        <f>'pr5'!M28</f>
        <v>0</v>
      </c>
      <c r="K126" s="1845">
        <f t="shared" si="2"/>
        <v>0</v>
      </c>
      <c r="L126" s="1851"/>
      <c r="M126" s="31">
        <f>'pr5'!R28</f>
        <v>0</v>
      </c>
      <c r="N126" s="1845">
        <f t="shared" si="3"/>
        <v>0</v>
      </c>
      <c r="O126" s="2"/>
      <c r="P126" s="31">
        <f>'pr5'!W28</f>
        <v>0</v>
      </c>
      <c r="Q126" s="1845">
        <f t="shared" si="4"/>
        <v>0</v>
      </c>
      <c r="R126" s="2"/>
      <c r="S126" s="1854"/>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row>
    <row r="127" spans="1:54" ht="14" x14ac:dyDescent="0.15">
      <c r="A127" s="4"/>
      <c r="B127" s="1250"/>
      <c r="C127" s="27" t="s">
        <v>122</v>
      </c>
      <c r="D127" s="43"/>
      <c r="E127" s="31">
        <f>'pr5'!E29</f>
        <v>49680</v>
      </c>
      <c r="F127" s="31"/>
      <c r="G127" s="31">
        <f>'pr5'!H29</f>
        <v>49680</v>
      </c>
      <c r="H127" s="1845">
        <f t="shared" si="1"/>
        <v>0</v>
      </c>
      <c r="I127" s="2"/>
      <c r="J127" s="31">
        <f>'pr5'!M29</f>
        <v>49680</v>
      </c>
      <c r="K127" s="1845">
        <f t="shared" si="2"/>
        <v>0</v>
      </c>
      <c r="L127" s="1851"/>
      <c r="M127" s="31">
        <f>'pr5'!R29</f>
        <v>49680</v>
      </c>
      <c r="N127" s="1845">
        <f t="shared" si="3"/>
        <v>0</v>
      </c>
      <c r="O127" s="2"/>
      <c r="P127" s="31">
        <f>'pr5'!W29</f>
        <v>49680</v>
      </c>
      <c r="Q127" s="1845">
        <f t="shared" si="4"/>
        <v>0</v>
      </c>
      <c r="R127" s="2"/>
      <c r="S127" s="1854"/>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row>
    <row r="128" spans="1:54" ht="14" x14ac:dyDescent="0.15">
      <c r="A128" s="4"/>
      <c r="B128" s="1250"/>
      <c r="C128" s="27" t="s">
        <v>123</v>
      </c>
      <c r="D128" s="43"/>
      <c r="E128" s="31">
        <f>'pr5'!E30</f>
        <v>0</v>
      </c>
      <c r="F128" s="31"/>
      <c r="G128" s="31">
        <f>'pr5'!H30</f>
        <v>0</v>
      </c>
      <c r="H128" s="1845">
        <f t="shared" si="1"/>
        <v>0</v>
      </c>
      <c r="I128" s="2"/>
      <c r="J128" s="31">
        <f>'pr5'!M30</f>
        <v>0</v>
      </c>
      <c r="K128" s="1845">
        <f t="shared" si="2"/>
        <v>0</v>
      </c>
      <c r="L128" s="1851"/>
      <c r="M128" s="31">
        <f>'pr5'!R30</f>
        <v>0</v>
      </c>
      <c r="N128" s="1845">
        <f t="shared" si="3"/>
        <v>0</v>
      </c>
      <c r="O128" s="2"/>
      <c r="P128" s="31">
        <f>'pr5'!W30</f>
        <v>0</v>
      </c>
      <c r="Q128" s="1845">
        <f t="shared" si="4"/>
        <v>0</v>
      </c>
      <c r="R128" s="2"/>
      <c r="S128" s="1854"/>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row>
    <row r="129" spans="1:54" ht="14" x14ac:dyDescent="0.15">
      <c r="A129" s="4"/>
      <c r="B129" s="1250"/>
      <c r="C129" s="27" t="s">
        <v>124</v>
      </c>
      <c r="D129" s="43"/>
      <c r="E129" s="31">
        <f>'pr5'!E31</f>
        <v>0</v>
      </c>
      <c r="F129" s="31"/>
      <c r="G129" s="31">
        <f>'pr5'!H31</f>
        <v>0</v>
      </c>
      <c r="H129" s="1845">
        <f t="shared" si="1"/>
        <v>0</v>
      </c>
      <c r="I129" s="2"/>
      <c r="J129" s="31">
        <f>'pr5'!M31</f>
        <v>0</v>
      </c>
      <c r="K129" s="1845">
        <f t="shared" si="2"/>
        <v>0</v>
      </c>
      <c r="L129" s="1851"/>
      <c r="M129" s="31">
        <f>'pr5'!R31</f>
        <v>0</v>
      </c>
      <c r="N129" s="1845">
        <f t="shared" si="3"/>
        <v>0</v>
      </c>
      <c r="O129" s="2"/>
      <c r="P129" s="31">
        <f>'pr5'!W31</f>
        <v>0</v>
      </c>
      <c r="Q129" s="1845">
        <f t="shared" si="4"/>
        <v>0</v>
      </c>
      <c r="R129" s="2"/>
      <c r="S129" s="1854"/>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row>
    <row r="130" spans="1:54" ht="9.75" customHeight="1" x14ac:dyDescent="0.15">
      <c r="A130" s="4"/>
      <c r="B130" s="1250"/>
      <c r="C130" s="27"/>
      <c r="D130" s="43"/>
      <c r="E130" s="31"/>
      <c r="F130" s="31"/>
      <c r="G130" s="31"/>
      <c r="H130" s="1845"/>
      <c r="I130" s="2"/>
      <c r="J130" s="31"/>
      <c r="K130" s="1845"/>
      <c r="L130" s="1851"/>
      <c r="M130" s="31"/>
      <c r="N130" s="1845"/>
      <c r="O130" s="2"/>
      <c r="P130" s="31"/>
      <c r="Q130" s="1845"/>
      <c r="R130" s="2"/>
      <c r="S130" s="1854"/>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row>
    <row r="131" spans="1:54" ht="14" x14ac:dyDescent="0.15">
      <c r="A131" s="4"/>
      <c r="B131" s="1250"/>
      <c r="C131" s="30" t="s">
        <v>129</v>
      </c>
      <c r="D131" s="43"/>
      <c r="E131" s="38">
        <f>'pr5'!E$34</f>
        <v>2400</v>
      </c>
      <c r="F131" s="38"/>
      <c r="G131" s="38">
        <f>'pr5'!H$34</f>
        <v>2880</v>
      </c>
      <c r="H131" s="1846">
        <f t="shared" si="1"/>
        <v>0.19999999999999996</v>
      </c>
      <c r="I131" s="2"/>
      <c r="J131" s="38">
        <f>'pr5'!M$34</f>
        <v>2880</v>
      </c>
      <c r="K131" s="1846">
        <f t="shared" si="2"/>
        <v>0</v>
      </c>
      <c r="L131" s="1851"/>
      <c r="M131" s="38">
        <f>'pr5'!R$34</f>
        <v>2880</v>
      </c>
      <c r="N131" s="1846">
        <f t="shared" si="3"/>
        <v>0</v>
      </c>
      <c r="O131" s="2"/>
      <c r="P131" s="38">
        <f>'pr5'!W$34</f>
        <v>2880</v>
      </c>
      <c r="Q131" s="1846">
        <f t="shared" si="4"/>
        <v>0</v>
      </c>
      <c r="R131" s="2"/>
      <c r="S131" s="1853"/>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row>
    <row r="132" spans="1:54" ht="9.75" customHeight="1" x14ac:dyDescent="0.15">
      <c r="A132" s="4"/>
      <c r="B132" s="1250"/>
      <c r="C132" s="27"/>
      <c r="D132" s="43"/>
      <c r="E132" s="31"/>
      <c r="F132" s="31"/>
      <c r="G132" s="31"/>
      <c r="H132" s="1843"/>
      <c r="I132" s="2"/>
      <c r="J132" s="31"/>
      <c r="K132" s="1845"/>
      <c r="L132" s="1851"/>
      <c r="M132" s="31"/>
      <c r="N132" s="1845"/>
      <c r="O132" s="2"/>
      <c r="P132" s="31"/>
      <c r="Q132" s="1845"/>
      <c r="R132" s="2"/>
      <c r="S132" s="1854"/>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row>
    <row r="133" spans="1:54" ht="14" x14ac:dyDescent="0.15">
      <c r="A133" s="4"/>
      <c r="B133" s="1250"/>
      <c r="C133" s="30" t="s">
        <v>125</v>
      </c>
      <c r="D133" s="43"/>
      <c r="E133" s="38">
        <f>SUM(E134:E147)</f>
        <v>14340</v>
      </c>
      <c r="F133" s="38"/>
      <c r="G133" s="38">
        <f>SUM(G134:G147)</f>
        <v>8040</v>
      </c>
      <c r="H133" s="1846">
        <f t="shared" si="1"/>
        <v>-0.43933054393305437</v>
      </c>
      <c r="I133" s="2"/>
      <c r="J133" s="38">
        <f>SUM(J134:J147)</f>
        <v>8040</v>
      </c>
      <c r="K133" s="1846">
        <f t="shared" si="2"/>
        <v>0</v>
      </c>
      <c r="L133" s="1851"/>
      <c r="M133" s="38">
        <f>SUM(M134:M147)</f>
        <v>8040</v>
      </c>
      <c r="N133" s="1846">
        <f t="shared" si="3"/>
        <v>0</v>
      </c>
      <c r="O133" s="2"/>
      <c r="P133" s="38">
        <f>SUM(P134:P147)</f>
        <v>8040</v>
      </c>
      <c r="Q133" s="1846">
        <f t="shared" si="4"/>
        <v>0</v>
      </c>
      <c r="R133" s="2"/>
      <c r="S133" s="1853"/>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row>
    <row r="134" spans="1:54" ht="14" x14ac:dyDescent="0.15">
      <c r="A134" s="4"/>
      <c r="B134" s="1250"/>
      <c r="C134" s="27" t="s">
        <v>126</v>
      </c>
      <c r="D134" s="43"/>
      <c r="E134" s="31">
        <f>'pr5'!E$24</f>
        <v>8100</v>
      </c>
      <c r="F134" s="31"/>
      <c r="G134" s="31">
        <f>'pr5'!H$24</f>
        <v>1800</v>
      </c>
      <c r="H134" s="1843">
        <f t="shared" si="1"/>
        <v>-0.77777777777777779</v>
      </c>
      <c r="I134" s="2"/>
      <c r="J134" s="31">
        <f>'pr5'!M$24</f>
        <v>1800</v>
      </c>
      <c r="K134" s="1845">
        <f t="shared" si="2"/>
        <v>0</v>
      </c>
      <c r="L134" s="1851"/>
      <c r="M134" s="31">
        <f>'pr5'!R$24</f>
        <v>1800</v>
      </c>
      <c r="N134" s="1845">
        <f t="shared" si="3"/>
        <v>0</v>
      </c>
      <c r="O134" s="2"/>
      <c r="P134" s="31">
        <f>'pr5'!W$24</f>
        <v>1800</v>
      </c>
      <c r="Q134" s="1845">
        <f t="shared" si="4"/>
        <v>0</v>
      </c>
      <c r="R134" s="2"/>
      <c r="S134" s="1854"/>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row>
    <row r="135" spans="1:54" ht="14" x14ac:dyDescent="0.15">
      <c r="A135" s="4"/>
      <c r="B135" s="1250"/>
      <c r="C135" s="27" t="s">
        <v>131</v>
      </c>
      <c r="D135" s="43"/>
      <c r="E135" s="31">
        <f>'pr5'!E35</f>
        <v>0</v>
      </c>
      <c r="F135" s="31"/>
      <c r="G135" s="31">
        <f>'pr5'!H35</f>
        <v>0</v>
      </c>
      <c r="H135" s="1843">
        <f t="shared" si="1"/>
        <v>0</v>
      </c>
      <c r="I135" s="2"/>
      <c r="J135" s="31">
        <f>'pr5'!M35</f>
        <v>0</v>
      </c>
      <c r="K135" s="1845">
        <f t="shared" si="2"/>
        <v>0</v>
      </c>
      <c r="L135" s="1851"/>
      <c r="M135" s="31">
        <f>'pr5'!R35</f>
        <v>0</v>
      </c>
      <c r="N135" s="1845">
        <f t="shared" si="3"/>
        <v>0</v>
      </c>
      <c r="O135" s="2"/>
      <c r="P135" s="31">
        <f>'pr5'!W35</f>
        <v>0</v>
      </c>
      <c r="Q135" s="1845">
        <f t="shared" si="4"/>
        <v>0</v>
      </c>
      <c r="R135" s="2"/>
      <c r="S135" s="1854"/>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row>
    <row r="136" spans="1:54" ht="14" x14ac:dyDescent="0.15">
      <c r="A136" s="4"/>
      <c r="B136" s="1250"/>
      <c r="C136" s="27" t="s">
        <v>132</v>
      </c>
      <c r="D136" s="43"/>
      <c r="E136" s="31">
        <f>'pr5'!E36</f>
        <v>0</v>
      </c>
      <c r="F136" s="31"/>
      <c r="G136" s="31">
        <f>'pr5'!H36</f>
        <v>0</v>
      </c>
      <c r="H136" s="1843">
        <f t="shared" si="1"/>
        <v>0</v>
      </c>
      <c r="I136" s="2"/>
      <c r="J136" s="31">
        <f>'pr5'!M36</f>
        <v>0</v>
      </c>
      <c r="K136" s="1845">
        <f t="shared" si="2"/>
        <v>0</v>
      </c>
      <c r="L136" s="1851"/>
      <c r="M136" s="31">
        <f>'pr5'!R36</f>
        <v>0</v>
      </c>
      <c r="N136" s="1845">
        <f t="shared" si="3"/>
        <v>0</v>
      </c>
      <c r="O136" s="2"/>
      <c r="P136" s="31">
        <f>'pr5'!W36</f>
        <v>0</v>
      </c>
      <c r="Q136" s="1845">
        <f t="shared" si="4"/>
        <v>0</v>
      </c>
      <c r="R136" s="2"/>
      <c r="S136" s="1854"/>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row>
    <row r="137" spans="1:54" ht="14" x14ac:dyDescent="0.15">
      <c r="A137" s="4"/>
      <c r="B137" s="1250"/>
      <c r="C137" s="264" t="str">
        <f>+pr!C40</f>
        <v>Alquileres</v>
      </c>
      <c r="D137" s="43"/>
      <c r="E137" s="31">
        <f>'pr5'!E40</f>
        <v>3000</v>
      </c>
      <c r="F137" s="31"/>
      <c r="G137" s="31">
        <f>'pr5'!H40</f>
        <v>3000</v>
      </c>
      <c r="H137" s="1843">
        <f t="shared" si="1"/>
        <v>0</v>
      </c>
      <c r="I137" s="2"/>
      <c r="J137" s="31">
        <f>'pr5'!M40</f>
        <v>3000</v>
      </c>
      <c r="K137" s="1845">
        <f t="shared" si="2"/>
        <v>0</v>
      </c>
      <c r="L137" s="1851"/>
      <c r="M137" s="31">
        <f>'pr5'!R40</f>
        <v>3000</v>
      </c>
      <c r="N137" s="1845">
        <f t="shared" si="3"/>
        <v>0</v>
      </c>
      <c r="O137" s="2"/>
      <c r="P137" s="31">
        <f>'pr5'!W40</f>
        <v>3000</v>
      </c>
      <c r="Q137" s="1845">
        <f t="shared" si="4"/>
        <v>0</v>
      </c>
      <c r="R137" s="2"/>
      <c r="S137" s="1854"/>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row>
    <row r="138" spans="1:54" ht="14" x14ac:dyDescent="0.15">
      <c r="A138" s="4"/>
      <c r="B138" s="1250"/>
      <c r="C138" s="264" t="str">
        <f>+pr!C41</f>
        <v>Suministros</v>
      </c>
      <c r="D138" s="43"/>
      <c r="E138" s="31">
        <f>'pr5'!E41</f>
        <v>0</v>
      </c>
      <c r="F138" s="31"/>
      <c r="G138" s="31">
        <f>'pr5'!H41</f>
        <v>0</v>
      </c>
      <c r="H138" s="1843">
        <f t="shared" si="1"/>
        <v>0</v>
      </c>
      <c r="I138" s="2"/>
      <c r="J138" s="31">
        <f>'pr5'!M41</f>
        <v>0</v>
      </c>
      <c r="K138" s="1845">
        <f t="shared" si="2"/>
        <v>0</v>
      </c>
      <c r="L138" s="1851"/>
      <c r="M138" s="31">
        <f>'pr5'!R41</f>
        <v>0</v>
      </c>
      <c r="N138" s="1845">
        <f t="shared" si="3"/>
        <v>0</v>
      </c>
      <c r="O138" s="2"/>
      <c r="P138" s="31">
        <f>'pr5'!W41</f>
        <v>0</v>
      </c>
      <c r="Q138" s="1845">
        <f t="shared" si="4"/>
        <v>0</v>
      </c>
      <c r="R138" s="2"/>
      <c r="S138" s="1854"/>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row>
    <row r="139" spans="1:54" ht="14" x14ac:dyDescent="0.15">
      <c r="A139" s="4"/>
      <c r="B139" s="1250"/>
      <c r="C139" s="264" t="str">
        <f>+pr!C42</f>
        <v>Mantenimiento</v>
      </c>
      <c r="D139" s="43"/>
      <c r="E139" s="31">
        <f>'pr5'!E42</f>
        <v>0</v>
      </c>
      <c r="F139" s="31"/>
      <c r="G139" s="31">
        <f>'pr5'!H42</f>
        <v>0</v>
      </c>
      <c r="H139" s="1843">
        <f t="shared" si="1"/>
        <v>0</v>
      </c>
      <c r="I139" s="2"/>
      <c r="J139" s="31">
        <f>'pr5'!M42</f>
        <v>0</v>
      </c>
      <c r="K139" s="1845">
        <f t="shared" si="2"/>
        <v>0</v>
      </c>
      <c r="L139" s="1851"/>
      <c r="M139" s="31">
        <f>'pr5'!R42</f>
        <v>0</v>
      </c>
      <c r="N139" s="1845">
        <f t="shared" si="3"/>
        <v>0</v>
      </c>
      <c r="O139" s="2"/>
      <c r="P139" s="31">
        <f>'pr5'!W42</f>
        <v>0</v>
      </c>
      <c r="Q139" s="1845">
        <f t="shared" si="4"/>
        <v>0</v>
      </c>
      <c r="R139" s="2"/>
      <c r="S139" s="1854"/>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row>
    <row r="140" spans="1:54" ht="14" x14ac:dyDescent="0.15">
      <c r="A140" s="4"/>
      <c r="B140" s="1250"/>
      <c r="C140" s="264" t="str">
        <f>+pr!C43</f>
        <v>Material Oficina</v>
      </c>
      <c r="D140" s="43"/>
      <c r="E140" s="31">
        <f>'pr5'!E43</f>
        <v>600</v>
      </c>
      <c r="F140" s="31"/>
      <c r="G140" s="31">
        <f>'pr5'!H43</f>
        <v>600</v>
      </c>
      <c r="H140" s="1843">
        <f t="shared" si="1"/>
        <v>0</v>
      </c>
      <c r="I140" s="2"/>
      <c r="J140" s="31">
        <f>'pr5'!M43</f>
        <v>600</v>
      </c>
      <c r="K140" s="1845">
        <f t="shared" si="2"/>
        <v>0</v>
      </c>
      <c r="L140" s="1851"/>
      <c r="M140" s="31">
        <f>'pr5'!R43</f>
        <v>600</v>
      </c>
      <c r="N140" s="1845">
        <f t="shared" si="3"/>
        <v>0</v>
      </c>
      <c r="O140" s="2"/>
      <c r="P140" s="31">
        <f>'pr5'!W43</f>
        <v>600</v>
      </c>
      <c r="Q140" s="1845">
        <f t="shared" si="4"/>
        <v>0</v>
      </c>
      <c r="R140" s="2"/>
      <c r="S140" s="1854"/>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row>
    <row r="141" spans="1:54" ht="14" x14ac:dyDescent="0.15">
      <c r="A141" s="4"/>
      <c r="B141" s="1250"/>
      <c r="C141" s="264" t="str">
        <f>+pr!C44</f>
        <v>Tributos</v>
      </c>
      <c r="D141" s="43"/>
      <c r="E141" s="31">
        <f>'pr5'!E44</f>
        <v>0</v>
      </c>
      <c r="F141" s="31"/>
      <c r="G141" s="31">
        <f>'pr5'!H44</f>
        <v>0</v>
      </c>
      <c r="H141" s="1843">
        <f t="shared" si="1"/>
        <v>0</v>
      </c>
      <c r="I141" s="2"/>
      <c r="J141" s="31">
        <f>'pr5'!M44</f>
        <v>0</v>
      </c>
      <c r="K141" s="1845">
        <f t="shared" si="2"/>
        <v>0</v>
      </c>
      <c r="L141" s="1851"/>
      <c r="M141" s="31">
        <f>'pr5'!R44</f>
        <v>0</v>
      </c>
      <c r="N141" s="1845">
        <f t="shared" si="3"/>
        <v>0</v>
      </c>
      <c r="O141" s="2"/>
      <c r="P141" s="31">
        <f>'pr5'!W44</f>
        <v>0</v>
      </c>
      <c r="Q141" s="1845">
        <f t="shared" si="4"/>
        <v>0</v>
      </c>
      <c r="R141" s="2"/>
      <c r="S141" s="1854"/>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row>
    <row r="142" spans="1:54" ht="14" x14ac:dyDescent="0.15">
      <c r="A142" s="4"/>
      <c r="B142" s="1250"/>
      <c r="C142" s="264" t="str">
        <f>+pr!C45</f>
        <v>Transportes</v>
      </c>
      <c r="D142" s="43"/>
      <c r="E142" s="31">
        <f>'pr5'!E45</f>
        <v>0</v>
      </c>
      <c r="F142" s="31"/>
      <c r="G142" s="31">
        <f>'pr5'!H45</f>
        <v>0</v>
      </c>
      <c r="H142" s="1843">
        <f t="shared" si="1"/>
        <v>0</v>
      </c>
      <c r="I142" s="2"/>
      <c r="J142" s="31">
        <f>'pr5'!M45</f>
        <v>0</v>
      </c>
      <c r="K142" s="1845">
        <f t="shared" si="2"/>
        <v>0</v>
      </c>
      <c r="L142" s="1851"/>
      <c r="M142" s="31">
        <f>'pr5'!R45</f>
        <v>0</v>
      </c>
      <c r="N142" s="1845">
        <f t="shared" si="3"/>
        <v>0</v>
      </c>
      <c r="O142" s="2"/>
      <c r="P142" s="31">
        <f>'pr5'!W45</f>
        <v>0</v>
      </c>
      <c r="Q142" s="1845">
        <f t="shared" si="4"/>
        <v>0</v>
      </c>
      <c r="R142" s="2"/>
      <c r="S142" s="1854"/>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row>
    <row r="143" spans="1:54" ht="14" x14ac:dyDescent="0.15">
      <c r="A143" s="4"/>
      <c r="B143" s="1250"/>
      <c r="C143" s="264" t="str">
        <f>+pr!C46</f>
        <v>Viajes y varios</v>
      </c>
      <c r="D143" s="43"/>
      <c r="E143" s="31">
        <f>'pr5'!E46</f>
        <v>1200</v>
      </c>
      <c r="F143" s="31"/>
      <c r="G143" s="31">
        <f>'pr5'!H46</f>
        <v>1200</v>
      </c>
      <c r="H143" s="1843">
        <f t="shared" si="1"/>
        <v>0</v>
      </c>
      <c r="I143" s="2"/>
      <c r="J143" s="31">
        <f>'pr5'!M46</f>
        <v>1200</v>
      </c>
      <c r="K143" s="1845">
        <f t="shared" si="2"/>
        <v>0</v>
      </c>
      <c r="L143" s="1851"/>
      <c r="M143" s="31">
        <f>'pr5'!R46</f>
        <v>1200</v>
      </c>
      <c r="N143" s="1845">
        <f t="shared" si="3"/>
        <v>0</v>
      </c>
      <c r="O143" s="2"/>
      <c r="P143" s="31">
        <f>'pr5'!W46</f>
        <v>1200</v>
      </c>
      <c r="Q143" s="1845">
        <f t="shared" si="4"/>
        <v>0</v>
      </c>
      <c r="R143" s="2"/>
      <c r="S143" s="1854"/>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row>
    <row r="144" spans="1:54" ht="14" x14ac:dyDescent="0.15">
      <c r="A144" s="4"/>
      <c r="B144" s="1250"/>
      <c r="C144" s="264" t="str">
        <f>+pr!C47</f>
        <v>Asesorías</v>
      </c>
      <c r="D144" s="43"/>
      <c r="E144" s="31">
        <f>'pr5'!E47</f>
        <v>1440</v>
      </c>
      <c r="F144" s="31"/>
      <c r="G144" s="31">
        <f>'pr5'!H47</f>
        <v>1440</v>
      </c>
      <c r="H144" s="1843">
        <f t="shared" si="1"/>
        <v>0</v>
      </c>
      <c r="I144" s="2"/>
      <c r="J144" s="31">
        <f>'pr5'!M47</f>
        <v>1440</v>
      </c>
      <c r="K144" s="1845">
        <f t="shared" si="2"/>
        <v>0</v>
      </c>
      <c r="L144" s="1851"/>
      <c r="M144" s="31">
        <f>'pr5'!R47</f>
        <v>1440</v>
      </c>
      <c r="N144" s="1845">
        <f t="shared" si="3"/>
        <v>0</v>
      </c>
      <c r="O144" s="2"/>
      <c r="P144" s="31">
        <f>'pr5'!W47</f>
        <v>1440</v>
      </c>
      <c r="Q144" s="1845">
        <f t="shared" si="4"/>
        <v>0</v>
      </c>
      <c r="R144" s="2"/>
      <c r="S144" s="1854"/>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row>
    <row r="145" spans="1:54" ht="14" x14ac:dyDescent="0.15">
      <c r="A145" s="4"/>
      <c r="B145" s="1250"/>
      <c r="C145" s="264" t="str">
        <f>+pr!C48</f>
        <v>Otro (uno)</v>
      </c>
      <c r="D145" s="43"/>
      <c r="E145" s="31">
        <f>'pr5'!E48</f>
        <v>0</v>
      </c>
      <c r="F145" s="31"/>
      <c r="G145" s="31">
        <f>'pr5'!H48</f>
        <v>0</v>
      </c>
      <c r="H145" s="1843">
        <f t="shared" si="1"/>
        <v>0</v>
      </c>
      <c r="I145" s="2"/>
      <c r="J145" s="31">
        <f>'pr5'!M48</f>
        <v>0</v>
      </c>
      <c r="K145" s="1845">
        <f t="shared" si="2"/>
        <v>0</v>
      </c>
      <c r="L145" s="1851"/>
      <c r="M145" s="31">
        <f>'pr5'!R48</f>
        <v>0</v>
      </c>
      <c r="N145" s="1845">
        <f t="shared" si="3"/>
        <v>0</v>
      </c>
      <c r="O145" s="2"/>
      <c r="P145" s="31">
        <f>'pr5'!W48</f>
        <v>0</v>
      </c>
      <c r="Q145" s="1845">
        <f t="shared" si="4"/>
        <v>0</v>
      </c>
      <c r="R145" s="2"/>
      <c r="S145" s="1854"/>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row>
    <row r="146" spans="1:54" ht="14" x14ac:dyDescent="0.15">
      <c r="A146" s="4"/>
      <c r="B146" s="1250"/>
      <c r="C146" s="264" t="str">
        <f>+pr!C49</f>
        <v>Otro (dos)</v>
      </c>
      <c r="D146" s="43"/>
      <c r="E146" s="31">
        <f>'pr5'!E49</f>
        <v>0</v>
      </c>
      <c r="F146" s="31"/>
      <c r="G146" s="31">
        <f>'pr5'!H49</f>
        <v>0</v>
      </c>
      <c r="H146" s="1843">
        <f t="shared" si="1"/>
        <v>0</v>
      </c>
      <c r="I146" s="2"/>
      <c r="J146" s="31">
        <f>'pr5'!M49</f>
        <v>0</v>
      </c>
      <c r="K146" s="1845">
        <f t="shared" si="2"/>
        <v>0</v>
      </c>
      <c r="L146" s="1851"/>
      <c r="M146" s="31">
        <f>'pr5'!R49</f>
        <v>0</v>
      </c>
      <c r="N146" s="1845">
        <f t="shared" si="3"/>
        <v>0</v>
      </c>
      <c r="O146" s="2"/>
      <c r="P146" s="31">
        <f>'pr5'!W49</f>
        <v>0</v>
      </c>
      <c r="Q146" s="1845">
        <f t="shared" si="4"/>
        <v>0</v>
      </c>
      <c r="R146" s="2"/>
      <c r="S146" s="1854"/>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row>
    <row r="147" spans="1:54" ht="14" x14ac:dyDescent="0.15">
      <c r="A147" s="4"/>
      <c r="B147" s="1250"/>
      <c r="C147" s="264" t="str">
        <f>+pr!C50</f>
        <v>Otro (tres)</v>
      </c>
      <c r="D147" s="43"/>
      <c r="E147" s="31">
        <f>'pr5'!E50</f>
        <v>0</v>
      </c>
      <c r="F147" s="31"/>
      <c r="G147" s="31">
        <f>'pr5'!H50</f>
        <v>0</v>
      </c>
      <c r="H147" s="1843">
        <f t="shared" si="1"/>
        <v>0</v>
      </c>
      <c r="I147" s="2"/>
      <c r="J147" s="31">
        <f>'pr5'!M50</f>
        <v>0</v>
      </c>
      <c r="K147" s="1845">
        <f t="shared" si="2"/>
        <v>0</v>
      </c>
      <c r="L147" s="1851"/>
      <c r="M147" s="31">
        <f>'pr5'!R50</f>
        <v>0</v>
      </c>
      <c r="N147" s="1845">
        <f t="shared" si="3"/>
        <v>0</v>
      </c>
      <c r="O147" s="2"/>
      <c r="P147" s="31">
        <f>'pr5'!W50</f>
        <v>0</v>
      </c>
      <c r="Q147" s="1845">
        <f t="shared" si="4"/>
        <v>0</v>
      </c>
      <c r="R147" s="2"/>
      <c r="S147" s="1854"/>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row>
    <row r="148" spans="1:54" ht="9.75" customHeight="1" x14ac:dyDescent="0.15">
      <c r="A148" s="4"/>
      <c r="B148" s="1250"/>
      <c r="C148" s="27"/>
      <c r="D148" s="43"/>
      <c r="E148" s="31"/>
      <c r="F148" s="31"/>
      <c r="G148" s="31"/>
      <c r="H148" s="1843"/>
      <c r="I148" s="2"/>
      <c r="J148" s="31"/>
      <c r="K148" s="1845"/>
      <c r="L148" s="1851"/>
      <c r="M148" s="31"/>
      <c r="N148" s="1845"/>
      <c r="O148" s="2"/>
      <c r="P148" s="31"/>
      <c r="Q148" s="1845"/>
      <c r="R148" s="2"/>
      <c r="S148" s="1854"/>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row>
    <row r="149" spans="1:54" ht="14" x14ac:dyDescent="0.15">
      <c r="A149" s="4"/>
      <c r="B149" s="1250"/>
      <c r="C149" s="30" t="s">
        <v>128</v>
      </c>
      <c r="D149" s="43"/>
      <c r="E149" s="38">
        <f>'pr5'!E$56</f>
        <v>0</v>
      </c>
      <c r="F149" s="38"/>
      <c r="G149" s="38">
        <f>'pr5'!H$56</f>
        <v>3000</v>
      </c>
      <c r="H149" s="1846">
        <f t="shared" si="1"/>
        <v>0</v>
      </c>
      <c r="I149" s="2"/>
      <c r="J149" s="38">
        <f>'pr5'!M$56</f>
        <v>3000</v>
      </c>
      <c r="K149" s="1846">
        <f t="shared" si="2"/>
        <v>0</v>
      </c>
      <c r="L149" s="1851"/>
      <c r="M149" s="38">
        <f>'pr5'!R$56</f>
        <v>3000</v>
      </c>
      <c r="N149" s="1846">
        <f t="shared" si="3"/>
        <v>0</v>
      </c>
      <c r="O149" s="2"/>
      <c r="P149" s="38">
        <f>'pr5'!W$56</f>
        <v>3000</v>
      </c>
      <c r="Q149" s="1846">
        <f t="shared" si="4"/>
        <v>0</v>
      </c>
      <c r="R149" s="2"/>
      <c r="S149" s="1853"/>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row>
    <row r="150" spans="1:54" ht="9.75" customHeight="1" x14ac:dyDescent="0.15">
      <c r="A150" s="4"/>
      <c r="B150" s="1250"/>
      <c r="C150" s="27"/>
      <c r="D150" s="43"/>
      <c r="E150" s="31"/>
      <c r="F150" s="31"/>
      <c r="G150" s="31"/>
      <c r="H150" s="1843"/>
      <c r="I150" s="2"/>
      <c r="J150" s="31"/>
      <c r="K150" s="1845"/>
      <c r="L150" s="1851"/>
      <c r="M150" s="31"/>
      <c r="N150" s="1845"/>
      <c r="O150" s="2"/>
      <c r="P150" s="31"/>
      <c r="Q150" s="1845"/>
      <c r="R150" s="2"/>
      <c r="S150" s="1854"/>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row>
    <row r="151" spans="1:54" ht="14" x14ac:dyDescent="0.15">
      <c r="A151" s="4"/>
      <c r="B151" s="1250"/>
      <c r="C151" s="265" t="s">
        <v>127</v>
      </c>
      <c r="D151" s="43"/>
      <c r="E151" s="267">
        <f>+E149+E133+E131+E124+E120+E118</f>
        <v>66420</v>
      </c>
      <c r="F151" s="38"/>
      <c r="G151" s="267">
        <f>+G149+G133+G131+G124+G120+G118</f>
        <v>63600</v>
      </c>
      <c r="H151" s="1844">
        <f t="shared" si="1"/>
        <v>-4.2457091237579014E-2</v>
      </c>
      <c r="I151" s="2"/>
      <c r="J151" s="267">
        <f>+J149+J133+J131+J124+J120+J118</f>
        <v>63600</v>
      </c>
      <c r="K151" s="1844">
        <f t="shared" si="2"/>
        <v>0</v>
      </c>
      <c r="L151" s="1851"/>
      <c r="M151" s="267">
        <f>+M149+M133+M131+M124+M120+M118</f>
        <v>63600</v>
      </c>
      <c r="N151" s="1844">
        <f t="shared" si="3"/>
        <v>0</v>
      </c>
      <c r="O151" s="2"/>
      <c r="P151" s="267">
        <f>+P149+P133+P131+P124+P120+P118</f>
        <v>63600</v>
      </c>
      <c r="Q151" s="1844">
        <f t="shared" si="4"/>
        <v>0</v>
      </c>
      <c r="R151" s="2"/>
      <c r="S151" s="1853"/>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row>
    <row r="152" spans="1:54" ht="20" customHeight="1" x14ac:dyDescent="0.15">
      <c r="A152" s="4"/>
      <c r="B152" s="1250"/>
      <c r="C152" s="27"/>
      <c r="D152" s="43"/>
      <c r="E152" s="31"/>
      <c r="F152" s="31"/>
      <c r="G152" s="31"/>
      <c r="H152" s="1843"/>
      <c r="I152" s="2"/>
      <c r="J152" s="31"/>
      <c r="K152" s="1845"/>
      <c r="L152" s="1851"/>
      <c r="M152" s="31"/>
      <c r="N152" s="1845"/>
      <c r="O152" s="2"/>
      <c r="P152" s="31"/>
      <c r="Q152" s="1845"/>
      <c r="R152" s="2"/>
      <c r="S152" s="1854"/>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row>
    <row r="153" spans="1:54" ht="14" x14ac:dyDescent="0.15">
      <c r="A153" s="4"/>
      <c r="B153" s="1250"/>
      <c r="C153" s="27" t="s">
        <v>133</v>
      </c>
      <c r="D153" s="43"/>
      <c r="E153" s="31">
        <f>'pr5'!E61</f>
        <v>0</v>
      </c>
      <c r="F153" s="31"/>
      <c r="G153" s="31">
        <f>'pr5'!H61</f>
        <v>0</v>
      </c>
      <c r="H153" s="1843">
        <f t="shared" si="1"/>
        <v>0</v>
      </c>
      <c r="I153" s="2"/>
      <c r="J153" s="31">
        <f>'pr5'!M61</f>
        <v>0</v>
      </c>
      <c r="K153" s="1845">
        <f t="shared" si="2"/>
        <v>0</v>
      </c>
      <c r="L153" s="1851"/>
      <c r="M153" s="31">
        <f>'pr5'!R61</f>
        <v>0</v>
      </c>
      <c r="N153" s="1845">
        <f t="shared" si="3"/>
        <v>0</v>
      </c>
      <c r="O153" s="2"/>
      <c r="P153" s="31">
        <f>'pr5'!W61</f>
        <v>0</v>
      </c>
      <c r="Q153" s="1845">
        <f t="shared" si="4"/>
        <v>0</v>
      </c>
      <c r="R153" s="2"/>
      <c r="S153" s="1854"/>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row>
    <row r="154" spans="1:54" ht="14" x14ac:dyDescent="0.15">
      <c r="A154" s="4"/>
      <c r="B154" s="1250"/>
      <c r="C154" s="27" t="s">
        <v>134</v>
      </c>
      <c r="D154" s="43"/>
      <c r="E154" s="31">
        <f>-'pr5'!E62</f>
        <v>0</v>
      </c>
      <c r="F154" s="31"/>
      <c r="G154" s="31">
        <f>-'pr5'!H62</f>
        <v>0</v>
      </c>
      <c r="H154" s="1843">
        <f t="shared" si="1"/>
        <v>0</v>
      </c>
      <c r="I154" s="2"/>
      <c r="J154" s="31">
        <f>-'pr5'!M62</f>
        <v>0</v>
      </c>
      <c r="K154" s="1845">
        <f t="shared" si="2"/>
        <v>0</v>
      </c>
      <c r="L154" s="1851"/>
      <c r="M154" s="31">
        <f>-'pr5'!R62</f>
        <v>0</v>
      </c>
      <c r="N154" s="1845">
        <f t="shared" si="3"/>
        <v>0</v>
      </c>
      <c r="O154" s="2"/>
      <c r="P154" s="31">
        <f>-'pr5'!W62</f>
        <v>0</v>
      </c>
      <c r="Q154" s="1845">
        <f t="shared" si="4"/>
        <v>0</v>
      </c>
      <c r="R154" s="2"/>
      <c r="S154" s="1854"/>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row>
    <row r="155" spans="1:54" ht="14" x14ac:dyDescent="0.15">
      <c r="A155" s="4"/>
      <c r="B155" s="1250"/>
      <c r="C155" s="27" t="s">
        <v>135</v>
      </c>
      <c r="D155" s="43"/>
      <c r="E155" s="31">
        <f>'pr5'!E65</f>
        <v>0</v>
      </c>
      <c r="F155" s="31"/>
      <c r="G155" s="31">
        <f>'pr5'!H65</f>
        <v>0</v>
      </c>
      <c r="H155" s="1843">
        <f t="shared" si="1"/>
        <v>0</v>
      </c>
      <c r="I155" s="2"/>
      <c r="J155" s="31">
        <f>'pr5'!M65</f>
        <v>0</v>
      </c>
      <c r="K155" s="1845">
        <f t="shared" si="2"/>
        <v>0</v>
      </c>
      <c r="L155" s="1851"/>
      <c r="M155" s="31">
        <f>'pr5'!R65</f>
        <v>0</v>
      </c>
      <c r="N155" s="1845">
        <f t="shared" si="3"/>
        <v>0</v>
      </c>
      <c r="O155" s="2"/>
      <c r="P155" s="31">
        <f>'pr5'!W65</f>
        <v>0</v>
      </c>
      <c r="Q155" s="1845">
        <f t="shared" si="4"/>
        <v>0</v>
      </c>
      <c r="R155" s="2"/>
      <c r="S155" s="1854"/>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row>
    <row r="156" spans="1:54" ht="14" x14ac:dyDescent="0.15">
      <c r="A156" s="4"/>
      <c r="B156" s="1250"/>
      <c r="C156" s="27" t="s">
        <v>136</v>
      </c>
      <c r="D156" s="43"/>
      <c r="E156" s="31">
        <f>-'pr5'!E66</f>
        <v>0</v>
      </c>
      <c r="F156" s="31"/>
      <c r="G156" s="31">
        <f>-'pr5'!H66</f>
        <v>0</v>
      </c>
      <c r="H156" s="1843">
        <f t="shared" si="1"/>
        <v>0</v>
      </c>
      <c r="I156" s="2"/>
      <c r="J156" s="31">
        <f>-'pr5'!M66</f>
        <v>0</v>
      </c>
      <c r="K156" s="1845">
        <f t="shared" si="2"/>
        <v>0</v>
      </c>
      <c r="L156" s="1851"/>
      <c r="M156" s="31">
        <f>-'pr5'!R66</f>
        <v>0</v>
      </c>
      <c r="N156" s="1845">
        <f t="shared" si="3"/>
        <v>0</v>
      </c>
      <c r="O156" s="2"/>
      <c r="P156" s="31">
        <f>-'pr5'!W66</f>
        <v>0</v>
      </c>
      <c r="Q156" s="1845">
        <f t="shared" si="4"/>
        <v>0</v>
      </c>
      <c r="R156" s="2"/>
      <c r="S156" s="1854"/>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row>
    <row r="157" spans="1:54" ht="20" customHeight="1" x14ac:dyDescent="0.15">
      <c r="A157" s="4"/>
      <c r="B157" s="1250"/>
      <c r="C157" s="27"/>
      <c r="D157" s="43"/>
      <c r="E157" s="31"/>
      <c r="F157" s="31"/>
      <c r="G157" s="31"/>
      <c r="H157" s="1845"/>
      <c r="I157" s="2"/>
      <c r="J157" s="31"/>
      <c r="K157" s="1841"/>
      <c r="L157" s="2"/>
      <c r="M157" s="31"/>
      <c r="N157" s="31"/>
      <c r="O157" s="2"/>
      <c r="P157" s="31"/>
      <c r="Q157" s="31"/>
      <c r="R157" s="2"/>
      <c r="S157" s="1854"/>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row>
    <row r="158" spans="1:54" ht="18" x14ac:dyDescent="0.2">
      <c r="A158" s="4"/>
      <c r="B158" s="1250"/>
      <c r="C158" s="268" t="s">
        <v>137</v>
      </c>
      <c r="D158" s="2"/>
      <c r="E158" s="2099">
        <f>'b5'!$D$13</f>
        <v>2023</v>
      </c>
      <c r="F158" s="35"/>
      <c r="G158" s="2876">
        <f>'b5'!$E$13</f>
        <v>2024</v>
      </c>
      <c r="H158" s="2876"/>
      <c r="I158" s="35"/>
      <c r="J158" s="2876">
        <f>+G158+1</f>
        <v>2025</v>
      </c>
      <c r="K158" s="2876"/>
      <c r="L158" s="35"/>
      <c r="M158" s="2876">
        <f>+J158+1</f>
        <v>2026</v>
      </c>
      <c r="N158" s="2876"/>
      <c r="O158" s="35"/>
      <c r="P158" s="2876">
        <f>+M158+1</f>
        <v>2027</v>
      </c>
      <c r="Q158" s="2876"/>
      <c r="R158" s="2"/>
      <c r="S158" s="1855"/>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row>
    <row r="159" spans="1:54" ht="9.75" customHeight="1" x14ac:dyDescent="0.2">
      <c r="A159" s="4"/>
      <c r="B159" s="1250"/>
      <c r="C159" s="269"/>
      <c r="D159" s="2"/>
      <c r="E159" s="270"/>
      <c r="F159" s="270"/>
      <c r="G159" s="270"/>
      <c r="H159" s="1847"/>
      <c r="I159" s="2"/>
      <c r="J159" s="270"/>
      <c r="K159" s="1842"/>
      <c r="L159" s="2"/>
      <c r="M159" s="270"/>
      <c r="N159" s="270"/>
      <c r="O159" s="2"/>
      <c r="P159" s="270"/>
      <c r="Q159" s="270"/>
      <c r="R159" s="2"/>
      <c r="S159" s="1855"/>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row>
    <row r="160" spans="1:54" ht="16" x14ac:dyDescent="0.2">
      <c r="A160" s="4"/>
      <c r="B160" s="1250"/>
      <c r="C160" s="269" t="s">
        <v>293</v>
      </c>
      <c r="D160" s="2"/>
      <c r="E160" s="272">
        <f>+(E155+E153+E114+E154+E156)-E151</f>
        <v>580</v>
      </c>
      <c r="F160" s="1850">
        <f>+IF(E$114=0,0,(E160/E$114))</f>
        <v>8.6567164179104476E-3</v>
      </c>
      <c r="G160" s="272">
        <f>+(G155+G153+G114+G154+G156)-G151</f>
        <v>6750</v>
      </c>
      <c r="H160" s="1850">
        <f>+IF(G$114=0,0,(G160/G$114))</f>
        <v>9.5948827292110878E-2</v>
      </c>
      <c r="I160" s="2"/>
      <c r="J160" s="272">
        <f>+(J155+J153+J114+J154+J156)-J151</f>
        <v>8860.5</v>
      </c>
      <c r="K160" s="1850">
        <f>+IF(J$114=0,0,(J160/J$114))</f>
        <v>0.12228041484670958</v>
      </c>
      <c r="L160" s="2"/>
      <c r="M160" s="272">
        <f>+(M155+M153+M114+M154+M156)-M151</f>
        <v>11034.315000000002</v>
      </c>
      <c r="N160" s="1850">
        <f>+IF(M$114=0,0,(M160/M$114))</f>
        <v>0.14784506295797051</v>
      </c>
      <c r="O160" s="2"/>
      <c r="P160" s="272">
        <f>+(P155+P153+P114+P154+P156)-P151</f>
        <v>14766.030750000005</v>
      </c>
      <c r="Q160" s="1850">
        <f>+IF(P$114=0,0,(P160/P$114))</f>
        <v>0.18842386948378145</v>
      </c>
      <c r="R160" s="2"/>
      <c r="S160" s="1856"/>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row>
    <row r="161" spans="1:54" ht="16" x14ac:dyDescent="0.2">
      <c r="A161" s="4"/>
      <c r="B161" s="1250"/>
      <c r="C161" s="274" t="s">
        <v>294</v>
      </c>
      <c r="D161" s="2"/>
      <c r="E161" s="257">
        <f>'pr5'!E$70</f>
        <v>-145</v>
      </c>
      <c r="F161" s="257"/>
      <c r="G161" s="257">
        <f>'pr5'!H$70</f>
        <v>-1687.5</v>
      </c>
      <c r="H161" s="257"/>
      <c r="I161" s="2"/>
      <c r="J161" s="257">
        <f>'pr5'!M$70</f>
        <v>-2215.125</v>
      </c>
      <c r="K161" s="257"/>
      <c r="L161" s="2"/>
      <c r="M161" s="257">
        <f>'pr5'!R$70</f>
        <v>-2758.5787500000006</v>
      </c>
      <c r="N161" s="257"/>
      <c r="O161" s="2"/>
      <c r="P161" s="257">
        <f>'pr5'!W$70</f>
        <v>-3691.5076875000013</v>
      </c>
      <c r="Q161" s="257"/>
      <c r="R161" s="2"/>
      <c r="S161" s="1857"/>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row>
    <row r="162" spans="1:54" ht="16" x14ac:dyDescent="0.2">
      <c r="A162" s="4"/>
      <c r="B162" s="1250"/>
      <c r="C162" s="269" t="s">
        <v>295</v>
      </c>
      <c r="D162" s="275"/>
      <c r="E162" s="32">
        <f>+E160+E161</f>
        <v>435</v>
      </c>
      <c r="F162" s="1850">
        <f>+IF(E$114=0,0,(E162/E$114))</f>
        <v>6.4925373134328357E-3</v>
      </c>
      <c r="G162" s="32">
        <f>+G160+G161</f>
        <v>5062.5</v>
      </c>
      <c r="H162" s="1850">
        <f>+IF(G$114=0,0,(G162/G$114))</f>
        <v>7.1961620469083151E-2</v>
      </c>
      <c r="I162" s="2"/>
      <c r="J162" s="32">
        <f>+J160+J161</f>
        <v>6645.375</v>
      </c>
      <c r="K162" s="1850">
        <f>+IF(J$114=0,0,(J162/J$114))</f>
        <v>9.1710311135032196E-2</v>
      </c>
      <c r="L162" s="2"/>
      <c r="M162" s="32">
        <f>+M160+M161</f>
        <v>8275.7362500000017</v>
      </c>
      <c r="N162" s="1850">
        <f>+IF(M$114=0,0,(M162/M$114))</f>
        <v>0.11088379721847788</v>
      </c>
      <c r="O162" s="2"/>
      <c r="P162" s="32">
        <f>+P160+P161</f>
        <v>11074.523062500004</v>
      </c>
      <c r="Q162" s="1850">
        <f>+IF(P$114=0,0,(P162/P$114))</f>
        <v>0.1413179021128361</v>
      </c>
      <c r="R162" s="2"/>
      <c r="S162" s="1343"/>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row>
    <row r="163" spans="1:54" ht="15" customHeight="1" x14ac:dyDescent="0.15">
      <c r="A163" s="4"/>
      <c r="B163" s="1314"/>
      <c r="C163" s="39"/>
      <c r="D163" s="39"/>
      <c r="E163" s="1315"/>
      <c r="F163" s="39"/>
      <c r="G163" s="39"/>
      <c r="H163" s="1848"/>
      <c r="I163" s="39"/>
      <c r="J163" s="39"/>
      <c r="K163" s="1858"/>
      <c r="L163" s="39"/>
      <c r="M163" s="39"/>
      <c r="N163" s="39"/>
      <c r="O163" s="39"/>
      <c r="P163" s="39"/>
      <c r="Q163" s="1315"/>
      <c r="R163" s="39"/>
      <c r="S163" s="1310"/>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row>
    <row r="164" spans="1:54" ht="15" customHeight="1" x14ac:dyDescent="0.15">
      <c r="A164" s="4"/>
      <c r="B164" s="4"/>
      <c r="C164" s="4"/>
      <c r="D164" s="4"/>
      <c r="E164" s="4"/>
      <c r="F164" s="4"/>
      <c r="G164" s="4"/>
      <c r="H164" s="4"/>
      <c r="I164" s="4"/>
      <c r="J164" s="4"/>
      <c r="K164" s="4"/>
      <c r="L164" s="4"/>
      <c r="M164" s="4"/>
      <c r="N164" s="4"/>
      <c r="O164" s="4"/>
      <c r="P164" s="4"/>
      <c r="Q164" s="4"/>
      <c r="R164" s="16"/>
      <c r="S164" s="4"/>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row>
    <row r="165" spans="1:54" ht="15" customHeight="1" x14ac:dyDescent="0.15">
      <c r="A165" s="4"/>
      <c r="B165" s="4"/>
      <c r="C165" s="4"/>
      <c r="D165" s="4"/>
      <c r="E165" s="4"/>
      <c r="F165" s="4"/>
      <c r="G165" s="4"/>
      <c r="H165" s="4"/>
      <c r="I165" s="4"/>
      <c r="J165" s="4"/>
      <c r="K165" s="4"/>
      <c r="L165" s="4"/>
      <c r="M165" s="4"/>
      <c r="N165" s="4"/>
      <c r="O165" s="4"/>
      <c r="P165" s="4"/>
      <c r="Q165" s="4"/>
      <c r="R165" s="16"/>
      <c r="S165" s="4"/>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row>
    <row r="166" spans="1:54" ht="18" x14ac:dyDescent="0.15">
      <c r="A166" s="19" t="s">
        <v>451</v>
      </c>
      <c r="B166" s="2"/>
      <c r="C166" s="22"/>
      <c r="D166" s="22"/>
      <c r="E166" s="2"/>
      <c r="F166" s="2"/>
      <c r="G166" s="2"/>
      <c r="H166" s="2"/>
      <c r="I166" s="2"/>
      <c r="J166" s="2"/>
      <c r="K166" s="2"/>
      <c r="L166" s="2"/>
      <c r="M166" s="2"/>
      <c r="N166" s="2"/>
      <c r="O166" s="2"/>
      <c r="P166" s="2"/>
      <c r="Q166" s="2"/>
      <c r="R166" s="2"/>
      <c r="S166" s="4"/>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row>
    <row r="167" spans="1:54" x14ac:dyDescent="0.15">
      <c r="A167" s="4"/>
      <c r="B167" s="2"/>
      <c r="C167" s="2"/>
      <c r="D167" s="2"/>
      <c r="E167" s="2"/>
      <c r="F167" s="2"/>
      <c r="G167" s="2"/>
      <c r="H167" s="2"/>
      <c r="I167" s="2"/>
      <c r="J167" s="2"/>
      <c r="K167" s="2"/>
      <c r="L167" s="2"/>
      <c r="M167" s="2"/>
      <c r="N167" s="2"/>
      <c r="O167" s="2"/>
      <c r="P167" s="2"/>
      <c r="Q167" s="2"/>
      <c r="R167" s="2"/>
      <c r="S167" s="4"/>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row>
    <row r="168" spans="1:54" x14ac:dyDescent="0.15">
      <c r="A168" s="4"/>
      <c r="B168" s="2"/>
      <c r="C168" s="2"/>
      <c r="D168" s="2"/>
      <c r="E168" s="2"/>
      <c r="F168" s="2"/>
      <c r="G168" s="2"/>
      <c r="H168" s="2"/>
      <c r="I168" s="2"/>
      <c r="J168" s="2"/>
      <c r="K168" s="2"/>
      <c r="L168" s="2"/>
      <c r="M168" s="2"/>
      <c r="N168" s="2"/>
      <c r="O168" s="2"/>
      <c r="P168" s="2"/>
      <c r="Q168" s="2"/>
      <c r="R168" s="2"/>
      <c r="S168" s="4"/>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row>
    <row r="169" spans="1:54" x14ac:dyDescent="0.15">
      <c r="A169" s="4"/>
      <c r="B169" s="2"/>
      <c r="C169" s="2"/>
      <c r="D169" s="2"/>
      <c r="E169" s="2"/>
      <c r="F169" s="2"/>
      <c r="G169" s="2"/>
      <c r="H169" s="2"/>
      <c r="I169" s="2"/>
      <c r="J169" s="2"/>
      <c r="K169" s="2"/>
      <c r="L169" s="2"/>
      <c r="M169" s="2"/>
      <c r="N169" s="2"/>
      <c r="O169" s="2"/>
      <c r="P169" s="2"/>
      <c r="Q169" s="2"/>
      <c r="R169" s="2"/>
      <c r="S169" s="4"/>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row>
    <row r="170" spans="1:54" x14ac:dyDescent="0.15">
      <c r="A170" s="4"/>
      <c r="B170" s="2"/>
      <c r="C170" s="2"/>
      <c r="D170" s="2"/>
      <c r="E170" s="2"/>
      <c r="F170" s="2"/>
      <c r="G170" s="2"/>
      <c r="H170" s="2"/>
      <c r="I170" s="2"/>
      <c r="J170" s="2"/>
      <c r="K170" s="2"/>
      <c r="L170" s="2"/>
      <c r="M170" s="2"/>
      <c r="N170" s="2"/>
      <c r="O170" s="2"/>
      <c r="P170" s="2"/>
      <c r="Q170" s="2"/>
      <c r="R170" s="2"/>
      <c r="S170" s="4"/>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row>
    <row r="171" spans="1:54" x14ac:dyDescent="0.15">
      <c r="A171" s="4"/>
      <c r="B171" s="2"/>
      <c r="C171" s="2"/>
      <c r="D171" s="2"/>
      <c r="E171" s="2"/>
      <c r="F171" s="2"/>
      <c r="G171" s="2"/>
      <c r="H171" s="2"/>
      <c r="I171" s="2"/>
      <c r="J171" s="2"/>
      <c r="K171" s="2"/>
      <c r="L171" s="2"/>
      <c r="M171" s="2"/>
      <c r="N171" s="2"/>
      <c r="O171" s="2"/>
      <c r="P171" s="2"/>
      <c r="Q171" s="2"/>
      <c r="R171" s="2"/>
      <c r="S171" s="4"/>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row>
    <row r="172" spans="1:54" x14ac:dyDescent="0.15">
      <c r="A172" s="4"/>
      <c r="B172" s="2"/>
      <c r="C172" s="2"/>
      <c r="D172" s="2"/>
      <c r="E172" s="2"/>
      <c r="F172" s="2"/>
      <c r="G172" s="2"/>
      <c r="H172" s="2"/>
      <c r="I172" s="2"/>
      <c r="J172" s="2"/>
      <c r="K172" s="2"/>
      <c r="L172" s="2"/>
      <c r="M172" s="2"/>
      <c r="N172" s="2"/>
      <c r="O172" s="2"/>
      <c r="P172" s="2"/>
      <c r="Q172" s="2"/>
      <c r="R172" s="2"/>
      <c r="S172" s="4"/>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row>
    <row r="173" spans="1:54" x14ac:dyDescent="0.15">
      <c r="A173" s="4"/>
      <c r="B173" s="2"/>
      <c r="C173" s="2"/>
      <c r="D173" s="2"/>
      <c r="E173" s="2"/>
      <c r="F173" s="2"/>
      <c r="G173" s="2"/>
      <c r="H173" s="2"/>
      <c r="I173" s="2"/>
      <c r="J173" s="2"/>
      <c r="K173" s="2"/>
      <c r="L173" s="2"/>
      <c r="M173" s="2"/>
      <c r="N173" s="2"/>
      <c r="O173" s="2"/>
      <c r="P173" s="2"/>
      <c r="Q173" s="2"/>
      <c r="R173" s="2"/>
      <c r="S173" s="4"/>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row>
    <row r="174" spans="1:54" x14ac:dyDescent="0.15">
      <c r="A174" s="4"/>
      <c r="B174" s="2"/>
      <c r="C174" s="2"/>
      <c r="D174" s="2"/>
      <c r="E174" s="2"/>
      <c r="F174" s="2"/>
      <c r="G174" s="2"/>
      <c r="H174" s="2"/>
      <c r="I174" s="2"/>
      <c r="J174" s="2"/>
      <c r="K174" s="2"/>
      <c r="L174" s="2"/>
      <c r="M174" s="2"/>
      <c r="N174" s="2"/>
      <c r="O174" s="2"/>
      <c r="P174" s="2"/>
      <c r="Q174" s="2"/>
      <c r="R174" s="2"/>
      <c r="S174" s="4"/>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row>
    <row r="175" spans="1:54" x14ac:dyDescent="0.15">
      <c r="A175" s="4"/>
      <c r="B175" s="2"/>
      <c r="C175" s="2"/>
      <c r="D175" s="2"/>
      <c r="E175" s="2"/>
      <c r="F175" s="2"/>
      <c r="G175" s="2"/>
      <c r="H175" s="2"/>
      <c r="I175" s="2"/>
      <c r="J175" s="2"/>
      <c r="K175" s="2"/>
      <c r="L175" s="2"/>
      <c r="M175" s="2"/>
      <c r="N175" s="2"/>
      <c r="O175" s="2"/>
      <c r="P175" s="2"/>
      <c r="Q175" s="2"/>
      <c r="R175" s="2"/>
      <c r="S175" s="4"/>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row>
    <row r="176" spans="1:54" x14ac:dyDescent="0.15">
      <c r="A176" s="4"/>
      <c r="B176" s="2"/>
      <c r="C176" s="2"/>
      <c r="D176" s="2"/>
      <c r="E176" s="2"/>
      <c r="F176" s="2"/>
      <c r="G176" s="2"/>
      <c r="H176" s="2"/>
      <c r="I176" s="2"/>
      <c r="J176" s="2"/>
      <c r="K176" s="2"/>
      <c r="L176" s="2"/>
      <c r="M176" s="2"/>
      <c r="N176" s="2"/>
      <c r="O176" s="2"/>
      <c r="P176" s="2"/>
      <c r="Q176" s="2"/>
      <c r="R176" s="2"/>
      <c r="S176" s="4"/>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row>
    <row r="177" spans="1:54" x14ac:dyDescent="0.15">
      <c r="A177" s="4"/>
      <c r="B177" s="2"/>
      <c r="C177" s="2"/>
      <c r="D177" s="2"/>
      <c r="E177" s="2"/>
      <c r="F177" s="2"/>
      <c r="G177" s="2"/>
      <c r="H177" s="2"/>
      <c r="I177" s="2"/>
      <c r="J177" s="2"/>
      <c r="K177" s="2"/>
      <c r="L177" s="2"/>
      <c r="M177" s="2"/>
      <c r="N177" s="2"/>
      <c r="O177" s="2"/>
      <c r="P177" s="2"/>
      <c r="Q177" s="2"/>
      <c r="R177" s="2"/>
      <c r="S177" s="4"/>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row>
    <row r="178" spans="1:54" x14ac:dyDescent="0.15">
      <c r="A178" s="4"/>
      <c r="B178" s="2"/>
      <c r="C178" s="2"/>
      <c r="D178" s="2"/>
      <c r="E178" s="2"/>
      <c r="F178" s="2"/>
      <c r="G178" s="2"/>
      <c r="H178" s="2"/>
      <c r="I178" s="2"/>
      <c r="J178" s="2"/>
      <c r="K178" s="2"/>
      <c r="L178" s="2"/>
      <c r="M178" s="2"/>
      <c r="N178" s="2"/>
      <c r="O178" s="2"/>
      <c r="P178" s="2"/>
      <c r="Q178" s="2"/>
      <c r="R178" s="2"/>
      <c r="S178" s="4"/>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row>
    <row r="179" spans="1:54" x14ac:dyDescent="0.15">
      <c r="A179" s="4"/>
      <c r="B179" s="2"/>
      <c r="C179" s="2"/>
      <c r="D179" s="2"/>
      <c r="E179" s="2"/>
      <c r="F179" s="2"/>
      <c r="G179" s="2"/>
      <c r="H179" s="2"/>
      <c r="I179" s="2"/>
      <c r="J179" s="2"/>
      <c r="K179" s="2"/>
      <c r="L179" s="2"/>
      <c r="M179" s="2"/>
      <c r="N179" s="2"/>
      <c r="O179" s="2"/>
      <c r="P179" s="2"/>
      <c r="Q179" s="2"/>
      <c r="R179" s="2"/>
      <c r="S179" s="4"/>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row>
    <row r="180" spans="1:54" x14ac:dyDescent="0.15">
      <c r="A180" s="4"/>
      <c r="B180" s="2"/>
      <c r="C180" s="2"/>
      <c r="D180" s="2"/>
      <c r="E180" s="2"/>
      <c r="F180" s="2"/>
      <c r="G180" s="2"/>
      <c r="H180" s="2"/>
      <c r="I180" s="2"/>
      <c r="J180" s="2"/>
      <c r="K180" s="2"/>
      <c r="L180" s="2"/>
      <c r="M180" s="2"/>
      <c r="N180" s="2"/>
      <c r="O180" s="2"/>
      <c r="P180" s="2"/>
      <c r="Q180" s="2"/>
      <c r="R180" s="2"/>
      <c r="S180" s="4"/>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row>
    <row r="181" spans="1:54" x14ac:dyDescent="0.15">
      <c r="A181" s="4"/>
      <c r="B181" s="2"/>
      <c r="C181" s="2"/>
      <c r="D181" s="2"/>
      <c r="E181" s="2"/>
      <c r="F181" s="2"/>
      <c r="G181" s="2"/>
      <c r="H181" s="2"/>
      <c r="I181" s="2"/>
      <c r="J181" s="2"/>
      <c r="K181" s="2"/>
      <c r="L181" s="2"/>
      <c r="M181" s="2"/>
      <c r="N181" s="2"/>
      <c r="O181" s="2"/>
      <c r="P181" s="2"/>
      <c r="Q181" s="2"/>
      <c r="R181" s="2"/>
      <c r="S181" s="4"/>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row>
    <row r="182" spans="1:54" x14ac:dyDescent="0.15">
      <c r="A182" s="4"/>
      <c r="B182" s="2"/>
      <c r="C182" s="2"/>
      <c r="D182" s="2"/>
      <c r="E182" s="2"/>
      <c r="F182" s="2"/>
      <c r="G182" s="2"/>
      <c r="H182" s="2"/>
      <c r="I182" s="2"/>
      <c r="J182" s="2"/>
      <c r="K182" s="2"/>
      <c r="L182" s="2"/>
      <c r="M182" s="2"/>
      <c r="N182" s="2"/>
      <c r="O182" s="2"/>
      <c r="P182" s="2"/>
      <c r="Q182" s="2"/>
      <c r="R182" s="2"/>
      <c r="S182" s="4"/>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row>
    <row r="183" spans="1:54" x14ac:dyDescent="0.15">
      <c r="A183" s="4"/>
      <c r="B183" s="2"/>
      <c r="C183" s="2"/>
      <c r="D183" s="2"/>
      <c r="E183" s="2"/>
      <c r="F183" s="2"/>
      <c r="G183" s="2"/>
      <c r="H183" s="2"/>
      <c r="I183" s="2"/>
      <c r="J183" s="2"/>
      <c r="K183" s="2"/>
      <c r="L183" s="2"/>
      <c r="M183" s="2"/>
      <c r="N183" s="2"/>
      <c r="O183" s="2"/>
      <c r="P183" s="2"/>
      <c r="Q183" s="2"/>
      <c r="R183" s="2"/>
      <c r="S183" s="4"/>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row>
    <row r="184" spans="1:54" x14ac:dyDescent="0.15">
      <c r="A184" s="4"/>
      <c r="B184" s="2"/>
      <c r="C184" s="2"/>
      <c r="D184" s="2"/>
      <c r="E184" s="2"/>
      <c r="F184" s="2"/>
      <c r="G184" s="2"/>
      <c r="H184" s="2"/>
      <c r="I184" s="2"/>
      <c r="J184" s="2"/>
      <c r="K184" s="2"/>
      <c r="L184" s="2"/>
      <c r="M184" s="2"/>
      <c r="N184" s="2"/>
      <c r="O184" s="2"/>
      <c r="P184" s="2"/>
      <c r="Q184" s="2"/>
      <c r="R184" s="2"/>
      <c r="S184" s="4"/>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row>
    <row r="185" spans="1:54" x14ac:dyDescent="0.15">
      <c r="A185" s="4"/>
      <c r="B185" s="2"/>
      <c r="C185" s="2"/>
      <c r="D185" s="2"/>
      <c r="E185" s="2"/>
      <c r="F185" s="2"/>
      <c r="G185" s="2"/>
      <c r="H185" s="2"/>
      <c r="I185" s="2"/>
      <c r="J185" s="2"/>
      <c r="K185" s="2"/>
      <c r="L185" s="2"/>
      <c r="M185" s="2"/>
      <c r="N185" s="2"/>
      <c r="O185" s="2"/>
      <c r="P185" s="2"/>
      <c r="Q185" s="2"/>
      <c r="R185" s="2"/>
      <c r="S185" s="4"/>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row>
    <row r="186" spans="1:54" x14ac:dyDescent="0.15">
      <c r="A186" s="4"/>
      <c r="B186" s="2"/>
      <c r="C186" s="2"/>
      <c r="D186" s="2"/>
      <c r="E186" s="2"/>
      <c r="F186" s="2"/>
      <c r="G186" s="2"/>
      <c r="H186" s="2"/>
      <c r="I186" s="2"/>
      <c r="J186" s="2"/>
      <c r="K186" s="2"/>
      <c r="L186" s="2"/>
      <c r="M186" s="2"/>
      <c r="N186" s="2"/>
      <c r="O186" s="2"/>
      <c r="P186" s="2"/>
      <c r="Q186" s="2"/>
      <c r="R186" s="2"/>
      <c r="S186" s="4"/>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row>
    <row r="187" spans="1:54" x14ac:dyDescent="0.15">
      <c r="A187" s="4"/>
      <c r="B187" s="2"/>
      <c r="C187" s="2"/>
      <c r="D187" s="2"/>
      <c r="E187" s="2"/>
      <c r="F187" s="2"/>
      <c r="G187" s="2"/>
      <c r="H187" s="2"/>
      <c r="I187" s="2"/>
      <c r="J187" s="2"/>
      <c r="K187" s="2"/>
      <c r="L187" s="2"/>
      <c r="M187" s="2"/>
      <c r="N187" s="2"/>
      <c r="O187" s="2"/>
      <c r="P187" s="2"/>
      <c r="Q187" s="2"/>
      <c r="R187" s="2"/>
      <c r="S187" s="4"/>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row>
    <row r="188" spans="1:54" ht="15" customHeight="1" x14ac:dyDescent="0.15">
      <c r="A188" s="4"/>
      <c r="B188" s="4"/>
      <c r="C188" s="4"/>
      <c r="D188" s="4"/>
      <c r="E188" s="4"/>
      <c r="F188" s="4"/>
      <c r="G188" s="4"/>
      <c r="H188" s="4"/>
      <c r="I188" s="4"/>
      <c r="J188" s="4"/>
      <c r="K188" s="4"/>
      <c r="L188" s="4"/>
      <c r="M188" s="4"/>
      <c r="N188" s="4"/>
      <c r="O188" s="4"/>
      <c r="P188" s="4"/>
      <c r="Q188" s="4"/>
      <c r="R188" s="4"/>
      <c r="S188" s="4"/>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row>
    <row r="189" spans="1:54" ht="15" customHeight="1" x14ac:dyDescent="0.15">
      <c r="A189" s="4"/>
      <c r="B189" s="4"/>
      <c r="C189" s="4"/>
      <c r="D189" s="4"/>
      <c r="E189" s="4"/>
      <c r="F189" s="4"/>
      <c r="G189" s="4"/>
      <c r="H189" s="4"/>
      <c r="I189" s="4"/>
      <c r="J189" s="4"/>
      <c r="K189" s="4"/>
      <c r="L189" s="4"/>
      <c r="M189" s="4"/>
      <c r="N189" s="4"/>
      <c r="O189" s="4"/>
      <c r="P189" s="4"/>
      <c r="Q189" s="4"/>
      <c r="R189" s="4"/>
      <c r="S189" s="4"/>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row>
    <row r="190" spans="1:54" x14ac:dyDescent="0.15">
      <c r="A190" s="4"/>
      <c r="B190" s="1311"/>
      <c r="C190" s="1294"/>
      <c r="D190" s="1294"/>
      <c r="E190" s="1294"/>
      <c r="F190" s="1294"/>
      <c r="G190" s="1294"/>
      <c r="H190" s="1294"/>
      <c r="I190" s="1294"/>
      <c r="J190" s="1294"/>
      <c r="K190" s="1294"/>
      <c r="L190" s="1294"/>
      <c r="M190" s="1294"/>
      <c r="N190" s="1294"/>
      <c r="O190" s="1294"/>
      <c r="P190" s="1294"/>
      <c r="Q190" s="1294"/>
      <c r="R190" s="1294"/>
      <c r="S190" s="1312"/>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row>
    <row r="191" spans="1:54" ht="20" x14ac:dyDescent="0.2">
      <c r="A191" s="19">
        <v>3</v>
      </c>
      <c r="B191" s="1250"/>
      <c r="C191" s="20" t="str">
        <f>$B$2</f>
        <v>CAED GESTION</v>
      </c>
      <c r="D191" s="20"/>
      <c r="E191" s="20"/>
      <c r="F191" s="2875" t="s">
        <v>1461</v>
      </c>
      <c r="G191" s="2875"/>
      <c r="H191" s="2875"/>
      <c r="I191" s="2875"/>
      <c r="J191" s="2875"/>
      <c r="K191" s="2875"/>
      <c r="L191" s="2875"/>
      <c r="M191" s="2875"/>
      <c r="N191" s="2875"/>
      <c r="O191" s="2875"/>
      <c r="P191" s="23"/>
      <c r="Q191" s="21"/>
      <c r="R191" s="1833"/>
      <c r="S191" s="1258"/>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row>
    <row r="192" spans="1:54" ht="20" customHeight="1" x14ac:dyDescent="0.15">
      <c r="A192" s="4"/>
      <c r="B192" s="1250"/>
      <c r="C192" s="22"/>
      <c r="D192" s="22"/>
      <c r="E192" s="22"/>
      <c r="F192" s="22"/>
      <c r="G192" s="22"/>
      <c r="H192" s="22"/>
      <c r="I192" s="22"/>
      <c r="J192" s="22"/>
      <c r="K192" s="22"/>
      <c r="L192" s="22"/>
      <c r="M192" s="22"/>
      <c r="N192" s="22"/>
      <c r="O192" s="22"/>
      <c r="P192" s="22"/>
      <c r="Q192" s="22"/>
      <c r="R192" s="22"/>
      <c r="S192" s="1258"/>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row>
    <row r="193" spans="1:54" ht="18" x14ac:dyDescent="0.2">
      <c r="A193" s="4"/>
      <c r="B193" s="1250"/>
      <c r="C193" s="34" t="s">
        <v>116</v>
      </c>
      <c r="D193" s="282"/>
      <c r="E193" s="2099">
        <f>'b5'!$D$13</f>
        <v>2023</v>
      </c>
      <c r="F193" s="35"/>
      <c r="G193" s="2876">
        <f>'b5'!$E$13</f>
        <v>2024</v>
      </c>
      <c r="H193" s="2876"/>
      <c r="I193" s="35"/>
      <c r="J193" s="2876">
        <f>+G193+1</f>
        <v>2025</v>
      </c>
      <c r="K193" s="2876"/>
      <c r="L193" s="35"/>
      <c r="M193" s="2876">
        <f>+J193+1</f>
        <v>2026</v>
      </c>
      <c r="N193" s="2876"/>
      <c r="O193" s="35"/>
      <c r="P193" s="2876">
        <f>+M193+1</f>
        <v>2027</v>
      </c>
      <c r="Q193" s="2876"/>
      <c r="R193" s="1849"/>
      <c r="S193" s="1258"/>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row>
    <row r="194" spans="1:54" ht="9.75" customHeight="1" x14ac:dyDescent="0.2">
      <c r="A194" s="4"/>
      <c r="B194" s="1313"/>
      <c r="C194" s="2"/>
      <c r="D194" s="2"/>
      <c r="E194" s="2"/>
      <c r="F194" s="2"/>
      <c r="G194" s="2"/>
      <c r="H194" s="2"/>
      <c r="I194" s="2"/>
      <c r="J194" s="2"/>
      <c r="K194" s="2"/>
      <c r="L194" s="2"/>
      <c r="M194" s="2"/>
      <c r="N194" s="2"/>
      <c r="O194" s="2"/>
      <c r="P194" s="2"/>
      <c r="Q194" s="2"/>
      <c r="R194" s="2"/>
      <c r="S194" s="1258"/>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row>
    <row r="195" spans="1:54" ht="14" x14ac:dyDescent="0.15">
      <c r="A195" s="4"/>
      <c r="B195" s="1250"/>
      <c r="C195" s="30" t="str">
        <f>C110</f>
        <v xml:space="preserve"> Ventas</v>
      </c>
      <c r="D195" s="30"/>
      <c r="E195" s="279">
        <f>E110</f>
        <v>67000</v>
      </c>
      <c r="F195" s="2"/>
      <c r="G195" s="279">
        <f>G110</f>
        <v>70350</v>
      </c>
      <c r="H195" s="2"/>
      <c r="I195" s="2"/>
      <c r="J195" s="279">
        <f>J110</f>
        <v>72460.5</v>
      </c>
      <c r="K195" s="2"/>
      <c r="L195" s="2"/>
      <c r="M195" s="279">
        <f>M110</f>
        <v>74634.315000000002</v>
      </c>
      <c r="N195" s="2"/>
      <c r="O195" s="280"/>
      <c r="P195" s="279">
        <f>P110</f>
        <v>78366.030750000005</v>
      </c>
      <c r="Q195" s="2"/>
      <c r="R195" s="32"/>
      <c r="S195" s="1258"/>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row>
    <row r="196" spans="1:54" ht="14" x14ac:dyDescent="0.15">
      <c r="A196" s="4"/>
      <c r="B196" s="1250"/>
      <c r="C196" s="27" t="str">
        <f>C111</f>
        <v>Menos venta</v>
      </c>
      <c r="D196" s="43"/>
      <c r="E196" s="279">
        <f>E111</f>
        <v>0</v>
      </c>
      <c r="F196" s="2"/>
      <c r="G196" s="279">
        <f>G111</f>
        <v>0</v>
      </c>
      <c r="H196" s="2"/>
      <c r="I196" s="2"/>
      <c r="J196" s="279">
        <f>J111</f>
        <v>0</v>
      </c>
      <c r="K196" s="2"/>
      <c r="L196" s="2"/>
      <c r="M196" s="279">
        <f>M111</f>
        <v>0</v>
      </c>
      <c r="N196" s="2"/>
      <c r="O196" s="280"/>
      <c r="P196" s="279">
        <f>P111</f>
        <v>0</v>
      </c>
      <c r="Q196" s="2"/>
      <c r="R196" s="33"/>
      <c r="S196" s="1258"/>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row>
    <row r="197" spans="1:54" ht="14" x14ac:dyDescent="0.15">
      <c r="A197" s="4"/>
      <c r="B197" s="1250"/>
      <c r="C197" s="30" t="str">
        <f>C112</f>
        <v>Venta neta</v>
      </c>
      <c r="D197" s="43"/>
      <c r="E197" s="279">
        <f>E112</f>
        <v>67000</v>
      </c>
      <c r="F197" s="2"/>
      <c r="G197" s="279">
        <f>G112</f>
        <v>70350</v>
      </c>
      <c r="H197" s="2"/>
      <c r="I197" s="2"/>
      <c r="J197" s="279">
        <f>J112</f>
        <v>72460.5</v>
      </c>
      <c r="K197" s="2"/>
      <c r="L197" s="2"/>
      <c r="M197" s="279">
        <f>M112</f>
        <v>74634.315000000002</v>
      </c>
      <c r="N197" s="2"/>
      <c r="O197" s="280"/>
      <c r="P197" s="279">
        <f>P112</f>
        <v>78366.030750000005</v>
      </c>
      <c r="Q197" s="2"/>
      <c r="R197" s="33"/>
      <c r="S197" s="1258"/>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row>
    <row r="198" spans="1:54" ht="14" x14ac:dyDescent="0.15">
      <c r="A198" s="4"/>
      <c r="B198" s="1250"/>
      <c r="C198" s="27" t="str">
        <f>C113</f>
        <v>Insolvencias</v>
      </c>
      <c r="D198" s="43"/>
      <c r="E198" s="279">
        <f>E113</f>
        <v>0</v>
      </c>
      <c r="F198" s="2"/>
      <c r="G198" s="279">
        <f>G113</f>
        <v>0</v>
      </c>
      <c r="H198" s="2"/>
      <c r="I198" s="2"/>
      <c r="J198" s="279">
        <f>J113</f>
        <v>0</v>
      </c>
      <c r="K198" s="2"/>
      <c r="L198" s="2"/>
      <c r="M198" s="279">
        <f>M113</f>
        <v>0</v>
      </c>
      <c r="N198" s="2"/>
      <c r="O198" s="280"/>
      <c r="P198" s="279">
        <f>P113</f>
        <v>0</v>
      </c>
      <c r="Q198" s="2"/>
      <c r="R198" s="33"/>
      <c r="S198" s="1258"/>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row>
    <row r="199" spans="1:54" ht="18" customHeight="1" x14ac:dyDescent="0.15">
      <c r="A199" s="4"/>
      <c r="B199" s="1250"/>
      <c r="C199" s="265" t="str">
        <f>C114</f>
        <v>Ingresos Netos por ventas</v>
      </c>
      <c r="D199" s="266"/>
      <c r="E199" s="267">
        <f>E114</f>
        <v>67000</v>
      </c>
      <c r="F199" s="2"/>
      <c r="G199" s="267">
        <f>G114</f>
        <v>70350</v>
      </c>
      <c r="H199" s="1844">
        <f>+IF(E199=0,0,(G199/E199)-100%)</f>
        <v>5.0000000000000044E-2</v>
      </c>
      <c r="I199" s="2"/>
      <c r="J199" s="267">
        <f>J114</f>
        <v>72460.5</v>
      </c>
      <c r="K199" s="1844">
        <f>+IF(G199=0,0,(J199/G199)-100%)</f>
        <v>3.0000000000000027E-2</v>
      </c>
      <c r="L199" s="2"/>
      <c r="M199" s="267">
        <f>M114</f>
        <v>74634.315000000002</v>
      </c>
      <c r="N199" s="1844">
        <f>+IF(J199=0,0,(M199/J199)-100%)</f>
        <v>3.0000000000000027E-2</v>
      </c>
      <c r="O199" s="280"/>
      <c r="P199" s="267">
        <f>P114</f>
        <v>78366.030750000005</v>
      </c>
      <c r="Q199" s="1844">
        <f>+IF(M199=0,0,(P199/M199)-100%)</f>
        <v>5.0000000000000044E-2</v>
      </c>
      <c r="R199" s="33"/>
      <c r="S199" s="1258"/>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row>
    <row r="200" spans="1:54" ht="20" customHeight="1" x14ac:dyDescent="0.15">
      <c r="A200" s="4"/>
      <c r="B200" s="1250"/>
      <c r="C200" s="27"/>
      <c r="D200" s="43"/>
      <c r="E200" s="31"/>
      <c r="F200" s="2"/>
      <c r="G200" s="31"/>
      <c r="H200" s="2"/>
      <c r="I200" s="2"/>
      <c r="J200" s="31"/>
      <c r="K200" s="2"/>
      <c r="L200" s="2"/>
      <c r="M200" s="31"/>
      <c r="N200" s="2"/>
      <c r="O200" s="31"/>
      <c r="P200" s="31"/>
      <c r="Q200" s="2"/>
      <c r="R200" s="32"/>
      <c r="S200" s="1258"/>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row>
    <row r="201" spans="1:54" ht="16" x14ac:dyDescent="0.2">
      <c r="A201" s="4"/>
      <c r="B201" s="1250"/>
      <c r="C201" s="34" t="s">
        <v>468</v>
      </c>
      <c r="D201" s="48"/>
      <c r="E201" s="267">
        <f>SUM(E203:E206)</f>
        <v>57780</v>
      </c>
      <c r="F201" s="2"/>
      <c r="G201" s="267">
        <f>SUM(G203:G206)</f>
        <v>51480</v>
      </c>
      <c r="H201" s="1844">
        <f>+IF(E201=0,0,(G201/E201)-100%)</f>
        <v>-0.1090342679127726</v>
      </c>
      <c r="I201" s="2"/>
      <c r="J201" s="267">
        <f>SUM(J203:J206)</f>
        <v>51480</v>
      </c>
      <c r="K201" s="1844">
        <f>+IF(G201=0,0,(J201/G201)-100%)</f>
        <v>0</v>
      </c>
      <c r="L201" s="2"/>
      <c r="M201" s="267">
        <f>SUM(M203:M206)</f>
        <v>51480</v>
      </c>
      <c r="N201" s="1844">
        <f>+IF(J201=0,0,(M201/J201)-100%)</f>
        <v>0</v>
      </c>
      <c r="O201" s="38"/>
      <c r="P201" s="267">
        <f>SUM(P203:P206)</f>
        <v>51480</v>
      </c>
      <c r="Q201" s="1844">
        <f>+IF(M201=0,0,(P201/M201)-100%)</f>
        <v>0</v>
      </c>
      <c r="R201" s="276"/>
      <c r="S201" s="1258"/>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row>
    <row r="202" spans="1:54" ht="15" customHeight="1" x14ac:dyDescent="0.15">
      <c r="A202" s="4"/>
      <c r="B202" s="1250"/>
      <c r="C202" s="27"/>
      <c r="D202" s="43"/>
      <c r="E202" s="31"/>
      <c r="F202" s="2"/>
      <c r="G202" s="31"/>
      <c r="H202" s="2"/>
      <c r="I202" s="2"/>
      <c r="J202" s="31"/>
      <c r="K202" s="2"/>
      <c r="L202" s="2"/>
      <c r="M202" s="31"/>
      <c r="N202" s="2"/>
      <c r="O202" s="31"/>
      <c r="P202" s="31"/>
      <c r="Q202" s="2"/>
      <c r="R202" s="32"/>
      <c r="S202" s="1258"/>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row>
    <row r="203" spans="1:54" ht="14" x14ac:dyDescent="0.15">
      <c r="A203" s="4"/>
      <c r="B203" s="1250"/>
      <c r="C203" s="263" t="s">
        <v>1703</v>
      </c>
      <c r="D203" s="278"/>
      <c r="E203" s="279">
        <f>E118</f>
        <v>0</v>
      </c>
      <c r="F203" s="2"/>
      <c r="G203" s="279">
        <f>G118</f>
        <v>0</v>
      </c>
      <c r="H203" s="2"/>
      <c r="I203" s="2"/>
      <c r="J203" s="279">
        <f>J118</f>
        <v>0</v>
      </c>
      <c r="K203" s="2"/>
      <c r="L203" s="2"/>
      <c r="M203" s="279">
        <f>M118</f>
        <v>0</v>
      </c>
      <c r="N203" s="2"/>
      <c r="O203" s="279"/>
      <c r="P203" s="279">
        <f>P118</f>
        <v>0</v>
      </c>
      <c r="Q203" s="2"/>
      <c r="R203" s="33"/>
      <c r="S203" s="1258"/>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row>
    <row r="204" spans="1:54" ht="14" x14ac:dyDescent="0.15">
      <c r="A204" s="4"/>
      <c r="B204" s="1250"/>
      <c r="C204" s="263" t="s">
        <v>469</v>
      </c>
      <c r="D204" s="278"/>
      <c r="E204" s="279">
        <f>'pr5'!$E$23</f>
        <v>0</v>
      </c>
      <c r="F204" s="2"/>
      <c r="G204" s="279">
        <f>'5 años'!D70</f>
        <v>0</v>
      </c>
      <c r="H204" s="2"/>
      <c r="I204" s="2"/>
      <c r="J204" s="279">
        <f>'5 años'!E70</f>
        <v>0</v>
      </c>
      <c r="K204" s="2"/>
      <c r="L204" s="2"/>
      <c r="M204" s="279">
        <f>'5 años'!F70</f>
        <v>0</v>
      </c>
      <c r="N204" s="2"/>
      <c r="O204" s="279"/>
      <c r="P204" s="279">
        <f>'5 años'!G70</f>
        <v>0</v>
      </c>
      <c r="Q204" s="2"/>
      <c r="R204" s="33"/>
      <c r="S204" s="1258"/>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row>
    <row r="205" spans="1:54" ht="14" x14ac:dyDescent="0.15">
      <c r="A205" s="4"/>
      <c r="B205" s="1250"/>
      <c r="C205" s="27" t="s">
        <v>122</v>
      </c>
      <c r="D205" s="43"/>
      <c r="E205" s="31">
        <f>'pr5'!$E$29</f>
        <v>49680</v>
      </c>
      <c r="F205" s="2"/>
      <c r="G205" s="31">
        <f>'5 años'!D76</f>
        <v>49680</v>
      </c>
      <c r="H205" s="2"/>
      <c r="I205" s="2"/>
      <c r="J205" s="31">
        <f>'5 años'!E76</f>
        <v>49680</v>
      </c>
      <c r="K205" s="2"/>
      <c r="L205" s="2"/>
      <c r="M205" s="31">
        <f>'5 años'!F76</f>
        <v>49680</v>
      </c>
      <c r="N205" s="2"/>
      <c r="O205" s="31"/>
      <c r="P205" s="31">
        <f>'5 años'!G76</f>
        <v>49680</v>
      </c>
      <c r="Q205" s="2"/>
      <c r="R205" s="33"/>
      <c r="S205" s="1258"/>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row>
    <row r="206" spans="1:54" ht="14" x14ac:dyDescent="0.15">
      <c r="A206" s="4"/>
      <c r="B206" s="1250"/>
      <c r="C206" s="27" t="s">
        <v>126</v>
      </c>
      <c r="D206" s="43"/>
      <c r="E206" s="31">
        <f>'pr5'!$E$24</f>
        <v>8100</v>
      </c>
      <c r="F206" s="2"/>
      <c r="G206" s="31">
        <f>'5 años'!D71</f>
        <v>1800</v>
      </c>
      <c r="H206" s="2"/>
      <c r="I206" s="2"/>
      <c r="J206" s="31">
        <f>'5 años'!E71</f>
        <v>1800</v>
      </c>
      <c r="K206" s="2"/>
      <c r="L206" s="2"/>
      <c r="M206" s="31">
        <f>'5 años'!F71</f>
        <v>1800</v>
      </c>
      <c r="N206" s="2"/>
      <c r="O206" s="31"/>
      <c r="P206" s="31">
        <f>'5 años'!G71</f>
        <v>1800</v>
      </c>
      <c r="Q206" s="2"/>
      <c r="R206" s="33"/>
      <c r="S206" s="1258"/>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row>
    <row r="207" spans="1:54" ht="20" customHeight="1" x14ac:dyDescent="0.15">
      <c r="A207" s="4"/>
      <c r="B207" s="1250"/>
      <c r="C207" s="27"/>
      <c r="D207" s="43"/>
      <c r="E207" s="31"/>
      <c r="F207" s="2"/>
      <c r="G207" s="31"/>
      <c r="H207" s="2"/>
      <c r="I207" s="2"/>
      <c r="J207" s="31"/>
      <c r="K207" s="2"/>
      <c r="L207" s="2"/>
      <c r="M207" s="31"/>
      <c r="N207" s="2"/>
      <c r="O207" s="31"/>
      <c r="P207" s="31"/>
      <c r="Q207" s="2"/>
      <c r="R207" s="32"/>
      <c r="S207" s="1258"/>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row>
    <row r="208" spans="1:54" ht="16" x14ac:dyDescent="0.2">
      <c r="A208" s="4"/>
      <c r="B208" s="1250"/>
      <c r="C208" s="34" t="s">
        <v>1700</v>
      </c>
      <c r="D208" s="266"/>
      <c r="E208" s="267">
        <f>+E199-E201</f>
        <v>9220</v>
      </c>
      <c r="F208" s="2"/>
      <c r="G208" s="267">
        <f>+G199-G201</f>
        <v>18870</v>
      </c>
      <c r="H208" s="1844">
        <f>+IF(E208=0,0,(G208/E208)-100%)</f>
        <v>1.0466377440347072</v>
      </c>
      <c r="I208" s="2"/>
      <c r="J208" s="267">
        <f>+J199-J201</f>
        <v>20980.5</v>
      </c>
      <c r="K208" s="1844">
        <f>+IF(G208=0,0,(J208/G208)-100%)</f>
        <v>0.11184419713831484</v>
      </c>
      <c r="L208" s="2"/>
      <c r="M208" s="267">
        <f>+M199-M201</f>
        <v>23154.315000000002</v>
      </c>
      <c r="N208" s="1844">
        <f>+IF(J208=0,0,(M208/J208)-100%)</f>
        <v>0.10361121040966625</v>
      </c>
      <c r="O208" s="38"/>
      <c r="P208" s="267">
        <f>+P199-P201</f>
        <v>26886.030750000005</v>
      </c>
      <c r="Q208" s="1844">
        <f>+IF(M208=0,0,(P208/M208)-100%)</f>
        <v>0.16116718417279907</v>
      </c>
      <c r="R208" s="276"/>
      <c r="S208" s="1258"/>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row>
    <row r="209" spans="1:54" ht="20" customHeight="1" x14ac:dyDescent="0.15">
      <c r="A209" s="4"/>
      <c r="B209" s="1250"/>
      <c r="C209" s="27"/>
      <c r="D209" s="43"/>
      <c r="E209" s="31"/>
      <c r="F209" s="2"/>
      <c r="G209" s="31"/>
      <c r="H209" s="2"/>
      <c r="I209" s="2"/>
      <c r="J209" s="31"/>
      <c r="K209" s="2"/>
      <c r="L209" s="2"/>
      <c r="M209" s="31"/>
      <c r="N209" s="2"/>
      <c r="O209" s="31"/>
      <c r="P209" s="31"/>
      <c r="Q209" s="2"/>
      <c r="R209" s="32"/>
      <c r="S209" s="1258"/>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row>
    <row r="210" spans="1:54" ht="16" x14ac:dyDescent="0.2">
      <c r="A210" s="4"/>
      <c r="B210" s="1250"/>
      <c r="C210" s="34" t="s">
        <v>470</v>
      </c>
      <c r="D210" s="48"/>
      <c r="E210" s="267">
        <f>+E212+E220</f>
        <v>8640</v>
      </c>
      <c r="F210" s="2"/>
      <c r="G210" s="267">
        <f>+G212+G220</f>
        <v>9120</v>
      </c>
      <c r="H210" s="1844">
        <f>+IF(E210=0,0,(G210/E210)-100%)</f>
        <v>5.555555555555558E-2</v>
      </c>
      <c r="I210" s="2"/>
      <c r="J210" s="267">
        <f>+J212+J220</f>
        <v>9120</v>
      </c>
      <c r="K210" s="1844">
        <f>+IF(G210=0,0,(J210/G210)-100%)</f>
        <v>0</v>
      </c>
      <c r="L210" s="2"/>
      <c r="M210" s="267">
        <f>+M212+M220</f>
        <v>9120</v>
      </c>
      <c r="N210" s="1844">
        <f>+IF(J210=0,0,(M210/J210)-100%)</f>
        <v>0</v>
      </c>
      <c r="O210" s="38"/>
      <c r="P210" s="267">
        <f>+P212+P220</f>
        <v>9120</v>
      </c>
      <c r="Q210" s="1844">
        <f>+IF(M210=0,0,(P210/M210)-100%)</f>
        <v>0</v>
      </c>
      <c r="R210" s="276"/>
      <c r="S210" s="1258"/>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row>
    <row r="211" spans="1:54" ht="9.75" customHeight="1" x14ac:dyDescent="0.15">
      <c r="A211" s="4"/>
      <c r="B211" s="1250"/>
      <c r="C211" s="27"/>
      <c r="D211" s="43"/>
      <c r="E211" s="31"/>
      <c r="F211" s="2"/>
      <c r="G211" s="31"/>
      <c r="H211" s="2"/>
      <c r="I211" s="2"/>
      <c r="J211" s="31"/>
      <c r="K211" s="2"/>
      <c r="L211" s="2"/>
      <c r="M211" s="31"/>
      <c r="N211" s="2"/>
      <c r="O211" s="31"/>
      <c r="P211" s="31"/>
      <c r="Q211" s="2"/>
      <c r="R211" s="32"/>
      <c r="S211" s="1258"/>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row>
    <row r="212" spans="1:54" ht="14" x14ac:dyDescent="0.15">
      <c r="A212" s="4"/>
      <c r="B212" s="1250"/>
      <c r="C212" s="30" t="s">
        <v>471</v>
      </c>
      <c r="D212" s="43"/>
      <c r="E212" s="38">
        <f>SUM(E213:E218)</f>
        <v>2400</v>
      </c>
      <c r="F212" s="2"/>
      <c r="G212" s="38">
        <f>SUM(G213:G218)</f>
        <v>2880</v>
      </c>
      <c r="H212" s="2"/>
      <c r="I212" s="2"/>
      <c r="J212" s="38">
        <f>SUM(J213:J218)</f>
        <v>2880</v>
      </c>
      <c r="K212" s="2"/>
      <c r="L212" s="2"/>
      <c r="M212" s="38">
        <f>SUM(M213:M218)</f>
        <v>2880</v>
      </c>
      <c r="N212" s="2"/>
      <c r="O212" s="38"/>
      <c r="P212" s="38">
        <f>SUM(P213:P218)</f>
        <v>2880</v>
      </c>
      <c r="Q212" s="2"/>
      <c r="R212" s="276"/>
      <c r="S212" s="1258"/>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row>
    <row r="213" spans="1:54" ht="14" x14ac:dyDescent="0.15">
      <c r="A213" s="4"/>
      <c r="B213" s="1250"/>
      <c r="C213" s="263" t="s">
        <v>129</v>
      </c>
      <c r="D213" s="278"/>
      <c r="E213" s="279">
        <f>'pr5'!$E$34</f>
        <v>2400</v>
      </c>
      <c r="F213" s="2"/>
      <c r="G213" s="279">
        <f>'5 años'!D82</f>
        <v>2880</v>
      </c>
      <c r="H213" s="2"/>
      <c r="I213" s="2"/>
      <c r="J213" s="279">
        <f>'5 años'!E82</f>
        <v>2880</v>
      </c>
      <c r="K213" s="2"/>
      <c r="L213" s="2"/>
      <c r="M213" s="279">
        <f>'5 años'!F82</f>
        <v>2880</v>
      </c>
      <c r="N213" s="2"/>
      <c r="O213" s="279"/>
      <c r="P213" s="279">
        <f>'5 años'!G82</f>
        <v>2880</v>
      </c>
      <c r="Q213" s="2"/>
      <c r="R213" s="33"/>
      <c r="S213" s="1258"/>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row>
    <row r="214" spans="1:54" ht="14" x14ac:dyDescent="0.15">
      <c r="A214" s="4"/>
      <c r="B214" s="1250"/>
      <c r="C214" s="263" t="s">
        <v>472</v>
      </c>
      <c r="D214" s="43"/>
      <c r="E214" s="31">
        <f>'pr5'!$E$37</f>
        <v>0</v>
      </c>
      <c r="F214" s="2"/>
      <c r="G214" s="31">
        <f>'5 años'!D85</f>
        <v>0</v>
      </c>
      <c r="H214" s="2"/>
      <c r="I214" s="2"/>
      <c r="J214" s="31">
        <f>'5 años'!E85</f>
        <v>0</v>
      </c>
      <c r="K214" s="2"/>
      <c r="L214" s="2"/>
      <c r="M214" s="31">
        <f>'5 años'!F85</f>
        <v>0</v>
      </c>
      <c r="N214" s="2"/>
      <c r="O214" s="31"/>
      <c r="P214" s="31">
        <f>'5 años'!G85</f>
        <v>0</v>
      </c>
      <c r="Q214" s="2"/>
      <c r="R214" s="33"/>
      <c r="S214" s="1258"/>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row>
    <row r="215" spans="1:54" ht="14" x14ac:dyDescent="0.15">
      <c r="A215" s="4"/>
      <c r="B215" s="1250"/>
      <c r="C215" s="263" t="s">
        <v>121</v>
      </c>
      <c r="D215" s="43"/>
      <c r="E215" s="31">
        <f>'pr5'!$E$27</f>
        <v>0</v>
      </c>
      <c r="F215" s="2"/>
      <c r="G215" s="31">
        <f>'5 años'!D74</f>
        <v>0</v>
      </c>
      <c r="H215" s="2"/>
      <c r="I215" s="2"/>
      <c r="J215" s="31">
        <f>'5 años'!E74</f>
        <v>0</v>
      </c>
      <c r="K215" s="2"/>
      <c r="L215" s="2"/>
      <c r="M215" s="31">
        <f>'5 años'!F74</f>
        <v>0</v>
      </c>
      <c r="N215" s="2"/>
      <c r="O215" s="31"/>
      <c r="P215" s="31">
        <f>'5 años'!G74</f>
        <v>0</v>
      </c>
      <c r="Q215" s="2"/>
      <c r="R215" s="33"/>
      <c r="S215" s="1258"/>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row>
    <row r="216" spans="1:54" ht="14" x14ac:dyDescent="0.15">
      <c r="A216" s="4"/>
      <c r="B216" s="1250"/>
      <c r="C216" s="27" t="s">
        <v>123</v>
      </c>
      <c r="D216" s="43"/>
      <c r="E216" s="31">
        <f>'pr5'!$E$30</f>
        <v>0</v>
      </c>
      <c r="F216" s="2"/>
      <c r="G216" s="31">
        <f>'5 años'!D77</f>
        <v>0</v>
      </c>
      <c r="H216" s="2"/>
      <c r="I216" s="2"/>
      <c r="J216" s="31">
        <f>'5 años'!E77</f>
        <v>0</v>
      </c>
      <c r="K216" s="2"/>
      <c r="L216" s="2"/>
      <c r="M216" s="31">
        <f>'5 años'!F77</f>
        <v>0</v>
      </c>
      <c r="N216" s="2"/>
      <c r="O216" s="31"/>
      <c r="P216" s="31">
        <f>'5 años'!G77</f>
        <v>0</v>
      </c>
      <c r="Q216" s="2"/>
      <c r="R216" s="33"/>
      <c r="S216" s="1258"/>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row>
    <row r="217" spans="1:54" ht="14" x14ac:dyDescent="0.15">
      <c r="A217" s="4"/>
      <c r="B217" s="1250"/>
      <c r="C217" s="27" t="s">
        <v>131</v>
      </c>
      <c r="D217" s="43"/>
      <c r="E217" s="31">
        <f>'pr5'!$E$35</f>
        <v>0</v>
      </c>
      <c r="F217" s="2"/>
      <c r="G217" s="31">
        <f>'5 años'!D83</f>
        <v>0</v>
      </c>
      <c r="H217" s="2"/>
      <c r="I217" s="2"/>
      <c r="J217" s="31">
        <f>'5 años'!E83</f>
        <v>0</v>
      </c>
      <c r="K217" s="2"/>
      <c r="L217" s="2"/>
      <c r="M217" s="31">
        <f>'5 años'!F83</f>
        <v>0</v>
      </c>
      <c r="N217" s="2"/>
      <c r="O217" s="31"/>
      <c r="P217" s="31">
        <f>'5 años'!G83</f>
        <v>0</v>
      </c>
      <c r="Q217" s="2"/>
      <c r="R217" s="33"/>
      <c r="S217" s="1258"/>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row>
    <row r="218" spans="1:54" ht="14" x14ac:dyDescent="0.15">
      <c r="A218" s="4"/>
      <c r="B218" s="1250"/>
      <c r="C218" s="27" t="s">
        <v>132</v>
      </c>
      <c r="D218" s="43"/>
      <c r="E218" s="31">
        <f>'pr5'!$E$36</f>
        <v>0</v>
      </c>
      <c r="F218" s="2"/>
      <c r="G218" s="31">
        <f>'5 años'!D84</f>
        <v>0</v>
      </c>
      <c r="H218" s="2"/>
      <c r="I218" s="2"/>
      <c r="J218" s="31">
        <f>'5 años'!E84</f>
        <v>0</v>
      </c>
      <c r="K218" s="2"/>
      <c r="L218" s="2"/>
      <c r="M218" s="31">
        <f>'5 años'!F84</f>
        <v>0</v>
      </c>
      <c r="N218" s="2"/>
      <c r="O218" s="31"/>
      <c r="P218" s="31">
        <f>'5 años'!G84</f>
        <v>0</v>
      </c>
      <c r="Q218" s="2"/>
      <c r="R218" s="33"/>
      <c r="S218" s="1258"/>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row>
    <row r="219" spans="1:54" ht="9.75" customHeight="1" x14ac:dyDescent="0.15">
      <c r="A219" s="4"/>
      <c r="B219" s="1250"/>
      <c r="C219" s="30"/>
      <c r="D219" s="43"/>
      <c r="E219" s="38"/>
      <c r="F219" s="2"/>
      <c r="G219" s="38"/>
      <c r="H219" s="2"/>
      <c r="I219" s="2"/>
      <c r="J219" s="38"/>
      <c r="K219" s="2"/>
      <c r="L219" s="2"/>
      <c r="M219" s="38"/>
      <c r="N219" s="2"/>
      <c r="O219" s="38"/>
      <c r="P219" s="38"/>
      <c r="Q219" s="2"/>
      <c r="R219" s="32"/>
      <c r="S219" s="1258"/>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row>
    <row r="220" spans="1:54" ht="14" x14ac:dyDescent="0.15">
      <c r="A220" s="4"/>
      <c r="B220" s="1250"/>
      <c r="C220" s="30" t="s">
        <v>148</v>
      </c>
      <c r="D220" s="43"/>
      <c r="E220" s="38">
        <f>SUM(E221:E233)</f>
        <v>6240</v>
      </c>
      <c r="F220" s="2"/>
      <c r="G220" s="38">
        <f>SUM(G221:G233)</f>
        <v>6240</v>
      </c>
      <c r="H220" s="2"/>
      <c r="I220" s="2"/>
      <c r="J220" s="38">
        <f>SUM(J221:J233)</f>
        <v>6240</v>
      </c>
      <c r="K220" s="2"/>
      <c r="L220" s="2"/>
      <c r="M220" s="38">
        <f>SUM(M221:M233)</f>
        <v>6240</v>
      </c>
      <c r="N220" s="2"/>
      <c r="O220" s="38"/>
      <c r="P220" s="38">
        <f>SUM(P221:P233)</f>
        <v>6240</v>
      </c>
      <c r="Q220" s="2"/>
      <c r="R220" s="276"/>
      <c r="S220" s="1258"/>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row>
    <row r="221" spans="1:54" ht="14" x14ac:dyDescent="0.15">
      <c r="A221" s="4"/>
      <c r="B221" s="1250"/>
      <c r="C221" s="27" t="s">
        <v>124</v>
      </c>
      <c r="D221" s="43"/>
      <c r="E221" s="31">
        <f>'pr5'!$E$31</f>
        <v>0</v>
      </c>
      <c r="F221" s="2"/>
      <c r="G221" s="31">
        <f>'5 años'!D79</f>
        <v>0</v>
      </c>
      <c r="H221" s="2"/>
      <c r="I221" s="2"/>
      <c r="J221" s="31">
        <f>'5 años'!E79</f>
        <v>0</v>
      </c>
      <c r="K221" s="2"/>
      <c r="L221" s="2"/>
      <c r="M221" s="31">
        <f>'5 años'!F79</f>
        <v>0</v>
      </c>
      <c r="N221" s="2"/>
      <c r="O221" s="31"/>
      <c r="P221" s="31">
        <f>'5 años'!G79</f>
        <v>0</v>
      </c>
      <c r="Q221" s="2"/>
      <c r="R221" s="33"/>
      <c r="S221" s="1258"/>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row>
    <row r="222" spans="1:54" ht="14" x14ac:dyDescent="0.15">
      <c r="A222" s="4"/>
      <c r="B222" s="1250"/>
      <c r="C222" s="27" t="s">
        <v>947</v>
      </c>
      <c r="D222" s="43"/>
      <c r="E222" s="31">
        <f>'pr5'!$E$28</f>
        <v>0</v>
      </c>
      <c r="F222" s="2"/>
      <c r="G222" s="31"/>
      <c r="H222" s="2"/>
      <c r="I222" s="2"/>
      <c r="J222" s="31"/>
      <c r="K222" s="2"/>
      <c r="L222" s="2"/>
      <c r="M222" s="31"/>
      <c r="N222" s="2"/>
      <c r="O222" s="31"/>
      <c r="P222" s="31"/>
      <c r="Q222" s="2"/>
      <c r="R222" s="33"/>
      <c r="S222" s="1258"/>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row>
    <row r="223" spans="1:54" ht="14" x14ac:dyDescent="0.15">
      <c r="A223" s="4"/>
      <c r="B223" s="1250"/>
      <c r="C223" s="264" t="str">
        <f>+pr!C40</f>
        <v>Alquileres</v>
      </c>
      <c r="D223" s="43"/>
      <c r="E223" s="31">
        <f>'pr5'!E40</f>
        <v>3000</v>
      </c>
      <c r="F223" s="2"/>
      <c r="G223" s="31">
        <f>'5 años'!D88</f>
        <v>3000</v>
      </c>
      <c r="H223" s="2"/>
      <c r="I223" s="2"/>
      <c r="J223" s="31">
        <f>'5 años'!E88</f>
        <v>3000</v>
      </c>
      <c r="K223" s="2"/>
      <c r="L223" s="2"/>
      <c r="M223" s="31">
        <f>'5 años'!F88</f>
        <v>3000</v>
      </c>
      <c r="N223" s="2"/>
      <c r="O223" s="31"/>
      <c r="P223" s="31">
        <f>'5 años'!G88</f>
        <v>3000</v>
      </c>
      <c r="Q223" s="2"/>
      <c r="R223" s="33"/>
      <c r="S223" s="1258"/>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row>
    <row r="224" spans="1:54" ht="14" x14ac:dyDescent="0.15">
      <c r="A224" s="4"/>
      <c r="B224" s="1250"/>
      <c r="C224" s="264" t="str">
        <f>+pr!C41</f>
        <v>Suministros</v>
      </c>
      <c r="D224" s="43"/>
      <c r="E224" s="31">
        <f>'pr5'!E41</f>
        <v>0</v>
      </c>
      <c r="F224" s="2"/>
      <c r="G224" s="31">
        <f>'5 años'!D89</f>
        <v>0</v>
      </c>
      <c r="H224" s="2"/>
      <c r="I224" s="2"/>
      <c r="J224" s="31">
        <f>'5 años'!E89</f>
        <v>0</v>
      </c>
      <c r="K224" s="2"/>
      <c r="L224" s="2"/>
      <c r="M224" s="31">
        <f>'5 años'!F89</f>
        <v>0</v>
      </c>
      <c r="N224" s="2"/>
      <c r="O224" s="31"/>
      <c r="P224" s="31">
        <f>'5 años'!G89</f>
        <v>0</v>
      </c>
      <c r="Q224" s="2"/>
      <c r="R224" s="33"/>
      <c r="S224" s="1258"/>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row>
    <row r="225" spans="1:54" ht="14" x14ac:dyDescent="0.15">
      <c r="A225" s="4"/>
      <c r="B225" s="1250"/>
      <c r="C225" s="264" t="str">
        <f>+pr!C42</f>
        <v>Mantenimiento</v>
      </c>
      <c r="D225" s="43"/>
      <c r="E225" s="31">
        <f>'pr5'!E42</f>
        <v>0</v>
      </c>
      <c r="F225" s="2"/>
      <c r="G225" s="31">
        <f>'5 años'!D90</f>
        <v>0</v>
      </c>
      <c r="H225" s="2"/>
      <c r="I225" s="2"/>
      <c r="J225" s="31">
        <f>'5 años'!E90</f>
        <v>0</v>
      </c>
      <c r="K225" s="2"/>
      <c r="L225" s="2"/>
      <c r="M225" s="31">
        <f>'5 años'!F90</f>
        <v>0</v>
      </c>
      <c r="N225" s="2"/>
      <c r="O225" s="31"/>
      <c r="P225" s="31">
        <f>'5 años'!G90</f>
        <v>0</v>
      </c>
      <c r="Q225" s="2"/>
      <c r="R225" s="33"/>
      <c r="S225" s="1258"/>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row>
    <row r="226" spans="1:54" ht="14" x14ac:dyDescent="0.15">
      <c r="A226" s="4"/>
      <c r="B226" s="1250"/>
      <c r="C226" s="264" t="str">
        <f>+pr!C43</f>
        <v>Material Oficina</v>
      </c>
      <c r="D226" s="43"/>
      <c r="E226" s="31">
        <f>'pr5'!E43</f>
        <v>600</v>
      </c>
      <c r="F226" s="2"/>
      <c r="G226" s="31">
        <f>'5 años'!D91</f>
        <v>600</v>
      </c>
      <c r="H226" s="2"/>
      <c r="I226" s="2"/>
      <c r="J226" s="31">
        <f>'5 años'!E91</f>
        <v>600</v>
      </c>
      <c r="K226" s="2"/>
      <c r="L226" s="2"/>
      <c r="M226" s="31">
        <f>'5 años'!F91</f>
        <v>600</v>
      </c>
      <c r="N226" s="2"/>
      <c r="O226" s="31"/>
      <c r="P226" s="31">
        <f>'5 años'!G91</f>
        <v>600</v>
      </c>
      <c r="Q226" s="2"/>
      <c r="R226" s="33"/>
      <c r="S226" s="1258"/>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row>
    <row r="227" spans="1:54" ht="14" x14ac:dyDescent="0.15">
      <c r="A227" s="4"/>
      <c r="B227" s="1250"/>
      <c r="C227" s="264" t="str">
        <f>+pr!C44</f>
        <v>Tributos</v>
      </c>
      <c r="D227" s="43"/>
      <c r="E227" s="31">
        <f>'pr5'!E44</f>
        <v>0</v>
      </c>
      <c r="F227" s="2"/>
      <c r="G227" s="31">
        <f>'5 años'!D92</f>
        <v>0</v>
      </c>
      <c r="H227" s="2"/>
      <c r="I227" s="2"/>
      <c r="J227" s="31">
        <f>'5 años'!E92</f>
        <v>0</v>
      </c>
      <c r="K227" s="2"/>
      <c r="L227" s="2"/>
      <c r="M227" s="31">
        <f>'5 años'!F92</f>
        <v>0</v>
      </c>
      <c r="N227" s="2"/>
      <c r="O227" s="31"/>
      <c r="P227" s="31">
        <f>'5 años'!G92</f>
        <v>0</v>
      </c>
      <c r="Q227" s="2"/>
      <c r="R227" s="33"/>
      <c r="S227" s="1258"/>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row>
    <row r="228" spans="1:54" ht="14" x14ac:dyDescent="0.15">
      <c r="A228" s="4"/>
      <c r="B228" s="1250"/>
      <c r="C228" s="264" t="str">
        <f>+pr!C45</f>
        <v>Transportes</v>
      </c>
      <c r="D228" s="43"/>
      <c r="E228" s="31">
        <f>'pr5'!E45</f>
        <v>0</v>
      </c>
      <c r="F228" s="2"/>
      <c r="G228" s="31">
        <f>'5 años'!D93</f>
        <v>0</v>
      </c>
      <c r="H228" s="2"/>
      <c r="I228" s="2"/>
      <c r="J228" s="31">
        <f>'5 años'!E93</f>
        <v>0</v>
      </c>
      <c r="K228" s="2"/>
      <c r="L228" s="2"/>
      <c r="M228" s="31">
        <f>'5 años'!F93</f>
        <v>0</v>
      </c>
      <c r="N228" s="2"/>
      <c r="O228" s="31"/>
      <c r="P228" s="31">
        <f>'5 años'!G93</f>
        <v>0</v>
      </c>
      <c r="Q228" s="2"/>
      <c r="R228" s="33"/>
      <c r="S228" s="1258"/>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row>
    <row r="229" spans="1:54" ht="14" x14ac:dyDescent="0.15">
      <c r="A229" s="4"/>
      <c r="B229" s="1250"/>
      <c r="C229" s="264" t="str">
        <f>+pr!C46</f>
        <v>Viajes y varios</v>
      </c>
      <c r="D229" s="43"/>
      <c r="E229" s="31">
        <f>'pr5'!E46</f>
        <v>1200</v>
      </c>
      <c r="F229" s="2"/>
      <c r="G229" s="31">
        <f>'5 años'!D94</f>
        <v>1200</v>
      </c>
      <c r="H229" s="2"/>
      <c r="I229" s="2"/>
      <c r="J229" s="31">
        <f>'5 años'!E94</f>
        <v>1200</v>
      </c>
      <c r="K229" s="2"/>
      <c r="L229" s="2"/>
      <c r="M229" s="31">
        <f>'5 años'!F94</f>
        <v>1200</v>
      </c>
      <c r="N229" s="2"/>
      <c r="O229" s="31"/>
      <c r="P229" s="31">
        <f>'5 años'!G94</f>
        <v>1200</v>
      </c>
      <c r="Q229" s="2"/>
      <c r="R229" s="33"/>
      <c r="S229" s="1258"/>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ht="14" x14ac:dyDescent="0.15">
      <c r="A230" s="4"/>
      <c r="B230" s="1250"/>
      <c r="C230" s="264" t="str">
        <f>+pr!C47</f>
        <v>Asesorías</v>
      </c>
      <c r="D230" s="43"/>
      <c r="E230" s="31">
        <f>'pr5'!E47</f>
        <v>1440</v>
      </c>
      <c r="F230" s="2"/>
      <c r="G230" s="31">
        <f>'5 años'!D95</f>
        <v>1440</v>
      </c>
      <c r="H230" s="2"/>
      <c r="I230" s="2"/>
      <c r="J230" s="31">
        <f>'5 años'!E95</f>
        <v>1440</v>
      </c>
      <c r="K230" s="2"/>
      <c r="L230" s="2"/>
      <c r="M230" s="31">
        <f>'5 años'!F95</f>
        <v>1440</v>
      </c>
      <c r="N230" s="2"/>
      <c r="O230" s="31"/>
      <c r="P230" s="31">
        <f>'5 años'!G95</f>
        <v>1440</v>
      </c>
      <c r="Q230" s="2"/>
      <c r="R230" s="33"/>
      <c r="S230" s="1258"/>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row>
    <row r="231" spans="1:54" ht="14" x14ac:dyDescent="0.15">
      <c r="A231" s="4"/>
      <c r="B231" s="1250"/>
      <c r="C231" s="264" t="str">
        <f>+pr!C48</f>
        <v>Otro (uno)</v>
      </c>
      <c r="D231" s="43"/>
      <c r="E231" s="31">
        <f>'pr5'!E48</f>
        <v>0</v>
      </c>
      <c r="F231" s="2"/>
      <c r="G231" s="31">
        <f>'5 años'!D96</f>
        <v>0</v>
      </c>
      <c r="H231" s="2"/>
      <c r="I231" s="2"/>
      <c r="J231" s="31">
        <f>'5 años'!E96</f>
        <v>0</v>
      </c>
      <c r="K231" s="2"/>
      <c r="L231" s="2"/>
      <c r="M231" s="31">
        <f>'5 años'!F96</f>
        <v>0</v>
      </c>
      <c r="N231" s="2"/>
      <c r="O231" s="31"/>
      <c r="P231" s="31">
        <f>'5 años'!G96</f>
        <v>0</v>
      </c>
      <c r="Q231" s="2"/>
      <c r="R231" s="33"/>
      <c r="S231" s="1258"/>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row>
    <row r="232" spans="1:54" ht="14" x14ac:dyDescent="0.15">
      <c r="A232" s="4"/>
      <c r="B232" s="1250"/>
      <c r="C232" s="264" t="str">
        <f>+pr!C49</f>
        <v>Otro (dos)</v>
      </c>
      <c r="D232" s="43"/>
      <c r="E232" s="31">
        <f>'pr5'!E49</f>
        <v>0</v>
      </c>
      <c r="F232" s="2"/>
      <c r="G232" s="31">
        <f>'5 años'!D97</f>
        <v>0</v>
      </c>
      <c r="H232" s="2"/>
      <c r="I232" s="2"/>
      <c r="J232" s="31">
        <f>'5 años'!E97</f>
        <v>0</v>
      </c>
      <c r="K232" s="2"/>
      <c r="L232" s="2"/>
      <c r="M232" s="31">
        <f>'5 años'!F97</f>
        <v>0</v>
      </c>
      <c r="N232" s="2"/>
      <c r="O232" s="31"/>
      <c r="P232" s="31">
        <f>'5 años'!G97</f>
        <v>0</v>
      </c>
      <c r="Q232" s="2"/>
      <c r="R232" s="33"/>
      <c r="S232" s="1258"/>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row>
    <row r="233" spans="1:54" ht="14" x14ac:dyDescent="0.15">
      <c r="A233" s="4"/>
      <c r="B233" s="1250"/>
      <c r="C233" s="264" t="str">
        <f>+pr!C50</f>
        <v>Otro (tres)</v>
      </c>
      <c r="D233" s="43"/>
      <c r="E233" s="31">
        <f>'pr5'!E50</f>
        <v>0</v>
      </c>
      <c r="F233" s="2"/>
      <c r="G233" s="31">
        <f>'5 años'!D98</f>
        <v>0</v>
      </c>
      <c r="H233" s="2"/>
      <c r="I233" s="2"/>
      <c r="J233" s="31">
        <f>'5 años'!E98</f>
        <v>0</v>
      </c>
      <c r="K233" s="2"/>
      <c r="L233" s="2"/>
      <c r="M233" s="31">
        <f>'5 años'!F98</f>
        <v>0</v>
      </c>
      <c r="N233" s="2"/>
      <c r="O233" s="31"/>
      <c r="P233" s="31">
        <f>'5 años'!G98</f>
        <v>0</v>
      </c>
      <c r="Q233" s="2"/>
      <c r="R233" s="33"/>
      <c r="S233" s="1258"/>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row>
    <row r="234" spans="1:54" ht="20" customHeight="1" x14ac:dyDescent="0.15">
      <c r="A234" s="4"/>
      <c r="B234" s="1250"/>
      <c r="C234" s="27"/>
      <c r="D234" s="43"/>
      <c r="E234" s="31"/>
      <c r="F234" s="2"/>
      <c r="G234" s="31"/>
      <c r="H234" s="2"/>
      <c r="I234" s="2"/>
      <c r="J234" s="31"/>
      <c r="K234" s="2"/>
      <c r="L234" s="2"/>
      <c r="M234" s="31"/>
      <c r="N234" s="2"/>
      <c r="O234" s="31"/>
      <c r="P234" s="31"/>
      <c r="Q234" s="2"/>
      <c r="R234" s="33"/>
      <c r="S234" s="1258"/>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row>
    <row r="235" spans="1:54" ht="14" x14ac:dyDescent="0.15">
      <c r="A235" s="4"/>
      <c r="B235" s="1250"/>
      <c r="C235" s="265" t="s">
        <v>33</v>
      </c>
      <c r="D235" s="266"/>
      <c r="E235" s="267">
        <f>+E208-E210</f>
        <v>580</v>
      </c>
      <c r="F235" s="2"/>
      <c r="G235" s="267">
        <f>+G208-G210</f>
        <v>9750</v>
      </c>
      <c r="H235" s="1844">
        <f>+IF(E235=0,0,(G235/E235)-100%)</f>
        <v>15.810344827586206</v>
      </c>
      <c r="I235" s="2"/>
      <c r="J235" s="267">
        <f>+J208-J210</f>
        <v>11860.5</v>
      </c>
      <c r="K235" s="1844">
        <f>+IF(G235=0,0,(J235/G235)-100%)</f>
        <v>0.21646153846153848</v>
      </c>
      <c r="L235" s="2"/>
      <c r="M235" s="267">
        <f>+M208-M210</f>
        <v>14034.315000000002</v>
      </c>
      <c r="N235" s="1844">
        <f>+IF(J235=0,0,(M235/J235)-100%)</f>
        <v>0.18328190211205286</v>
      </c>
      <c r="O235" s="38"/>
      <c r="P235" s="267">
        <f>+P208-P210</f>
        <v>17766.030750000005</v>
      </c>
      <c r="Q235" s="1844">
        <f>+IF(M235=0,0,(P235/M235)-100%)</f>
        <v>0.2658993866106043</v>
      </c>
      <c r="R235" s="276"/>
      <c r="S235" s="1258"/>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ht="20" customHeight="1" x14ac:dyDescent="0.15">
      <c r="A236" s="4"/>
      <c r="B236" s="1250"/>
      <c r="C236" s="27"/>
      <c r="D236" s="43"/>
      <c r="E236" s="31"/>
      <c r="F236" s="2"/>
      <c r="G236" s="31"/>
      <c r="H236" s="2"/>
      <c r="I236" s="2"/>
      <c r="J236" s="31"/>
      <c r="K236" s="2"/>
      <c r="L236" s="2"/>
      <c r="M236" s="31"/>
      <c r="N236" s="2"/>
      <c r="O236" s="31"/>
      <c r="P236" s="31"/>
      <c r="Q236" s="2"/>
      <c r="R236" s="33"/>
      <c r="S236" s="1258"/>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row>
    <row r="237" spans="1:54" ht="14" x14ac:dyDescent="0.15">
      <c r="A237" s="4"/>
      <c r="B237" s="1250"/>
      <c r="C237" s="30" t="s">
        <v>128</v>
      </c>
      <c r="D237" s="43"/>
      <c r="E237" s="38">
        <f>'pr5'!$E$56</f>
        <v>0</v>
      </c>
      <c r="F237" s="2"/>
      <c r="G237" s="38">
        <f>'5 años'!D104</f>
        <v>3000</v>
      </c>
      <c r="H237" s="2"/>
      <c r="I237" s="2"/>
      <c r="J237" s="38">
        <f>'5 años'!E104</f>
        <v>3000</v>
      </c>
      <c r="K237" s="2"/>
      <c r="L237" s="2"/>
      <c r="M237" s="38">
        <f>'5 años'!F104</f>
        <v>3000</v>
      </c>
      <c r="N237" s="2"/>
      <c r="O237" s="38"/>
      <c r="P237" s="38">
        <f>'5 años'!G104</f>
        <v>3000</v>
      </c>
      <c r="Q237" s="2"/>
      <c r="R237" s="276"/>
      <c r="S237" s="1258"/>
      <c r="T237" s="4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ht="20" customHeight="1" x14ac:dyDescent="0.15">
      <c r="A238" s="4"/>
      <c r="B238" s="1250"/>
      <c r="C238" s="27"/>
      <c r="D238" s="43"/>
      <c r="E238" s="31"/>
      <c r="F238" s="2"/>
      <c r="G238" s="31"/>
      <c r="H238" s="2"/>
      <c r="I238" s="2"/>
      <c r="J238" s="31"/>
      <c r="K238" s="2"/>
      <c r="L238" s="2"/>
      <c r="M238" s="31"/>
      <c r="N238" s="2"/>
      <c r="O238" s="31"/>
      <c r="P238" s="31"/>
      <c r="Q238" s="2"/>
      <c r="R238" s="33"/>
      <c r="S238" s="1258"/>
      <c r="T238" s="4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row>
    <row r="239" spans="1:54" ht="14" x14ac:dyDescent="0.15">
      <c r="A239" s="4"/>
      <c r="B239" s="1250"/>
      <c r="C239" s="265" t="s">
        <v>146</v>
      </c>
      <c r="D239" s="266"/>
      <c r="E239" s="267">
        <f>+E235-E237</f>
        <v>580</v>
      </c>
      <c r="F239" s="2"/>
      <c r="G239" s="267">
        <f>+G235-G237</f>
        <v>6750</v>
      </c>
      <c r="H239" s="1844">
        <f>+IF(E239=0,0,(G239/E239)-100%)</f>
        <v>10.637931034482758</v>
      </c>
      <c r="I239" s="2"/>
      <c r="J239" s="267">
        <f>+J235-J237</f>
        <v>8860.5</v>
      </c>
      <c r="K239" s="1844">
        <f>+IF(G239=0,0,(J239/G239)-100%)</f>
        <v>0.31266666666666665</v>
      </c>
      <c r="L239" s="2"/>
      <c r="M239" s="267">
        <f>+M235-M237</f>
        <v>11034.315000000002</v>
      </c>
      <c r="N239" s="1844">
        <f>+IF(J239=0,0,(M239/J239)-100%)</f>
        <v>0.24533773489080768</v>
      </c>
      <c r="O239" s="38"/>
      <c r="P239" s="267">
        <f>+P235-P237</f>
        <v>14766.030750000005</v>
      </c>
      <c r="Q239" s="1844">
        <f>+IF(M239=0,0,(P239/M239)-100%)</f>
        <v>0.33819188141719736</v>
      </c>
      <c r="R239" s="276"/>
      <c r="S239" s="1258"/>
      <c r="T239" s="4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row>
    <row r="240" spans="1:54" ht="15" customHeight="1" x14ac:dyDescent="0.15">
      <c r="A240" s="4"/>
      <c r="B240" s="1250"/>
      <c r="C240" s="27"/>
      <c r="D240" s="43"/>
      <c r="E240" s="31"/>
      <c r="F240" s="2"/>
      <c r="G240" s="31"/>
      <c r="H240" s="2"/>
      <c r="I240" s="2"/>
      <c r="J240" s="31"/>
      <c r="K240" s="2"/>
      <c r="L240" s="2"/>
      <c r="M240" s="31"/>
      <c r="N240" s="2"/>
      <c r="O240" s="31"/>
      <c r="P240" s="31"/>
      <c r="Q240" s="2"/>
      <c r="R240" s="33"/>
      <c r="S240" s="1258"/>
      <c r="T240" s="4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row>
    <row r="241" spans="1:54" ht="14" x14ac:dyDescent="0.15">
      <c r="A241" s="4"/>
      <c r="B241" s="1250"/>
      <c r="C241" s="27" t="s">
        <v>133</v>
      </c>
      <c r="D241" s="43"/>
      <c r="E241" s="31">
        <f>E153</f>
        <v>0</v>
      </c>
      <c r="F241" s="2"/>
      <c r="G241" s="31">
        <f>'5 años'!D109</f>
        <v>0</v>
      </c>
      <c r="H241" s="2"/>
      <c r="I241" s="2"/>
      <c r="J241" s="31">
        <f>'5 años'!E109</f>
        <v>0</v>
      </c>
      <c r="K241" s="2"/>
      <c r="L241" s="2"/>
      <c r="M241" s="31">
        <f>'5 años'!F109</f>
        <v>0</v>
      </c>
      <c r="N241" s="2"/>
      <c r="O241" s="31"/>
      <c r="P241" s="31">
        <f>'5 años'!G109</f>
        <v>0</v>
      </c>
      <c r="Q241" s="2"/>
      <c r="R241" s="33"/>
      <c r="S241" s="1258"/>
      <c r="T241" s="4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row>
    <row r="242" spans="1:54" ht="14" x14ac:dyDescent="0.15">
      <c r="A242" s="4"/>
      <c r="B242" s="1250"/>
      <c r="C242" s="27" t="s">
        <v>134</v>
      </c>
      <c r="D242" s="43"/>
      <c r="E242" s="31">
        <f>-E154</f>
        <v>0</v>
      </c>
      <c r="F242" s="2"/>
      <c r="G242" s="31">
        <f>'5 años'!D110</f>
        <v>0</v>
      </c>
      <c r="H242" s="2"/>
      <c r="I242" s="2"/>
      <c r="J242" s="31">
        <f>'5 años'!E110</f>
        <v>0</v>
      </c>
      <c r="K242" s="2"/>
      <c r="L242" s="2"/>
      <c r="M242" s="31">
        <f>'5 años'!F110</f>
        <v>0</v>
      </c>
      <c r="N242" s="2"/>
      <c r="O242" s="31"/>
      <c r="P242" s="31">
        <f>'5 años'!G110</f>
        <v>0</v>
      </c>
      <c r="Q242" s="2"/>
      <c r="R242" s="33"/>
      <c r="S242" s="1258"/>
      <c r="T242" s="4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row>
    <row r="243" spans="1:54" ht="14" x14ac:dyDescent="0.15">
      <c r="A243" s="4"/>
      <c r="B243" s="1250"/>
      <c r="C243" s="27" t="s">
        <v>135</v>
      </c>
      <c r="D243" s="43"/>
      <c r="E243" s="31">
        <f>E155</f>
        <v>0</v>
      </c>
      <c r="F243" s="2"/>
      <c r="G243" s="31">
        <f>'5 años'!D113</f>
        <v>0</v>
      </c>
      <c r="H243" s="2"/>
      <c r="I243" s="2"/>
      <c r="J243" s="31">
        <f>'5 años'!E113</f>
        <v>0</v>
      </c>
      <c r="K243" s="2"/>
      <c r="L243" s="2"/>
      <c r="M243" s="31">
        <f>'5 años'!F113</f>
        <v>0</v>
      </c>
      <c r="N243" s="2"/>
      <c r="O243" s="31"/>
      <c r="P243" s="31">
        <f>'5 años'!G113</f>
        <v>0</v>
      </c>
      <c r="Q243" s="2"/>
      <c r="R243" s="33"/>
      <c r="S243" s="1258"/>
      <c r="T243" s="4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row>
    <row r="244" spans="1:54" ht="14" x14ac:dyDescent="0.15">
      <c r="A244" s="4"/>
      <c r="B244" s="1250"/>
      <c r="C244" s="27" t="s">
        <v>136</v>
      </c>
      <c r="D244" s="43"/>
      <c r="E244" s="31">
        <f>-E156</f>
        <v>0</v>
      </c>
      <c r="F244" s="2"/>
      <c r="G244" s="31">
        <f>'5 años'!D114</f>
        <v>0</v>
      </c>
      <c r="H244" s="2"/>
      <c r="I244" s="2"/>
      <c r="J244" s="31">
        <f>'5 años'!E114</f>
        <v>0</v>
      </c>
      <c r="K244" s="2"/>
      <c r="L244" s="2"/>
      <c r="M244" s="31">
        <f>'5 años'!F114</f>
        <v>0</v>
      </c>
      <c r="N244" s="2"/>
      <c r="O244" s="31"/>
      <c r="P244" s="31">
        <f>'5 años'!G114</f>
        <v>0</v>
      </c>
      <c r="Q244" s="2"/>
      <c r="R244" s="33"/>
      <c r="S244" s="1258"/>
      <c r="T244" s="4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row>
    <row r="245" spans="1:54" ht="15" customHeight="1" x14ac:dyDescent="0.15">
      <c r="A245" s="4"/>
      <c r="B245" s="1250"/>
      <c r="C245" s="27"/>
      <c r="D245" s="43"/>
      <c r="E245" s="31"/>
      <c r="F245" s="2"/>
      <c r="G245" s="31"/>
      <c r="H245" s="2"/>
      <c r="I245" s="2"/>
      <c r="J245" s="31"/>
      <c r="K245" s="2"/>
      <c r="L245" s="2"/>
      <c r="M245" s="31"/>
      <c r="N245" s="2"/>
      <c r="O245" s="31"/>
      <c r="P245" s="31"/>
      <c r="Q245" s="2"/>
      <c r="R245" s="33"/>
      <c r="S245" s="1258"/>
      <c r="T245" s="4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row>
    <row r="246" spans="1:54" ht="18" x14ac:dyDescent="0.2">
      <c r="A246" s="4"/>
      <c r="B246" s="1250"/>
      <c r="C246" s="268" t="s">
        <v>1456</v>
      </c>
      <c r="D246" s="39"/>
      <c r="E246" s="2099">
        <f>'b5'!$D$13</f>
        <v>2023</v>
      </c>
      <c r="F246" s="35"/>
      <c r="G246" s="2876">
        <f>'b5'!$E$13</f>
        <v>2024</v>
      </c>
      <c r="H246" s="2876"/>
      <c r="I246" s="35"/>
      <c r="J246" s="2876">
        <f>+G246+1</f>
        <v>2025</v>
      </c>
      <c r="K246" s="2876"/>
      <c r="L246" s="35"/>
      <c r="M246" s="2876">
        <f>+J246+1</f>
        <v>2026</v>
      </c>
      <c r="N246" s="2876"/>
      <c r="O246" s="35"/>
      <c r="P246" s="2876">
        <f>+M246+1</f>
        <v>2027</v>
      </c>
      <c r="Q246" s="2876"/>
      <c r="R246" s="1861"/>
      <c r="S246" s="1258"/>
      <c r="T246" s="4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row>
    <row r="247" spans="1:54" ht="15.75" customHeight="1" x14ac:dyDescent="0.2">
      <c r="A247" s="4"/>
      <c r="B247" s="1250"/>
      <c r="C247" s="269"/>
      <c r="D247" s="2"/>
      <c r="E247" s="270"/>
      <c r="F247" s="2"/>
      <c r="G247" s="270"/>
      <c r="H247" s="2"/>
      <c r="I247" s="2"/>
      <c r="J247" s="270"/>
      <c r="K247" s="2"/>
      <c r="L247" s="2"/>
      <c r="M247" s="270"/>
      <c r="N247" s="2"/>
      <c r="O247" s="270"/>
      <c r="P247" s="270"/>
      <c r="Q247" s="271"/>
      <c r="R247" s="33"/>
      <c r="S247" s="1258"/>
      <c r="T247" s="4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row>
    <row r="248" spans="1:54" ht="16" x14ac:dyDescent="0.2">
      <c r="A248" s="4"/>
      <c r="B248" s="1250"/>
      <c r="C248" s="269" t="s">
        <v>293</v>
      </c>
      <c r="D248" s="2"/>
      <c r="E248" s="272">
        <f>+(E239+E241+E243)-(E242+E244)</f>
        <v>580</v>
      </c>
      <c r="F248" s="2"/>
      <c r="G248" s="272">
        <f>+(G239+G241+G243)-(G242+G244)</f>
        <v>6750</v>
      </c>
      <c r="H248" s="1850">
        <f>+IF(G$114=0,0,(G248/G$114))</f>
        <v>9.5948827292110878E-2</v>
      </c>
      <c r="I248" s="1864">
        <f>+IF(E248=0,0,(G248/E248)-100%)</f>
        <v>10.637931034482758</v>
      </c>
      <c r="J248" s="272">
        <f>+(J239+J241+J243)-(J242+J244)</f>
        <v>8860.5</v>
      </c>
      <c r="K248" s="1850">
        <f>+IF(J$114=0,0,(J248/J$114))</f>
        <v>0.12228041484670958</v>
      </c>
      <c r="L248" s="1864">
        <f>+IF(G248=0,0,(J248/G248)-100%)</f>
        <v>0.31266666666666665</v>
      </c>
      <c r="M248" s="272">
        <f>+(M239+M241+M243)-(M242+M244)</f>
        <v>11034.315000000002</v>
      </c>
      <c r="N248" s="1850">
        <f>+IF(M$114=0,0,(M248/M$114))</f>
        <v>0.14784506295797051</v>
      </c>
      <c r="O248" s="1864">
        <f>+IF(J248=0,0,(M248/J248)-100%)</f>
        <v>0.24533773489080768</v>
      </c>
      <c r="P248" s="272">
        <f>+(P239+P241+P243)-(P242+P244)</f>
        <v>14766.030750000005</v>
      </c>
      <c r="Q248" s="1850">
        <f>+IF(P$114=0,0,(P248/P$114))</f>
        <v>0.18842386948378145</v>
      </c>
      <c r="R248" s="1864">
        <f>+IF(M248=0,0,(P248/M248)-100%)</f>
        <v>0.33819188141719736</v>
      </c>
      <c r="S248" s="1258"/>
      <c r="T248" s="4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row>
    <row r="249" spans="1:54" ht="16" x14ac:dyDescent="0.2">
      <c r="A249" s="4"/>
      <c r="B249" s="1250"/>
      <c r="C249" s="274" t="s">
        <v>294</v>
      </c>
      <c r="D249" s="2"/>
      <c r="E249" s="257">
        <f>'pr5'!$E$70</f>
        <v>-145</v>
      </c>
      <c r="F249" s="2"/>
      <c r="G249" s="257">
        <f>'5 años'!D118</f>
        <v>-1687.5</v>
      </c>
      <c r="H249" s="257"/>
      <c r="I249" s="1865"/>
      <c r="J249" s="257">
        <f>'5 años'!E118</f>
        <v>-2215.125</v>
      </c>
      <c r="K249" s="257"/>
      <c r="L249" s="1866"/>
      <c r="M249" s="257">
        <f>'5 años'!F118</f>
        <v>-2758.5787500000006</v>
      </c>
      <c r="N249" s="257"/>
      <c r="O249" s="1866"/>
      <c r="P249" s="257">
        <f>'5 años'!G118</f>
        <v>-3691.5076875000013</v>
      </c>
      <c r="Q249" s="257"/>
      <c r="R249" s="1866"/>
      <c r="S249" s="1258"/>
      <c r="T249" s="4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row>
    <row r="250" spans="1:54" ht="16" x14ac:dyDescent="0.2">
      <c r="A250" s="4"/>
      <c r="B250" s="1250"/>
      <c r="C250" s="269" t="s">
        <v>147</v>
      </c>
      <c r="D250" s="275"/>
      <c r="E250" s="32">
        <f>+E248+E249</f>
        <v>435</v>
      </c>
      <c r="F250" s="2"/>
      <c r="G250" s="32">
        <f>+G248+G249</f>
        <v>5062.5</v>
      </c>
      <c r="H250" s="1850">
        <f>+IF(G$114=0,0,(G250/G$114))</f>
        <v>7.1961620469083151E-2</v>
      </c>
      <c r="I250" s="1864">
        <f>+IF(E250=0,0,(G250/E250)-100%)</f>
        <v>10.637931034482758</v>
      </c>
      <c r="J250" s="32">
        <f>+J248+J249</f>
        <v>6645.375</v>
      </c>
      <c r="K250" s="1850">
        <f>+IF(J$114=0,0,(J250/J$114))</f>
        <v>9.1710311135032196E-2</v>
      </c>
      <c r="L250" s="1864">
        <f>+IF(G250=0,0,(J250/G250)-100%)</f>
        <v>0.31266666666666665</v>
      </c>
      <c r="M250" s="32">
        <f>+M248+M249</f>
        <v>8275.7362500000017</v>
      </c>
      <c r="N250" s="1850">
        <f>+IF(M$114=0,0,(M250/M$114))</f>
        <v>0.11088379721847788</v>
      </c>
      <c r="O250" s="1864">
        <f>+IF(J250=0,0,(M250/J250)-100%)</f>
        <v>0.24533773489080768</v>
      </c>
      <c r="P250" s="32">
        <f>+P248+P249</f>
        <v>11074.523062500004</v>
      </c>
      <c r="Q250" s="1850">
        <f>+IF(P$114=0,0,(P250/P$114))</f>
        <v>0.1413179021128361</v>
      </c>
      <c r="R250" s="1864">
        <f>+IF(M250=0,0,(P250/M250)-100%)</f>
        <v>0.33819188141719736</v>
      </c>
      <c r="S250" s="1258"/>
      <c r="T250" s="4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row>
    <row r="251" spans="1:54" ht="15.75" customHeight="1" x14ac:dyDescent="0.15">
      <c r="A251" s="4"/>
      <c r="B251" s="1314"/>
      <c r="C251" s="39"/>
      <c r="D251" s="39"/>
      <c r="E251" s="1315"/>
      <c r="F251" s="1867"/>
      <c r="G251" s="1868"/>
      <c r="H251" s="1867"/>
      <c r="I251" s="1867"/>
      <c r="J251" s="1315"/>
      <c r="K251" s="1315"/>
      <c r="L251" s="1315"/>
      <c r="M251" s="1858"/>
      <c r="N251" s="1315"/>
      <c r="O251" s="1315"/>
      <c r="P251" s="1858"/>
      <c r="Q251" s="1315"/>
      <c r="R251" s="39"/>
      <c r="S251" s="1310"/>
      <c r="T251" s="4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row>
    <row r="252" spans="1:54" x14ac:dyDescent="0.15">
      <c r="A252" s="4"/>
      <c r="B252" s="4"/>
      <c r="C252" s="4"/>
      <c r="D252" s="4"/>
      <c r="E252" s="4"/>
      <c r="F252" s="4"/>
      <c r="G252" s="4"/>
      <c r="H252" s="4"/>
      <c r="I252" s="4"/>
      <c r="J252" s="4"/>
      <c r="K252" s="4"/>
      <c r="L252" s="4"/>
      <c r="M252" s="4"/>
      <c r="N252" s="4"/>
      <c r="O252" s="4"/>
      <c r="P252" s="4"/>
      <c r="Q252" s="4"/>
      <c r="R252" s="4"/>
      <c r="S252" s="4"/>
      <c r="T252" s="4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row>
    <row r="253" spans="1:54" ht="18" x14ac:dyDescent="0.15">
      <c r="A253" s="19" t="s">
        <v>452</v>
      </c>
      <c r="B253" s="2"/>
      <c r="C253" s="22"/>
      <c r="D253" s="22"/>
      <c r="E253" s="2"/>
      <c r="F253" s="2"/>
      <c r="G253" s="2"/>
      <c r="H253" s="2"/>
      <c r="I253" s="2"/>
      <c r="J253" s="2"/>
      <c r="K253" s="2"/>
      <c r="L253" s="2"/>
      <c r="M253" s="2"/>
      <c r="N253" s="2"/>
      <c r="O253" s="2"/>
      <c r="P253" s="2"/>
      <c r="Q253" s="2"/>
      <c r="R253" s="2"/>
      <c r="S253" s="4"/>
      <c r="T253" s="4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row>
    <row r="254" spans="1:54" x14ac:dyDescent="0.15">
      <c r="A254" s="4"/>
      <c r="B254" s="2"/>
      <c r="C254" s="2"/>
      <c r="D254" s="2"/>
      <c r="E254" s="2"/>
      <c r="F254" s="2"/>
      <c r="G254" s="2"/>
      <c r="H254" s="2"/>
      <c r="I254" s="2"/>
      <c r="J254" s="2"/>
      <c r="K254" s="2"/>
      <c r="L254" s="2"/>
      <c r="M254" s="2"/>
      <c r="N254" s="2"/>
      <c r="O254" s="2"/>
      <c r="P254" s="2"/>
      <c r="Q254" s="2"/>
      <c r="R254" s="2"/>
      <c r="S254" s="4"/>
      <c r="T254" s="4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row>
    <row r="255" spans="1:54" x14ac:dyDescent="0.15">
      <c r="A255" s="4"/>
      <c r="B255" s="2"/>
      <c r="C255" s="2"/>
      <c r="D255" s="2"/>
      <c r="E255" s="2"/>
      <c r="F255" s="2"/>
      <c r="G255" s="2"/>
      <c r="H255" s="2"/>
      <c r="I255" s="2"/>
      <c r="J255" s="2"/>
      <c r="K255" s="2"/>
      <c r="L255" s="2"/>
      <c r="M255" s="2"/>
      <c r="N255" s="2"/>
      <c r="O255" s="2"/>
      <c r="P255" s="2"/>
      <c r="Q255" s="2"/>
      <c r="R255" s="2"/>
      <c r="S255" s="4"/>
      <c r="T255" s="4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row>
    <row r="256" spans="1:54" x14ac:dyDescent="0.15">
      <c r="A256" s="4"/>
      <c r="B256" s="2"/>
      <c r="C256" s="2"/>
      <c r="D256" s="2"/>
      <c r="E256" s="2"/>
      <c r="F256" s="2"/>
      <c r="G256" s="2"/>
      <c r="H256" s="2"/>
      <c r="I256" s="2"/>
      <c r="J256" s="2"/>
      <c r="K256" s="2"/>
      <c r="L256" s="2"/>
      <c r="M256" s="2"/>
      <c r="N256" s="2"/>
      <c r="O256" s="2"/>
      <c r="P256" s="2"/>
      <c r="Q256" s="2"/>
      <c r="R256" s="2"/>
      <c r="S256" s="4"/>
      <c r="T256" s="4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row>
    <row r="257" spans="1:54" x14ac:dyDescent="0.15">
      <c r="A257" s="4"/>
      <c r="B257" s="2"/>
      <c r="C257" s="2"/>
      <c r="D257" s="2"/>
      <c r="E257" s="2"/>
      <c r="F257" s="2"/>
      <c r="G257" s="2"/>
      <c r="H257" s="2"/>
      <c r="I257" s="2"/>
      <c r="J257" s="2"/>
      <c r="K257" s="2"/>
      <c r="L257" s="2"/>
      <c r="M257" s="2"/>
      <c r="N257" s="2"/>
      <c r="O257" s="2"/>
      <c r="P257" s="2"/>
      <c r="Q257" s="2"/>
      <c r="R257" s="2"/>
      <c r="S257" s="4"/>
      <c r="T257" s="4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row>
    <row r="258" spans="1:54" x14ac:dyDescent="0.15">
      <c r="A258" s="4"/>
      <c r="B258" s="2"/>
      <c r="C258" s="2"/>
      <c r="D258" s="2"/>
      <c r="E258" s="2"/>
      <c r="F258" s="2"/>
      <c r="G258" s="2"/>
      <c r="H258" s="2"/>
      <c r="I258" s="2"/>
      <c r="J258" s="2"/>
      <c r="K258" s="2"/>
      <c r="L258" s="2"/>
      <c r="M258" s="2"/>
      <c r="N258" s="2"/>
      <c r="O258" s="2"/>
      <c r="P258" s="2"/>
      <c r="Q258" s="2"/>
      <c r="R258" s="2"/>
      <c r="S258" s="4"/>
      <c r="T258" s="4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row>
    <row r="259" spans="1:54" x14ac:dyDescent="0.15">
      <c r="A259" s="4"/>
      <c r="B259" s="2"/>
      <c r="C259" s="2"/>
      <c r="D259" s="2"/>
      <c r="E259" s="2"/>
      <c r="F259" s="2"/>
      <c r="G259" s="2"/>
      <c r="H259" s="2"/>
      <c r="I259" s="2"/>
      <c r="J259" s="2"/>
      <c r="K259" s="2"/>
      <c r="L259" s="2"/>
      <c r="M259" s="2"/>
      <c r="N259" s="2"/>
      <c r="O259" s="2"/>
      <c r="P259" s="2"/>
      <c r="Q259" s="2"/>
      <c r="R259" s="2"/>
      <c r="S259" s="4"/>
      <c r="T259" s="4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row>
    <row r="260" spans="1:54" x14ac:dyDescent="0.15">
      <c r="A260" s="4"/>
      <c r="B260" s="2"/>
      <c r="C260" s="2"/>
      <c r="D260" s="2"/>
      <c r="E260" s="2"/>
      <c r="F260" s="2"/>
      <c r="G260" s="2"/>
      <c r="H260" s="2"/>
      <c r="I260" s="2"/>
      <c r="J260" s="2"/>
      <c r="K260" s="2"/>
      <c r="L260" s="2"/>
      <c r="M260" s="2"/>
      <c r="N260" s="2"/>
      <c r="O260" s="2"/>
      <c r="P260" s="2"/>
      <c r="Q260" s="2"/>
      <c r="R260" s="2"/>
      <c r="S260" s="4"/>
      <c r="T260" s="4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row>
    <row r="261" spans="1:54" x14ac:dyDescent="0.15">
      <c r="A261" s="4"/>
      <c r="B261" s="2"/>
      <c r="C261" s="2"/>
      <c r="D261" s="2"/>
      <c r="E261" s="2"/>
      <c r="F261" s="2"/>
      <c r="G261" s="2"/>
      <c r="H261" s="2"/>
      <c r="I261" s="2"/>
      <c r="J261" s="2"/>
      <c r="K261" s="2"/>
      <c r="L261" s="2"/>
      <c r="M261" s="2"/>
      <c r="N261" s="2"/>
      <c r="O261" s="2"/>
      <c r="P261" s="2"/>
      <c r="Q261" s="2"/>
      <c r="R261" s="2"/>
      <c r="S261" s="4"/>
      <c r="T261" s="4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row>
    <row r="262" spans="1:54" x14ac:dyDescent="0.15">
      <c r="A262" s="4"/>
      <c r="B262" s="2"/>
      <c r="C262" s="2"/>
      <c r="D262" s="2"/>
      <c r="E262" s="2"/>
      <c r="F262" s="2"/>
      <c r="G262" s="2"/>
      <c r="H262" s="2"/>
      <c r="I262" s="2"/>
      <c r="J262" s="2"/>
      <c r="K262" s="2"/>
      <c r="L262" s="2"/>
      <c r="M262" s="2"/>
      <c r="N262" s="2"/>
      <c r="O262" s="2"/>
      <c r="P262" s="2"/>
      <c r="Q262" s="2"/>
      <c r="R262" s="2"/>
      <c r="S262" s="4"/>
      <c r="T262" s="4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row>
    <row r="263" spans="1:54" x14ac:dyDescent="0.15">
      <c r="A263" s="4"/>
      <c r="B263" s="2"/>
      <c r="C263" s="2"/>
      <c r="D263" s="2"/>
      <c r="E263" s="2"/>
      <c r="F263" s="2"/>
      <c r="G263" s="2"/>
      <c r="H263" s="2"/>
      <c r="I263" s="2"/>
      <c r="J263" s="2"/>
      <c r="K263" s="2"/>
      <c r="L263" s="2"/>
      <c r="M263" s="2"/>
      <c r="N263" s="2"/>
      <c r="O263" s="2"/>
      <c r="P263" s="2"/>
      <c r="Q263" s="2"/>
      <c r="R263" s="2"/>
      <c r="S263" s="4"/>
      <c r="T263" s="4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row>
    <row r="264" spans="1:54" x14ac:dyDescent="0.15">
      <c r="A264" s="4"/>
      <c r="B264" s="2"/>
      <c r="C264" s="2"/>
      <c r="D264" s="2"/>
      <c r="E264" s="2"/>
      <c r="F264" s="2"/>
      <c r="G264" s="2"/>
      <c r="H264" s="2"/>
      <c r="I264" s="2"/>
      <c r="J264" s="2"/>
      <c r="K264" s="2"/>
      <c r="L264" s="2"/>
      <c r="M264" s="2"/>
      <c r="N264" s="2"/>
      <c r="O264" s="2"/>
      <c r="P264" s="2"/>
      <c r="Q264" s="2"/>
      <c r="R264" s="2"/>
      <c r="S264" s="4"/>
      <c r="T264" s="4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row>
    <row r="265" spans="1:54" x14ac:dyDescent="0.15">
      <c r="A265" s="4"/>
      <c r="B265" s="2"/>
      <c r="C265" s="2"/>
      <c r="D265" s="2"/>
      <c r="E265" s="2"/>
      <c r="F265" s="2"/>
      <c r="G265" s="2"/>
      <c r="H265" s="2"/>
      <c r="I265" s="2"/>
      <c r="J265" s="2"/>
      <c r="K265" s="2"/>
      <c r="L265" s="2"/>
      <c r="M265" s="2"/>
      <c r="N265" s="2"/>
      <c r="O265" s="2"/>
      <c r="P265" s="2"/>
      <c r="Q265" s="2"/>
      <c r="R265" s="2"/>
      <c r="S265" s="4"/>
      <c r="T265" s="4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row>
    <row r="266" spans="1:54" x14ac:dyDescent="0.15">
      <c r="A266" s="4"/>
      <c r="B266" s="2"/>
      <c r="C266" s="2"/>
      <c r="D266" s="2"/>
      <c r="E266" s="2"/>
      <c r="F266" s="2"/>
      <c r="G266" s="2"/>
      <c r="H266" s="2"/>
      <c r="I266" s="2"/>
      <c r="J266" s="2"/>
      <c r="K266" s="2"/>
      <c r="L266" s="2"/>
      <c r="M266" s="2"/>
      <c r="N266" s="2"/>
      <c r="O266" s="2"/>
      <c r="P266" s="2"/>
      <c r="Q266" s="2"/>
      <c r="R266" s="2"/>
      <c r="S266" s="4"/>
      <c r="T266" s="4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x14ac:dyDescent="0.15">
      <c r="A267" s="4"/>
      <c r="B267" s="2"/>
      <c r="C267" s="2"/>
      <c r="D267" s="2"/>
      <c r="E267" s="2"/>
      <c r="F267" s="2"/>
      <c r="G267" s="2"/>
      <c r="H267" s="2"/>
      <c r="I267" s="2"/>
      <c r="J267" s="2"/>
      <c r="K267" s="2"/>
      <c r="L267" s="2"/>
      <c r="M267" s="2"/>
      <c r="N267" s="2"/>
      <c r="O267" s="2"/>
      <c r="P267" s="2"/>
      <c r="Q267" s="2"/>
      <c r="R267" s="2"/>
      <c r="S267" s="4"/>
      <c r="T267" s="4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row>
    <row r="268" spans="1:54" x14ac:dyDescent="0.15">
      <c r="A268" s="4"/>
      <c r="B268" s="2"/>
      <c r="C268" s="2"/>
      <c r="D268" s="2"/>
      <c r="E268" s="2"/>
      <c r="F268" s="2"/>
      <c r="G268" s="2"/>
      <c r="H268" s="2"/>
      <c r="I268" s="2"/>
      <c r="J268" s="2"/>
      <c r="K268" s="2"/>
      <c r="L268" s="2"/>
      <c r="M268" s="2"/>
      <c r="N268" s="2"/>
      <c r="O268" s="2"/>
      <c r="P268" s="2"/>
      <c r="Q268" s="2"/>
      <c r="R268" s="2"/>
      <c r="S268" s="4"/>
      <c r="T268" s="4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row>
    <row r="269" spans="1:54" x14ac:dyDescent="0.15">
      <c r="A269" s="4"/>
      <c r="B269" s="2"/>
      <c r="C269" s="2"/>
      <c r="D269" s="2"/>
      <c r="E269" s="2"/>
      <c r="F269" s="2"/>
      <c r="G269" s="2"/>
      <c r="H269" s="2"/>
      <c r="I269" s="2"/>
      <c r="J269" s="2"/>
      <c r="K269" s="2"/>
      <c r="L269" s="2"/>
      <c r="M269" s="2"/>
      <c r="N269" s="2"/>
      <c r="O269" s="2"/>
      <c r="P269" s="2"/>
      <c r="Q269" s="2"/>
      <c r="R269" s="2"/>
      <c r="S269" s="4"/>
      <c r="T269" s="4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row>
    <row r="270" spans="1:54" x14ac:dyDescent="0.15">
      <c r="A270" s="4"/>
      <c r="B270" s="2"/>
      <c r="C270" s="2"/>
      <c r="D270" s="2"/>
      <c r="E270" s="2"/>
      <c r="F270" s="2"/>
      <c r="G270" s="2"/>
      <c r="H270" s="2"/>
      <c r="I270" s="2"/>
      <c r="J270" s="2"/>
      <c r="K270" s="2"/>
      <c r="L270" s="2"/>
      <c r="M270" s="2"/>
      <c r="N270" s="2"/>
      <c r="O270" s="2"/>
      <c r="P270" s="2"/>
      <c r="Q270" s="2"/>
      <c r="R270" s="2"/>
      <c r="S270" s="4"/>
      <c r="T270" s="4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row>
    <row r="271" spans="1:54" x14ac:dyDescent="0.15">
      <c r="A271" s="4"/>
      <c r="B271" s="2"/>
      <c r="C271" s="2"/>
      <c r="D271" s="2"/>
      <c r="E271" s="2"/>
      <c r="F271" s="2"/>
      <c r="G271" s="2"/>
      <c r="H271" s="2"/>
      <c r="I271" s="2"/>
      <c r="J271" s="2"/>
      <c r="K271" s="2"/>
      <c r="L271" s="2"/>
      <c r="M271" s="2"/>
      <c r="N271" s="2"/>
      <c r="O271" s="2"/>
      <c r="P271" s="2"/>
      <c r="Q271" s="2"/>
      <c r="R271" s="2"/>
      <c r="S271" s="4"/>
      <c r="T271" s="4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row>
    <row r="272" spans="1:54" x14ac:dyDescent="0.15">
      <c r="A272" s="4"/>
      <c r="B272" s="2"/>
      <c r="C272" s="2"/>
      <c r="D272" s="2"/>
      <c r="E272" s="2"/>
      <c r="F272" s="2"/>
      <c r="G272" s="2"/>
      <c r="H272" s="2"/>
      <c r="I272" s="2"/>
      <c r="J272" s="2"/>
      <c r="K272" s="2"/>
      <c r="L272" s="2"/>
      <c r="M272" s="2"/>
      <c r="N272" s="2"/>
      <c r="O272" s="2"/>
      <c r="P272" s="2"/>
      <c r="Q272" s="2"/>
      <c r="R272" s="2"/>
      <c r="S272" s="4"/>
      <c r="T272" s="4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row>
    <row r="273" spans="1:54" x14ac:dyDescent="0.15">
      <c r="A273" s="4"/>
      <c r="B273" s="2"/>
      <c r="C273" s="2"/>
      <c r="D273" s="2"/>
      <c r="E273" s="2"/>
      <c r="F273" s="2"/>
      <c r="G273" s="2"/>
      <c r="H273" s="2"/>
      <c r="I273" s="2"/>
      <c r="J273" s="2"/>
      <c r="K273" s="2"/>
      <c r="L273" s="2"/>
      <c r="M273" s="2"/>
      <c r="N273" s="2"/>
      <c r="O273" s="2"/>
      <c r="P273" s="2"/>
      <c r="Q273" s="2"/>
      <c r="R273" s="2"/>
      <c r="S273" s="4"/>
      <c r="T273" s="4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row>
    <row r="274" spans="1:54" x14ac:dyDescent="0.15">
      <c r="A274" s="4"/>
      <c r="B274" s="2"/>
      <c r="C274" s="2"/>
      <c r="D274" s="2"/>
      <c r="E274" s="2"/>
      <c r="F274" s="2"/>
      <c r="G274" s="2"/>
      <c r="H274" s="2"/>
      <c r="I274" s="2"/>
      <c r="J274" s="2"/>
      <c r="K274" s="2"/>
      <c r="L274" s="2"/>
      <c r="M274" s="2"/>
      <c r="N274" s="2"/>
      <c r="O274" s="2"/>
      <c r="P274" s="2"/>
      <c r="Q274" s="2"/>
      <c r="R274" s="2"/>
      <c r="S274" s="4"/>
      <c r="T274" s="4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row>
    <row r="275" spans="1:54" x14ac:dyDescent="0.15">
      <c r="A275" s="4"/>
      <c r="B275" s="4"/>
      <c r="C275" s="4"/>
      <c r="D275" s="4"/>
      <c r="E275" s="4"/>
      <c r="F275" s="4"/>
      <c r="G275" s="4"/>
      <c r="H275" s="4"/>
      <c r="I275" s="4"/>
      <c r="J275" s="4"/>
      <c r="K275" s="4"/>
      <c r="L275" s="4"/>
      <c r="M275" s="4"/>
      <c r="N275" s="4"/>
      <c r="O275" s="4"/>
      <c r="P275" s="4"/>
      <c r="Q275" s="4"/>
      <c r="R275" s="4"/>
      <c r="S275" s="4"/>
      <c r="T275" s="4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row>
    <row r="276" spans="1:54" x14ac:dyDescent="0.15">
      <c r="A276" s="4"/>
      <c r="B276" s="4"/>
      <c r="C276" s="4"/>
      <c r="D276" s="4"/>
      <c r="E276" s="4"/>
      <c r="F276" s="4"/>
      <c r="G276" s="4"/>
      <c r="H276" s="4"/>
      <c r="I276" s="4"/>
      <c r="J276" s="4"/>
      <c r="K276" s="4"/>
      <c r="L276" s="4"/>
      <c r="M276" s="4"/>
      <c r="N276" s="4"/>
      <c r="O276" s="4"/>
      <c r="P276" s="4"/>
      <c r="Q276" s="4"/>
      <c r="R276" s="4"/>
      <c r="S276" s="4"/>
      <c r="T276" s="4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row>
    <row r="277" spans="1:54" x14ac:dyDescent="0.15">
      <c r="A277" s="41"/>
      <c r="B277" s="41"/>
      <c r="C277" s="41"/>
      <c r="D277" s="41"/>
      <c r="E277" s="41"/>
      <c r="F277" s="41"/>
      <c r="G277" s="41"/>
      <c r="H277" s="41"/>
      <c r="I277" s="41"/>
      <c r="J277" s="41"/>
      <c r="K277" s="41"/>
      <c r="L277" s="41"/>
      <c r="M277" s="41"/>
      <c r="N277" s="41"/>
      <c r="O277" s="41"/>
      <c r="P277" s="41"/>
      <c r="Q277" s="41"/>
      <c r="R277" s="41"/>
      <c r="S277" s="41"/>
      <c r="T277" s="4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row>
    <row r="278" spans="1:54" x14ac:dyDescent="0.15">
      <c r="A278" s="41"/>
      <c r="B278" s="41"/>
      <c r="C278" s="41"/>
      <c r="D278" s="41"/>
      <c r="E278" s="1"/>
      <c r="F278" s="1"/>
      <c r="G278" s="1"/>
      <c r="H278" s="1"/>
      <c r="I278" s="1"/>
      <c r="J278" s="441"/>
      <c r="K278" s="441"/>
      <c r="L278" s="41"/>
      <c r="M278" s="41"/>
      <c r="N278" s="41"/>
      <c r="O278" s="41"/>
      <c r="P278" s="41"/>
      <c r="Q278" s="41"/>
      <c r="R278" s="41"/>
      <c r="S278" s="41"/>
      <c r="T278" s="4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row>
    <row r="279" spans="1:54" x14ac:dyDescent="0.15">
      <c r="A279" s="41"/>
      <c r="B279" s="41"/>
      <c r="C279" s="41"/>
      <c r="D279" s="41"/>
      <c r="E279" s="41"/>
      <c r="F279" s="41"/>
      <c r="G279" s="41"/>
      <c r="H279" s="41"/>
      <c r="I279" s="41"/>
      <c r="J279" s="41"/>
      <c r="K279" s="41"/>
      <c r="L279" s="41"/>
      <c r="M279" s="41"/>
      <c r="N279" s="41"/>
      <c r="O279" s="41"/>
      <c r="P279" s="41"/>
      <c r="Q279" s="41"/>
      <c r="R279" s="41"/>
      <c r="S279" s="41"/>
      <c r="T279" s="4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row>
    <row r="280" spans="1:54" x14ac:dyDescent="0.15">
      <c r="A280" s="41"/>
      <c r="B280" s="41"/>
      <c r="C280" s="41"/>
      <c r="D280" s="41"/>
      <c r="E280" s="1"/>
      <c r="F280" s="1"/>
      <c r="G280" s="1"/>
      <c r="H280" s="1"/>
      <c r="I280" s="1"/>
      <c r="J280" s="1"/>
      <c r="K280" s="1"/>
      <c r="L280" s="1"/>
      <c r="M280" s="1"/>
      <c r="N280" s="1"/>
      <c r="O280" s="1"/>
      <c r="P280" s="1"/>
      <c r="Q280" s="41"/>
      <c r="R280" s="41"/>
      <c r="S280" s="41"/>
      <c r="T280" s="4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row>
    <row r="281" spans="1:54" x14ac:dyDescent="0.15">
      <c r="A281" s="41"/>
      <c r="B281" s="41"/>
      <c r="C281" s="41"/>
      <c r="D281" s="41"/>
      <c r="E281" s="1"/>
      <c r="F281" s="1"/>
      <c r="G281" s="1"/>
      <c r="H281" s="1"/>
      <c r="I281" s="1"/>
      <c r="J281" s="1"/>
      <c r="K281" s="1"/>
      <c r="L281" s="1"/>
      <c r="M281" s="1"/>
      <c r="N281" s="1"/>
      <c r="O281" s="1"/>
      <c r="P281" s="1"/>
      <c r="Q281" s="41"/>
      <c r="R281" s="41"/>
      <c r="S281" s="41"/>
      <c r="T281" s="4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row>
    <row r="282" spans="1:54" x14ac:dyDescent="0.15">
      <c r="A282" s="41"/>
      <c r="B282" s="41"/>
      <c r="C282" s="41"/>
      <c r="D282" s="41"/>
      <c r="E282" s="41"/>
      <c r="F282" s="41"/>
      <c r="G282" s="41"/>
      <c r="H282" s="41"/>
      <c r="I282" s="41"/>
      <c r="J282" s="41"/>
      <c r="K282" s="41"/>
      <c r="L282" s="41"/>
      <c r="M282" s="41"/>
      <c r="N282" s="41"/>
      <c r="O282" s="41"/>
      <c r="P282" s="41"/>
      <c r="Q282" s="41"/>
      <c r="R282" s="41"/>
      <c r="S282" s="41"/>
      <c r="T282" s="4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row>
    <row r="283" spans="1:54" x14ac:dyDescent="0.15">
      <c r="A283" s="41"/>
      <c r="B283" s="41"/>
      <c r="C283" s="41"/>
      <c r="D283" s="41"/>
      <c r="E283" s="41"/>
      <c r="F283" s="41"/>
      <c r="G283" s="41"/>
      <c r="H283" s="41"/>
      <c r="I283" s="41"/>
      <c r="J283" s="41"/>
      <c r="K283" s="41"/>
      <c r="L283" s="41"/>
      <c r="M283" s="41"/>
      <c r="N283" s="41"/>
      <c r="O283" s="41"/>
      <c r="P283" s="41"/>
      <c r="Q283" s="41"/>
      <c r="R283" s="41"/>
      <c r="S283" s="41"/>
      <c r="T283" s="4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row>
    <row r="284" spans="1:54" x14ac:dyDescent="0.15">
      <c r="A284" s="41"/>
      <c r="B284" s="41"/>
      <c r="C284" s="41"/>
      <c r="D284" s="41"/>
      <c r="E284" s="41"/>
      <c r="F284" s="41"/>
      <c r="G284" s="41"/>
      <c r="H284" s="41"/>
      <c r="I284" s="41"/>
      <c r="J284" s="41"/>
      <c r="K284" s="41"/>
      <c r="L284" s="41"/>
      <c r="M284" s="41"/>
      <c r="N284" s="41"/>
      <c r="O284" s="41"/>
      <c r="P284" s="41"/>
      <c r="Q284" s="41"/>
      <c r="R284" s="41"/>
      <c r="S284" s="41"/>
      <c r="T284" s="4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row>
    <row r="285" spans="1:54" x14ac:dyDescent="0.15">
      <c r="A285" s="41"/>
      <c r="B285" s="41"/>
      <c r="C285" s="41"/>
      <c r="D285" s="41"/>
      <c r="E285" s="41"/>
      <c r="F285" s="41"/>
      <c r="G285" s="41"/>
      <c r="H285" s="41"/>
      <c r="I285" s="41"/>
      <c r="J285" s="41"/>
      <c r="K285" s="41"/>
      <c r="L285" s="41"/>
      <c r="M285" s="41"/>
      <c r="N285" s="41"/>
      <c r="O285" s="41"/>
      <c r="P285" s="41"/>
      <c r="Q285" s="41"/>
      <c r="R285" s="41"/>
      <c r="S285" s="41"/>
      <c r="T285" s="4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row>
    <row r="286" spans="1:54" x14ac:dyDescent="0.15">
      <c r="A286" s="41"/>
      <c r="B286" s="41"/>
      <c r="C286" s="41"/>
      <c r="D286" s="41"/>
      <c r="E286" s="41"/>
      <c r="F286" s="41"/>
      <c r="G286" s="41"/>
      <c r="H286" s="41"/>
      <c r="I286" s="41"/>
      <c r="J286" s="41"/>
      <c r="K286" s="41"/>
      <c r="L286" s="41"/>
      <c r="M286" s="41"/>
      <c r="N286" s="41"/>
      <c r="O286" s="41"/>
      <c r="P286" s="41"/>
      <c r="Q286" s="41"/>
      <c r="R286" s="41"/>
      <c r="S286" s="41"/>
      <c r="T286" s="4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row>
    <row r="287" spans="1:54" x14ac:dyDescent="0.15">
      <c r="A287" s="41"/>
      <c r="B287" s="41"/>
      <c r="C287" s="41"/>
      <c r="D287" s="41"/>
      <c r="E287" s="41"/>
      <c r="F287" s="41"/>
      <c r="G287" s="41"/>
      <c r="H287" s="41"/>
      <c r="I287" s="41"/>
      <c r="J287" s="41"/>
      <c r="K287" s="41"/>
      <c r="L287" s="41"/>
      <c r="M287" s="41"/>
      <c r="N287" s="41"/>
      <c r="O287" s="41"/>
      <c r="P287" s="41"/>
      <c r="Q287" s="41"/>
      <c r="R287" s="41"/>
      <c r="S287" s="41"/>
      <c r="T287" s="4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row>
    <row r="288" spans="1:54" x14ac:dyDescent="0.15">
      <c r="A288" s="41"/>
      <c r="B288" s="41"/>
      <c r="C288" s="41"/>
      <c r="D288" s="41"/>
      <c r="E288" s="41"/>
      <c r="F288" s="41"/>
      <c r="G288" s="41"/>
      <c r="H288" s="41"/>
      <c r="I288" s="41"/>
      <c r="J288" s="41"/>
      <c r="K288" s="41"/>
      <c r="L288" s="41"/>
      <c r="M288" s="41"/>
      <c r="N288" s="41"/>
      <c r="O288" s="41"/>
      <c r="P288" s="41"/>
      <c r="Q288" s="41"/>
      <c r="R288" s="41"/>
      <c r="S288" s="41"/>
      <c r="T288" s="4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row>
    <row r="289" spans="1:54" x14ac:dyDescent="0.15">
      <c r="A289" s="41"/>
      <c r="B289" s="41"/>
      <c r="C289" s="41"/>
      <c r="D289" s="41"/>
      <c r="E289" s="41"/>
      <c r="F289" s="41"/>
      <c r="G289" s="41"/>
      <c r="H289" s="41"/>
      <c r="I289" s="41"/>
      <c r="J289" s="41"/>
      <c r="K289" s="41"/>
      <c r="L289" s="41"/>
      <c r="M289" s="41"/>
      <c r="N289" s="41"/>
      <c r="O289" s="41"/>
      <c r="P289" s="41"/>
      <c r="Q289" s="41"/>
      <c r="R289" s="41"/>
      <c r="S289" s="41"/>
      <c r="T289" s="4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row>
    <row r="290" spans="1:54" x14ac:dyDescent="0.15">
      <c r="A290" s="41"/>
      <c r="B290" s="41"/>
      <c r="C290" s="41"/>
      <c r="D290" s="41"/>
      <c r="E290" s="41"/>
      <c r="F290" s="41"/>
      <c r="G290" s="41"/>
      <c r="H290" s="41"/>
      <c r="I290" s="41"/>
      <c r="J290" s="41"/>
      <c r="K290" s="41"/>
      <c r="L290" s="41"/>
      <c r="M290" s="41"/>
      <c r="N290" s="41"/>
      <c r="O290" s="41"/>
      <c r="P290" s="41"/>
      <c r="Q290" s="41"/>
      <c r="R290" s="41"/>
      <c r="S290" s="41"/>
      <c r="T290" s="4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row>
    <row r="291" spans="1:54" x14ac:dyDescent="0.15">
      <c r="A291" s="41"/>
      <c r="B291" s="41"/>
      <c r="C291" s="41"/>
      <c r="D291" s="41"/>
      <c r="E291" s="41"/>
      <c r="F291" s="41"/>
      <c r="G291" s="41"/>
      <c r="H291" s="41"/>
      <c r="I291" s="41"/>
      <c r="J291" s="41"/>
      <c r="K291" s="41"/>
      <c r="L291" s="41"/>
      <c r="M291" s="41"/>
      <c r="N291" s="41"/>
      <c r="O291" s="41"/>
      <c r="P291" s="41"/>
      <c r="Q291" s="41"/>
      <c r="R291" s="41"/>
      <c r="S291" s="41"/>
      <c r="T291" s="4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row>
    <row r="292" spans="1:54" x14ac:dyDescent="0.15">
      <c r="A292" s="41"/>
      <c r="B292" s="41"/>
      <c r="C292" s="41"/>
      <c r="D292" s="41"/>
      <c r="E292" s="41"/>
      <c r="F292" s="41"/>
      <c r="G292" s="41"/>
      <c r="H292" s="41"/>
      <c r="I292" s="41"/>
      <c r="J292" s="41"/>
      <c r="K292" s="41"/>
      <c r="L292" s="41"/>
      <c r="M292" s="41"/>
      <c r="N292" s="41"/>
      <c r="O292" s="41"/>
      <c r="P292" s="41"/>
      <c r="Q292" s="41"/>
      <c r="R292" s="41"/>
      <c r="S292" s="41"/>
      <c r="T292" s="4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row>
    <row r="293" spans="1:54" x14ac:dyDescent="0.15">
      <c r="A293" s="41"/>
      <c r="B293" s="41"/>
      <c r="C293" s="41"/>
      <c r="D293" s="41"/>
      <c r="E293" s="41"/>
      <c r="F293" s="41"/>
      <c r="G293" s="41"/>
      <c r="H293" s="41"/>
      <c r="I293" s="41"/>
      <c r="J293" s="41"/>
      <c r="K293" s="41"/>
      <c r="L293" s="41"/>
      <c r="M293" s="41"/>
      <c r="N293" s="41"/>
      <c r="O293" s="41"/>
      <c r="P293" s="41"/>
      <c r="Q293" s="41"/>
      <c r="R293" s="41"/>
      <c r="S293" s="41"/>
      <c r="T293" s="4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row>
    <row r="294" spans="1:54" x14ac:dyDescent="0.15">
      <c r="A294" s="41"/>
      <c r="B294" s="41"/>
      <c r="C294" s="41"/>
      <c r="D294" s="41"/>
      <c r="E294" s="41"/>
      <c r="F294" s="41"/>
      <c r="G294" s="41"/>
      <c r="H294" s="41"/>
      <c r="I294" s="41"/>
      <c r="J294" s="41"/>
      <c r="K294" s="41"/>
      <c r="L294" s="41"/>
      <c r="M294" s="41"/>
      <c r="N294" s="41"/>
      <c r="O294" s="41"/>
      <c r="P294" s="41"/>
      <c r="Q294" s="41"/>
      <c r="R294" s="41"/>
      <c r="S294" s="41"/>
      <c r="T294" s="4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row>
    <row r="295" spans="1:54" x14ac:dyDescent="0.15">
      <c r="A295" s="41"/>
      <c r="B295" s="41"/>
      <c r="C295" s="41"/>
      <c r="D295" s="41"/>
      <c r="E295" s="41"/>
      <c r="F295" s="41"/>
      <c r="G295" s="41"/>
      <c r="H295" s="41"/>
      <c r="I295" s="41"/>
      <c r="J295" s="41"/>
      <c r="K295" s="41"/>
      <c r="L295" s="41"/>
      <c r="M295" s="41"/>
      <c r="N295" s="41"/>
      <c r="O295" s="41"/>
      <c r="P295" s="41"/>
      <c r="Q295" s="41"/>
      <c r="R295" s="41"/>
      <c r="S295" s="41"/>
      <c r="T295" s="4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row>
    <row r="296" spans="1:54" x14ac:dyDescent="0.15">
      <c r="A296" s="41"/>
      <c r="B296" s="41"/>
      <c r="C296" s="41"/>
      <c r="D296" s="41"/>
      <c r="E296" s="41"/>
      <c r="F296" s="41"/>
      <c r="G296" s="41"/>
      <c r="H296" s="41"/>
      <c r="I296" s="41"/>
      <c r="J296" s="41"/>
      <c r="K296" s="41"/>
      <c r="L296" s="41"/>
      <c r="M296" s="41"/>
      <c r="N296" s="41"/>
      <c r="O296" s="41"/>
      <c r="P296" s="41"/>
      <c r="Q296" s="41"/>
      <c r="R296" s="41"/>
      <c r="S296" s="41"/>
      <c r="T296" s="4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row>
    <row r="297" spans="1:54" x14ac:dyDescent="0.15">
      <c r="A297" s="41"/>
      <c r="B297" s="41"/>
      <c r="C297" s="41"/>
      <c r="D297" s="41"/>
      <c r="E297" s="41"/>
      <c r="F297" s="41"/>
      <c r="G297" s="41"/>
      <c r="H297" s="41"/>
      <c r="I297" s="41"/>
      <c r="J297" s="41"/>
      <c r="K297" s="41"/>
      <c r="L297" s="41"/>
      <c r="M297" s="41"/>
      <c r="N297" s="41"/>
      <c r="O297" s="41"/>
      <c r="P297" s="41"/>
      <c r="Q297" s="41"/>
      <c r="R297" s="41"/>
      <c r="S297" s="41"/>
      <c r="T297" s="4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row>
    <row r="298" spans="1:54" x14ac:dyDescent="0.15">
      <c r="A298" s="41"/>
      <c r="B298" s="41"/>
      <c r="C298" s="41"/>
      <c r="D298" s="41"/>
      <c r="E298" s="41"/>
      <c r="F298" s="41"/>
      <c r="G298" s="41"/>
      <c r="H298" s="41"/>
      <c r="I298" s="41"/>
      <c r="J298" s="41"/>
      <c r="K298" s="41"/>
      <c r="L298" s="41"/>
      <c r="M298" s="41"/>
      <c r="N298" s="41"/>
      <c r="O298" s="41"/>
      <c r="P298" s="41"/>
      <c r="Q298" s="41"/>
      <c r="R298" s="41"/>
      <c r="S298" s="41"/>
      <c r="T298" s="4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row>
    <row r="299" spans="1:54" x14ac:dyDescent="0.15">
      <c r="A299" s="41"/>
      <c r="B299" s="41"/>
      <c r="C299" s="41"/>
      <c r="D299" s="41"/>
      <c r="E299" s="41"/>
      <c r="F299" s="41"/>
      <c r="G299" s="41"/>
      <c r="H299" s="41"/>
      <c r="I299" s="41"/>
      <c r="J299" s="41"/>
      <c r="K299" s="41"/>
      <c r="L299" s="41"/>
      <c r="M299" s="41"/>
      <c r="N299" s="41"/>
      <c r="O299" s="41"/>
      <c r="P299" s="41"/>
      <c r="Q299" s="41"/>
      <c r="R299" s="41"/>
      <c r="S299" s="41"/>
      <c r="T299" s="4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row>
    <row r="300" spans="1:54" x14ac:dyDescent="0.15">
      <c r="A300" s="41"/>
      <c r="B300" s="41"/>
      <c r="C300" s="41"/>
      <c r="D300" s="41"/>
      <c r="E300" s="41"/>
      <c r="F300" s="41"/>
      <c r="G300" s="41"/>
      <c r="H300" s="41"/>
      <c r="I300" s="41"/>
      <c r="J300" s="41"/>
      <c r="K300" s="41"/>
      <c r="L300" s="41"/>
      <c r="M300" s="41"/>
      <c r="N300" s="41"/>
      <c r="O300" s="41"/>
      <c r="P300" s="41"/>
      <c r="Q300" s="41"/>
      <c r="R300" s="41"/>
      <c r="S300" s="41"/>
      <c r="T300" s="4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row>
    <row r="301" spans="1:54" x14ac:dyDescent="0.15">
      <c r="A301" s="41"/>
      <c r="B301" s="41"/>
      <c r="C301" s="41"/>
      <c r="D301" s="41"/>
      <c r="E301" s="41"/>
      <c r="F301" s="41"/>
      <c r="G301" s="41"/>
      <c r="H301" s="41"/>
      <c r="I301" s="41"/>
      <c r="J301" s="41"/>
      <c r="K301" s="41"/>
      <c r="L301" s="41"/>
      <c r="M301" s="41"/>
      <c r="N301" s="41"/>
      <c r="O301" s="41"/>
      <c r="P301" s="41"/>
      <c r="Q301" s="41"/>
      <c r="R301" s="41"/>
      <c r="S301" s="41"/>
      <c r="T301" s="4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row>
    <row r="302" spans="1:54" x14ac:dyDescent="0.15">
      <c r="A302" s="41"/>
      <c r="B302" s="41"/>
      <c r="C302" s="41"/>
      <c r="D302" s="41"/>
      <c r="E302" s="41"/>
      <c r="F302" s="41"/>
      <c r="G302" s="41"/>
      <c r="H302" s="41"/>
      <c r="I302" s="41"/>
      <c r="J302" s="41"/>
      <c r="K302" s="41"/>
      <c r="L302" s="41"/>
      <c r="M302" s="41"/>
      <c r="N302" s="41"/>
      <c r="O302" s="41"/>
      <c r="P302" s="41"/>
      <c r="Q302" s="41"/>
      <c r="R302" s="41"/>
      <c r="S302" s="41"/>
      <c r="T302" s="4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row>
    <row r="303" spans="1:54" x14ac:dyDescent="0.15">
      <c r="A303" s="41"/>
      <c r="B303" s="41"/>
      <c r="C303" s="41"/>
      <c r="D303" s="41"/>
      <c r="E303" s="41"/>
      <c r="F303" s="41"/>
      <c r="G303" s="41"/>
      <c r="H303" s="41"/>
      <c r="I303" s="41"/>
      <c r="J303" s="41"/>
      <c r="K303" s="41"/>
      <c r="L303" s="41"/>
      <c r="M303" s="41"/>
      <c r="N303" s="41"/>
      <c r="O303" s="41"/>
      <c r="P303" s="41"/>
      <c r="Q303" s="41"/>
      <c r="R303" s="41"/>
      <c r="S303" s="41"/>
      <c r="T303" s="4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row>
    <row r="304" spans="1:54" x14ac:dyDescent="0.15">
      <c r="A304" s="41"/>
      <c r="B304" s="41"/>
      <c r="C304" s="41"/>
      <c r="D304" s="41"/>
      <c r="E304" s="41"/>
      <c r="F304" s="41"/>
      <c r="G304" s="41"/>
      <c r="H304" s="41"/>
      <c r="I304" s="41"/>
      <c r="J304" s="41"/>
      <c r="K304" s="41"/>
      <c r="L304" s="41"/>
      <c r="M304" s="41"/>
      <c r="N304" s="41"/>
      <c r="O304" s="41"/>
      <c r="P304" s="41"/>
      <c r="Q304" s="41"/>
      <c r="R304" s="41"/>
      <c r="S304" s="41"/>
      <c r="T304" s="4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row>
    <row r="305" spans="1:54" x14ac:dyDescent="0.15">
      <c r="A305" s="41"/>
      <c r="B305" s="41"/>
      <c r="C305" s="41"/>
      <c r="D305" s="41"/>
      <c r="E305" s="41"/>
      <c r="F305" s="41"/>
      <c r="G305" s="41"/>
      <c r="H305" s="41"/>
      <c r="I305" s="41"/>
      <c r="J305" s="41"/>
      <c r="K305" s="41"/>
      <c r="L305" s="41"/>
      <c r="M305" s="41"/>
      <c r="N305" s="41"/>
      <c r="O305" s="41"/>
      <c r="P305" s="41"/>
      <c r="Q305" s="41"/>
      <c r="R305" s="41"/>
      <c r="S305" s="41"/>
      <c r="T305" s="4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row>
    <row r="306" spans="1:54" x14ac:dyDescent="0.15">
      <c r="A306" s="41"/>
      <c r="B306" s="41"/>
      <c r="C306" s="41"/>
      <c r="D306" s="41"/>
      <c r="E306" s="41"/>
      <c r="F306" s="41"/>
      <c r="G306" s="41"/>
      <c r="H306" s="41"/>
      <c r="I306" s="41"/>
      <c r="J306" s="41"/>
      <c r="K306" s="41"/>
      <c r="L306" s="41"/>
      <c r="M306" s="41"/>
      <c r="N306" s="41"/>
      <c r="O306" s="41"/>
      <c r="P306" s="41"/>
      <c r="Q306" s="41"/>
      <c r="R306" s="41"/>
      <c r="S306" s="41"/>
      <c r="T306" s="4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row>
    <row r="307" spans="1:54" x14ac:dyDescent="0.15">
      <c r="A307" s="41"/>
      <c r="B307" s="41"/>
      <c r="C307" s="41"/>
      <c r="D307" s="41"/>
      <c r="E307" s="41"/>
      <c r="F307" s="41"/>
      <c r="G307" s="41"/>
      <c r="H307" s="41"/>
      <c r="I307" s="41"/>
      <c r="J307" s="41"/>
      <c r="K307" s="41"/>
      <c r="L307" s="41"/>
      <c r="M307" s="41"/>
      <c r="N307" s="41"/>
      <c r="O307" s="41"/>
      <c r="P307" s="41"/>
      <c r="Q307" s="41"/>
      <c r="R307" s="41"/>
      <c r="S307" s="41"/>
      <c r="T307" s="4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row>
    <row r="308" spans="1:54" x14ac:dyDescent="0.15">
      <c r="A308" s="41"/>
      <c r="B308" s="41"/>
      <c r="C308" s="41"/>
      <c r="D308" s="41"/>
      <c r="E308" s="41"/>
      <c r="F308" s="41"/>
      <c r="G308" s="41"/>
      <c r="H308" s="41"/>
      <c r="I308" s="41"/>
      <c r="J308" s="41"/>
      <c r="K308" s="41"/>
      <c r="L308" s="41"/>
      <c r="M308" s="41"/>
      <c r="N308" s="41"/>
      <c r="O308" s="41"/>
      <c r="P308" s="41"/>
      <c r="Q308" s="41"/>
      <c r="R308" s="41"/>
      <c r="S308" s="41"/>
      <c r="T308" s="4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row>
    <row r="309" spans="1:54" x14ac:dyDescent="0.15">
      <c r="A309" s="41"/>
      <c r="B309" s="41"/>
      <c r="C309" s="41"/>
      <c r="D309" s="41"/>
      <c r="E309" s="41"/>
      <c r="F309" s="41"/>
      <c r="G309" s="41"/>
      <c r="H309" s="41"/>
      <c r="I309" s="41"/>
      <c r="J309" s="41"/>
      <c r="K309" s="41"/>
      <c r="L309" s="41"/>
      <c r="M309" s="41"/>
      <c r="N309" s="41"/>
      <c r="O309" s="41"/>
      <c r="P309" s="41"/>
      <c r="Q309" s="41"/>
      <c r="R309" s="41"/>
      <c r="S309" s="41"/>
      <c r="T309" s="4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row>
    <row r="310" spans="1:54" x14ac:dyDescent="0.15">
      <c r="A310" s="41"/>
      <c r="B310" s="41"/>
      <c r="C310" s="41"/>
      <c r="D310" s="41"/>
      <c r="E310" s="41"/>
      <c r="F310" s="41"/>
      <c r="G310" s="41"/>
      <c r="H310" s="41"/>
      <c r="I310" s="41"/>
      <c r="J310" s="41"/>
      <c r="K310" s="41"/>
      <c r="L310" s="41"/>
      <c r="M310" s="41"/>
      <c r="N310" s="41"/>
      <c r="O310" s="41"/>
      <c r="P310" s="41"/>
      <c r="Q310" s="41"/>
      <c r="R310" s="41"/>
      <c r="S310" s="41"/>
      <c r="T310" s="4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row>
    <row r="311" spans="1:54" x14ac:dyDescent="0.15">
      <c r="A311" s="41"/>
      <c r="B311" s="41"/>
      <c r="C311" s="41"/>
      <c r="D311" s="41"/>
      <c r="E311" s="41"/>
      <c r="F311" s="41"/>
      <c r="G311" s="41"/>
      <c r="H311" s="41"/>
      <c r="I311" s="41"/>
      <c r="J311" s="41"/>
      <c r="K311" s="41"/>
      <c r="L311" s="41"/>
      <c r="M311" s="41"/>
      <c r="N311" s="41"/>
      <c r="O311" s="41"/>
      <c r="P311" s="41"/>
      <c r="Q311" s="41"/>
      <c r="R311" s="41"/>
      <c r="S311" s="41"/>
      <c r="T311" s="4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54" x14ac:dyDescent="0.15">
      <c r="A312" s="41"/>
      <c r="B312" s="41"/>
      <c r="C312" s="41"/>
      <c r="D312" s="41"/>
      <c r="E312" s="41"/>
      <c r="F312" s="41"/>
      <c r="G312" s="41"/>
      <c r="H312" s="41"/>
      <c r="I312" s="41"/>
      <c r="J312" s="41"/>
      <c r="K312" s="41"/>
      <c r="L312" s="41"/>
      <c r="M312" s="41"/>
      <c r="N312" s="41"/>
      <c r="O312" s="41"/>
      <c r="P312" s="41"/>
      <c r="Q312" s="41"/>
      <c r="R312" s="41"/>
      <c r="S312" s="41"/>
      <c r="T312" s="4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row>
    <row r="313" spans="1:54" x14ac:dyDescent="0.15">
      <c r="A313" s="41"/>
      <c r="B313" s="41"/>
      <c r="C313" s="41"/>
      <c r="D313" s="41"/>
      <c r="E313" s="41"/>
      <c r="F313" s="41"/>
      <c r="G313" s="41"/>
      <c r="H313" s="41"/>
      <c r="I313" s="41"/>
      <c r="J313" s="41"/>
      <c r="K313" s="41"/>
      <c r="L313" s="41"/>
      <c r="M313" s="41"/>
      <c r="N313" s="41"/>
      <c r="O313" s="41"/>
      <c r="P313" s="41"/>
      <c r="Q313" s="41"/>
      <c r="R313" s="41"/>
      <c r="S313" s="41"/>
      <c r="T313" s="4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row>
    <row r="314" spans="1:54" x14ac:dyDescent="0.15">
      <c r="A314" s="41"/>
      <c r="B314" s="41"/>
      <c r="C314" s="41"/>
      <c r="D314" s="41"/>
      <c r="E314" s="41"/>
      <c r="F314" s="41"/>
      <c r="G314" s="41"/>
      <c r="H314" s="41"/>
      <c r="I314" s="41"/>
      <c r="J314" s="41"/>
      <c r="K314" s="41"/>
      <c r="L314" s="41"/>
      <c r="M314" s="41"/>
      <c r="N314" s="41"/>
      <c r="O314" s="41"/>
      <c r="P314" s="41"/>
      <c r="Q314" s="41"/>
      <c r="R314" s="41"/>
      <c r="S314" s="41"/>
      <c r="T314" s="4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row>
    <row r="315" spans="1:54" x14ac:dyDescent="0.15">
      <c r="A315" s="41"/>
      <c r="B315" s="41"/>
      <c r="C315" s="41"/>
      <c r="D315" s="41"/>
      <c r="E315" s="41"/>
      <c r="F315" s="41"/>
      <c r="G315" s="41"/>
      <c r="H315" s="41"/>
      <c r="I315" s="41"/>
      <c r="J315" s="41"/>
      <c r="K315" s="41"/>
      <c r="L315" s="41"/>
      <c r="M315" s="41"/>
      <c r="N315" s="41"/>
      <c r="O315" s="41"/>
      <c r="P315" s="41"/>
      <c r="Q315" s="41"/>
      <c r="R315" s="41"/>
      <c r="S315" s="41"/>
      <c r="T315" s="4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row>
    <row r="316" spans="1:54" x14ac:dyDescent="0.15">
      <c r="A316" s="41"/>
      <c r="B316" s="41"/>
      <c r="C316" s="41"/>
      <c r="D316" s="41"/>
      <c r="E316" s="41"/>
      <c r="F316" s="41"/>
      <c r="G316" s="41"/>
      <c r="H316" s="41"/>
      <c r="I316" s="41"/>
      <c r="J316" s="41"/>
      <c r="K316" s="41"/>
      <c r="L316" s="41"/>
      <c r="M316" s="41"/>
      <c r="N316" s="41"/>
      <c r="O316" s="41"/>
      <c r="P316" s="41"/>
      <c r="Q316" s="41"/>
      <c r="R316" s="41"/>
      <c r="S316" s="41"/>
      <c r="T316" s="4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row>
    <row r="317" spans="1:54" x14ac:dyDescent="0.15">
      <c r="A317" s="41"/>
      <c r="B317" s="41"/>
      <c r="C317" s="41"/>
      <c r="D317" s="41"/>
      <c r="E317" s="41"/>
      <c r="F317" s="41"/>
      <c r="G317" s="41"/>
      <c r="H317" s="41"/>
      <c r="I317" s="41"/>
      <c r="J317" s="41"/>
      <c r="K317" s="41"/>
      <c r="L317" s="41"/>
      <c r="M317" s="41"/>
      <c r="N317" s="41"/>
      <c r="O317" s="41"/>
      <c r="P317" s="41"/>
      <c r="Q317" s="41"/>
      <c r="R317" s="41"/>
      <c r="S317" s="41"/>
      <c r="T317" s="4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row>
    <row r="318" spans="1:54" x14ac:dyDescent="0.15">
      <c r="A318" s="41"/>
      <c r="B318" s="41"/>
      <c r="C318" s="41"/>
      <c r="D318" s="41"/>
      <c r="E318" s="41"/>
      <c r="F318" s="41"/>
      <c r="G318" s="41"/>
      <c r="H318" s="41"/>
      <c r="I318" s="41"/>
      <c r="J318" s="41"/>
      <c r="K318" s="41"/>
      <c r="L318" s="41"/>
      <c r="M318" s="41"/>
      <c r="N318" s="41"/>
      <c r="O318" s="41"/>
      <c r="P318" s="41"/>
      <c r="Q318" s="41"/>
      <c r="R318" s="41"/>
      <c r="S318" s="41"/>
      <c r="T318" s="4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row>
    <row r="319" spans="1:54" x14ac:dyDescent="0.15">
      <c r="A319" s="41"/>
      <c r="B319" s="41"/>
      <c r="C319" s="41"/>
      <c r="D319" s="41"/>
      <c r="E319" s="41"/>
      <c r="F319" s="41"/>
      <c r="G319" s="41"/>
      <c r="H319" s="41"/>
      <c r="I319" s="41"/>
      <c r="J319" s="41"/>
      <c r="K319" s="41"/>
      <c r="L319" s="41"/>
      <c r="M319" s="41"/>
      <c r="N319" s="41"/>
      <c r="O319" s="41"/>
      <c r="P319" s="41"/>
      <c r="Q319" s="41"/>
      <c r="R319" s="41"/>
      <c r="S319" s="41"/>
      <c r="T319" s="4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row>
    <row r="320" spans="1:54" x14ac:dyDescent="0.15">
      <c r="A320" s="41"/>
      <c r="B320" s="41"/>
      <c r="C320" s="41"/>
      <c r="D320" s="41"/>
      <c r="E320" s="41"/>
      <c r="F320" s="41"/>
      <c r="G320" s="41"/>
      <c r="H320" s="41"/>
      <c r="I320" s="41"/>
      <c r="J320" s="41"/>
      <c r="K320" s="41"/>
      <c r="L320" s="41"/>
      <c r="M320" s="41"/>
      <c r="N320" s="41"/>
      <c r="O320" s="41"/>
      <c r="P320" s="41"/>
      <c r="Q320" s="41"/>
      <c r="R320" s="41"/>
      <c r="S320" s="41"/>
      <c r="T320" s="4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row>
    <row r="321" spans="1:54" x14ac:dyDescent="0.15">
      <c r="A321" s="41"/>
      <c r="B321" s="41"/>
      <c r="C321" s="41"/>
      <c r="D321" s="41"/>
      <c r="E321" s="41"/>
      <c r="F321" s="41"/>
      <c r="G321" s="41"/>
      <c r="H321" s="41"/>
      <c r="I321" s="41"/>
      <c r="J321" s="41"/>
      <c r="K321" s="41"/>
      <c r="L321" s="41"/>
      <c r="M321" s="41"/>
      <c r="N321" s="41"/>
      <c r="O321" s="41"/>
      <c r="P321" s="41"/>
      <c r="Q321" s="41"/>
      <c r="R321" s="41"/>
      <c r="S321" s="41"/>
      <c r="T321" s="4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row>
    <row r="322" spans="1:54" x14ac:dyDescent="0.15">
      <c r="A322" s="41"/>
      <c r="B322" s="41"/>
      <c r="C322" s="41"/>
      <c r="D322" s="41"/>
      <c r="E322" s="41"/>
      <c r="F322" s="41"/>
      <c r="G322" s="41"/>
      <c r="H322" s="41"/>
      <c r="I322" s="41"/>
      <c r="J322" s="41"/>
      <c r="K322" s="41"/>
      <c r="L322" s="41"/>
      <c r="M322" s="41"/>
      <c r="N322" s="41"/>
      <c r="O322" s="41"/>
      <c r="P322" s="41"/>
      <c r="Q322" s="41"/>
      <c r="R322" s="41"/>
      <c r="S322" s="41"/>
      <c r="T322" s="4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row>
    <row r="323" spans="1:54" x14ac:dyDescent="0.15">
      <c r="A323" s="41"/>
      <c r="B323" s="41"/>
      <c r="C323" s="41"/>
      <c r="D323" s="41"/>
      <c r="E323" s="41"/>
      <c r="F323" s="41"/>
      <c r="G323" s="41"/>
      <c r="H323" s="41"/>
      <c r="I323" s="41"/>
      <c r="J323" s="41"/>
      <c r="K323" s="41"/>
      <c r="L323" s="41"/>
      <c r="M323" s="41"/>
      <c r="N323" s="41"/>
      <c r="O323" s="41"/>
      <c r="P323" s="41"/>
      <c r="Q323" s="41"/>
      <c r="R323" s="41"/>
      <c r="S323" s="41"/>
      <c r="T323" s="4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row>
    <row r="324" spans="1:54" x14ac:dyDescent="0.15">
      <c r="A324" s="41"/>
      <c r="B324" s="41"/>
      <c r="C324" s="41"/>
      <c r="D324" s="41"/>
      <c r="E324" s="41"/>
      <c r="F324" s="41"/>
      <c r="G324" s="41"/>
      <c r="H324" s="41"/>
      <c r="I324" s="41"/>
      <c r="J324" s="41"/>
      <c r="K324" s="41"/>
      <c r="L324" s="41"/>
      <c r="M324" s="41"/>
      <c r="N324" s="41"/>
      <c r="O324" s="41"/>
      <c r="P324" s="41"/>
      <c r="Q324" s="41"/>
      <c r="R324" s="41"/>
      <c r="S324" s="41"/>
      <c r="T324" s="4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row>
    <row r="325" spans="1:54" x14ac:dyDescent="0.15">
      <c r="A325" s="41"/>
      <c r="B325" s="41"/>
      <c r="C325" s="41"/>
      <c r="D325" s="41"/>
      <c r="E325" s="41"/>
      <c r="F325" s="41"/>
      <c r="G325" s="41"/>
      <c r="H325" s="41"/>
      <c r="I325" s="41"/>
      <c r="J325" s="41"/>
      <c r="K325" s="41"/>
      <c r="L325" s="41"/>
      <c r="M325" s="41"/>
      <c r="N325" s="41"/>
      <c r="O325" s="41"/>
      <c r="P325" s="41"/>
      <c r="Q325" s="41"/>
      <c r="R325" s="41"/>
      <c r="S325" s="41"/>
      <c r="T325" s="4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row>
    <row r="326" spans="1:54" x14ac:dyDescent="0.15">
      <c r="A326" s="41"/>
      <c r="B326" s="41"/>
      <c r="C326" s="41"/>
      <c r="D326" s="41"/>
      <c r="E326" s="41"/>
      <c r="F326" s="41"/>
      <c r="G326" s="41"/>
      <c r="H326" s="41"/>
      <c r="I326" s="41"/>
      <c r="J326" s="41"/>
      <c r="K326" s="41"/>
      <c r="L326" s="41"/>
      <c r="M326" s="41"/>
      <c r="N326" s="41"/>
      <c r="O326" s="41"/>
      <c r="P326" s="41"/>
      <c r="Q326" s="41"/>
      <c r="R326" s="41"/>
      <c r="S326" s="41"/>
      <c r="T326" s="4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row>
    <row r="327" spans="1:54" x14ac:dyDescent="0.15">
      <c r="A327" s="41"/>
      <c r="B327" s="41"/>
      <c r="C327" s="41"/>
      <c r="D327" s="41"/>
      <c r="E327" s="41"/>
      <c r="F327" s="41"/>
      <c r="G327" s="41"/>
      <c r="H327" s="41"/>
      <c r="I327" s="41"/>
      <c r="J327" s="41"/>
      <c r="K327" s="41"/>
      <c r="L327" s="41"/>
      <c r="M327" s="41"/>
      <c r="N327" s="41"/>
      <c r="O327" s="41"/>
      <c r="P327" s="41"/>
      <c r="Q327" s="41"/>
      <c r="R327" s="41"/>
      <c r="S327" s="41"/>
      <c r="T327" s="4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row>
    <row r="328" spans="1:54" x14ac:dyDescent="0.15">
      <c r="A328" s="41"/>
      <c r="B328" s="41"/>
      <c r="C328" s="41"/>
      <c r="D328" s="41"/>
      <c r="E328" s="41"/>
      <c r="F328" s="41"/>
      <c r="G328" s="41"/>
      <c r="H328" s="41"/>
      <c r="I328" s="41"/>
      <c r="J328" s="41"/>
      <c r="K328" s="41"/>
      <c r="L328" s="41"/>
      <c r="M328" s="41"/>
      <c r="N328" s="41"/>
      <c r="O328" s="41"/>
      <c r="P328" s="41"/>
      <c r="Q328" s="41"/>
      <c r="R328" s="41"/>
      <c r="S328" s="41"/>
      <c r="T328" s="4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row>
    <row r="329" spans="1:54" ht="16" x14ac:dyDescent="0.2">
      <c r="A329" s="41"/>
      <c r="B329" s="41"/>
      <c r="C329" s="41"/>
      <c r="D329" s="41"/>
      <c r="E329" s="1317" t="s">
        <v>453</v>
      </c>
      <c r="F329" s="1318"/>
      <c r="G329" s="1318"/>
      <c r="H329" s="1318"/>
      <c r="I329" s="1319"/>
      <c r="J329" s="41"/>
      <c r="K329" s="41"/>
      <c r="L329" s="41"/>
      <c r="M329" s="41"/>
      <c r="N329" s="41"/>
      <c r="O329" s="41"/>
      <c r="P329" s="41"/>
      <c r="Q329" s="41"/>
      <c r="R329" s="41"/>
      <c r="S329" s="41"/>
      <c r="T329" s="4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row>
    <row r="330" spans="1:54" x14ac:dyDescent="0.15">
      <c r="A330" s="41"/>
      <c r="B330" s="41"/>
      <c r="C330" s="41"/>
      <c r="D330" s="41"/>
      <c r="E330" s="1322">
        <f>+E250</f>
        <v>435</v>
      </c>
      <c r="F330" s="1323">
        <f>+G250+E330</f>
        <v>5497.5</v>
      </c>
      <c r="G330" s="1323">
        <f>+F330+J250</f>
        <v>12142.875</v>
      </c>
      <c r="H330" s="1323">
        <f>+G330+M250</f>
        <v>20418.611250000002</v>
      </c>
      <c r="I330" s="1324">
        <f>+H330+P250</f>
        <v>31493.134312500006</v>
      </c>
      <c r="J330" s="2110"/>
      <c r="K330" s="2110"/>
      <c r="L330" s="2110"/>
      <c r="M330" s="2110"/>
      <c r="N330" s="2110"/>
      <c r="O330" s="2110"/>
      <c r="P330" s="2110"/>
      <c r="Q330" s="41"/>
      <c r="R330" s="41"/>
      <c r="S330" s="41"/>
      <c r="T330" s="4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row>
    <row r="331" spans="1:54" x14ac:dyDescent="0.15">
      <c r="A331" s="41"/>
      <c r="B331" s="41"/>
      <c r="C331" s="41"/>
      <c r="D331" s="41"/>
      <c r="E331" s="2110"/>
      <c r="F331" s="2110"/>
      <c r="G331" s="2110"/>
      <c r="H331" s="2110"/>
      <c r="I331" s="2110"/>
      <c r="J331" s="2110"/>
      <c r="K331" s="2110"/>
      <c r="L331" s="2110"/>
      <c r="M331" s="2110"/>
      <c r="N331" s="2110"/>
      <c r="O331" s="2110"/>
      <c r="P331" s="2110"/>
      <c r="Q331" s="41"/>
      <c r="R331" s="41"/>
      <c r="S331" s="41"/>
      <c r="T331" s="4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row>
    <row r="332" spans="1:54" x14ac:dyDescent="0.15">
      <c r="A332" s="41"/>
      <c r="B332" s="41"/>
      <c r="C332" s="41"/>
      <c r="D332" s="41"/>
      <c r="E332" s="41"/>
      <c r="F332" s="1"/>
      <c r="G332" s="1"/>
      <c r="H332" s="1"/>
      <c r="I332" s="1"/>
      <c r="J332" s="1"/>
      <c r="K332" s="41"/>
      <c r="L332" s="41"/>
      <c r="M332" s="41"/>
      <c r="N332" s="41"/>
      <c r="O332" s="41"/>
      <c r="P332" s="41"/>
      <c r="Q332" s="41"/>
      <c r="R332" s="41"/>
      <c r="S332" s="41"/>
      <c r="T332" s="4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row>
    <row r="333" spans="1:54" x14ac:dyDescent="0.15">
      <c r="A333" s="41"/>
      <c r="B333" s="41"/>
      <c r="C333" s="41"/>
      <c r="D333" s="41"/>
      <c r="E333" s="41"/>
      <c r="F333" s="41"/>
      <c r="G333" s="41"/>
      <c r="H333" s="41"/>
      <c r="I333" s="41"/>
      <c r="J333" s="41"/>
      <c r="K333" s="41"/>
      <c r="L333" s="41"/>
      <c r="M333" s="41"/>
      <c r="N333" s="41"/>
      <c r="O333" s="41"/>
      <c r="P333" s="41"/>
      <c r="Q333" s="41"/>
      <c r="R333" s="41"/>
      <c r="S333" s="41"/>
      <c r="T333" s="4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row>
    <row r="334" spans="1:54" x14ac:dyDescent="0.15">
      <c r="A334" s="41"/>
      <c r="B334" s="41"/>
      <c r="C334" s="41"/>
      <c r="D334" s="41"/>
      <c r="E334" s="41"/>
      <c r="F334" s="41"/>
      <c r="G334" s="41"/>
      <c r="H334" s="41"/>
      <c r="I334" s="41"/>
      <c r="J334" s="41"/>
      <c r="K334" s="41"/>
      <c r="L334" s="41"/>
      <c r="M334" s="41"/>
      <c r="N334" s="41"/>
      <c r="O334" s="41"/>
      <c r="P334" s="41"/>
      <c r="Q334" s="41"/>
      <c r="R334" s="41"/>
      <c r="S334" s="41"/>
      <c r="T334" s="4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row>
    <row r="335" spans="1:54" x14ac:dyDescent="0.15">
      <c r="A335" s="41"/>
      <c r="B335" s="41"/>
      <c r="C335" s="41"/>
      <c r="D335" s="41"/>
      <c r="E335" s="41"/>
      <c r="F335" s="41"/>
      <c r="G335" s="41"/>
      <c r="H335" s="41"/>
      <c r="I335" s="41"/>
      <c r="J335" s="41"/>
      <c r="K335" s="41"/>
      <c r="L335" s="41"/>
      <c r="M335" s="41"/>
      <c r="N335" s="41"/>
      <c r="O335" s="41"/>
      <c r="P335" s="41"/>
      <c r="Q335" s="41"/>
      <c r="R335" s="41"/>
      <c r="S335" s="41"/>
      <c r="T335" s="4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row>
    <row r="336" spans="1:54" x14ac:dyDescent="0.15">
      <c r="A336" s="41"/>
      <c r="B336" s="41"/>
      <c r="C336" s="41"/>
      <c r="D336" s="41"/>
      <c r="E336" s="41"/>
      <c r="F336" s="41"/>
      <c r="G336" s="41"/>
      <c r="H336" s="41"/>
      <c r="I336" s="41"/>
      <c r="J336" s="41"/>
      <c r="K336" s="41"/>
      <c r="L336" s="41"/>
      <c r="M336" s="41"/>
      <c r="N336" s="41"/>
      <c r="O336" s="41"/>
      <c r="P336" s="41"/>
      <c r="Q336" s="41"/>
      <c r="R336" s="41"/>
      <c r="S336" s="41"/>
      <c r="T336" s="4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row>
    <row r="337" spans="1:54" x14ac:dyDescent="0.15">
      <c r="A337" s="41"/>
      <c r="B337" s="41"/>
      <c r="C337" s="41"/>
      <c r="D337" s="41"/>
      <c r="E337" s="41"/>
      <c r="F337" s="41"/>
      <c r="G337" s="41"/>
      <c r="H337" s="41"/>
      <c r="I337" s="41"/>
      <c r="J337" s="41"/>
      <c r="K337" s="41"/>
      <c r="L337" s="41"/>
      <c r="M337" s="41"/>
      <c r="N337" s="41"/>
      <c r="O337" s="41"/>
      <c r="P337" s="41"/>
      <c r="Q337" s="41"/>
      <c r="R337" s="41"/>
      <c r="S337" s="41"/>
      <c r="T337" s="4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row>
    <row r="338" spans="1:54" x14ac:dyDescent="0.15">
      <c r="A338" s="41"/>
      <c r="B338" s="41"/>
      <c r="C338" s="41"/>
      <c r="D338" s="41"/>
      <c r="E338" s="41"/>
      <c r="F338" s="41"/>
      <c r="G338" s="41"/>
      <c r="H338" s="41"/>
      <c r="I338" s="41"/>
      <c r="J338" s="41"/>
      <c r="K338" s="41"/>
      <c r="L338" s="41"/>
      <c r="M338" s="41"/>
      <c r="N338" s="41"/>
      <c r="O338" s="41"/>
      <c r="P338" s="41"/>
      <c r="Q338" s="41"/>
      <c r="R338" s="41"/>
      <c r="S338" s="41"/>
      <c r="T338" s="4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row>
    <row r="339" spans="1:54" x14ac:dyDescent="0.15">
      <c r="A339" s="41"/>
      <c r="B339" s="41"/>
      <c r="C339" s="41"/>
      <c r="D339" s="41"/>
      <c r="E339" s="41"/>
      <c r="F339" s="41"/>
      <c r="G339" s="41"/>
      <c r="H339" s="41"/>
      <c r="I339" s="41"/>
      <c r="J339" s="41"/>
      <c r="K339" s="41"/>
      <c r="L339" s="41"/>
      <c r="M339" s="41"/>
      <c r="N339" s="41"/>
      <c r="O339" s="41"/>
      <c r="P339" s="41"/>
      <c r="Q339" s="41"/>
      <c r="R339" s="41"/>
      <c r="S339" s="41"/>
      <c r="T339" s="4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row>
    <row r="340" spans="1:54" x14ac:dyDescent="0.15">
      <c r="A340" s="41"/>
      <c r="B340" s="41"/>
      <c r="C340" s="41"/>
      <c r="D340" s="41"/>
      <c r="E340" s="41"/>
      <c r="F340" s="41"/>
      <c r="G340" s="41"/>
      <c r="H340" s="41"/>
      <c r="I340" s="41"/>
      <c r="J340" s="41"/>
      <c r="K340" s="41"/>
      <c r="L340" s="41"/>
      <c r="M340" s="41"/>
      <c r="N340" s="41"/>
      <c r="O340" s="41"/>
      <c r="P340" s="41"/>
      <c r="Q340" s="41"/>
      <c r="R340" s="41"/>
      <c r="S340" s="41"/>
      <c r="T340" s="4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row>
    <row r="341" spans="1:54" x14ac:dyDescent="0.15">
      <c r="A341" s="41"/>
      <c r="B341" s="41"/>
      <c r="C341" s="41"/>
      <c r="D341" s="41"/>
      <c r="E341" s="41"/>
      <c r="F341" s="41"/>
      <c r="G341" s="41"/>
      <c r="H341" s="41"/>
      <c r="I341" s="41"/>
      <c r="J341" s="41"/>
      <c r="K341" s="41"/>
      <c r="L341" s="41"/>
      <c r="M341" s="41"/>
      <c r="N341" s="41"/>
      <c r="O341" s="41"/>
      <c r="P341" s="41"/>
      <c r="Q341" s="41"/>
      <c r="R341" s="41"/>
      <c r="S341" s="41"/>
      <c r="T341" s="4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row>
    <row r="342" spans="1:54" x14ac:dyDescent="0.15">
      <c r="A342" s="41"/>
      <c r="B342" s="41"/>
      <c r="C342" s="41"/>
      <c r="D342" s="41"/>
      <c r="E342" s="41"/>
      <c r="F342" s="41"/>
      <c r="G342" s="41"/>
      <c r="H342" s="41"/>
      <c r="I342" s="41"/>
      <c r="J342" s="41"/>
      <c r="K342" s="41"/>
      <c r="L342" s="41"/>
      <c r="M342" s="41"/>
      <c r="N342" s="41"/>
      <c r="O342" s="41"/>
      <c r="P342" s="41"/>
      <c r="Q342" s="41"/>
      <c r="R342" s="41"/>
      <c r="S342" s="41"/>
      <c r="T342" s="4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row>
    <row r="343" spans="1:54" x14ac:dyDescent="0.15">
      <c r="A343" s="41"/>
      <c r="B343" s="41"/>
      <c r="C343" s="41"/>
      <c r="D343" s="41"/>
      <c r="E343" s="41"/>
      <c r="F343" s="41"/>
      <c r="G343" s="41"/>
      <c r="H343" s="41"/>
      <c r="I343" s="41"/>
      <c r="J343" s="41"/>
      <c r="K343" s="41"/>
      <c r="L343" s="41"/>
      <c r="M343" s="41"/>
      <c r="N343" s="41"/>
      <c r="O343" s="41"/>
      <c r="P343" s="41"/>
      <c r="Q343" s="41"/>
      <c r="R343" s="41"/>
      <c r="S343" s="41"/>
      <c r="T343" s="4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row>
    <row r="344" spans="1:54" x14ac:dyDescent="0.15">
      <c r="A344" s="41"/>
      <c r="B344" s="41"/>
      <c r="C344" s="41"/>
      <c r="D344" s="41"/>
      <c r="E344" s="41"/>
      <c r="F344" s="41"/>
      <c r="G344" s="41"/>
      <c r="H344" s="41"/>
      <c r="I344" s="41"/>
      <c r="J344" s="41"/>
      <c r="K344" s="41"/>
      <c r="L344" s="41"/>
      <c r="M344" s="41"/>
      <c r="N344" s="41"/>
      <c r="O344" s="41"/>
      <c r="P344" s="41"/>
      <c r="Q344" s="41"/>
      <c r="R344" s="41"/>
      <c r="S344" s="41"/>
      <c r="T344" s="4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row>
    <row r="345" spans="1:54" x14ac:dyDescent="0.15">
      <c r="A345" s="41"/>
      <c r="B345" s="41"/>
      <c r="C345" s="41"/>
      <c r="D345" s="41"/>
      <c r="E345" s="41"/>
      <c r="F345" s="41"/>
      <c r="G345" s="41"/>
      <c r="H345" s="41"/>
      <c r="I345" s="41"/>
      <c r="J345" s="41"/>
      <c r="K345" s="41"/>
      <c r="L345" s="41"/>
      <c r="M345" s="41"/>
      <c r="N345" s="41"/>
      <c r="O345" s="41"/>
      <c r="P345" s="41"/>
      <c r="Q345" s="41"/>
      <c r="R345" s="41"/>
      <c r="S345" s="41"/>
      <c r="T345" s="4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row>
    <row r="346" spans="1:54" x14ac:dyDescent="0.15">
      <c r="A346" s="41"/>
      <c r="B346" s="41"/>
      <c r="C346" s="41"/>
      <c r="D346" s="41"/>
      <c r="E346" s="41"/>
      <c r="F346" s="41"/>
      <c r="G346" s="41"/>
      <c r="H346" s="41"/>
      <c r="I346" s="41"/>
      <c r="J346" s="41"/>
      <c r="K346" s="41"/>
      <c r="L346" s="41"/>
      <c r="M346" s="41"/>
      <c r="N346" s="41"/>
      <c r="O346" s="41"/>
      <c r="P346" s="41"/>
      <c r="Q346" s="41"/>
      <c r="R346" s="41"/>
      <c r="S346" s="41"/>
      <c r="T346" s="4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row>
    <row r="347" spans="1:54" x14ac:dyDescent="0.15">
      <c r="A347" s="41"/>
      <c r="B347" s="41"/>
      <c r="C347" s="41"/>
      <c r="D347" s="41"/>
      <c r="E347" s="41"/>
      <c r="F347" s="41"/>
      <c r="G347" s="41"/>
      <c r="H347" s="41"/>
      <c r="I347" s="41"/>
      <c r="J347" s="41"/>
      <c r="K347" s="41"/>
      <c r="L347" s="41"/>
      <c r="M347" s="41"/>
      <c r="N347" s="41"/>
      <c r="O347" s="41"/>
      <c r="P347" s="41"/>
      <c r="Q347" s="41"/>
      <c r="R347" s="41"/>
      <c r="S347" s="41"/>
      <c r="T347" s="4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row>
    <row r="348" spans="1:54" x14ac:dyDescent="0.15">
      <c r="A348" s="41"/>
      <c r="B348" s="41"/>
      <c r="C348" s="41"/>
      <c r="D348" s="41"/>
      <c r="E348" s="41"/>
      <c r="F348" s="41"/>
      <c r="G348" s="41"/>
      <c r="H348" s="41"/>
      <c r="I348" s="41"/>
      <c r="J348" s="41"/>
      <c r="K348" s="41"/>
      <c r="L348" s="41"/>
      <c r="M348" s="41"/>
      <c r="N348" s="41"/>
      <c r="O348" s="41"/>
      <c r="P348" s="41"/>
      <c r="Q348" s="41"/>
      <c r="R348" s="41"/>
      <c r="S348" s="41"/>
      <c r="T348" s="4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row>
    <row r="349" spans="1:54" x14ac:dyDescent="0.15">
      <c r="A349" s="41"/>
      <c r="B349" s="41"/>
      <c r="C349" s="41"/>
      <c r="D349" s="41"/>
      <c r="E349" s="41"/>
      <c r="F349" s="41"/>
      <c r="G349" s="41"/>
      <c r="H349" s="41"/>
      <c r="I349" s="41"/>
      <c r="J349" s="41"/>
      <c r="K349" s="41"/>
      <c r="L349" s="41"/>
      <c r="M349" s="41"/>
      <c r="N349" s="41"/>
      <c r="O349" s="41"/>
      <c r="P349" s="41"/>
      <c r="Q349" s="41"/>
      <c r="R349" s="41"/>
      <c r="S349" s="41"/>
      <c r="T349" s="4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row>
    <row r="350" spans="1:54" x14ac:dyDescent="0.15">
      <c r="A350" s="41"/>
      <c r="B350" s="41"/>
      <c r="C350" s="41"/>
      <c r="D350" s="41"/>
      <c r="E350" s="41"/>
      <c r="F350" s="41"/>
      <c r="G350" s="41"/>
      <c r="H350" s="41"/>
      <c r="I350" s="41"/>
      <c r="J350" s="41"/>
      <c r="K350" s="41"/>
      <c r="L350" s="41"/>
      <c r="M350" s="41"/>
      <c r="N350" s="41"/>
      <c r="O350" s="41"/>
      <c r="P350" s="41"/>
      <c r="Q350" s="41"/>
      <c r="R350" s="41"/>
      <c r="S350" s="41"/>
      <c r="T350" s="4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row>
    <row r="351" spans="1:54" x14ac:dyDescent="0.15">
      <c r="A351" s="41"/>
      <c r="B351" s="41"/>
      <c r="C351" s="41"/>
      <c r="D351" s="41"/>
      <c r="E351" s="41"/>
      <c r="F351" s="41"/>
      <c r="G351" s="41"/>
      <c r="H351" s="41"/>
      <c r="I351" s="41"/>
      <c r="J351" s="41"/>
      <c r="K351" s="41"/>
      <c r="L351" s="41"/>
      <c r="M351" s="41"/>
      <c r="N351" s="41"/>
      <c r="O351" s="41"/>
      <c r="P351" s="41"/>
      <c r="Q351" s="41"/>
      <c r="R351" s="41"/>
      <c r="S351" s="41"/>
      <c r="T351" s="4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row>
    <row r="352" spans="1:54" x14ac:dyDescent="0.15">
      <c r="A352" s="41"/>
      <c r="B352" s="41"/>
      <c r="C352" s="41"/>
      <c r="D352" s="41"/>
      <c r="E352" s="41"/>
      <c r="F352" s="41"/>
      <c r="G352" s="41"/>
      <c r="H352" s="41"/>
      <c r="I352" s="41"/>
      <c r="J352" s="41"/>
      <c r="K352" s="41"/>
      <c r="L352" s="41"/>
      <c r="M352" s="41"/>
      <c r="N352" s="41"/>
      <c r="O352" s="41"/>
      <c r="P352" s="41"/>
      <c r="Q352" s="41"/>
      <c r="R352" s="41"/>
      <c r="S352" s="41"/>
      <c r="T352" s="4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row>
    <row r="353" spans="1:54" x14ac:dyDescent="0.15">
      <c r="A353" s="41"/>
      <c r="B353" s="41"/>
      <c r="C353" s="41"/>
      <c r="D353" s="41"/>
      <c r="E353" s="41"/>
      <c r="F353" s="41"/>
      <c r="G353" s="41"/>
      <c r="H353" s="41"/>
      <c r="I353" s="41"/>
      <c r="J353" s="41"/>
      <c r="K353" s="41"/>
      <c r="L353" s="41"/>
      <c r="M353" s="41"/>
      <c r="N353" s="41"/>
      <c r="O353" s="41"/>
      <c r="P353" s="41"/>
      <c r="Q353" s="41"/>
      <c r="R353" s="41"/>
      <c r="S353" s="41"/>
      <c r="T353" s="4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row>
    <row r="354" spans="1:54" x14ac:dyDescent="0.15">
      <c r="A354" s="41"/>
      <c r="B354" s="41"/>
      <c r="C354" s="41"/>
      <c r="D354" s="41"/>
      <c r="E354" s="41"/>
      <c r="F354" s="41"/>
      <c r="G354" s="41"/>
      <c r="H354" s="41"/>
      <c r="I354" s="41"/>
      <c r="J354" s="41"/>
      <c r="K354" s="41"/>
      <c r="L354" s="41"/>
      <c r="M354" s="41"/>
      <c r="N354" s="41"/>
      <c r="O354" s="41"/>
      <c r="P354" s="41"/>
      <c r="Q354" s="41"/>
      <c r="R354" s="41"/>
      <c r="S354" s="41"/>
      <c r="T354" s="4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row>
    <row r="355" spans="1:54" x14ac:dyDescent="0.15">
      <c r="A355" s="41"/>
      <c r="B355" s="41"/>
      <c r="C355" s="41"/>
      <c r="D355" s="41"/>
      <c r="E355" s="42">
        <f>+E20</f>
        <v>67000</v>
      </c>
      <c r="F355" s="42">
        <f>+E355+F20</f>
        <v>67000</v>
      </c>
      <c r="G355" s="42" t="e">
        <f>+F355+#REF!</f>
        <v>#REF!</v>
      </c>
      <c r="H355" s="42" t="e">
        <f>+G355+G20</f>
        <v>#REF!</v>
      </c>
      <c r="I355" s="42" t="e">
        <f>+H355+#REF!</f>
        <v>#REF!</v>
      </c>
      <c r="J355" s="42" t="e">
        <f>+I355+J20</f>
        <v>#REF!</v>
      </c>
      <c r="K355" s="42" t="e">
        <f>+J355+#REF!</f>
        <v>#REF!</v>
      </c>
      <c r="L355" s="42" t="e">
        <f>+K355+L20</f>
        <v>#REF!</v>
      </c>
      <c r="M355" s="42" t="e">
        <f>+L355+#REF!</f>
        <v>#REF!</v>
      </c>
      <c r="N355" s="42" t="e">
        <f>+M355+I20</f>
        <v>#REF!</v>
      </c>
      <c r="O355" s="42" t="e">
        <f>+N355+#REF!</f>
        <v>#REF!</v>
      </c>
      <c r="P355" s="42" t="e">
        <f>+O355+P20</f>
        <v>#REF!</v>
      </c>
      <c r="Q355" s="42"/>
      <c r="R355" s="41"/>
      <c r="S355" s="41"/>
      <c r="T355" s="4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row>
    <row r="356" spans="1:54"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row>
    <row r="357" spans="1:54"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row>
    <row r="358" spans="1:54"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row>
    <row r="359" spans="1:54"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row>
    <row r="360" spans="1:54"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row>
    <row r="361" spans="1:54"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row>
    <row r="362" spans="1:54"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row>
    <row r="363" spans="1:54"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row>
    <row r="364" spans="1:54"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row>
    <row r="365" spans="1:54"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row>
    <row r="366" spans="1:54"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row>
    <row r="367" spans="1:54"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row>
    <row r="368" spans="1:54"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row>
    <row r="369" spans="1:54"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row>
    <row r="370" spans="1:54"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row>
    <row r="371" spans="1:54"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row>
    <row r="372" spans="1:54"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row>
    <row r="373" spans="1:54"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row>
    <row r="374" spans="1:54"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row>
    <row r="375" spans="1:54"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row>
    <row r="376" spans="1:54"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row>
    <row r="377" spans="1:54"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row>
    <row r="378" spans="1:54"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row>
    <row r="379" spans="1:54"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row>
    <row r="380" spans="1:54"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row>
    <row r="381" spans="1:54"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row>
    <row r="382" spans="1:54"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row>
    <row r="383" spans="1:54"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row>
    <row r="384" spans="1:54"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row>
  </sheetData>
  <sheetProtection sheet="1" objects="1" scenarios="1"/>
  <mergeCells count="22">
    <mergeCell ref="P158:Q158"/>
    <mergeCell ref="B2:C2"/>
    <mergeCell ref="P108:Q108"/>
    <mergeCell ref="F191:O191"/>
    <mergeCell ref="I2:M2"/>
    <mergeCell ref="F106:O106"/>
    <mergeCell ref="D2:H2"/>
    <mergeCell ref="J108:K108"/>
    <mergeCell ref="M108:N108"/>
    <mergeCell ref="G158:H158"/>
    <mergeCell ref="J158:K158"/>
    <mergeCell ref="F16:K16"/>
    <mergeCell ref="G108:H108"/>
    <mergeCell ref="M158:N158"/>
    <mergeCell ref="P246:Q246"/>
    <mergeCell ref="G193:H193"/>
    <mergeCell ref="J193:K193"/>
    <mergeCell ref="M193:N193"/>
    <mergeCell ref="P193:Q193"/>
    <mergeCell ref="G246:H246"/>
    <mergeCell ref="J246:K246"/>
    <mergeCell ref="M246:N246"/>
  </mergeCells>
  <phoneticPr fontId="2" type="noConversion"/>
  <hyperlinks>
    <hyperlink ref="M4" location="'f'!A1" display="siguiente ►" xr:uid="{00000000-0004-0000-2400-000000000000}"/>
    <hyperlink ref="I4" location="d!A1" display="◄ ir anterior" xr:uid="{00000000-0004-0000-2400-000001000000}"/>
    <hyperlink ref="H4" location="'1'!A1" display="◄ ir inicio" xr:uid="{00000000-0004-0000-2400-000002000000}"/>
    <hyperlink ref="J4" location="'6a'!A1" display="◄ ingresos 5" xr:uid="{00000000-0004-0000-2400-000003000000}"/>
    <hyperlink ref="L4" location="FIN!A1" display="◄ ir a FIN" xr:uid="{00000000-0004-0000-2400-000004000000}"/>
    <hyperlink ref="K4" location="'6b'!A1" display="◄ gastos 5" xr:uid="{00000000-0004-0000-2400-000005000000}"/>
  </hyperlinks>
  <pageMargins left="0.75" right="0.75" top="1" bottom="1" header="0" footer="0"/>
  <rowBreaks count="1" manualBreakCount="1">
    <brk id="78" min="1" max="19" man="1"/>
  </rowBreaks>
  <drawing r:id="rId1"/>
  <legacyDrawing r:id="rId2"/>
  <extLst>
    <ext xmlns:mx="http://schemas.microsoft.com/office/mac/excel/2008/main" uri="http://schemas.microsoft.com/office/mac/excel/2008/main">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indexed="13"/>
    <pageSetUpPr fitToPage="1"/>
  </sheetPr>
  <dimension ref="A1:AX281"/>
  <sheetViews>
    <sheetView showZeros="0" zoomScale="65" zoomScaleNormal="75" zoomScalePageLayoutView="75" workbookViewId="0">
      <pane xSplit="3" ySplit="4" topLeftCell="D5" activePane="bottomRight" state="frozen"/>
      <selection pane="topRight" activeCell="D1" sqref="D1"/>
      <selection pane="bottomLeft" activeCell="A6" sqref="A6"/>
      <selection pane="bottomRight" activeCell="S224" sqref="S224"/>
    </sheetView>
  </sheetViews>
  <sheetFormatPr baseColWidth="10" defaultRowHeight="13" x14ac:dyDescent="0.15"/>
  <cols>
    <col min="1" max="1" width="3.83203125" customWidth="1"/>
    <col min="2" max="2" width="4.5" customWidth="1"/>
    <col min="3" max="3" width="31.6640625" customWidth="1"/>
    <col min="4" max="4" width="6" customWidth="1"/>
    <col min="5" max="9" width="14.6640625" customWidth="1"/>
    <col min="10" max="10" width="15.6640625" customWidth="1"/>
    <col min="11" max="11" width="14.6640625" customWidth="1"/>
    <col min="12" max="12" width="15.6640625" customWidth="1"/>
    <col min="13" max="16" width="14.6640625" customWidth="1"/>
    <col min="17" max="17" width="16.83203125" customWidth="1"/>
    <col min="18" max="18" width="14" customWidth="1"/>
    <col min="19" max="19" width="6.33203125" customWidth="1"/>
  </cols>
  <sheetData>
    <row r="1" spans="1:50" ht="5" customHeight="1" thickBot="1" x14ac:dyDescent="0.25">
      <c r="A1" s="4"/>
      <c r="B1" s="4"/>
      <c r="C1" s="4"/>
      <c r="D1" s="4"/>
      <c r="E1" s="4"/>
      <c r="F1" s="4"/>
      <c r="G1" s="4"/>
      <c r="H1" s="4"/>
      <c r="I1" s="255"/>
      <c r="J1" s="255"/>
      <c r="K1" s="255"/>
      <c r="L1" s="255"/>
      <c r="M1" s="255"/>
      <c r="N1" s="255"/>
      <c r="O1" s="255"/>
      <c r="P1" s="255"/>
      <c r="Q1" s="255"/>
      <c r="R1" s="255"/>
      <c r="S1" s="4"/>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row>
    <row r="2" spans="1:50" ht="27" customHeight="1" thickTop="1" thickBot="1" x14ac:dyDescent="0.2">
      <c r="A2" s="4"/>
      <c r="B2" s="259"/>
      <c r="C2" s="1225" t="str">
        <f>a!B2</f>
        <v>CAED GESTION</v>
      </c>
      <c r="D2" s="2325" t="str">
        <f>a!D2</f>
        <v>PLAN de NEGOCIO</v>
      </c>
      <c r="E2" s="2325"/>
      <c r="F2" s="2325"/>
      <c r="G2" s="2325"/>
      <c r="H2" s="2325"/>
      <c r="I2" s="2558" t="s">
        <v>1457</v>
      </c>
      <c r="J2" s="2558"/>
      <c r="K2" s="2558"/>
      <c r="L2" s="2558"/>
      <c r="M2" s="2559"/>
      <c r="N2" s="94"/>
      <c r="O2" s="94"/>
      <c r="P2" s="256"/>
      <c r="Q2" s="256"/>
      <c r="R2" s="256"/>
      <c r="S2" s="4"/>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row>
    <row r="3" spans="1:50" ht="5" customHeight="1" thickBot="1" x14ac:dyDescent="0.2">
      <c r="A3" s="4"/>
      <c r="B3" s="4"/>
      <c r="C3" s="4"/>
      <c r="D3" s="4"/>
      <c r="E3" s="4"/>
      <c r="F3" s="4"/>
      <c r="G3" s="4"/>
      <c r="H3" s="4"/>
      <c r="I3" s="4"/>
      <c r="J3" s="4"/>
      <c r="K3" s="4"/>
      <c r="L3" s="4"/>
      <c r="M3" s="4"/>
      <c r="N3" s="4"/>
      <c r="O3" s="4"/>
      <c r="P3" s="4"/>
      <c r="Q3" s="4"/>
      <c r="R3" s="4"/>
      <c r="S3" s="4"/>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row>
    <row r="4" spans="1:50" ht="16.5" customHeight="1" thickBot="1" x14ac:dyDescent="0.25">
      <c r="A4" s="4"/>
      <c r="B4" s="4"/>
      <c r="C4" s="4"/>
      <c r="D4" s="4"/>
      <c r="E4" s="4"/>
      <c r="F4" s="4"/>
      <c r="G4" s="4"/>
      <c r="H4" s="2023" t="s">
        <v>1428</v>
      </c>
      <c r="I4" s="2014" t="s">
        <v>565</v>
      </c>
      <c r="J4" s="2025" t="s">
        <v>570</v>
      </c>
      <c r="K4" s="2025" t="s">
        <v>571</v>
      </c>
      <c r="L4" s="2021" t="s">
        <v>569</v>
      </c>
      <c r="M4" s="2020" t="s">
        <v>96</v>
      </c>
      <c r="N4" s="4"/>
      <c r="O4" s="4"/>
      <c r="P4" s="4"/>
      <c r="Q4" s="4"/>
      <c r="R4" s="4"/>
      <c r="S4" s="4"/>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row>
    <row r="5" spans="1:50" ht="5" customHeight="1" x14ac:dyDescent="0.15">
      <c r="A5" s="4"/>
      <c r="B5" s="4"/>
      <c r="C5" s="4"/>
      <c r="D5" s="4"/>
      <c r="E5" s="4"/>
      <c r="F5" s="4"/>
      <c r="G5" s="4"/>
      <c r="H5" s="4"/>
      <c r="I5" s="4"/>
      <c r="J5" s="4"/>
      <c r="K5" s="4"/>
      <c r="L5" s="4"/>
      <c r="M5" s="4"/>
      <c r="N5" s="4"/>
      <c r="O5" s="4"/>
      <c r="P5" s="4"/>
      <c r="Q5" s="4"/>
      <c r="R5" s="4"/>
      <c r="S5" s="4"/>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row>
    <row r="6" spans="1:50" ht="9.75" customHeight="1" x14ac:dyDescent="0.2">
      <c r="A6" s="4"/>
      <c r="B6" s="4"/>
      <c r="C6" s="2106"/>
      <c r="D6" s="2106"/>
      <c r="E6" s="16"/>
      <c r="F6" s="16"/>
      <c r="G6" s="16"/>
      <c r="H6" s="16"/>
      <c r="I6" s="4"/>
      <c r="J6" s="4"/>
      <c r="K6" s="4"/>
      <c r="L6" s="4"/>
      <c r="M6" s="4"/>
      <c r="N6" s="4"/>
      <c r="O6" s="4"/>
      <c r="P6" s="4"/>
      <c r="Q6" s="4"/>
      <c r="R6" s="4"/>
      <c r="S6" s="4"/>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row>
    <row r="7" spans="1:50" ht="4.5" customHeight="1" x14ac:dyDescent="0.2">
      <c r="A7" s="4"/>
      <c r="B7" s="4"/>
      <c r="C7" s="2108"/>
      <c r="D7" s="2106"/>
      <c r="E7" s="16"/>
      <c r="F7" s="16"/>
      <c r="G7" s="16"/>
      <c r="H7" s="16"/>
      <c r="I7" s="4"/>
      <c r="J7" s="4"/>
      <c r="K7" s="4"/>
      <c r="L7" s="4"/>
      <c r="M7" s="4"/>
      <c r="N7" s="4"/>
      <c r="O7" s="4"/>
      <c r="P7" s="4"/>
      <c r="Q7" s="4"/>
      <c r="R7" s="4"/>
      <c r="S7" s="4"/>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row>
    <row r="8" spans="1:50" ht="16.5" customHeight="1" x14ac:dyDescent="0.2">
      <c r="A8" s="4"/>
      <c r="B8" s="4"/>
      <c r="C8" s="2109"/>
      <c r="D8" s="16"/>
      <c r="E8" s="16"/>
      <c r="F8" s="16"/>
      <c r="G8" s="16"/>
      <c r="H8" s="16"/>
      <c r="I8" s="4"/>
      <c r="J8" s="4"/>
      <c r="K8" s="4"/>
      <c r="L8" s="4"/>
      <c r="M8" s="4"/>
      <c r="N8" s="4"/>
      <c r="O8" s="4"/>
      <c r="P8" s="4"/>
      <c r="Q8" s="4"/>
      <c r="R8" s="4"/>
      <c r="S8" s="4"/>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row>
    <row r="9" spans="1:50" ht="18" customHeight="1" x14ac:dyDescent="0.2">
      <c r="A9" s="4"/>
      <c r="B9" s="4"/>
      <c r="C9" s="2109"/>
      <c r="D9" s="2108"/>
      <c r="E9" s="16"/>
      <c r="F9" s="16"/>
      <c r="G9" s="16"/>
      <c r="H9" s="16"/>
      <c r="I9" s="4"/>
      <c r="J9" s="4"/>
      <c r="K9" s="4"/>
      <c r="L9" s="4"/>
      <c r="M9" s="4"/>
      <c r="N9" s="4"/>
      <c r="O9" s="4"/>
      <c r="P9" s="4"/>
      <c r="Q9" s="4"/>
      <c r="R9" s="4"/>
      <c r="S9" s="4"/>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row>
    <row r="10" spans="1:50" ht="42.75" customHeight="1" x14ac:dyDescent="0.15">
      <c r="A10" s="4"/>
      <c r="B10" s="4"/>
      <c r="C10" s="16"/>
      <c r="D10" s="16"/>
      <c r="E10" s="16"/>
      <c r="F10" s="16"/>
      <c r="G10" s="16"/>
      <c r="H10" s="16"/>
      <c r="I10" s="4"/>
      <c r="J10" s="4"/>
      <c r="K10" s="4"/>
      <c r="L10" s="4"/>
      <c r="M10" s="4"/>
      <c r="N10" s="4"/>
      <c r="O10" s="4"/>
      <c r="P10" s="4"/>
      <c r="Q10" s="4"/>
      <c r="R10" s="4"/>
      <c r="S10" s="4"/>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row>
    <row r="11" spans="1:50" ht="9.75" customHeight="1" x14ac:dyDescent="0.15">
      <c r="A11" s="4"/>
      <c r="B11" s="16"/>
      <c r="C11" s="16"/>
      <c r="D11" s="16"/>
      <c r="E11" s="16"/>
      <c r="F11" s="16"/>
      <c r="G11" s="16"/>
      <c r="H11" s="16"/>
      <c r="I11" s="4"/>
      <c r="J11" s="4"/>
      <c r="K11" s="4"/>
      <c r="L11" s="4"/>
      <c r="M11" s="4"/>
      <c r="N11" s="4"/>
      <c r="O11" s="4"/>
      <c r="P11" s="4"/>
      <c r="Q11" s="4"/>
      <c r="R11" s="4"/>
      <c r="S11" s="4"/>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row>
    <row r="12" spans="1:50" ht="18.75" customHeight="1" x14ac:dyDescent="0.2">
      <c r="A12" s="4"/>
      <c r="B12" s="4"/>
      <c r="C12" s="258"/>
      <c r="D12" s="258"/>
      <c r="E12" s="4"/>
      <c r="F12" s="4"/>
      <c r="G12" s="4"/>
      <c r="H12" s="4"/>
      <c r="I12" s="4"/>
      <c r="J12" s="4"/>
      <c r="K12" s="4"/>
      <c r="L12" s="4"/>
      <c r="M12" s="4"/>
      <c r="N12" s="4"/>
      <c r="O12" s="4"/>
      <c r="P12" s="4"/>
      <c r="Q12" s="4"/>
      <c r="R12" s="4"/>
      <c r="S12" s="4"/>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row>
    <row r="13" spans="1:50" ht="20" customHeight="1" x14ac:dyDescent="0.15">
      <c r="A13" s="4"/>
      <c r="B13" s="1311"/>
      <c r="C13" s="1294"/>
      <c r="D13" s="1294"/>
      <c r="E13" s="1294"/>
      <c r="F13" s="1294"/>
      <c r="G13" s="1294"/>
      <c r="H13" s="1294"/>
      <c r="I13" s="1294"/>
      <c r="J13" s="1294"/>
      <c r="K13" s="1294"/>
      <c r="L13" s="1294"/>
      <c r="M13" s="1294"/>
      <c r="N13" s="1295"/>
      <c r="O13" s="135"/>
      <c r="P13" s="135"/>
      <c r="Q13" s="135"/>
      <c r="R13" s="135"/>
      <c r="S13" s="4"/>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row>
    <row r="14" spans="1:50" ht="20" x14ac:dyDescent="0.2">
      <c r="A14" s="19">
        <v>1</v>
      </c>
      <c r="B14" s="1250"/>
      <c r="C14" s="20" t="str">
        <f>$C$2</f>
        <v>CAED GESTION</v>
      </c>
      <c r="D14" s="20"/>
      <c r="E14" s="20"/>
      <c r="F14" s="2875" t="s">
        <v>1460</v>
      </c>
      <c r="G14" s="2875"/>
      <c r="H14" s="2875"/>
      <c r="I14" s="2875"/>
      <c r="J14" s="2875"/>
      <c r="K14" s="1832"/>
      <c r="L14" s="1832"/>
      <c r="M14" s="1832"/>
      <c r="N14" s="1859"/>
      <c r="O14" s="1834"/>
      <c r="P14" s="1835"/>
      <c r="Q14" s="1353"/>
      <c r="R14" s="1353"/>
      <c r="S14" s="4"/>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row>
    <row r="15" spans="1:50" ht="20" customHeight="1" x14ac:dyDescent="0.15">
      <c r="A15" s="4"/>
      <c r="B15" s="1250"/>
      <c r="C15" s="22"/>
      <c r="D15" s="22"/>
      <c r="E15" s="22"/>
      <c r="F15" s="22"/>
      <c r="G15" s="22"/>
      <c r="H15" s="22"/>
      <c r="I15" s="22"/>
      <c r="J15" s="22"/>
      <c r="K15" s="22"/>
      <c r="L15" s="22"/>
      <c r="M15" s="22"/>
      <c r="N15" s="1297"/>
      <c r="O15" s="135"/>
      <c r="P15" s="135"/>
      <c r="Q15" s="135"/>
      <c r="R15" s="135"/>
      <c r="S15" s="4"/>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row>
    <row r="16" spans="1:50" ht="15.75" customHeight="1" x14ac:dyDescent="0.2">
      <c r="A16" s="4"/>
      <c r="B16" s="1250"/>
      <c r="C16" s="34" t="s">
        <v>454</v>
      </c>
      <c r="D16" s="48"/>
      <c r="E16" s="2099">
        <f>e!$E$108</f>
        <v>2023</v>
      </c>
      <c r="F16" s="1839"/>
      <c r="G16" s="2099">
        <f>'t5'!$G$91</f>
        <v>2024</v>
      </c>
      <c r="H16" s="1839"/>
      <c r="I16" s="2099">
        <f>'t5'!$H$91</f>
        <v>2025</v>
      </c>
      <c r="J16" s="1839"/>
      <c r="K16" s="2099">
        <f>'t5'!$I$91</f>
        <v>2026</v>
      </c>
      <c r="L16" s="1839"/>
      <c r="M16" s="2099">
        <f>'t5'!$J$91</f>
        <v>2027</v>
      </c>
      <c r="N16" s="1855"/>
      <c r="O16" s="1871"/>
      <c r="P16" s="1871"/>
      <c r="Q16" s="1872"/>
      <c r="R16" s="1873"/>
      <c r="S16" s="4"/>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row>
    <row r="17" spans="1:50" ht="9.75" customHeight="1" x14ac:dyDescent="0.2">
      <c r="A17" s="4"/>
      <c r="B17" s="1313"/>
      <c r="C17" s="2"/>
      <c r="D17" s="2"/>
      <c r="E17" s="2"/>
      <c r="F17" s="2"/>
      <c r="G17" s="2"/>
      <c r="H17" s="2"/>
      <c r="I17" s="2"/>
      <c r="J17" s="2"/>
      <c r="K17" s="2"/>
      <c r="L17" s="2"/>
      <c r="M17" s="2"/>
      <c r="N17" s="1258"/>
      <c r="O17" s="4"/>
      <c r="P17" s="4"/>
      <c r="Q17" s="4"/>
      <c r="R17" s="4"/>
      <c r="S17" s="4"/>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row>
    <row r="18" spans="1:50" ht="16.5" customHeight="1" x14ac:dyDescent="0.15">
      <c r="A18" s="4"/>
      <c r="B18" s="1250"/>
      <c r="C18" s="30" t="s">
        <v>457</v>
      </c>
      <c r="D18" s="30"/>
      <c r="E18" s="279">
        <f>'t5'!F13</f>
        <v>81070</v>
      </c>
      <c r="F18" s="2096">
        <f>IF(E$20=0,0,E18/E$20)</f>
        <v>0.57467923725809877</v>
      </c>
      <c r="G18" s="279">
        <f>'t5'!G13</f>
        <v>85123.5</v>
      </c>
      <c r="H18" s="2096">
        <f>IF(G$20=0,0,G18/G$20)</f>
        <v>1</v>
      </c>
      <c r="I18" s="279">
        <f>'t5'!H13</f>
        <v>87677.205000000002</v>
      </c>
      <c r="J18" s="2096">
        <f>IF(I$20=0,0,I18/I$20)</f>
        <v>1</v>
      </c>
      <c r="K18" s="279">
        <f>'t5'!I13</f>
        <v>90307.52115</v>
      </c>
      <c r="L18" s="2096">
        <f>IF(K$20=0,0,K18/K$20)</f>
        <v>1</v>
      </c>
      <c r="M18" s="279">
        <f>'t5'!J13</f>
        <v>94822.897207500006</v>
      </c>
      <c r="N18" s="2097">
        <f>IF(M$20=0,0,M18/M$20)</f>
        <v>1</v>
      </c>
      <c r="O18" s="1874"/>
      <c r="P18" s="1874"/>
      <c r="Q18" s="1875"/>
      <c r="R18" s="1357"/>
      <c r="S18" s="4"/>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row>
    <row r="19" spans="1:50" ht="16.5" customHeight="1" x14ac:dyDescent="0.15">
      <c r="A19" s="4"/>
      <c r="B19" s="1250"/>
      <c r="C19" s="30" t="s">
        <v>1534</v>
      </c>
      <c r="D19" s="30"/>
      <c r="E19" s="279">
        <f>'t5'!F23</f>
        <v>60000</v>
      </c>
      <c r="F19" s="2096">
        <f>IF(E$20=0,0,E19/E$20)</f>
        <v>0.42532076274190117</v>
      </c>
      <c r="G19" s="279">
        <f>'t5'!G23</f>
        <v>0</v>
      </c>
      <c r="H19" s="2096">
        <f>IF(G$20=0,0,G19/G$20)</f>
        <v>0</v>
      </c>
      <c r="I19" s="279">
        <f>'t5'!H23</f>
        <v>0</v>
      </c>
      <c r="J19" s="2096">
        <f>IF(I$20=0,0,I19/I$20)</f>
        <v>0</v>
      </c>
      <c r="K19" s="279">
        <f>'t5'!I23</f>
        <v>0</v>
      </c>
      <c r="L19" s="2096">
        <f>IF(K$20=0,0,K19/K$20)</f>
        <v>0</v>
      </c>
      <c r="M19" s="279">
        <f>'t5'!J23</f>
        <v>0</v>
      </c>
      <c r="N19" s="2097">
        <f>IF(M$20=0,0,M19/M$20)</f>
        <v>0</v>
      </c>
      <c r="O19" s="1874"/>
      <c r="P19" s="1874"/>
      <c r="Q19" s="1874"/>
      <c r="R19" s="1356"/>
      <c r="S19" s="4"/>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row>
    <row r="20" spans="1:50" ht="25.5" customHeight="1" x14ac:dyDescent="0.2">
      <c r="A20" s="4"/>
      <c r="B20" s="1250"/>
      <c r="C20" s="283" t="s">
        <v>455</v>
      </c>
      <c r="D20" s="30"/>
      <c r="E20" s="267">
        <f>SUM(E18:E19)</f>
        <v>141070</v>
      </c>
      <c r="F20" s="37"/>
      <c r="G20" s="267">
        <f>SUM(G18:G19)</f>
        <v>85123.5</v>
      </c>
      <c r="H20" s="37"/>
      <c r="I20" s="267">
        <f>SUM(I18:I19)</f>
        <v>87677.205000000002</v>
      </c>
      <c r="J20" s="37"/>
      <c r="K20" s="267">
        <f>SUM(K18:K19)</f>
        <v>90307.52115</v>
      </c>
      <c r="L20" s="37"/>
      <c r="M20" s="267">
        <f>SUM(M18:M19)</f>
        <v>94822.897207500006</v>
      </c>
      <c r="N20" s="2098"/>
      <c r="O20" s="1837"/>
      <c r="P20" s="1837"/>
      <c r="Q20" s="1837"/>
      <c r="R20" s="1357"/>
      <c r="S20" s="4"/>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row>
    <row r="21" spans="1:50" ht="20" customHeight="1" x14ac:dyDescent="0.15">
      <c r="A21" s="4"/>
      <c r="B21" s="1250"/>
      <c r="C21" s="30"/>
      <c r="D21" s="30"/>
      <c r="E21" s="38"/>
      <c r="F21" s="37"/>
      <c r="G21" s="38"/>
      <c r="H21" s="37"/>
      <c r="I21" s="38"/>
      <c r="J21" s="37"/>
      <c r="K21" s="38"/>
      <c r="L21" s="37"/>
      <c r="M21" s="38"/>
      <c r="N21" s="2098"/>
      <c r="O21" s="1837"/>
      <c r="P21" s="1837"/>
      <c r="Q21" s="1357"/>
      <c r="R21" s="1357"/>
      <c r="S21" s="4"/>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row>
    <row r="22" spans="1:50" ht="16.5" customHeight="1" x14ac:dyDescent="0.2">
      <c r="A22" s="4"/>
      <c r="B22" s="1250"/>
      <c r="C22" s="34" t="s">
        <v>456</v>
      </c>
      <c r="D22" s="282"/>
      <c r="E22" s="267">
        <f>SUM(E24:E45)</f>
        <v>65718.7</v>
      </c>
      <c r="F22" s="2096">
        <f>IF(E$62=0,0,E22/E$62)</f>
        <v>0.85877161345627129</v>
      </c>
      <c r="G22" s="267">
        <f>SUM(G24:G45)</f>
        <v>61575.12222222222</v>
      </c>
      <c r="H22" s="2096">
        <f>IF(G$62=0,0,G22/G$62)</f>
        <v>0.76941182579498435</v>
      </c>
      <c r="I22" s="267">
        <f>SUM(I24:I45)</f>
        <v>61030.200000000004</v>
      </c>
      <c r="J22" s="2096">
        <f>IF(I$62=0,0,I22/I$62)</f>
        <v>0.78744372644039129</v>
      </c>
      <c r="K22" s="267">
        <f>SUM(K24:K45)</f>
        <v>61030.200000000004</v>
      </c>
      <c r="L22" s="2096">
        <f>IF(K$62=0,0,K22/K$62)</f>
        <v>0.77757036117081457</v>
      </c>
      <c r="M22" s="267">
        <f>SUM(M24:M45)</f>
        <v>61030.200000000004</v>
      </c>
      <c r="N22" s="2097">
        <f>IF(M$62=0,0,M22/M$62)</f>
        <v>0.76464147811663385</v>
      </c>
      <c r="O22" s="1837"/>
      <c r="P22" s="1837"/>
      <c r="Q22" s="1837"/>
      <c r="R22" s="1355"/>
      <c r="S22" s="4"/>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row>
    <row r="23" spans="1:50" ht="5.25" customHeight="1" x14ac:dyDescent="0.2">
      <c r="A23" s="4"/>
      <c r="B23" s="1250"/>
      <c r="C23" s="29"/>
      <c r="D23" s="282"/>
      <c r="E23" s="38"/>
      <c r="F23" s="37"/>
      <c r="G23" s="38"/>
      <c r="H23" s="37"/>
      <c r="I23" s="38"/>
      <c r="J23" s="37"/>
      <c r="K23" s="38"/>
      <c r="L23" s="37"/>
      <c r="M23" s="38"/>
      <c r="N23" s="2098"/>
      <c r="O23" s="1837"/>
      <c r="P23" s="1837"/>
      <c r="Q23" s="1357"/>
      <c r="R23" s="1357"/>
      <c r="S23" s="4"/>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row>
    <row r="24" spans="1:50" ht="15.75" customHeight="1" x14ac:dyDescent="0.15">
      <c r="A24" s="4"/>
      <c r="B24" s="1250"/>
      <c r="C24" s="1325" t="str">
        <f>'t5'!D29</f>
        <v>Salarios e incentivos</v>
      </c>
      <c r="D24" s="43"/>
      <c r="E24" s="279">
        <f>'t5'!F29</f>
        <v>34960</v>
      </c>
      <c r="F24" s="2096">
        <f>IF(E$62=0,0,E24/E$62)</f>
        <v>0.45683581090969916</v>
      </c>
      <c r="G24" s="279">
        <f>'t5'!G29</f>
        <v>35397</v>
      </c>
      <c r="H24" s="2096">
        <f>IF(G$62=0,0,G24/G$62)</f>
        <v>0.44230314800473275</v>
      </c>
      <c r="I24" s="279">
        <f>'t5'!H29</f>
        <v>35397</v>
      </c>
      <c r="J24" s="2096">
        <f t="shared" ref="J24:J45" si="0">IF(I$62=0,0,I24/I$62)</f>
        <v>0.45671070363214483</v>
      </c>
      <c r="K24" s="279">
        <f>'t5'!I29</f>
        <v>35397</v>
      </c>
      <c r="L24" s="2096">
        <f t="shared" ref="L24:L45" si="1">IF(K$62=0,0,K24/K$62)</f>
        <v>0.4509842352534208</v>
      </c>
      <c r="M24" s="279">
        <f>'t5'!J29</f>
        <v>35397</v>
      </c>
      <c r="N24" s="2097">
        <f t="shared" ref="N24:N45" si="2">IF(M$62=0,0,M24/M$62)</f>
        <v>0.44348559239351154</v>
      </c>
      <c r="O24" s="1874"/>
      <c r="P24" s="1874"/>
      <c r="Q24" s="1875"/>
      <c r="R24" s="1356"/>
      <c r="S24" s="4"/>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row>
    <row r="25" spans="1:50" ht="15.75" customHeight="1" x14ac:dyDescent="0.15">
      <c r="A25" s="4"/>
      <c r="B25" s="1250"/>
      <c r="C25" s="1325" t="str">
        <f>'t5'!D30</f>
        <v>Comisiones</v>
      </c>
      <c r="D25" s="43"/>
      <c r="E25" s="279">
        <f>'t5'!F30</f>
        <v>0</v>
      </c>
      <c r="F25" s="2096">
        <f t="shared" ref="F25:H45" si="3">IF(E$62=0,0,E25/E$62)</f>
        <v>0</v>
      </c>
      <c r="G25" s="279">
        <f>'t5'!G30</f>
        <v>0</v>
      </c>
      <c r="H25" s="2096">
        <f t="shared" si="3"/>
        <v>0</v>
      </c>
      <c r="I25" s="279">
        <f>'t5'!H30</f>
        <v>0</v>
      </c>
      <c r="J25" s="2096">
        <f t="shared" si="0"/>
        <v>0</v>
      </c>
      <c r="K25" s="279">
        <f>'t5'!I30</f>
        <v>0</v>
      </c>
      <c r="L25" s="2096">
        <f t="shared" si="1"/>
        <v>0</v>
      </c>
      <c r="M25" s="279">
        <f>'t5'!J30</f>
        <v>0</v>
      </c>
      <c r="N25" s="2097">
        <f t="shared" si="2"/>
        <v>0</v>
      </c>
      <c r="O25" s="1874"/>
      <c r="P25" s="1874"/>
      <c r="Q25" s="1875"/>
      <c r="R25" s="1356"/>
      <c r="S25" s="4"/>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row>
    <row r="26" spans="1:50" ht="15.75" customHeight="1" x14ac:dyDescent="0.15">
      <c r="A26" s="4"/>
      <c r="B26" s="1250"/>
      <c r="C26" s="1325" t="str">
        <f>'t5'!D31</f>
        <v>Compras (material venta)</v>
      </c>
      <c r="D26" s="43"/>
      <c r="E26" s="279">
        <f>'t5'!F31</f>
        <v>0</v>
      </c>
      <c r="F26" s="2096">
        <f t="shared" si="3"/>
        <v>0</v>
      </c>
      <c r="G26" s="279">
        <f>'t5'!G31</f>
        <v>0</v>
      </c>
      <c r="H26" s="2096">
        <f t="shared" si="3"/>
        <v>0</v>
      </c>
      <c r="I26" s="279">
        <f>'t5'!H31</f>
        <v>0</v>
      </c>
      <c r="J26" s="2096">
        <f t="shared" si="0"/>
        <v>0</v>
      </c>
      <c r="K26" s="279">
        <f>'t5'!I31</f>
        <v>0</v>
      </c>
      <c r="L26" s="2096">
        <f t="shared" si="1"/>
        <v>0</v>
      </c>
      <c r="M26" s="279">
        <f>'t5'!J31</f>
        <v>0</v>
      </c>
      <c r="N26" s="2097">
        <f t="shared" si="2"/>
        <v>0</v>
      </c>
      <c r="O26" s="1874"/>
      <c r="P26" s="1874"/>
      <c r="Q26" s="1875"/>
      <c r="R26" s="1356"/>
      <c r="S26" s="4"/>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row>
    <row r="27" spans="1:50" ht="15.75" customHeight="1" x14ac:dyDescent="0.15">
      <c r="A27" s="4"/>
      <c r="B27" s="1250"/>
      <c r="C27" s="1325" t="str">
        <f>'t5'!D32</f>
        <v>Gastos producción/servicio</v>
      </c>
      <c r="D27" s="43"/>
      <c r="E27" s="279">
        <f>'t5'!F32</f>
        <v>9014.5</v>
      </c>
      <c r="F27" s="2096">
        <f t="shared" si="3"/>
        <v>0.11779595015576325</v>
      </c>
      <c r="G27" s="279">
        <f>'t5'!G32</f>
        <v>2789.7222222222222</v>
      </c>
      <c r="H27" s="2096">
        <f t="shared" si="3"/>
        <v>3.485896886593913E-2</v>
      </c>
      <c r="I27" s="279">
        <f>'t5'!H32</f>
        <v>2178</v>
      </c>
      <c r="J27" s="2096">
        <f t="shared" si="0"/>
        <v>2.810170106254235E-2</v>
      </c>
      <c r="K27" s="279">
        <f>'t5'!I32</f>
        <v>2178</v>
      </c>
      <c r="L27" s="2096">
        <f t="shared" si="1"/>
        <v>2.7749347808626451E-2</v>
      </c>
      <c r="M27" s="279">
        <f>'t5'!J32</f>
        <v>2178</v>
      </c>
      <c r="N27" s="2097">
        <f t="shared" si="2"/>
        <v>2.728795152789977E-2</v>
      </c>
      <c r="O27" s="1874"/>
      <c r="P27" s="1874"/>
      <c r="Q27" s="1875"/>
      <c r="R27" s="1356"/>
      <c r="S27" s="4"/>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row>
    <row r="28" spans="1:50" ht="15.75" customHeight="1" x14ac:dyDescent="0.15">
      <c r="A28" s="4"/>
      <c r="B28" s="1250"/>
      <c r="C28" s="1325" t="str">
        <f>'t5'!D33</f>
        <v>Variablesde producción/servicio</v>
      </c>
      <c r="D28" s="43"/>
      <c r="E28" s="279">
        <f>'t5'!F33</f>
        <v>0</v>
      </c>
      <c r="F28" s="2096">
        <f t="shared" si="3"/>
        <v>0</v>
      </c>
      <c r="G28" s="279">
        <f>'t5'!G33</f>
        <v>0</v>
      </c>
      <c r="H28" s="2096">
        <f t="shared" si="3"/>
        <v>0</v>
      </c>
      <c r="I28" s="279">
        <f>'t5'!H33</f>
        <v>0</v>
      </c>
      <c r="J28" s="2096">
        <f t="shared" si="0"/>
        <v>0</v>
      </c>
      <c r="K28" s="279">
        <f>'t5'!I33</f>
        <v>0</v>
      </c>
      <c r="L28" s="2096">
        <f t="shared" si="1"/>
        <v>0</v>
      </c>
      <c r="M28" s="279">
        <f>'t5'!J33</f>
        <v>0</v>
      </c>
      <c r="N28" s="2097">
        <f t="shared" si="2"/>
        <v>0</v>
      </c>
      <c r="O28" s="1874"/>
      <c r="P28" s="1874"/>
      <c r="Q28" s="1875"/>
      <c r="R28" s="1356"/>
      <c r="S28" s="4"/>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row>
    <row r="29" spans="1:50" ht="15.75" customHeight="1" x14ac:dyDescent="0.15">
      <c r="A29" s="4"/>
      <c r="B29" s="1250"/>
      <c r="C29" s="1325" t="str">
        <f>'t5'!D34</f>
        <v>Publicidad y promoción</v>
      </c>
      <c r="D29" s="43"/>
      <c r="E29" s="279">
        <f>'t5'!F34</f>
        <v>2420</v>
      </c>
      <c r="F29" s="2096">
        <f t="shared" si="3"/>
        <v>3.1623073867318996E-2</v>
      </c>
      <c r="G29" s="279">
        <f>'t5'!G34</f>
        <v>3388.0000000000005</v>
      </c>
      <c r="H29" s="2096">
        <f t="shared" si="3"/>
        <v>4.2334747731164635E-2</v>
      </c>
      <c r="I29" s="279">
        <f>'t5'!H34</f>
        <v>3484.8</v>
      </c>
      <c r="J29" s="2096">
        <f t="shared" si="0"/>
        <v>4.4962721700067758E-2</v>
      </c>
      <c r="K29" s="279">
        <f>'t5'!I34</f>
        <v>3484.8</v>
      </c>
      <c r="L29" s="2096">
        <f t="shared" si="1"/>
        <v>4.4398956493802322E-2</v>
      </c>
      <c r="M29" s="279">
        <f>'t5'!J34</f>
        <v>3484.8</v>
      </c>
      <c r="N29" s="2097">
        <f t="shared" si="2"/>
        <v>4.3660722444639637E-2</v>
      </c>
      <c r="O29" s="1874"/>
      <c r="P29" s="1874"/>
      <c r="Q29" s="1875"/>
      <c r="R29" s="1356"/>
      <c r="S29" s="4"/>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row>
    <row r="30" spans="1:50" ht="15.75" customHeight="1" x14ac:dyDescent="0.15">
      <c r="A30" s="4"/>
      <c r="B30" s="1250"/>
      <c r="C30" s="1325" t="str">
        <f>'t5'!D35</f>
        <v>Otros gastos de marketing</v>
      </c>
      <c r="D30" s="43"/>
      <c r="E30" s="279">
        <f>'t5'!F35</f>
        <v>0</v>
      </c>
      <c r="F30" s="2096">
        <f t="shared" si="3"/>
        <v>0</v>
      </c>
      <c r="G30" s="279">
        <f>'t5'!G35</f>
        <v>0</v>
      </c>
      <c r="H30" s="2096">
        <f t="shared" si="3"/>
        <v>0</v>
      </c>
      <c r="I30" s="279">
        <f>'t5'!H35</f>
        <v>0</v>
      </c>
      <c r="J30" s="2096">
        <f t="shared" si="0"/>
        <v>0</v>
      </c>
      <c r="K30" s="279">
        <f>'t5'!I35</f>
        <v>0</v>
      </c>
      <c r="L30" s="2096">
        <f t="shared" si="1"/>
        <v>0</v>
      </c>
      <c r="M30" s="279">
        <f>'t5'!J35</f>
        <v>0</v>
      </c>
      <c r="N30" s="2097">
        <f t="shared" si="2"/>
        <v>0</v>
      </c>
      <c r="O30" s="1874"/>
      <c r="P30" s="1874"/>
      <c r="Q30" s="1875"/>
      <c r="R30" s="1356"/>
      <c r="S30" s="4"/>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row>
    <row r="31" spans="1:50" ht="15.75" customHeight="1" x14ac:dyDescent="0.15">
      <c r="A31" s="4"/>
      <c r="B31" s="1250"/>
      <c r="C31" s="1325" t="str">
        <f>'t5'!D36</f>
        <v>Gastos de Ventas</v>
      </c>
      <c r="D31" s="43"/>
      <c r="E31" s="279">
        <f>'t5'!F36</f>
        <v>0</v>
      </c>
      <c r="F31" s="2096">
        <f t="shared" si="3"/>
        <v>0</v>
      </c>
      <c r="G31" s="279">
        <f>'t5'!G36</f>
        <v>0</v>
      </c>
      <c r="H31" s="2096">
        <f t="shared" si="3"/>
        <v>0</v>
      </c>
      <c r="I31" s="279">
        <f>'t5'!H36</f>
        <v>0</v>
      </c>
      <c r="J31" s="2096">
        <f t="shared" si="0"/>
        <v>0</v>
      </c>
      <c r="K31" s="279">
        <f>'t5'!I36</f>
        <v>0</v>
      </c>
      <c r="L31" s="2096">
        <f t="shared" si="1"/>
        <v>0</v>
      </c>
      <c r="M31" s="279">
        <f>'t5'!J36</f>
        <v>0</v>
      </c>
      <c r="N31" s="2097">
        <f t="shared" si="2"/>
        <v>0</v>
      </c>
      <c r="O31" s="1874"/>
      <c r="P31" s="1874"/>
      <c r="Q31" s="1875"/>
      <c r="R31" s="1356"/>
      <c r="S31" s="4"/>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row>
    <row r="32" spans="1:50" ht="15.75" customHeight="1" x14ac:dyDescent="0.15">
      <c r="A32" s="4"/>
      <c r="B32" s="1250"/>
      <c r="C32" s="1325" t="str">
        <f>'t5'!D37</f>
        <v>Variables de Ventas</v>
      </c>
      <c r="D32" s="43"/>
      <c r="E32" s="279">
        <f>'t5'!F37</f>
        <v>0</v>
      </c>
      <c r="F32" s="2096">
        <f t="shared" si="3"/>
        <v>0</v>
      </c>
      <c r="G32" s="279">
        <f>'t5'!G37</f>
        <v>0</v>
      </c>
      <c r="H32" s="2096">
        <f t="shared" si="3"/>
        <v>0</v>
      </c>
      <c r="I32" s="279">
        <f>'t5'!H37</f>
        <v>0</v>
      </c>
      <c r="J32" s="2096">
        <f t="shared" si="0"/>
        <v>0</v>
      </c>
      <c r="K32" s="279">
        <f>'t5'!I37</f>
        <v>0</v>
      </c>
      <c r="L32" s="2096">
        <f t="shared" si="1"/>
        <v>0</v>
      </c>
      <c r="M32" s="279">
        <f>'t5'!J37</f>
        <v>0</v>
      </c>
      <c r="N32" s="2097">
        <f t="shared" si="2"/>
        <v>0</v>
      </c>
      <c r="O32" s="1874"/>
      <c r="P32" s="1874"/>
      <c r="Q32" s="1875"/>
      <c r="R32" s="1356"/>
      <c r="S32" s="4"/>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row>
    <row r="33" spans="1:50" ht="15.75" customHeight="1" x14ac:dyDescent="0.15">
      <c r="A33" s="4"/>
      <c r="B33" s="1250"/>
      <c r="C33" s="1325" t="str">
        <f>'t5'!D38</f>
        <v>Alquileres</v>
      </c>
      <c r="D33" s="43"/>
      <c r="E33" s="279">
        <f>'t5'!F38</f>
        <v>3630</v>
      </c>
      <c r="F33" s="2096">
        <f t="shared" si="3"/>
        <v>4.7434610800978487E-2</v>
      </c>
      <c r="G33" s="279">
        <f>'t5'!G38</f>
        <v>3630</v>
      </c>
      <c r="H33" s="2096">
        <f t="shared" si="3"/>
        <v>4.5358658283390675E-2</v>
      </c>
      <c r="I33" s="279">
        <f>'t5'!H38</f>
        <v>3630</v>
      </c>
      <c r="J33" s="2096">
        <f t="shared" si="0"/>
        <v>4.6836168437570581E-2</v>
      </c>
      <c r="K33" s="279">
        <f>'t5'!I38</f>
        <v>3630</v>
      </c>
      <c r="L33" s="2096">
        <f t="shared" si="1"/>
        <v>4.6248913014377419E-2</v>
      </c>
      <c r="M33" s="279">
        <f>'t5'!J38</f>
        <v>3630</v>
      </c>
      <c r="N33" s="2097">
        <f t="shared" si="2"/>
        <v>4.5479919213166284E-2</v>
      </c>
      <c r="O33" s="1874"/>
      <c r="P33" s="1874"/>
      <c r="Q33" s="1875"/>
      <c r="R33" s="1356"/>
      <c r="S33" s="4"/>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row>
    <row r="34" spans="1:50" ht="15.75" customHeight="1" x14ac:dyDescent="0.15">
      <c r="A34" s="4"/>
      <c r="B34" s="1250"/>
      <c r="C34" s="1325" t="str">
        <f>'t5'!D39</f>
        <v>Suministros</v>
      </c>
      <c r="D34" s="43"/>
      <c r="E34" s="279">
        <f>'t5'!F39</f>
        <v>0</v>
      </c>
      <c r="F34" s="2096">
        <f t="shared" si="3"/>
        <v>0</v>
      </c>
      <c r="G34" s="279">
        <f>'t5'!G39</f>
        <v>0</v>
      </c>
      <c r="H34" s="2096">
        <f t="shared" si="3"/>
        <v>0</v>
      </c>
      <c r="I34" s="279">
        <f>'t5'!H39</f>
        <v>0</v>
      </c>
      <c r="J34" s="2096">
        <f t="shared" si="0"/>
        <v>0</v>
      </c>
      <c r="K34" s="279">
        <f>'t5'!I39</f>
        <v>0</v>
      </c>
      <c r="L34" s="2096">
        <f t="shared" si="1"/>
        <v>0</v>
      </c>
      <c r="M34" s="279">
        <f>'t5'!J39</f>
        <v>0</v>
      </c>
      <c r="N34" s="2097">
        <f t="shared" si="2"/>
        <v>0</v>
      </c>
      <c r="O34" s="1874"/>
      <c r="P34" s="1874"/>
      <c r="Q34" s="1875"/>
      <c r="R34" s="1356"/>
      <c r="S34" s="4"/>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row>
    <row r="35" spans="1:50" ht="15.75" customHeight="1" x14ac:dyDescent="0.15">
      <c r="A35" s="4"/>
      <c r="B35" s="1250"/>
      <c r="C35" s="1325" t="str">
        <f>'t5'!D40</f>
        <v>Mantenimiento</v>
      </c>
      <c r="D35" s="43"/>
      <c r="E35" s="279">
        <f>'t5'!F40</f>
        <v>0</v>
      </c>
      <c r="F35" s="2096">
        <f t="shared" si="3"/>
        <v>0</v>
      </c>
      <c r="G35" s="279">
        <f>'t5'!G40</f>
        <v>0</v>
      </c>
      <c r="H35" s="2096">
        <f t="shared" si="3"/>
        <v>0</v>
      </c>
      <c r="I35" s="279">
        <f>'t5'!H40</f>
        <v>0</v>
      </c>
      <c r="J35" s="2096">
        <f t="shared" si="0"/>
        <v>0</v>
      </c>
      <c r="K35" s="279">
        <f>'t5'!I40</f>
        <v>0</v>
      </c>
      <c r="L35" s="2096">
        <f t="shared" si="1"/>
        <v>0</v>
      </c>
      <c r="M35" s="279">
        <f>'t5'!J40</f>
        <v>0</v>
      </c>
      <c r="N35" s="2097">
        <f t="shared" si="2"/>
        <v>0</v>
      </c>
      <c r="O35" s="1874"/>
      <c r="P35" s="1874"/>
      <c r="Q35" s="1875"/>
      <c r="R35" s="1356"/>
      <c r="S35" s="4"/>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row>
    <row r="36" spans="1:50" ht="15.75" customHeight="1" x14ac:dyDescent="0.15">
      <c r="A36" s="4"/>
      <c r="B36" s="1250"/>
      <c r="C36" s="1325" t="str">
        <f>'t5'!D41</f>
        <v>Material Oficina</v>
      </c>
      <c r="D36" s="43"/>
      <c r="E36" s="279">
        <f>'t5'!F41</f>
        <v>605</v>
      </c>
      <c r="F36" s="2096">
        <f t="shared" si="3"/>
        <v>7.905768466829749E-3</v>
      </c>
      <c r="G36" s="279">
        <f>'t5'!G41</f>
        <v>726</v>
      </c>
      <c r="H36" s="2096">
        <f t="shared" si="3"/>
        <v>9.071731656678135E-3</v>
      </c>
      <c r="I36" s="279">
        <f>'t5'!H41</f>
        <v>726</v>
      </c>
      <c r="J36" s="2096">
        <f t="shared" si="0"/>
        <v>9.3672336875141159E-3</v>
      </c>
      <c r="K36" s="279">
        <f>'t5'!I41</f>
        <v>726</v>
      </c>
      <c r="L36" s="2096">
        <f t="shared" si="1"/>
        <v>9.2497826028754837E-3</v>
      </c>
      <c r="M36" s="279">
        <f>'t5'!J41</f>
        <v>726</v>
      </c>
      <c r="N36" s="2097">
        <f t="shared" si="2"/>
        <v>9.0959838426332568E-3</v>
      </c>
      <c r="O36" s="1874"/>
      <c r="P36" s="1874"/>
      <c r="Q36" s="1875"/>
      <c r="R36" s="1356"/>
      <c r="S36" s="4"/>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row>
    <row r="37" spans="1:50" ht="15.75" customHeight="1" x14ac:dyDescent="0.15">
      <c r="A37" s="4"/>
      <c r="B37" s="1250"/>
      <c r="C37" s="1325" t="str">
        <f>'t5'!D42</f>
        <v>Tributos</v>
      </c>
      <c r="D37" s="43"/>
      <c r="E37" s="279">
        <f>'t5'!F42</f>
        <v>0</v>
      </c>
      <c r="F37" s="2096">
        <f t="shared" si="3"/>
        <v>0</v>
      </c>
      <c r="G37" s="279">
        <f>'t5'!G42</f>
        <v>0</v>
      </c>
      <c r="H37" s="2096">
        <f t="shared" si="3"/>
        <v>0</v>
      </c>
      <c r="I37" s="279">
        <f>'t5'!H42</f>
        <v>0</v>
      </c>
      <c r="J37" s="2096">
        <f t="shared" si="0"/>
        <v>0</v>
      </c>
      <c r="K37" s="279">
        <f>'t5'!I42</f>
        <v>0</v>
      </c>
      <c r="L37" s="2096">
        <f t="shared" si="1"/>
        <v>0</v>
      </c>
      <c r="M37" s="279">
        <f>'t5'!J42</f>
        <v>0</v>
      </c>
      <c r="N37" s="2097">
        <f t="shared" si="2"/>
        <v>0</v>
      </c>
      <c r="O37" s="1874"/>
      <c r="P37" s="1874"/>
      <c r="Q37" s="1875"/>
      <c r="R37" s="1356"/>
      <c r="S37" s="4"/>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row>
    <row r="38" spans="1:50" ht="15.75" customHeight="1" x14ac:dyDescent="0.15">
      <c r="A38" s="4"/>
      <c r="B38" s="1250"/>
      <c r="C38" s="1325" t="str">
        <f>'t5'!D43</f>
        <v>Transportes</v>
      </c>
      <c r="D38" s="43"/>
      <c r="E38" s="279">
        <f>'t5'!F43</f>
        <v>0</v>
      </c>
      <c r="F38" s="2096">
        <f t="shared" si="3"/>
        <v>0</v>
      </c>
      <c r="G38" s="279">
        <f>'t5'!G43</f>
        <v>0</v>
      </c>
      <c r="H38" s="2096">
        <f t="shared" si="3"/>
        <v>0</v>
      </c>
      <c r="I38" s="279">
        <f>'t5'!H43</f>
        <v>0</v>
      </c>
      <c r="J38" s="2096">
        <f t="shared" si="0"/>
        <v>0</v>
      </c>
      <c r="K38" s="279">
        <f>'t5'!I43</f>
        <v>0</v>
      </c>
      <c r="L38" s="2096">
        <f t="shared" si="1"/>
        <v>0</v>
      </c>
      <c r="M38" s="279">
        <f>'t5'!J43</f>
        <v>0</v>
      </c>
      <c r="N38" s="2097">
        <f t="shared" si="2"/>
        <v>0</v>
      </c>
      <c r="O38" s="1874"/>
      <c r="P38" s="1874"/>
      <c r="Q38" s="1875"/>
      <c r="R38" s="1356"/>
      <c r="S38" s="4"/>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row>
    <row r="39" spans="1:50" ht="15.75" customHeight="1" x14ac:dyDescent="0.15">
      <c r="A39" s="4"/>
      <c r="B39" s="1250"/>
      <c r="C39" s="1325" t="str">
        <f>'t5'!D44</f>
        <v>Viajes y varios</v>
      </c>
      <c r="D39" s="43"/>
      <c r="E39" s="279">
        <f>'t5'!F44</f>
        <v>1452</v>
      </c>
      <c r="F39" s="2096">
        <f t="shared" si="3"/>
        <v>1.8973844320391394E-2</v>
      </c>
      <c r="G39" s="279">
        <f>'t5'!G44</f>
        <v>1452</v>
      </c>
      <c r="H39" s="2096">
        <f t="shared" si="3"/>
        <v>1.814346331335627E-2</v>
      </c>
      <c r="I39" s="279">
        <f>'t5'!H44</f>
        <v>1452</v>
      </c>
      <c r="J39" s="2096">
        <f t="shared" si="0"/>
        <v>1.8734467375028232E-2</v>
      </c>
      <c r="K39" s="279">
        <f>'t5'!I44</f>
        <v>1452</v>
      </c>
      <c r="L39" s="2096">
        <f t="shared" si="1"/>
        <v>1.8499565205750967E-2</v>
      </c>
      <c r="M39" s="279">
        <f>'t5'!J44</f>
        <v>1452</v>
      </c>
      <c r="N39" s="2097">
        <f t="shared" si="2"/>
        <v>1.8191967685266514E-2</v>
      </c>
      <c r="O39" s="1874"/>
      <c r="P39" s="1874"/>
      <c r="Q39" s="1875"/>
      <c r="R39" s="1356"/>
      <c r="S39" s="4"/>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row>
    <row r="40" spans="1:50" ht="15.75" customHeight="1" x14ac:dyDescent="0.15">
      <c r="A40" s="4"/>
      <c r="B40" s="1250"/>
      <c r="C40" s="1325" t="str">
        <f>'t5'!D45</f>
        <v>Asesorías</v>
      </c>
      <c r="D40" s="43"/>
      <c r="E40" s="279">
        <f>'t5'!F45</f>
        <v>1597.2000000000003</v>
      </c>
      <c r="F40" s="2096">
        <f t="shared" si="3"/>
        <v>2.087122875243054E-2</v>
      </c>
      <c r="G40" s="279">
        <f>'t5'!G45</f>
        <v>1742.4</v>
      </c>
      <c r="H40" s="2096">
        <f t="shared" si="3"/>
        <v>2.1772155976027528E-2</v>
      </c>
      <c r="I40" s="279">
        <f>'t5'!H45</f>
        <v>1742.4</v>
      </c>
      <c r="J40" s="2096">
        <f t="shared" si="0"/>
        <v>2.2481360850033879E-2</v>
      </c>
      <c r="K40" s="279">
        <f>'t5'!I45</f>
        <v>1742.4</v>
      </c>
      <c r="L40" s="2096">
        <f t="shared" si="1"/>
        <v>2.2199478246901161E-2</v>
      </c>
      <c r="M40" s="279">
        <f>'t5'!J45</f>
        <v>1742.4</v>
      </c>
      <c r="N40" s="2097">
        <f t="shared" si="2"/>
        <v>2.1830361222319818E-2</v>
      </c>
      <c r="O40" s="1874"/>
      <c r="P40" s="1874"/>
      <c r="Q40" s="1875"/>
      <c r="R40" s="1356"/>
      <c r="S40" s="4"/>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row>
    <row r="41" spans="1:50" ht="15.75" customHeight="1" x14ac:dyDescent="0.15">
      <c r="A41" s="4"/>
      <c r="B41" s="1250"/>
      <c r="C41" s="1325" t="str">
        <f>'t5'!D46</f>
        <v>Otro (uno)</v>
      </c>
      <c r="D41" s="43"/>
      <c r="E41" s="279">
        <f>'t5'!F46</f>
        <v>0</v>
      </c>
      <c r="F41" s="2096">
        <f t="shared" si="3"/>
        <v>0</v>
      </c>
      <c r="G41" s="279">
        <f>'t5'!G46</f>
        <v>0</v>
      </c>
      <c r="H41" s="2096">
        <f t="shared" si="3"/>
        <v>0</v>
      </c>
      <c r="I41" s="279">
        <f>'t5'!H46</f>
        <v>0</v>
      </c>
      <c r="J41" s="2096">
        <f t="shared" si="0"/>
        <v>0</v>
      </c>
      <c r="K41" s="279">
        <f>'t5'!I46</f>
        <v>0</v>
      </c>
      <c r="L41" s="2096">
        <f t="shared" si="1"/>
        <v>0</v>
      </c>
      <c r="M41" s="279">
        <f>'t5'!J46</f>
        <v>0</v>
      </c>
      <c r="N41" s="2097">
        <f t="shared" si="2"/>
        <v>0</v>
      </c>
      <c r="O41" s="1874"/>
      <c r="P41" s="1874"/>
      <c r="Q41" s="1875"/>
      <c r="R41" s="1356"/>
      <c r="S41" s="4"/>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row>
    <row r="42" spans="1:50" ht="15.75" customHeight="1" x14ac:dyDescent="0.15">
      <c r="A42" s="4"/>
      <c r="B42" s="1250"/>
      <c r="C42" s="1325" t="str">
        <f>'t5'!D47</f>
        <v>Otro (dos)</v>
      </c>
      <c r="D42" s="43"/>
      <c r="E42" s="279">
        <f>'t5'!F47</f>
        <v>0</v>
      </c>
      <c r="F42" s="2096">
        <f t="shared" si="3"/>
        <v>0</v>
      </c>
      <c r="G42" s="279">
        <f>'t5'!G47</f>
        <v>0</v>
      </c>
      <c r="H42" s="2096">
        <f t="shared" si="3"/>
        <v>0</v>
      </c>
      <c r="I42" s="279">
        <f>'t5'!H47</f>
        <v>0</v>
      </c>
      <c r="J42" s="2096">
        <f t="shared" si="0"/>
        <v>0</v>
      </c>
      <c r="K42" s="279">
        <f>'t5'!I47</f>
        <v>0</v>
      </c>
      <c r="L42" s="2096">
        <f t="shared" si="1"/>
        <v>0</v>
      </c>
      <c r="M42" s="279">
        <f>'t5'!J47</f>
        <v>0</v>
      </c>
      <c r="N42" s="2097">
        <f t="shared" si="2"/>
        <v>0</v>
      </c>
      <c r="O42" s="1874"/>
      <c r="P42" s="1874"/>
      <c r="Q42" s="1875"/>
      <c r="R42" s="1356"/>
      <c r="S42" s="4"/>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row>
    <row r="43" spans="1:50" ht="15.75" customHeight="1" x14ac:dyDescent="0.15">
      <c r="A43" s="4"/>
      <c r="B43" s="1250"/>
      <c r="C43" s="1325" t="str">
        <f>'t5'!D48</f>
        <v>Otro (tres)</v>
      </c>
      <c r="D43" s="43"/>
      <c r="E43" s="279">
        <f>'t5'!F48</f>
        <v>0</v>
      </c>
      <c r="F43" s="2096">
        <f t="shared" si="3"/>
        <v>0</v>
      </c>
      <c r="G43" s="279">
        <f>'t5'!G48</f>
        <v>0</v>
      </c>
      <c r="H43" s="2096">
        <f t="shared" si="3"/>
        <v>0</v>
      </c>
      <c r="I43" s="279">
        <f>'t5'!H48</f>
        <v>0</v>
      </c>
      <c r="J43" s="2096">
        <f t="shared" si="0"/>
        <v>0</v>
      </c>
      <c r="K43" s="279">
        <f>'t5'!I48</f>
        <v>0</v>
      </c>
      <c r="L43" s="2096">
        <f t="shared" si="1"/>
        <v>0</v>
      </c>
      <c r="M43" s="279">
        <f>'t5'!J48</f>
        <v>0</v>
      </c>
      <c r="N43" s="2097">
        <f t="shared" si="2"/>
        <v>0</v>
      </c>
      <c r="O43" s="1874"/>
      <c r="P43" s="1874"/>
      <c r="Q43" s="1875"/>
      <c r="R43" s="1356"/>
      <c r="S43" s="4"/>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row>
    <row r="44" spans="1:50" ht="15.75" customHeight="1" x14ac:dyDescent="0.15">
      <c r="A44" s="4"/>
      <c r="B44" s="1250"/>
      <c r="C44" s="1325" t="str">
        <f>'t5'!D49</f>
        <v>Liquidación costes salariales</v>
      </c>
      <c r="D44" s="43"/>
      <c r="E44" s="279">
        <f>'t5'!F49</f>
        <v>12040</v>
      </c>
      <c r="F44" s="2096">
        <f t="shared" si="3"/>
        <v>0.15733132618285978</v>
      </c>
      <c r="G44" s="279">
        <f>'t5'!G49</f>
        <v>12450</v>
      </c>
      <c r="H44" s="2096">
        <f t="shared" si="3"/>
        <v>0.1555689519636953</v>
      </c>
      <c r="I44" s="279">
        <f>'t5'!H49</f>
        <v>12420</v>
      </c>
      <c r="J44" s="2096">
        <f t="shared" si="0"/>
        <v>0.16024936969548942</v>
      </c>
      <c r="K44" s="279">
        <f>'t5'!I49</f>
        <v>12420</v>
      </c>
      <c r="L44" s="2096">
        <f t="shared" si="1"/>
        <v>0.15824008254505992</v>
      </c>
      <c r="M44" s="279">
        <f>'t5'!J49</f>
        <v>12420</v>
      </c>
      <c r="N44" s="2097">
        <f t="shared" si="2"/>
        <v>0.15560897978719704</v>
      </c>
      <c r="O44" s="1874"/>
      <c r="P44" s="1874"/>
      <c r="Q44" s="1875"/>
      <c r="R44" s="1356"/>
      <c r="S44" s="4"/>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row>
    <row r="45" spans="1:50" ht="15.75" customHeight="1" x14ac:dyDescent="0.15">
      <c r="A45" s="4"/>
      <c r="B45" s="1250"/>
      <c r="C45" s="1325" t="str">
        <f>'t5'!D50</f>
        <v xml:space="preserve">Pagos anteriores </v>
      </c>
      <c r="D45" s="43"/>
      <c r="E45" s="279">
        <f>'t5'!F50</f>
        <v>0</v>
      </c>
      <c r="F45" s="2096">
        <f t="shared" si="3"/>
        <v>0</v>
      </c>
      <c r="G45" s="279">
        <f>'t5'!G50</f>
        <v>0</v>
      </c>
      <c r="H45" s="2096">
        <f t="shared" si="3"/>
        <v>0</v>
      </c>
      <c r="I45" s="279">
        <f>'t5'!H50</f>
        <v>0</v>
      </c>
      <c r="J45" s="2096">
        <f t="shared" si="0"/>
        <v>0</v>
      </c>
      <c r="K45" s="279">
        <f>'t5'!I50</f>
        <v>0</v>
      </c>
      <c r="L45" s="2096">
        <f t="shared" si="1"/>
        <v>0</v>
      </c>
      <c r="M45" s="279">
        <f>'t5'!J50</f>
        <v>0</v>
      </c>
      <c r="N45" s="2097">
        <f t="shared" si="2"/>
        <v>0</v>
      </c>
      <c r="O45" s="1874"/>
      <c r="P45" s="1874"/>
      <c r="Q45" s="1875"/>
      <c r="R45" s="1356"/>
      <c r="S45" s="4"/>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row>
    <row r="46" spans="1:50" ht="15" customHeight="1" x14ac:dyDescent="0.2">
      <c r="A46" s="4"/>
      <c r="B46" s="1250"/>
      <c r="C46" s="263"/>
      <c r="D46" s="43"/>
      <c r="E46" s="281"/>
      <c r="F46" s="37"/>
      <c r="G46" s="281"/>
      <c r="H46" s="37"/>
      <c r="I46" s="281"/>
      <c r="J46" s="37"/>
      <c r="K46" s="281"/>
      <c r="L46" s="37"/>
      <c r="M46" s="281"/>
      <c r="N46" s="2098"/>
      <c r="O46" s="1876"/>
      <c r="P46" s="1876"/>
      <c r="Q46" s="1875"/>
      <c r="R46" s="1356"/>
      <c r="S46" s="4"/>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row>
    <row r="47" spans="1:50" ht="15.75" customHeight="1" x14ac:dyDescent="0.2">
      <c r="A47" s="4"/>
      <c r="B47" s="1250"/>
      <c r="C47" s="34" t="s">
        <v>1197</v>
      </c>
      <c r="D47" s="282"/>
      <c r="E47" s="267">
        <f>SUM(E49:E60)</f>
        <v>10807.699999999999</v>
      </c>
      <c r="F47" s="2096">
        <f t="shared" ref="F47:H60" si="4">IF(E$62=0,0,E47/E$62)</f>
        <v>0.14122838654372868</v>
      </c>
      <c r="G47" s="267">
        <f>SUM(G49:G59)</f>
        <v>18453.7</v>
      </c>
      <c r="H47" s="2096">
        <f t="shared" si="4"/>
        <v>0.23058817420501559</v>
      </c>
      <c r="I47" s="267">
        <f>SUM(I49:I59)</f>
        <v>16474.005000000001</v>
      </c>
      <c r="J47" s="2096">
        <f t="shared" ref="J47:J60" si="5">IF(I$62=0,0,I47/I$62)</f>
        <v>0.21255627355960879</v>
      </c>
      <c r="K47" s="267">
        <f>SUM(K49:K59)</f>
        <v>17458.131150000001</v>
      </c>
      <c r="L47" s="2096">
        <f t="shared" ref="L47:L60" si="6">IF(K$62=0,0,K47/K$62)</f>
        <v>0.22242963882918534</v>
      </c>
      <c r="M47" s="267">
        <f>SUM(M49:M59)</f>
        <v>18785.2452075</v>
      </c>
      <c r="N47" s="2097">
        <f t="shared" ref="N47:N58" si="7">IF(M$62=0,0,M47/M$62)</f>
        <v>0.23535852188336615</v>
      </c>
      <c r="O47" s="1837"/>
      <c r="P47" s="1837"/>
      <c r="Q47" s="1837"/>
      <c r="R47" s="1355"/>
      <c r="S47" s="4"/>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row>
    <row r="48" spans="1:50" ht="6" customHeight="1" x14ac:dyDescent="0.2">
      <c r="A48" s="4"/>
      <c r="B48" s="1250"/>
      <c r="C48" s="29"/>
      <c r="D48" s="282"/>
      <c r="E48" s="38"/>
      <c r="F48" s="2096">
        <f t="shared" si="4"/>
        <v>0</v>
      </c>
      <c r="G48" s="38"/>
      <c r="H48" s="2096">
        <f t="shared" si="4"/>
        <v>0</v>
      </c>
      <c r="I48" s="38"/>
      <c r="J48" s="2096">
        <f t="shared" si="5"/>
        <v>0</v>
      </c>
      <c r="K48" s="38"/>
      <c r="L48" s="2096">
        <f t="shared" si="6"/>
        <v>0</v>
      </c>
      <c r="M48" s="38"/>
      <c r="N48" s="2097">
        <f t="shared" si="7"/>
        <v>0</v>
      </c>
      <c r="O48" s="1837"/>
      <c r="P48" s="1837"/>
      <c r="Q48" s="1837"/>
      <c r="R48" s="1355"/>
      <c r="S48" s="4"/>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row>
    <row r="49" spans="1:50" ht="15.75" customHeight="1" x14ac:dyDescent="0.2">
      <c r="A49" s="4"/>
      <c r="B49" s="1250"/>
      <c r="C49" s="1325" t="str">
        <f>'4a'!C62</f>
        <v>Amortización préstamos</v>
      </c>
      <c r="D49" s="43"/>
      <c r="E49" s="279">
        <f>'t5'!F55</f>
        <v>0</v>
      </c>
      <c r="F49" s="2096">
        <f t="shared" si="4"/>
        <v>0</v>
      </c>
      <c r="G49" s="279">
        <f>'t5'!G55</f>
        <v>0</v>
      </c>
      <c r="H49" s="2096">
        <f t="shared" si="4"/>
        <v>0</v>
      </c>
      <c r="I49" s="279">
        <f>'t5'!H55</f>
        <v>0</v>
      </c>
      <c r="J49" s="2096">
        <f t="shared" si="5"/>
        <v>0</v>
      </c>
      <c r="K49" s="279">
        <f>'t5'!I55</f>
        <v>0</v>
      </c>
      <c r="L49" s="2096">
        <f t="shared" si="6"/>
        <v>0</v>
      </c>
      <c r="M49" s="279">
        <f>'t5'!J55</f>
        <v>0</v>
      </c>
      <c r="N49" s="2097">
        <f t="shared" si="7"/>
        <v>0</v>
      </c>
      <c r="O49" s="1876"/>
      <c r="P49" s="1876"/>
      <c r="Q49" s="1875"/>
      <c r="R49" s="1356"/>
      <c r="S49" s="4"/>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row>
    <row r="50" spans="1:50" ht="15.75" customHeight="1" x14ac:dyDescent="0.2">
      <c r="A50" s="4"/>
      <c r="B50" s="1250"/>
      <c r="C50" s="1325" t="str">
        <f>'4a'!C63</f>
        <v>Gastos financieros</v>
      </c>
      <c r="D50" s="43"/>
      <c r="E50" s="279">
        <f>'t5'!F56</f>
        <v>0</v>
      </c>
      <c r="F50" s="2096">
        <f t="shared" si="4"/>
        <v>0</v>
      </c>
      <c r="G50" s="279">
        <f>'t5'!G56</f>
        <v>0</v>
      </c>
      <c r="H50" s="2096">
        <f t="shared" si="4"/>
        <v>0</v>
      </c>
      <c r="I50" s="279">
        <f>'t5'!H56</f>
        <v>0</v>
      </c>
      <c r="J50" s="2096">
        <f t="shared" si="5"/>
        <v>0</v>
      </c>
      <c r="K50" s="279">
        <f>'t5'!I56</f>
        <v>0</v>
      </c>
      <c r="L50" s="2096">
        <f t="shared" si="6"/>
        <v>0</v>
      </c>
      <c r="M50" s="279">
        <f>'t5'!J56</f>
        <v>0</v>
      </c>
      <c r="N50" s="2097">
        <f t="shared" si="7"/>
        <v>0</v>
      </c>
      <c r="O50" s="1876"/>
      <c r="P50" s="1876"/>
      <c r="Q50" s="1875"/>
      <c r="R50" s="1356"/>
      <c r="S50" s="4"/>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row>
    <row r="51" spans="1:50" ht="15.75" customHeight="1" x14ac:dyDescent="0.2">
      <c r="A51" s="4"/>
      <c r="B51" s="1250"/>
      <c r="C51" s="1325" t="str">
        <f>'4a'!C64</f>
        <v>Leasings</v>
      </c>
      <c r="D51" s="43"/>
      <c r="E51" s="279">
        <f>'t5'!F57</f>
        <v>0</v>
      </c>
      <c r="F51" s="2096">
        <f t="shared" si="4"/>
        <v>0</v>
      </c>
      <c r="G51" s="279">
        <f>'t5'!G57</f>
        <v>0</v>
      </c>
      <c r="H51" s="2096">
        <f t="shared" si="4"/>
        <v>0</v>
      </c>
      <c r="I51" s="279">
        <f>'t5'!H57</f>
        <v>0</v>
      </c>
      <c r="J51" s="2096">
        <f t="shared" si="5"/>
        <v>0</v>
      </c>
      <c r="K51" s="279">
        <f>'t5'!I57</f>
        <v>0</v>
      </c>
      <c r="L51" s="2096">
        <f t="shared" si="6"/>
        <v>0</v>
      </c>
      <c r="M51" s="279">
        <f>'t5'!J57</f>
        <v>0</v>
      </c>
      <c r="N51" s="2097">
        <f t="shared" si="7"/>
        <v>0</v>
      </c>
      <c r="O51" s="1876"/>
      <c r="P51" s="1876"/>
      <c r="Q51" s="1875"/>
      <c r="R51" s="1356"/>
      <c r="S51" s="4"/>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row>
    <row r="52" spans="1:50" ht="15.75" customHeight="1" x14ac:dyDescent="0.2">
      <c r="A52" s="4"/>
      <c r="B52" s="1250"/>
      <c r="C52" s="1325" t="str">
        <f>'4a'!C65</f>
        <v>Compra activos e inmovilizado</v>
      </c>
      <c r="D52" s="43"/>
      <c r="E52" s="279">
        <f>'t5'!F58</f>
        <v>3025</v>
      </c>
      <c r="F52" s="2096">
        <f t="shared" si="4"/>
        <v>3.9528842334148738E-2</v>
      </c>
      <c r="G52" s="279">
        <f>'t5'!G58</f>
        <v>0</v>
      </c>
      <c r="H52" s="2096">
        <f t="shared" si="4"/>
        <v>0</v>
      </c>
      <c r="I52" s="279">
        <f>'t5'!H58</f>
        <v>0</v>
      </c>
      <c r="J52" s="2096">
        <f t="shared" si="5"/>
        <v>0</v>
      </c>
      <c r="K52" s="279">
        <f>'t5'!I58</f>
        <v>0</v>
      </c>
      <c r="L52" s="2096">
        <f t="shared" si="6"/>
        <v>0</v>
      </c>
      <c r="M52" s="279">
        <f>'t5'!J58</f>
        <v>0</v>
      </c>
      <c r="N52" s="2097">
        <f t="shared" si="7"/>
        <v>0</v>
      </c>
      <c r="O52" s="1876"/>
      <c r="P52" s="1876"/>
      <c r="Q52" s="1875"/>
      <c r="R52" s="1356"/>
      <c r="S52" s="4"/>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row>
    <row r="53" spans="1:50" ht="15.75" customHeight="1" x14ac:dyDescent="0.2">
      <c r="A53" s="4"/>
      <c r="B53" s="1250"/>
      <c r="C53" s="1325" t="str">
        <f>'4a'!C66</f>
        <v>Gastos Establecimiento (A)</v>
      </c>
      <c r="D53" s="43"/>
      <c r="E53" s="279">
        <f>'t5'!F59</f>
        <v>0</v>
      </c>
      <c r="F53" s="2096">
        <f t="shared" si="4"/>
        <v>0</v>
      </c>
      <c r="G53" s="279">
        <f>'t5'!G59</f>
        <v>0</v>
      </c>
      <c r="H53" s="2096">
        <f t="shared" si="4"/>
        <v>0</v>
      </c>
      <c r="I53" s="279">
        <f>'t5'!H59</f>
        <v>0</v>
      </c>
      <c r="J53" s="2096">
        <f t="shared" si="5"/>
        <v>0</v>
      </c>
      <c r="K53" s="279">
        <f>'t5'!I59</f>
        <v>0</v>
      </c>
      <c r="L53" s="2096">
        <f t="shared" si="6"/>
        <v>0</v>
      </c>
      <c r="M53" s="279">
        <f>'t5'!J59</f>
        <v>0</v>
      </c>
      <c r="N53" s="2097">
        <f t="shared" si="7"/>
        <v>0</v>
      </c>
      <c r="O53" s="1876"/>
      <c r="P53" s="1876"/>
      <c r="Q53" s="1875"/>
      <c r="R53" s="1356"/>
      <c r="S53" s="4"/>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row>
    <row r="54" spans="1:50" ht="15.75" customHeight="1" x14ac:dyDescent="0.2">
      <c r="A54" s="4"/>
      <c r="B54" s="1250"/>
      <c r="C54" s="1325" t="str">
        <f>'4a'!C67</f>
        <v>Gastos extraordinarios</v>
      </c>
      <c r="D54" s="43"/>
      <c r="E54" s="279">
        <f>'t5'!F60</f>
        <v>0</v>
      </c>
      <c r="F54" s="2096">
        <f t="shared" si="4"/>
        <v>0</v>
      </c>
      <c r="G54" s="279">
        <f>'t5'!G60</f>
        <v>0</v>
      </c>
      <c r="H54" s="2096">
        <f t="shared" si="4"/>
        <v>0</v>
      </c>
      <c r="I54" s="279">
        <f>'t5'!H60</f>
        <v>0</v>
      </c>
      <c r="J54" s="2096">
        <f t="shared" si="5"/>
        <v>0</v>
      </c>
      <c r="K54" s="279">
        <f>'t5'!I60</f>
        <v>0</v>
      </c>
      <c r="L54" s="2096">
        <f t="shared" si="6"/>
        <v>0</v>
      </c>
      <c r="M54" s="279">
        <f>'t5'!J60</f>
        <v>0</v>
      </c>
      <c r="N54" s="2097">
        <f t="shared" si="7"/>
        <v>0</v>
      </c>
      <c r="O54" s="1876"/>
      <c r="P54" s="1876"/>
      <c r="Q54" s="1875"/>
      <c r="R54" s="1356"/>
      <c r="S54" s="4"/>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row>
    <row r="55" spans="1:50" ht="15.75" customHeight="1" x14ac:dyDescent="0.2">
      <c r="A55" s="4"/>
      <c r="B55" s="1250"/>
      <c r="C55" s="1325" t="str">
        <f>'4a'!C68</f>
        <v>Liquidación I.V.A.</v>
      </c>
      <c r="D55" s="43"/>
      <c r="E55" s="279">
        <f>'t5'!F61</f>
        <v>6062.6999999999989</v>
      </c>
      <c r="F55" s="2096">
        <f t="shared" si="4"/>
        <v>7.9223640469171422E-2</v>
      </c>
      <c r="G55" s="279">
        <f>'t5'!G61</f>
        <v>16447.2</v>
      </c>
      <c r="H55" s="2096">
        <f t="shared" si="4"/>
        <v>0.20551595716765378</v>
      </c>
      <c r="I55" s="279">
        <f>'t5'!H61</f>
        <v>12923.505000000001</v>
      </c>
      <c r="J55" s="2096">
        <f t="shared" si="5"/>
        <v>0.16674585591839824</v>
      </c>
      <c r="K55" s="279">
        <f>'t5'!I61</f>
        <v>13380.006150000001</v>
      </c>
      <c r="L55" s="2096">
        <f t="shared" si="6"/>
        <v>0.17047127839206197</v>
      </c>
      <c r="M55" s="279">
        <f>'t5'!J61</f>
        <v>14163.6664575</v>
      </c>
      <c r="N55" s="2097">
        <f t="shared" si="7"/>
        <v>0.17745520833314959</v>
      </c>
      <c r="O55" s="1876"/>
      <c r="P55" s="1876"/>
      <c r="Q55" s="1875"/>
      <c r="R55" s="1356"/>
      <c r="S55" s="4"/>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row>
    <row r="56" spans="1:50" ht="15.75" customHeight="1" x14ac:dyDescent="0.2">
      <c r="A56" s="4"/>
      <c r="B56" s="1250"/>
      <c r="C56" s="1325" t="str">
        <f>'4a'!C69</f>
        <v>Liquidación retenciones salariales</v>
      </c>
      <c r="D56" s="43"/>
      <c r="E56" s="279">
        <f>'t5'!F62</f>
        <v>1720</v>
      </c>
      <c r="F56" s="2096">
        <f t="shared" si="4"/>
        <v>2.2475903740408542E-2</v>
      </c>
      <c r="G56" s="279">
        <f>'t5'!G62</f>
        <v>1861.5</v>
      </c>
      <c r="H56" s="2096">
        <f t="shared" si="4"/>
        <v>2.3260369805656128E-2</v>
      </c>
      <c r="I56" s="279">
        <f>'t5'!H62</f>
        <v>1863</v>
      </c>
      <c r="J56" s="2096">
        <f t="shared" si="5"/>
        <v>2.4037405454323413E-2</v>
      </c>
      <c r="K56" s="279">
        <f>'t5'!I62</f>
        <v>1863</v>
      </c>
      <c r="L56" s="2096">
        <f t="shared" si="6"/>
        <v>2.373601238175899E-2</v>
      </c>
      <c r="M56" s="279">
        <f>'t5'!J62</f>
        <v>1863</v>
      </c>
      <c r="N56" s="2097">
        <f t="shared" si="7"/>
        <v>2.3341346968079556E-2</v>
      </c>
      <c r="O56" s="1876"/>
      <c r="P56" s="1876"/>
      <c r="Q56" s="1875"/>
      <c r="R56" s="1356"/>
      <c r="S56" s="4"/>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row>
    <row r="57" spans="1:50" ht="15.75" customHeight="1" x14ac:dyDescent="0.2">
      <c r="A57" s="4"/>
      <c r="B57" s="1250"/>
      <c r="C57" s="1325" t="str">
        <f>'4a'!C70</f>
        <v>Impuesto sociedades</v>
      </c>
      <c r="D57" s="43"/>
      <c r="E57" s="279">
        <f>'t5'!F63</f>
        <v>0</v>
      </c>
      <c r="F57" s="2096">
        <f t="shared" si="4"/>
        <v>0</v>
      </c>
      <c r="G57" s="279">
        <f>'t5'!G63</f>
        <v>145</v>
      </c>
      <c r="H57" s="2096">
        <f t="shared" si="4"/>
        <v>1.8118472317056882E-3</v>
      </c>
      <c r="I57" s="279">
        <f>'t5'!H63</f>
        <v>1687.5</v>
      </c>
      <c r="J57" s="2096">
        <f t="shared" si="5"/>
        <v>2.1773012186887149E-2</v>
      </c>
      <c r="K57" s="279">
        <f>'t5'!I63</f>
        <v>2215.125</v>
      </c>
      <c r="L57" s="2096">
        <f t="shared" si="6"/>
        <v>2.8222348055364402E-2</v>
      </c>
      <c r="M57" s="279">
        <f>'t5'!J63</f>
        <v>2758.5787500000006</v>
      </c>
      <c r="N57" s="2097">
        <f t="shared" si="7"/>
        <v>3.4561966582136984E-2</v>
      </c>
      <c r="O57" s="1876"/>
      <c r="P57" s="1876"/>
      <c r="Q57" s="1875"/>
      <c r="R57" s="1356"/>
      <c r="S57" s="4"/>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row>
    <row r="58" spans="1:50" ht="15.75" customHeight="1" x14ac:dyDescent="0.2">
      <c r="A58" s="4"/>
      <c r="B58" s="1250"/>
      <c r="C58" s="1325" t="str">
        <f>'4a'!C71</f>
        <v>Dividendos</v>
      </c>
      <c r="D58" s="43"/>
      <c r="E58" s="279">
        <f>'t5'!F64</f>
        <v>0</v>
      </c>
      <c r="F58" s="2096">
        <f t="shared" si="4"/>
        <v>0</v>
      </c>
      <c r="G58" s="279">
        <f>'t5'!G64</f>
        <v>0</v>
      </c>
      <c r="H58" s="2096">
        <f t="shared" si="4"/>
        <v>0</v>
      </c>
      <c r="I58" s="279">
        <f>'t5'!H64</f>
        <v>0</v>
      </c>
      <c r="J58" s="2096">
        <f t="shared" si="5"/>
        <v>0</v>
      </c>
      <c r="K58" s="279">
        <f>'t5'!I64</f>
        <v>0</v>
      </c>
      <c r="L58" s="2096">
        <f t="shared" si="6"/>
        <v>0</v>
      </c>
      <c r="M58" s="279">
        <f>'t5'!J64</f>
        <v>0</v>
      </c>
      <c r="N58" s="2097">
        <f t="shared" si="7"/>
        <v>0</v>
      </c>
      <c r="O58" s="1876"/>
      <c r="P58" s="1876"/>
      <c r="Q58" s="1875"/>
      <c r="R58" s="1356"/>
      <c r="S58" s="4"/>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row>
    <row r="59" spans="1:50" ht="15.75" customHeight="1" x14ac:dyDescent="0.2">
      <c r="A59" s="4"/>
      <c r="B59" s="1250"/>
      <c r="C59" s="1325" t="str">
        <f>'4a'!C72</f>
        <v>Otros pagos</v>
      </c>
      <c r="D59" s="43"/>
      <c r="E59" s="279">
        <f>'t5'!F65</f>
        <v>0</v>
      </c>
      <c r="F59" s="2096">
        <f t="shared" si="4"/>
        <v>0</v>
      </c>
      <c r="G59" s="279">
        <f>'t5'!G65</f>
        <v>0</v>
      </c>
      <c r="H59" s="2096">
        <f t="shared" si="4"/>
        <v>0</v>
      </c>
      <c r="I59" s="279">
        <f>'t5'!H65</f>
        <v>0</v>
      </c>
      <c r="J59" s="2096">
        <f t="shared" si="5"/>
        <v>0</v>
      </c>
      <c r="K59" s="279">
        <f>'t5'!I65</f>
        <v>0</v>
      </c>
      <c r="L59" s="2096">
        <f t="shared" si="6"/>
        <v>0</v>
      </c>
      <c r="M59" s="279">
        <f>'t5'!J65</f>
        <v>0</v>
      </c>
      <c r="N59" s="1877"/>
      <c r="O59" s="1876"/>
      <c r="P59" s="1876"/>
      <c r="Q59" s="1875"/>
      <c r="R59" s="1356"/>
      <c r="S59" s="4"/>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row>
    <row r="60" spans="1:50" ht="15.75" customHeight="1" x14ac:dyDescent="0.2">
      <c r="A60" s="4"/>
      <c r="B60" s="1250"/>
      <c r="C60" s="263" t="str">
        <f>'4a'!$C$75</f>
        <v>pagos anteriores (preparación)</v>
      </c>
      <c r="D60" s="43"/>
      <c r="E60" s="279">
        <f>'4a'!$F$75</f>
        <v>0</v>
      </c>
      <c r="F60" s="2096">
        <f t="shared" si="4"/>
        <v>0</v>
      </c>
      <c r="G60" s="279"/>
      <c r="H60" s="2096">
        <f t="shared" si="4"/>
        <v>0</v>
      </c>
      <c r="I60" s="279"/>
      <c r="J60" s="2096">
        <f t="shared" si="5"/>
        <v>0</v>
      </c>
      <c r="K60" s="279"/>
      <c r="L60" s="2096">
        <f t="shared" si="6"/>
        <v>0</v>
      </c>
      <c r="M60" s="279"/>
      <c r="N60" s="1877"/>
      <c r="O60" s="1876"/>
      <c r="P60" s="1876"/>
      <c r="Q60" s="1875"/>
      <c r="R60" s="1356"/>
      <c r="S60" s="4"/>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row>
    <row r="61" spans="1:50" ht="20" customHeight="1" x14ac:dyDescent="0.2">
      <c r="A61" s="4"/>
      <c r="B61" s="1250"/>
      <c r="C61" s="263"/>
      <c r="D61" s="43"/>
      <c r="E61" s="281"/>
      <c r="F61" s="2"/>
      <c r="G61" s="281"/>
      <c r="H61" s="2"/>
      <c r="I61" s="281"/>
      <c r="J61" s="2"/>
      <c r="K61" s="281"/>
      <c r="L61" s="2"/>
      <c r="M61" s="281"/>
      <c r="N61" s="1877"/>
      <c r="O61" s="1876"/>
      <c r="P61" s="1876"/>
      <c r="Q61" s="1875"/>
      <c r="R61" s="1356"/>
      <c r="S61" s="4"/>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row>
    <row r="62" spans="1:50" ht="15.75" customHeight="1" x14ac:dyDescent="0.2">
      <c r="A62" s="4"/>
      <c r="B62" s="1250"/>
      <c r="C62" s="283" t="s">
        <v>458</v>
      </c>
      <c r="D62" s="30"/>
      <c r="E62" s="267">
        <f>+E47+E22</f>
        <v>76526.399999999994</v>
      </c>
      <c r="F62" s="2"/>
      <c r="G62" s="267">
        <f>+G47+G22</f>
        <v>80028.822222222225</v>
      </c>
      <c r="H62" s="2"/>
      <c r="I62" s="267">
        <f>+I47+I22</f>
        <v>77504.205000000002</v>
      </c>
      <c r="J62" s="2"/>
      <c r="K62" s="267">
        <f>+K47+K22</f>
        <v>78488.331150000013</v>
      </c>
      <c r="L62" s="2"/>
      <c r="M62" s="267">
        <f>+M47+M22</f>
        <v>79815.445207500001</v>
      </c>
      <c r="N62" s="1853"/>
      <c r="O62" s="1837"/>
      <c r="P62" s="1837"/>
      <c r="Q62" s="1837"/>
      <c r="R62" s="1355"/>
      <c r="S62" s="4"/>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row>
    <row r="63" spans="1:50" ht="20" customHeight="1" x14ac:dyDescent="0.2">
      <c r="A63" s="4"/>
      <c r="B63" s="1250"/>
      <c r="C63" s="263"/>
      <c r="D63" s="43"/>
      <c r="E63" s="281"/>
      <c r="F63" s="2"/>
      <c r="G63" s="281"/>
      <c r="H63" s="2"/>
      <c r="I63" s="281"/>
      <c r="J63" s="2"/>
      <c r="K63" s="281"/>
      <c r="L63" s="2"/>
      <c r="M63" s="281"/>
      <c r="N63" s="1877"/>
      <c r="O63" s="1876"/>
      <c r="P63" s="1876"/>
      <c r="Q63" s="1875"/>
      <c r="R63" s="1356"/>
      <c r="S63" s="4"/>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row>
    <row r="64" spans="1:50" ht="15.75" customHeight="1" x14ac:dyDescent="0.2">
      <c r="A64" s="4"/>
      <c r="B64" s="1250"/>
      <c r="C64" s="263"/>
      <c r="D64" s="43"/>
      <c r="E64" s="2099">
        <f>e!$E$108</f>
        <v>2023</v>
      </c>
      <c r="F64" s="1839"/>
      <c r="G64" s="2099">
        <f>'t5'!$G$91</f>
        <v>2024</v>
      </c>
      <c r="H64" s="1839"/>
      <c r="I64" s="2099">
        <f>'t5'!$H$91</f>
        <v>2025</v>
      </c>
      <c r="J64" s="1839"/>
      <c r="K64" s="2099">
        <f>'t5'!$I$91</f>
        <v>2026</v>
      </c>
      <c r="L64" s="1839"/>
      <c r="M64" s="2099">
        <f>'t5'!$J$91</f>
        <v>2027</v>
      </c>
      <c r="N64" s="1877"/>
      <c r="O64" s="1876"/>
      <c r="P64" s="1876"/>
      <c r="Q64" s="1875"/>
      <c r="R64" s="1356"/>
      <c r="S64" s="4"/>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row>
    <row r="65" spans="1:50" ht="22.5" customHeight="1" x14ac:dyDescent="0.2">
      <c r="A65" s="4"/>
      <c r="B65" s="1250"/>
      <c r="C65" s="283" t="s">
        <v>1458</v>
      </c>
      <c r="D65" s="265"/>
      <c r="E65" s="267">
        <f>+E20-E62</f>
        <v>64543.600000000006</v>
      </c>
      <c r="F65" s="39"/>
      <c r="G65" s="267">
        <f>+G20-G62</f>
        <v>5094.6777777777752</v>
      </c>
      <c r="H65" s="39"/>
      <c r="I65" s="267">
        <f>+I20-I62</f>
        <v>10173</v>
      </c>
      <c r="J65" s="39"/>
      <c r="K65" s="267">
        <f>+K20-K62</f>
        <v>11819.189999999988</v>
      </c>
      <c r="L65" s="39"/>
      <c r="M65" s="267">
        <f>+M20-M62</f>
        <v>15007.452000000005</v>
      </c>
      <c r="N65" s="1853"/>
      <c r="O65" s="1837"/>
      <c r="P65" s="1837"/>
      <c r="Q65" s="1837"/>
      <c r="R65" s="1355"/>
      <c r="S65" s="4"/>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row>
    <row r="66" spans="1:50" ht="5" customHeight="1" x14ac:dyDescent="0.2">
      <c r="A66" s="4"/>
      <c r="B66" s="1250"/>
      <c r="C66" s="263"/>
      <c r="D66" s="43"/>
      <c r="E66" s="281"/>
      <c r="F66" s="2"/>
      <c r="G66" s="281"/>
      <c r="H66" s="2"/>
      <c r="I66" s="281"/>
      <c r="J66" s="2"/>
      <c r="K66" s="281"/>
      <c r="L66" s="2"/>
      <c r="M66" s="281"/>
      <c r="N66" s="1877"/>
      <c r="O66" s="1876"/>
      <c r="P66" s="1876"/>
      <c r="Q66" s="1875"/>
      <c r="R66" s="1356"/>
      <c r="S66" s="4"/>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row>
    <row r="67" spans="1:50" ht="15.75" customHeight="1" x14ac:dyDescent="0.2">
      <c r="A67" s="4"/>
      <c r="B67" s="1250"/>
      <c r="C67" s="1327" t="s">
        <v>459</v>
      </c>
      <c r="D67" s="265"/>
      <c r="E67" s="267">
        <f>+E65</f>
        <v>64543.600000000006</v>
      </c>
      <c r="F67" s="39"/>
      <c r="G67" s="267">
        <f>+E67+G65</f>
        <v>69638.277777777781</v>
      </c>
      <c r="H67" s="39"/>
      <c r="I67" s="267">
        <f>+G67+I65</f>
        <v>79811.277777777781</v>
      </c>
      <c r="J67" s="39"/>
      <c r="K67" s="267">
        <f>+I67+K65</f>
        <v>91630.467777777769</v>
      </c>
      <c r="L67" s="39"/>
      <c r="M67" s="267">
        <f>+K67+M65</f>
        <v>106637.91977777777</v>
      </c>
      <c r="N67" s="1853"/>
      <c r="O67" s="1837"/>
      <c r="P67" s="1837"/>
      <c r="Q67" s="1837"/>
      <c r="R67" s="1355"/>
      <c r="S67" s="4"/>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row>
    <row r="68" spans="1:50" ht="14.25" customHeight="1" x14ac:dyDescent="0.2">
      <c r="A68" s="4"/>
      <c r="B68" s="1250"/>
      <c r="C68" s="263"/>
      <c r="D68" s="43"/>
      <c r="E68" s="281"/>
      <c r="F68" s="2"/>
      <c r="G68" s="281"/>
      <c r="H68" s="2"/>
      <c r="I68" s="281"/>
      <c r="J68" s="2"/>
      <c r="K68" s="281"/>
      <c r="L68" s="2"/>
      <c r="M68" s="281"/>
      <c r="N68" s="1877"/>
      <c r="O68" s="1876"/>
      <c r="P68" s="1876"/>
      <c r="Q68" s="1875"/>
      <c r="R68" s="1356"/>
      <c r="S68" s="4"/>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row>
    <row r="69" spans="1:50" ht="15.75" customHeight="1" x14ac:dyDescent="0.2">
      <c r="A69" s="4"/>
      <c r="B69" s="1250"/>
      <c r="C69" s="1326" t="s">
        <v>306</v>
      </c>
      <c r="D69" s="286"/>
      <c r="E69" s="1331">
        <f>'t5'!F82</f>
        <v>0</v>
      </c>
      <c r="F69" s="1870"/>
      <c r="G69" s="1331">
        <f>'t5'!G82</f>
        <v>0</v>
      </c>
      <c r="H69" s="1870"/>
      <c r="I69" s="1331">
        <f>'t5'!H82</f>
        <v>0</v>
      </c>
      <c r="J69" s="1870"/>
      <c r="K69" s="1331">
        <f>'t5'!I82</f>
        <v>0</v>
      </c>
      <c r="L69" s="1870"/>
      <c r="M69" s="1331">
        <f>'t5'!J82</f>
        <v>0</v>
      </c>
      <c r="N69" s="1852"/>
      <c r="O69" s="1874"/>
      <c r="P69" s="1874"/>
      <c r="Q69" s="1875"/>
      <c r="R69" s="1356"/>
      <c r="S69" s="4"/>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row>
    <row r="70" spans="1:50" ht="5" customHeight="1" x14ac:dyDescent="0.2">
      <c r="A70" s="4"/>
      <c r="B70" s="1250"/>
      <c r="C70" s="263"/>
      <c r="D70" s="43"/>
      <c r="E70" s="281"/>
      <c r="F70" s="2"/>
      <c r="G70" s="281"/>
      <c r="H70" s="2"/>
      <c r="I70" s="281"/>
      <c r="J70" s="2"/>
      <c r="K70" s="281"/>
      <c r="L70" s="2"/>
      <c r="M70" s="281"/>
      <c r="N70" s="1877"/>
      <c r="O70" s="1876"/>
      <c r="P70" s="1876"/>
      <c r="Q70" s="1875"/>
      <c r="R70" s="1356"/>
      <c r="S70" s="4"/>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row>
    <row r="71" spans="1:50" ht="15.75" customHeight="1" x14ac:dyDescent="0.2">
      <c r="A71" s="4"/>
      <c r="B71" s="1250"/>
      <c r="C71" s="1330" t="s">
        <v>460</v>
      </c>
      <c r="D71" s="265"/>
      <c r="E71" s="267">
        <f>'t5'!F86</f>
        <v>64543.60000000002</v>
      </c>
      <c r="F71" s="39"/>
      <c r="G71" s="267">
        <f>'t5'!G86</f>
        <v>69638.277777777796</v>
      </c>
      <c r="H71" s="39"/>
      <c r="I71" s="267">
        <f>'t5'!H86</f>
        <v>79811.277777777796</v>
      </c>
      <c r="J71" s="39"/>
      <c r="K71" s="267">
        <f>'t5'!I86</f>
        <v>91630.467777777783</v>
      </c>
      <c r="L71" s="39"/>
      <c r="M71" s="267">
        <f>'t5'!J86</f>
        <v>106637.91977777779</v>
      </c>
      <c r="N71" s="1853"/>
      <c r="O71" s="1837"/>
      <c r="P71" s="1837"/>
      <c r="Q71" s="1875"/>
      <c r="R71" s="1356"/>
      <c r="S71" s="4"/>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row>
    <row r="72" spans="1:50" ht="20" customHeight="1" x14ac:dyDescent="0.2">
      <c r="A72" s="4"/>
      <c r="B72" s="1314"/>
      <c r="C72" s="286"/>
      <c r="D72" s="266"/>
      <c r="E72" s="287"/>
      <c r="F72" s="287"/>
      <c r="G72" s="287"/>
      <c r="H72" s="287"/>
      <c r="I72" s="287"/>
      <c r="J72" s="287"/>
      <c r="K72" s="287"/>
      <c r="L72" s="287"/>
      <c r="M72" s="287"/>
      <c r="N72" s="1878"/>
      <c r="O72" s="1876"/>
      <c r="P72" s="1876"/>
      <c r="Q72" s="1875"/>
      <c r="R72" s="1356"/>
      <c r="S72" s="4"/>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row>
    <row r="73" spans="1:50" ht="15.75" customHeight="1" x14ac:dyDescent="0.15">
      <c r="A73" s="4"/>
      <c r="B73" s="4"/>
      <c r="C73" s="4"/>
      <c r="D73" s="4"/>
      <c r="E73" s="4"/>
      <c r="F73" s="4"/>
      <c r="G73" s="4"/>
      <c r="H73" s="4"/>
      <c r="I73" s="4"/>
      <c r="J73" s="4"/>
      <c r="K73" s="4"/>
      <c r="L73" s="4"/>
      <c r="M73" s="4"/>
      <c r="N73" s="4"/>
      <c r="O73" s="4"/>
      <c r="P73" s="4"/>
      <c r="Q73" s="4"/>
      <c r="R73" s="16"/>
      <c r="S73" s="4"/>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row>
    <row r="74" spans="1:50" ht="15.75" customHeight="1" x14ac:dyDescent="0.15">
      <c r="A74" s="4"/>
      <c r="B74" s="4"/>
      <c r="C74" s="4"/>
      <c r="D74" s="4"/>
      <c r="E74" s="4"/>
      <c r="F74" s="4"/>
      <c r="G74" s="4"/>
      <c r="H74" s="4"/>
      <c r="I74" s="4"/>
      <c r="J74" s="4"/>
      <c r="K74" s="4"/>
      <c r="L74" s="4"/>
      <c r="M74" s="4"/>
      <c r="N74" s="4"/>
      <c r="O74" s="4"/>
      <c r="P74" s="4"/>
      <c r="Q74" s="4"/>
      <c r="R74" s="16"/>
      <c r="S74" s="4"/>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row>
    <row r="75" spans="1:50" ht="15.75" customHeight="1" x14ac:dyDescent="0.15">
      <c r="A75" s="19" t="s">
        <v>450</v>
      </c>
      <c r="B75" s="2"/>
      <c r="C75" s="2"/>
      <c r="D75" s="2"/>
      <c r="E75" s="2"/>
      <c r="F75" s="2"/>
      <c r="G75" s="2"/>
      <c r="H75" s="2"/>
      <c r="I75" s="2"/>
      <c r="J75" s="2"/>
      <c r="K75" s="2"/>
      <c r="L75" s="2"/>
      <c r="M75" s="2"/>
      <c r="N75" s="2"/>
      <c r="O75" s="2"/>
      <c r="P75" s="2"/>
      <c r="Q75" s="2"/>
      <c r="R75" s="4"/>
      <c r="S75" s="4"/>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row>
    <row r="76" spans="1:50" ht="15.75" customHeight="1" x14ac:dyDescent="0.15">
      <c r="A76" s="4"/>
      <c r="B76" s="2"/>
      <c r="C76" s="2"/>
      <c r="D76" s="2"/>
      <c r="E76" s="2"/>
      <c r="F76" s="2"/>
      <c r="G76" s="2"/>
      <c r="H76" s="2"/>
      <c r="I76" s="2"/>
      <c r="J76" s="2"/>
      <c r="K76" s="2"/>
      <c r="L76" s="2"/>
      <c r="M76" s="2"/>
      <c r="N76" s="2"/>
      <c r="O76" s="2"/>
      <c r="P76" s="2"/>
      <c r="Q76" s="2"/>
      <c r="R76" s="4"/>
      <c r="S76" s="4"/>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row>
    <row r="77" spans="1:50" ht="15.75" customHeight="1" x14ac:dyDescent="0.15">
      <c r="A77" s="4"/>
      <c r="B77" s="2"/>
      <c r="C77" s="2"/>
      <c r="D77" s="2"/>
      <c r="E77" s="2"/>
      <c r="F77" s="2"/>
      <c r="G77" s="2"/>
      <c r="H77" s="2"/>
      <c r="I77" s="2"/>
      <c r="J77" s="2"/>
      <c r="K77" s="2"/>
      <c r="L77" s="2"/>
      <c r="M77" s="2"/>
      <c r="N77" s="2"/>
      <c r="O77" s="2"/>
      <c r="P77" s="2"/>
      <c r="Q77" s="2"/>
      <c r="R77" s="4"/>
      <c r="S77" s="4"/>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row>
    <row r="78" spans="1:50" ht="15.75" customHeight="1" x14ac:dyDescent="0.15">
      <c r="A78" s="4"/>
      <c r="B78" s="2"/>
      <c r="C78" s="2"/>
      <c r="D78" s="2"/>
      <c r="E78" s="2"/>
      <c r="F78" s="2"/>
      <c r="G78" s="2"/>
      <c r="H78" s="2"/>
      <c r="I78" s="2"/>
      <c r="J78" s="2"/>
      <c r="K78" s="2"/>
      <c r="L78" s="2"/>
      <c r="M78" s="2"/>
      <c r="N78" s="2"/>
      <c r="O78" s="2"/>
      <c r="P78" s="2"/>
      <c r="Q78" s="2"/>
      <c r="R78" s="4"/>
      <c r="S78" s="4"/>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row>
    <row r="79" spans="1:50" ht="6.75" customHeight="1" x14ac:dyDescent="0.15">
      <c r="A79" s="4"/>
      <c r="B79" s="2"/>
      <c r="C79" s="2"/>
      <c r="D79" s="2"/>
      <c r="E79" s="2"/>
      <c r="F79" s="2"/>
      <c r="G79" s="2"/>
      <c r="H79" s="2"/>
      <c r="I79" s="2"/>
      <c r="J79" s="2"/>
      <c r="K79" s="2"/>
      <c r="L79" s="2"/>
      <c r="M79" s="2"/>
      <c r="N79" s="2"/>
      <c r="O79" s="2"/>
      <c r="P79" s="2"/>
      <c r="Q79" s="2"/>
      <c r="R79" s="4"/>
      <c r="S79" s="4"/>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row>
    <row r="80" spans="1:50" ht="15.75" customHeight="1" x14ac:dyDescent="0.15">
      <c r="A80" s="4"/>
      <c r="B80" s="2"/>
      <c r="C80" s="2"/>
      <c r="D80" s="2"/>
      <c r="E80" s="2"/>
      <c r="F80" s="2"/>
      <c r="G80" s="2"/>
      <c r="H80" s="2"/>
      <c r="I80" s="2"/>
      <c r="J80" s="2"/>
      <c r="K80" s="2"/>
      <c r="L80" s="2"/>
      <c r="M80" s="2"/>
      <c r="N80" s="2"/>
      <c r="O80" s="2"/>
      <c r="P80" s="2"/>
      <c r="Q80" s="2"/>
      <c r="R80" s="4"/>
      <c r="S80" s="4"/>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row>
    <row r="81" spans="1:50" ht="15.75" customHeight="1" x14ac:dyDescent="0.15">
      <c r="A81" s="4"/>
      <c r="B81" s="2"/>
      <c r="C81" s="2"/>
      <c r="D81" s="2"/>
      <c r="E81" s="2"/>
      <c r="F81" s="2"/>
      <c r="G81" s="2"/>
      <c r="H81" s="2"/>
      <c r="I81" s="2"/>
      <c r="J81" s="2"/>
      <c r="K81" s="2"/>
      <c r="L81" s="2"/>
      <c r="M81" s="2"/>
      <c r="N81" s="2"/>
      <c r="O81" s="2"/>
      <c r="P81" s="2"/>
      <c r="Q81" s="2"/>
      <c r="R81" s="4"/>
      <c r="S81" s="4"/>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row>
    <row r="82" spans="1:50" ht="15.75" customHeight="1" x14ac:dyDescent="0.15">
      <c r="A82" s="4"/>
      <c r="B82" s="2"/>
      <c r="C82" s="2"/>
      <c r="D82" s="2"/>
      <c r="E82" s="2"/>
      <c r="F82" s="2"/>
      <c r="G82" s="2"/>
      <c r="H82" s="2"/>
      <c r="I82" s="2"/>
      <c r="J82" s="2"/>
      <c r="K82" s="2"/>
      <c r="L82" s="2"/>
      <c r="M82" s="2"/>
      <c r="N82" s="2"/>
      <c r="O82" s="2"/>
      <c r="P82" s="2"/>
      <c r="Q82" s="2"/>
      <c r="R82" s="4"/>
      <c r="S82" s="4"/>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row>
    <row r="83" spans="1:50" ht="15.75" customHeight="1" x14ac:dyDescent="0.15">
      <c r="A83" s="4"/>
      <c r="B83" s="2"/>
      <c r="C83" s="2"/>
      <c r="D83" s="2"/>
      <c r="E83" s="2"/>
      <c r="F83" s="2"/>
      <c r="G83" s="2"/>
      <c r="H83" s="2"/>
      <c r="I83" s="2"/>
      <c r="J83" s="2"/>
      <c r="K83" s="2"/>
      <c r="L83" s="2"/>
      <c r="M83" s="2"/>
      <c r="N83" s="2"/>
      <c r="O83" s="2"/>
      <c r="P83" s="2"/>
      <c r="Q83" s="2"/>
      <c r="R83" s="4"/>
      <c r="S83" s="4"/>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row>
    <row r="84" spans="1:50" ht="15.75" customHeight="1" x14ac:dyDescent="0.15">
      <c r="A84" s="4"/>
      <c r="B84" s="2"/>
      <c r="C84" s="2"/>
      <c r="D84" s="2"/>
      <c r="E84" s="2"/>
      <c r="F84" s="2"/>
      <c r="G84" s="2"/>
      <c r="H84" s="2"/>
      <c r="I84" s="2"/>
      <c r="J84" s="2"/>
      <c r="K84" s="2"/>
      <c r="L84" s="2"/>
      <c r="M84" s="2"/>
      <c r="N84" s="2"/>
      <c r="O84" s="2"/>
      <c r="P84" s="2"/>
      <c r="Q84" s="2"/>
      <c r="R84" s="4"/>
      <c r="S84" s="4"/>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row>
    <row r="85" spans="1:50" ht="4.5" customHeight="1" x14ac:dyDescent="0.15">
      <c r="A85" s="4"/>
      <c r="B85" s="2"/>
      <c r="C85" s="2"/>
      <c r="D85" s="2"/>
      <c r="E85" s="2"/>
      <c r="F85" s="2"/>
      <c r="G85" s="2"/>
      <c r="H85" s="2"/>
      <c r="I85" s="2"/>
      <c r="J85" s="2"/>
      <c r="K85" s="2"/>
      <c r="L85" s="2"/>
      <c r="M85" s="2"/>
      <c r="N85" s="2"/>
      <c r="O85" s="2"/>
      <c r="P85" s="2"/>
      <c r="Q85" s="2"/>
      <c r="R85" s="4"/>
      <c r="S85" s="4"/>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row>
    <row r="86" spans="1:50" ht="15.75" customHeight="1" x14ac:dyDescent="0.15">
      <c r="A86" s="4"/>
      <c r="B86" s="2"/>
      <c r="C86" s="2"/>
      <c r="D86" s="2"/>
      <c r="E86" s="2"/>
      <c r="F86" s="2"/>
      <c r="G86" s="2"/>
      <c r="H86" s="2"/>
      <c r="I86" s="2"/>
      <c r="J86" s="2"/>
      <c r="K86" s="2"/>
      <c r="L86" s="2"/>
      <c r="M86" s="2"/>
      <c r="N86" s="2"/>
      <c r="O86" s="2"/>
      <c r="P86" s="2"/>
      <c r="Q86" s="2"/>
      <c r="R86" s="4"/>
      <c r="S86" s="4"/>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row>
    <row r="87" spans="1:50" ht="15.75" customHeight="1" x14ac:dyDescent="0.15">
      <c r="A87" s="4"/>
      <c r="B87" s="2"/>
      <c r="C87" s="2"/>
      <c r="D87" s="2"/>
      <c r="E87" s="2"/>
      <c r="F87" s="2"/>
      <c r="G87" s="2"/>
      <c r="H87" s="2"/>
      <c r="I87" s="2"/>
      <c r="J87" s="2"/>
      <c r="K87" s="2"/>
      <c r="L87" s="2"/>
      <c r="M87" s="2"/>
      <c r="N87" s="2"/>
      <c r="O87" s="2"/>
      <c r="P87" s="2"/>
      <c r="Q87" s="2"/>
      <c r="R87" s="4"/>
      <c r="S87" s="4"/>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row>
    <row r="88" spans="1:50" ht="14.25" customHeight="1" x14ac:dyDescent="0.15">
      <c r="A88" s="4"/>
      <c r="B88" s="2"/>
      <c r="C88" s="2"/>
      <c r="D88" s="2"/>
      <c r="E88" s="2"/>
      <c r="F88" s="2"/>
      <c r="G88" s="2"/>
      <c r="H88" s="2"/>
      <c r="I88" s="2"/>
      <c r="J88" s="2"/>
      <c r="K88" s="2"/>
      <c r="L88" s="2"/>
      <c r="M88" s="2"/>
      <c r="N88" s="2"/>
      <c r="O88" s="2"/>
      <c r="P88" s="2"/>
      <c r="Q88" s="2"/>
      <c r="R88" s="4"/>
      <c r="S88" s="4"/>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row>
    <row r="89" spans="1:50" ht="25.5" customHeight="1" x14ac:dyDescent="0.15">
      <c r="A89" s="4"/>
      <c r="B89" s="2"/>
      <c r="C89" s="2"/>
      <c r="D89" s="2"/>
      <c r="E89" s="2"/>
      <c r="F89" s="2"/>
      <c r="G89" s="2"/>
      <c r="H89" s="2"/>
      <c r="I89" s="2"/>
      <c r="J89" s="2"/>
      <c r="K89" s="2"/>
      <c r="L89" s="2"/>
      <c r="M89" s="2"/>
      <c r="N89" s="2"/>
      <c r="O89" s="2"/>
      <c r="P89" s="2"/>
      <c r="Q89" s="2"/>
      <c r="R89" s="4"/>
      <c r="S89" s="4"/>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row>
    <row r="90" spans="1:50" ht="13.5" customHeight="1" x14ac:dyDescent="0.15">
      <c r="A90" s="4"/>
      <c r="B90" s="2"/>
      <c r="C90" s="2"/>
      <c r="D90" s="2"/>
      <c r="E90" s="2"/>
      <c r="F90" s="2"/>
      <c r="G90" s="2"/>
      <c r="H90" s="2"/>
      <c r="I90" s="2"/>
      <c r="J90" s="2"/>
      <c r="K90" s="2"/>
      <c r="L90" s="2"/>
      <c r="M90" s="2"/>
      <c r="N90" s="2"/>
      <c r="O90" s="2"/>
      <c r="P90" s="2"/>
      <c r="Q90" s="2"/>
      <c r="R90" s="4"/>
      <c r="S90" s="4"/>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row>
    <row r="91" spans="1:50" ht="15.75" customHeight="1" x14ac:dyDescent="0.15">
      <c r="A91" s="4"/>
      <c r="B91" s="2"/>
      <c r="C91" s="2"/>
      <c r="D91" s="2"/>
      <c r="E91" s="2"/>
      <c r="F91" s="2"/>
      <c r="G91" s="2"/>
      <c r="H91" s="2"/>
      <c r="I91" s="2"/>
      <c r="J91" s="2"/>
      <c r="K91" s="2"/>
      <c r="L91" s="2"/>
      <c r="M91" s="2"/>
      <c r="N91" s="2"/>
      <c r="O91" s="2"/>
      <c r="P91" s="2"/>
      <c r="Q91" s="2"/>
      <c r="R91" s="4"/>
      <c r="S91" s="4"/>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row>
    <row r="92" spans="1:50" ht="15.75" customHeight="1" x14ac:dyDescent="0.15">
      <c r="A92" s="4"/>
      <c r="B92" s="2"/>
      <c r="C92" s="2"/>
      <c r="D92" s="2"/>
      <c r="E92" s="2"/>
      <c r="F92" s="2"/>
      <c r="G92" s="2"/>
      <c r="H92" s="2"/>
      <c r="I92" s="2"/>
      <c r="J92" s="2"/>
      <c r="K92" s="2"/>
      <c r="L92" s="2"/>
      <c r="M92" s="2"/>
      <c r="N92" s="2"/>
      <c r="O92" s="2"/>
      <c r="P92" s="2"/>
      <c r="Q92" s="2"/>
      <c r="R92" s="4"/>
      <c r="S92" s="4"/>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row>
    <row r="93" spans="1:50" ht="15.75" customHeight="1" x14ac:dyDescent="0.15">
      <c r="A93" s="4"/>
      <c r="B93" s="2"/>
      <c r="C93" s="2"/>
      <c r="D93" s="2"/>
      <c r="E93" s="2"/>
      <c r="F93" s="2"/>
      <c r="G93" s="2"/>
      <c r="H93" s="2"/>
      <c r="I93" s="2"/>
      <c r="J93" s="2"/>
      <c r="K93" s="2"/>
      <c r="L93" s="2"/>
      <c r="M93" s="2"/>
      <c r="N93" s="2"/>
      <c r="O93" s="2"/>
      <c r="P93" s="2"/>
      <c r="Q93" s="2"/>
      <c r="R93" s="4"/>
      <c r="S93" s="4"/>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row>
    <row r="94" spans="1:50" ht="15.75" customHeight="1" x14ac:dyDescent="0.15">
      <c r="A94" s="4"/>
      <c r="B94" s="2"/>
      <c r="C94" s="2"/>
      <c r="D94" s="2"/>
      <c r="E94" s="2"/>
      <c r="F94" s="2"/>
      <c r="G94" s="2"/>
      <c r="H94" s="2"/>
      <c r="I94" s="2"/>
      <c r="J94" s="2"/>
      <c r="K94" s="2"/>
      <c r="L94" s="2"/>
      <c r="M94" s="2"/>
      <c r="N94" s="2"/>
      <c r="O94" s="2"/>
      <c r="P94" s="2"/>
      <c r="Q94" s="2"/>
      <c r="R94" s="4"/>
      <c r="S94" s="4"/>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row>
    <row r="95" spans="1:50" ht="15.75" customHeight="1" x14ac:dyDescent="0.15">
      <c r="A95" s="4"/>
      <c r="B95" s="4"/>
      <c r="C95" s="4"/>
      <c r="D95" s="4"/>
      <c r="E95" s="4"/>
      <c r="F95" s="4"/>
      <c r="G95" s="4"/>
      <c r="H95" s="4"/>
      <c r="I95" s="4"/>
      <c r="J95" s="4"/>
      <c r="K95" s="4"/>
      <c r="L95" s="4"/>
      <c r="M95" s="4"/>
      <c r="N95" s="4"/>
      <c r="O95" s="4"/>
      <c r="P95" s="4"/>
      <c r="Q95" s="4"/>
      <c r="R95" s="4"/>
      <c r="S95" s="4"/>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row>
    <row r="96" spans="1:50" ht="15.75" customHeight="1" x14ac:dyDescent="0.15">
      <c r="A96" s="4"/>
      <c r="B96" s="4"/>
      <c r="C96" s="4"/>
      <c r="D96" s="4"/>
      <c r="E96" s="4"/>
      <c r="F96" s="4"/>
      <c r="G96" s="4"/>
      <c r="H96" s="4"/>
      <c r="I96" s="4"/>
      <c r="J96" s="4"/>
      <c r="K96" s="4"/>
      <c r="L96" s="4"/>
      <c r="M96" s="4"/>
      <c r="N96" s="4"/>
      <c r="O96" s="4"/>
      <c r="P96" s="4"/>
      <c r="Q96" s="4"/>
      <c r="R96" s="16"/>
      <c r="S96" s="4"/>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row>
    <row r="97" spans="1:50" ht="15.75" customHeight="1" x14ac:dyDescent="0.15">
      <c r="A97" s="4"/>
      <c r="B97" s="4"/>
      <c r="C97" s="4"/>
      <c r="D97" s="4"/>
      <c r="E97" s="4"/>
      <c r="F97" s="4"/>
      <c r="G97" s="4"/>
      <c r="H97" s="4"/>
      <c r="I97" s="4"/>
      <c r="J97" s="4"/>
      <c r="K97" s="4"/>
      <c r="L97" s="4"/>
      <c r="M97" s="4"/>
      <c r="N97" s="4"/>
      <c r="O97" s="4"/>
      <c r="P97" s="4"/>
      <c r="Q97" s="4"/>
      <c r="R97" s="16"/>
      <c r="S97" s="4"/>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row>
    <row r="98" spans="1:50" ht="20" customHeight="1" x14ac:dyDescent="0.15">
      <c r="A98" s="4"/>
      <c r="B98" s="1311"/>
      <c r="C98" s="1294"/>
      <c r="D98" s="1294"/>
      <c r="E98" s="1294"/>
      <c r="F98" s="1294"/>
      <c r="G98" s="1294"/>
      <c r="H98" s="1294"/>
      <c r="I98" s="1294"/>
      <c r="J98" s="1294"/>
      <c r="K98" s="1294"/>
      <c r="L98" s="1294"/>
      <c r="M98" s="1294"/>
      <c r="N98" s="1294"/>
      <c r="O98" s="1294"/>
      <c r="P98" s="1294"/>
      <c r="Q98" s="1294"/>
      <c r="R98" s="1294"/>
      <c r="S98" s="1312"/>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row>
    <row r="99" spans="1:50" ht="18.75" customHeight="1" x14ac:dyDescent="0.2">
      <c r="A99" s="19">
        <v>2</v>
      </c>
      <c r="B99" s="1250"/>
      <c r="C99" s="20" t="str">
        <f>$C$2</f>
        <v>CAED GESTION</v>
      </c>
      <c r="D99" s="20"/>
      <c r="E99" s="20"/>
      <c r="F99" s="2875" t="s">
        <v>1464</v>
      </c>
      <c r="G99" s="2875"/>
      <c r="H99" s="2875"/>
      <c r="I99" s="2875"/>
      <c r="J99" s="2875"/>
      <c r="K99" s="2875"/>
      <c r="L99" s="2875"/>
      <c r="M99" s="1832"/>
      <c r="N99" s="1832"/>
      <c r="O99" s="1832"/>
      <c r="P99" s="23"/>
      <c r="Q99" s="21"/>
      <c r="R99" s="21"/>
      <c r="S99" s="1258"/>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row>
    <row r="100" spans="1:50" ht="20" customHeight="1" x14ac:dyDescent="0.15">
      <c r="A100" s="4"/>
      <c r="B100" s="1250"/>
      <c r="C100" s="22"/>
      <c r="D100" s="22"/>
      <c r="E100" s="22"/>
      <c r="F100" s="22"/>
      <c r="G100" s="22"/>
      <c r="H100" s="22"/>
      <c r="I100" s="22"/>
      <c r="J100" s="22"/>
      <c r="K100" s="22"/>
      <c r="L100" s="22"/>
      <c r="M100" s="22"/>
      <c r="N100" s="22"/>
      <c r="O100" s="22"/>
      <c r="P100" s="22"/>
      <c r="Q100" s="22"/>
      <c r="R100" s="22"/>
      <c r="S100" s="1258"/>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row>
    <row r="101" spans="1:50" ht="18" customHeight="1" x14ac:dyDescent="0.2">
      <c r="A101" s="4"/>
      <c r="B101" s="1250"/>
      <c r="C101" s="2102" t="s">
        <v>309</v>
      </c>
      <c r="D101" s="282"/>
      <c r="E101" s="2877">
        <f>e!$E$108</f>
        <v>2023</v>
      </c>
      <c r="F101" s="2878"/>
      <c r="G101" s="2"/>
      <c r="H101" s="2877">
        <f>+G16</f>
        <v>2024</v>
      </c>
      <c r="I101" s="2878"/>
      <c r="J101" s="2"/>
      <c r="K101" s="2877">
        <f>+I16</f>
        <v>2025</v>
      </c>
      <c r="L101" s="2878"/>
      <c r="M101" s="2"/>
      <c r="N101" s="2877">
        <f>+K16</f>
        <v>2026</v>
      </c>
      <c r="O101" s="2878"/>
      <c r="P101" s="270"/>
      <c r="Q101" s="2877">
        <f>+M16</f>
        <v>2027</v>
      </c>
      <c r="R101" s="2878"/>
      <c r="S101" s="1258"/>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row>
    <row r="102" spans="1:50" ht="15" customHeight="1" x14ac:dyDescent="0.2">
      <c r="A102" s="4"/>
      <c r="B102" s="1250"/>
      <c r="C102" s="29"/>
      <c r="D102" s="282"/>
      <c r="E102" s="38"/>
      <c r="F102" s="2"/>
      <c r="G102" s="2"/>
      <c r="H102" s="38"/>
      <c r="I102" s="2"/>
      <c r="J102" s="2"/>
      <c r="K102" s="38"/>
      <c r="L102" s="2"/>
      <c r="M102" s="2"/>
      <c r="N102" s="38"/>
      <c r="O102" s="2"/>
      <c r="P102" s="38"/>
      <c r="Q102" s="38"/>
      <c r="R102" s="276"/>
      <c r="S102" s="1258"/>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row>
    <row r="103" spans="1:50" ht="15.75" customHeight="1" x14ac:dyDescent="0.2">
      <c r="A103" s="4"/>
      <c r="B103" s="1250"/>
      <c r="C103" s="268" t="str">
        <f>'4b'!$C$15</f>
        <v>INMOVILIZADO</v>
      </c>
      <c r="D103" s="282"/>
      <c r="E103" s="267">
        <f>'b5'!D14</f>
        <v>2500</v>
      </c>
      <c r="F103" s="277">
        <f>IF(E$121=0,0,E103/E$121)</f>
        <v>1.9993026432380382E-2</v>
      </c>
      <c r="G103" s="2"/>
      <c r="H103" s="267">
        <f>'b5'!E14</f>
        <v>-500</v>
      </c>
      <c r="I103" s="277">
        <f>IF(H$121=0,0,H103/H$121)</f>
        <v>-7.2318839298700088E-3</v>
      </c>
      <c r="J103" s="2"/>
      <c r="K103" s="267">
        <f>'b5'!F14</f>
        <v>-3500</v>
      </c>
      <c r="L103" s="277">
        <f>IF(K$121=0,0,K103/K$121)</f>
        <v>-4.586478043510387E-2</v>
      </c>
      <c r="M103" s="2"/>
      <c r="N103" s="267">
        <f>'b5'!G14</f>
        <v>-6500</v>
      </c>
      <c r="O103" s="277">
        <f>IF(N$121=0,0,N103/N$121)</f>
        <v>-7.6353392265709377E-2</v>
      </c>
      <c r="P103" s="38"/>
      <c r="Q103" s="267">
        <f>'b5'!H14</f>
        <v>-9500</v>
      </c>
      <c r="R103" s="277">
        <f>IF(Q$121=0,0,Q103/Q$121)</f>
        <v>-9.7799088365626216E-2</v>
      </c>
      <c r="S103" s="1258"/>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row>
    <row r="104" spans="1:50" ht="5" customHeight="1" x14ac:dyDescent="0.2">
      <c r="A104" s="4"/>
      <c r="B104" s="1250"/>
      <c r="C104" s="29"/>
      <c r="D104" s="282"/>
      <c r="E104" s="38"/>
      <c r="F104" s="2"/>
      <c r="G104" s="2"/>
      <c r="H104" s="38"/>
      <c r="I104" s="2"/>
      <c r="J104" s="2"/>
      <c r="K104" s="38"/>
      <c r="L104" s="2"/>
      <c r="M104" s="2"/>
      <c r="N104" s="38"/>
      <c r="O104" s="2"/>
      <c r="P104" s="38"/>
      <c r="Q104" s="38"/>
      <c r="R104" s="2"/>
      <c r="S104" s="1258"/>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row>
    <row r="105" spans="1:50" ht="15" customHeight="1" x14ac:dyDescent="0.15">
      <c r="A105" s="4"/>
      <c r="B105" s="1250"/>
      <c r="C105" s="263" t="str">
        <f>'4b'!$C$16</f>
        <v xml:space="preserve">  Material</v>
      </c>
      <c r="D105" s="278"/>
      <c r="E105" s="279">
        <f>'b5'!D15</f>
        <v>2500</v>
      </c>
      <c r="F105" s="33">
        <f>IF(E$121=0,0,E105/E$121)</f>
        <v>1.9993026432380382E-2</v>
      </c>
      <c r="G105" s="2"/>
      <c r="H105" s="279">
        <f>'b5'!E15</f>
        <v>2500</v>
      </c>
      <c r="I105" s="33">
        <f>IF(H$121=0,0,H105/H$121)</f>
        <v>3.6159419649350044E-2</v>
      </c>
      <c r="J105" s="2"/>
      <c r="K105" s="279">
        <f>'b5'!F15</f>
        <v>2500</v>
      </c>
      <c r="L105" s="33">
        <f>IF(K$121=0,0,K105/K$121)</f>
        <v>3.2760557453645624E-2</v>
      </c>
      <c r="M105" s="2"/>
      <c r="N105" s="279">
        <f>'b5'!G15</f>
        <v>2500</v>
      </c>
      <c r="O105" s="33">
        <f>IF(N$121=0,0,N105/N$121)</f>
        <v>2.9366689332965146E-2</v>
      </c>
      <c r="P105" s="279"/>
      <c r="Q105" s="279">
        <f>'b5'!H15</f>
        <v>2500</v>
      </c>
      <c r="R105" s="33">
        <f>IF(Q$121=0,0,Q105/Q$121)</f>
        <v>2.5736602201480583E-2</v>
      </c>
      <c r="S105" s="1258"/>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row>
    <row r="106" spans="1:50" ht="15" customHeight="1" x14ac:dyDescent="0.15">
      <c r="A106" s="4"/>
      <c r="B106" s="1250"/>
      <c r="C106" s="263" t="str">
        <f>'4b'!$C$33</f>
        <v xml:space="preserve"> Inmaterial</v>
      </c>
      <c r="D106" s="278"/>
      <c r="E106" s="279">
        <f>'b5'!D32</f>
        <v>0</v>
      </c>
      <c r="F106" s="33">
        <f>IF(E$121=0,0,E106/E$121)</f>
        <v>0</v>
      </c>
      <c r="G106" s="2"/>
      <c r="H106" s="279">
        <f>'b5'!E32</f>
        <v>0</v>
      </c>
      <c r="I106" s="33">
        <f>IF(H$121=0,0,H106/H$121)</f>
        <v>0</v>
      </c>
      <c r="J106" s="2"/>
      <c r="K106" s="279">
        <f>'b5'!F32</f>
        <v>0</v>
      </c>
      <c r="L106" s="33">
        <f>IF(K$121=0,0,K106/K$121)</f>
        <v>0</v>
      </c>
      <c r="M106" s="2"/>
      <c r="N106" s="279">
        <f>'b5'!G32</f>
        <v>0</v>
      </c>
      <c r="O106" s="33">
        <f>IF(N$121=0,0,N106/N$121)</f>
        <v>0</v>
      </c>
      <c r="P106" s="279"/>
      <c r="Q106" s="279">
        <f>'b5'!H32</f>
        <v>0</v>
      </c>
      <c r="R106" s="33">
        <f>IF(Q$121=0,0,Q106/Q$121)</f>
        <v>0</v>
      </c>
      <c r="S106" s="1258"/>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row>
    <row r="107" spans="1:50" ht="15" customHeight="1" x14ac:dyDescent="0.15">
      <c r="A107" s="4"/>
      <c r="B107" s="1250"/>
      <c r="C107" s="263" t="str">
        <f>'4b'!C40</f>
        <v>Inmovilizado Financiero</v>
      </c>
      <c r="D107" s="1344"/>
      <c r="E107" s="278">
        <f>'b5'!D39</f>
        <v>0</v>
      </c>
      <c r="F107" s="33">
        <f>IF(E$121=0,0,E107/E$121)</f>
        <v>0</v>
      </c>
      <c r="G107" s="2"/>
      <c r="H107" s="279">
        <f>'b5'!E39</f>
        <v>0</v>
      </c>
      <c r="I107" s="33">
        <f>IF(H$121=0,0,H107/H$121)</f>
        <v>0</v>
      </c>
      <c r="J107" s="2"/>
      <c r="K107" s="279">
        <f>'b5'!F39</f>
        <v>0</v>
      </c>
      <c r="L107" s="33">
        <f>IF(K$121=0,0,K107/K$121)</f>
        <v>0</v>
      </c>
      <c r="M107" s="2"/>
      <c r="N107" s="279">
        <f>'b5'!G39</f>
        <v>0</v>
      </c>
      <c r="O107" s="33">
        <f>IF(N$121=0,0,N107/N$121)</f>
        <v>0</v>
      </c>
      <c r="P107" s="279"/>
      <c r="Q107" s="279">
        <f>'b5'!H39</f>
        <v>0</v>
      </c>
      <c r="R107" s="33">
        <f>IF(Q$121=0,0,Q107/Q$121)</f>
        <v>0</v>
      </c>
      <c r="S107" s="1258"/>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row>
    <row r="108" spans="1:50" ht="15" customHeight="1" x14ac:dyDescent="0.2">
      <c r="A108" s="4"/>
      <c r="B108" s="1313"/>
      <c r="C108" s="263" t="str">
        <f>'4b'!$C$46</f>
        <v>Gastos Amortizables</v>
      </c>
      <c r="D108" s="37"/>
      <c r="E108" s="279">
        <f>'b5'!D45</f>
        <v>0</v>
      </c>
      <c r="F108" s="33">
        <f>IF(E$121=0,0,E108/E$121)</f>
        <v>0</v>
      </c>
      <c r="G108" s="2"/>
      <c r="H108" s="279">
        <f>'b5'!E45</f>
        <v>0</v>
      </c>
      <c r="I108" s="33">
        <f>IF(H$121=0,0,H108/H$121)</f>
        <v>0</v>
      </c>
      <c r="J108" s="2"/>
      <c r="K108" s="279">
        <f>'b5'!F45</f>
        <v>0</v>
      </c>
      <c r="L108" s="33">
        <f>IF(K$121=0,0,K108/K$121)</f>
        <v>0</v>
      </c>
      <c r="M108" s="2"/>
      <c r="N108" s="279">
        <f>'b5'!G45</f>
        <v>0</v>
      </c>
      <c r="O108" s="33">
        <f>IF(N$121=0,0,N108/N$121)</f>
        <v>0</v>
      </c>
      <c r="P108" s="279"/>
      <c r="Q108" s="279">
        <f>'b5'!H45</f>
        <v>0</v>
      </c>
      <c r="R108" s="33">
        <f>IF(Q$121=0,0,Q108/Q$121)</f>
        <v>0</v>
      </c>
      <c r="S108" s="1258"/>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row>
    <row r="109" spans="1:50" ht="15" customHeight="1" x14ac:dyDescent="0.15">
      <c r="A109" s="4"/>
      <c r="B109" s="1250"/>
      <c r="C109" s="263" t="str">
        <f>'4b'!$C$53</f>
        <v>Menos amortizaciones (total)</v>
      </c>
      <c r="D109" s="263"/>
      <c r="E109" s="279">
        <f>'b5'!D52</f>
        <v>0</v>
      </c>
      <c r="F109" s="33">
        <f>IF(E$121=0,0,E109/E$121)</f>
        <v>0</v>
      </c>
      <c r="G109" s="2"/>
      <c r="H109" s="279">
        <f>'b5'!E52</f>
        <v>-3000</v>
      </c>
      <c r="I109" s="33">
        <f>IF(H$121=0,0,H109/H$121)</f>
        <v>-4.3391303579220053E-2</v>
      </c>
      <c r="J109" s="2"/>
      <c r="K109" s="279">
        <f>'b5'!F52</f>
        <v>-6000</v>
      </c>
      <c r="L109" s="33">
        <f>IF(K$121=0,0,K109/K$121)</f>
        <v>-7.8625337888749494E-2</v>
      </c>
      <c r="M109" s="2"/>
      <c r="N109" s="279">
        <f>'b5'!G52</f>
        <v>-9000</v>
      </c>
      <c r="O109" s="33">
        <f>IF(N$121=0,0,N109/N$121)</f>
        <v>-0.10572008159867453</v>
      </c>
      <c r="P109" s="279"/>
      <c r="Q109" s="279">
        <f>'b5'!H52</f>
        <v>-12000</v>
      </c>
      <c r="R109" s="33">
        <f>IF(Q$121=0,0,Q109/Q$121)</f>
        <v>-0.1235356905671068</v>
      </c>
      <c r="S109" s="1258"/>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row>
    <row r="110" spans="1:50" ht="9.75" customHeight="1" x14ac:dyDescent="0.15">
      <c r="A110" s="4"/>
      <c r="B110" s="1250"/>
      <c r="C110" s="285"/>
      <c r="D110" s="43"/>
      <c r="E110" s="279"/>
      <c r="F110" s="2"/>
      <c r="G110" s="2"/>
      <c r="H110" s="279"/>
      <c r="I110" s="2"/>
      <c r="J110" s="2"/>
      <c r="K110" s="279"/>
      <c r="L110" s="2"/>
      <c r="M110" s="2"/>
      <c r="N110" s="279"/>
      <c r="O110" s="2"/>
      <c r="P110" s="279"/>
      <c r="Q110" s="279"/>
      <c r="R110" s="2"/>
      <c r="S110" s="1258"/>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row>
    <row r="111" spans="1:50" ht="15.75" customHeight="1" x14ac:dyDescent="0.2">
      <c r="A111" s="4"/>
      <c r="B111" s="1250"/>
      <c r="C111" s="268" t="str">
        <f>'4b'!$C$54</f>
        <v>CIRCULANTE</v>
      </c>
      <c r="D111" s="282"/>
      <c r="E111" s="267">
        <f>'b5'!D53</f>
        <v>122543.60000000002</v>
      </c>
      <c r="F111" s="277">
        <f>IF(E$121=0,0,E111/E$121)</f>
        <v>0.98000697356761957</v>
      </c>
      <c r="G111" s="2"/>
      <c r="H111" s="267">
        <f>'b5'!E53</f>
        <v>69638.277777777796</v>
      </c>
      <c r="I111" s="277">
        <f>IF(H$121=0,0,H111/H$121)</f>
        <v>1.00723188392987</v>
      </c>
      <c r="J111" s="2"/>
      <c r="K111" s="267">
        <f>'b5'!F53</f>
        <v>79811.277777777796</v>
      </c>
      <c r="L111" s="277">
        <f>IF(K$121=0,0,K111/K$121)</f>
        <v>1.0458647804351038</v>
      </c>
      <c r="M111" s="2"/>
      <c r="N111" s="267">
        <f>'b5'!G53</f>
        <v>91630.467777777783</v>
      </c>
      <c r="O111" s="277">
        <f>IF(N$121=0,0,N111/N$121)</f>
        <v>1.0763533922657094</v>
      </c>
      <c r="P111" s="38"/>
      <c r="Q111" s="267">
        <f>'b5'!H53</f>
        <v>106637.91977777779</v>
      </c>
      <c r="R111" s="277">
        <f>IF(Q$121=0,0,Q111/Q$121)</f>
        <v>1.0977990883656261</v>
      </c>
      <c r="S111" s="1258"/>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row>
    <row r="112" spans="1:50" ht="5" customHeight="1" x14ac:dyDescent="0.15">
      <c r="A112" s="4"/>
      <c r="B112" s="1250"/>
      <c r="C112" s="263"/>
      <c r="D112" s="43"/>
      <c r="E112" s="279"/>
      <c r="F112" s="2"/>
      <c r="G112" s="2"/>
      <c r="H112" s="279"/>
      <c r="I112" s="2"/>
      <c r="J112" s="2"/>
      <c r="K112" s="279"/>
      <c r="L112" s="2"/>
      <c r="M112" s="2"/>
      <c r="N112" s="279"/>
      <c r="O112" s="2"/>
      <c r="P112" s="279"/>
      <c r="Q112" s="279"/>
      <c r="R112" s="2"/>
      <c r="S112" s="1258"/>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row>
    <row r="113" spans="1:50" ht="15" customHeight="1" x14ac:dyDescent="0.15">
      <c r="A113" s="4"/>
      <c r="B113" s="1250"/>
      <c r="C113" s="263" t="str">
        <f>'4b'!$C$55</f>
        <v>Existencias</v>
      </c>
      <c r="D113" s="278"/>
      <c r="E113" s="279">
        <f>'b5'!D54</f>
        <v>0</v>
      </c>
      <c r="F113" s="33">
        <f t="shared" ref="F113:F119" si="8">IF(E$121=0,0,E113/E$121)</f>
        <v>0</v>
      </c>
      <c r="G113" s="2"/>
      <c r="H113" s="279">
        <f>'b5'!E54</f>
        <v>0</v>
      </c>
      <c r="I113" s="33">
        <f t="shared" ref="I113:I119" si="9">IF(H$121=0,0,H113/H$121)</f>
        <v>0</v>
      </c>
      <c r="J113" s="2"/>
      <c r="K113" s="279">
        <f>'b5'!F54</f>
        <v>0</v>
      </c>
      <c r="L113" s="33">
        <f t="shared" ref="L113:L119" si="10">IF(K$121=0,0,K113/K$121)</f>
        <v>0</v>
      </c>
      <c r="M113" s="2"/>
      <c r="N113" s="279">
        <f>'b5'!G54</f>
        <v>0</v>
      </c>
      <c r="O113" s="33">
        <f t="shared" ref="O113:O119" si="11">IF(N$121=0,0,N113/N$121)</f>
        <v>0</v>
      </c>
      <c r="P113" s="38"/>
      <c r="Q113" s="279">
        <f>'b5'!H54</f>
        <v>0</v>
      </c>
      <c r="R113" s="33">
        <f t="shared" ref="R113:R119" si="12">IF(Q$121=0,0,Q113/Q$121)</f>
        <v>0</v>
      </c>
      <c r="S113" s="1258"/>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row>
    <row r="114" spans="1:50" ht="15" customHeight="1" x14ac:dyDescent="0.15">
      <c r="A114" s="4"/>
      <c r="B114" s="1250"/>
      <c r="C114" s="263" t="str">
        <f>'4b'!C56</f>
        <v>Realizable</v>
      </c>
      <c r="D114" s="30"/>
      <c r="E114" s="279">
        <f>'b5'!D55</f>
        <v>58000</v>
      </c>
      <c r="F114" s="33">
        <f t="shared" si="8"/>
        <v>0.46383821323122487</v>
      </c>
      <c r="G114" s="2"/>
      <c r="H114" s="279">
        <f>'b5'!E55</f>
        <v>0</v>
      </c>
      <c r="I114" s="33">
        <f t="shared" si="9"/>
        <v>0</v>
      </c>
      <c r="J114" s="2"/>
      <c r="K114" s="279">
        <f>'b5'!F55</f>
        <v>0</v>
      </c>
      <c r="L114" s="33">
        <f t="shared" si="10"/>
        <v>0</v>
      </c>
      <c r="M114" s="2"/>
      <c r="N114" s="279">
        <f>'b5'!G55</f>
        <v>0</v>
      </c>
      <c r="O114" s="33">
        <f t="shared" si="11"/>
        <v>0</v>
      </c>
      <c r="P114" s="38"/>
      <c r="Q114" s="279">
        <f>'b5'!H55</f>
        <v>0</v>
      </c>
      <c r="R114" s="33">
        <f t="shared" si="12"/>
        <v>0</v>
      </c>
      <c r="S114" s="1258"/>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row>
    <row r="115" spans="1:50" ht="15" customHeight="1" x14ac:dyDescent="0.15">
      <c r="A115" s="4"/>
      <c r="B115" s="1250"/>
      <c r="C115" s="1334" t="s">
        <v>319</v>
      </c>
      <c r="D115" s="43"/>
      <c r="E115" s="290">
        <f>'b5'!D56</f>
        <v>0</v>
      </c>
      <c r="F115" s="33">
        <f t="shared" si="8"/>
        <v>0</v>
      </c>
      <c r="G115" s="2"/>
      <c r="H115" s="290">
        <f>'b5'!E56</f>
        <v>0</v>
      </c>
      <c r="I115" s="33">
        <f t="shared" si="9"/>
        <v>0</v>
      </c>
      <c r="J115" s="2"/>
      <c r="K115" s="290">
        <f>'b5'!F56</f>
        <v>0</v>
      </c>
      <c r="L115" s="33">
        <f t="shared" si="10"/>
        <v>0</v>
      </c>
      <c r="M115" s="2"/>
      <c r="N115" s="290">
        <f>'b5'!G56</f>
        <v>0</v>
      </c>
      <c r="O115" s="33">
        <f t="shared" si="11"/>
        <v>0</v>
      </c>
      <c r="P115" s="290"/>
      <c r="Q115" s="290">
        <f>'b5'!H56</f>
        <v>0</v>
      </c>
      <c r="R115" s="33">
        <f t="shared" si="12"/>
        <v>0</v>
      </c>
      <c r="S115" s="1258"/>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row>
    <row r="116" spans="1:50" ht="15" customHeight="1" x14ac:dyDescent="0.15">
      <c r="A116" s="4"/>
      <c r="B116" s="1250"/>
      <c r="C116" s="1335" t="str">
        <f>'4b'!$C$63</f>
        <v>Otros</v>
      </c>
      <c r="D116" s="2"/>
      <c r="E116" s="290">
        <f>'b5'!D62</f>
        <v>58000</v>
      </c>
      <c r="F116" s="33">
        <f t="shared" si="8"/>
        <v>0.46383821323122487</v>
      </c>
      <c r="G116" s="2"/>
      <c r="H116" s="290">
        <f>'b5'!E62</f>
        <v>0</v>
      </c>
      <c r="I116" s="33">
        <f t="shared" si="9"/>
        <v>0</v>
      </c>
      <c r="J116" s="2"/>
      <c r="K116" s="290">
        <f>'b5'!F62</f>
        <v>0</v>
      </c>
      <c r="L116" s="33">
        <f t="shared" si="10"/>
        <v>0</v>
      </c>
      <c r="M116" s="2"/>
      <c r="N116" s="290">
        <f>'b5'!G62</f>
        <v>0</v>
      </c>
      <c r="O116" s="33">
        <f t="shared" si="11"/>
        <v>0</v>
      </c>
      <c r="P116" s="290"/>
      <c r="Q116" s="290">
        <f>'b5'!H62</f>
        <v>0</v>
      </c>
      <c r="R116" s="33">
        <f t="shared" si="12"/>
        <v>0</v>
      </c>
      <c r="S116" s="1258"/>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row>
    <row r="117" spans="1:50" ht="15" customHeight="1" x14ac:dyDescent="0.15">
      <c r="A117" s="4"/>
      <c r="B117" s="1250"/>
      <c r="C117" s="263" t="str">
        <f>'4b'!$C$70</f>
        <v>Disponible Tesorería</v>
      </c>
      <c r="D117" s="2"/>
      <c r="E117" s="279">
        <f>'b5'!D69</f>
        <v>64543.60000000002</v>
      </c>
      <c r="F117" s="33">
        <f t="shared" si="8"/>
        <v>0.51616876033639469</v>
      </c>
      <c r="G117" s="2"/>
      <c r="H117" s="279">
        <f>'b5'!E69</f>
        <v>69638.277777777796</v>
      </c>
      <c r="I117" s="33">
        <f t="shared" si="9"/>
        <v>1.00723188392987</v>
      </c>
      <c r="J117" s="2"/>
      <c r="K117" s="279">
        <f>'b5'!F69</f>
        <v>79811.277777777796</v>
      </c>
      <c r="L117" s="33">
        <f t="shared" si="10"/>
        <v>1.0458647804351038</v>
      </c>
      <c r="M117" s="2"/>
      <c r="N117" s="279">
        <f>'b5'!G69</f>
        <v>91630.467777777783</v>
      </c>
      <c r="O117" s="33">
        <f t="shared" si="11"/>
        <v>1.0763533922657094</v>
      </c>
      <c r="P117" s="38"/>
      <c r="Q117" s="279">
        <f>'b5'!H69</f>
        <v>106637.91977777779</v>
      </c>
      <c r="R117" s="33">
        <f t="shared" si="12"/>
        <v>1.0977990883656261</v>
      </c>
      <c r="S117" s="1258"/>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row>
    <row r="118" spans="1:50" ht="15" customHeight="1" x14ac:dyDescent="0.2">
      <c r="A118" s="4"/>
      <c r="B118" s="1250"/>
      <c r="C118" s="29"/>
      <c r="D118" s="282"/>
      <c r="E118" s="38">
        <f>'4b'!D71</f>
        <v>3720</v>
      </c>
      <c r="F118" s="33">
        <f t="shared" si="8"/>
        <v>2.9749623331382008E-2</v>
      </c>
      <c r="G118" s="2"/>
      <c r="H118" s="38">
        <f>'4b'!E71</f>
        <v>5677.5</v>
      </c>
      <c r="I118" s="33">
        <f t="shared" si="9"/>
        <v>8.2118042023673954E-2</v>
      </c>
      <c r="J118" s="2"/>
      <c r="K118" s="38">
        <f>'4b'!F71</f>
        <v>3641.25</v>
      </c>
      <c r="L118" s="33">
        <f t="shared" si="10"/>
        <v>4.7715751931234854E-2</v>
      </c>
      <c r="M118" s="2"/>
      <c r="N118" s="38">
        <f>'4b'!G71</f>
        <v>611.25</v>
      </c>
      <c r="O118" s="33">
        <f t="shared" si="11"/>
        <v>7.1801555419099784E-3</v>
      </c>
      <c r="P118" s="38"/>
      <c r="Q118" s="38">
        <f>'4b'!H71</f>
        <v>0</v>
      </c>
      <c r="R118" s="33">
        <f t="shared" si="12"/>
        <v>0</v>
      </c>
      <c r="S118" s="1258"/>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row>
    <row r="119" spans="1:50" ht="15" customHeight="1" x14ac:dyDescent="0.15">
      <c r="A119" s="4"/>
      <c r="B119" s="1250"/>
      <c r="C119" s="282" t="str">
        <f>'4b'!$C$71</f>
        <v xml:space="preserve">Pérdidas </v>
      </c>
      <c r="D119" s="282"/>
      <c r="E119" s="279">
        <f>'b5'!D70</f>
        <v>0</v>
      </c>
      <c r="F119" s="33">
        <f t="shared" si="8"/>
        <v>0</v>
      </c>
      <c r="G119" s="2"/>
      <c r="H119" s="279">
        <f>'b5'!E70</f>
        <v>0</v>
      </c>
      <c r="I119" s="33">
        <f t="shared" si="9"/>
        <v>0</v>
      </c>
      <c r="J119" s="2"/>
      <c r="K119" s="279">
        <f>'b5'!F70</f>
        <v>0</v>
      </c>
      <c r="L119" s="33">
        <f t="shared" si="10"/>
        <v>0</v>
      </c>
      <c r="M119" s="2"/>
      <c r="N119" s="279">
        <f>'b5'!G70</f>
        <v>0</v>
      </c>
      <c r="O119" s="33">
        <f t="shared" si="11"/>
        <v>0</v>
      </c>
      <c r="P119" s="38"/>
      <c r="Q119" s="279">
        <f>'b5'!H70</f>
        <v>0</v>
      </c>
      <c r="R119" s="33">
        <f t="shared" si="12"/>
        <v>0</v>
      </c>
      <c r="S119" s="1258"/>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row>
    <row r="120" spans="1:50" ht="15" customHeight="1" x14ac:dyDescent="0.2">
      <c r="A120" s="4"/>
      <c r="B120" s="1250"/>
      <c r="C120" s="29"/>
      <c r="D120" s="282"/>
      <c r="E120" s="38"/>
      <c r="F120" s="2"/>
      <c r="G120" s="2"/>
      <c r="H120" s="38"/>
      <c r="I120" s="2"/>
      <c r="J120" s="2"/>
      <c r="K120" s="38"/>
      <c r="L120" s="2"/>
      <c r="M120" s="2"/>
      <c r="N120" s="38"/>
      <c r="O120" s="2"/>
      <c r="P120" s="38"/>
      <c r="Q120" s="38"/>
      <c r="R120" s="2"/>
      <c r="S120" s="1258"/>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row>
    <row r="121" spans="1:50" ht="15" customHeight="1" x14ac:dyDescent="0.2">
      <c r="A121" s="4"/>
      <c r="B121" s="1250"/>
      <c r="C121" s="1336" t="s">
        <v>462</v>
      </c>
      <c r="D121" s="282"/>
      <c r="E121" s="267">
        <f>'b5'!D72</f>
        <v>125043.60000000002</v>
      </c>
      <c r="F121" s="276"/>
      <c r="G121" s="2"/>
      <c r="H121" s="267">
        <f>'b5'!E72</f>
        <v>69138.277777777796</v>
      </c>
      <c r="I121" s="276"/>
      <c r="J121" s="2"/>
      <c r="K121" s="267">
        <f>'b5'!F72</f>
        <v>76311.277777777796</v>
      </c>
      <c r="L121" s="276"/>
      <c r="M121" s="2"/>
      <c r="N121" s="267">
        <f>'b5'!G72</f>
        <v>85130.467777777783</v>
      </c>
      <c r="O121" s="276"/>
      <c r="P121" s="38"/>
      <c r="Q121" s="267">
        <f>'b5'!H72</f>
        <v>97137.919777777788</v>
      </c>
      <c r="R121" s="276"/>
      <c r="S121" s="1258"/>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row>
    <row r="122" spans="1:50" ht="25.5" customHeight="1" x14ac:dyDescent="0.15">
      <c r="A122" s="4"/>
      <c r="B122" s="1250"/>
      <c r="C122" s="263"/>
      <c r="D122" s="43"/>
      <c r="E122" s="279"/>
      <c r="F122" s="2"/>
      <c r="G122" s="2"/>
      <c r="H122" s="279"/>
      <c r="I122" s="2"/>
      <c r="J122" s="2"/>
      <c r="K122" s="279"/>
      <c r="L122" s="2"/>
      <c r="M122" s="2"/>
      <c r="N122" s="279"/>
      <c r="O122" s="2"/>
      <c r="P122" s="279"/>
      <c r="Q122" s="279"/>
      <c r="R122" s="33"/>
      <c r="S122" s="1879"/>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row>
    <row r="123" spans="1:50" ht="18" customHeight="1" x14ac:dyDescent="0.2">
      <c r="A123" s="4"/>
      <c r="B123" s="1250"/>
      <c r="C123" s="2102" t="s">
        <v>322</v>
      </c>
      <c r="D123" s="282">
        <f>D101</f>
        <v>0</v>
      </c>
      <c r="E123" s="2877">
        <f>E101</f>
        <v>2023</v>
      </c>
      <c r="F123" s="2878"/>
      <c r="G123" s="2"/>
      <c r="H123" s="2877">
        <f>H101</f>
        <v>2024</v>
      </c>
      <c r="I123" s="2878"/>
      <c r="J123" s="2"/>
      <c r="K123" s="2877">
        <f>K101</f>
        <v>2025</v>
      </c>
      <c r="L123" s="2878"/>
      <c r="M123" s="2"/>
      <c r="N123" s="2877">
        <f>N101</f>
        <v>2026</v>
      </c>
      <c r="O123" s="2878"/>
      <c r="P123" s="270"/>
      <c r="Q123" s="2877">
        <f>Q101</f>
        <v>2027</v>
      </c>
      <c r="R123" s="2878"/>
      <c r="S123" s="1258"/>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row>
    <row r="124" spans="1:50" ht="9.75" customHeight="1" x14ac:dyDescent="0.15">
      <c r="A124" s="4"/>
      <c r="B124" s="1250"/>
      <c r="C124" s="263"/>
      <c r="D124" s="2"/>
      <c r="E124" s="279"/>
      <c r="F124" s="2"/>
      <c r="G124" s="2"/>
      <c r="H124" s="279"/>
      <c r="I124" s="2"/>
      <c r="J124" s="2"/>
      <c r="K124" s="279"/>
      <c r="L124" s="2"/>
      <c r="M124" s="2"/>
      <c r="N124" s="279"/>
      <c r="O124" s="2"/>
      <c r="P124" s="279"/>
      <c r="Q124" s="279"/>
      <c r="R124" s="33"/>
      <c r="S124" s="1258"/>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row>
    <row r="125" spans="1:50" ht="17.25" customHeight="1" x14ac:dyDescent="0.2">
      <c r="A125" s="4"/>
      <c r="B125" s="1250"/>
      <c r="C125" s="268" t="s">
        <v>323</v>
      </c>
      <c r="D125" s="282"/>
      <c r="E125" s="267">
        <f>'b5'!D76</f>
        <v>60435</v>
      </c>
      <c r="F125" s="277">
        <f>IF(E$142=0,0,E125/E$142)</f>
        <v>0.90142832425466402</v>
      </c>
      <c r="G125" s="2"/>
      <c r="H125" s="267">
        <f>'b5'!E76</f>
        <v>65497.5</v>
      </c>
      <c r="I125" s="277">
        <f>IF(H$142=0,0,H125/H$142)</f>
        <v>0.94734063539332203</v>
      </c>
      <c r="J125" s="2"/>
      <c r="K125" s="267">
        <f>'b5'!F76</f>
        <v>72142.875</v>
      </c>
      <c r="L125" s="277">
        <f>IF(K$142=0,0,K125/K$142)</f>
        <v>0.94537632052346998</v>
      </c>
      <c r="M125" s="2"/>
      <c r="N125" s="267">
        <f>'b5'!G76</f>
        <v>80418.611250000002</v>
      </c>
      <c r="O125" s="277">
        <f>IF(N$142=0,0,N125/N$142)</f>
        <v>0.94465134926689842</v>
      </c>
      <c r="P125" s="38"/>
      <c r="Q125" s="267">
        <f>'b5'!H76</f>
        <v>91493.134312500013</v>
      </c>
      <c r="R125" s="277">
        <f>IF(Q$142=0,0,Q125/Q$142)</f>
        <v>0.94188896078697859</v>
      </c>
      <c r="S125" s="1258"/>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row>
    <row r="126" spans="1:50" ht="5" customHeight="1" x14ac:dyDescent="0.2">
      <c r="A126" s="4"/>
      <c r="B126" s="1250"/>
      <c r="C126" s="269"/>
      <c r="D126" s="282"/>
      <c r="E126" s="38"/>
      <c r="F126" s="2"/>
      <c r="G126" s="2"/>
      <c r="H126" s="38"/>
      <c r="I126" s="2"/>
      <c r="J126" s="2"/>
      <c r="K126" s="38"/>
      <c r="L126" s="2"/>
      <c r="M126" s="2"/>
      <c r="N126" s="38"/>
      <c r="O126" s="2"/>
      <c r="P126" s="38"/>
      <c r="Q126" s="38"/>
      <c r="R126" s="2"/>
      <c r="S126" s="1258"/>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row>
    <row r="127" spans="1:50" ht="15" customHeight="1" x14ac:dyDescent="0.15">
      <c r="A127" s="4"/>
      <c r="B127" s="1250"/>
      <c r="C127" s="263" t="str">
        <f>'4b'!$C$78</f>
        <v>Capital</v>
      </c>
      <c r="D127" s="30"/>
      <c r="E127" s="279">
        <f>'b5'!D77</f>
        <v>60000</v>
      </c>
      <c r="F127" s="33">
        <f>IF(E$142=0,0,E127/E$142)</f>
        <v>0.89494000918805072</v>
      </c>
      <c r="G127" s="2"/>
      <c r="H127" s="279">
        <f>'b5'!E77</f>
        <v>60000</v>
      </c>
      <c r="I127" s="33">
        <f>IF(H$142=0,0,H127/H$142)</f>
        <v>0.86782607158440128</v>
      </c>
      <c r="J127" s="2"/>
      <c r="K127" s="279">
        <f>'b5'!F77</f>
        <v>60000</v>
      </c>
      <c r="L127" s="33">
        <f>IF(K$142=0,0,K127/K$142)</f>
        <v>0.78625337888749514</v>
      </c>
      <c r="M127" s="2"/>
      <c r="N127" s="279">
        <f>'b5'!G77</f>
        <v>60000</v>
      </c>
      <c r="O127" s="33">
        <f>IF(N$142=0,0,N127/N$142)</f>
        <v>0.70480054399116354</v>
      </c>
      <c r="P127" s="38"/>
      <c r="Q127" s="279">
        <f>'b5'!H77</f>
        <v>60000</v>
      </c>
      <c r="R127" s="33">
        <f>IF(Q$142=0,0,Q127/Q$142)</f>
        <v>0.61767845283553402</v>
      </c>
      <c r="S127" s="1258"/>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row>
    <row r="128" spans="1:50" ht="15" customHeight="1" x14ac:dyDescent="0.15">
      <c r="A128" s="4"/>
      <c r="B128" s="1250"/>
      <c r="C128" s="263" t="str">
        <f>'4b'!$C$84</f>
        <v>Reservas</v>
      </c>
      <c r="D128" s="43"/>
      <c r="E128" s="279">
        <f>'b5'!D84</f>
        <v>0</v>
      </c>
      <c r="F128" s="33">
        <f>IF(E$142=0,0,E128/E$142)</f>
        <v>0</v>
      </c>
      <c r="G128" s="2"/>
      <c r="H128" s="279">
        <f>'b5'!E84</f>
        <v>0</v>
      </c>
      <c r="I128" s="33">
        <f>IF(H$142=0,0,H128/H$142)</f>
        <v>0</v>
      </c>
      <c r="J128" s="2"/>
      <c r="K128" s="279">
        <f>'b5'!F84</f>
        <v>0</v>
      </c>
      <c r="L128" s="33">
        <f>IF(K$142=0,0,K128/K$142)</f>
        <v>0</v>
      </c>
      <c r="M128" s="2"/>
      <c r="N128" s="279">
        <f>'b5'!G84</f>
        <v>0</v>
      </c>
      <c r="O128" s="33">
        <f>IF(N$142=0,0,N128/N$142)</f>
        <v>0</v>
      </c>
      <c r="P128" s="279"/>
      <c r="Q128" s="279">
        <f>'b5'!H84</f>
        <v>0</v>
      </c>
      <c r="R128" s="33">
        <f>IF(Q$142=0,0,Q128/Q$142)</f>
        <v>0</v>
      </c>
      <c r="S128" s="1258"/>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row>
    <row r="129" spans="1:50" ht="15" customHeight="1" x14ac:dyDescent="0.15">
      <c r="A129" s="4"/>
      <c r="B129" s="1250"/>
      <c r="C129" s="263" t="str">
        <f>'4b'!$C$90</f>
        <v>Resultados</v>
      </c>
      <c r="D129" s="43"/>
      <c r="E129" s="279">
        <f>'b5'!D90</f>
        <v>435</v>
      </c>
      <c r="F129" s="33">
        <f>IF(E$142=0,0,E129/E$142)</f>
        <v>6.4883150666133673E-3</v>
      </c>
      <c r="G129" s="2"/>
      <c r="H129" s="279">
        <f>'b5'!E90</f>
        <v>5497.5</v>
      </c>
      <c r="I129" s="33">
        <f>IF(H$142=0,0,H129/H$142)</f>
        <v>7.951456380892076E-2</v>
      </c>
      <c r="J129" s="2"/>
      <c r="K129" s="279">
        <f>'b5'!F90</f>
        <v>12142.875</v>
      </c>
      <c r="L129" s="33">
        <f>IF(K$142=0,0,K129/K$142)</f>
        <v>0.15912294163597487</v>
      </c>
      <c r="M129" s="2"/>
      <c r="N129" s="279">
        <f>'b5'!G90</f>
        <v>20418.611250000002</v>
      </c>
      <c r="O129" s="33">
        <f>IF(N$142=0,0,N129/N$142)</f>
        <v>0.23985080527573488</v>
      </c>
      <c r="P129" s="279"/>
      <c r="Q129" s="279">
        <f>'b5'!H90</f>
        <v>31493.134312500006</v>
      </c>
      <c r="R129" s="33">
        <f>IF(Q$142=0,0,Q129/Q$142)</f>
        <v>0.32421050795144452</v>
      </c>
      <c r="S129" s="1258"/>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row>
    <row r="130" spans="1:50" ht="9.75" customHeight="1" x14ac:dyDescent="0.15">
      <c r="A130" s="4"/>
      <c r="B130" s="1250"/>
      <c r="C130" s="263"/>
      <c r="D130" s="43"/>
      <c r="E130" s="279"/>
      <c r="F130" s="2"/>
      <c r="G130" s="2"/>
      <c r="H130" s="279"/>
      <c r="I130" s="2"/>
      <c r="J130" s="2"/>
      <c r="K130" s="279"/>
      <c r="L130" s="2"/>
      <c r="M130" s="2"/>
      <c r="N130" s="279"/>
      <c r="O130" s="2"/>
      <c r="P130" s="279"/>
      <c r="Q130" s="279"/>
      <c r="R130" s="2"/>
      <c r="S130" s="1258"/>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row>
    <row r="131" spans="1:50" ht="15.75" customHeight="1" x14ac:dyDescent="0.2">
      <c r="A131" s="4"/>
      <c r="B131" s="1250"/>
      <c r="C131" s="268" t="s">
        <v>613</v>
      </c>
      <c r="D131" s="282"/>
      <c r="E131" s="267">
        <f>'b5'!D97</f>
        <v>0</v>
      </c>
      <c r="F131" s="277">
        <f>IF(E$142=0,0,E131/E$142)</f>
        <v>0</v>
      </c>
      <c r="G131" s="2"/>
      <c r="H131" s="267">
        <f>'b5'!E97</f>
        <v>0</v>
      </c>
      <c r="I131" s="277">
        <f>IF(H$142=0,0,H131/H$142)</f>
        <v>0</v>
      </c>
      <c r="J131" s="2"/>
      <c r="K131" s="267">
        <f>'b5'!F97</f>
        <v>0</v>
      </c>
      <c r="L131" s="277">
        <f>IF(K$142=0,0,K131/K$142)</f>
        <v>0</v>
      </c>
      <c r="M131" s="2"/>
      <c r="N131" s="267">
        <f>'b5'!G97</f>
        <v>0</v>
      </c>
      <c r="O131" s="277">
        <f>IF(N$142=0,0,N131/N$142)</f>
        <v>0</v>
      </c>
      <c r="P131" s="38"/>
      <c r="Q131" s="267">
        <f>'b5'!H97</f>
        <v>0</v>
      </c>
      <c r="R131" s="277">
        <f>IF(Q$142=0,0,Q131/Q$142)</f>
        <v>0</v>
      </c>
      <c r="S131" s="1258"/>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row>
    <row r="132" spans="1:50" ht="7.5" customHeight="1" x14ac:dyDescent="0.15">
      <c r="A132" s="4"/>
      <c r="B132" s="1250"/>
      <c r="C132" s="30"/>
      <c r="D132" s="30"/>
      <c r="E132" s="38"/>
      <c r="F132" s="2"/>
      <c r="G132" s="2"/>
      <c r="H132" s="38"/>
      <c r="I132" s="2"/>
      <c r="J132" s="2"/>
      <c r="K132" s="38"/>
      <c r="L132" s="2"/>
      <c r="M132" s="2"/>
      <c r="N132" s="38"/>
      <c r="O132" s="2"/>
      <c r="P132" s="38"/>
      <c r="Q132" s="38"/>
      <c r="R132" s="2"/>
      <c r="S132" s="1258"/>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row>
    <row r="133" spans="1:50" ht="15.75" customHeight="1" x14ac:dyDescent="0.15">
      <c r="A133" s="4"/>
      <c r="B133" s="1250"/>
      <c r="C133" s="1325" t="str">
        <f>'4b'!$C$97</f>
        <v>Préstamos largo plazo</v>
      </c>
      <c r="D133" s="43"/>
      <c r="E133" s="279">
        <f>'b5'!D98</f>
        <v>0</v>
      </c>
      <c r="F133" s="33">
        <f>IF(E$142=0,0,E133/E$142)</f>
        <v>0</v>
      </c>
      <c r="G133" s="2"/>
      <c r="H133" s="279">
        <f>'b5'!E98</f>
        <v>0</v>
      </c>
      <c r="I133" s="33">
        <f>IF(H$142=0,0,H133/H$142)</f>
        <v>0</v>
      </c>
      <c r="J133" s="2"/>
      <c r="K133" s="279">
        <f>'b5'!F98</f>
        <v>0</v>
      </c>
      <c r="L133" s="33">
        <f>IF(K$142=0,0,K133/K$142)</f>
        <v>0</v>
      </c>
      <c r="M133" s="2"/>
      <c r="N133" s="279">
        <f>'b5'!G98</f>
        <v>0</v>
      </c>
      <c r="O133" s="33">
        <f>IF(N$142=0,0,N133/N$142)</f>
        <v>0</v>
      </c>
      <c r="P133" s="279"/>
      <c r="Q133" s="279">
        <f>'b5'!H98</f>
        <v>0</v>
      </c>
      <c r="R133" s="33">
        <f>IF(Q$142=0,0,Q133/Q$142)</f>
        <v>0</v>
      </c>
      <c r="S133" s="1258"/>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row>
    <row r="134" spans="1:50" ht="15.75" customHeight="1" x14ac:dyDescent="0.15">
      <c r="A134" s="4"/>
      <c r="B134" s="1250"/>
      <c r="C134" s="1325" t="str">
        <f>'4b'!$C$105</f>
        <v>Leasings y otros</v>
      </c>
      <c r="D134" s="2"/>
      <c r="E134" s="279">
        <f>'b5'!D106</f>
        <v>0</v>
      </c>
      <c r="F134" s="33">
        <f>IF(E$142=0,0,E134/E$142)</f>
        <v>0</v>
      </c>
      <c r="G134" s="2"/>
      <c r="H134" s="279">
        <f>'b5'!E106</f>
        <v>0</v>
      </c>
      <c r="I134" s="33">
        <f>IF(H$142=0,0,H134/H$142)</f>
        <v>0</v>
      </c>
      <c r="J134" s="2"/>
      <c r="K134" s="279">
        <f>'b5'!F106</f>
        <v>0</v>
      </c>
      <c r="L134" s="33">
        <f>IF(K$142=0,0,K134/K$142)</f>
        <v>0</v>
      </c>
      <c r="M134" s="2"/>
      <c r="N134" s="279">
        <f>'b5'!G106</f>
        <v>0</v>
      </c>
      <c r="O134" s="33">
        <f>IF(N$142=0,0,N134/N$142)</f>
        <v>0</v>
      </c>
      <c r="P134" s="279"/>
      <c r="Q134" s="279">
        <f>'b5'!H106</f>
        <v>0</v>
      </c>
      <c r="R134" s="33">
        <f>IF(Q$142=0,0,Q134/Q$142)</f>
        <v>0</v>
      </c>
      <c r="S134" s="1258"/>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row>
    <row r="135" spans="1:50" ht="15.75" customHeight="1" x14ac:dyDescent="0.15">
      <c r="A135" s="4"/>
      <c r="B135" s="1250"/>
      <c r="C135" s="2"/>
      <c r="D135" s="2"/>
      <c r="E135" s="2"/>
      <c r="F135" s="2"/>
      <c r="G135" s="2"/>
      <c r="H135" s="2"/>
      <c r="I135" s="2"/>
      <c r="J135" s="2"/>
      <c r="K135" s="2"/>
      <c r="L135" s="2"/>
      <c r="M135" s="2"/>
      <c r="N135" s="2"/>
      <c r="O135" s="2"/>
      <c r="P135" s="2"/>
      <c r="Q135" s="2"/>
      <c r="R135" s="2"/>
      <c r="S135" s="1258"/>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row>
    <row r="136" spans="1:50" ht="15.75" customHeight="1" x14ac:dyDescent="0.2">
      <c r="A136" s="4"/>
      <c r="B136" s="1250"/>
      <c r="C136" s="268" t="s">
        <v>730</v>
      </c>
      <c r="D136" s="282"/>
      <c r="E136" s="267">
        <f>'b5'!D112</f>
        <v>6608.5999999999995</v>
      </c>
      <c r="F136" s="277">
        <f>IF(E$142=0,0,E136/E$142)</f>
        <v>9.857167574533586E-2</v>
      </c>
      <c r="G136" s="2"/>
      <c r="H136" s="267">
        <f>'b5'!E112</f>
        <v>3640.7777777777774</v>
      </c>
      <c r="I136" s="277">
        <f>IF(H$142=0,0,H136/H$142)</f>
        <v>5.2659364606677916E-2</v>
      </c>
      <c r="J136" s="2"/>
      <c r="K136" s="267">
        <f>'b5'!F112</f>
        <v>4168.4027777777774</v>
      </c>
      <c r="L136" s="277">
        <f>IF(K$142=0,0,K136/K$142)</f>
        <v>5.4623679476529963E-2</v>
      </c>
      <c r="M136" s="2"/>
      <c r="N136" s="267">
        <f>'b5'!G112</f>
        <v>4711.856527777778</v>
      </c>
      <c r="O136" s="277">
        <f>IF(N$142=0,0,N136/N$142)</f>
        <v>5.5348650733101544E-2</v>
      </c>
      <c r="P136" s="38"/>
      <c r="Q136" s="267">
        <f>'b5'!H112</f>
        <v>5644.7854652777787</v>
      </c>
      <c r="R136" s="277">
        <f>IF(Q$142=0,0,Q136/Q$142)</f>
        <v>5.8111039213021472E-2</v>
      </c>
      <c r="S136" s="1258"/>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row>
    <row r="137" spans="1:50" ht="5" customHeight="1" x14ac:dyDescent="0.15">
      <c r="A137" s="4"/>
      <c r="B137" s="1250"/>
      <c r="C137" s="2"/>
      <c r="D137" s="2"/>
      <c r="E137" s="2"/>
      <c r="F137" s="2"/>
      <c r="G137" s="2"/>
      <c r="H137" s="2"/>
      <c r="I137" s="2"/>
      <c r="J137" s="2"/>
      <c r="K137" s="2"/>
      <c r="L137" s="2"/>
      <c r="M137" s="2"/>
      <c r="N137" s="2"/>
      <c r="O137" s="2"/>
      <c r="P137" s="2"/>
      <c r="Q137" s="2"/>
      <c r="R137" s="2"/>
      <c r="S137" s="1258"/>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row>
    <row r="138" spans="1:50" ht="15" customHeight="1" x14ac:dyDescent="0.15">
      <c r="A138" s="4"/>
      <c r="B138" s="1250"/>
      <c r="C138" s="1337" t="str">
        <f>'4b'!$C$112</f>
        <v>Proveedores</v>
      </c>
      <c r="D138" s="282"/>
      <c r="E138" s="279">
        <f>'b5'!D113</f>
        <v>1536.7</v>
      </c>
      <c r="F138" s="33">
        <f>IF(E$142=0,0,E138/E$142)</f>
        <v>2.2920905201987959E-2</v>
      </c>
      <c r="G138" s="2"/>
      <c r="H138" s="279">
        <f>'b5'!E113</f>
        <v>1021.7777777777774</v>
      </c>
      <c r="I138" s="33">
        <f>IF(H$142=0,0,H138/H$142)</f>
        <v>1.4778756582018798E-2</v>
      </c>
      <c r="J138" s="2"/>
      <c r="K138" s="279">
        <f>'b5'!F113</f>
        <v>1021.7777777777774</v>
      </c>
      <c r="L138" s="33">
        <f>IF(K$142=0,0,K138/K$142)</f>
        <v>1.3389603837498893E-2</v>
      </c>
      <c r="M138" s="2"/>
      <c r="N138" s="279">
        <f>'b5'!G113</f>
        <v>1021.7777777777774</v>
      </c>
      <c r="O138" s="33">
        <f>IF(N$142=0,0,N138/N$142)</f>
        <v>1.2002492226930995E-2</v>
      </c>
      <c r="P138" s="279"/>
      <c r="Q138" s="279">
        <f>'b5'!H113</f>
        <v>1021.7777777777774</v>
      </c>
      <c r="R138" s="33">
        <f>IF(Q$142=0,0,Q138/Q$142)</f>
        <v>1.0518835281991793E-2</v>
      </c>
      <c r="S138" s="1258"/>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row>
    <row r="139" spans="1:50" ht="15" customHeight="1" x14ac:dyDescent="0.15">
      <c r="A139" s="4"/>
      <c r="B139" s="1250"/>
      <c r="C139" s="1337" t="str">
        <f>'4b'!$C$124</f>
        <v>Préstamos corto plazo</v>
      </c>
      <c r="D139" s="282"/>
      <c r="E139" s="279">
        <f>'b5'!D125</f>
        <v>0</v>
      </c>
      <c r="F139" s="33">
        <f>IF(E$142=0,0,E139/E$142)</f>
        <v>0</v>
      </c>
      <c r="G139" s="2"/>
      <c r="H139" s="279">
        <f>'b5'!E125</f>
        <v>0</v>
      </c>
      <c r="I139" s="33">
        <f>IF(H$142=0,0,H139/H$142)</f>
        <v>0</v>
      </c>
      <c r="J139" s="2"/>
      <c r="K139" s="279">
        <f>'b5'!F125</f>
        <v>0</v>
      </c>
      <c r="L139" s="33">
        <f>IF(K$142=0,0,K139/K$142)</f>
        <v>0</v>
      </c>
      <c r="M139" s="2"/>
      <c r="N139" s="279">
        <f>'b5'!G125</f>
        <v>0</v>
      </c>
      <c r="O139" s="33">
        <f>IF(N$142=0,0,N139/N$142)</f>
        <v>0</v>
      </c>
      <c r="P139" s="279"/>
      <c r="Q139" s="279">
        <f>'b5'!H125</f>
        <v>0</v>
      </c>
      <c r="R139" s="33">
        <f>IF(Q$142=0,0,Q139/Q$142)</f>
        <v>0</v>
      </c>
      <c r="S139" s="1258"/>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row>
    <row r="140" spans="1:50" ht="15" customHeight="1" x14ac:dyDescent="0.15">
      <c r="A140" s="4"/>
      <c r="B140" s="1250"/>
      <c r="C140" s="1337" t="s">
        <v>731</v>
      </c>
      <c r="D140" s="282"/>
      <c r="E140" s="279">
        <f>'b5'!D135</f>
        <v>5071.8999999999996</v>
      </c>
      <c r="F140" s="33">
        <f>IF(E$142=0,0,E140/E$142)</f>
        <v>7.5650770543347901E-2</v>
      </c>
      <c r="G140" s="2"/>
      <c r="H140" s="279">
        <f>'b5'!E135</f>
        <v>2619</v>
      </c>
      <c r="I140" s="33">
        <f>IF(H$142=0,0,H140/H$142)</f>
        <v>3.7880608024659118E-2</v>
      </c>
      <c r="J140" s="2"/>
      <c r="K140" s="279">
        <f>'b5'!F135</f>
        <v>3146.625</v>
      </c>
      <c r="L140" s="33">
        <f>IF(K$142=0,0,K140/K$142)</f>
        <v>4.1234075639031073E-2</v>
      </c>
      <c r="M140" s="2"/>
      <c r="N140" s="279">
        <f>'b5'!G135</f>
        <v>3690.0787500000006</v>
      </c>
      <c r="O140" s="33">
        <f>IF(N$142=0,0,N140/N$142)</f>
        <v>4.3346158506170553E-2</v>
      </c>
      <c r="P140" s="279"/>
      <c r="Q140" s="279">
        <f>'b5'!H135</f>
        <v>4623.0076875000013</v>
      </c>
      <c r="R140" s="33">
        <f>IF(Q$142=0,0,Q140/Q$142)</f>
        <v>4.7592203931029677E-2</v>
      </c>
      <c r="S140" s="1258"/>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row>
    <row r="141" spans="1:50" ht="15" customHeight="1" x14ac:dyDescent="0.15">
      <c r="A141" s="4"/>
      <c r="B141" s="1250"/>
      <c r="C141" s="285"/>
      <c r="D141" s="43"/>
      <c r="E141" s="279"/>
      <c r="F141" s="2"/>
      <c r="G141" s="2"/>
      <c r="H141" s="279"/>
      <c r="I141" s="2"/>
      <c r="J141" s="2"/>
      <c r="K141" s="279"/>
      <c r="L141" s="2"/>
      <c r="M141" s="2"/>
      <c r="N141" s="279"/>
      <c r="O141" s="2"/>
      <c r="P141" s="279"/>
      <c r="Q141" s="279"/>
      <c r="R141" s="33"/>
      <c r="S141" s="1258"/>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row>
    <row r="142" spans="1:50" ht="15" customHeight="1" x14ac:dyDescent="0.2">
      <c r="A142" s="4"/>
      <c r="B142" s="1250"/>
      <c r="C142" s="1336" t="s">
        <v>732</v>
      </c>
      <c r="D142" s="282"/>
      <c r="E142" s="267">
        <f>'b5'!D148</f>
        <v>67043.600000000006</v>
      </c>
      <c r="F142" s="2"/>
      <c r="G142" s="2"/>
      <c r="H142" s="267">
        <f>'b5'!E148</f>
        <v>69138.277777777781</v>
      </c>
      <c r="I142" s="2"/>
      <c r="J142" s="2"/>
      <c r="K142" s="267">
        <f>'b5'!F148</f>
        <v>76311.277777777781</v>
      </c>
      <c r="L142" s="2"/>
      <c r="M142" s="2"/>
      <c r="N142" s="267">
        <f>'b5'!G148</f>
        <v>85130.467777777783</v>
      </c>
      <c r="O142" s="2"/>
      <c r="P142" s="38"/>
      <c r="Q142" s="267">
        <f>'b5'!H148</f>
        <v>97137.919777777788</v>
      </c>
      <c r="R142" s="33"/>
      <c r="S142" s="1258"/>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row>
    <row r="143" spans="1:50" ht="15" customHeight="1" x14ac:dyDescent="0.15">
      <c r="A143" s="4"/>
      <c r="B143" s="1250"/>
      <c r="C143" s="263"/>
      <c r="D143" s="43"/>
      <c r="E143" s="279"/>
      <c r="F143" s="2"/>
      <c r="G143" s="2"/>
      <c r="H143" s="279"/>
      <c r="I143" s="2"/>
      <c r="J143" s="2"/>
      <c r="K143" s="279"/>
      <c r="L143" s="2"/>
      <c r="M143" s="2"/>
      <c r="N143" s="279"/>
      <c r="O143" s="2"/>
      <c r="P143" s="279"/>
      <c r="Q143" s="279"/>
      <c r="R143" s="33"/>
      <c r="S143" s="1258"/>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row>
    <row r="144" spans="1:50" ht="30" customHeight="1" x14ac:dyDescent="0.15">
      <c r="A144" s="4"/>
      <c r="B144" s="1250"/>
      <c r="C144" s="263"/>
      <c r="D144" s="2"/>
      <c r="E144" s="279"/>
      <c r="F144" s="2"/>
      <c r="G144" s="2"/>
      <c r="H144" s="279"/>
      <c r="I144" s="2"/>
      <c r="J144" s="2"/>
      <c r="K144" s="279"/>
      <c r="L144" s="2"/>
      <c r="M144" s="2"/>
      <c r="N144" s="279"/>
      <c r="O144" s="2"/>
      <c r="P144" s="279"/>
      <c r="Q144" s="279"/>
      <c r="R144" s="33"/>
      <c r="S144" s="1258"/>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row>
    <row r="145" spans="1:50" ht="15" customHeight="1" x14ac:dyDescent="0.15">
      <c r="A145" s="4"/>
      <c r="B145" s="1250"/>
      <c r="C145" s="1338" t="str">
        <f>'4b'!$C$149</f>
        <v>FONDO DE MANIOBRA</v>
      </c>
      <c r="D145" s="282"/>
      <c r="E145" s="1331">
        <f>'b5'!D150</f>
        <v>115935.00000000001</v>
      </c>
      <c r="F145" s="39"/>
      <c r="G145" s="39"/>
      <c r="H145" s="1331">
        <f>'b5'!E150</f>
        <v>65997.500000000015</v>
      </c>
      <c r="I145" s="39"/>
      <c r="J145" s="39"/>
      <c r="K145" s="1331">
        <f>'b5'!F150</f>
        <v>75642.875000000015</v>
      </c>
      <c r="L145" s="39"/>
      <c r="M145" s="39"/>
      <c r="N145" s="1331">
        <f>'b5'!G150</f>
        <v>86918.611250000002</v>
      </c>
      <c r="O145" s="39"/>
      <c r="P145" s="1331"/>
      <c r="Q145" s="1331">
        <f>'b5'!H150</f>
        <v>100993.13431250001</v>
      </c>
      <c r="R145" s="32"/>
      <c r="S145" s="1258"/>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row>
    <row r="146" spans="1:50" ht="20" customHeight="1" x14ac:dyDescent="0.2">
      <c r="A146" s="4"/>
      <c r="B146" s="1314"/>
      <c r="C146" s="286"/>
      <c r="D146" s="266"/>
      <c r="E146" s="287"/>
      <c r="F146" s="287"/>
      <c r="G146" s="287"/>
      <c r="H146" s="287"/>
      <c r="I146" s="287"/>
      <c r="J146" s="287"/>
      <c r="K146" s="287"/>
      <c r="L146" s="287"/>
      <c r="M146" s="287"/>
      <c r="N146" s="287"/>
      <c r="O146" s="287"/>
      <c r="P146" s="287"/>
      <c r="Q146" s="289"/>
      <c r="R146" s="289"/>
      <c r="S146" s="1310"/>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row>
    <row r="147" spans="1:50" x14ac:dyDescent="0.15">
      <c r="A147" s="4"/>
      <c r="B147" s="4"/>
      <c r="C147" s="4"/>
      <c r="D147" s="4"/>
      <c r="E147" s="4"/>
      <c r="F147" s="4"/>
      <c r="G147" s="4"/>
      <c r="H147" s="4"/>
      <c r="I147" s="4"/>
      <c r="J147" s="4"/>
      <c r="K147" s="4"/>
      <c r="L147" s="4"/>
      <c r="M147" s="4"/>
      <c r="N147" s="4"/>
      <c r="O147" s="4"/>
      <c r="P147" s="4"/>
      <c r="Q147" s="4"/>
      <c r="R147" s="4"/>
      <c r="S147" s="4"/>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row>
    <row r="148" spans="1:50" ht="18" x14ac:dyDescent="0.15">
      <c r="A148" s="19" t="s">
        <v>451</v>
      </c>
      <c r="B148" s="2"/>
      <c r="C148" s="22"/>
      <c r="D148" s="22"/>
      <c r="E148" s="2"/>
      <c r="F148" s="2"/>
      <c r="G148" s="2"/>
      <c r="H148" s="2"/>
      <c r="I148" s="2"/>
      <c r="J148" s="2"/>
      <c r="K148" s="2"/>
      <c r="L148" s="2"/>
      <c r="M148" s="2"/>
      <c r="N148" s="2"/>
      <c r="O148" s="2"/>
      <c r="P148" s="2"/>
      <c r="Q148" s="2"/>
      <c r="R148" s="4"/>
      <c r="S148" s="4"/>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row>
    <row r="149" spans="1:50" x14ac:dyDescent="0.15">
      <c r="A149" s="4"/>
      <c r="B149" s="2"/>
      <c r="C149" s="2"/>
      <c r="D149" s="2"/>
      <c r="E149" s="2"/>
      <c r="F149" s="2"/>
      <c r="G149" s="2"/>
      <c r="H149" s="2"/>
      <c r="I149" s="2"/>
      <c r="J149" s="2"/>
      <c r="K149" s="2"/>
      <c r="L149" s="2"/>
      <c r="M149" s="2"/>
      <c r="N149" s="2"/>
      <c r="O149" s="2"/>
      <c r="P149" s="2"/>
      <c r="Q149" s="2"/>
      <c r="R149" s="4"/>
      <c r="S149" s="4"/>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row>
    <row r="150" spans="1:50" x14ac:dyDescent="0.15">
      <c r="A150" s="4"/>
      <c r="B150" s="2"/>
      <c r="C150" s="2"/>
      <c r="D150" s="2"/>
      <c r="E150" s="2"/>
      <c r="F150" s="2"/>
      <c r="G150" s="2"/>
      <c r="H150" s="2"/>
      <c r="I150" s="2"/>
      <c r="J150" s="2"/>
      <c r="K150" s="2"/>
      <c r="L150" s="2"/>
      <c r="M150" s="2"/>
      <c r="N150" s="2"/>
      <c r="O150" s="2"/>
      <c r="P150" s="2"/>
      <c r="Q150" s="2"/>
      <c r="R150" s="4"/>
      <c r="S150" s="4"/>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row>
    <row r="151" spans="1:50" x14ac:dyDescent="0.15">
      <c r="A151" s="4"/>
      <c r="B151" s="2"/>
      <c r="C151" s="2"/>
      <c r="D151" s="2"/>
      <c r="E151" s="2"/>
      <c r="F151" s="2"/>
      <c r="G151" s="2"/>
      <c r="H151" s="2"/>
      <c r="I151" s="2"/>
      <c r="J151" s="2"/>
      <c r="K151" s="2"/>
      <c r="L151" s="2"/>
      <c r="M151" s="2"/>
      <c r="N151" s="2"/>
      <c r="O151" s="2"/>
      <c r="P151" s="2"/>
      <c r="Q151" s="2"/>
      <c r="R151" s="4"/>
      <c r="S151" s="4"/>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row>
    <row r="152" spans="1:50" x14ac:dyDescent="0.15">
      <c r="A152" s="4"/>
      <c r="B152" s="2"/>
      <c r="C152" s="2"/>
      <c r="D152" s="2"/>
      <c r="E152" s="2"/>
      <c r="F152" s="2"/>
      <c r="G152" s="2"/>
      <c r="H152" s="2"/>
      <c r="I152" s="2"/>
      <c r="J152" s="2"/>
      <c r="K152" s="2"/>
      <c r="L152" s="2"/>
      <c r="M152" s="2"/>
      <c r="N152" s="2"/>
      <c r="O152" s="2"/>
      <c r="P152" s="2"/>
      <c r="Q152" s="2"/>
      <c r="R152" s="4"/>
      <c r="S152" s="4"/>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row>
    <row r="153" spans="1:50" x14ac:dyDescent="0.15">
      <c r="A153" s="4"/>
      <c r="B153" s="2"/>
      <c r="C153" s="2"/>
      <c r="D153" s="2"/>
      <c r="E153" s="2"/>
      <c r="F153" s="2"/>
      <c r="G153" s="2"/>
      <c r="H153" s="2"/>
      <c r="I153" s="2"/>
      <c r="J153" s="2"/>
      <c r="K153" s="2"/>
      <c r="L153" s="2"/>
      <c r="M153" s="2"/>
      <c r="N153" s="2"/>
      <c r="O153" s="2"/>
      <c r="P153" s="2"/>
      <c r="Q153" s="2"/>
      <c r="R153" s="4"/>
      <c r="S153" s="4"/>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row>
    <row r="154" spans="1:50" x14ac:dyDescent="0.15">
      <c r="A154" s="4"/>
      <c r="B154" s="2"/>
      <c r="C154" s="2"/>
      <c r="D154" s="2"/>
      <c r="E154" s="2"/>
      <c r="F154" s="2"/>
      <c r="G154" s="2"/>
      <c r="H154" s="2"/>
      <c r="I154" s="2"/>
      <c r="J154" s="2"/>
      <c r="K154" s="2"/>
      <c r="L154" s="2"/>
      <c r="M154" s="2"/>
      <c r="N154" s="2"/>
      <c r="O154" s="2"/>
      <c r="P154" s="2"/>
      <c r="Q154" s="2"/>
      <c r="R154" s="4"/>
      <c r="S154" s="4"/>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row>
    <row r="155" spans="1:50" x14ac:dyDescent="0.15">
      <c r="A155" s="4"/>
      <c r="B155" s="2"/>
      <c r="C155" s="2"/>
      <c r="D155" s="2"/>
      <c r="E155" s="2"/>
      <c r="F155" s="2"/>
      <c r="G155" s="2"/>
      <c r="H155" s="2"/>
      <c r="I155" s="2"/>
      <c r="J155" s="2"/>
      <c r="K155" s="2"/>
      <c r="L155" s="2"/>
      <c r="M155" s="2"/>
      <c r="N155" s="2"/>
      <c r="O155" s="2"/>
      <c r="P155" s="2"/>
      <c r="Q155" s="2"/>
      <c r="R155" s="4"/>
      <c r="S155" s="4"/>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row>
    <row r="156" spans="1:50" x14ac:dyDescent="0.15">
      <c r="A156" s="4"/>
      <c r="B156" s="2"/>
      <c r="C156" s="2"/>
      <c r="D156" s="2"/>
      <c r="E156" s="2"/>
      <c r="F156" s="2"/>
      <c r="G156" s="2"/>
      <c r="H156" s="2"/>
      <c r="I156" s="2"/>
      <c r="J156" s="2"/>
      <c r="K156" s="2"/>
      <c r="L156" s="2"/>
      <c r="M156" s="2"/>
      <c r="N156" s="2"/>
      <c r="O156" s="2"/>
      <c r="P156" s="2"/>
      <c r="Q156" s="2"/>
      <c r="R156" s="4"/>
      <c r="S156" s="4"/>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row>
    <row r="157" spans="1:50" x14ac:dyDescent="0.15">
      <c r="A157" s="4"/>
      <c r="B157" s="2"/>
      <c r="C157" s="2"/>
      <c r="D157" s="2"/>
      <c r="E157" s="2"/>
      <c r="F157" s="2"/>
      <c r="G157" s="2"/>
      <c r="H157" s="2"/>
      <c r="I157" s="2"/>
      <c r="J157" s="2"/>
      <c r="K157" s="2"/>
      <c r="L157" s="2"/>
      <c r="M157" s="2"/>
      <c r="N157" s="2"/>
      <c r="O157" s="2"/>
      <c r="P157" s="2"/>
      <c r="Q157" s="2"/>
      <c r="R157" s="4"/>
      <c r="S157" s="4"/>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row>
    <row r="158" spans="1:50" x14ac:dyDescent="0.15">
      <c r="A158" s="4"/>
      <c r="B158" s="2"/>
      <c r="C158" s="2"/>
      <c r="D158" s="2"/>
      <c r="E158" s="2"/>
      <c r="F158" s="2"/>
      <c r="G158" s="2"/>
      <c r="H158" s="2"/>
      <c r="I158" s="2"/>
      <c r="J158" s="2"/>
      <c r="K158" s="2"/>
      <c r="L158" s="2"/>
      <c r="M158" s="2"/>
      <c r="N158" s="2"/>
      <c r="O158" s="2"/>
      <c r="P158" s="2"/>
      <c r="Q158" s="2"/>
      <c r="R158" s="4"/>
      <c r="S158" s="4"/>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row>
    <row r="159" spans="1:50" x14ac:dyDescent="0.15">
      <c r="A159" s="4"/>
      <c r="B159" s="2"/>
      <c r="C159" s="2"/>
      <c r="D159" s="2"/>
      <c r="E159" s="2"/>
      <c r="F159" s="2"/>
      <c r="G159" s="2"/>
      <c r="H159" s="2"/>
      <c r="I159" s="2"/>
      <c r="J159" s="2"/>
      <c r="K159" s="2"/>
      <c r="L159" s="2"/>
      <c r="M159" s="2"/>
      <c r="N159" s="2"/>
      <c r="O159" s="2"/>
      <c r="P159" s="2"/>
      <c r="Q159" s="2"/>
      <c r="R159" s="4"/>
      <c r="S159" s="4"/>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row>
    <row r="160" spans="1:50" x14ac:dyDescent="0.15">
      <c r="A160" s="4"/>
      <c r="B160" s="2"/>
      <c r="C160" s="2"/>
      <c r="D160" s="2"/>
      <c r="E160" s="2"/>
      <c r="F160" s="2"/>
      <c r="G160" s="2"/>
      <c r="H160" s="2"/>
      <c r="I160" s="2"/>
      <c r="J160" s="2"/>
      <c r="K160" s="2"/>
      <c r="L160" s="2"/>
      <c r="M160" s="2"/>
      <c r="N160" s="2"/>
      <c r="O160" s="2"/>
      <c r="P160" s="2"/>
      <c r="Q160" s="2"/>
      <c r="R160" s="4"/>
      <c r="S160" s="4"/>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row>
    <row r="161" spans="1:50" x14ac:dyDescent="0.15">
      <c r="A161" s="4"/>
      <c r="B161" s="2"/>
      <c r="C161" s="2"/>
      <c r="D161" s="2"/>
      <c r="E161" s="2"/>
      <c r="F161" s="2"/>
      <c r="G161" s="2"/>
      <c r="H161" s="2"/>
      <c r="I161" s="2"/>
      <c r="J161" s="2"/>
      <c r="K161" s="2"/>
      <c r="L161" s="2"/>
      <c r="M161" s="2"/>
      <c r="N161" s="2"/>
      <c r="O161" s="2"/>
      <c r="P161" s="2"/>
      <c r="Q161" s="2"/>
      <c r="R161" s="4"/>
      <c r="S161" s="4"/>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row>
    <row r="162" spans="1:50" x14ac:dyDescent="0.15">
      <c r="A162" s="4"/>
      <c r="B162" s="2"/>
      <c r="C162" s="2"/>
      <c r="D162" s="2"/>
      <c r="E162" s="2"/>
      <c r="F162" s="2"/>
      <c r="G162" s="2"/>
      <c r="H162" s="2"/>
      <c r="I162" s="2"/>
      <c r="J162" s="2"/>
      <c r="K162" s="2"/>
      <c r="L162" s="2"/>
      <c r="M162" s="2"/>
      <c r="N162" s="2"/>
      <c r="O162" s="2"/>
      <c r="P162" s="2"/>
      <c r="Q162" s="2"/>
      <c r="R162" s="4"/>
      <c r="S162" s="4"/>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row>
    <row r="163" spans="1:50" x14ac:dyDescent="0.15">
      <c r="A163" s="4"/>
      <c r="B163" s="2"/>
      <c r="C163" s="2"/>
      <c r="D163" s="2"/>
      <c r="E163" s="2"/>
      <c r="F163" s="2"/>
      <c r="G163" s="2"/>
      <c r="H163" s="2"/>
      <c r="I163" s="2"/>
      <c r="J163" s="2"/>
      <c r="K163" s="2"/>
      <c r="L163" s="2"/>
      <c r="M163" s="2"/>
      <c r="N163" s="2"/>
      <c r="O163" s="2"/>
      <c r="P163" s="2"/>
      <c r="Q163" s="2"/>
      <c r="R163" s="4"/>
      <c r="S163" s="4"/>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row>
    <row r="164" spans="1:50" x14ac:dyDescent="0.15">
      <c r="A164" s="4"/>
      <c r="B164" s="2"/>
      <c r="C164" s="2"/>
      <c r="D164" s="2"/>
      <c r="E164" s="2"/>
      <c r="F164" s="2"/>
      <c r="G164" s="2"/>
      <c r="H164" s="2"/>
      <c r="I164" s="2"/>
      <c r="J164" s="2"/>
      <c r="K164" s="2"/>
      <c r="L164" s="2"/>
      <c r="M164" s="2"/>
      <c r="N164" s="2"/>
      <c r="O164" s="2"/>
      <c r="P164" s="2"/>
      <c r="Q164" s="2"/>
      <c r="R164" s="4"/>
      <c r="S164" s="4"/>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row>
    <row r="165" spans="1:50" x14ac:dyDescent="0.15">
      <c r="A165" s="4"/>
      <c r="B165" s="2"/>
      <c r="C165" s="2"/>
      <c r="D165" s="2"/>
      <c r="E165" s="2"/>
      <c r="F165" s="2"/>
      <c r="G165" s="2"/>
      <c r="H165" s="2"/>
      <c r="I165" s="2"/>
      <c r="J165" s="2"/>
      <c r="K165" s="2"/>
      <c r="L165" s="2"/>
      <c r="M165" s="2"/>
      <c r="N165" s="2"/>
      <c r="O165" s="2"/>
      <c r="P165" s="2"/>
      <c r="Q165" s="2"/>
      <c r="R165" s="4"/>
      <c r="S165" s="4"/>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row>
    <row r="166" spans="1:50" x14ac:dyDescent="0.15">
      <c r="A166" s="4"/>
      <c r="B166" s="2"/>
      <c r="C166" s="2"/>
      <c r="D166" s="2"/>
      <c r="E166" s="2"/>
      <c r="F166" s="2"/>
      <c r="G166" s="2"/>
      <c r="H166" s="2"/>
      <c r="I166" s="2"/>
      <c r="J166" s="2"/>
      <c r="K166" s="2"/>
      <c r="L166" s="2"/>
      <c r="M166" s="2"/>
      <c r="N166" s="2"/>
      <c r="O166" s="2"/>
      <c r="P166" s="2"/>
      <c r="Q166" s="2"/>
      <c r="R166" s="4"/>
      <c r="S166" s="4"/>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row>
    <row r="167" spans="1:50" x14ac:dyDescent="0.15">
      <c r="A167" s="4"/>
      <c r="B167" s="2"/>
      <c r="C167" s="2"/>
      <c r="D167" s="2"/>
      <c r="E167" s="2"/>
      <c r="F167" s="2"/>
      <c r="G167" s="2"/>
      <c r="H167" s="2"/>
      <c r="I167" s="2"/>
      <c r="J167" s="2"/>
      <c r="K167" s="2"/>
      <c r="L167" s="2"/>
      <c r="M167" s="2"/>
      <c r="N167" s="2"/>
      <c r="O167" s="2"/>
      <c r="P167" s="2"/>
      <c r="Q167" s="2"/>
      <c r="R167" s="4"/>
      <c r="S167" s="4"/>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row>
    <row r="168" spans="1:50" x14ac:dyDescent="0.15">
      <c r="A168" s="4"/>
      <c r="B168" s="2"/>
      <c r="C168" s="2"/>
      <c r="D168" s="2"/>
      <c r="E168" s="2"/>
      <c r="F168" s="2"/>
      <c r="G168" s="2"/>
      <c r="H168" s="2"/>
      <c r="I168" s="2"/>
      <c r="J168" s="2"/>
      <c r="K168" s="2"/>
      <c r="L168" s="2"/>
      <c r="M168" s="2"/>
      <c r="N168" s="2"/>
      <c r="O168" s="2"/>
      <c r="P168" s="2"/>
      <c r="Q168" s="2"/>
      <c r="R168" s="4"/>
      <c r="S168" s="4"/>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row>
    <row r="169" spans="1:50" x14ac:dyDescent="0.15">
      <c r="A169" s="4"/>
      <c r="B169" s="2"/>
      <c r="C169" s="2"/>
      <c r="D169" s="2"/>
      <c r="E169" s="2"/>
      <c r="F169" s="2"/>
      <c r="G169" s="2"/>
      <c r="H169" s="2"/>
      <c r="I169" s="2"/>
      <c r="J169" s="2"/>
      <c r="K169" s="2"/>
      <c r="L169" s="2"/>
      <c r="M169" s="2"/>
      <c r="N169" s="2"/>
      <c r="O169" s="2"/>
      <c r="P169" s="2"/>
      <c r="Q169" s="2"/>
      <c r="R169" s="4"/>
      <c r="S169" s="4"/>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row>
    <row r="170" spans="1:50" x14ac:dyDescent="0.15">
      <c r="A170" s="4"/>
      <c r="B170" s="4"/>
      <c r="C170" s="4"/>
      <c r="D170" s="4"/>
      <c r="E170" s="4"/>
      <c r="F170" s="4"/>
      <c r="G170" s="4"/>
      <c r="H170" s="4"/>
      <c r="I170" s="4"/>
      <c r="J170" s="4"/>
      <c r="K170" s="4"/>
      <c r="L170" s="4"/>
      <c r="M170" s="4"/>
      <c r="N170" s="4"/>
      <c r="O170" s="4"/>
      <c r="P170" s="4"/>
      <c r="Q170" s="4"/>
      <c r="R170" s="16"/>
      <c r="S170" s="4"/>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row>
    <row r="171" spans="1:50" x14ac:dyDescent="0.15">
      <c r="A171" s="4"/>
      <c r="B171" s="4"/>
      <c r="C171" s="4"/>
      <c r="D171" s="4"/>
      <c r="E171" s="4"/>
      <c r="F171" s="4"/>
      <c r="G171" s="4"/>
      <c r="H171" s="4"/>
      <c r="I171" s="4"/>
      <c r="J171" s="4"/>
      <c r="K171" s="4"/>
      <c r="L171" s="4"/>
      <c r="M171" s="4"/>
      <c r="N171" s="4"/>
      <c r="O171" s="4"/>
      <c r="P171" s="4"/>
      <c r="Q171" s="4"/>
      <c r="R171" s="16"/>
      <c r="S171" s="4"/>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row>
    <row r="172" spans="1:50" x14ac:dyDescent="0.15">
      <c r="A172" s="4"/>
      <c r="B172" s="1311"/>
      <c r="C172" s="1294"/>
      <c r="D172" s="1294"/>
      <c r="E172" s="1294"/>
      <c r="F172" s="1294"/>
      <c r="G172" s="1294"/>
      <c r="H172" s="1294"/>
      <c r="I172" s="1294"/>
      <c r="J172" s="1294"/>
      <c r="K172" s="1294"/>
      <c r="L172" s="1294"/>
      <c r="M172" s="1294"/>
      <c r="N172" s="1294"/>
      <c r="O172" s="1294"/>
      <c r="P172" s="1294"/>
      <c r="Q172" s="1294"/>
      <c r="R172" s="1294"/>
      <c r="S172" s="1312"/>
      <c r="T172" s="4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row>
    <row r="173" spans="1:50" ht="20" x14ac:dyDescent="0.2">
      <c r="A173" s="19">
        <v>3</v>
      </c>
      <c r="B173" s="1250"/>
      <c r="C173" s="20" t="str">
        <f>$C$2</f>
        <v>CAED GESTION</v>
      </c>
      <c r="D173" s="20"/>
      <c r="E173" s="20"/>
      <c r="F173" s="2875" t="s">
        <v>1464</v>
      </c>
      <c r="G173" s="2875"/>
      <c r="H173" s="2875"/>
      <c r="I173" s="2875"/>
      <c r="J173" s="2875"/>
      <c r="K173" s="2875"/>
      <c r="L173" s="2875"/>
      <c r="M173" s="2875"/>
      <c r="N173" s="2875"/>
      <c r="O173" s="2875"/>
      <c r="P173" s="1880"/>
      <c r="Q173" s="39"/>
      <c r="R173" s="1880"/>
      <c r="S173" s="1258"/>
      <c r="T173" s="4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row>
    <row r="174" spans="1:50" ht="30" customHeight="1" x14ac:dyDescent="0.15">
      <c r="A174" s="4"/>
      <c r="B174" s="1250"/>
      <c r="C174" s="22"/>
      <c r="D174" s="22"/>
      <c r="E174" s="22"/>
      <c r="F174" s="22"/>
      <c r="G174" s="22"/>
      <c r="H174" s="22"/>
      <c r="I174" s="22"/>
      <c r="J174" s="22"/>
      <c r="K174" s="22"/>
      <c r="L174" s="22"/>
      <c r="M174" s="22"/>
      <c r="N174" s="22"/>
      <c r="O174" s="22"/>
      <c r="P174" s="22"/>
      <c r="Q174" s="22"/>
      <c r="R174" s="22"/>
      <c r="S174" s="1258"/>
      <c r="T174" s="4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row>
    <row r="175" spans="1:50" ht="18" x14ac:dyDescent="0.2">
      <c r="A175" s="4"/>
      <c r="B175" s="1250"/>
      <c r="C175" s="2102" t="s">
        <v>388</v>
      </c>
      <c r="D175" s="282"/>
      <c r="E175" s="2877">
        <f>e!$E$108</f>
        <v>2023</v>
      </c>
      <c r="F175" s="2878"/>
      <c r="G175" s="2"/>
      <c r="H175" s="2877">
        <f>H123</f>
        <v>2024</v>
      </c>
      <c r="I175" s="2878"/>
      <c r="J175" s="2"/>
      <c r="K175" s="2877">
        <f>K123</f>
        <v>2025</v>
      </c>
      <c r="L175" s="2878"/>
      <c r="M175" s="2"/>
      <c r="N175" s="2877">
        <f>N123</f>
        <v>2026</v>
      </c>
      <c r="O175" s="2878"/>
      <c r="P175" s="270"/>
      <c r="Q175" s="2877">
        <f>Q123</f>
        <v>2027</v>
      </c>
      <c r="R175" s="2878"/>
      <c r="S175" s="1258"/>
      <c r="T175" s="4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row>
    <row r="176" spans="1:50" ht="16" x14ac:dyDescent="0.2">
      <c r="A176" s="4"/>
      <c r="B176" s="1250"/>
      <c r="C176" s="29"/>
      <c r="D176" s="282"/>
      <c r="E176" s="38"/>
      <c r="F176" s="2"/>
      <c r="G176" s="2"/>
      <c r="H176" s="38"/>
      <c r="I176" s="2"/>
      <c r="J176" s="2"/>
      <c r="K176" s="38"/>
      <c r="L176" s="2"/>
      <c r="M176" s="2"/>
      <c r="N176" s="38"/>
      <c r="O176" s="2"/>
      <c r="P176" s="38"/>
      <c r="Q176" s="38"/>
      <c r="R176" s="276"/>
      <c r="S176" s="1258"/>
      <c r="T176" s="4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row>
    <row r="177" spans="1:50" ht="16" x14ac:dyDescent="0.2">
      <c r="A177" s="4"/>
      <c r="B177" s="1250"/>
      <c r="C177" s="268" t="s">
        <v>99</v>
      </c>
      <c r="D177" s="282"/>
      <c r="E177" s="267">
        <f>E111</f>
        <v>122543.60000000002</v>
      </c>
      <c r="F177" s="277">
        <f>IF(E$193=0,0,E177/E$193)</f>
        <v>0.98000697356761957</v>
      </c>
      <c r="G177" s="2"/>
      <c r="H177" s="267">
        <f>H111</f>
        <v>69638.277777777796</v>
      </c>
      <c r="I177" s="277">
        <f>IF(H$193=0,0,H177/H$193)</f>
        <v>1.00723188392987</v>
      </c>
      <c r="J177" s="2"/>
      <c r="K177" s="267">
        <f>K111</f>
        <v>79811.277777777796</v>
      </c>
      <c r="L177" s="277">
        <f>IF(K$193=0,0,K177/K$193)</f>
        <v>1.0458647804351038</v>
      </c>
      <c r="M177" s="2"/>
      <c r="N177" s="267">
        <f>N111</f>
        <v>91630.467777777783</v>
      </c>
      <c r="O177" s="277">
        <f>IF(N$193=0,0,N177/N$193)</f>
        <v>1.0763533922657094</v>
      </c>
      <c r="P177" s="38"/>
      <c r="Q177" s="267">
        <f>Q111</f>
        <v>106637.91977777779</v>
      </c>
      <c r="R177" s="277">
        <f>IF(Q$193=0,0,Q177/Q$193)</f>
        <v>1.0977990883656261</v>
      </c>
      <c r="S177" s="1258"/>
      <c r="T177" s="4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row>
    <row r="178" spans="1:50" ht="5" customHeight="1" x14ac:dyDescent="0.2">
      <c r="A178" s="4"/>
      <c r="B178" s="1250"/>
      <c r="C178" s="29"/>
      <c r="D178" s="282"/>
      <c r="E178" s="38"/>
      <c r="F178" s="2"/>
      <c r="G178" s="2"/>
      <c r="H178" s="38"/>
      <c r="I178" s="2"/>
      <c r="J178" s="2"/>
      <c r="K178" s="38"/>
      <c r="L178" s="2"/>
      <c r="M178" s="2"/>
      <c r="N178" s="38"/>
      <c r="O178" s="2"/>
      <c r="P178" s="38"/>
      <c r="Q178" s="38"/>
      <c r="R178" s="2"/>
      <c r="S178" s="1258"/>
      <c r="T178" s="4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row>
    <row r="179" spans="1:50" ht="14" x14ac:dyDescent="0.15">
      <c r="A179" s="4"/>
      <c r="B179" s="1250"/>
      <c r="C179" s="263" t="s">
        <v>103</v>
      </c>
      <c r="D179" s="278">
        <f t="shared" ref="D179:E183" si="13">D113</f>
        <v>0</v>
      </c>
      <c r="E179" s="279">
        <f t="shared" si="13"/>
        <v>0</v>
      </c>
      <c r="F179" s="33">
        <f>IF(E$193=0,0,E179/E$193)</f>
        <v>0</v>
      </c>
      <c r="G179" s="2"/>
      <c r="H179" s="279">
        <f>H113</f>
        <v>0</v>
      </c>
      <c r="I179" s="33">
        <f>IF(H$193=0,0,H179/H$193)</f>
        <v>0</v>
      </c>
      <c r="J179" s="2"/>
      <c r="K179" s="279">
        <f>K113</f>
        <v>0</v>
      </c>
      <c r="L179" s="33">
        <f>IF(K$193=0,0,K179/K$193)</f>
        <v>0</v>
      </c>
      <c r="M179" s="2"/>
      <c r="N179" s="279">
        <f>N113</f>
        <v>0</v>
      </c>
      <c r="O179" s="33">
        <f>IF(N$193=0,0,N179/N$193)</f>
        <v>0</v>
      </c>
      <c r="P179" s="279"/>
      <c r="Q179" s="279">
        <f>Q113</f>
        <v>0</v>
      </c>
      <c r="R179" s="33">
        <f>IF(Q$193=0,0,Q179/Q$193)</f>
        <v>0</v>
      </c>
      <c r="S179" s="1258"/>
      <c r="T179" s="4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row>
    <row r="180" spans="1:50" ht="14" x14ac:dyDescent="0.15">
      <c r="A180" s="4"/>
      <c r="B180" s="1250"/>
      <c r="C180" s="263" t="str">
        <f>C114</f>
        <v>Realizable</v>
      </c>
      <c r="D180" s="278">
        <f t="shared" si="13"/>
        <v>0</v>
      </c>
      <c r="E180" s="279">
        <f t="shared" si="13"/>
        <v>58000</v>
      </c>
      <c r="F180" s="33">
        <f>IF(E$193=0,0,E180/E$193)</f>
        <v>0.46383821323122487</v>
      </c>
      <c r="G180" s="2"/>
      <c r="H180" s="279">
        <f>H114</f>
        <v>0</v>
      </c>
      <c r="I180" s="33">
        <f>IF(H$193=0,0,H180/H$193)</f>
        <v>0</v>
      </c>
      <c r="J180" s="2"/>
      <c r="K180" s="279">
        <f>K114</f>
        <v>0</v>
      </c>
      <c r="L180" s="33">
        <f>IF(K$193=0,0,K180/K$193)</f>
        <v>0</v>
      </c>
      <c r="M180" s="2"/>
      <c r="N180" s="279">
        <f>N114</f>
        <v>0</v>
      </c>
      <c r="O180" s="33">
        <f>IF(N$193=0,0,N180/N$193)</f>
        <v>0</v>
      </c>
      <c r="P180" s="279"/>
      <c r="Q180" s="279">
        <f>Q114</f>
        <v>0</v>
      </c>
      <c r="R180" s="33">
        <f>IF(Q$193=0,0,Q180/Q$193)</f>
        <v>0</v>
      </c>
      <c r="S180" s="1258"/>
      <c r="T180" s="4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row>
    <row r="181" spans="1:50" x14ac:dyDescent="0.15">
      <c r="A181" s="4"/>
      <c r="B181" s="1250"/>
      <c r="C181" s="1334" t="str">
        <f>C115</f>
        <v>Clientes</v>
      </c>
      <c r="D181" s="1344">
        <f t="shared" si="13"/>
        <v>0</v>
      </c>
      <c r="E181" s="1347">
        <f t="shared" si="13"/>
        <v>0</v>
      </c>
      <c r="F181" s="1332">
        <f>IF(E$193=0,0,E181/E$193)</f>
        <v>0</v>
      </c>
      <c r="G181" s="2"/>
      <c r="H181" s="290">
        <f>H115</f>
        <v>0</v>
      </c>
      <c r="I181" s="1332">
        <f>IF(H$193=0,0,H181/H$193)</f>
        <v>0</v>
      </c>
      <c r="J181" s="2"/>
      <c r="K181" s="290">
        <f>K115</f>
        <v>0</v>
      </c>
      <c r="L181" s="1332">
        <f>IF(K$193=0,0,K181/K$193)</f>
        <v>0</v>
      </c>
      <c r="M181" s="2"/>
      <c r="N181" s="290">
        <f>N115</f>
        <v>0</v>
      </c>
      <c r="O181" s="1332">
        <f>IF(N$193=0,0,N181/N$193)</f>
        <v>0</v>
      </c>
      <c r="P181" s="290"/>
      <c r="Q181" s="290">
        <f>Q115</f>
        <v>0</v>
      </c>
      <c r="R181" s="1332">
        <f>IF(Q$193=0,0,Q181/Q$193)</f>
        <v>0</v>
      </c>
      <c r="S181" s="1258"/>
      <c r="T181" s="4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row>
    <row r="182" spans="1:50" ht="16" x14ac:dyDescent="0.2">
      <c r="A182" s="4"/>
      <c r="B182" s="1313"/>
      <c r="C182" s="1334" t="str">
        <f>C116</f>
        <v>Otros</v>
      </c>
      <c r="D182" s="37">
        <f t="shared" si="13"/>
        <v>0</v>
      </c>
      <c r="E182" s="290">
        <f t="shared" si="13"/>
        <v>58000</v>
      </c>
      <c r="F182" s="33">
        <f>IF(E$193=0,0,E182/E$193)</f>
        <v>0.46383821323122487</v>
      </c>
      <c r="G182" s="2"/>
      <c r="H182" s="290">
        <f>H116</f>
        <v>0</v>
      </c>
      <c r="I182" s="33">
        <f>IF(H$193=0,0,H182/H$193)</f>
        <v>0</v>
      </c>
      <c r="J182" s="2"/>
      <c r="K182" s="290">
        <f>K116</f>
        <v>0</v>
      </c>
      <c r="L182" s="33">
        <f>IF(K$193=0,0,K182/K$193)</f>
        <v>0</v>
      </c>
      <c r="M182" s="2"/>
      <c r="N182" s="290">
        <f>N116</f>
        <v>0</v>
      </c>
      <c r="O182" s="33">
        <f>IF(N$193=0,0,N182/N$193)</f>
        <v>0</v>
      </c>
      <c r="P182" s="290"/>
      <c r="Q182" s="290">
        <f>Q116</f>
        <v>0</v>
      </c>
      <c r="R182" s="33">
        <f>IF(Q$193=0,0,Q182/Q$193)</f>
        <v>0</v>
      </c>
      <c r="S182" s="1258"/>
      <c r="T182" s="4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row>
    <row r="183" spans="1:50" ht="14" x14ac:dyDescent="0.15">
      <c r="A183" s="4"/>
      <c r="B183" s="1250"/>
      <c r="C183" s="263" t="str">
        <f>C117</f>
        <v>Disponible Tesorería</v>
      </c>
      <c r="D183" s="263">
        <f t="shared" si="13"/>
        <v>0</v>
      </c>
      <c r="E183" s="279">
        <f t="shared" si="13"/>
        <v>64543.60000000002</v>
      </c>
      <c r="F183" s="33">
        <f>IF(E$193=0,0,E183/E$193)</f>
        <v>0.51616876033639469</v>
      </c>
      <c r="G183" s="2"/>
      <c r="H183" s="279">
        <f>H117</f>
        <v>69638.277777777796</v>
      </c>
      <c r="I183" s="33">
        <f>IF(H$193=0,0,H183/H$193)</f>
        <v>1.00723188392987</v>
      </c>
      <c r="J183" s="2"/>
      <c r="K183" s="279">
        <f>K117</f>
        <v>79811.277777777796</v>
      </c>
      <c r="L183" s="33">
        <f>IF(K$193=0,0,K183/K$193)</f>
        <v>1.0458647804351038</v>
      </c>
      <c r="M183" s="2"/>
      <c r="N183" s="279">
        <f>N117</f>
        <v>91630.467777777783</v>
      </c>
      <c r="O183" s="33">
        <f>IF(N$193=0,0,N183/N$193)</f>
        <v>1.0763533922657094</v>
      </c>
      <c r="P183" s="279"/>
      <c r="Q183" s="279">
        <f>Q117</f>
        <v>106637.91977777779</v>
      </c>
      <c r="R183" s="33">
        <f>IF(Q$193=0,0,Q183/Q$193)</f>
        <v>1.0977990883656261</v>
      </c>
      <c r="S183" s="1258"/>
      <c r="T183" s="4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row>
    <row r="184" spans="1:50" ht="15" customHeight="1" x14ac:dyDescent="0.15">
      <c r="A184" s="4"/>
      <c r="B184" s="1250"/>
      <c r="C184" s="285"/>
      <c r="D184" s="43"/>
      <c r="E184" s="279"/>
      <c r="F184" s="2"/>
      <c r="G184" s="2"/>
      <c r="H184" s="279"/>
      <c r="I184" s="2"/>
      <c r="J184" s="2"/>
      <c r="K184" s="279"/>
      <c r="L184" s="2"/>
      <c r="M184" s="2"/>
      <c r="N184" s="279"/>
      <c r="O184" s="2"/>
      <c r="P184" s="279"/>
      <c r="Q184" s="279"/>
      <c r="R184" s="2"/>
      <c r="S184" s="1258"/>
      <c r="T184" s="4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row>
    <row r="185" spans="1:50" ht="16" x14ac:dyDescent="0.2">
      <c r="A185" s="4"/>
      <c r="B185" s="1250"/>
      <c r="C185" s="268" t="s">
        <v>100</v>
      </c>
      <c r="D185" s="282"/>
      <c r="E185" s="267">
        <f>E103</f>
        <v>2500</v>
      </c>
      <c r="F185" s="277">
        <f>IF(E$193=0,0,E185/E$193)</f>
        <v>1.9993026432380382E-2</v>
      </c>
      <c r="G185" s="2"/>
      <c r="H185" s="267">
        <f>H103</f>
        <v>-500</v>
      </c>
      <c r="I185" s="277">
        <f>IF(H$193=0,0,H185/H$193)</f>
        <v>-7.2318839298700088E-3</v>
      </c>
      <c r="J185" s="2"/>
      <c r="K185" s="267">
        <f>K103</f>
        <v>-3500</v>
      </c>
      <c r="L185" s="277">
        <f>IF(K$193=0,0,K185/K$193)</f>
        <v>-4.586478043510387E-2</v>
      </c>
      <c r="M185" s="2"/>
      <c r="N185" s="267">
        <f>N103</f>
        <v>-6500</v>
      </c>
      <c r="O185" s="277">
        <f>IF(N$193=0,0,N185/N$193)</f>
        <v>-7.6353392265709377E-2</v>
      </c>
      <c r="P185" s="38"/>
      <c r="Q185" s="267">
        <f>Q103</f>
        <v>-9500</v>
      </c>
      <c r="R185" s="277">
        <f>IF(Q$193=0,0,Q185/Q$193)</f>
        <v>-9.7799088365626216E-2</v>
      </c>
      <c r="S185" s="1258"/>
      <c r="T185" s="4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row>
    <row r="186" spans="1:50" ht="5" customHeight="1" x14ac:dyDescent="0.15">
      <c r="A186" s="4"/>
      <c r="B186" s="1250"/>
      <c r="C186" s="263"/>
      <c r="D186" s="43"/>
      <c r="E186" s="279"/>
      <c r="F186" s="2"/>
      <c r="G186" s="2"/>
      <c r="H186" s="279"/>
      <c r="I186" s="2"/>
      <c r="J186" s="2"/>
      <c r="K186" s="279"/>
      <c r="L186" s="2"/>
      <c r="M186" s="2"/>
      <c r="N186" s="279"/>
      <c r="O186" s="2"/>
      <c r="P186" s="279"/>
      <c r="Q186" s="279"/>
      <c r="R186" s="2"/>
      <c r="S186" s="1258"/>
      <c r="T186" s="4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row>
    <row r="187" spans="1:50" ht="14" x14ac:dyDescent="0.15">
      <c r="A187" s="4"/>
      <c r="B187" s="1250"/>
      <c r="C187" s="263" t="s">
        <v>102</v>
      </c>
      <c r="D187" s="278">
        <f t="shared" ref="D187:E191" si="14">D105</f>
        <v>0</v>
      </c>
      <c r="E187" s="279">
        <f t="shared" si="14"/>
        <v>2500</v>
      </c>
      <c r="F187" s="33">
        <f>IF(E$193=0,0,E187/E$193)</f>
        <v>1.9993026432380382E-2</v>
      </c>
      <c r="G187" s="2"/>
      <c r="H187" s="279">
        <f>H105</f>
        <v>2500</v>
      </c>
      <c r="I187" s="33">
        <f>IF(H$193=0,0,H187/H$193)</f>
        <v>3.6159419649350044E-2</v>
      </c>
      <c r="J187" s="2"/>
      <c r="K187" s="279">
        <f>K105</f>
        <v>2500</v>
      </c>
      <c r="L187" s="33">
        <f>IF(K$193=0,0,K187/K$193)</f>
        <v>3.2760557453645624E-2</v>
      </c>
      <c r="M187" s="2"/>
      <c r="N187" s="279">
        <f>N105</f>
        <v>2500</v>
      </c>
      <c r="O187" s="33">
        <f>IF(N$193=0,0,N187/N$193)</f>
        <v>2.9366689332965146E-2</v>
      </c>
      <c r="P187" s="279"/>
      <c r="Q187" s="279">
        <f>Q105</f>
        <v>2500</v>
      </c>
      <c r="R187" s="33">
        <f>IF(Q$193=0,0,Q187/Q$193)</f>
        <v>2.5736602201480583E-2</v>
      </c>
      <c r="S187" s="1258"/>
      <c r="T187" s="4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row>
    <row r="188" spans="1:50" ht="14" x14ac:dyDescent="0.15">
      <c r="A188" s="4"/>
      <c r="B188" s="1250"/>
      <c r="C188" s="263" t="s">
        <v>101</v>
      </c>
      <c r="D188" s="278">
        <f t="shared" si="14"/>
        <v>0</v>
      </c>
      <c r="E188" s="279">
        <f t="shared" si="14"/>
        <v>0</v>
      </c>
      <c r="F188" s="33">
        <f>IF(E$193=0,0,E188/E$193)</f>
        <v>0</v>
      </c>
      <c r="G188" s="2"/>
      <c r="H188" s="279">
        <f>H106</f>
        <v>0</v>
      </c>
      <c r="I188" s="33">
        <f>IF(H$193=0,0,H188/H$193)</f>
        <v>0</v>
      </c>
      <c r="J188" s="2"/>
      <c r="K188" s="279">
        <f>K106</f>
        <v>0</v>
      </c>
      <c r="L188" s="33">
        <f>IF(K$193=0,0,K188/K$193)</f>
        <v>0</v>
      </c>
      <c r="M188" s="2"/>
      <c r="N188" s="279">
        <f>N106</f>
        <v>0</v>
      </c>
      <c r="O188" s="33">
        <f>IF(N$193=0,0,N188/N$193)</f>
        <v>0</v>
      </c>
      <c r="P188" s="279"/>
      <c r="Q188" s="279">
        <f>Q106</f>
        <v>0</v>
      </c>
      <c r="R188" s="33">
        <f>IF(Q$193=0,0,Q188/Q$193)</f>
        <v>0</v>
      </c>
      <c r="S188" s="1258"/>
      <c r="T188" s="4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row>
    <row r="189" spans="1:50" ht="14" x14ac:dyDescent="0.15">
      <c r="A189" s="4"/>
      <c r="B189" s="1250"/>
      <c r="C189" s="263" t="s">
        <v>313</v>
      </c>
      <c r="D189" s="1344">
        <f t="shared" si="14"/>
        <v>0</v>
      </c>
      <c r="E189" s="278">
        <f t="shared" si="14"/>
        <v>0</v>
      </c>
      <c r="F189" s="33">
        <f>IF(E$193=0,0,E189/E$193)</f>
        <v>0</v>
      </c>
      <c r="G189" s="2"/>
      <c r="H189" s="279">
        <f>H107</f>
        <v>0</v>
      </c>
      <c r="I189" s="33">
        <f>IF(H$193=0,0,H189/H$193)</f>
        <v>0</v>
      </c>
      <c r="J189" s="2"/>
      <c r="K189" s="279">
        <f>K107</f>
        <v>0</v>
      </c>
      <c r="L189" s="33">
        <f>IF(K$193=0,0,K189/K$193)</f>
        <v>0</v>
      </c>
      <c r="M189" s="2"/>
      <c r="N189" s="279">
        <f>N107</f>
        <v>0</v>
      </c>
      <c r="O189" s="33">
        <f>IF(N$193=0,0,N189/N$193)</f>
        <v>0</v>
      </c>
      <c r="P189" s="279"/>
      <c r="Q189" s="279">
        <f>Q107</f>
        <v>0</v>
      </c>
      <c r="R189" s="33">
        <f>IF(Q$193=0,0,Q189/Q$193)</f>
        <v>0</v>
      </c>
      <c r="S189" s="1258"/>
      <c r="T189" s="4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row>
    <row r="190" spans="1:50" ht="14" x14ac:dyDescent="0.15">
      <c r="A190" s="4"/>
      <c r="B190" s="1250"/>
      <c r="C190" s="263" t="str">
        <f>C108</f>
        <v>Gastos Amortizables</v>
      </c>
      <c r="D190" s="37">
        <f t="shared" si="14"/>
        <v>0</v>
      </c>
      <c r="E190" s="279">
        <f t="shared" si="14"/>
        <v>0</v>
      </c>
      <c r="F190" s="33">
        <f>IF(E$193=0,0,E190/E$193)</f>
        <v>0</v>
      </c>
      <c r="G190" s="2"/>
      <c r="H190" s="279">
        <f>H108</f>
        <v>0</v>
      </c>
      <c r="I190" s="33">
        <f>IF(H$193=0,0,H190/H$193)</f>
        <v>0</v>
      </c>
      <c r="J190" s="2"/>
      <c r="K190" s="279">
        <f>K108</f>
        <v>0</v>
      </c>
      <c r="L190" s="33">
        <f>IF(K$193=0,0,K190/K$193)</f>
        <v>0</v>
      </c>
      <c r="M190" s="2"/>
      <c r="N190" s="279">
        <f>N108</f>
        <v>0</v>
      </c>
      <c r="O190" s="33">
        <f>IF(N$193=0,0,N190/N$193)</f>
        <v>0</v>
      </c>
      <c r="P190" s="279"/>
      <c r="Q190" s="279">
        <f>Q108</f>
        <v>0</v>
      </c>
      <c r="R190" s="33">
        <f>IF(Q$193=0,0,Q190/Q$193)</f>
        <v>0</v>
      </c>
      <c r="S190" s="1258"/>
      <c r="T190" s="4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row>
    <row r="191" spans="1:50" ht="14" x14ac:dyDescent="0.15">
      <c r="A191" s="4"/>
      <c r="B191" s="1250"/>
      <c r="C191" s="263" t="str">
        <f>C109</f>
        <v>Menos amortizaciones (total)</v>
      </c>
      <c r="D191" s="263">
        <f t="shared" si="14"/>
        <v>0</v>
      </c>
      <c r="E191" s="279">
        <f t="shared" si="14"/>
        <v>0</v>
      </c>
      <c r="F191" s="33">
        <f>IF(E$193=0,0,E191/E$193)</f>
        <v>0</v>
      </c>
      <c r="G191" s="2"/>
      <c r="H191" s="279">
        <f>H109</f>
        <v>-3000</v>
      </c>
      <c r="I191" s="33">
        <f>IF(H$193=0,0,H191/H$193)</f>
        <v>-4.3391303579220053E-2</v>
      </c>
      <c r="J191" s="2"/>
      <c r="K191" s="279">
        <f>K109</f>
        <v>-6000</v>
      </c>
      <c r="L191" s="33">
        <f>IF(K$193=0,0,K191/K$193)</f>
        <v>-7.8625337888749494E-2</v>
      </c>
      <c r="M191" s="2"/>
      <c r="N191" s="279">
        <f>N109</f>
        <v>-9000</v>
      </c>
      <c r="O191" s="33">
        <f>IF(N$193=0,0,N191/N$193)</f>
        <v>-0.10572008159867453</v>
      </c>
      <c r="P191" s="279"/>
      <c r="Q191" s="279">
        <f>Q109</f>
        <v>-12000</v>
      </c>
      <c r="R191" s="33">
        <f>IF(Q$193=0,0,Q191/Q$193)</f>
        <v>-0.1235356905671068</v>
      </c>
      <c r="S191" s="1258"/>
      <c r="T191" s="4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row>
    <row r="192" spans="1:50" ht="15" customHeight="1" x14ac:dyDescent="0.2">
      <c r="A192" s="4"/>
      <c r="B192" s="1250"/>
      <c r="C192" s="29"/>
      <c r="D192" s="282"/>
      <c r="E192" s="38"/>
      <c r="F192" s="2"/>
      <c r="G192" s="2"/>
      <c r="H192" s="38"/>
      <c r="I192" s="2"/>
      <c r="J192" s="2"/>
      <c r="K192" s="38"/>
      <c r="L192" s="2"/>
      <c r="M192" s="2"/>
      <c r="N192" s="38"/>
      <c r="O192" s="2"/>
      <c r="P192" s="38"/>
      <c r="Q192" s="38"/>
      <c r="R192" s="32"/>
      <c r="S192" s="1258"/>
      <c r="T192" s="4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row>
    <row r="193" spans="1:50" ht="18" x14ac:dyDescent="0.2">
      <c r="A193" s="4"/>
      <c r="B193" s="1250"/>
      <c r="C193" s="1336" t="s">
        <v>104</v>
      </c>
      <c r="D193" s="282"/>
      <c r="E193" s="267">
        <f>E121</f>
        <v>125043.60000000002</v>
      </c>
      <c r="F193" s="2"/>
      <c r="G193" s="2"/>
      <c r="H193" s="267">
        <f>H121</f>
        <v>69138.277777777796</v>
      </c>
      <c r="I193" s="2"/>
      <c r="J193" s="2"/>
      <c r="K193" s="267">
        <f>K121</f>
        <v>76311.277777777796</v>
      </c>
      <c r="L193" s="2"/>
      <c r="M193" s="2"/>
      <c r="N193" s="267">
        <f>N121</f>
        <v>85130.467777777783</v>
      </c>
      <c r="O193" s="2"/>
      <c r="P193" s="38"/>
      <c r="Q193" s="267">
        <f>Q121</f>
        <v>97137.919777777788</v>
      </c>
      <c r="R193" s="33"/>
      <c r="S193" s="1258"/>
      <c r="T193" s="4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row>
    <row r="194" spans="1:50" ht="30" customHeight="1" x14ac:dyDescent="0.15">
      <c r="A194" s="4"/>
      <c r="B194" s="1250"/>
      <c r="C194" s="263"/>
      <c r="D194" s="43"/>
      <c r="E194" s="279"/>
      <c r="F194" s="2"/>
      <c r="G194" s="2"/>
      <c r="H194" s="279"/>
      <c r="I194" s="2"/>
      <c r="J194" s="2"/>
      <c r="K194" s="279"/>
      <c r="L194" s="2"/>
      <c r="M194" s="2"/>
      <c r="N194" s="279"/>
      <c r="O194" s="2"/>
      <c r="P194" s="279"/>
      <c r="Q194" s="279"/>
      <c r="R194" s="33"/>
      <c r="S194" s="1258"/>
      <c r="T194" s="4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row>
    <row r="195" spans="1:50" ht="18" x14ac:dyDescent="0.2">
      <c r="A195" s="4"/>
      <c r="B195" s="1250"/>
      <c r="C195" s="2102" t="s">
        <v>1465</v>
      </c>
      <c r="D195" s="282">
        <f>D175</f>
        <v>0</v>
      </c>
      <c r="E195" s="2877">
        <f>e!$E$108</f>
        <v>2023</v>
      </c>
      <c r="F195" s="2878"/>
      <c r="G195" s="2"/>
      <c r="H195" s="2877">
        <f>H123</f>
        <v>2024</v>
      </c>
      <c r="I195" s="2878"/>
      <c r="J195" s="2"/>
      <c r="K195" s="2877">
        <f>K123</f>
        <v>2025</v>
      </c>
      <c r="L195" s="2878"/>
      <c r="M195" s="2"/>
      <c r="N195" s="2877">
        <f>N123</f>
        <v>2026</v>
      </c>
      <c r="O195" s="2878"/>
      <c r="P195" s="270"/>
      <c r="Q195" s="2877">
        <f>Q123</f>
        <v>2027</v>
      </c>
      <c r="R195" s="2878"/>
      <c r="S195" s="1258"/>
      <c r="T195" s="4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row>
    <row r="196" spans="1:50" ht="9.75" customHeight="1" x14ac:dyDescent="0.15">
      <c r="A196" s="4"/>
      <c r="B196" s="1250"/>
      <c r="C196" s="263"/>
      <c r="D196" s="2"/>
      <c r="E196" s="279"/>
      <c r="F196" s="2"/>
      <c r="G196" s="2"/>
      <c r="H196" s="279"/>
      <c r="I196" s="2"/>
      <c r="J196" s="2"/>
      <c r="K196" s="279"/>
      <c r="L196" s="2"/>
      <c r="M196" s="2"/>
      <c r="N196" s="279"/>
      <c r="O196" s="2"/>
      <c r="P196" s="279"/>
      <c r="Q196" s="279"/>
      <c r="R196" s="33"/>
      <c r="S196" s="1258"/>
      <c r="T196" s="4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row>
    <row r="197" spans="1:50" ht="16" x14ac:dyDescent="0.2">
      <c r="A197" s="4"/>
      <c r="B197" s="1250"/>
      <c r="C197" s="268" t="s">
        <v>99</v>
      </c>
      <c r="D197" s="282"/>
      <c r="E197" s="267">
        <f>E136</f>
        <v>6608.5999999999995</v>
      </c>
      <c r="F197" s="277">
        <f>IF(E$208=0,0,E197/E$208)</f>
        <v>1</v>
      </c>
      <c r="G197" s="2"/>
      <c r="H197" s="267">
        <f>H136</f>
        <v>3640.7777777777774</v>
      </c>
      <c r="I197" s="277">
        <f>IF(H$208=0,0,H197/H$208)</f>
        <v>1</v>
      </c>
      <c r="J197" s="2"/>
      <c r="K197" s="267">
        <f>K136</f>
        <v>4168.4027777777774</v>
      </c>
      <c r="L197" s="277">
        <f>IF(K$208=0,0,K197/K$208)</f>
        <v>1</v>
      </c>
      <c r="M197" s="2"/>
      <c r="N197" s="267">
        <f>N136</f>
        <v>4711.856527777778</v>
      </c>
      <c r="O197" s="277">
        <f>IF(N$208=0,0,N197/N$208)</f>
        <v>1</v>
      </c>
      <c r="P197" s="38"/>
      <c r="Q197" s="267">
        <f>Q136</f>
        <v>5644.7854652777787</v>
      </c>
      <c r="R197" s="277">
        <f>IF(Q$208=0,0,Q197/Q$208)</f>
        <v>1</v>
      </c>
      <c r="S197" s="1258"/>
      <c r="T197" s="4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row>
    <row r="198" spans="1:50" ht="5" customHeight="1" x14ac:dyDescent="0.2">
      <c r="A198" s="4"/>
      <c r="B198" s="1250"/>
      <c r="C198" s="269"/>
      <c r="D198" s="282"/>
      <c r="E198" s="38"/>
      <c r="F198" s="2"/>
      <c r="G198" s="2"/>
      <c r="H198" s="38"/>
      <c r="I198" s="2"/>
      <c r="J198" s="2"/>
      <c r="K198" s="38"/>
      <c r="L198" s="2"/>
      <c r="M198" s="2"/>
      <c r="N198" s="38"/>
      <c r="O198" s="2"/>
      <c r="P198" s="38"/>
      <c r="Q198" s="38"/>
      <c r="R198" s="2"/>
      <c r="S198" s="1258"/>
      <c r="T198" s="4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row>
    <row r="199" spans="1:50" ht="14" x14ac:dyDescent="0.15">
      <c r="A199" s="4"/>
      <c r="B199" s="1250"/>
      <c r="C199" s="1337" t="str">
        <f>C138</f>
        <v>Proveedores</v>
      </c>
      <c r="D199" s="1337"/>
      <c r="E199" s="279">
        <f>E138</f>
        <v>1536.7</v>
      </c>
      <c r="F199" s="33">
        <f>IF(E$208=0,0,E199/E$208)</f>
        <v>0.23253033925491029</v>
      </c>
      <c r="G199" s="2"/>
      <c r="H199" s="279">
        <f>H138</f>
        <v>1021.7777777777774</v>
      </c>
      <c r="I199" s="33">
        <f>IF(H$208=0,0,H199/H$208)</f>
        <v>0.28064821314127009</v>
      </c>
      <c r="J199" s="2"/>
      <c r="K199" s="279">
        <f>K138</f>
        <v>1021.7777777777774</v>
      </c>
      <c r="L199" s="33">
        <f>IF(K$208=0,0,K199/K$208)</f>
        <v>0.24512453144523108</v>
      </c>
      <c r="M199" s="2"/>
      <c r="N199" s="279">
        <f>N138</f>
        <v>1021.7777777777774</v>
      </c>
      <c r="O199" s="33">
        <f>IF(N$208=0,0,N199/N$208)</f>
        <v>0.21685248091789242</v>
      </c>
      <c r="P199" s="279"/>
      <c r="Q199" s="279">
        <f>Q138</f>
        <v>1021.7777777777774</v>
      </c>
      <c r="R199" s="33">
        <f>IF(Q$208=0,0,Q199/Q$208)</f>
        <v>0.18101268578990998</v>
      </c>
      <c r="S199" s="1258"/>
      <c r="T199" s="4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row>
    <row r="200" spans="1:50" ht="14" x14ac:dyDescent="0.15">
      <c r="A200" s="4"/>
      <c r="B200" s="1250"/>
      <c r="C200" s="1337" t="str">
        <f>C139</f>
        <v>Préstamos corto plazo</v>
      </c>
      <c r="D200" s="1337"/>
      <c r="E200" s="279">
        <f>E139</f>
        <v>0</v>
      </c>
      <c r="F200" s="33">
        <f>IF(E$208=0,0,E200/E$208)</f>
        <v>0</v>
      </c>
      <c r="G200" s="2"/>
      <c r="H200" s="279">
        <f>H139</f>
        <v>0</v>
      </c>
      <c r="I200" s="33">
        <f>IF(H$208=0,0,H200/H$208)</f>
        <v>0</v>
      </c>
      <c r="J200" s="2"/>
      <c r="K200" s="279">
        <f>K139</f>
        <v>0</v>
      </c>
      <c r="L200" s="33">
        <f>IF(K$208=0,0,K200/K$208)</f>
        <v>0</v>
      </c>
      <c r="M200" s="2"/>
      <c r="N200" s="279">
        <f>N139</f>
        <v>0</v>
      </c>
      <c r="O200" s="33">
        <f>IF(N$208=0,0,N200/N$208)</f>
        <v>0</v>
      </c>
      <c r="P200" s="279"/>
      <c r="Q200" s="279">
        <f>Q139</f>
        <v>0</v>
      </c>
      <c r="R200" s="33">
        <f>IF(Q$208=0,0,Q200/Q$208)</f>
        <v>0</v>
      </c>
      <c r="S200" s="1258"/>
      <c r="T200" s="4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row>
    <row r="201" spans="1:50" ht="14" x14ac:dyDescent="0.15">
      <c r="A201" s="4"/>
      <c r="B201" s="1250"/>
      <c r="C201" s="1337" t="str">
        <f>C140</f>
        <v>Acreedores no comerciales</v>
      </c>
      <c r="D201" s="1337"/>
      <c r="E201" s="279">
        <f>E140</f>
        <v>5071.8999999999996</v>
      </c>
      <c r="F201" s="33">
        <f>IF(E$208=0,0,E201/E$208)</f>
        <v>0.76746966074508971</v>
      </c>
      <c r="G201" s="2"/>
      <c r="H201" s="279">
        <f>H140</f>
        <v>2619</v>
      </c>
      <c r="I201" s="33">
        <f>IF(H$208=0,0,H201/H$208)</f>
        <v>0.71935178685872991</v>
      </c>
      <c r="J201" s="2"/>
      <c r="K201" s="279">
        <f>K140</f>
        <v>3146.625</v>
      </c>
      <c r="L201" s="33">
        <f>IF(K$208=0,0,K201/K$208)</f>
        <v>0.75487546855476895</v>
      </c>
      <c r="M201" s="2"/>
      <c r="N201" s="279">
        <f>N140</f>
        <v>3690.0787500000006</v>
      </c>
      <c r="O201" s="33">
        <f>IF(N$208=0,0,N201/N$208)</f>
        <v>0.78314751908210756</v>
      </c>
      <c r="P201" s="279"/>
      <c r="Q201" s="279">
        <f>Q140</f>
        <v>4623.0076875000013</v>
      </c>
      <c r="R201" s="33">
        <f>IF(Q$208=0,0,Q201/Q$208)</f>
        <v>0.81898731421008997</v>
      </c>
      <c r="S201" s="1258"/>
      <c r="T201" s="4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row>
    <row r="202" spans="1:50" ht="9.75" customHeight="1" x14ac:dyDescent="0.15">
      <c r="A202" s="4"/>
      <c r="B202" s="1250"/>
      <c r="C202" s="263"/>
      <c r="D202" s="43"/>
      <c r="E202" s="279"/>
      <c r="F202" s="2"/>
      <c r="G202" s="2"/>
      <c r="H202" s="279"/>
      <c r="I202" s="2"/>
      <c r="J202" s="2"/>
      <c r="K202" s="279"/>
      <c r="L202" s="2"/>
      <c r="M202" s="2"/>
      <c r="N202" s="279"/>
      <c r="O202" s="2"/>
      <c r="P202" s="279"/>
      <c r="Q202" s="279"/>
      <c r="R202" s="2"/>
      <c r="S202" s="1258"/>
      <c r="T202" s="4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row>
    <row r="203" spans="1:50" ht="16" x14ac:dyDescent="0.2">
      <c r="A203" s="4"/>
      <c r="B203" s="1250"/>
      <c r="C203" s="268" t="s">
        <v>100</v>
      </c>
      <c r="D203" s="282"/>
      <c r="E203" s="267">
        <f>E131</f>
        <v>0</v>
      </c>
      <c r="F203" s="277">
        <f>IF(E$208=0,0,E203/E$208)</f>
        <v>0</v>
      </c>
      <c r="G203" s="2"/>
      <c r="H203" s="267">
        <f>H131</f>
        <v>0</v>
      </c>
      <c r="I203" s="277">
        <f>IF(H$208=0,0,H203/H$208)</f>
        <v>0</v>
      </c>
      <c r="J203" s="2"/>
      <c r="K203" s="267">
        <f>K131</f>
        <v>0</v>
      </c>
      <c r="L203" s="277">
        <f>IF(K$208=0,0,K203/K$208)</f>
        <v>0</v>
      </c>
      <c r="M203" s="2"/>
      <c r="N203" s="267">
        <f>N131</f>
        <v>0</v>
      </c>
      <c r="O203" s="277">
        <f>IF(N$208=0,0,N203/N$208)</f>
        <v>0</v>
      </c>
      <c r="P203" s="38"/>
      <c r="Q203" s="267">
        <f>Q131</f>
        <v>0</v>
      </c>
      <c r="R203" s="277">
        <f>IF(Q$208=0,0,Q203/Q$208)</f>
        <v>0</v>
      </c>
      <c r="S203" s="1258"/>
      <c r="T203" s="4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row>
    <row r="204" spans="1:50" ht="5" customHeight="1" x14ac:dyDescent="0.15">
      <c r="A204" s="4"/>
      <c r="B204" s="1250"/>
      <c r="C204" s="30"/>
      <c r="D204" s="30"/>
      <c r="E204" s="38"/>
      <c r="F204" s="2"/>
      <c r="G204" s="2"/>
      <c r="H204" s="38"/>
      <c r="I204" s="2"/>
      <c r="J204" s="2"/>
      <c r="K204" s="38"/>
      <c r="L204" s="2"/>
      <c r="M204" s="2"/>
      <c r="N204" s="38"/>
      <c r="O204" s="2"/>
      <c r="P204" s="38"/>
      <c r="Q204" s="38"/>
      <c r="R204" s="2"/>
      <c r="S204" s="1258"/>
      <c r="T204" s="4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row>
    <row r="205" spans="1:50" ht="14" x14ac:dyDescent="0.15">
      <c r="A205" s="4"/>
      <c r="B205" s="1250"/>
      <c r="C205" s="1325" t="str">
        <f>C133</f>
        <v>Préstamos largo plazo</v>
      </c>
      <c r="D205" s="43"/>
      <c r="E205" s="279">
        <f>E133</f>
        <v>0</v>
      </c>
      <c r="F205" s="33">
        <f>IF(E$208=0,0,E205/E$208)</f>
        <v>0</v>
      </c>
      <c r="G205" s="2"/>
      <c r="H205" s="279">
        <f>H133</f>
        <v>0</v>
      </c>
      <c r="I205" s="33">
        <f>IF(H$208=0,0,H205/H$208)</f>
        <v>0</v>
      </c>
      <c r="J205" s="2"/>
      <c r="K205" s="279">
        <f>K133</f>
        <v>0</v>
      </c>
      <c r="L205" s="33">
        <f>IF(K$208=0,0,K205/K$208)</f>
        <v>0</v>
      </c>
      <c r="M205" s="2"/>
      <c r="N205" s="279">
        <f>N133</f>
        <v>0</v>
      </c>
      <c r="O205" s="33">
        <f>IF(N$208=0,0,N205/N$208)</f>
        <v>0</v>
      </c>
      <c r="P205" s="279"/>
      <c r="Q205" s="279">
        <f>Q133</f>
        <v>0</v>
      </c>
      <c r="R205" s="33">
        <f>IF(Q$208=0,0,Q205/Q$208)</f>
        <v>0</v>
      </c>
      <c r="S205" s="1258"/>
      <c r="T205" s="4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row>
    <row r="206" spans="1:50" ht="14" x14ac:dyDescent="0.15">
      <c r="A206" s="4"/>
      <c r="B206" s="1250"/>
      <c r="C206" s="1325" t="str">
        <f>C134</f>
        <v>Leasings y otros</v>
      </c>
      <c r="D206" s="1348"/>
      <c r="E206" s="279">
        <f>E134</f>
        <v>0</v>
      </c>
      <c r="F206" s="33">
        <f>IF(E$208=0,0,E206/E$208)</f>
        <v>0</v>
      </c>
      <c r="G206" s="2"/>
      <c r="H206" s="279">
        <f>H134</f>
        <v>0</v>
      </c>
      <c r="I206" s="33">
        <f>IF(H$208=0,0,H206/H$208)</f>
        <v>0</v>
      </c>
      <c r="J206" s="2"/>
      <c r="K206" s="279">
        <f>K134</f>
        <v>0</v>
      </c>
      <c r="L206" s="33">
        <f>IF(K$208=0,0,K206/K$208)</f>
        <v>0</v>
      </c>
      <c r="M206" s="2"/>
      <c r="N206" s="279">
        <f>N134</f>
        <v>0</v>
      </c>
      <c r="O206" s="33">
        <f>IF(N$208=0,0,N206/N$208)</f>
        <v>0</v>
      </c>
      <c r="P206" s="279"/>
      <c r="Q206" s="279">
        <f>Q134</f>
        <v>0</v>
      </c>
      <c r="R206" s="33">
        <f>IF(Q$208=0,0,Q206/Q$208)</f>
        <v>0</v>
      </c>
      <c r="S206" s="1258"/>
      <c r="T206" s="4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row>
    <row r="207" spans="1:50" ht="15" customHeight="1" x14ac:dyDescent="0.15">
      <c r="A207" s="4"/>
      <c r="B207" s="1250"/>
      <c r="C207" s="2"/>
      <c r="D207" s="2"/>
      <c r="E207" s="2"/>
      <c r="F207" s="2"/>
      <c r="G207" s="2"/>
      <c r="H207" s="2"/>
      <c r="I207" s="2"/>
      <c r="J207" s="2"/>
      <c r="K207" s="2"/>
      <c r="L207" s="2"/>
      <c r="M207" s="2"/>
      <c r="N207" s="2"/>
      <c r="O207" s="2"/>
      <c r="P207" s="2"/>
      <c r="Q207" s="2"/>
      <c r="R207" s="2"/>
      <c r="S207" s="1258"/>
      <c r="T207" s="4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row>
    <row r="208" spans="1:50" ht="18" x14ac:dyDescent="0.2">
      <c r="A208" s="4"/>
      <c r="B208" s="1250"/>
      <c r="C208" s="1336" t="s">
        <v>107</v>
      </c>
      <c r="D208" s="282"/>
      <c r="E208" s="267">
        <f>+E203+E197</f>
        <v>6608.5999999999995</v>
      </c>
      <c r="F208" s="2"/>
      <c r="G208" s="2"/>
      <c r="H208" s="267">
        <f>+H203+H197</f>
        <v>3640.7777777777774</v>
      </c>
      <c r="I208" s="2"/>
      <c r="J208" s="2"/>
      <c r="K208" s="267">
        <f>+K203+K197</f>
        <v>4168.4027777777774</v>
      </c>
      <c r="L208" s="2"/>
      <c r="M208" s="2"/>
      <c r="N208" s="267">
        <f>+N203+N197</f>
        <v>4711.856527777778</v>
      </c>
      <c r="O208" s="2"/>
      <c r="P208" s="38"/>
      <c r="Q208" s="267">
        <f>+Q203+Q197</f>
        <v>5644.7854652777787</v>
      </c>
      <c r="R208" s="1502"/>
      <c r="S208" s="1258"/>
      <c r="T208" s="4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row>
    <row r="209" spans="1:50" ht="30" customHeight="1" x14ac:dyDescent="0.15">
      <c r="A209" s="4"/>
      <c r="B209" s="1250"/>
      <c r="C209" s="2"/>
      <c r="D209" s="2"/>
      <c r="E209" s="2"/>
      <c r="F209" s="2"/>
      <c r="G209" s="2"/>
      <c r="H209" s="2"/>
      <c r="I209" s="2"/>
      <c r="J209" s="2"/>
      <c r="K209" s="2"/>
      <c r="L209" s="2"/>
      <c r="M209" s="2"/>
      <c r="N209" s="2"/>
      <c r="O209" s="2"/>
      <c r="P209" s="2"/>
      <c r="Q209" s="2"/>
      <c r="R209" s="2"/>
      <c r="S209" s="1258"/>
      <c r="T209" s="4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row>
    <row r="210" spans="1:50" ht="18" x14ac:dyDescent="0.2">
      <c r="A210" s="4"/>
      <c r="B210" s="1250"/>
      <c r="C210" s="2102" t="s">
        <v>109</v>
      </c>
      <c r="D210" s="282">
        <f>D190</f>
        <v>0</v>
      </c>
      <c r="E210" s="2877">
        <f>e!$E$108</f>
        <v>2023</v>
      </c>
      <c r="F210" s="2878"/>
      <c r="G210" s="2"/>
      <c r="H210" s="2877">
        <f>H123</f>
        <v>2024</v>
      </c>
      <c r="I210" s="2878"/>
      <c r="J210" s="2"/>
      <c r="K210" s="2877">
        <f>K123</f>
        <v>2025</v>
      </c>
      <c r="L210" s="2878"/>
      <c r="M210" s="2"/>
      <c r="N210" s="2877">
        <f>N123</f>
        <v>2026</v>
      </c>
      <c r="O210" s="2878"/>
      <c r="P210" s="270"/>
      <c r="Q210" s="2877">
        <f>Q123</f>
        <v>2027</v>
      </c>
      <c r="R210" s="2878"/>
      <c r="S210" s="1258"/>
      <c r="T210" s="4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row>
    <row r="211" spans="1:50" ht="5" customHeight="1" x14ac:dyDescent="0.2">
      <c r="A211" s="4"/>
      <c r="B211" s="1250"/>
      <c r="C211" s="1349"/>
      <c r="D211" s="282"/>
      <c r="E211" s="270"/>
      <c r="F211" s="2"/>
      <c r="G211" s="2"/>
      <c r="H211" s="270"/>
      <c r="I211" s="2"/>
      <c r="J211" s="2"/>
      <c r="K211" s="270"/>
      <c r="L211" s="2"/>
      <c r="M211" s="2"/>
      <c r="N211" s="270"/>
      <c r="O211" s="2"/>
      <c r="P211" s="270"/>
      <c r="Q211" s="270"/>
      <c r="R211" s="276"/>
      <c r="S211" s="1258"/>
      <c r="T211" s="4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row>
    <row r="212" spans="1:50" ht="14" x14ac:dyDescent="0.15">
      <c r="A212" s="4"/>
      <c r="B212" s="1250"/>
      <c r="C212" s="263" t="str">
        <f t="shared" ref="C212:E214" si="15">C127</f>
        <v>Capital</v>
      </c>
      <c r="D212" s="30">
        <f t="shared" si="15"/>
        <v>0</v>
      </c>
      <c r="E212" s="38">
        <f t="shared" si="15"/>
        <v>60000</v>
      </c>
      <c r="F212" s="33">
        <f>IF(E$216=0,0,E212/E$216)</f>
        <v>0.99280218416480515</v>
      </c>
      <c r="G212" s="2"/>
      <c r="H212" s="38">
        <f>H127</f>
        <v>60000</v>
      </c>
      <c r="I212" s="33">
        <f>IF(H$216=0,0,H212/H$216)</f>
        <v>0.9160654986831559</v>
      </c>
      <c r="J212" s="2"/>
      <c r="K212" s="38">
        <f>K127</f>
        <v>60000</v>
      </c>
      <c r="L212" s="33">
        <f>IF(K$216=0,0,K212/K$216)</f>
        <v>0.83168296245471229</v>
      </c>
      <c r="M212" s="2"/>
      <c r="N212" s="38">
        <f>N127</f>
        <v>60000</v>
      </c>
      <c r="O212" s="33">
        <f>IF(N$216=0,0,N212/N$216)</f>
        <v>0.74609594803217893</v>
      </c>
      <c r="P212" s="38"/>
      <c r="Q212" s="38">
        <f>Q127</f>
        <v>60000</v>
      </c>
      <c r="R212" s="33">
        <f>IF(Q$216=0,0,Q212/Q$216)</f>
        <v>0.65578691178145221</v>
      </c>
      <c r="S212" s="1258"/>
      <c r="T212" s="4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row>
    <row r="213" spans="1:50" ht="14" x14ac:dyDescent="0.15">
      <c r="A213" s="4"/>
      <c r="B213" s="1250"/>
      <c r="C213" s="263" t="str">
        <f t="shared" si="15"/>
        <v>Reservas</v>
      </c>
      <c r="D213" s="43">
        <f t="shared" si="15"/>
        <v>0</v>
      </c>
      <c r="E213" s="279">
        <f t="shared" si="15"/>
        <v>0</v>
      </c>
      <c r="F213" s="33">
        <f>IF(E$216=0,0,E213/E$216)</f>
        <v>0</v>
      </c>
      <c r="G213" s="2"/>
      <c r="H213" s="279">
        <f>H128</f>
        <v>0</v>
      </c>
      <c r="I213" s="33">
        <f>IF(H$216=0,0,H213/H$216)</f>
        <v>0</v>
      </c>
      <c r="J213" s="2"/>
      <c r="K213" s="279">
        <f>K128</f>
        <v>0</v>
      </c>
      <c r="L213" s="33">
        <f>IF(K$216=0,0,K213/K$216)</f>
        <v>0</v>
      </c>
      <c r="M213" s="2"/>
      <c r="N213" s="279">
        <f>N128</f>
        <v>0</v>
      </c>
      <c r="O213" s="33">
        <f>IF(N$216=0,0,N213/N$216)</f>
        <v>0</v>
      </c>
      <c r="P213" s="279"/>
      <c r="Q213" s="279">
        <f>Q128</f>
        <v>0</v>
      </c>
      <c r="R213" s="33">
        <f>IF(Q$216=0,0,Q213/Q$216)</f>
        <v>0</v>
      </c>
      <c r="S213" s="1258"/>
      <c r="T213" s="4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row>
    <row r="214" spans="1:50" ht="14" x14ac:dyDescent="0.15">
      <c r="A214" s="4"/>
      <c r="B214" s="1250"/>
      <c r="C214" s="263" t="str">
        <f t="shared" si="15"/>
        <v>Resultados</v>
      </c>
      <c r="D214" s="43">
        <f t="shared" si="15"/>
        <v>0</v>
      </c>
      <c r="E214" s="279">
        <f t="shared" si="15"/>
        <v>435</v>
      </c>
      <c r="F214" s="33">
        <f>IF(E$216=0,0,E214/E$216)</f>
        <v>7.1978158351948375E-3</v>
      </c>
      <c r="G214" s="2"/>
      <c r="H214" s="279">
        <f>H129</f>
        <v>5497.5</v>
      </c>
      <c r="I214" s="33">
        <f>IF(H$216=0,0,H214/H$216)</f>
        <v>8.3934501316844157E-2</v>
      </c>
      <c r="J214" s="2"/>
      <c r="K214" s="279">
        <f>K129</f>
        <v>12142.875</v>
      </c>
      <c r="L214" s="33">
        <f>IF(K$216=0,0,K214/K$216)</f>
        <v>0.16831703754528773</v>
      </c>
      <c r="M214" s="2"/>
      <c r="N214" s="279">
        <f>N129</f>
        <v>20418.611250000002</v>
      </c>
      <c r="O214" s="33">
        <f>IF(N$216=0,0,N214/N$216)</f>
        <v>0.25390405196782107</v>
      </c>
      <c r="P214" s="279"/>
      <c r="Q214" s="279">
        <f>Q129</f>
        <v>31493.134312500006</v>
      </c>
      <c r="R214" s="33">
        <f>IF(Q$216=0,0,Q214/Q$216)</f>
        <v>0.34421308821854774</v>
      </c>
      <c r="S214" s="1258"/>
      <c r="T214" s="4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row>
    <row r="215" spans="1:50" ht="15" customHeight="1" x14ac:dyDescent="0.15">
      <c r="A215" s="4"/>
      <c r="B215" s="1250"/>
      <c r="C215" s="263"/>
      <c r="D215" s="43"/>
      <c r="E215" s="279"/>
      <c r="F215" s="2"/>
      <c r="G215" s="2"/>
      <c r="H215" s="279"/>
      <c r="I215" s="2"/>
      <c r="J215" s="2"/>
      <c r="K215" s="279"/>
      <c r="L215" s="2"/>
      <c r="M215" s="2"/>
      <c r="N215" s="279"/>
      <c r="O215" s="2"/>
      <c r="P215" s="279"/>
      <c r="Q215" s="279"/>
      <c r="R215" s="33"/>
      <c r="S215" s="1258"/>
      <c r="T215" s="4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row>
    <row r="216" spans="1:50" ht="18" x14ac:dyDescent="0.2">
      <c r="A216" s="4"/>
      <c r="B216" s="1250"/>
      <c r="C216" s="1336" t="s">
        <v>110</v>
      </c>
      <c r="D216" s="282"/>
      <c r="E216" s="267">
        <f>SUM(E212:E215)</f>
        <v>60435</v>
      </c>
      <c r="F216" s="2"/>
      <c r="G216" s="2"/>
      <c r="H216" s="267">
        <f>SUM(H212:H215)</f>
        <v>65497.5</v>
      </c>
      <c r="I216" s="2"/>
      <c r="J216" s="2"/>
      <c r="K216" s="267">
        <f>SUM(K212:K215)</f>
        <v>72142.875</v>
      </c>
      <c r="L216" s="2"/>
      <c r="M216" s="2"/>
      <c r="N216" s="267">
        <f>SUM(N212:N215)</f>
        <v>80418.611250000002</v>
      </c>
      <c r="O216" s="2"/>
      <c r="P216" s="38"/>
      <c r="Q216" s="267">
        <f>SUM(Q212:Q215)</f>
        <v>91493.134312500013</v>
      </c>
      <c r="R216" s="33"/>
      <c r="S216" s="1258"/>
      <c r="T216" s="4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row>
    <row r="217" spans="1:50" ht="14" x14ac:dyDescent="0.15">
      <c r="A217" s="4"/>
      <c r="B217" s="1250"/>
      <c r="C217" s="263"/>
      <c r="D217" s="43"/>
      <c r="E217" s="279"/>
      <c r="F217" s="2"/>
      <c r="G217" s="2"/>
      <c r="H217" s="279"/>
      <c r="I217" s="2"/>
      <c r="J217" s="2"/>
      <c r="K217" s="279"/>
      <c r="L217" s="2"/>
      <c r="M217" s="2"/>
      <c r="N217" s="279"/>
      <c r="O217" s="2"/>
      <c r="P217" s="279"/>
      <c r="Q217" s="279"/>
      <c r="R217" s="33"/>
      <c r="S217" s="1258"/>
      <c r="T217" s="4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row>
    <row r="218" spans="1:50" ht="14" x14ac:dyDescent="0.15">
      <c r="A218" s="4"/>
      <c r="B218" s="1250"/>
      <c r="C218" s="263"/>
      <c r="D218" s="2"/>
      <c r="E218" s="279"/>
      <c r="F218" s="2"/>
      <c r="G218" s="2"/>
      <c r="H218" s="279"/>
      <c r="I218" s="2"/>
      <c r="J218" s="2"/>
      <c r="K218" s="279"/>
      <c r="L218" s="2"/>
      <c r="M218" s="2"/>
      <c r="N218" s="279"/>
      <c r="O218" s="2"/>
      <c r="P218" s="279"/>
      <c r="Q218" s="279"/>
      <c r="R218" s="33"/>
      <c r="S218" s="1258"/>
      <c r="T218" s="4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row>
    <row r="219" spans="1:50" ht="14" x14ac:dyDescent="0.15">
      <c r="A219" s="4"/>
      <c r="B219" s="1250"/>
      <c r="C219" s="1338" t="str">
        <f>'4b'!$C$149</f>
        <v>FONDO DE MANIOBRA</v>
      </c>
      <c r="D219" s="282"/>
      <c r="E219" s="1331">
        <f>E145</f>
        <v>115935.00000000001</v>
      </c>
      <c r="F219" s="39"/>
      <c r="G219" s="39"/>
      <c r="H219" s="1331">
        <f>H145</f>
        <v>65997.500000000015</v>
      </c>
      <c r="I219" s="39"/>
      <c r="J219" s="39"/>
      <c r="K219" s="1331">
        <f>K145</f>
        <v>75642.875000000015</v>
      </c>
      <c r="L219" s="39"/>
      <c r="M219" s="39"/>
      <c r="N219" s="1331">
        <f>N145</f>
        <v>86918.611250000002</v>
      </c>
      <c r="O219" s="39"/>
      <c r="P219" s="1331"/>
      <c r="Q219" s="1331">
        <f>Q145</f>
        <v>100993.13431250001</v>
      </c>
      <c r="R219" s="32"/>
      <c r="S219" s="1258"/>
      <c r="T219" s="4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row>
    <row r="220" spans="1:50" ht="21" customHeight="1" x14ac:dyDescent="0.2">
      <c r="A220" s="4"/>
      <c r="B220" s="1314"/>
      <c r="C220" s="286"/>
      <c r="D220" s="266"/>
      <c r="E220" s="287"/>
      <c r="F220" s="287"/>
      <c r="G220" s="287"/>
      <c r="H220" s="287"/>
      <c r="I220" s="287"/>
      <c r="J220" s="287"/>
      <c r="K220" s="287"/>
      <c r="L220" s="287"/>
      <c r="M220" s="287"/>
      <c r="N220" s="287"/>
      <c r="O220" s="287"/>
      <c r="P220" s="287"/>
      <c r="Q220" s="289"/>
      <c r="R220" s="289"/>
      <c r="S220" s="1310"/>
      <c r="T220" s="4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row>
    <row r="221" spans="1:50" x14ac:dyDescent="0.15">
      <c r="A221" s="4"/>
      <c r="B221" s="4"/>
      <c r="C221" s="4"/>
      <c r="D221" s="4"/>
      <c r="E221" s="4"/>
      <c r="F221" s="4"/>
      <c r="G221" s="4"/>
      <c r="H221" s="4"/>
      <c r="I221" s="4"/>
      <c r="J221" s="4"/>
      <c r="K221" s="4"/>
      <c r="L221" s="4"/>
      <c r="M221" s="4"/>
      <c r="N221" s="4"/>
      <c r="O221" s="4"/>
      <c r="P221" s="4"/>
      <c r="Q221" s="4"/>
      <c r="R221" s="4"/>
      <c r="S221" s="4"/>
      <c r="T221" s="4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row>
    <row r="222" spans="1:50" x14ac:dyDescent="0.15">
      <c r="A222" s="41"/>
      <c r="B222" s="41"/>
      <c r="C222" s="41"/>
      <c r="D222" s="41"/>
      <c r="E222" s="41"/>
      <c r="F222" s="41"/>
      <c r="G222" s="41"/>
      <c r="H222" s="41"/>
      <c r="I222" s="41"/>
      <c r="J222" s="41"/>
      <c r="K222" s="41"/>
      <c r="L222" s="41"/>
      <c r="M222" s="41"/>
      <c r="N222" s="41"/>
      <c r="O222" s="41"/>
      <c r="P222" s="41"/>
      <c r="Q222" s="41"/>
      <c r="R222" s="41"/>
      <c r="S222" s="41"/>
      <c r="T222" s="4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row>
    <row r="223" spans="1:50" x14ac:dyDescent="0.15">
      <c r="A223" s="41"/>
      <c r="B223" s="41"/>
      <c r="C223" s="41"/>
      <c r="D223" s="41"/>
      <c r="E223" s="41"/>
      <c r="F223" s="41"/>
      <c r="G223" s="41"/>
      <c r="H223" s="41"/>
      <c r="I223" s="41"/>
      <c r="J223" s="41"/>
      <c r="K223" s="41"/>
      <c r="L223" s="41"/>
      <c r="M223" s="41"/>
      <c r="N223" s="41"/>
      <c r="O223" s="41"/>
      <c r="P223" s="41"/>
      <c r="Q223" s="41"/>
      <c r="R223" s="41"/>
      <c r="S223" s="41"/>
      <c r="T223" s="4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row>
    <row r="224" spans="1:50" x14ac:dyDescent="0.15">
      <c r="A224" s="41"/>
      <c r="B224" s="41"/>
      <c r="C224" s="41"/>
      <c r="D224" s="41"/>
      <c r="E224" s="41"/>
      <c r="F224" s="41"/>
      <c r="G224" s="41"/>
      <c r="H224" s="41"/>
      <c r="I224" s="41"/>
      <c r="J224" s="41"/>
      <c r="K224" s="41"/>
      <c r="L224" s="41"/>
      <c r="M224" s="41"/>
      <c r="N224" s="41"/>
      <c r="O224" s="41"/>
      <c r="P224" s="41"/>
      <c r="Q224" s="41"/>
      <c r="R224" s="41"/>
      <c r="S224" s="41"/>
      <c r="T224" s="4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row>
    <row r="225" spans="1:50" x14ac:dyDescent="0.15">
      <c r="A225" s="41"/>
      <c r="B225" s="41"/>
      <c r="C225" s="41"/>
      <c r="D225" s="41"/>
      <c r="E225" s="41"/>
      <c r="F225" s="41"/>
      <c r="G225" s="41"/>
      <c r="H225" s="41"/>
      <c r="I225" s="41"/>
      <c r="J225" s="41"/>
      <c r="K225" s="41"/>
      <c r="L225" s="41"/>
      <c r="M225" s="41"/>
      <c r="N225" s="41"/>
      <c r="O225" s="41"/>
      <c r="P225" s="41"/>
      <c r="Q225" s="41"/>
      <c r="R225" s="41"/>
      <c r="S225" s="41"/>
      <c r="T225" s="4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row>
    <row r="226" spans="1:50" x14ac:dyDescent="0.15">
      <c r="A226" s="41"/>
      <c r="B226" s="41"/>
      <c r="C226" s="41"/>
      <c r="D226" s="41"/>
      <c r="E226" s="41"/>
      <c r="F226" s="41"/>
      <c r="G226" s="41"/>
      <c r="H226" s="41"/>
      <c r="I226" s="41"/>
      <c r="J226" s="41"/>
      <c r="K226" s="41"/>
      <c r="L226" s="41"/>
      <c r="M226" s="41"/>
      <c r="N226" s="41"/>
      <c r="O226" s="41"/>
      <c r="P226" s="41"/>
      <c r="Q226" s="41"/>
      <c r="R226" s="41"/>
      <c r="S226" s="41"/>
      <c r="T226" s="4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row>
    <row r="227" spans="1:50" x14ac:dyDescent="0.15">
      <c r="A227" s="41"/>
      <c r="B227" s="41"/>
      <c r="C227" s="41"/>
      <c r="D227" s="41"/>
      <c r="E227" s="41"/>
      <c r="F227" s="41"/>
      <c r="G227" s="41"/>
      <c r="H227" s="41"/>
      <c r="I227" s="41"/>
      <c r="J227" s="41"/>
      <c r="K227" s="41"/>
      <c r="L227" s="41"/>
      <c r="M227" s="41"/>
      <c r="N227" s="41"/>
      <c r="O227" s="41"/>
      <c r="P227" s="41"/>
      <c r="Q227" s="41"/>
      <c r="R227" s="41"/>
      <c r="S227" s="41"/>
      <c r="T227" s="4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row>
    <row r="228" spans="1:50" x14ac:dyDescent="0.15">
      <c r="A228" s="41"/>
      <c r="B228" s="41"/>
      <c r="C228" s="41"/>
      <c r="D228" s="41"/>
      <c r="E228" s="41"/>
      <c r="F228" s="41"/>
      <c r="G228" s="41"/>
      <c r="H228" s="41"/>
      <c r="I228" s="41"/>
      <c r="J228" s="41"/>
      <c r="K228" s="41"/>
      <c r="L228" s="41"/>
      <c r="M228" s="41"/>
      <c r="N228" s="41"/>
      <c r="O228" s="41"/>
      <c r="P228" s="41"/>
      <c r="Q228" s="41"/>
      <c r="R228" s="41"/>
      <c r="S228" s="41"/>
      <c r="T228" s="4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row>
    <row r="229" spans="1:50" x14ac:dyDescent="0.15">
      <c r="A229" s="41"/>
      <c r="B229" s="41"/>
      <c r="C229" s="41"/>
      <c r="D229" s="41"/>
      <c r="E229" s="41"/>
      <c r="F229" s="41"/>
      <c r="G229" s="41"/>
      <c r="H229" s="41"/>
      <c r="I229" s="41"/>
      <c r="J229" s="41"/>
      <c r="K229" s="41"/>
      <c r="L229" s="41"/>
      <c r="M229" s="41"/>
      <c r="N229" s="41"/>
      <c r="O229" s="41"/>
      <c r="P229" s="41"/>
      <c r="Q229" s="41"/>
      <c r="R229" s="41"/>
      <c r="S229" s="41"/>
      <c r="T229" s="4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row>
    <row r="230" spans="1:50" x14ac:dyDescent="0.15">
      <c r="A230" s="41"/>
      <c r="B230" s="41"/>
      <c r="C230" s="41"/>
      <c r="D230" s="41"/>
      <c r="E230" s="41"/>
      <c r="F230" s="41"/>
      <c r="G230" s="41"/>
      <c r="H230" s="41"/>
      <c r="I230" s="41"/>
      <c r="J230" s="41"/>
      <c r="K230" s="41"/>
      <c r="L230" s="41"/>
      <c r="M230" s="41"/>
      <c r="N230" s="41"/>
      <c r="O230" s="41"/>
      <c r="P230" s="41"/>
      <c r="Q230" s="41"/>
      <c r="R230" s="41"/>
      <c r="S230" s="41"/>
      <c r="T230" s="4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row>
    <row r="231" spans="1:50" x14ac:dyDescent="0.15">
      <c r="A231" s="41"/>
      <c r="B231" s="41"/>
      <c r="C231" s="41"/>
      <c r="D231" s="41"/>
      <c r="E231" s="41"/>
      <c r="F231" s="41"/>
      <c r="G231" s="41"/>
      <c r="H231" s="41"/>
      <c r="I231" s="41"/>
      <c r="J231" s="41"/>
      <c r="K231" s="41"/>
      <c r="L231" s="41"/>
      <c r="M231" s="41"/>
      <c r="N231" s="41"/>
      <c r="O231" s="41"/>
      <c r="P231" s="41"/>
      <c r="Q231" s="41"/>
      <c r="R231" s="41"/>
      <c r="S231" s="41"/>
      <c r="T231" s="4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row>
    <row r="232" spans="1:50" x14ac:dyDescent="0.15">
      <c r="A232" s="41"/>
      <c r="B232" s="41"/>
      <c r="C232" s="41"/>
      <c r="D232" s="41"/>
      <c r="E232" s="41"/>
      <c r="F232" s="41"/>
      <c r="G232" s="41"/>
      <c r="H232" s="41"/>
      <c r="I232" s="41"/>
      <c r="J232" s="41"/>
      <c r="K232" s="41"/>
      <c r="L232" s="41"/>
      <c r="M232" s="41"/>
      <c r="N232" s="41"/>
      <c r="O232" s="41"/>
      <c r="P232" s="41"/>
      <c r="Q232" s="41"/>
      <c r="R232" s="41"/>
      <c r="S232" s="41"/>
      <c r="T232" s="4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row>
    <row r="233" spans="1:50" x14ac:dyDescent="0.15">
      <c r="A233" s="41"/>
      <c r="B233" s="41"/>
      <c r="C233" s="41"/>
      <c r="D233" s="41"/>
      <c r="E233" s="41"/>
      <c r="F233" s="41"/>
      <c r="G233" s="41"/>
      <c r="H233" s="41"/>
      <c r="I233" s="41"/>
      <c r="J233" s="41"/>
      <c r="K233" s="41"/>
      <c r="L233" s="41"/>
      <c r="M233" s="41"/>
      <c r="N233" s="41"/>
      <c r="O233" s="41"/>
      <c r="P233" s="41"/>
      <c r="Q233" s="41"/>
      <c r="R233" s="41"/>
      <c r="S233" s="41"/>
      <c r="T233" s="4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row>
    <row r="234" spans="1:50" x14ac:dyDescent="0.15">
      <c r="A234" s="41"/>
      <c r="B234" s="41"/>
      <c r="C234" s="41"/>
      <c r="D234" s="41"/>
      <c r="E234" s="41"/>
      <c r="F234" s="41"/>
      <c r="G234" s="41"/>
      <c r="H234" s="41"/>
      <c r="I234" s="41"/>
      <c r="J234" s="41"/>
      <c r="K234" s="41"/>
      <c r="L234" s="41"/>
      <c r="M234" s="41"/>
      <c r="N234" s="41"/>
      <c r="O234" s="41"/>
      <c r="P234" s="41"/>
      <c r="Q234" s="41"/>
      <c r="R234" s="41"/>
      <c r="S234" s="41"/>
      <c r="T234" s="4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row>
    <row r="235" spans="1:50" x14ac:dyDescent="0.15">
      <c r="A235" s="41"/>
      <c r="B235" s="41"/>
      <c r="C235" s="41"/>
      <c r="D235" s="41"/>
      <c r="E235" s="41"/>
      <c r="F235" s="41"/>
      <c r="G235" s="41"/>
      <c r="H235" s="41"/>
      <c r="I235" s="41"/>
      <c r="J235" s="41"/>
      <c r="K235" s="41"/>
      <c r="L235" s="41"/>
      <c r="M235" s="41"/>
      <c r="N235" s="41"/>
      <c r="O235" s="41"/>
      <c r="P235" s="41"/>
      <c r="Q235" s="41"/>
      <c r="R235" s="41"/>
      <c r="S235" s="41"/>
      <c r="T235" s="4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row>
    <row r="236" spans="1:50" x14ac:dyDescent="0.15">
      <c r="A236" s="41"/>
      <c r="B236" s="41"/>
      <c r="C236" s="41"/>
      <c r="D236" s="41"/>
      <c r="E236" s="41"/>
      <c r="F236" s="41"/>
      <c r="G236" s="41"/>
      <c r="H236" s="41"/>
      <c r="I236" s="41"/>
      <c r="J236" s="41"/>
      <c r="K236" s="41"/>
      <c r="L236" s="41"/>
      <c r="M236" s="41"/>
      <c r="N236" s="41"/>
      <c r="O236" s="41"/>
      <c r="P236" s="41"/>
      <c r="Q236" s="41"/>
      <c r="R236" s="41"/>
      <c r="S236" s="41"/>
      <c r="T236" s="4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row>
    <row r="237" spans="1:50" x14ac:dyDescent="0.15">
      <c r="A237" s="41"/>
      <c r="B237" s="41"/>
      <c r="C237" s="41"/>
      <c r="D237" s="41"/>
      <c r="E237" s="41"/>
      <c r="F237" s="41"/>
      <c r="G237" s="41"/>
      <c r="H237" s="41"/>
      <c r="I237" s="41"/>
      <c r="J237" s="41"/>
      <c r="K237" s="41"/>
      <c r="L237" s="41"/>
      <c r="M237" s="41"/>
      <c r="N237" s="41"/>
      <c r="O237" s="41"/>
      <c r="P237" s="41"/>
      <c r="Q237" s="41"/>
      <c r="R237" s="41"/>
      <c r="S237" s="41"/>
      <c r="T237" s="4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row>
    <row r="238" spans="1:50" x14ac:dyDescent="0.15">
      <c r="A238" s="41"/>
      <c r="B238" s="41"/>
      <c r="C238" s="41"/>
      <c r="D238" s="41"/>
      <c r="E238" s="41"/>
      <c r="F238" s="41"/>
      <c r="G238" s="41"/>
      <c r="H238" s="41"/>
      <c r="I238" s="41"/>
      <c r="J238" s="41"/>
      <c r="K238" s="41"/>
      <c r="L238" s="41"/>
      <c r="M238" s="41"/>
      <c r="N238" s="41"/>
      <c r="O238" s="41"/>
      <c r="P238" s="41"/>
      <c r="Q238" s="41"/>
      <c r="R238" s="41"/>
      <c r="S238" s="41"/>
      <c r="T238" s="4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row>
    <row r="239" spans="1:50"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row>
    <row r="240" spans="1:50"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row>
    <row r="241" spans="1:50"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row>
    <row r="242" spans="1:50"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row>
    <row r="243" spans="1:50"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row>
    <row r="244" spans="1:50"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row>
    <row r="245" spans="1:50"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row>
    <row r="246" spans="1:50"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row>
    <row r="247" spans="1:50"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row>
    <row r="248" spans="1:50"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row>
    <row r="249" spans="1:50"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row>
    <row r="250" spans="1:50"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row>
    <row r="251" spans="1:50"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row>
    <row r="252" spans="1:50"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row>
    <row r="253" spans="1:50"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row>
    <row r="254" spans="1:50"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row>
    <row r="255" spans="1:50"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row>
    <row r="256" spans="1:50"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row>
    <row r="257" spans="1:50"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row>
    <row r="258" spans="1:50"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row>
    <row r="259" spans="1:50"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row>
    <row r="260" spans="1:50"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row>
    <row r="261" spans="1:50"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row>
    <row r="262" spans="1:50"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row>
    <row r="263" spans="1:50"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row>
    <row r="264" spans="1:50"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row>
    <row r="265" spans="1:50"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row>
    <row r="266" spans="1:50"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row>
    <row r="267" spans="1:50"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row>
    <row r="268" spans="1:50"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row>
    <row r="269" spans="1:50"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row>
    <row r="270" spans="1:50"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row>
    <row r="271" spans="1:50"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row>
    <row r="272" spans="1:50"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row>
    <row r="273" spans="1:50"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row>
    <row r="274" spans="1:50"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row>
    <row r="275" spans="1:50"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row>
    <row r="276" spans="1:50"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row>
    <row r="277" spans="1:50"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row>
    <row r="278" spans="1:50"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row>
    <row r="279" spans="1:50"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row>
    <row r="280" spans="1:50"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row>
    <row r="281" spans="1:50"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row>
  </sheetData>
  <sheetProtection sheet="1" objects="1" scenarios="1"/>
  <mergeCells count="30">
    <mergeCell ref="N175:O175"/>
    <mergeCell ref="Q175:R175"/>
    <mergeCell ref="E175:F175"/>
    <mergeCell ref="E195:F195"/>
    <mergeCell ref="N210:O210"/>
    <mergeCell ref="Q210:R210"/>
    <mergeCell ref="K195:L195"/>
    <mergeCell ref="N195:O195"/>
    <mergeCell ref="Q195:R195"/>
    <mergeCell ref="E210:F210"/>
    <mergeCell ref="H210:I210"/>
    <mergeCell ref="H175:I175"/>
    <mergeCell ref="H195:I195"/>
    <mergeCell ref="K210:L210"/>
    <mergeCell ref="K175:L175"/>
    <mergeCell ref="Q101:R101"/>
    <mergeCell ref="H123:I123"/>
    <mergeCell ref="K123:L123"/>
    <mergeCell ref="N123:O123"/>
    <mergeCell ref="Q123:R123"/>
    <mergeCell ref="D2:H2"/>
    <mergeCell ref="F173:O173"/>
    <mergeCell ref="I2:M2"/>
    <mergeCell ref="F14:J14"/>
    <mergeCell ref="F99:L99"/>
    <mergeCell ref="E123:F123"/>
    <mergeCell ref="E101:F101"/>
    <mergeCell ref="H101:I101"/>
    <mergeCell ref="K101:L101"/>
    <mergeCell ref="N101:O101"/>
  </mergeCells>
  <phoneticPr fontId="2" type="noConversion"/>
  <hyperlinks>
    <hyperlink ref="I4" location="e!A1" display="◄ ir anterior" xr:uid="{00000000-0004-0000-2500-000000000000}"/>
    <hyperlink ref="H4" location="'1'!A1" display="◄ ir inicio" xr:uid="{00000000-0004-0000-2500-000001000000}"/>
    <hyperlink ref="J4" location="'t5'!A1" display="◄ tesorería 5" xr:uid="{00000000-0004-0000-2500-000002000000}"/>
    <hyperlink ref="M4" location="g!A1" display="siguiente ►" xr:uid="{00000000-0004-0000-2500-000003000000}"/>
    <hyperlink ref="L4" location="FIN!A1" display="◄ ir a FIN" xr:uid="{00000000-0004-0000-2500-000004000000}"/>
    <hyperlink ref="K4" location="'b5'!A1" display="◄ balance 5" xr:uid="{00000000-0004-0000-2500-000005000000}"/>
  </hyperlinks>
  <printOptions horizontalCentered="1" verticalCentered="1"/>
  <pageMargins left="0.94488188976377963" right="0.78740157480314965" top="0.98425196850393704" bottom="0.98425196850393704" header="0" footer="0"/>
  <rowBreaks count="1" manualBreakCount="1">
    <brk id="96" min="1" max="18" man="1"/>
  </rowBreaks>
  <drawing r:id="rId1"/>
  <legacyDrawing r:id="rId2"/>
  <extLst>
    <ext xmlns:mx="http://schemas.microsoft.com/office/mac/excel/2008/main" uri="http://schemas.microsoft.com/office/mac/excel/2008/main">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indexed="13"/>
    <pageSetUpPr fitToPage="1"/>
  </sheetPr>
  <dimension ref="A1:BB191"/>
  <sheetViews>
    <sheetView showZeros="0" tabSelected="1" zoomScale="75" zoomScaleNormal="75" zoomScalePageLayoutView="75" workbookViewId="0">
      <pane xSplit="3" ySplit="4" topLeftCell="D5" activePane="bottomRight" state="frozen"/>
      <selection pane="topRight" activeCell="D1" sqref="D1"/>
      <selection pane="bottomLeft" activeCell="A5" sqref="A5"/>
      <selection pane="bottomRight" activeCell="I4" sqref="I4"/>
    </sheetView>
  </sheetViews>
  <sheetFormatPr baseColWidth="10" defaultRowHeight="13" x14ac:dyDescent="0.15"/>
  <cols>
    <col min="1" max="1" width="5.83203125" customWidth="1"/>
    <col min="2" max="2" width="8.6640625" customWidth="1"/>
    <col min="3" max="3" width="39.83203125" customWidth="1"/>
    <col min="4" max="4" width="9.33203125" customWidth="1"/>
    <col min="5" max="9" width="14.6640625" customWidth="1"/>
    <col min="10" max="10" width="10.6640625" customWidth="1"/>
    <col min="11" max="11" width="5.1640625" customWidth="1"/>
    <col min="12" max="12" width="15.1640625" customWidth="1"/>
    <col min="13" max="13" width="14" customWidth="1"/>
    <col min="14" max="16" width="14.6640625" customWidth="1"/>
    <col min="17" max="17" width="16.83203125" customWidth="1"/>
    <col min="18" max="18" width="12.5" customWidth="1"/>
    <col min="19" max="19" width="3.5" customWidth="1"/>
  </cols>
  <sheetData>
    <row r="1" spans="1:54" ht="5" customHeight="1" thickBot="1" x14ac:dyDescent="0.25">
      <c r="A1" s="4"/>
      <c r="B1" s="4"/>
      <c r="C1" s="4"/>
      <c r="D1" s="4"/>
      <c r="E1" s="4"/>
      <c r="F1" s="4"/>
      <c r="G1" s="4"/>
      <c r="H1" s="4"/>
      <c r="I1" s="255"/>
      <c r="J1" s="255"/>
      <c r="K1" s="255"/>
      <c r="L1" s="255"/>
      <c r="M1" s="255"/>
      <c r="N1" s="255"/>
      <c r="O1" s="255"/>
      <c r="P1" s="255"/>
      <c r="Q1" s="255"/>
      <c r="R1" s="255"/>
      <c r="S1" s="4"/>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4" ht="27" customHeight="1" thickTop="1" thickBot="1" x14ac:dyDescent="0.2">
      <c r="A2" s="4"/>
      <c r="B2" s="2370" t="str">
        <f>'1'!$G$13</f>
        <v>CAED GESTION</v>
      </c>
      <c r="C2" s="2371"/>
      <c r="D2" s="2325" t="str">
        <f>'1'!$E$2</f>
        <v>PLAN de NEGOCIO</v>
      </c>
      <c r="E2" s="2325"/>
      <c r="F2" s="2325"/>
      <c r="G2" s="2325"/>
      <c r="H2" s="2325"/>
      <c r="I2" s="2558" t="s">
        <v>655</v>
      </c>
      <c r="J2" s="2558"/>
      <c r="K2" s="2558"/>
      <c r="L2" s="2558"/>
      <c r="M2" s="2559"/>
      <c r="N2" s="256"/>
      <c r="O2" s="256"/>
      <c r="P2" s="256"/>
      <c r="Q2" s="256"/>
      <c r="R2" s="256"/>
      <c r="S2" s="4"/>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row>
    <row r="3" spans="1:54" ht="5" customHeight="1" thickBot="1" x14ac:dyDescent="0.2">
      <c r="A3" s="4"/>
      <c r="B3" s="4"/>
      <c r="C3" s="4"/>
      <c r="D3" s="4"/>
      <c r="E3" s="4"/>
      <c r="F3" s="4"/>
      <c r="G3" s="4"/>
      <c r="H3" s="4"/>
      <c r="I3" s="4"/>
      <c r="J3" s="4"/>
      <c r="K3" s="4"/>
      <c r="L3" s="4"/>
      <c r="M3" s="4"/>
      <c r="N3" s="4"/>
      <c r="O3" s="4"/>
      <c r="P3" s="4"/>
      <c r="Q3" s="4"/>
      <c r="R3" s="4"/>
      <c r="S3" s="4"/>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row>
    <row r="4" spans="1:54" ht="16.5" customHeight="1" thickBot="1" x14ac:dyDescent="0.25">
      <c r="A4" s="4"/>
      <c r="B4" s="4"/>
      <c r="C4" s="247"/>
      <c r="D4" s="4"/>
      <c r="E4" s="4"/>
      <c r="F4" s="4"/>
      <c r="G4" s="4"/>
      <c r="H4" s="2023" t="s">
        <v>1428</v>
      </c>
      <c r="I4" s="2019" t="s">
        <v>566</v>
      </c>
      <c r="J4" s="2879" t="s">
        <v>567</v>
      </c>
      <c r="K4" s="2880"/>
      <c r="L4" s="2021" t="s">
        <v>569</v>
      </c>
      <c r="M4" s="2020" t="s">
        <v>96</v>
      </c>
      <c r="N4" s="4"/>
      <c r="O4" s="4"/>
      <c r="P4" s="4"/>
      <c r="Q4" s="4"/>
      <c r="R4" s="4"/>
      <c r="S4" s="4"/>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row>
    <row r="5" spans="1:54" ht="5" customHeight="1" x14ac:dyDescent="0.15">
      <c r="A5" s="4"/>
      <c r="B5" s="4"/>
      <c r="C5" s="4"/>
      <c r="D5" s="4"/>
      <c r="E5" s="4"/>
      <c r="F5" s="4"/>
      <c r="G5" s="4"/>
      <c r="H5" s="4"/>
      <c r="I5" s="4"/>
      <c r="J5" s="4"/>
      <c r="K5" s="4"/>
      <c r="L5" s="4"/>
      <c r="M5" s="4"/>
      <c r="N5" s="4"/>
      <c r="O5" s="4"/>
      <c r="P5" s="4"/>
      <c r="Q5" s="4"/>
      <c r="R5" s="4"/>
      <c r="S5" s="4"/>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row>
    <row r="6" spans="1:54" ht="9.75" customHeight="1" x14ac:dyDescent="0.2">
      <c r="A6" s="4"/>
      <c r="B6" s="4"/>
      <c r="C6" s="2106"/>
      <c r="D6" s="2106"/>
      <c r="E6" s="16"/>
      <c r="F6" s="16"/>
      <c r="G6" s="16"/>
      <c r="H6" s="16"/>
      <c r="I6" s="4"/>
      <c r="J6" s="4"/>
      <c r="K6" s="4"/>
      <c r="L6" s="4"/>
      <c r="M6" s="4"/>
      <c r="N6" s="4"/>
      <c r="O6" s="4"/>
      <c r="P6" s="4"/>
      <c r="Q6" s="4"/>
      <c r="R6" s="4"/>
      <c r="S6" s="4"/>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row>
    <row r="7" spans="1:54" ht="18" customHeight="1" x14ac:dyDescent="0.2">
      <c r="A7" s="4"/>
      <c r="B7" s="4"/>
      <c r="C7" s="2107"/>
      <c r="D7" s="2108"/>
      <c r="E7" s="16"/>
      <c r="F7" s="16"/>
      <c r="G7" s="16"/>
      <c r="H7" s="16"/>
      <c r="I7" s="4"/>
      <c r="J7" s="4"/>
      <c r="K7" s="4"/>
      <c r="L7" s="4"/>
      <c r="M7" s="4"/>
      <c r="N7" s="4"/>
      <c r="O7" s="4"/>
      <c r="P7" s="4"/>
      <c r="Q7" s="4"/>
      <c r="R7" s="4"/>
      <c r="S7" s="4"/>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row>
    <row r="8" spans="1:54" ht="15" customHeight="1" x14ac:dyDescent="0.15">
      <c r="A8" s="4"/>
      <c r="B8" s="4"/>
      <c r="C8" s="16"/>
      <c r="D8" s="16"/>
      <c r="E8" s="16"/>
      <c r="F8" s="16"/>
      <c r="G8" s="16"/>
      <c r="H8" s="16"/>
      <c r="I8" s="4"/>
      <c r="J8" s="4"/>
      <c r="K8" s="4"/>
      <c r="L8" s="4"/>
      <c r="M8" s="4"/>
      <c r="N8" s="4"/>
      <c r="O8" s="4"/>
      <c r="P8" s="4"/>
      <c r="Q8" s="4"/>
      <c r="R8" s="4"/>
      <c r="S8" s="4"/>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row>
    <row r="9" spans="1:54" ht="15" customHeight="1" x14ac:dyDescent="0.15">
      <c r="A9" s="4"/>
      <c r="B9" s="4"/>
      <c r="C9" s="16"/>
      <c r="D9" s="16"/>
      <c r="E9" s="16"/>
      <c r="F9" s="16"/>
      <c r="G9" s="16"/>
      <c r="H9" s="16"/>
      <c r="I9" s="4"/>
      <c r="J9" s="4"/>
      <c r="K9" s="4"/>
      <c r="L9" s="4"/>
      <c r="M9" s="4"/>
      <c r="N9" s="4"/>
      <c r="O9" s="4"/>
      <c r="P9" s="4"/>
      <c r="Q9" s="4"/>
      <c r="R9" s="4"/>
      <c r="S9" s="4"/>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row>
    <row r="10" spans="1:54" ht="15" customHeight="1" x14ac:dyDescent="0.15">
      <c r="A10" s="4"/>
      <c r="B10" s="4"/>
      <c r="C10" s="16"/>
      <c r="D10" s="16"/>
      <c r="E10" s="16"/>
      <c r="F10" s="16"/>
      <c r="G10" s="16"/>
      <c r="H10" s="16"/>
      <c r="I10" s="4"/>
      <c r="J10" s="4"/>
      <c r="K10" s="4"/>
      <c r="L10" s="4"/>
      <c r="M10" s="4"/>
      <c r="N10" s="4"/>
      <c r="O10" s="4"/>
      <c r="P10" s="4"/>
      <c r="Q10" s="4"/>
      <c r="R10" s="4"/>
      <c r="S10" s="4"/>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row>
    <row r="11" spans="1:54" ht="22.5" customHeight="1" x14ac:dyDescent="0.2">
      <c r="A11" s="4"/>
      <c r="B11" s="4"/>
      <c r="C11" s="2107"/>
      <c r="D11" s="16"/>
      <c r="E11" s="16"/>
      <c r="F11" s="16"/>
      <c r="G11" s="16"/>
      <c r="H11" s="16"/>
      <c r="I11" s="4"/>
      <c r="J11" s="4"/>
      <c r="K11" s="4"/>
      <c r="L11" s="4"/>
      <c r="M11" s="4"/>
      <c r="N11" s="4"/>
      <c r="O11" s="4"/>
      <c r="P11" s="4"/>
      <c r="Q11" s="4"/>
      <c r="R11" s="4"/>
      <c r="S11" s="4"/>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row>
    <row r="12" spans="1:54" ht="9.75" customHeight="1" x14ac:dyDescent="0.15">
      <c r="A12" s="4"/>
      <c r="B12" s="16"/>
      <c r="C12" s="16"/>
      <c r="D12" s="16"/>
      <c r="E12" s="16"/>
      <c r="F12" s="16"/>
      <c r="G12" s="16"/>
      <c r="H12" s="16"/>
      <c r="I12" s="4"/>
      <c r="J12" s="4"/>
      <c r="K12" s="4"/>
      <c r="L12" s="4"/>
      <c r="M12" s="4"/>
      <c r="N12" s="4"/>
      <c r="O12" s="4"/>
      <c r="P12" s="4"/>
      <c r="Q12" s="4"/>
      <c r="R12" s="4"/>
      <c r="S12" s="4"/>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row>
    <row r="13" spans="1:54" ht="18.75" customHeight="1" x14ac:dyDescent="0.2">
      <c r="A13" s="4"/>
      <c r="B13" s="4"/>
      <c r="C13" s="258"/>
      <c r="D13" s="258"/>
      <c r="E13" s="4"/>
      <c r="F13" s="4"/>
      <c r="G13" s="4"/>
      <c r="H13" s="4"/>
      <c r="I13" s="4"/>
      <c r="J13" s="4"/>
      <c r="K13" s="4"/>
      <c r="L13" s="4"/>
      <c r="M13" s="4"/>
      <c r="N13" s="4"/>
      <c r="O13" s="4"/>
      <c r="P13" s="4"/>
      <c r="Q13" s="4"/>
      <c r="R13" s="4"/>
      <c r="S13" s="4"/>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row>
    <row r="14" spans="1:54" ht="24.75" customHeight="1" x14ac:dyDescent="0.15">
      <c r="A14" s="19">
        <v>1</v>
      </c>
      <c r="B14" s="1311"/>
      <c r="C14" s="1294"/>
      <c r="D14" s="1294"/>
      <c r="E14" s="1294"/>
      <c r="F14" s="1294"/>
      <c r="G14" s="1294"/>
      <c r="H14" s="1294"/>
      <c r="I14" s="1294"/>
      <c r="J14" s="1294"/>
      <c r="K14" s="1295"/>
      <c r="L14" s="4"/>
      <c r="M14" s="4"/>
      <c r="N14" s="4"/>
      <c r="O14" s="4"/>
      <c r="P14" s="4"/>
      <c r="Q14" s="4"/>
      <c r="R14" s="4"/>
      <c r="S14" s="4"/>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row>
    <row r="15" spans="1:54" ht="20" x14ac:dyDescent="0.2">
      <c r="A15" s="4"/>
      <c r="B15" s="1250"/>
      <c r="C15" s="20" t="str">
        <f>$B$2</f>
        <v>CAED GESTION</v>
      </c>
      <c r="D15" s="20"/>
      <c r="E15" s="20"/>
      <c r="F15" s="1832" t="s">
        <v>696</v>
      </c>
      <c r="G15" s="1832"/>
      <c r="H15" s="1832"/>
      <c r="I15" s="1832"/>
      <c r="J15" s="1975"/>
      <c r="K15" s="1859"/>
      <c r="L15" s="4"/>
      <c r="M15" s="4"/>
      <c r="N15" s="4"/>
      <c r="O15" s="4"/>
      <c r="P15" s="4"/>
      <c r="Q15" s="4"/>
      <c r="R15" s="4"/>
      <c r="S15" s="4"/>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row>
    <row r="16" spans="1:54" x14ac:dyDescent="0.15">
      <c r="A16" s="4"/>
      <c r="B16" s="1250"/>
      <c r="C16" s="22"/>
      <c r="D16" s="22"/>
      <c r="E16" s="22"/>
      <c r="F16" s="22"/>
      <c r="G16" s="22"/>
      <c r="H16" s="22"/>
      <c r="I16" s="22"/>
      <c r="J16" s="22"/>
      <c r="K16" s="1297"/>
      <c r="L16" s="4"/>
      <c r="M16" s="4"/>
      <c r="N16" s="4"/>
      <c r="O16" s="4"/>
      <c r="P16" s="4"/>
      <c r="Q16" s="4"/>
      <c r="R16" s="4"/>
      <c r="S16" s="4"/>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row>
    <row r="17" spans="1:54" ht="15.75" customHeight="1" x14ac:dyDescent="0.2">
      <c r="A17" s="4"/>
      <c r="B17" s="1250"/>
      <c r="C17" s="29"/>
      <c r="D17" s="29"/>
      <c r="E17" s="2103">
        <f>'a5'!F7</f>
        <v>2023</v>
      </c>
      <c r="F17" s="2104">
        <f>'a5'!G7</f>
        <v>2024</v>
      </c>
      <c r="G17" s="2104">
        <f>'a5'!H7</f>
        <v>2025</v>
      </c>
      <c r="H17" s="2104">
        <f>'a5'!I7</f>
        <v>2026</v>
      </c>
      <c r="I17" s="2105">
        <f>'a5'!J7</f>
        <v>2027</v>
      </c>
      <c r="J17" s="270"/>
      <c r="K17" s="1855"/>
      <c r="L17" s="4"/>
      <c r="M17" s="4"/>
      <c r="N17" s="4"/>
      <c r="O17" s="4"/>
      <c r="P17" s="4"/>
      <c r="Q17" s="4"/>
      <c r="R17" s="4"/>
      <c r="S17" s="4"/>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ht="9.75" customHeight="1" x14ac:dyDescent="0.2">
      <c r="A18" s="4"/>
      <c r="B18" s="1313"/>
      <c r="C18" s="2"/>
      <c r="D18" s="2"/>
      <c r="E18" s="2"/>
      <c r="F18" s="2"/>
      <c r="G18" s="2"/>
      <c r="H18" s="2"/>
      <c r="I18" s="2"/>
      <c r="J18" s="2"/>
      <c r="K18" s="1258"/>
      <c r="L18" s="4"/>
      <c r="M18" s="4"/>
      <c r="N18" s="4"/>
      <c r="O18" s="4"/>
      <c r="P18" s="4"/>
      <c r="Q18" s="4"/>
      <c r="R18" s="4"/>
      <c r="S18" s="4"/>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ht="15" customHeight="1" x14ac:dyDescent="0.15">
      <c r="A19" s="4"/>
      <c r="B19" s="1250"/>
      <c r="C19" s="263" t="str">
        <f>'a5'!$D$14</f>
        <v>Cash Flow descontado</v>
      </c>
      <c r="D19" s="263"/>
      <c r="E19" s="279">
        <f>'a5'!F14</f>
        <v>64543.60000000002</v>
      </c>
      <c r="F19" s="279">
        <f>'a5'!G14</f>
        <v>5094.6777777777752</v>
      </c>
      <c r="G19" s="279">
        <f>'a5'!H14</f>
        <v>10173</v>
      </c>
      <c r="H19" s="279">
        <f>'a5'!I14</f>
        <v>11819.189999999988</v>
      </c>
      <c r="I19" s="279">
        <f>'a5'!J14</f>
        <v>15007.452000000005</v>
      </c>
      <c r="J19" s="38"/>
      <c r="K19" s="1853"/>
      <c r="L19" s="4"/>
      <c r="M19" s="4"/>
      <c r="N19" s="4"/>
      <c r="O19" s="4"/>
      <c r="P19" s="4"/>
      <c r="Q19" s="4"/>
      <c r="R19" s="4"/>
      <c r="S19" s="4"/>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ht="15" customHeight="1" x14ac:dyDescent="0.15">
      <c r="A20" s="4"/>
      <c r="B20" s="1250"/>
      <c r="C20" s="263" t="s">
        <v>697</v>
      </c>
      <c r="D20" s="1970">
        <f>'a5'!$F$15</f>
        <v>0</v>
      </c>
      <c r="E20" s="279"/>
      <c r="F20" s="279"/>
      <c r="G20" s="279"/>
      <c r="H20" s="279"/>
      <c r="I20" s="279"/>
      <c r="J20" s="38"/>
      <c r="K20" s="1853"/>
      <c r="L20" s="4"/>
      <c r="M20" s="4"/>
      <c r="N20" s="4"/>
      <c r="O20" s="4"/>
      <c r="P20" s="4"/>
      <c r="Q20" s="4"/>
      <c r="R20" s="4"/>
      <c r="S20" s="4"/>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ht="15" customHeight="1" x14ac:dyDescent="0.15">
      <c r="A21" s="4"/>
      <c r="B21" s="1250"/>
      <c r="C21" s="1977" t="str">
        <f>'a5'!$D$19</f>
        <v>Valor Neto (evolución anual)</v>
      </c>
      <c r="D21" s="27"/>
      <c r="E21" s="31">
        <f>'a5'!F19</f>
        <v>64543.60000000002</v>
      </c>
      <c r="F21" s="31">
        <f>'a5'!G19</f>
        <v>69638.277777777796</v>
      </c>
      <c r="G21" s="31">
        <f>'a5'!H19</f>
        <v>79811.277777777796</v>
      </c>
      <c r="H21" s="31">
        <f>'a5'!I19</f>
        <v>91630.467777777783</v>
      </c>
      <c r="I21" s="31">
        <f>'a5'!J19</f>
        <v>106637.91977777779</v>
      </c>
      <c r="J21" s="31"/>
      <c r="K21" s="1854"/>
      <c r="L21" s="4"/>
      <c r="M21" s="4"/>
      <c r="N21" s="4"/>
      <c r="O21" s="4"/>
      <c r="P21" s="4"/>
      <c r="Q21" s="4"/>
      <c r="R21" s="4"/>
      <c r="S21" s="4"/>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ht="15" customHeight="1" x14ac:dyDescent="0.15">
      <c r="A22" s="4"/>
      <c r="B22" s="1250"/>
      <c r="C22" s="257"/>
      <c r="D22" s="27"/>
      <c r="E22" s="31"/>
      <c r="F22" s="31"/>
      <c r="G22" s="31"/>
      <c r="H22" s="31"/>
      <c r="I22" s="31"/>
      <c r="J22" s="31"/>
      <c r="K22" s="1854"/>
      <c r="L22" s="4"/>
      <c r="M22" s="4"/>
      <c r="N22" s="4"/>
      <c r="O22" s="4"/>
      <c r="P22" s="4"/>
      <c r="Q22" s="4"/>
      <c r="R22" s="4"/>
      <c r="S22" s="4"/>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ht="15.75" customHeight="1" x14ac:dyDescent="0.2">
      <c r="A23" s="4"/>
      <c r="B23" s="1250"/>
      <c r="C23" s="1973" t="str">
        <f>'a5'!$D$31</f>
        <v>Evolución de los MÁRGENES</v>
      </c>
      <c r="D23" s="1971"/>
      <c r="E23" s="2103">
        <f>E17</f>
        <v>2023</v>
      </c>
      <c r="F23" s="2104">
        <f>F17</f>
        <v>2024</v>
      </c>
      <c r="G23" s="2104">
        <f>G17</f>
        <v>2025</v>
      </c>
      <c r="H23" s="2104">
        <f>H17</f>
        <v>2026</v>
      </c>
      <c r="I23" s="2105">
        <f>I17</f>
        <v>2027</v>
      </c>
      <c r="J23" s="31"/>
      <c r="K23" s="1854"/>
      <c r="L23" s="4"/>
      <c r="M23" s="4"/>
      <c r="N23" s="4"/>
      <c r="O23" s="4"/>
      <c r="P23" s="4"/>
      <c r="Q23" s="4"/>
      <c r="R23" s="4"/>
      <c r="S23" s="4"/>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ht="9.75" customHeight="1" x14ac:dyDescent="0.2">
      <c r="A24" s="4"/>
      <c r="B24" s="1250"/>
      <c r="C24" s="1950"/>
      <c r="D24" s="27"/>
      <c r="E24" s="31"/>
      <c r="F24" s="31"/>
      <c r="G24" s="31"/>
      <c r="H24" s="31"/>
      <c r="I24" s="31"/>
      <c r="J24" s="31"/>
      <c r="K24" s="1854"/>
      <c r="L24" s="4"/>
      <c r="M24" s="4"/>
      <c r="N24" s="4"/>
      <c r="O24" s="4"/>
      <c r="P24" s="4"/>
      <c r="Q24" s="4"/>
      <c r="R24" s="4"/>
      <c r="S24" s="4"/>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ht="15" customHeight="1" x14ac:dyDescent="0.15">
      <c r="A25" s="4"/>
      <c r="B25" s="1250"/>
      <c r="C25" s="257" t="str">
        <f>'a5'!D32</f>
        <v>Margen Bruto sobre ventas</v>
      </c>
      <c r="D25" s="27">
        <f>'a5'!E32</f>
        <v>0</v>
      </c>
      <c r="E25" s="31">
        <f>'a5'!F32</f>
        <v>9220</v>
      </c>
      <c r="F25" s="31">
        <f>'a5'!G32</f>
        <v>18870</v>
      </c>
      <c r="G25" s="31">
        <f>'a5'!H32</f>
        <v>20980.5</v>
      </c>
      <c r="H25" s="31">
        <f>'a5'!I32</f>
        <v>23154.315000000002</v>
      </c>
      <c r="I25" s="31">
        <f>'a5'!J32</f>
        <v>26886.030750000005</v>
      </c>
      <c r="J25" s="31"/>
      <c r="K25" s="1854"/>
      <c r="L25" s="4"/>
      <c r="M25" s="4"/>
      <c r="N25" s="4"/>
      <c r="O25" s="4"/>
      <c r="P25" s="4"/>
      <c r="Q25" s="4"/>
      <c r="R25" s="4"/>
      <c r="S25" s="4"/>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ht="15" customHeight="1" x14ac:dyDescent="0.15">
      <c r="A26" s="4"/>
      <c r="B26" s="1250"/>
      <c r="C26" s="257" t="str">
        <f>'a5'!D33</f>
        <v>% sobre ventas</v>
      </c>
      <c r="D26" s="27">
        <f>'a5'!E33</f>
        <v>0</v>
      </c>
      <c r="E26" s="1841">
        <f>'a5'!F33</f>
        <v>0.13761194029850746</v>
      </c>
      <c r="F26" s="1841">
        <f>'a5'!G33</f>
        <v>0.26823027718550108</v>
      </c>
      <c r="G26" s="1841">
        <f>'a5'!H33</f>
        <v>0.28954395843252528</v>
      </c>
      <c r="H26" s="1841">
        <f>'a5'!I33</f>
        <v>0.31023685284711194</v>
      </c>
      <c r="I26" s="1841">
        <f>'a5'!J33</f>
        <v>0.34308271699724951</v>
      </c>
      <c r="J26" s="31"/>
      <c r="K26" s="1854"/>
      <c r="L26" s="4"/>
      <c r="M26" s="4"/>
      <c r="N26" s="4"/>
      <c r="O26" s="4"/>
      <c r="P26" s="4"/>
      <c r="Q26" s="4"/>
      <c r="R26" s="4"/>
      <c r="S26" s="4"/>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ht="15" customHeight="1" x14ac:dyDescent="0.15">
      <c r="A27" s="4"/>
      <c r="B27" s="1250"/>
      <c r="C27" s="257" t="str">
        <f>'a5'!D34</f>
        <v>EBITDA</v>
      </c>
      <c r="D27" s="27">
        <f>'a5'!E34</f>
        <v>0</v>
      </c>
      <c r="E27" s="31">
        <f>'a5'!F34</f>
        <v>580</v>
      </c>
      <c r="F27" s="31">
        <f>'a5'!G34</f>
        <v>9750</v>
      </c>
      <c r="G27" s="31">
        <f>'a5'!H34</f>
        <v>11860.5</v>
      </c>
      <c r="H27" s="31">
        <f>'a5'!I34</f>
        <v>14034.315000000002</v>
      </c>
      <c r="I27" s="31">
        <f>'a5'!J34</f>
        <v>17766.030750000005</v>
      </c>
      <c r="J27" s="31"/>
      <c r="K27" s="1854"/>
      <c r="L27" s="4"/>
      <c r="M27" s="4"/>
      <c r="N27" s="4"/>
      <c r="O27" s="4"/>
      <c r="P27" s="4"/>
      <c r="Q27" s="4"/>
      <c r="R27" s="4"/>
      <c r="S27" s="4"/>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ht="15" customHeight="1" x14ac:dyDescent="0.15">
      <c r="A28" s="4"/>
      <c r="B28" s="1250"/>
      <c r="C28" s="257" t="str">
        <f>'a5'!D35</f>
        <v>% sobre ventas</v>
      </c>
      <c r="D28" s="27">
        <f>'a5'!E35</f>
        <v>0</v>
      </c>
      <c r="E28" s="1841">
        <f>'a5'!F35</f>
        <v>8.6567164179104476E-3</v>
      </c>
      <c r="F28" s="1841">
        <f>'a5'!G35</f>
        <v>0.13859275053304904</v>
      </c>
      <c r="G28" s="1841">
        <f>'a5'!H35</f>
        <v>0.16368228207092139</v>
      </c>
      <c r="H28" s="1841">
        <f>'a5'!I35</f>
        <v>0.18804105055429265</v>
      </c>
      <c r="I28" s="1841">
        <f>'a5'!J35</f>
        <v>0.22670576243265969</v>
      </c>
      <c r="J28" s="31"/>
      <c r="K28" s="1854"/>
      <c r="L28" s="4"/>
      <c r="M28" s="4"/>
      <c r="N28" s="4"/>
      <c r="O28" s="4"/>
      <c r="P28" s="4"/>
      <c r="Q28" s="4"/>
      <c r="R28" s="4"/>
      <c r="S28" s="4"/>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ht="15" customHeight="1" x14ac:dyDescent="0.15">
      <c r="A29" s="4"/>
      <c r="B29" s="1250"/>
      <c r="C29" s="257" t="str">
        <f>'a5'!D36</f>
        <v>EBITA</v>
      </c>
      <c r="D29" s="27">
        <f>'a5'!E36</f>
        <v>0</v>
      </c>
      <c r="E29" s="31">
        <f>'a5'!F36</f>
        <v>580</v>
      </c>
      <c r="F29" s="31">
        <f>'a5'!G36</f>
        <v>6750</v>
      </c>
      <c r="G29" s="31">
        <f>'a5'!H36</f>
        <v>8860.5</v>
      </c>
      <c r="H29" s="31">
        <f>'a5'!I36</f>
        <v>11034.315000000002</v>
      </c>
      <c r="I29" s="31">
        <f>'a5'!J36</f>
        <v>14766.030750000005</v>
      </c>
      <c r="J29" s="31"/>
      <c r="K29" s="1854"/>
      <c r="L29" s="4"/>
      <c r="M29" s="4"/>
      <c r="N29" s="4"/>
      <c r="O29" s="4"/>
      <c r="P29" s="4"/>
      <c r="Q29" s="4"/>
      <c r="R29" s="4"/>
      <c r="S29" s="4"/>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ht="15" customHeight="1" x14ac:dyDescent="0.15">
      <c r="A30" s="4"/>
      <c r="B30" s="1250"/>
      <c r="C30" s="257" t="str">
        <f>'a5'!D37</f>
        <v>% sobre ventas</v>
      </c>
      <c r="D30" s="27">
        <f>'a5'!E37</f>
        <v>0</v>
      </c>
      <c r="E30" s="1841">
        <f>'a5'!F37</f>
        <v>8.6567164179104476E-3</v>
      </c>
      <c r="F30" s="1841">
        <f>'a5'!G37</f>
        <v>9.5948827292110878E-2</v>
      </c>
      <c r="G30" s="1841">
        <f>'a5'!H37</f>
        <v>0.12228041484670958</v>
      </c>
      <c r="H30" s="1841">
        <f>'a5'!I37</f>
        <v>0.14784506295797051</v>
      </c>
      <c r="I30" s="1841">
        <f>'a5'!J37</f>
        <v>0.18842386948378145</v>
      </c>
      <c r="J30" s="31"/>
      <c r="K30" s="1854"/>
      <c r="L30" s="4"/>
      <c r="M30" s="4"/>
      <c r="N30" s="4"/>
      <c r="O30" s="4"/>
      <c r="P30" s="4"/>
      <c r="Q30" s="4"/>
      <c r="R30" s="4"/>
      <c r="S30" s="4"/>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ht="15" customHeight="1" x14ac:dyDescent="0.15">
      <c r="A31" s="4"/>
      <c r="B31" s="1250"/>
      <c r="C31" s="257" t="str">
        <f>'a5'!D38</f>
        <v>BENEFICIO  antes impuestos</v>
      </c>
      <c r="D31" s="27">
        <f>'a5'!E38</f>
        <v>0</v>
      </c>
      <c r="E31" s="31">
        <f>'a5'!F38</f>
        <v>580</v>
      </c>
      <c r="F31" s="31">
        <f>'a5'!G38</f>
        <v>6750</v>
      </c>
      <c r="G31" s="31">
        <f>'a5'!H38</f>
        <v>8860.5</v>
      </c>
      <c r="H31" s="31">
        <f>'a5'!I38</f>
        <v>11034.315000000002</v>
      </c>
      <c r="I31" s="31">
        <f>'a5'!J38</f>
        <v>14766.030750000005</v>
      </c>
      <c r="J31" s="31"/>
      <c r="K31" s="1854"/>
      <c r="L31" s="4"/>
      <c r="M31" s="4"/>
      <c r="N31" s="4"/>
      <c r="O31" s="4"/>
      <c r="P31" s="4"/>
      <c r="Q31" s="4"/>
      <c r="R31" s="4"/>
      <c r="S31" s="4"/>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row>
    <row r="32" spans="1:54" ht="15" customHeight="1" x14ac:dyDescent="0.15">
      <c r="A32" s="4"/>
      <c r="B32" s="1250"/>
      <c r="C32" s="257" t="str">
        <f>'a5'!D39</f>
        <v>% sobre ventas</v>
      </c>
      <c r="D32" s="27">
        <f>'a5'!E39</f>
        <v>0</v>
      </c>
      <c r="E32" s="1841">
        <f>'a5'!F39</f>
        <v>8.6567164179104476E-3</v>
      </c>
      <c r="F32" s="1841">
        <f>'a5'!G39</f>
        <v>9.5948827292110878E-2</v>
      </c>
      <c r="G32" s="1841">
        <f>'a5'!H39</f>
        <v>0.12228041484670958</v>
      </c>
      <c r="H32" s="1841">
        <f>'a5'!I39</f>
        <v>0.14784506295797051</v>
      </c>
      <c r="I32" s="1841">
        <f>'a5'!J39</f>
        <v>0.18842386948378145</v>
      </c>
      <c r="J32" s="31"/>
      <c r="K32" s="1854"/>
      <c r="L32" s="4"/>
      <c r="M32" s="4"/>
      <c r="N32" s="4"/>
      <c r="O32" s="4"/>
      <c r="P32" s="4"/>
      <c r="Q32" s="4"/>
      <c r="R32" s="4"/>
      <c r="S32" s="4"/>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ht="15" customHeight="1" x14ac:dyDescent="0.15">
      <c r="A33" s="4"/>
      <c r="B33" s="1250"/>
      <c r="C33" s="257"/>
      <c r="D33" s="27"/>
      <c r="E33" s="31"/>
      <c r="F33" s="31"/>
      <c r="G33" s="31"/>
      <c r="H33" s="31"/>
      <c r="I33" s="31"/>
      <c r="J33" s="31"/>
      <c r="K33" s="1854"/>
      <c r="L33" s="4"/>
      <c r="M33" s="4"/>
      <c r="N33" s="4"/>
      <c r="O33" s="4"/>
      <c r="P33" s="4"/>
      <c r="Q33" s="4"/>
      <c r="R33" s="4"/>
      <c r="S33" s="4"/>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ht="15.75" customHeight="1" x14ac:dyDescent="0.2">
      <c r="A34" s="4"/>
      <c r="B34" s="1250"/>
      <c r="C34" s="1973" t="str">
        <f>'a5'!$D$41</f>
        <v>CRECIMIENTO %</v>
      </c>
      <c r="D34" s="1971"/>
      <c r="E34" s="1972"/>
      <c r="F34" s="2104">
        <f>F17</f>
        <v>2024</v>
      </c>
      <c r="G34" s="2104">
        <f>G17</f>
        <v>2025</v>
      </c>
      <c r="H34" s="2104">
        <f>H17</f>
        <v>2026</v>
      </c>
      <c r="I34" s="2105">
        <f>I17</f>
        <v>2027</v>
      </c>
      <c r="J34" s="31"/>
      <c r="K34" s="1854"/>
      <c r="L34" s="4"/>
      <c r="M34" s="4"/>
      <c r="N34" s="4"/>
      <c r="O34" s="4"/>
      <c r="P34" s="4"/>
      <c r="Q34" s="4"/>
      <c r="R34" s="4"/>
      <c r="S34" s="4"/>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ht="9.75" customHeight="1" x14ac:dyDescent="0.2">
      <c r="A35" s="4"/>
      <c r="B35" s="1250"/>
      <c r="C35" s="1950"/>
      <c r="D35" s="27"/>
      <c r="E35" s="31"/>
      <c r="F35" s="31"/>
      <c r="G35" s="31"/>
      <c r="H35" s="31"/>
      <c r="I35" s="31"/>
      <c r="J35" s="31"/>
      <c r="K35" s="1854"/>
      <c r="L35" s="4"/>
      <c r="M35" s="4"/>
      <c r="N35" s="4"/>
      <c r="O35" s="4"/>
      <c r="P35" s="4"/>
      <c r="Q35" s="4"/>
      <c r="R35" s="4"/>
      <c r="S35" s="4"/>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ht="14" x14ac:dyDescent="0.15">
      <c r="A36" s="4"/>
      <c r="B36" s="1250"/>
      <c r="C36" s="257" t="str">
        <f>'a5'!D42</f>
        <v>Ventas (ingresos netos)</v>
      </c>
      <c r="D36" s="27">
        <f>'a5'!E42</f>
        <v>0</v>
      </c>
      <c r="E36" s="31">
        <f>'a5'!F42</f>
        <v>0</v>
      </c>
      <c r="F36" s="1841">
        <f>'a5'!G42</f>
        <v>5.0000000000000044E-2</v>
      </c>
      <c r="G36" s="1841">
        <f>'a5'!H42</f>
        <v>3.0000000000000027E-2</v>
      </c>
      <c r="H36" s="1841">
        <f>'a5'!I42</f>
        <v>3.0000000000000027E-2</v>
      </c>
      <c r="I36" s="1841">
        <f>'a5'!J42</f>
        <v>5.0000000000000044E-2</v>
      </c>
      <c r="J36" s="31"/>
      <c r="K36" s="1854"/>
      <c r="L36" s="4"/>
      <c r="M36" s="4"/>
      <c r="N36" s="4"/>
      <c r="O36" s="4"/>
      <c r="P36" s="4"/>
      <c r="Q36" s="4"/>
      <c r="R36" s="4"/>
      <c r="S36" s="4"/>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ht="14" x14ac:dyDescent="0.15">
      <c r="A37" s="4"/>
      <c r="B37" s="1250"/>
      <c r="C37" s="257" t="str">
        <f>'a5'!D43</f>
        <v>Coste de las ventas</v>
      </c>
      <c r="D37" s="27">
        <f>'a5'!E43</f>
        <v>0</v>
      </c>
      <c r="E37" s="31">
        <f>'a5'!F43</f>
        <v>0</v>
      </c>
      <c r="F37" s="1841">
        <f>'a5'!G43</f>
        <v>-0.1090342679127726</v>
      </c>
      <c r="G37" s="1841">
        <f>'a5'!H43</f>
        <v>0</v>
      </c>
      <c r="H37" s="1841">
        <f>'a5'!I43</f>
        <v>0</v>
      </c>
      <c r="I37" s="1841">
        <f>'a5'!J43</f>
        <v>0</v>
      </c>
      <c r="J37" s="31"/>
      <c r="K37" s="1854"/>
      <c r="L37" s="4"/>
      <c r="M37" s="4"/>
      <c r="N37" s="4"/>
      <c r="O37" s="4"/>
      <c r="P37" s="4"/>
      <c r="Q37" s="4"/>
      <c r="R37" s="4"/>
      <c r="S37" s="4"/>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ht="14" x14ac:dyDescent="0.15">
      <c r="A38" s="4"/>
      <c r="B38" s="1250"/>
      <c r="C38" s="257" t="str">
        <f>'a5'!D44</f>
        <v>Costes Operativos</v>
      </c>
      <c r="D38" s="27">
        <f>'a5'!E44</f>
        <v>0</v>
      </c>
      <c r="E38" s="31">
        <f>'a5'!F44</f>
        <v>0</v>
      </c>
      <c r="F38" s="1841">
        <f>'a5'!G44</f>
        <v>5.555555555555558E-2</v>
      </c>
      <c r="G38" s="1841">
        <f>'a5'!H44</f>
        <v>0</v>
      </c>
      <c r="H38" s="1841">
        <f>'a5'!I44</f>
        <v>0</v>
      </c>
      <c r="I38" s="1841">
        <f>'a5'!J44</f>
        <v>0</v>
      </c>
      <c r="J38" s="31"/>
      <c r="K38" s="1854"/>
      <c r="L38" s="4"/>
      <c r="M38" s="4"/>
      <c r="N38" s="4"/>
      <c r="O38" s="4"/>
      <c r="P38" s="4"/>
      <c r="Q38" s="4"/>
      <c r="R38" s="4"/>
      <c r="S38" s="4"/>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ht="14" x14ac:dyDescent="0.15">
      <c r="A39" s="4"/>
      <c r="B39" s="1250"/>
      <c r="C39" s="257" t="str">
        <f>'a5'!D45</f>
        <v xml:space="preserve">Gastos financieros y extraordinarios </v>
      </c>
      <c r="D39" s="27">
        <f>'a5'!E45</f>
        <v>0</v>
      </c>
      <c r="E39" s="31">
        <f>'a5'!F45</f>
        <v>0</v>
      </c>
      <c r="F39" s="1841">
        <f>'a5'!G45</f>
        <v>0</v>
      </c>
      <c r="G39" s="1841">
        <f>'a5'!H45</f>
        <v>0</v>
      </c>
      <c r="H39" s="1841">
        <f>'a5'!I45</f>
        <v>0</v>
      </c>
      <c r="I39" s="1841">
        <f>'a5'!J45</f>
        <v>0</v>
      </c>
      <c r="J39" s="31"/>
      <c r="K39" s="1854"/>
      <c r="L39" s="4"/>
      <c r="M39" s="4"/>
      <c r="N39" s="4"/>
      <c r="O39" s="4"/>
      <c r="P39" s="4"/>
      <c r="Q39" s="4"/>
      <c r="R39" s="4"/>
      <c r="S39" s="4"/>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ht="14" x14ac:dyDescent="0.15">
      <c r="A40" s="4"/>
      <c r="B40" s="1250"/>
      <c r="C40" s="257" t="str">
        <f>'a5'!D46</f>
        <v>EBITDA</v>
      </c>
      <c r="D40" s="27">
        <f>'a5'!E46</f>
        <v>0</v>
      </c>
      <c r="E40" s="31">
        <f>'a5'!F46</f>
        <v>0</v>
      </c>
      <c r="F40" s="1841">
        <f>'a5'!G46</f>
        <v>10.637931034482758</v>
      </c>
      <c r="G40" s="1841">
        <f>'a5'!H46</f>
        <v>0.31266666666666665</v>
      </c>
      <c r="H40" s="1841">
        <f>'a5'!I46</f>
        <v>0.24533773489080768</v>
      </c>
      <c r="I40" s="1841">
        <f>'a5'!J46</f>
        <v>0.33819188141719736</v>
      </c>
      <c r="J40" s="31"/>
      <c r="K40" s="1854"/>
      <c r="L40" s="4"/>
      <c r="M40" s="4"/>
      <c r="N40" s="4"/>
      <c r="O40" s="4"/>
      <c r="P40" s="4"/>
      <c r="Q40" s="4"/>
      <c r="R40" s="4"/>
      <c r="S40" s="4"/>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ht="14" x14ac:dyDescent="0.15">
      <c r="A41" s="4"/>
      <c r="B41" s="1250"/>
      <c r="C41" s="257" t="str">
        <f>'a5'!D47</f>
        <v>BENEFICIO  antes impuestos</v>
      </c>
      <c r="D41" s="27">
        <f>'a5'!E47</f>
        <v>0</v>
      </c>
      <c r="E41" s="31">
        <f>'a5'!F47</f>
        <v>0</v>
      </c>
      <c r="F41" s="1841">
        <f>'a5'!G47</f>
        <v>10.637931034482758</v>
      </c>
      <c r="G41" s="1841">
        <f>'a5'!H47</f>
        <v>0.31266666666666665</v>
      </c>
      <c r="H41" s="1841">
        <f>'a5'!I47</f>
        <v>0.24533773489080768</v>
      </c>
      <c r="I41" s="1841">
        <f>'a5'!J47</f>
        <v>0.33819188141719736</v>
      </c>
      <c r="J41" s="31"/>
      <c r="K41" s="1854"/>
      <c r="L41" s="4"/>
      <c r="M41" s="4"/>
      <c r="N41" s="4"/>
      <c r="O41" s="4"/>
      <c r="P41" s="4"/>
      <c r="Q41" s="4"/>
      <c r="R41" s="4"/>
      <c r="S41" s="4"/>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ht="14" x14ac:dyDescent="0.15">
      <c r="A42" s="4"/>
      <c r="B42" s="1250"/>
      <c r="C42" s="257"/>
      <c r="D42" s="27"/>
      <c r="E42" s="31"/>
      <c r="F42" s="31"/>
      <c r="G42" s="31"/>
      <c r="H42" s="31"/>
      <c r="I42" s="31"/>
      <c r="J42" s="31"/>
      <c r="K42" s="1854"/>
      <c r="L42" s="4"/>
      <c r="M42" s="4"/>
      <c r="N42" s="4"/>
      <c r="O42" s="4"/>
      <c r="P42" s="4"/>
      <c r="Q42" s="4"/>
      <c r="R42" s="4"/>
      <c r="S42" s="4"/>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ht="18" x14ac:dyDescent="0.2">
      <c r="A43" s="4"/>
      <c r="B43" s="1250"/>
      <c r="C43" s="1973" t="str">
        <f>'a5'!$D$49</f>
        <v>RATIOS</v>
      </c>
      <c r="D43" s="1971"/>
      <c r="E43" s="2103">
        <f>E23</f>
        <v>2023</v>
      </c>
      <c r="F43" s="2104">
        <f>F23</f>
        <v>2024</v>
      </c>
      <c r="G43" s="2104">
        <f>G23</f>
        <v>2025</v>
      </c>
      <c r="H43" s="2104">
        <f>H23</f>
        <v>2026</v>
      </c>
      <c r="I43" s="2105">
        <f>I23</f>
        <v>2027</v>
      </c>
      <c r="J43" s="31"/>
      <c r="K43" s="1854"/>
      <c r="L43" s="4"/>
      <c r="M43" s="4"/>
      <c r="N43" s="4"/>
      <c r="O43" s="4"/>
      <c r="P43" s="4"/>
      <c r="Q43" s="4"/>
      <c r="R43" s="4"/>
      <c r="S43" s="4"/>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ht="9.75" customHeight="1" x14ac:dyDescent="0.2">
      <c r="A44" s="4"/>
      <c r="B44" s="1250"/>
      <c r="C44" s="1950"/>
      <c r="D44" s="27"/>
      <c r="E44" s="31"/>
      <c r="F44" s="31"/>
      <c r="G44" s="31"/>
      <c r="H44" s="31"/>
      <c r="I44" s="31"/>
      <c r="J44" s="31"/>
      <c r="K44" s="1854"/>
      <c r="L44" s="4"/>
      <c r="M44" s="4"/>
      <c r="N44" s="4"/>
      <c r="O44" s="4"/>
      <c r="P44" s="4"/>
      <c r="Q44" s="4"/>
      <c r="R44" s="4"/>
      <c r="S44" s="4"/>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ht="14" x14ac:dyDescent="0.15">
      <c r="A45" s="4"/>
      <c r="B45" s="1250"/>
      <c r="C45" s="257" t="str">
        <f>'a5'!D50</f>
        <v>Ratio Liquidez</v>
      </c>
      <c r="D45" s="27">
        <f>'a5'!E50</f>
        <v>0</v>
      </c>
      <c r="E45" s="1974">
        <f>'a5'!F50</f>
        <v>18.543049965196868</v>
      </c>
      <c r="F45" s="1974">
        <f>'a5'!G50</f>
        <v>19.127307962279129</v>
      </c>
      <c r="G45" s="1974">
        <f>'a5'!H50</f>
        <v>19.146728862973767</v>
      </c>
      <c r="H45" s="1974">
        <f>'a5'!I50</f>
        <v>19.446786471020342</v>
      </c>
      <c r="I45" s="1974">
        <f>'a5'!J50</f>
        <v>18.89140347914536</v>
      </c>
      <c r="J45" s="31">
        <f>'a5'!K50</f>
        <v>0</v>
      </c>
      <c r="K45" s="1854"/>
      <c r="L45" s="4"/>
      <c r="M45" s="4"/>
      <c r="N45" s="4"/>
      <c r="O45" s="4"/>
      <c r="P45" s="4"/>
      <c r="Q45" s="4"/>
      <c r="R45" s="4"/>
      <c r="S45" s="4"/>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row r="46" spans="1:54" ht="14" x14ac:dyDescent="0.15">
      <c r="A46" s="4"/>
      <c r="B46" s="1250"/>
      <c r="C46" s="257" t="str">
        <f>'a5'!D51</f>
        <v>Ratio Tesorería (acid test)</v>
      </c>
      <c r="D46" s="27">
        <f>'a5'!E51</f>
        <v>0</v>
      </c>
      <c r="E46" s="1974">
        <f>'a5'!F51</f>
        <v>18.543049965196868</v>
      </c>
      <c r="F46" s="1974">
        <f>'a5'!G51</f>
        <v>19.127307962279129</v>
      </c>
      <c r="G46" s="1974">
        <f>'a5'!H51</f>
        <v>19.146728862973767</v>
      </c>
      <c r="H46" s="1974">
        <f>'a5'!I51</f>
        <v>19.446786471020342</v>
      </c>
      <c r="I46" s="1974">
        <f>'a5'!J51</f>
        <v>18.89140347914536</v>
      </c>
      <c r="J46" s="31">
        <f>'a5'!K51</f>
        <v>0</v>
      </c>
      <c r="K46" s="1854"/>
      <c r="L46" s="4"/>
      <c r="M46" s="4"/>
      <c r="N46" s="4"/>
      <c r="O46" s="4"/>
      <c r="P46" s="4"/>
      <c r="Q46" s="4"/>
      <c r="R46" s="4"/>
      <c r="S46" s="4"/>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row>
    <row r="47" spans="1:54" ht="14" x14ac:dyDescent="0.15">
      <c r="A47" s="4"/>
      <c r="B47" s="1250"/>
      <c r="C47" s="257" t="str">
        <f>'a5'!D52</f>
        <v>Ratio Disponibilidad (quick)</v>
      </c>
      <c r="D47" s="27">
        <f>'a5'!E52</f>
        <v>0</v>
      </c>
      <c r="E47" s="1974">
        <f>'a5'!F52</f>
        <v>9.766607148261361</v>
      </c>
      <c r="F47" s="1974">
        <f>'a5'!G52</f>
        <v>19.127307962279129</v>
      </c>
      <c r="G47" s="1974">
        <f>'a5'!H52</f>
        <v>19.146728862973767</v>
      </c>
      <c r="H47" s="1974">
        <f>'a5'!I52</f>
        <v>19.446786471020342</v>
      </c>
      <c r="I47" s="1974">
        <f>'a5'!J52</f>
        <v>18.89140347914536</v>
      </c>
      <c r="J47" s="31">
        <f>'a5'!K52</f>
        <v>0</v>
      </c>
      <c r="K47" s="1854"/>
      <c r="L47" s="4"/>
      <c r="M47" s="4"/>
      <c r="N47" s="4"/>
      <c r="O47" s="4"/>
      <c r="P47" s="4"/>
      <c r="Q47" s="4"/>
      <c r="R47" s="4"/>
      <c r="S47" s="4"/>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row>
    <row r="48" spans="1:54" ht="14" x14ac:dyDescent="0.15">
      <c r="A48" s="4"/>
      <c r="B48" s="1250"/>
      <c r="C48" s="257" t="str">
        <f>'a5'!D53</f>
        <v>Ratio Fondo de Maniobra</v>
      </c>
      <c r="D48" s="27">
        <f>'a5'!E53</f>
        <v>0</v>
      </c>
      <c r="E48" s="1974">
        <f>'a5'!F53</f>
        <v>17.543049965196868</v>
      </c>
      <c r="F48" s="1974">
        <f>'a5'!G53</f>
        <v>18.127307962279129</v>
      </c>
      <c r="G48" s="1974">
        <f>'a5'!H53</f>
        <v>18.146728862973767</v>
      </c>
      <c r="H48" s="1974">
        <f>'a5'!I53</f>
        <v>18.446786471020342</v>
      </c>
      <c r="I48" s="1974">
        <f>'a5'!J53</f>
        <v>17.89140347914536</v>
      </c>
      <c r="J48" s="31">
        <f>'a5'!K53</f>
        <v>0</v>
      </c>
      <c r="K48" s="1854"/>
      <c r="L48" s="4"/>
      <c r="M48" s="4"/>
      <c r="N48" s="4"/>
      <c r="O48" s="4"/>
      <c r="P48" s="4"/>
      <c r="Q48" s="4"/>
      <c r="R48" s="4"/>
      <c r="S48" s="4"/>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row>
    <row r="49" spans="1:54" ht="14" x14ac:dyDescent="0.15">
      <c r="A49" s="4"/>
      <c r="B49" s="1250"/>
      <c r="C49" s="257" t="str">
        <f>'a5'!D54</f>
        <v>Ratio Solvencia</v>
      </c>
      <c r="D49" s="27">
        <f>'a5'!E54</f>
        <v>0</v>
      </c>
      <c r="E49" s="1974">
        <f>'a5'!F54</f>
        <v>0.90142832425466402</v>
      </c>
      <c r="F49" s="1974">
        <f>'a5'!G54</f>
        <v>0.94734063539332203</v>
      </c>
      <c r="G49" s="1974">
        <f>'a5'!H54</f>
        <v>0.94537632052346998</v>
      </c>
      <c r="H49" s="1974">
        <f>'a5'!I54</f>
        <v>0.94465134926689842</v>
      </c>
      <c r="I49" s="1974">
        <f>'a5'!J54</f>
        <v>0.94188896078697859</v>
      </c>
      <c r="J49" s="31">
        <f>'a5'!K54</f>
        <v>0</v>
      </c>
      <c r="K49" s="1854"/>
      <c r="L49" s="4"/>
      <c r="M49" s="4"/>
      <c r="N49" s="4"/>
      <c r="O49" s="4"/>
      <c r="P49" s="4"/>
      <c r="Q49" s="4"/>
      <c r="R49" s="4"/>
      <c r="S49" s="4"/>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0" spans="1:54" ht="14" x14ac:dyDescent="0.15">
      <c r="A50" s="4"/>
      <c r="B50" s="1250"/>
      <c r="C50" s="257" t="str">
        <f>'a5'!D55</f>
        <v>Ratio Endeudamiento</v>
      </c>
      <c r="D50" s="27">
        <f>'a5'!E55</f>
        <v>0</v>
      </c>
      <c r="E50" s="1974">
        <f>'a5'!F55</f>
        <v>9.857167574533586E-2</v>
      </c>
      <c r="F50" s="1974">
        <f>'a5'!G55</f>
        <v>5.2659364606677916E-2</v>
      </c>
      <c r="G50" s="1974">
        <f>'a5'!H55</f>
        <v>5.4623679476529963E-2</v>
      </c>
      <c r="H50" s="1974">
        <f>'a5'!I55</f>
        <v>5.5348650733101544E-2</v>
      </c>
      <c r="I50" s="1974">
        <f>'a5'!J55</f>
        <v>5.8111039213021472E-2</v>
      </c>
      <c r="J50" s="31">
        <f>'a5'!K55</f>
        <v>0</v>
      </c>
      <c r="K50" s="1854"/>
      <c r="L50" s="4"/>
      <c r="M50" s="4"/>
      <c r="N50" s="4"/>
      <c r="O50" s="4"/>
      <c r="P50" s="4"/>
      <c r="Q50" s="4"/>
      <c r="R50" s="4"/>
      <c r="S50" s="4"/>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ht="14" x14ac:dyDescent="0.15">
      <c r="A51" s="4"/>
      <c r="B51" s="1250"/>
      <c r="C51" s="257" t="str">
        <f>'a5'!D56</f>
        <v>Ratio Calidad de la Deuda</v>
      </c>
      <c r="D51" s="27">
        <f>'a5'!E56</f>
        <v>0</v>
      </c>
      <c r="E51" s="1974">
        <f>'a5'!F56</f>
        <v>1</v>
      </c>
      <c r="F51" s="1974">
        <f>'a5'!G56</f>
        <v>1</v>
      </c>
      <c r="G51" s="1974">
        <f>'a5'!H56</f>
        <v>1</v>
      </c>
      <c r="H51" s="1974">
        <f>'a5'!I56</f>
        <v>1</v>
      </c>
      <c r="I51" s="1974">
        <f>'a5'!J56</f>
        <v>1</v>
      </c>
      <c r="J51" s="31">
        <f>'a5'!K56</f>
        <v>0</v>
      </c>
      <c r="K51" s="1854"/>
      <c r="L51" s="4"/>
      <c r="M51" s="4"/>
      <c r="N51" s="4"/>
      <c r="O51" s="4"/>
      <c r="P51" s="4"/>
      <c r="Q51" s="4"/>
      <c r="R51" s="4"/>
      <c r="S51" s="4"/>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ht="14" x14ac:dyDescent="0.15">
      <c r="A52" s="4"/>
      <c r="B52" s="1250"/>
      <c r="C52" s="257" t="str">
        <f>'a5'!D57</f>
        <v>Ratio Autonomía</v>
      </c>
      <c r="D52" s="27">
        <f>'a5'!E57</f>
        <v>0</v>
      </c>
      <c r="E52" s="1974">
        <f>'a5'!F57</f>
        <v>9.1449020972671988</v>
      </c>
      <c r="F52" s="1974">
        <f>'a5'!G57</f>
        <v>17.989974669637135</v>
      </c>
      <c r="G52" s="1974">
        <f>'a5'!H57</f>
        <v>17.307078717201168</v>
      </c>
      <c r="H52" s="1974">
        <f>'a5'!I57</f>
        <v>17.067287761396951</v>
      </c>
      <c r="I52" s="1974">
        <f>'a5'!J57</f>
        <v>16.208434293082146</v>
      </c>
      <c r="J52" s="31">
        <f>'a5'!K57</f>
        <v>0</v>
      </c>
      <c r="K52" s="1854"/>
      <c r="L52" s="4"/>
      <c r="M52" s="4"/>
      <c r="N52" s="4"/>
      <c r="O52" s="4"/>
      <c r="P52" s="4"/>
      <c r="Q52" s="4"/>
      <c r="R52" s="4"/>
      <c r="S52" s="4"/>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ht="14" x14ac:dyDescent="0.15">
      <c r="A53" s="4"/>
      <c r="B53" s="1250"/>
      <c r="C53" s="257" t="str">
        <f>'a5'!D58</f>
        <v>Capacidad de devolución préstamos</v>
      </c>
      <c r="D53" s="27">
        <f>'a5'!E58</f>
        <v>0</v>
      </c>
      <c r="E53" s="1974">
        <f>'a5'!F58</f>
        <v>0</v>
      </c>
      <c r="F53" s="1974">
        <f>'a5'!G58</f>
        <v>0</v>
      </c>
      <c r="G53" s="1974">
        <f>'a5'!H58</f>
        <v>0</v>
      </c>
      <c r="H53" s="1974">
        <f>'a5'!I58</f>
        <v>0</v>
      </c>
      <c r="I53" s="1974">
        <f>'a5'!J58</f>
        <v>0</v>
      </c>
      <c r="J53" s="31">
        <f>'a5'!K58</f>
        <v>0</v>
      </c>
      <c r="K53" s="1854"/>
      <c r="L53" s="4"/>
      <c r="M53" s="4"/>
      <c r="N53" s="4"/>
      <c r="O53" s="4"/>
      <c r="P53" s="4"/>
      <c r="Q53" s="4"/>
      <c r="R53" s="4"/>
      <c r="S53" s="4"/>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ht="14" x14ac:dyDescent="0.15">
      <c r="A54" s="4"/>
      <c r="B54" s="1250"/>
      <c r="C54" s="257" t="str">
        <f>'a5'!D59</f>
        <v>Ratio Gastos Financieros</v>
      </c>
      <c r="D54" s="27">
        <f>'a5'!E59</f>
        <v>0</v>
      </c>
      <c r="E54" s="1974">
        <f>'a5'!F59</f>
        <v>0</v>
      </c>
      <c r="F54" s="1974">
        <f>'a5'!G59</f>
        <v>0</v>
      </c>
      <c r="G54" s="1974">
        <f>'a5'!H59</f>
        <v>0</v>
      </c>
      <c r="H54" s="1974">
        <f>'a5'!I59</f>
        <v>0</v>
      </c>
      <c r="I54" s="1974">
        <f>'a5'!J59</f>
        <v>0</v>
      </c>
      <c r="J54" s="31">
        <f>'a5'!K59</f>
        <v>0</v>
      </c>
      <c r="K54" s="1854"/>
      <c r="L54" s="4"/>
      <c r="M54" s="4"/>
      <c r="N54" s="4"/>
      <c r="O54" s="4"/>
      <c r="P54" s="4"/>
      <c r="Q54" s="4"/>
      <c r="R54" s="4"/>
      <c r="S54" s="4"/>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ht="14" x14ac:dyDescent="0.15">
      <c r="A55" s="4"/>
      <c r="B55" s="1250"/>
      <c r="C55" s="257" t="str">
        <f>'a5'!D60</f>
        <v>EBITA/Gastos financieros</v>
      </c>
      <c r="D55" s="27">
        <f>'a5'!E60</f>
        <v>0</v>
      </c>
      <c r="E55" s="1974">
        <f>'a5'!F60</f>
        <v>0</v>
      </c>
      <c r="F55" s="1974">
        <f>'a5'!G60</f>
        <v>0</v>
      </c>
      <c r="G55" s="1974">
        <f>'a5'!H60</f>
        <v>0</v>
      </c>
      <c r="H55" s="1974">
        <f>'a5'!I60</f>
        <v>0</v>
      </c>
      <c r="I55" s="1974">
        <f>'a5'!J60</f>
        <v>0</v>
      </c>
      <c r="J55" s="31">
        <f>'a5'!K60</f>
        <v>0</v>
      </c>
      <c r="K55" s="1854"/>
      <c r="L55" s="4"/>
      <c r="M55" s="4"/>
      <c r="N55" s="4"/>
      <c r="O55" s="4"/>
      <c r="P55" s="4"/>
      <c r="Q55" s="4"/>
      <c r="R55" s="4"/>
      <c r="S55" s="4"/>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row r="56" spans="1:54" ht="14" x14ac:dyDescent="0.15">
      <c r="A56" s="4"/>
      <c r="B56" s="1250"/>
      <c r="C56" s="257" t="str">
        <f>'a5'!D61</f>
        <v>Rotación Inmovilizado</v>
      </c>
      <c r="D56" s="27">
        <f>'a5'!E61</f>
        <v>0</v>
      </c>
      <c r="E56" s="1974">
        <f>'a5'!F61</f>
        <v>26.8</v>
      </c>
      <c r="F56" s="1974">
        <f>'a5'!G61</f>
        <v>-140.69999999999999</v>
      </c>
      <c r="G56" s="1974">
        <f>'a5'!H61</f>
        <v>-20.702999999999999</v>
      </c>
      <c r="H56" s="1974">
        <f>'a5'!I61</f>
        <v>-11.482202307692308</v>
      </c>
      <c r="I56" s="1974">
        <f>'a5'!J61</f>
        <v>-8.2490558684210527</v>
      </c>
      <c r="J56" s="31">
        <f>'a5'!K61</f>
        <v>0</v>
      </c>
      <c r="K56" s="1854"/>
      <c r="L56" s="4"/>
      <c r="M56" s="4"/>
      <c r="N56" s="4"/>
      <c r="O56" s="4"/>
      <c r="P56" s="4"/>
      <c r="Q56" s="4"/>
      <c r="R56" s="4"/>
      <c r="S56" s="4"/>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row>
    <row r="57" spans="1:54" ht="14" x14ac:dyDescent="0.15">
      <c r="A57" s="4"/>
      <c r="B57" s="1250"/>
      <c r="C57" s="257" t="str">
        <f>'a5'!D62</f>
        <v>Rotación Circulante</v>
      </c>
      <c r="D57" s="27">
        <f>'a5'!E62</f>
        <v>0</v>
      </c>
      <c r="E57" s="1974">
        <f>'a5'!F62</f>
        <v>0.54674417921458152</v>
      </c>
      <c r="F57" s="1974">
        <f>'a5'!G62</f>
        <v>1.0102202731735179</v>
      </c>
      <c r="G57" s="1974">
        <f>'a5'!H62</f>
        <v>0.90789800661699838</v>
      </c>
      <c r="H57" s="1974">
        <f>'a5'!I62</f>
        <v>0.81451417645278368</v>
      </c>
      <c r="I57" s="1974">
        <f>'a5'!J62</f>
        <v>0.73487958986171686</v>
      </c>
      <c r="J57" s="31">
        <f>'a5'!K62</f>
        <v>0</v>
      </c>
      <c r="K57" s="1854"/>
      <c r="L57" s="4"/>
      <c r="M57" s="4"/>
      <c r="N57" s="4"/>
      <c r="O57" s="4"/>
      <c r="P57" s="4"/>
      <c r="Q57" s="4"/>
      <c r="R57" s="4"/>
      <c r="S57" s="4"/>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ht="14" x14ac:dyDescent="0.15">
      <c r="A58" s="4"/>
      <c r="B58" s="1250"/>
      <c r="C58" s="257" t="str">
        <f>'a5'!D63</f>
        <v>Rotación Stocks</v>
      </c>
      <c r="D58" s="27">
        <f>'a5'!E63</f>
        <v>0</v>
      </c>
      <c r="E58" s="1974">
        <f>'a5'!F63</f>
        <v>0</v>
      </c>
      <c r="F58" s="1974">
        <f>'a5'!G63</f>
        <v>0</v>
      </c>
      <c r="G58" s="1974">
        <f>'a5'!H63</f>
        <v>0</v>
      </c>
      <c r="H58" s="1974">
        <f>'a5'!I63</f>
        <v>0</v>
      </c>
      <c r="I58" s="1974">
        <f>'a5'!J63</f>
        <v>0</v>
      </c>
      <c r="J58" s="31">
        <f>'a5'!K63</f>
        <v>0</v>
      </c>
      <c r="K58" s="1854"/>
      <c r="L58" s="4"/>
      <c r="M58" s="4"/>
      <c r="N58" s="4"/>
      <c r="O58" s="4"/>
      <c r="P58" s="4"/>
      <c r="Q58" s="4"/>
      <c r="R58" s="4"/>
      <c r="S58" s="4"/>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row>
    <row r="59" spans="1:54" ht="14" x14ac:dyDescent="0.15">
      <c r="A59" s="4"/>
      <c r="B59" s="1250"/>
      <c r="C59" s="257" t="str">
        <f>'a5'!D64</f>
        <v>Autofinanciación Vs Ventas</v>
      </c>
      <c r="D59" s="27">
        <f>'a5'!E64</f>
        <v>0</v>
      </c>
      <c r="E59" s="1974">
        <f>'a5'!F64</f>
        <v>6.4925373134328357E-3</v>
      </c>
      <c r="F59" s="1974">
        <f>'a5'!G64</f>
        <v>0.11460554371002132</v>
      </c>
      <c r="G59" s="1974">
        <f>'a5'!H64</f>
        <v>0.13311217835924399</v>
      </c>
      <c r="H59" s="1974">
        <f>'a5'!I64</f>
        <v>0.15107978481480003</v>
      </c>
      <c r="I59" s="1974">
        <f>'a5'!J64</f>
        <v>0.17959979506171433</v>
      </c>
      <c r="J59" s="31">
        <f>'a5'!K64</f>
        <v>0</v>
      </c>
      <c r="K59" s="1854"/>
      <c r="L59" s="4"/>
      <c r="M59" s="4"/>
      <c r="N59" s="4"/>
      <c r="O59" s="4"/>
      <c r="P59" s="4"/>
      <c r="Q59" s="4"/>
      <c r="R59" s="4"/>
      <c r="S59" s="4"/>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row>
    <row r="60" spans="1:54" ht="14" x14ac:dyDescent="0.15">
      <c r="A60" s="4"/>
      <c r="B60" s="1250"/>
      <c r="C60" s="257" t="str">
        <f>'a5'!D65</f>
        <v>Autofinanciación Vs Activos</v>
      </c>
      <c r="D60" s="27">
        <f>'a5'!E65</f>
        <v>0</v>
      </c>
      <c r="E60" s="1974">
        <f>'a5'!F65</f>
        <v>3.4787865992341863E-3</v>
      </c>
      <c r="F60" s="1974">
        <f>'a5'!G65</f>
        <v>0.1166141283691539</v>
      </c>
      <c r="G60" s="1974">
        <f>'a5'!H65</f>
        <v>0.12639514473978286</v>
      </c>
      <c r="H60" s="1974">
        <f>'a5'!I65</f>
        <v>0.1324524173816814</v>
      </c>
      <c r="I60" s="1974">
        <f>'a5'!J65</f>
        <v>0.14489216049405074</v>
      </c>
      <c r="J60" s="31">
        <f>'a5'!K65</f>
        <v>0</v>
      </c>
      <c r="K60" s="1854"/>
      <c r="L60" s="4"/>
      <c r="M60" s="4"/>
      <c r="N60" s="4"/>
      <c r="O60" s="4"/>
      <c r="P60" s="4"/>
      <c r="Q60" s="4"/>
      <c r="R60" s="4"/>
      <c r="S60" s="4"/>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row>
    <row r="61" spans="1:54" ht="14" x14ac:dyDescent="0.15">
      <c r="A61" s="4"/>
      <c r="B61" s="1250"/>
      <c r="C61" s="257" t="str">
        <f>'a5'!D66</f>
        <v>Ratio Rentabilidad</v>
      </c>
      <c r="D61" s="27">
        <f>'a5'!E66</f>
        <v>0</v>
      </c>
      <c r="E61" s="1974">
        <f>'a5'!F66</f>
        <v>7.1978158351948375E-3</v>
      </c>
      <c r="F61" s="1974">
        <f>'a5'!G66</f>
        <v>7.7293026451391272E-2</v>
      </c>
      <c r="G61" s="1974">
        <f>'a5'!H66</f>
        <v>9.2114086110374721E-2</v>
      </c>
      <c r="H61" s="1974">
        <f>'a5'!I66</f>
        <v>0.10290822138513367</v>
      </c>
      <c r="I61" s="1974">
        <f>'a5'!J66</f>
        <v>0.12104212131015579</v>
      </c>
      <c r="J61" s="31">
        <f>'a5'!K66</f>
        <v>0</v>
      </c>
      <c r="K61" s="1854"/>
      <c r="L61" s="4"/>
      <c r="M61" s="4"/>
      <c r="N61" s="4"/>
      <c r="O61" s="4"/>
      <c r="P61" s="4"/>
      <c r="Q61" s="4"/>
      <c r="R61" s="4"/>
      <c r="S61" s="4"/>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row>
    <row r="62" spans="1:54" ht="14" x14ac:dyDescent="0.15">
      <c r="A62" s="4"/>
      <c r="B62" s="1250"/>
      <c r="C62" s="257" t="str">
        <f>'a5'!D67</f>
        <v>Ratio Rendimiento</v>
      </c>
      <c r="D62" s="27">
        <f>'a5'!E67</f>
        <v>0</v>
      </c>
      <c r="E62" s="1974">
        <f>'a5'!F67</f>
        <v>4.6383821323122488E-3</v>
      </c>
      <c r="F62" s="1974">
        <f>'a5'!G67</f>
        <v>9.7630433053245119E-2</v>
      </c>
      <c r="G62" s="1974">
        <f>'a5'!H67</f>
        <v>0.11610996772721081</v>
      </c>
      <c r="H62" s="1974">
        <f>'a5'!I67</f>
        <v>0.12961652024283096</v>
      </c>
      <c r="I62" s="1974">
        <f>'a5'!J67</f>
        <v>0.15201098380303205</v>
      </c>
      <c r="J62" s="31">
        <f>'a5'!K67</f>
        <v>0</v>
      </c>
      <c r="K62" s="1854"/>
      <c r="L62" s="4"/>
      <c r="M62" s="4"/>
      <c r="N62" s="4"/>
      <c r="O62" s="4"/>
      <c r="P62" s="4"/>
      <c r="Q62" s="4"/>
      <c r="R62" s="4"/>
      <c r="S62" s="4"/>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row>
    <row r="63" spans="1:54" ht="24.75" customHeight="1" x14ac:dyDescent="0.15">
      <c r="A63" s="4"/>
      <c r="B63" s="1314"/>
      <c r="C63" s="1860"/>
      <c r="D63" s="1860"/>
      <c r="E63" s="1860"/>
      <c r="F63" s="1860"/>
      <c r="G63" s="1860"/>
      <c r="H63" s="1860"/>
      <c r="I63" s="1860"/>
      <c r="J63" s="1860"/>
      <c r="K63" s="1976"/>
      <c r="L63" s="4"/>
      <c r="M63" s="4"/>
      <c r="N63" s="4"/>
      <c r="O63" s="4"/>
      <c r="P63" s="4"/>
      <c r="Q63" s="4"/>
      <c r="R63" s="4"/>
      <c r="S63" s="4"/>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row>
    <row r="64" spans="1:54" x14ac:dyDescent="0.15">
      <c r="A64" s="4"/>
      <c r="B64" s="4"/>
      <c r="C64" s="4"/>
      <c r="D64" s="4"/>
      <c r="E64" s="4"/>
      <c r="F64" s="4"/>
      <c r="G64" s="4"/>
      <c r="H64" s="4"/>
      <c r="I64" s="4"/>
      <c r="J64" s="4"/>
      <c r="K64" s="4"/>
      <c r="L64" s="4"/>
      <c r="M64" s="4"/>
      <c r="N64" s="4"/>
      <c r="O64" s="4"/>
      <c r="P64" s="4"/>
      <c r="Q64" s="4"/>
      <c r="R64" s="16"/>
      <c r="S64" s="4"/>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row>
    <row r="65" spans="1:54" ht="18" x14ac:dyDescent="0.15">
      <c r="A65" s="19" t="s">
        <v>450</v>
      </c>
      <c r="B65" s="2"/>
      <c r="C65" s="22"/>
      <c r="D65" s="22"/>
      <c r="E65" s="2"/>
      <c r="F65" s="2"/>
      <c r="G65" s="2"/>
      <c r="H65" s="2"/>
      <c r="I65" s="2"/>
      <c r="J65" s="2"/>
      <c r="K65" s="2"/>
      <c r="L65" s="2"/>
      <c r="M65" s="4"/>
      <c r="N65" s="4"/>
      <c r="O65" s="4"/>
      <c r="P65" s="4"/>
      <c r="Q65" s="4"/>
      <c r="R65" s="16"/>
      <c r="S65" s="4"/>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row>
    <row r="66" spans="1:54" x14ac:dyDescent="0.15">
      <c r="A66" s="4"/>
      <c r="B66" s="2"/>
      <c r="C66" s="2"/>
      <c r="D66" s="2"/>
      <c r="E66" s="2"/>
      <c r="F66" s="2"/>
      <c r="G66" s="2"/>
      <c r="H66" s="2"/>
      <c r="I66" s="2"/>
      <c r="J66" s="2"/>
      <c r="K66" s="2"/>
      <c r="L66" s="2"/>
      <c r="M66" s="4"/>
      <c r="N66" s="4"/>
      <c r="O66" s="4"/>
      <c r="P66" s="4"/>
      <c r="Q66" s="4"/>
      <c r="R66" s="16"/>
      <c r="S66" s="4"/>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row>
    <row r="67" spans="1:54" x14ac:dyDescent="0.15">
      <c r="A67" s="4"/>
      <c r="B67" s="2"/>
      <c r="C67" s="2"/>
      <c r="D67" s="2"/>
      <c r="E67" s="2"/>
      <c r="F67" s="2"/>
      <c r="G67" s="2"/>
      <c r="H67" s="2"/>
      <c r="I67" s="2"/>
      <c r="J67" s="2"/>
      <c r="K67" s="2"/>
      <c r="L67" s="2"/>
      <c r="M67" s="4"/>
      <c r="N67" s="4"/>
      <c r="O67" s="4"/>
      <c r="P67" s="4"/>
      <c r="Q67" s="4"/>
      <c r="R67" s="16"/>
      <c r="S67" s="4"/>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row>
    <row r="68" spans="1:54" x14ac:dyDescent="0.15">
      <c r="A68" s="4"/>
      <c r="B68" s="2"/>
      <c r="C68" s="2"/>
      <c r="D68" s="2"/>
      <c r="E68" s="2"/>
      <c r="F68" s="2"/>
      <c r="G68" s="2"/>
      <c r="H68" s="2"/>
      <c r="I68" s="2"/>
      <c r="J68" s="2"/>
      <c r="K68" s="2"/>
      <c r="L68" s="2"/>
      <c r="M68" s="4"/>
      <c r="N68" s="4"/>
      <c r="O68" s="4"/>
      <c r="P68" s="4"/>
      <c r="Q68" s="4"/>
      <c r="R68" s="16"/>
      <c r="S68" s="4"/>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row>
    <row r="69" spans="1:54" x14ac:dyDescent="0.15">
      <c r="A69" s="4"/>
      <c r="B69" s="2"/>
      <c r="C69" s="2"/>
      <c r="D69" s="2"/>
      <c r="E69" s="2"/>
      <c r="F69" s="2"/>
      <c r="G69" s="2"/>
      <c r="H69" s="2"/>
      <c r="I69" s="2"/>
      <c r="J69" s="2"/>
      <c r="K69" s="2"/>
      <c r="L69" s="2"/>
      <c r="M69" s="4"/>
      <c r="N69" s="4"/>
      <c r="O69" s="4"/>
      <c r="P69" s="4"/>
      <c r="Q69" s="4"/>
      <c r="R69" s="16"/>
      <c r="S69" s="4"/>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row>
    <row r="70" spans="1:54" x14ac:dyDescent="0.15">
      <c r="A70" s="4"/>
      <c r="B70" s="2"/>
      <c r="C70" s="2"/>
      <c r="D70" s="2"/>
      <c r="E70" s="2"/>
      <c r="F70" s="2"/>
      <c r="G70" s="2"/>
      <c r="H70" s="2"/>
      <c r="I70" s="2"/>
      <c r="J70" s="2"/>
      <c r="K70" s="2"/>
      <c r="L70" s="2"/>
      <c r="M70" s="4"/>
      <c r="N70" s="4"/>
      <c r="O70" s="4"/>
      <c r="P70" s="4"/>
      <c r="Q70" s="4"/>
      <c r="R70" s="16"/>
      <c r="S70" s="4"/>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row>
    <row r="71" spans="1:54" x14ac:dyDescent="0.15">
      <c r="A71" s="4"/>
      <c r="B71" s="2"/>
      <c r="C71" s="2"/>
      <c r="D71" s="2"/>
      <c r="E71" s="2"/>
      <c r="F71" s="2"/>
      <c r="G71" s="2"/>
      <c r="H71" s="2"/>
      <c r="I71" s="2"/>
      <c r="J71" s="2"/>
      <c r="K71" s="2"/>
      <c r="L71" s="2"/>
      <c r="M71" s="4"/>
      <c r="N71" s="4"/>
      <c r="O71" s="4"/>
      <c r="P71" s="4"/>
      <c r="Q71" s="4"/>
      <c r="R71" s="16"/>
      <c r="S71" s="4"/>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row>
    <row r="72" spans="1:54" x14ac:dyDescent="0.15">
      <c r="A72" s="4"/>
      <c r="B72" s="2"/>
      <c r="C72" s="2"/>
      <c r="D72" s="2"/>
      <c r="E72" s="2"/>
      <c r="F72" s="2"/>
      <c r="G72" s="2"/>
      <c r="H72" s="2"/>
      <c r="I72" s="2"/>
      <c r="J72" s="2"/>
      <c r="K72" s="2"/>
      <c r="L72" s="2"/>
      <c r="M72" s="4"/>
      <c r="N72" s="4"/>
      <c r="O72" s="4"/>
      <c r="P72" s="4"/>
      <c r="Q72" s="4"/>
      <c r="R72" s="16"/>
      <c r="S72" s="4"/>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row>
    <row r="73" spans="1:54" x14ac:dyDescent="0.15">
      <c r="A73" s="4"/>
      <c r="B73" s="2"/>
      <c r="C73" s="2"/>
      <c r="D73" s="2"/>
      <c r="E73" s="2"/>
      <c r="F73" s="2"/>
      <c r="G73" s="2"/>
      <c r="H73" s="2"/>
      <c r="I73" s="2"/>
      <c r="J73" s="2"/>
      <c r="K73" s="2"/>
      <c r="L73" s="2"/>
      <c r="M73" s="4"/>
      <c r="N73" s="4"/>
      <c r="O73" s="4"/>
      <c r="P73" s="4"/>
      <c r="Q73" s="4"/>
      <c r="R73" s="16"/>
      <c r="S73" s="4"/>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row>
    <row r="74" spans="1:54" x14ac:dyDescent="0.15">
      <c r="A74" s="4"/>
      <c r="B74" s="2"/>
      <c r="C74" s="2"/>
      <c r="D74" s="2"/>
      <c r="E74" s="2"/>
      <c r="F74" s="2"/>
      <c r="G74" s="2"/>
      <c r="H74" s="2"/>
      <c r="I74" s="2"/>
      <c r="J74" s="2"/>
      <c r="K74" s="2"/>
      <c r="L74" s="2"/>
      <c r="M74" s="4"/>
      <c r="N74" s="4"/>
      <c r="O74" s="4"/>
      <c r="P74" s="4"/>
      <c r="Q74" s="4"/>
      <c r="R74" s="16"/>
      <c r="S74" s="4"/>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row>
    <row r="75" spans="1:54" x14ac:dyDescent="0.15">
      <c r="A75" s="4"/>
      <c r="B75" s="2"/>
      <c r="C75" s="2"/>
      <c r="D75" s="2"/>
      <c r="E75" s="2"/>
      <c r="F75" s="2"/>
      <c r="G75" s="2"/>
      <c r="H75" s="2"/>
      <c r="I75" s="2"/>
      <c r="J75" s="2"/>
      <c r="K75" s="2"/>
      <c r="L75" s="2"/>
      <c r="M75" s="4"/>
      <c r="N75" s="4"/>
      <c r="O75" s="4"/>
      <c r="P75" s="4"/>
      <c r="Q75" s="4"/>
      <c r="R75" s="16"/>
      <c r="S75" s="4"/>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row>
    <row r="76" spans="1:54" x14ac:dyDescent="0.15">
      <c r="A76" s="4"/>
      <c r="B76" s="2"/>
      <c r="C76" s="2"/>
      <c r="D76" s="2"/>
      <c r="E76" s="2"/>
      <c r="F76" s="2"/>
      <c r="G76" s="2"/>
      <c r="H76" s="2"/>
      <c r="I76" s="2"/>
      <c r="J76" s="2"/>
      <c r="K76" s="2"/>
      <c r="L76" s="2"/>
      <c r="M76" s="4"/>
      <c r="N76" s="4"/>
      <c r="O76" s="4"/>
      <c r="P76" s="4"/>
      <c r="Q76" s="4"/>
      <c r="R76" s="16"/>
      <c r="S76" s="4"/>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row>
    <row r="77" spans="1:54" x14ac:dyDescent="0.15">
      <c r="A77" s="4"/>
      <c r="B77" s="2"/>
      <c r="C77" s="2"/>
      <c r="D77" s="2"/>
      <c r="E77" s="2"/>
      <c r="F77" s="2"/>
      <c r="G77" s="2"/>
      <c r="H77" s="2"/>
      <c r="I77" s="2"/>
      <c r="J77" s="2"/>
      <c r="K77" s="2"/>
      <c r="L77" s="2"/>
      <c r="M77" s="4"/>
      <c r="N77" s="4"/>
      <c r="O77" s="4"/>
      <c r="P77" s="4"/>
      <c r="Q77" s="4"/>
      <c r="R77" s="16"/>
      <c r="S77" s="4"/>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row>
    <row r="78" spans="1:54" x14ac:dyDescent="0.15">
      <c r="A78" s="4"/>
      <c r="B78" s="2"/>
      <c r="C78" s="2"/>
      <c r="D78" s="2"/>
      <c r="E78" s="2"/>
      <c r="F78" s="2"/>
      <c r="G78" s="2"/>
      <c r="H78" s="2"/>
      <c r="I78" s="2"/>
      <c r="J78" s="2"/>
      <c r="K78" s="2"/>
      <c r="L78" s="2"/>
      <c r="M78" s="4"/>
      <c r="N78" s="4"/>
      <c r="O78" s="4"/>
      <c r="P78" s="4"/>
      <c r="Q78" s="4"/>
      <c r="R78" s="16"/>
      <c r="S78" s="4"/>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row>
    <row r="79" spans="1:54" x14ac:dyDescent="0.15">
      <c r="A79" s="4"/>
      <c r="B79" s="2"/>
      <c r="C79" s="2"/>
      <c r="D79" s="2"/>
      <c r="E79" s="2"/>
      <c r="F79" s="2"/>
      <c r="G79" s="2"/>
      <c r="H79" s="2"/>
      <c r="I79" s="2"/>
      <c r="J79" s="2"/>
      <c r="K79" s="2"/>
      <c r="L79" s="2"/>
      <c r="M79" s="4"/>
      <c r="N79" s="4"/>
      <c r="O79" s="4"/>
      <c r="P79" s="4"/>
      <c r="Q79" s="4"/>
      <c r="R79" s="16"/>
      <c r="S79" s="4"/>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row>
    <row r="80" spans="1:54" x14ac:dyDescent="0.15">
      <c r="A80" s="4"/>
      <c r="B80" s="2"/>
      <c r="C80" s="2"/>
      <c r="D80" s="2"/>
      <c r="E80" s="2"/>
      <c r="F80" s="2"/>
      <c r="G80" s="2"/>
      <c r="H80" s="2"/>
      <c r="I80" s="2"/>
      <c r="J80" s="2"/>
      <c r="K80" s="2"/>
      <c r="L80" s="2"/>
      <c r="M80" s="4"/>
      <c r="N80" s="4"/>
      <c r="O80" s="4"/>
      <c r="P80" s="4"/>
      <c r="Q80" s="4"/>
      <c r="R80" s="16"/>
      <c r="S80" s="4"/>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row>
    <row r="81" spans="1:54" x14ac:dyDescent="0.15">
      <c r="A81" s="4"/>
      <c r="B81" s="2"/>
      <c r="C81" s="2"/>
      <c r="D81" s="2"/>
      <c r="E81" s="2"/>
      <c r="F81" s="2"/>
      <c r="G81" s="2"/>
      <c r="H81" s="2"/>
      <c r="I81" s="2"/>
      <c r="J81" s="2"/>
      <c r="K81" s="2"/>
      <c r="L81" s="2"/>
      <c r="M81" s="4"/>
      <c r="N81" s="4"/>
      <c r="O81" s="4"/>
      <c r="P81" s="4"/>
      <c r="Q81" s="4"/>
      <c r="R81" s="16"/>
      <c r="S81" s="4"/>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row>
    <row r="82" spans="1:54" x14ac:dyDescent="0.15">
      <c r="A82" s="4"/>
      <c r="B82" s="2"/>
      <c r="C82" s="2"/>
      <c r="D82" s="2"/>
      <c r="E82" s="2"/>
      <c r="F82" s="2"/>
      <c r="G82" s="2"/>
      <c r="H82" s="2"/>
      <c r="I82" s="2"/>
      <c r="J82" s="2"/>
      <c r="K82" s="2"/>
      <c r="L82" s="2"/>
      <c r="M82" s="4"/>
      <c r="N82" s="4"/>
      <c r="O82" s="4"/>
      <c r="P82" s="4"/>
      <c r="Q82" s="4"/>
      <c r="R82" s="16"/>
      <c r="S82" s="4"/>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row>
    <row r="83" spans="1:54" x14ac:dyDescent="0.15">
      <c r="A83" s="4"/>
      <c r="B83" s="2"/>
      <c r="C83" s="2"/>
      <c r="D83" s="2"/>
      <c r="E83" s="2"/>
      <c r="F83" s="2"/>
      <c r="G83" s="2"/>
      <c r="H83" s="2"/>
      <c r="I83" s="2"/>
      <c r="J83" s="2"/>
      <c r="K83" s="2"/>
      <c r="L83" s="2"/>
      <c r="M83" s="4"/>
      <c r="N83" s="4"/>
      <c r="O83" s="4"/>
      <c r="P83" s="4"/>
      <c r="Q83" s="4"/>
      <c r="R83" s="16"/>
      <c r="S83" s="4"/>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row>
    <row r="84" spans="1:54" x14ac:dyDescent="0.15">
      <c r="A84" s="4"/>
      <c r="B84" s="2"/>
      <c r="C84" s="2"/>
      <c r="D84" s="2"/>
      <c r="E84" s="2"/>
      <c r="F84" s="2"/>
      <c r="G84" s="2"/>
      <c r="H84" s="2"/>
      <c r="I84" s="2"/>
      <c r="J84" s="2"/>
      <c r="K84" s="2"/>
      <c r="L84" s="2"/>
      <c r="M84" s="4"/>
      <c r="N84" s="4"/>
      <c r="O84" s="4"/>
      <c r="P84" s="4"/>
      <c r="Q84" s="4"/>
      <c r="R84" s="16"/>
      <c r="S84" s="4"/>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row>
    <row r="85" spans="1:54" x14ac:dyDescent="0.15">
      <c r="A85" s="4"/>
      <c r="B85" s="2"/>
      <c r="C85" s="2"/>
      <c r="D85" s="2"/>
      <c r="E85" s="2"/>
      <c r="F85" s="2"/>
      <c r="G85" s="2"/>
      <c r="H85" s="2"/>
      <c r="I85" s="2"/>
      <c r="J85" s="2"/>
      <c r="K85" s="2"/>
      <c r="L85" s="2"/>
      <c r="M85" s="4"/>
      <c r="N85" s="4"/>
      <c r="O85" s="4"/>
      <c r="P85" s="4"/>
      <c r="Q85" s="4"/>
      <c r="R85" s="16"/>
      <c r="S85" s="4"/>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row>
    <row r="86" spans="1:54" x14ac:dyDescent="0.15">
      <c r="A86" s="4"/>
      <c r="B86" s="4"/>
      <c r="C86" s="4"/>
      <c r="D86" s="4"/>
      <c r="E86" s="4"/>
      <c r="F86" s="4"/>
      <c r="G86" s="4"/>
      <c r="H86" s="4"/>
      <c r="I86" s="4"/>
      <c r="J86" s="4"/>
      <c r="K86" s="4"/>
      <c r="L86" s="4"/>
      <c r="M86" s="4"/>
      <c r="N86" s="4"/>
      <c r="O86" s="4"/>
      <c r="P86" s="4"/>
      <c r="Q86" s="4"/>
      <c r="R86" s="16"/>
      <c r="S86" s="4"/>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row>
    <row r="87" spans="1:54" ht="15" customHeight="1" x14ac:dyDescent="0.15">
      <c r="A87" s="4"/>
      <c r="B87" s="4"/>
      <c r="C87" s="4"/>
      <c r="D87" s="4"/>
      <c r="E87" s="4"/>
      <c r="F87" s="4"/>
      <c r="G87" s="4"/>
      <c r="H87" s="4"/>
      <c r="I87" s="4"/>
      <c r="J87" s="4"/>
      <c r="K87" s="4"/>
      <c r="L87" s="4"/>
      <c r="M87" s="4"/>
      <c r="N87" s="4"/>
      <c r="O87" s="4"/>
      <c r="P87" s="4"/>
      <c r="Q87" s="4"/>
      <c r="R87" s="16"/>
      <c r="S87" s="4"/>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row>
    <row r="88" spans="1:54" x14ac:dyDescent="0.15">
      <c r="A88" s="41"/>
      <c r="B88" s="41"/>
      <c r="C88" s="41"/>
      <c r="D88" s="41"/>
      <c r="E88" s="41"/>
      <c r="F88" s="41"/>
      <c r="G88" s="41"/>
      <c r="H88" s="41"/>
      <c r="I88" s="41"/>
      <c r="J88" s="41"/>
      <c r="K88" s="41"/>
      <c r="L88" s="41"/>
      <c r="M88" s="41"/>
      <c r="N88" s="41"/>
      <c r="O88" s="41"/>
      <c r="P88" s="41"/>
      <c r="Q88" s="41"/>
      <c r="R88" s="41"/>
      <c r="S88" s="41"/>
      <c r="T88" s="4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row>
    <row r="89" spans="1:54" x14ac:dyDescent="0.15">
      <c r="A89" s="41"/>
      <c r="B89" s="41"/>
      <c r="C89" s="41"/>
      <c r="D89" s="41"/>
      <c r="E89" s="41"/>
      <c r="F89" s="41"/>
      <c r="G89" s="41"/>
      <c r="H89" s="41"/>
      <c r="I89" s="41"/>
      <c r="J89" s="41"/>
      <c r="K89" s="41"/>
      <c r="L89" s="41"/>
      <c r="M89" s="41"/>
      <c r="N89" s="41"/>
      <c r="O89" s="41"/>
      <c r="P89" s="41"/>
      <c r="Q89" s="41"/>
      <c r="R89" s="41"/>
      <c r="S89" s="41"/>
      <c r="T89" s="4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row>
    <row r="90" spans="1:54" x14ac:dyDescent="0.15">
      <c r="A90" s="41"/>
      <c r="B90" s="41"/>
      <c r="C90" s="41"/>
      <c r="D90" s="41"/>
      <c r="E90" s="41"/>
      <c r="F90" s="41"/>
      <c r="G90" s="41"/>
      <c r="H90" s="41"/>
      <c r="I90" s="41"/>
      <c r="J90" s="41"/>
      <c r="K90" s="41"/>
      <c r="L90" s="41"/>
      <c r="M90" s="41"/>
      <c r="N90" s="41"/>
      <c r="O90" s="41"/>
      <c r="P90" s="41"/>
      <c r="Q90" s="41"/>
      <c r="R90" s="41"/>
      <c r="S90" s="41"/>
      <c r="T90" s="4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row>
    <row r="91" spans="1:54" x14ac:dyDescent="0.15">
      <c r="A91" s="41"/>
      <c r="B91" s="41"/>
      <c r="C91" s="41"/>
      <c r="D91" s="41"/>
      <c r="E91" s="1"/>
      <c r="F91" s="1"/>
      <c r="G91" s="1"/>
      <c r="H91" s="1"/>
      <c r="I91" s="1"/>
      <c r="J91" s="1"/>
      <c r="K91" s="1"/>
      <c r="L91" s="1"/>
      <c r="M91" s="1"/>
      <c r="N91" s="1"/>
      <c r="O91" s="1"/>
      <c r="P91" s="1"/>
      <c r="Q91" s="41"/>
      <c r="R91" s="41"/>
      <c r="S91" s="41"/>
      <c r="T91" s="4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row>
    <row r="92" spans="1:54" x14ac:dyDescent="0.15">
      <c r="A92" s="41"/>
      <c r="B92" s="41"/>
      <c r="C92" s="41"/>
      <c r="D92" s="41"/>
      <c r="E92" s="1"/>
      <c r="F92" s="1"/>
      <c r="G92" s="1"/>
      <c r="H92" s="1"/>
      <c r="I92" s="1"/>
      <c r="J92" s="1"/>
      <c r="K92" s="1"/>
      <c r="L92" s="1"/>
      <c r="M92" s="1"/>
      <c r="N92" s="1"/>
      <c r="O92" s="1"/>
      <c r="P92" s="1"/>
      <c r="Q92" s="41"/>
      <c r="R92" s="41"/>
      <c r="S92" s="41"/>
      <c r="T92" s="4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row>
    <row r="93" spans="1:54" x14ac:dyDescent="0.15">
      <c r="A93" s="41"/>
      <c r="B93" s="41"/>
      <c r="C93" s="41"/>
      <c r="D93" s="41"/>
      <c r="E93" s="41"/>
      <c r="F93" s="41"/>
      <c r="G93" s="41"/>
      <c r="H93" s="41"/>
      <c r="I93" s="41"/>
      <c r="J93" s="41"/>
      <c r="K93" s="41"/>
      <c r="L93" s="41"/>
      <c r="M93" s="41"/>
      <c r="N93" s="41"/>
      <c r="O93" s="41"/>
      <c r="P93" s="41"/>
      <c r="Q93" s="41"/>
      <c r="R93" s="41"/>
      <c r="S93" s="41"/>
      <c r="T93" s="4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row>
    <row r="94" spans="1:54" x14ac:dyDescent="0.15">
      <c r="A94" s="41"/>
      <c r="B94" s="41"/>
      <c r="C94" s="41"/>
      <c r="D94" s="41"/>
      <c r="E94" s="41"/>
      <c r="F94" s="41"/>
      <c r="G94" s="41"/>
      <c r="H94" s="41"/>
      <c r="I94" s="41"/>
      <c r="J94" s="41"/>
      <c r="K94" s="41"/>
      <c r="L94" s="41"/>
      <c r="M94" s="41"/>
      <c r="N94" s="41"/>
      <c r="O94" s="41"/>
      <c r="P94" s="41"/>
      <c r="Q94" s="41"/>
      <c r="R94" s="41"/>
      <c r="S94" s="41"/>
      <c r="T94" s="4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row>
    <row r="95" spans="1:54" x14ac:dyDescent="0.15">
      <c r="A95" s="41"/>
      <c r="B95" s="41"/>
      <c r="C95" s="41"/>
      <c r="D95" s="41"/>
      <c r="E95" s="41"/>
      <c r="F95" s="41"/>
      <c r="G95" s="41"/>
      <c r="H95" s="41"/>
      <c r="I95" s="41"/>
      <c r="J95" s="41"/>
      <c r="K95" s="41"/>
      <c r="L95" s="41"/>
      <c r="M95" s="41"/>
      <c r="N95" s="41"/>
      <c r="O95" s="41"/>
      <c r="P95" s="41"/>
      <c r="Q95" s="41"/>
      <c r="R95" s="41"/>
      <c r="S95" s="41"/>
      <c r="T95" s="4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row>
    <row r="96" spans="1:54" x14ac:dyDescent="0.15">
      <c r="A96" s="41"/>
      <c r="B96" s="41"/>
      <c r="C96" s="41"/>
      <c r="D96" s="41"/>
      <c r="E96" s="41"/>
      <c r="F96" s="41"/>
      <c r="G96" s="41"/>
      <c r="H96" s="41"/>
      <c r="I96" s="41"/>
      <c r="J96" s="41"/>
      <c r="K96" s="41"/>
      <c r="L96" s="41"/>
      <c r="M96" s="41"/>
      <c r="N96" s="41"/>
      <c r="O96" s="41"/>
      <c r="P96" s="41"/>
      <c r="Q96" s="41"/>
      <c r="R96" s="41"/>
      <c r="S96" s="41"/>
      <c r="T96" s="4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row>
    <row r="97" spans="1:54" x14ac:dyDescent="0.15">
      <c r="A97" s="41"/>
      <c r="B97" s="41"/>
      <c r="C97" s="41"/>
      <c r="D97" s="41"/>
      <c r="E97" s="41"/>
      <c r="F97" s="41"/>
      <c r="G97" s="41"/>
      <c r="H97" s="41"/>
      <c r="I97" s="41"/>
      <c r="J97" s="41"/>
      <c r="K97" s="41"/>
      <c r="L97" s="41"/>
      <c r="M97" s="41"/>
      <c r="N97" s="41"/>
      <c r="O97" s="41"/>
      <c r="P97" s="41"/>
      <c r="Q97" s="41"/>
      <c r="R97" s="41"/>
      <c r="S97" s="41"/>
      <c r="T97" s="4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row>
    <row r="98" spans="1:54" x14ac:dyDescent="0.15">
      <c r="A98" s="41"/>
      <c r="B98" s="41"/>
      <c r="C98" s="41"/>
      <c r="D98" s="41"/>
      <c r="E98" s="41"/>
      <c r="F98" s="41"/>
      <c r="G98" s="41"/>
      <c r="H98" s="41"/>
      <c r="I98" s="41"/>
      <c r="J98" s="41"/>
      <c r="K98" s="41"/>
      <c r="L98" s="41"/>
      <c r="M98" s="41"/>
      <c r="N98" s="41"/>
      <c r="O98" s="41"/>
      <c r="P98" s="41"/>
      <c r="Q98" s="41"/>
      <c r="R98" s="41"/>
      <c r="S98" s="41"/>
      <c r="T98" s="4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row>
    <row r="99" spans="1:54" x14ac:dyDescent="0.15">
      <c r="A99" s="41"/>
      <c r="B99" s="41"/>
      <c r="C99" s="41"/>
      <c r="D99" s="41"/>
      <c r="E99" s="41"/>
      <c r="F99" s="41"/>
      <c r="G99" s="41"/>
      <c r="H99" s="41"/>
      <c r="I99" s="41"/>
      <c r="J99" s="41"/>
      <c r="K99" s="41"/>
      <c r="L99" s="41"/>
      <c r="M99" s="41"/>
      <c r="N99" s="41"/>
      <c r="O99" s="41"/>
      <c r="P99" s="41"/>
      <c r="Q99" s="41"/>
      <c r="R99" s="41"/>
      <c r="S99" s="41"/>
      <c r="T99" s="4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row>
    <row r="100" spans="1:54" x14ac:dyDescent="0.15">
      <c r="A100" s="41"/>
      <c r="B100" s="41"/>
      <c r="C100" s="41"/>
      <c r="D100" s="41"/>
      <c r="E100" s="41"/>
      <c r="F100" s="41"/>
      <c r="G100" s="41"/>
      <c r="H100" s="41"/>
      <c r="I100" s="41"/>
      <c r="J100" s="41"/>
      <c r="K100" s="41"/>
      <c r="L100" s="41"/>
      <c r="M100" s="41"/>
      <c r="N100" s="41"/>
      <c r="O100" s="41"/>
      <c r="P100" s="41"/>
      <c r="Q100" s="41"/>
      <c r="R100" s="41"/>
      <c r="S100" s="41"/>
      <c r="T100" s="4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row>
    <row r="101" spans="1:54" x14ac:dyDescent="0.15">
      <c r="A101" s="41"/>
      <c r="B101" s="41"/>
      <c r="C101" s="41"/>
      <c r="D101" s="41"/>
      <c r="E101" s="41"/>
      <c r="F101" s="41"/>
      <c r="G101" s="41"/>
      <c r="H101" s="41"/>
      <c r="I101" s="41"/>
      <c r="J101" s="41"/>
      <c r="K101" s="41"/>
      <c r="L101" s="41"/>
      <c r="M101" s="41"/>
      <c r="N101" s="41"/>
      <c r="O101" s="41"/>
      <c r="P101" s="41"/>
      <c r="Q101" s="41"/>
      <c r="R101" s="41"/>
      <c r="S101" s="41"/>
      <c r="T101" s="4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row>
    <row r="102" spans="1:54" x14ac:dyDescent="0.15">
      <c r="A102" s="41"/>
      <c r="B102" s="41"/>
      <c r="C102" s="41"/>
      <c r="D102" s="41"/>
      <c r="E102" s="41"/>
      <c r="F102" s="41"/>
      <c r="G102" s="41"/>
      <c r="H102" s="41"/>
      <c r="I102" s="41"/>
      <c r="J102" s="41"/>
      <c r="K102" s="41"/>
      <c r="L102" s="41"/>
      <c r="M102" s="41"/>
      <c r="N102" s="41"/>
      <c r="O102" s="41"/>
      <c r="P102" s="41"/>
      <c r="Q102" s="41"/>
      <c r="R102" s="41"/>
      <c r="S102" s="41"/>
      <c r="T102" s="4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row>
    <row r="103" spans="1:54" x14ac:dyDescent="0.15">
      <c r="A103" s="41"/>
      <c r="B103" s="41"/>
      <c r="C103" s="41"/>
      <c r="D103" s="41"/>
      <c r="E103" s="41"/>
      <c r="F103" s="41"/>
      <c r="G103" s="41"/>
      <c r="H103" s="41"/>
      <c r="I103" s="41"/>
      <c r="J103" s="41"/>
      <c r="K103" s="41"/>
      <c r="L103" s="41"/>
      <c r="M103" s="41"/>
      <c r="N103" s="41"/>
      <c r="O103" s="41"/>
      <c r="P103" s="41"/>
      <c r="Q103" s="41"/>
      <c r="R103" s="41"/>
      <c r="S103" s="41"/>
      <c r="T103" s="4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row>
    <row r="104" spans="1:54" x14ac:dyDescent="0.15">
      <c r="A104" s="41"/>
      <c r="B104" s="41"/>
      <c r="C104" s="41"/>
      <c r="D104" s="41"/>
      <c r="E104" s="41"/>
      <c r="F104" s="41"/>
      <c r="G104" s="41"/>
      <c r="H104" s="41"/>
      <c r="I104" s="41"/>
      <c r="J104" s="41"/>
      <c r="K104" s="41"/>
      <c r="L104" s="41"/>
      <c r="M104" s="41"/>
      <c r="N104" s="41"/>
      <c r="O104" s="41"/>
      <c r="P104" s="41"/>
      <c r="Q104" s="41"/>
      <c r="R104" s="41"/>
      <c r="S104" s="41"/>
      <c r="T104" s="4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row>
    <row r="105" spans="1:54" x14ac:dyDescent="0.15">
      <c r="A105" s="41"/>
      <c r="B105" s="41"/>
      <c r="C105" s="41"/>
      <c r="D105" s="41"/>
      <c r="E105" s="41"/>
      <c r="F105" s="41"/>
      <c r="G105" s="41"/>
      <c r="H105" s="41"/>
      <c r="I105" s="41"/>
      <c r="J105" s="41"/>
      <c r="K105" s="41"/>
      <c r="L105" s="41"/>
      <c r="M105" s="41"/>
      <c r="N105" s="41"/>
      <c r="O105" s="41"/>
      <c r="P105" s="41"/>
      <c r="Q105" s="41"/>
      <c r="R105" s="41"/>
      <c r="S105" s="41"/>
      <c r="T105" s="4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row>
    <row r="106" spans="1:54" x14ac:dyDescent="0.15">
      <c r="A106" s="41"/>
      <c r="B106" s="41"/>
      <c r="C106" s="41"/>
      <c r="D106" s="41"/>
      <c r="E106" s="41"/>
      <c r="F106" s="41"/>
      <c r="G106" s="41"/>
      <c r="H106" s="41"/>
      <c r="I106" s="41"/>
      <c r="J106" s="41"/>
      <c r="K106" s="41"/>
      <c r="L106" s="41"/>
      <c r="M106" s="41"/>
      <c r="N106" s="41"/>
      <c r="O106" s="41"/>
      <c r="P106" s="41"/>
      <c r="Q106" s="41"/>
      <c r="R106" s="41"/>
      <c r="S106" s="41"/>
      <c r="T106" s="4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row>
    <row r="107" spans="1:54" x14ac:dyDescent="0.15">
      <c r="A107" s="41"/>
      <c r="B107" s="41"/>
      <c r="C107" s="41"/>
      <c r="D107" s="41"/>
      <c r="E107" s="41"/>
      <c r="F107" s="41"/>
      <c r="G107" s="41"/>
      <c r="H107" s="41"/>
      <c r="I107" s="41"/>
      <c r="J107" s="41"/>
      <c r="K107" s="41"/>
      <c r="L107" s="41"/>
      <c r="M107" s="41"/>
      <c r="N107" s="41"/>
      <c r="O107" s="41"/>
      <c r="P107" s="41"/>
      <c r="Q107" s="41"/>
      <c r="R107" s="41"/>
      <c r="S107" s="41"/>
      <c r="T107" s="4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row>
    <row r="108" spans="1:54" x14ac:dyDescent="0.15">
      <c r="A108" s="41"/>
      <c r="B108" s="41"/>
      <c r="C108" s="41"/>
      <c r="D108" s="41"/>
      <c r="E108" s="41"/>
      <c r="F108" s="41"/>
      <c r="G108" s="41"/>
      <c r="H108" s="41"/>
      <c r="I108" s="41"/>
      <c r="J108" s="41"/>
      <c r="K108" s="41"/>
      <c r="L108" s="41"/>
      <c r="M108" s="41"/>
      <c r="N108" s="41"/>
      <c r="O108" s="41"/>
      <c r="P108" s="41"/>
      <c r="Q108" s="41"/>
      <c r="R108" s="41"/>
      <c r="S108" s="41"/>
      <c r="T108" s="4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row>
    <row r="109" spans="1:54" x14ac:dyDescent="0.15">
      <c r="A109" s="41"/>
      <c r="B109" s="41"/>
      <c r="C109" s="41"/>
      <c r="D109" s="41"/>
      <c r="E109" s="41"/>
      <c r="F109" s="41"/>
      <c r="G109" s="41"/>
      <c r="H109" s="41"/>
      <c r="I109" s="41"/>
      <c r="J109" s="41"/>
      <c r="K109" s="41"/>
      <c r="L109" s="41"/>
      <c r="M109" s="41"/>
      <c r="N109" s="41"/>
      <c r="O109" s="41"/>
      <c r="P109" s="41"/>
      <c r="Q109" s="41"/>
      <c r="R109" s="41"/>
      <c r="S109" s="41"/>
      <c r="T109" s="4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row>
    <row r="110" spans="1:54" x14ac:dyDescent="0.15">
      <c r="A110" s="41"/>
      <c r="B110" s="41"/>
      <c r="C110" s="41"/>
      <c r="D110" s="41"/>
      <c r="E110" s="41"/>
      <c r="F110" s="41"/>
      <c r="G110" s="41"/>
      <c r="H110" s="41"/>
      <c r="I110" s="41"/>
      <c r="J110" s="41"/>
      <c r="K110" s="41"/>
      <c r="L110" s="41"/>
      <c r="M110" s="41"/>
      <c r="N110" s="41"/>
      <c r="O110" s="41"/>
      <c r="P110" s="41"/>
      <c r="Q110" s="41"/>
      <c r="R110" s="41"/>
      <c r="S110" s="41"/>
      <c r="T110" s="4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row>
    <row r="111" spans="1:54" x14ac:dyDescent="0.15">
      <c r="A111" s="41"/>
      <c r="B111" s="41"/>
      <c r="C111" s="41"/>
      <c r="D111" s="41"/>
      <c r="E111" s="41"/>
      <c r="F111" s="41"/>
      <c r="G111" s="41"/>
      <c r="H111" s="41"/>
      <c r="I111" s="41"/>
      <c r="J111" s="41"/>
      <c r="K111" s="41"/>
      <c r="L111" s="41"/>
      <c r="M111" s="41"/>
      <c r="N111" s="41"/>
      <c r="O111" s="41"/>
      <c r="P111" s="41"/>
      <c r="Q111" s="41"/>
      <c r="R111" s="41"/>
      <c r="S111" s="41"/>
      <c r="T111" s="4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row>
    <row r="112" spans="1:54" x14ac:dyDescent="0.15">
      <c r="A112" s="41"/>
      <c r="B112" s="41"/>
      <c r="C112" s="41"/>
      <c r="D112" s="41"/>
      <c r="E112" s="41"/>
      <c r="F112" s="41"/>
      <c r="G112" s="41"/>
      <c r="H112" s="41"/>
      <c r="I112" s="41"/>
      <c r="J112" s="41"/>
      <c r="K112" s="41"/>
      <c r="L112" s="41"/>
      <c r="M112" s="41"/>
      <c r="N112" s="41"/>
      <c r="O112" s="41"/>
      <c r="P112" s="41"/>
      <c r="Q112" s="41"/>
      <c r="R112" s="41"/>
      <c r="S112" s="41"/>
      <c r="T112" s="4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row>
    <row r="113" spans="1:54" x14ac:dyDescent="0.15">
      <c r="A113" s="41"/>
      <c r="B113" s="41"/>
      <c r="C113" s="41"/>
      <c r="D113" s="41"/>
      <c r="E113" s="41"/>
      <c r="F113" s="41"/>
      <c r="G113" s="41"/>
      <c r="H113" s="41"/>
      <c r="I113" s="41"/>
      <c r="J113" s="41"/>
      <c r="K113" s="41"/>
      <c r="L113" s="41"/>
      <c r="M113" s="41"/>
      <c r="N113" s="41"/>
      <c r="O113" s="41"/>
      <c r="P113" s="41"/>
      <c r="Q113" s="41"/>
      <c r="R113" s="41"/>
      <c r="S113" s="41"/>
      <c r="T113" s="4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row>
    <row r="114" spans="1:54" x14ac:dyDescent="0.15">
      <c r="A114" s="41"/>
      <c r="B114" s="41"/>
      <c r="C114" s="41"/>
      <c r="D114" s="41"/>
      <c r="E114" s="41"/>
      <c r="F114" s="41"/>
      <c r="G114" s="41"/>
      <c r="H114" s="41"/>
      <c r="I114" s="41"/>
      <c r="J114" s="41"/>
      <c r="K114" s="41"/>
      <c r="L114" s="41"/>
      <c r="M114" s="41"/>
      <c r="N114" s="41"/>
      <c r="O114" s="41"/>
      <c r="P114" s="41"/>
      <c r="Q114" s="41"/>
      <c r="R114" s="41"/>
      <c r="S114" s="41"/>
      <c r="T114" s="4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row>
    <row r="115" spans="1:54" x14ac:dyDescent="0.15">
      <c r="A115" s="41"/>
      <c r="B115" s="41"/>
      <c r="C115" s="41"/>
      <c r="D115" s="41"/>
      <c r="E115" s="41"/>
      <c r="F115" s="41"/>
      <c r="G115" s="41"/>
      <c r="H115" s="41"/>
      <c r="I115" s="41"/>
      <c r="J115" s="41"/>
      <c r="K115" s="41"/>
      <c r="L115" s="41"/>
      <c r="M115" s="41"/>
      <c r="N115" s="41"/>
      <c r="O115" s="41"/>
      <c r="P115" s="41"/>
      <c r="Q115" s="41"/>
      <c r="R115" s="41"/>
      <c r="S115" s="41"/>
      <c r="T115" s="4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row>
    <row r="116" spans="1:54" x14ac:dyDescent="0.15">
      <c r="A116" s="41"/>
      <c r="B116" s="41"/>
      <c r="C116" s="41"/>
      <c r="D116" s="41"/>
      <c r="E116" s="41"/>
      <c r="F116" s="41"/>
      <c r="G116" s="41"/>
      <c r="H116" s="41"/>
      <c r="I116" s="41"/>
      <c r="J116" s="41"/>
      <c r="K116" s="41"/>
      <c r="L116" s="41"/>
      <c r="M116" s="41"/>
      <c r="N116" s="41"/>
      <c r="O116" s="41"/>
      <c r="P116" s="41"/>
      <c r="Q116" s="41"/>
      <c r="R116" s="41"/>
      <c r="S116" s="41"/>
      <c r="T116" s="4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row>
    <row r="117" spans="1:54" x14ac:dyDescent="0.15">
      <c r="A117" s="41"/>
      <c r="B117" s="41"/>
      <c r="C117" s="41"/>
      <c r="D117" s="41"/>
      <c r="E117" s="41"/>
      <c r="F117" s="41"/>
      <c r="G117" s="41"/>
      <c r="H117" s="41"/>
      <c r="I117" s="41"/>
      <c r="J117" s="41"/>
      <c r="K117" s="41"/>
      <c r="L117" s="41"/>
      <c r="M117" s="41"/>
      <c r="N117" s="41"/>
      <c r="O117" s="41"/>
      <c r="P117" s="41"/>
      <c r="Q117" s="41"/>
      <c r="R117" s="41"/>
      <c r="S117" s="41"/>
      <c r="T117" s="4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row>
    <row r="118" spans="1:54" x14ac:dyDescent="0.15">
      <c r="A118" s="41"/>
      <c r="B118" s="41"/>
      <c r="C118" s="41"/>
      <c r="D118" s="41"/>
      <c r="E118" s="41"/>
      <c r="F118" s="41"/>
      <c r="G118" s="41"/>
      <c r="H118" s="41"/>
      <c r="I118" s="41"/>
      <c r="J118" s="41"/>
      <c r="K118" s="41"/>
      <c r="L118" s="41"/>
      <c r="M118" s="41"/>
      <c r="N118" s="41"/>
      <c r="O118" s="41"/>
      <c r="P118" s="41"/>
      <c r="Q118" s="41"/>
      <c r="R118" s="41"/>
      <c r="S118" s="41"/>
      <c r="T118" s="4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row>
    <row r="119" spans="1:54" x14ac:dyDescent="0.15">
      <c r="A119" s="41"/>
      <c r="B119" s="41"/>
      <c r="C119" s="41"/>
      <c r="D119" s="41"/>
      <c r="E119" s="41"/>
      <c r="F119" s="41"/>
      <c r="G119" s="41"/>
      <c r="H119" s="41"/>
      <c r="I119" s="41"/>
      <c r="J119" s="41"/>
      <c r="K119" s="41"/>
      <c r="L119" s="41"/>
      <c r="M119" s="41"/>
      <c r="N119" s="41"/>
      <c r="O119" s="41"/>
      <c r="P119" s="41"/>
      <c r="Q119" s="41"/>
      <c r="R119" s="41"/>
      <c r="S119" s="41"/>
      <c r="T119" s="4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row>
    <row r="120" spans="1:54" x14ac:dyDescent="0.15">
      <c r="A120" s="41"/>
      <c r="B120" s="41"/>
      <c r="C120" s="41"/>
      <c r="D120" s="41"/>
      <c r="E120" s="41"/>
      <c r="F120" s="41"/>
      <c r="G120" s="41"/>
      <c r="H120" s="41"/>
      <c r="I120" s="41"/>
      <c r="J120" s="41"/>
      <c r="K120" s="41"/>
      <c r="L120" s="41"/>
      <c r="M120" s="41"/>
      <c r="N120" s="41"/>
      <c r="O120" s="41"/>
      <c r="P120" s="41"/>
      <c r="Q120" s="41"/>
      <c r="R120" s="41"/>
      <c r="S120" s="41"/>
      <c r="T120" s="4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row>
    <row r="121" spans="1:54" x14ac:dyDescent="0.15">
      <c r="A121" s="41"/>
      <c r="B121" s="41"/>
      <c r="C121" s="41"/>
      <c r="D121" s="41"/>
      <c r="E121" s="41"/>
      <c r="F121" s="41"/>
      <c r="G121" s="41"/>
      <c r="H121" s="41"/>
      <c r="I121" s="41"/>
      <c r="J121" s="41"/>
      <c r="K121" s="41"/>
      <c r="L121" s="41"/>
      <c r="M121" s="41"/>
      <c r="N121" s="41"/>
      <c r="O121" s="41"/>
      <c r="P121" s="41"/>
      <c r="Q121" s="41"/>
      <c r="R121" s="41"/>
      <c r="S121" s="41"/>
      <c r="T121" s="4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row>
    <row r="122" spans="1:54" x14ac:dyDescent="0.15">
      <c r="A122" s="41"/>
      <c r="B122" s="41"/>
      <c r="C122" s="41"/>
      <c r="D122" s="41"/>
      <c r="E122" s="41"/>
      <c r="F122" s="41"/>
      <c r="G122" s="41"/>
      <c r="H122" s="41"/>
      <c r="I122" s="41"/>
      <c r="J122" s="41"/>
      <c r="K122" s="41"/>
      <c r="L122" s="41"/>
      <c r="M122" s="41"/>
      <c r="N122" s="41"/>
      <c r="O122" s="41"/>
      <c r="P122" s="41"/>
      <c r="Q122" s="41"/>
      <c r="R122" s="41"/>
      <c r="S122" s="41"/>
      <c r="T122" s="4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row>
    <row r="123" spans="1:54" x14ac:dyDescent="0.15">
      <c r="A123" s="41"/>
      <c r="B123" s="41"/>
      <c r="C123" s="41"/>
      <c r="D123" s="41"/>
      <c r="E123" s="41"/>
      <c r="F123" s="41"/>
      <c r="G123" s="41"/>
      <c r="H123" s="41"/>
      <c r="I123" s="41"/>
      <c r="J123" s="41"/>
      <c r="K123" s="41"/>
      <c r="L123" s="41"/>
      <c r="M123" s="41"/>
      <c r="N123" s="41"/>
      <c r="O123" s="41"/>
      <c r="P123" s="41"/>
      <c r="Q123" s="41"/>
      <c r="R123" s="41"/>
      <c r="S123" s="41"/>
      <c r="T123" s="4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row>
    <row r="124" spans="1:54" x14ac:dyDescent="0.15">
      <c r="A124" s="41"/>
      <c r="B124" s="41"/>
      <c r="C124" s="41"/>
      <c r="D124" s="41"/>
      <c r="E124" s="41"/>
      <c r="F124" s="41"/>
      <c r="G124" s="41"/>
      <c r="H124" s="41"/>
      <c r="I124" s="41"/>
      <c r="J124" s="41"/>
      <c r="K124" s="41"/>
      <c r="L124" s="41"/>
      <c r="M124" s="41"/>
      <c r="N124" s="41"/>
      <c r="O124" s="41"/>
      <c r="P124" s="41"/>
      <c r="Q124" s="41"/>
      <c r="R124" s="41"/>
      <c r="S124" s="41"/>
      <c r="T124" s="4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row>
    <row r="125" spans="1:54" x14ac:dyDescent="0.15">
      <c r="A125" s="41"/>
      <c r="B125" s="41"/>
      <c r="C125" s="41"/>
      <c r="D125" s="41"/>
      <c r="E125" s="41"/>
      <c r="F125" s="41"/>
      <c r="G125" s="41"/>
      <c r="H125" s="41"/>
      <c r="I125" s="41"/>
      <c r="J125" s="41"/>
      <c r="K125" s="41"/>
      <c r="L125" s="41"/>
      <c r="M125" s="41"/>
      <c r="N125" s="41"/>
      <c r="O125" s="41"/>
      <c r="P125" s="41"/>
      <c r="Q125" s="41"/>
      <c r="R125" s="41"/>
      <c r="S125" s="41"/>
      <c r="T125" s="4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row>
    <row r="126" spans="1:54" x14ac:dyDescent="0.15">
      <c r="A126" s="41"/>
      <c r="B126" s="41"/>
      <c r="C126" s="41"/>
      <c r="D126" s="41"/>
      <c r="E126" s="41"/>
      <c r="F126" s="41"/>
      <c r="G126" s="41"/>
      <c r="H126" s="41"/>
      <c r="I126" s="41"/>
      <c r="J126" s="41"/>
      <c r="K126" s="41"/>
      <c r="L126" s="41"/>
      <c r="M126" s="41"/>
      <c r="N126" s="41"/>
      <c r="O126" s="41"/>
      <c r="P126" s="41"/>
      <c r="Q126" s="41"/>
      <c r="R126" s="41"/>
      <c r="S126" s="41"/>
      <c r="T126" s="4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row>
    <row r="127" spans="1:54" x14ac:dyDescent="0.15">
      <c r="A127" s="41"/>
      <c r="B127" s="41"/>
      <c r="C127" s="41"/>
      <c r="D127" s="41"/>
      <c r="E127" s="41"/>
      <c r="F127" s="41"/>
      <c r="G127" s="41"/>
      <c r="H127" s="41"/>
      <c r="I127" s="41"/>
      <c r="J127" s="41"/>
      <c r="K127" s="41"/>
      <c r="L127" s="41"/>
      <c r="M127" s="41"/>
      <c r="N127" s="41"/>
      <c r="O127" s="41"/>
      <c r="P127" s="41"/>
      <c r="Q127" s="41"/>
      <c r="R127" s="41"/>
      <c r="S127" s="41"/>
      <c r="T127" s="4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row>
    <row r="128" spans="1:54" x14ac:dyDescent="0.15">
      <c r="A128" s="41"/>
      <c r="B128" s="41"/>
      <c r="C128" s="41"/>
      <c r="D128" s="41"/>
      <c r="E128" s="41"/>
      <c r="F128" s="41"/>
      <c r="G128" s="41"/>
      <c r="H128" s="41"/>
      <c r="I128" s="41"/>
      <c r="J128" s="41"/>
      <c r="K128" s="41"/>
      <c r="L128" s="41"/>
      <c r="M128" s="41"/>
      <c r="N128" s="41"/>
      <c r="O128" s="41"/>
      <c r="P128" s="41"/>
      <c r="Q128" s="41"/>
      <c r="R128" s="41"/>
      <c r="S128" s="41"/>
      <c r="T128" s="4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row>
    <row r="129" spans="1:54" x14ac:dyDescent="0.15">
      <c r="A129" s="41"/>
      <c r="B129" s="41"/>
      <c r="C129" s="41"/>
      <c r="D129" s="41"/>
      <c r="E129" s="41"/>
      <c r="F129" s="41"/>
      <c r="G129" s="41"/>
      <c r="H129" s="41"/>
      <c r="I129" s="41"/>
      <c r="J129" s="41"/>
      <c r="K129" s="41"/>
      <c r="L129" s="41"/>
      <c r="M129" s="41"/>
      <c r="N129" s="41"/>
      <c r="O129" s="41"/>
      <c r="P129" s="41"/>
      <c r="Q129" s="41"/>
      <c r="R129" s="41"/>
      <c r="S129" s="41"/>
      <c r="T129" s="4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row>
    <row r="130" spans="1:54" x14ac:dyDescent="0.15">
      <c r="A130" s="41"/>
      <c r="B130" s="41"/>
      <c r="C130" s="41"/>
      <c r="D130" s="41"/>
      <c r="E130" s="41"/>
      <c r="F130" s="41"/>
      <c r="G130" s="41"/>
      <c r="H130" s="41"/>
      <c r="I130" s="41"/>
      <c r="J130" s="41"/>
      <c r="K130" s="41"/>
      <c r="L130" s="41"/>
      <c r="M130" s="41"/>
      <c r="N130" s="41"/>
      <c r="O130" s="41"/>
      <c r="P130" s="41"/>
      <c r="Q130" s="41"/>
      <c r="R130" s="41"/>
      <c r="S130" s="41"/>
      <c r="T130" s="4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row>
    <row r="131" spans="1:54" x14ac:dyDescent="0.15">
      <c r="A131" s="41"/>
      <c r="B131" s="41"/>
      <c r="C131" s="41"/>
      <c r="D131" s="41"/>
      <c r="E131" s="41"/>
      <c r="F131" s="41"/>
      <c r="G131" s="41"/>
      <c r="H131" s="41"/>
      <c r="I131" s="41"/>
      <c r="J131" s="41"/>
      <c r="K131" s="41"/>
      <c r="L131" s="41"/>
      <c r="M131" s="41"/>
      <c r="N131" s="41"/>
      <c r="O131" s="41"/>
      <c r="P131" s="41"/>
      <c r="Q131" s="41"/>
      <c r="R131" s="41"/>
      <c r="S131" s="41"/>
      <c r="T131" s="4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row>
    <row r="132" spans="1:54" x14ac:dyDescent="0.15">
      <c r="A132" s="41"/>
      <c r="B132" s="41"/>
      <c r="C132" s="41"/>
      <c r="D132" s="41"/>
      <c r="E132" s="41"/>
      <c r="F132" s="41"/>
      <c r="G132" s="41"/>
      <c r="H132" s="41"/>
      <c r="I132" s="41"/>
      <c r="J132" s="41"/>
      <c r="K132" s="41"/>
      <c r="L132" s="41"/>
      <c r="M132" s="41"/>
      <c r="N132" s="41"/>
      <c r="O132" s="41"/>
      <c r="P132" s="41"/>
      <c r="Q132" s="41"/>
      <c r="R132" s="41"/>
      <c r="S132" s="41"/>
      <c r="T132" s="4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row>
    <row r="133" spans="1:54" x14ac:dyDescent="0.15">
      <c r="A133" s="41"/>
      <c r="B133" s="41"/>
      <c r="C133" s="41"/>
      <c r="D133" s="41"/>
      <c r="E133" s="41"/>
      <c r="F133" s="41"/>
      <c r="G133" s="41"/>
      <c r="H133" s="41"/>
      <c r="I133" s="41"/>
      <c r="J133" s="41"/>
      <c r="K133" s="41"/>
      <c r="L133" s="41"/>
      <c r="M133" s="41"/>
      <c r="N133" s="41"/>
      <c r="O133" s="41"/>
      <c r="P133" s="41"/>
      <c r="Q133" s="41"/>
      <c r="R133" s="41"/>
      <c r="S133" s="41"/>
      <c r="T133" s="4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row>
    <row r="134" spans="1:54" x14ac:dyDescent="0.15">
      <c r="A134" s="41"/>
      <c r="B134" s="41"/>
      <c r="C134" s="41"/>
      <c r="D134" s="41"/>
      <c r="E134" s="41"/>
      <c r="F134" s="41"/>
      <c r="G134" s="41"/>
      <c r="H134" s="41"/>
      <c r="I134" s="41"/>
      <c r="J134" s="41"/>
      <c r="K134" s="41"/>
      <c r="L134" s="41"/>
      <c r="M134" s="41"/>
      <c r="N134" s="41"/>
      <c r="O134" s="41"/>
      <c r="P134" s="41"/>
      <c r="Q134" s="41"/>
      <c r="R134" s="41"/>
      <c r="S134" s="41"/>
      <c r="T134" s="4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row>
    <row r="135" spans="1:54" x14ac:dyDescent="0.15">
      <c r="A135" s="41"/>
      <c r="B135" s="41"/>
      <c r="C135" s="41"/>
      <c r="D135" s="41"/>
      <c r="E135" s="41"/>
      <c r="F135" s="41"/>
      <c r="G135" s="41"/>
      <c r="H135" s="41"/>
      <c r="I135" s="41"/>
      <c r="J135" s="41"/>
      <c r="K135" s="41"/>
      <c r="L135" s="41"/>
      <c r="M135" s="41"/>
      <c r="N135" s="41"/>
      <c r="O135" s="41"/>
      <c r="P135" s="41"/>
      <c r="Q135" s="41"/>
      <c r="R135" s="41"/>
      <c r="S135" s="41"/>
      <c r="T135" s="4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row>
    <row r="136" spans="1:54" x14ac:dyDescent="0.15">
      <c r="A136" s="41"/>
      <c r="B136" s="41"/>
      <c r="C136" s="41"/>
      <c r="D136" s="41"/>
      <c r="E136" s="41"/>
      <c r="F136" s="41"/>
      <c r="G136" s="41"/>
      <c r="H136" s="41"/>
      <c r="I136" s="41"/>
      <c r="J136" s="41"/>
      <c r="K136" s="41"/>
      <c r="L136" s="41"/>
      <c r="M136" s="41"/>
      <c r="N136" s="41"/>
      <c r="O136" s="41"/>
      <c r="P136" s="41"/>
      <c r="Q136" s="41"/>
      <c r="R136" s="41"/>
      <c r="S136" s="41"/>
      <c r="T136" s="4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row>
    <row r="137" spans="1:54" x14ac:dyDescent="0.15">
      <c r="A137" s="41"/>
      <c r="B137" s="41"/>
      <c r="C137" s="41"/>
      <c r="D137" s="41"/>
      <c r="E137" s="41"/>
      <c r="F137" s="41"/>
      <c r="G137" s="41"/>
      <c r="H137" s="41"/>
      <c r="I137" s="41"/>
      <c r="J137" s="41"/>
      <c r="K137" s="41"/>
      <c r="L137" s="41"/>
      <c r="M137" s="41"/>
      <c r="N137" s="41"/>
      <c r="O137" s="41"/>
      <c r="P137" s="41"/>
      <c r="Q137" s="41"/>
      <c r="R137" s="41"/>
      <c r="S137" s="41"/>
      <c r="T137" s="4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row>
    <row r="138" spans="1:54" x14ac:dyDescent="0.15">
      <c r="A138" s="41"/>
      <c r="B138" s="41"/>
      <c r="C138" s="41"/>
      <c r="D138" s="41"/>
      <c r="E138" s="41"/>
      <c r="F138" s="41"/>
      <c r="G138" s="41"/>
      <c r="H138" s="41"/>
      <c r="I138" s="41"/>
      <c r="J138" s="41"/>
      <c r="K138" s="41"/>
      <c r="L138" s="41"/>
      <c r="M138" s="41"/>
      <c r="N138" s="41"/>
      <c r="O138" s="41"/>
      <c r="P138" s="41"/>
      <c r="Q138" s="41"/>
      <c r="R138" s="41"/>
      <c r="S138" s="41"/>
      <c r="T138" s="4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row>
    <row r="139" spans="1:54" x14ac:dyDescent="0.15">
      <c r="A139" s="41"/>
      <c r="B139" s="41"/>
      <c r="C139" s="41"/>
      <c r="D139" s="41"/>
      <c r="E139" s="41"/>
      <c r="F139" s="41"/>
      <c r="G139" s="41"/>
      <c r="H139" s="41"/>
      <c r="I139" s="41"/>
      <c r="J139" s="41"/>
      <c r="K139" s="41"/>
      <c r="L139" s="41"/>
      <c r="M139" s="41"/>
      <c r="N139" s="41"/>
      <c r="O139" s="41"/>
      <c r="P139" s="41"/>
      <c r="Q139" s="41"/>
      <c r="R139" s="41"/>
      <c r="S139" s="41"/>
      <c r="T139" s="4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row>
    <row r="140" spans="1:54" x14ac:dyDescent="0.15">
      <c r="A140" s="41"/>
      <c r="B140" s="41"/>
      <c r="C140" s="41"/>
      <c r="D140" s="41"/>
      <c r="E140" s="41"/>
      <c r="F140" s="41"/>
      <c r="G140" s="41"/>
      <c r="H140" s="41"/>
      <c r="I140" s="41"/>
      <c r="J140" s="41"/>
      <c r="K140" s="41"/>
      <c r="L140" s="41"/>
      <c r="M140" s="41"/>
      <c r="N140" s="41"/>
      <c r="O140" s="41"/>
      <c r="P140" s="41"/>
      <c r="Q140" s="41"/>
      <c r="R140" s="41"/>
      <c r="S140" s="41"/>
      <c r="T140" s="4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row>
    <row r="141" spans="1:54" x14ac:dyDescent="0.15">
      <c r="A141" s="41"/>
      <c r="B141" s="41"/>
      <c r="C141" s="41"/>
      <c r="D141" s="41"/>
      <c r="E141" s="41"/>
      <c r="F141" s="41"/>
      <c r="G141" s="41"/>
      <c r="H141" s="41"/>
      <c r="I141" s="41"/>
      <c r="J141" s="41"/>
      <c r="K141" s="41"/>
      <c r="L141" s="41"/>
      <c r="M141" s="41"/>
      <c r="N141" s="41"/>
      <c r="O141" s="41"/>
      <c r="P141" s="41"/>
      <c r="Q141" s="41"/>
      <c r="R141" s="41"/>
      <c r="S141" s="41"/>
      <c r="T141" s="4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row>
    <row r="142" spans="1:54" x14ac:dyDescent="0.15">
      <c r="A142" s="41"/>
      <c r="B142" s="41"/>
      <c r="C142" s="41"/>
      <c r="D142" s="41"/>
      <c r="E142" s="41"/>
      <c r="F142" s="41"/>
      <c r="G142" s="41"/>
      <c r="H142" s="41"/>
      <c r="I142" s="41"/>
      <c r="J142" s="41"/>
      <c r="K142" s="41"/>
      <c r="L142" s="41"/>
      <c r="M142" s="41"/>
      <c r="N142" s="41"/>
      <c r="O142" s="41"/>
      <c r="P142" s="41"/>
      <c r="Q142" s="41"/>
      <c r="R142" s="41"/>
      <c r="S142" s="41"/>
      <c r="T142" s="4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row>
    <row r="143" spans="1:54" x14ac:dyDescent="0.15">
      <c r="A143" s="41"/>
      <c r="B143" s="41"/>
      <c r="C143" s="41"/>
      <c r="D143" s="41"/>
      <c r="E143" s="41"/>
      <c r="F143" s="41"/>
      <c r="G143" s="41"/>
      <c r="H143" s="41"/>
      <c r="I143" s="41"/>
      <c r="J143" s="41"/>
      <c r="K143" s="41"/>
      <c r="L143" s="41"/>
      <c r="M143" s="41"/>
      <c r="N143" s="41"/>
      <c r="O143" s="41"/>
      <c r="P143" s="41"/>
      <c r="Q143" s="41"/>
      <c r="R143" s="41"/>
      <c r="S143" s="41"/>
      <c r="T143" s="4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row>
    <row r="144" spans="1:54" x14ac:dyDescent="0.15">
      <c r="A144" s="41"/>
      <c r="B144" s="41"/>
      <c r="C144" s="41"/>
      <c r="D144" s="41"/>
      <c r="E144" s="41"/>
      <c r="F144" s="41"/>
      <c r="G144" s="41"/>
      <c r="H144" s="41"/>
      <c r="I144" s="41"/>
      <c r="J144" s="41"/>
      <c r="K144" s="41"/>
      <c r="L144" s="41"/>
      <c r="M144" s="41"/>
      <c r="N144" s="41"/>
      <c r="O144" s="41"/>
      <c r="P144" s="41"/>
      <c r="Q144" s="41"/>
      <c r="R144" s="41"/>
      <c r="S144" s="41"/>
      <c r="T144" s="4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row>
    <row r="145" spans="1:54" x14ac:dyDescent="0.15">
      <c r="A145" s="41"/>
      <c r="B145" s="41"/>
      <c r="C145" s="41"/>
      <c r="D145" s="41"/>
      <c r="E145" s="41"/>
      <c r="F145" s="41"/>
      <c r="G145" s="41"/>
      <c r="H145" s="41"/>
      <c r="I145" s="41"/>
      <c r="J145" s="41"/>
      <c r="K145" s="41"/>
      <c r="L145" s="41"/>
      <c r="M145" s="41"/>
      <c r="N145" s="41"/>
      <c r="O145" s="41"/>
      <c r="P145" s="41"/>
      <c r="Q145" s="41"/>
      <c r="R145" s="41"/>
      <c r="S145" s="41"/>
      <c r="T145" s="4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row>
    <row r="146" spans="1:54" x14ac:dyDescent="0.15">
      <c r="A146" s="41"/>
      <c r="B146" s="41"/>
      <c r="C146" s="41"/>
      <c r="D146" s="41"/>
      <c r="E146" s="41"/>
      <c r="F146" s="41"/>
      <c r="G146" s="41"/>
      <c r="H146" s="41"/>
      <c r="I146" s="41"/>
      <c r="J146" s="41"/>
      <c r="K146" s="41"/>
      <c r="L146" s="41"/>
      <c r="M146" s="41"/>
      <c r="N146" s="41"/>
      <c r="O146" s="41"/>
      <c r="P146" s="41"/>
      <c r="Q146" s="41"/>
      <c r="R146" s="41"/>
      <c r="S146" s="41"/>
      <c r="T146" s="4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row>
    <row r="147" spans="1:54" x14ac:dyDescent="0.15">
      <c r="A147" s="41"/>
      <c r="B147" s="41"/>
      <c r="C147" s="41"/>
      <c r="D147" s="41"/>
      <c r="E147" s="41"/>
      <c r="F147" s="41"/>
      <c r="G147" s="41"/>
      <c r="H147" s="41"/>
      <c r="I147" s="41"/>
      <c r="J147" s="41"/>
      <c r="K147" s="41"/>
      <c r="L147" s="41"/>
      <c r="M147" s="41"/>
      <c r="N147" s="41"/>
      <c r="O147" s="41"/>
      <c r="P147" s="41"/>
      <c r="Q147" s="41"/>
      <c r="R147" s="41"/>
      <c r="S147" s="41"/>
      <c r="T147" s="4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row>
    <row r="148" spans="1:54" x14ac:dyDescent="0.15">
      <c r="A148" s="41"/>
      <c r="B148" s="41"/>
      <c r="C148" s="41"/>
      <c r="D148" s="41"/>
      <c r="E148" s="41"/>
      <c r="F148" s="41"/>
      <c r="G148" s="41"/>
      <c r="H148" s="41"/>
      <c r="I148" s="41"/>
      <c r="J148" s="41"/>
      <c r="K148" s="41"/>
      <c r="L148" s="41"/>
      <c r="M148" s="41"/>
      <c r="N148" s="41"/>
      <c r="O148" s="41"/>
      <c r="P148" s="41"/>
      <c r="Q148" s="41"/>
      <c r="R148" s="41"/>
      <c r="S148" s="41"/>
      <c r="T148" s="4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row>
    <row r="149" spans="1:54" x14ac:dyDescent="0.15">
      <c r="A149" s="41"/>
      <c r="B149" s="41"/>
      <c r="C149" s="41"/>
      <c r="D149" s="41"/>
      <c r="E149" s="41"/>
      <c r="F149" s="41"/>
      <c r="G149" s="41"/>
      <c r="H149" s="41"/>
      <c r="I149" s="41"/>
      <c r="J149" s="41"/>
      <c r="K149" s="41"/>
      <c r="L149" s="41"/>
      <c r="M149" s="41"/>
      <c r="N149" s="41"/>
      <c r="O149" s="41"/>
      <c r="P149" s="41"/>
      <c r="Q149" s="41"/>
      <c r="R149" s="41"/>
      <c r="S149" s="41"/>
      <c r="T149" s="4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row>
    <row r="150" spans="1:54" x14ac:dyDescent="0.15">
      <c r="A150" s="41"/>
      <c r="B150" s="41"/>
      <c r="C150" s="41"/>
      <c r="D150" s="41"/>
      <c r="E150" s="41"/>
      <c r="F150" s="41"/>
      <c r="G150" s="41"/>
      <c r="H150" s="41"/>
      <c r="I150" s="41"/>
      <c r="J150" s="41"/>
      <c r="K150" s="41"/>
      <c r="L150" s="41"/>
      <c r="M150" s="41"/>
      <c r="N150" s="41"/>
      <c r="O150" s="41"/>
      <c r="P150" s="41"/>
      <c r="Q150" s="41"/>
      <c r="R150" s="41"/>
      <c r="S150" s="41"/>
      <c r="T150" s="4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row>
    <row r="151" spans="1:54" x14ac:dyDescent="0.15">
      <c r="A151" s="41"/>
      <c r="B151" s="41"/>
      <c r="C151" s="41"/>
      <c r="D151" s="41"/>
      <c r="E151" s="41"/>
      <c r="F151" s="41"/>
      <c r="G151" s="41"/>
      <c r="H151" s="41"/>
      <c r="I151" s="41"/>
      <c r="J151" s="41"/>
      <c r="K151" s="41"/>
      <c r="L151" s="41"/>
      <c r="M151" s="41"/>
      <c r="N151" s="41"/>
      <c r="O151" s="41"/>
      <c r="P151" s="41"/>
      <c r="Q151" s="41"/>
      <c r="R151" s="41"/>
      <c r="S151" s="41"/>
      <c r="T151" s="4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row>
    <row r="152" spans="1:54" x14ac:dyDescent="0.15">
      <c r="A152" s="41"/>
      <c r="B152" s="41"/>
      <c r="C152" s="41"/>
      <c r="D152" s="41"/>
      <c r="E152" s="41"/>
      <c r="F152" s="41"/>
      <c r="G152" s="41"/>
      <c r="H152" s="41"/>
      <c r="I152" s="41"/>
      <c r="J152" s="41"/>
      <c r="K152" s="41"/>
      <c r="L152" s="41"/>
      <c r="M152" s="41"/>
      <c r="N152" s="41"/>
      <c r="O152" s="41"/>
      <c r="P152" s="41"/>
      <c r="Q152" s="41"/>
      <c r="R152" s="41"/>
      <c r="S152" s="41"/>
      <c r="T152" s="4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row>
    <row r="153" spans="1:54" x14ac:dyDescent="0.15">
      <c r="A153" s="41"/>
      <c r="B153" s="41"/>
      <c r="C153" s="41"/>
      <c r="D153" s="41"/>
      <c r="E153" s="41"/>
      <c r="F153" s="41"/>
      <c r="G153" s="41"/>
      <c r="H153" s="41"/>
      <c r="I153" s="41"/>
      <c r="J153" s="41"/>
      <c r="K153" s="41"/>
      <c r="L153" s="41"/>
      <c r="M153" s="41"/>
      <c r="N153" s="41"/>
      <c r="O153" s="41"/>
      <c r="P153" s="41"/>
      <c r="Q153" s="41"/>
      <c r="R153" s="41"/>
      <c r="S153" s="41"/>
      <c r="T153" s="4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row>
    <row r="154" spans="1:54" x14ac:dyDescent="0.15">
      <c r="A154" s="41"/>
      <c r="B154" s="41"/>
      <c r="C154" s="41"/>
      <c r="D154" s="41"/>
      <c r="E154" s="41"/>
      <c r="F154" s="41"/>
      <c r="G154" s="41"/>
      <c r="H154" s="41"/>
      <c r="I154" s="41"/>
      <c r="J154" s="41"/>
      <c r="K154" s="41"/>
      <c r="L154" s="41"/>
      <c r="M154" s="41"/>
      <c r="N154" s="41"/>
      <c r="O154" s="41"/>
      <c r="P154" s="41"/>
      <c r="Q154" s="41"/>
      <c r="R154" s="41"/>
      <c r="S154" s="41"/>
      <c r="T154" s="4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row>
    <row r="155" spans="1:54" x14ac:dyDescent="0.15">
      <c r="A155" s="41"/>
      <c r="B155" s="41"/>
      <c r="C155" s="41"/>
      <c r="D155" s="41"/>
      <c r="E155" s="41"/>
      <c r="F155" s="41"/>
      <c r="G155" s="41"/>
      <c r="H155" s="41"/>
      <c r="I155" s="41"/>
      <c r="J155" s="41"/>
      <c r="K155" s="41"/>
      <c r="L155" s="41"/>
      <c r="M155" s="41"/>
      <c r="N155" s="41"/>
      <c r="O155" s="41"/>
      <c r="P155" s="41"/>
      <c r="Q155" s="41"/>
      <c r="R155" s="41"/>
      <c r="S155" s="41"/>
      <c r="T155" s="4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row>
    <row r="156" spans="1:54" x14ac:dyDescent="0.15">
      <c r="A156" s="41"/>
      <c r="B156" s="41"/>
      <c r="C156" s="41"/>
      <c r="D156" s="41"/>
      <c r="E156" s="41"/>
      <c r="F156" s="41"/>
      <c r="G156" s="41"/>
      <c r="H156" s="41"/>
      <c r="I156" s="41"/>
      <c r="J156" s="41"/>
      <c r="K156" s="41"/>
      <c r="L156" s="41"/>
      <c r="M156" s="41"/>
      <c r="N156" s="41"/>
      <c r="O156" s="41"/>
      <c r="P156" s="41"/>
      <c r="Q156" s="41"/>
      <c r="R156" s="41"/>
      <c r="S156" s="41"/>
      <c r="T156" s="4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row>
    <row r="157" spans="1:54" x14ac:dyDescent="0.15">
      <c r="A157" s="41"/>
      <c r="B157" s="41"/>
      <c r="C157" s="41"/>
      <c r="D157" s="41"/>
      <c r="E157" s="41"/>
      <c r="F157" s="41"/>
      <c r="G157" s="41"/>
      <c r="H157" s="41"/>
      <c r="I157" s="41"/>
      <c r="J157" s="41"/>
      <c r="K157" s="41"/>
      <c r="L157" s="41"/>
      <c r="M157" s="41"/>
      <c r="N157" s="41"/>
      <c r="O157" s="41"/>
      <c r="P157" s="41"/>
      <c r="Q157" s="41"/>
      <c r="R157" s="41"/>
      <c r="S157" s="41"/>
      <c r="T157" s="4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row>
    <row r="158" spans="1:54" x14ac:dyDescent="0.15">
      <c r="A158" s="41"/>
      <c r="B158" s="41"/>
      <c r="C158" s="41"/>
      <c r="D158" s="41"/>
      <c r="E158" s="41"/>
      <c r="F158" s="41"/>
      <c r="G158" s="41"/>
      <c r="H158" s="41"/>
      <c r="I158" s="41"/>
      <c r="J158" s="41"/>
      <c r="K158" s="41"/>
      <c r="L158" s="41"/>
      <c r="M158" s="41"/>
      <c r="N158" s="41"/>
      <c r="O158" s="41"/>
      <c r="P158" s="41"/>
      <c r="Q158" s="41"/>
      <c r="R158" s="41"/>
      <c r="S158" s="41"/>
      <c r="T158" s="4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row>
    <row r="159" spans="1:54" x14ac:dyDescent="0.15">
      <c r="A159" s="41"/>
      <c r="B159" s="41"/>
      <c r="C159" s="41"/>
      <c r="D159" s="41"/>
      <c r="E159" s="41"/>
      <c r="F159" s="41"/>
      <c r="G159" s="41"/>
      <c r="H159" s="41"/>
      <c r="I159" s="41"/>
      <c r="J159" s="41"/>
      <c r="K159" s="41"/>
      <c r="L159" s="41"/>
      <c r="M159" s="41"/>
      <c r="N159" s="41"/>
      <c r="O159" s="41"/>
      <c r="P159" s="41"/>
      <c r="Q159" s="41"/>
      <c r="R159" s="41"/>
      <c r="S159" s="41"/>
      <c r="T159" s="4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row>
    <row r="160" spans="1:54" x14ac:dyDescent="0.15">
      <c r="A160" s="41"/>
      <c r="B160" s="41"/>
      <c r="C160" s="41"/>
      <c r="D160" s="41"/>
      <c r="E160" s="41"/>
      <c r="F160" s="41"/>
      <c r="G160" s="41"/>
      <c r="H160" s="41"/>
      <c r="I160" s="41"/>
      <c r="J160" s="41"/>
      <c r="K160" s="41"/>
      <c r="L160" s="41"/>
      <c r="M160" s="41"/>
      <c r="N160" s="41"/>
      <c r="O160" s="41"/>
      <c r="P160" s="41"/>
      <c r="Q160" s="41"/>
      <c r="R160" s="41"/>
      <c r="S160" s="41"/>
      <c r="T160" s="4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row>
    <row r="161" spans="1:54" x14ac:dyDescent="0.15">
      <c r="A161" s="41"/>
      <c r="B161" s="41"/>
      <c r="C161" s="41"/>
      <c r="D161" s="41"/>
      <c r="E161" s="41"/>
      <c r="F161" s="41"/>
      <c r="G161" s="41"/>
      <c r="H161" s="41"/>
      <c r="I161" s="41"/>
      <c r="J161" s="41"/>
      <c r="K161" s="41"/>
      <c r="L161" s="41"/>
      <c r="M161" s="41"/>
      <c r="N161" s="41"/>
      <c r="O161" s="41"/>
      <c r="P161" s="41"/>
      <c r="Q161" s="41"/>
      <c r="R161" s="41"/>
      <c r="S161" s="41"/>
      <c r="T161" s="4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row>
    <row r="162" spans="1:54" x14ac:dyDescent="0.15">
      <c r="A162" s="41"/>
      <c r="B162" s="41"/>
      <c r="C162" s="41"/>
      <c r="D162" s="41"/>
      <c r="E162" s="42">
        <f>+E19</f>
        <v>64543.60000000002</v>
      </c>
      <c r="F162" s="42">
        <f t="shared" ref="F162:P162" si="0">+E162+F19</f>
        <v>69638.277777777796</v>
      </c>
      <c r="G162" s="42">
        <f t="shared" si="0"/>
        <v>79811.277777777796</v>
      </c>
      <c r="H162" s="42">
        <f t="shared" si="0"/>
        <v>91630.467777777783</v>
      </c>
      <c r="I162" s="42">
        <f t="shared" si="0"/>
        <v>106637.91977777779</v>
      </c>
      <c r="J162" s="42">
        <f t="shared" si="0"/>
        <v>106637.91977777779</v>
      </c>
      <c r="K162" s="42">
        <f t="shared" si="0"/>
        <v>106637.91977777779</v>
      </c>
      <c r="L162" s="42">
        <f t="shared" si="0"/>
        <v>106637.91977777779</v>
      </c>
      <c r="M162" s="42">
        <f t="shared" si="0"/>
        <v>106637.91977777779</v>
      </c>
      <c r="N162" s="42">
        <f t="shared" si="0"/>
        <v>106637.91977777779</v>
      </c>
      <c r="O162" s="42">
        <f t="shared" si="0"/>
        <v>106637.91977777779</v>
      </c>
      <c r="P162" s="42">
        <f t="shared" si="0"/>
        <v>106637.91977777779</v>
      </c>
      <c r="Q162" s="42"/>
      <c r="R162" s="41"/>
      <c r="S162" s="41"/>
      <c r="T162" s="4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row>
    <row r="163" spans="1:5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row>
    <row r="164" spans="1:5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row>
    <row r="165" spans="1:5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row>
    <row r="166" spans="1:5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row>
    <row r="167" spans="1:5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row>
    <row r="168" spans="1:5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row>
    <row r="169" spans="1:5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row>
    <row r="170" spans="1:5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row>
    <row r="171" spans="1:5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row>
    <row r="172" spans="1:5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row>
    <row r="173" spans="1:5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row>
    <row r="174" spans="1:5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row>
    <row r="175" spans="1:5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row>
    <row r="176" spans="1:5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row>
    <row r="177" spans="1:5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row>
    <row r="178" spans="1:5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row>
    <row r="179" spans="1:5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row>
    <row r="180" spans="1:5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row>
    <row r="181" spans="1:5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row>
    <row r="182" spans="1:5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row>
    <row r="183" spans="1:5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row>
    <row r="184" spans="1:5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row>
    <row r="185" spans="1:5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row>
    <row r="186" spans="1:5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row>
    <row r="187" spans="1:5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row>
    <row r="188" spans="1:5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row>
    <row r="189" spans="1:5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row>
    <row r="190" spans="1:5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row>
    <row r="191" spans="1:5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row>
  </sheetData>
  <sheetProtection sheet="1" objects="1" scenarios="1"/>
  <mergeCells count="4">
    <mergeCell ref="B2:C2"/>
    <mergeCell ref="I2:M2"/>
    <mergeCell ref="J4:K4"/>
    <mergeCell ref="D2:H2"/>
  </mergeCells>
  <phoneticPr fontId="2" type="noConversion"/>
  <hyperlinks>
    <hyperlink ref="I4" location="'f'!A1" display="◄ ir anterior" xr:uid="{00000000-0004-0000-2600-000000000000}"/>
    <hyperlink ref="H4" location="'1'!A1" display="◄ ir inicio" xr:uid="{00000000-0004-0000-2600-000001000000}"/>
    <hyperlink ref="J4" location="'f'!A1" display="◄ ir análisis 5" xr:uid="{00000000-0004-0000-2600-000002000000}"/>
    <hyperlink ref="J4:K4" location="'a5'!A1" display="◄ ir análisis 5" xr:uid="{00000000-0004-0000-2600-000003000000}"/>
    <hyperlink ref="M4" location="h!A1" display="siguiente ►" xr:uid="{00000000-0004-0000-2600-000004000000}"/>
    <hyperlink ref="L4" location="FIN!A1" display="◄ ir a FIN" xr:uid="{00000000-0004-0000-2600-000005000000}"/>
  </hyperlinks>
  <printOptions horizontalCentered="1" verticalCentered="1"/>
  <pageMargins left="0.78740157480314965" right="0.78740157480314965" top="0.98425196850393704" bottom="0.98425196850393704" header="0" footer="0"/>
  <drawing r:id="rId1"/>
  <legacyDrawing r:id="rId2"/>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indexed="60"/>
  </sheetPr>
  <dimension ref="A1:AW467"/>
  <sheetViews>
    <sheetView showZeros="0" topLeftCell="A2" zoomScale="75" workbookViewId="0">
      <pane xSplit="5" ySplit="3" topLeftCell="F37" activePane="bottomRight" state="frozen"/>
      <selection activeCell="A2" sqref="A2"/>
      <selection pane="topRight" activeCell="F2" sqref="F2"/>
      <selection pane="bottomLeft" activeCell="A5" sqref="A5"/>
      <selection pane="bottomRight" activeCell="G60" sqref="G60"/>
    </sheetView>
  </sheetViews>
  <sheetFormatPr baseColWidth="10" defaultRowHeight="13" x14ac:dyDescent="0.15"/>
  <cols>
    <col min="1" max="1" width="1.6640625" customWidth="1"/>
    <col min="2" max="2" width="1.5" customWidth="1"/>
    <col min="3" max="3" width="4.6640625" customWidth="1"/>
    <col min="4" max="4" width="22.6640625" customWidth="1"/>
    <col min="5" max="6" width="16.5" customWidth="1"/>
    <col min="7" max="17" width="14.6640625" customWidth="1"/>
    <col min="18" max="18" width="4.6640625" customWidth="1"/>
    <col min="20" max="22" width="0" hidden="1" customWidth="1"/>
    <col min="25" max="25" width="3.5" customWidth="1"/>
  </cols>
  <sheetData>
    <row r="1" spans="1:49" ht="6.75" customHeight="1" thickBot="1"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row>
    <row r="2" spans="1:49" ht="20.25" customHeight="1" thickBot="1" x14ac:dyDescent="0.25">
      <c r="A2" s="4"/>
      <c r="B2" s="4"/>
      <c r="C2" s="4"/>
      <c r="D2" s="2367" t="s">
        <v>1645</v>
      </c>
      <c r="E2" s="2368"/>
      <c r="F2" s="2368"/>
      <c r="G2" s="2369"/>
      <c r="H2" s="4"/>
      <c r="I2" s="75"/>
      <c r="J2" s="254"/>
      <c r="K2" s="254"/>
      <c r="L2" s="2333" t="s">
        <v>246</v>
      </c>
      <c r="M2" s="2334"/>
      <c r="N2" s="2335"/>
      <c r="O2" s="4"/>
      <c r="P2" s="4"/>
      <c r="Q2" s="4"/>
      <c r="R2" s="4"/>
      <c r="S2" s="4"/>
      <c r="T2" s="1"/>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row>
    <row r="3" spans="1:49" ht="17" thickBot="1" x14ac:dyDescent="0.25">
      <c r="A3" s="4"/>
      <c r="B3" s="4"/>
      <c r="C3" s="4"/>
      <c r="D3" s="794" t="s">
        <v>1528</v>
      </c>
      <c r="E3" s="108">
        <f>+E17</f>
        <v>67000</v>
      </c>
      <c r="F3" s="107" t="s">
        <v>173</v>
      </c>
      <c r="G3" s="795">
        <f>-E3*F50</f>
        <v>0</v>
      </c>
      <c r="H3" s="4"/>
      <c r="I3" s="75"/>
      <c r="J3" s="4"/>
      <c r="K3" s="4"/>
      <c r="L3" s="4"/>
      <c r="M3" s="4"/>
      <c r="N3" s="4"/>
      <c r="O3" s="4"/>
      <c r="P3" s="4"/>
      <c r="Q3" s="4"/>
      <c r="R3" s="4"/>
      <c r="S3" s="4"/>
      <c r="T3" s="1"/>
      <c r="U3" s="942"/>
      <c r="V3" s="942"/>
      <c r="W3" s="942"/>
      <c r="X3" s="942"/>
      <c r="Y3" s="942"/>
      <c r="Z3" s="942"/>
      <c r="AA3" s="942"/>
      <c r="AB3" s="942"/>
      <c r="AC3" s="942"/>
      <c r="AD3" s="942"/>
      <c r="AE3" s="942"/>
      <c r="AF3" s="942"/>
      <c r="AG3" s="942"/>
      <c r="AH3" s="942"/>
      <c r="AI3" s="942"/>
      <c r="AJ3" s="942"/>
      <c r="AK3" s="942"/>
      <c r="AL3" s="942"/>
      <c r="AM3" s="942"/>
      <c r="AN3" s="942"/>
      <c r="AO3" s="942"/>
      <c r="AP3" s="942"/>
      <c r="AQ3" s="942"/>
      <c r="AR3" s="942"/>
      <c r="AS3" s="942"/>
      <c r="AT3" s="942"/>
      <c r="AU3" s="942"/>
      <c r="AV3" s="942"/>
      <c r="AW3" s="942"/>
    </row>
    <row r="4" spans="1:49" ht="17" thickBot="1" x14ac:dyDescent="0.25">
      <c r="A4" s="4"/>
      <c r="B4" s="4"/>
      <c r="C4" s="4"/>
      <c r="D4" s="796" t="s">
        <v>1534</v>
      </c>
      <c r="E4" s="797">
        <f>+E91+E102</f>
        <v>0</v>
      </c>
      <c r="F4" s="798" t="s">
        <v>33</v>
      </c>
      <c r="G4" s="799">
        <f>ae!$D$36</f>
        <v>580</v>
      </c>
      <c r="H4" s="4"/>
      <c r="I4" s="75"/>
      <c r="J4" s="2056" t="s">
        <v>1686</v>
      </c>
      <c r="K4" s="2077" t="s">
        <v>1725</v>
      </c>
      <c r="L4" s="2029" t="s">
        <v>628</v>
      </c>
      <c r="M4" s="2078" t="s">
        <v>630</v>
      </c>
      <c r="N4" s="2020" t="s">
        <v>1726</v>
      </c>
      <c r="O4" s="4"/>
      <c r="P4" s="4"/>
      <c r="Q4" s="4"/>
      <c r="R4" s="4"/>
      <c r="S4" s="4"/>
      <c r="T4" s="1"/>
      <c r="U4" s="942"/>
      <c r="V4" s="942"/>
      <c r="W4" s="942"/>
      <c r="X4" s="942"/>
      <c r="Y4" s="942"/>
      <c r="Z4" s="942"/>
      <c r="AA4" s="942"/>
      <c r="AB4" s="942"/>
      <c r="AC4" s="942"/>
      <c r="AD4" s="942"/>
      <c r="AE4" s="942"/>
      <c r="AF4" s="942"/>
      <c r="AG4" s="942"/>
      <c r="AH4" s="942"/>
      <c r="AI4" s="942"/>
      <c r="AJ4" s="942"/>
      <c r="AK4" s="942"/>
      <c r="AL4" s="942"/>
      <c r="AM4" s="942"/>
      <c r="AN4" s="942"/>
      <c r="AO4" s="942"/>
      <c r="AP4" s="942"/>
      <c r="AQ4" s="942"/>
      <c r="AR4" s="942"/>
      <c r="AS4" s="942"/>
      <c r="AT4" s="942"/>
      <c r="AU4" s="942"/>
      <c r="AV4" s="942"/>
      <c r="AW4" s="942"/>
    </row>
    <row r="5" spans="1:49" ht="5" customHeight="1" thickBot="1" x14ac:dyDescent="0.2">
      <c r="A5" s="4"/>
      <c r="B5" s="4"/>
      <c r="C5" s="4"/>
      <c r="D5" s="4"/>
      <c r="E5" s="4"/>
      <c r="F5" s="4"/>
      <c r="G5" s="4"/>
      <c r="H5" s="4"/>
      <c r="I5" s="4"/>
      <c r="J5" s="4"/>
      <c r="K5" s="4"/>
      <c r="L5" s="4"/>
      <c r="M5" s="4"/>
      <c r="N5" s="4"/>
      <c r="O5" s="4"/>
      <c r="P5" s="4"/>
      <c r="Q5" s="4"/>
      <c r="R5" s="4"/>
      <c r="S5" s="4"/>
      <c r="T5" s="1"/>
      <c r="U5" s="942"/>
      <c r="V5" s="942"/>
      <c r="W5" s="942"/>
      <c r="X5" s="942"/>
      <c r="Y5" s="942"/>
      <c r="Z5" s="942"/>
      <c r="AA5" s="942"/>
      <c r="AB5" s="942"/>
      <c r="AC5" s="942"/>
      <c r="AD5" s="942"/>
      <c r="AE5" s="942"/>
      <c r="AF5" s="942"/>
      <c r="AG5" s="942"/>
      <c r="AH5" s="942"/>
      <c r="AI5" s="942"/>
      <c r="AJ5" s="942"/>
      <c r="AK5" s="942"/>
      <c r="AL5" s="942"/>
      <c r="AM5" s="942"/>
      <c r="AN5" s="942"/>
      <c r="AO5" s="942"/>
      <c r="AP5" s="942"/>
      <c r="AQ5" s="942"/>
      <c r="AR5" s="942"/>
      <c r="AS5" s="942"/>
      <c r="AT5" s="942"/>
      <c r="AU5" s="942"/>
      <c r="AV5" s="942"/>
      <c r="AW5" s="942"/>
    </row>
    <row r="6" spans="1:49" ht="27" customHeight="1" thickTop="1" thickBot="1" x14ac:dyDescent="0.3">
      <c r="A6" s="4"/>
      <c r="B6" s="4"/>
      <c r="C6" s="2370" t="str">
        <f>'1'!$G$13</f>
        <v>CAED GESTION</v>
      </c>
      <c r="D6" s="2371"/>
      <c r="E6" s="2325" t="str">
        <f>'2'!$D$2</f>
        <v>PLAN de NEGOCIO</v>
      </c>
      <c r="F6" s="2373"/>
      <c r="G6" s="2373"/>
      <c r="H6" s="2373"/>
      <c r="I6" s="778">
        <f>'1'!$E$15</f>
        <v>2023</v>
      </c>
      <c r="J6" s="777" t="s">
        <v>498</v>
      </c>
      <c r="K6" s="2379" t="s">
        <v>1524</v>
      </c>
      <c r="L6" s="2379"/>
      <c r="M6" s="2379"/>
      <c r="N6" s="2380"/>
      <c r="O6" s="4"/>
      <c r="P6" s="53"/>
      <c r="Q6" s="4"/>
      <c r="R6" s="4"/>
      <c r="S6" s="4"/>
      <c r="T6" s="1"/>
      <c r="U6" s="942"/>
      <c r="V6" s="942"/>
      <c r="W6" s="942"/>
      <c r="X6" s="942"/>
      <c r="Y6" s="942"/>
      <c r="Z6" s="942"/>
      <c r="AA6" s="942"/>
      <c r="AB6" s="942"/>
      <c r="AC6" s="942"/>
      <c r="AD6" s="942"/>
      <c r="AE6" s="942"/>
      <c r="AF6" s="942"/>
      <c r="AG6" s="942"/>
      <c r="AH6" s="942"/>
      <c r="AI6" s="942"/>
      <c r="AJ6" s="942"/>
      <c r="AK6" s="942"/>
      <c r="AL6" s="942"/>
      <c r="AM6" s="942"/>
      <c r="AN6" s="942"/>
      <c r="AO6" s="942"/>
      <c r="AP6" s="942"/>
      <c r="AQ6" s="942"/>
      <c r="AR6" s="942"/>
      <c r="AS6" s="942"/>
      <c r="AT6" s="942"/>
      <c r="AU6" s="942"/>
      <c r="AV6" s="942"/>
      <c r="AW6" s="942"/>
    </row>
    <row r="7" spans="1:49" ht="9.75" customHeight="1" x14ac:dyDescent="0.15">
      <c r="A7" s="4"/>
      <c r="B7" s="4"/>
      <c r="C7" s="4"/>
      <c r="D7" s="4"/>
      <c r="E7" s="4"/>
      <c r="F7" s="4"/>
      <c r="G7" s="4"/>
      <c r="H7" s="4"/>
      <c r="I7" s="4"/>
      <c r="J7" s="4"/>
      <c r="K7" s="4"/>
      <c r="L7" s="4"/>
      <c r="M7" s="4"/>
      <c r="N7" s="4"/>
      <c r="O7" s="4"/>
      <c r="P7" s="4"/>
      <c r="Q7" s="4"/>
      <c r="R7" s="4"/>
      <c r="S7" s="4"/>
      <c r="T7" s="1"/>
      <c r="U7" s="942"/>
      <c r="V7" s="942"/>
      <c r="W7" s="942"/>
      <c r="X7" s="942"/>
      <c r="Y7" s="942"/>
      <c r="Z7" s="942"/>
      <c r="AA7" s="942"/>
      <c r="AB7" s="942"/>
      <c r="AC7" s="942"/>
      <c r="AD7" s="942"/>
      <c r="AE7" s="942"/>
      <c r="AF7" s="942"/>
      <c r="AG7" s="942"/>
      <c r="AH7" s="942"/>
      <c r="AI7" s="942"/>
      <c r="AJ7" s="942"/>
      <c r="AK7" s="942"/>
      <c r="AL7" s="942"/>
      <c r="AM7" s="942"/>
      <c r="AN7" s="942"/>
      <c r="AO7" s="942"/>
      <c r="AP7" s="942"/>
      <c r="AQ7" s="942"/>
      <c r="AR7" s="942"/>
      <c r="AS7" s="942"/>
      <c r="AT7" s="942"/>
      <c r="AU7" s="942"/>
      <c r="AV7" s="942"/>
      <c r="AW7" s="942"/>
    </row>
    <row r="8" spans="1:49" ht="9.75" customHeight="1" x14ac:dyDescent="0.15">
      <c r="A8" s="4"/>
      <c r="B8" s="18"/>
      <c r="C8" s="18"/>
      <c r="D8" s="18"/>
      <c r="E8" s="18"/>
      <c r="F8" s="18"/>
      <c r="G8" s="18"/>
      <c r="H8" s="18"/>
      <c r="I8" s="18"/>
      <c r="J8" s="18"/>
      <c r="K8" s="18"/>
      <c r="L8" s="18"/>
      <c r="M8" s="18"/>
      <c r="N8" s="18"/>
      <c r="O8" s="18"/>
      <c r="P8" s="18"/>
      <c r="Q8" s="18"/>
      <c r="R8" s="18"/>
      <c r="S8" s="4"/>
      <c r="T8" s="1"/>
      <c r="U8" s="942"/>
      <c r="V8" s="942"/>
      <c r="W8" s="942"/>
      <c r="X8" s="942"/>
      <c r="Y8" s="942"/>
      <c r="Z8" s="942"/>
      <c r="AA8" s="942"/>
      <c r="AB8" s="942"/>
      <c r="AC8" s="942"/>
      <c r="AD8" s="942"/>
      <c r="AE8" s="942"/>
      <c r="AF8" s="942"/>
      <c r="AG8" s="942"/>
      <c r="AH8" s="942"/>
      <c r="AI8" s="942"/>
      <c r="AJ8" s="942"/>
      <c r="AK8" s="942"/>
      <c r="AL8" s="942"/>
      <c r="AM8" s="942"/>
      <c r="AN8" s="942"/>
      <c r="AO8" s="942"/>
      <c r="AP8" s="942"/>
      <c r="AQ8" s="942"/>
      <c r="AR8" s="942"/>
      <c r="AS8" s="942"/>
      <c r="AT8" s="942"/>
      <c r="AU8" s="942"/>
      <c r="AV8" s="942"/>
      <c r="AW8" s="942"/>
    </row>
    <row r="9" spans="1:49" ht="18.75" customHeight="1" x14ac:dyDescent="0.2">
      <c r="A9" s="4"/>
      <c r="B9" s="18"/>
      <c r="C9" s="18"/>
      <c r="D9" s="52"/>
      <c r="E9" s="52"/>
      <c r="F9" s="52"/>
      <c r="G9" s="52"/>
      <c r="H9" s="52"/>
      <c r="I9" s="52"/>
      <c r="J9" s="52"/>
      <c r="K9" s="52"/>
      <c r="L9" s="52"/>
      <c r="M9" s="52"/>
      <c r="N9" s="52"/>
      <c r="O9" s="52"/>
      <c r="P9" s="52"/>
      <c r="Q9" s="18"/>
      <c r="R9" s="18"/>
      <c r="S9" s="4"/>
      <c r="T9" s="1"/>
      <c r="U9" s="942"/>
      <c r="V9" s="942"/>
      <c r="W9" s="942"/>
      <c r="X9" s="942"/>
      <c r="Y9" s="942"/>
      <c r="Z9" s="942"/>
      <c r="AA9" s="942"/>
      <c r="AB9" s="942"/>
      <c r="AC9" s="942"/>
      <c r="AD9" s="942"/>
      <c r="AE9" s="942"/>
      <c r="AF9" s="942"/>
      <c r="AG9" s="942"/>
      <c r="AH9" s="942"/>
      <c r="AI9" s="942"/>
      <c r="AJ9" s="942"/>
      <c r="AK9" s="942"/>
      <c r="AL9" s="942"/>
      <c r="AM9" s="942"/>
      <c r="AN9" s="942"/>
      <c r="AO9" s="942"/>
      <c r="AP9" s="942"/>
      <c r="AQ9" s="942"/>
      <c r="AR9" s="942"/>
      <c r="AS9" s="942"/>
      <c r="AT9" s="942"/>
      <c r="AU9" s="942"/>
      <c r="AV9" s="942"/>
      <c r="AW9" s="942"/>
    </row>
    <row r="10" spans="1:49" ht="18.75" customHeight="1" x14ac:dyDescent="0.2">
      <c r="A10" s="4"/>
      <c r="B10" s="18"/>
      <c r="C10" s="18"/>
      <c r="D10" s="63"/>
      <c r="E10" s="52"/>
      <c r="F10" s="52"/>
      <c r="G10" s="52"/>
      <c r="H10" s="52"/>
      <c r="I10" s="52"/>
      <c r="J10" s="52"/>
      <c r="K10" s="52"/>
      <c r="L10" s="52"/>
      <c r="M10" s="52"/>
      <c r="N10" s="52"/>
      <c r="O10" s="52"/>
      <c r="P10" s="52"/>
      <c r="Q10" s="18"/>
      <c r="R10" s="18"/>
      <c r="S10" s="4"/>
      <c r="T10" s="1"/>
      <c r="U10" s="942"/>
      <c r="V10" s="942"/>
      <c r="W10" s="942"/>
      <c r="X10" s="942"/>
      <c r="Y10" s="942"/>
      <c r="Z10" s="942"/>
      <c r="AA10" s="942"/>
      <c r="AB10" s="942"/>
      <c r="AC10" s="942"/>
      <c r="AD10" s="942"/>
      <c r="AE10" s="942"/>
      <c r="AF10" s="942"/>
      <c r="AG10" s="942"/>
      <c r="AH10" s="942"/>
      <c r="AI10" s="942"/>
      <c r="AJ10" s="942"/>
      <c r="AK10" s="942"/>
      <c r="AL10" s="942"/>
      <c r="AM10" s="942"/>
      <c r="AN10" s="942"/>
      <c r="AO10" s="942"/>
      <c r="AP10" s="942"/>
      <c r="AQ10" s="942"/>
      <c r="AR10" s="942"/>
      <c r="AS10" s="942"/>
      <c r="AT10" s="942"/>
      <c r="AU10" s="942"/>
      <c r="AV10" s="942"/>
      <c r="AW10" s="942"/>
    </row>
    <row r="11" spans="1:49" ht="19.5" customHeight="1" x14ac:dyDescent="0.15">
      <c r="A11" s="4"/>
      <c r="B11" s="44"/>
      <c r="C11" s="44"/>
      <c r="D11" s="549"/>
      <c r="E11" s="44"/>
      <c r="F11" s="44"/>
      <c r="G11" s="44"/>
      <c r="H11" s="44"/>
      <c r="I11" s="44"/>
      <c r="J11" s="44"/>
      <c r="K11" s="44"/>
      <c r="L11" s="44"/>
      <c r="M11" s="44"/>
      <c r="N11" s="44"/>
      <c r="O11" s="44"/>
      <c r="P11" s="44"/>
      <c r="Q11" s="18"/>
      <c r="R11" s="18"/>
      <c r="S11" s="4"/>
      <c r="T11" s="1"/>
      <c r="U11" s="942"/>
      <c r="V11" s="942"/>
      <c r="W11" s="942"/>
      <c r="X11" s="942"/>
      <c r="Y11" s="942"/>
      <c r="Z11" s="942"/>
      <c r="AA11" s="942"/>
      <c r="AB11" s="942"/>
      <c r="AC11" s="942"/>
      <c r="AD11" s="942"/>
      <c r="AE11" s="942"/>
      <c r="AF11" s="942"/>
      <c r="AG11" s="942"/>
      <c r="AH11" s="942"/>
      <c r="AI11" s="942"/>
      <c r="AJ11" s="942"/>
      <c r="AK11" s="942"/>
      <c r="AL11" s="942"/>
      <c r="AM11" s="942"/>
      <c r="AN11" s="942"/>
      <c r="AO11" s="942"/>
      <c r="AP11" s="942"/>
      <c r="AQ11" s="942"/>
      <c r="AR11" s="942"/>
      <c r="AS11" s="942"/>
      <c r="AT11" s="942"/>
      <c r="AU11" s="942"/>
      <c r="AV11" s="942"/>
      <c r="AW11" s="942"/>
    </row>
    <row r="12" spans="1:49" ht="19.5" customHeight="1" x14ac:dyDescent="0.15">
      <c r="A12" s="4"/>
      <c r="B12" s="44"/>
      <c r="C12" s="44"/>
      <c r="D12" s="44"/>
      <c r="E12" s="44"/>
      <c r="F12" s="44"/>
      <c r="G12" s="44"/>
      <c r="H12" s="44"/>
      <c r="I12" s="44"/>
      <c r="J12" s="44"/>
      <c r="K12" s="44"/>
      <c r="L12" s="44"/>
      <c r="M12" s="44"/>
      <c r="N12" s="44"/>
      <c r="O12" s="44"/>
      <c r="P12" s="44"/>
      <c r="Q12" s="18"/>
      <c r="R12" s="18"/>
      <c r="S12" s="4"/>
      <c r="T12" s="1"/>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row>
    <row r="13" spans="1:49" ht="18.75" customHeight="1" thickBot="1" x14ac:dyDescent="0.2">
      <c r="A13" s="4"/>
      <c r="B13" s="44"/>
      <c r="C13" s="44"/>
      <c r="D13" s="44"/>
      <c r="E13" s="44"/>
      <c r="F13" s="44"/>
      <c r="G13" s="44"/>
      <c r="H13" s="44"/>
      <c r="I13" s="44"/>
      <c r="J13" s="44"/>
      <c r="K13" s="44"/>
      <c r="L13" s="44"/>
      <c r="M13" s="44"/>
      <c r="N13" s="44"/>
      <c r="O13" s="44"/>
      <c r="P13" s="44"/>
      <c r="Q13" s="18"/>
      <c r="R13" s="18"/>
      <c r="S13" s="4"/>
      <c r="T13" s="1"/>
      <c r="U13" s="942"/>
      <c r="V13" s="942"/>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c r="AT13" s="942"/>
      <c r="AU13" s="942"/>
      <c r="AV13" s="942"/>
      <c r="AW13" s="942"/>
    </row>
    <row r="14" spans="1:49" ht="19.5" customHeight="1" thickBot="1" x14ac:dyDescent="0.25">
      <c r="A14" s="4"/>
      <c r="B14" s="44"/>
      <c r="C14" s="19">
        <v>1</v>
      </c>
      <c r="D14" s="2376" t="s">
        <v>496</v>
      </c>
      <c r="E14" s="2377"/>
      <c r="F14" s="2378"/>
      <c r="G14" s="44"/>
      <c r="H14" s="44"/>
      <c r="I14" s="44"/>
      <c r="J14" s="44"/>
      <c r="K14" s="44"/>
      <c r="L14" s="44"/>
      <c r="M14" s="44"/>
      <c r="N14" s="44"/>
      <c r="O14" s="44"/>
      <c r="P14" s="44"/>
      <c r="Q14" s="18"/>
      <c r="R14" s="18"/>
      <c r="S14" s="4"/>
      <c r="T14" s="1"/>
      <c r="U14" s="942"/>
      <c r="V14" s="942"/>
      <c r="W14" s="942"/>
      <c r="X14" s="942"/>
      <c r="Y14" s="942"/>
      <c r="Z14" s="942"/>
      <c r="AA14" s="942"/>
      <c r="AB14" s="942"/>
      <c r="AC14" s="942"/>
      <c r="AD14" s="942"/>
      <c r="AE14" s="942"/>
      <c r="AF14" s="942"/>
      <c r="AG14" s="942"/>
      <c r="AH14" s="942"/>
      <c r="AI14" s="942"/>
      <c r="AJ14" s="942"/>
      <c r="AK14" s="942"/>
      <c r="AL14" s="942"/>
      <c r="AM14" s="942"/>
      <c r="AN14" s="942"/>
      <c r="AO14" s="942"/>
      <c r="AP14" s="942"/>
      <c r="AQ14" s="942"/>
      <c r="AR14" s="942"/>
      <c r="AS14" s="942"/>
      <c r="AT14" s="942"/>
      <c r="AU14" s="942"/>
      <c r="AV14" s="942"/>
      <c r="AW14" s="942"/>
    </row>
    <row r="15" spans="1:49" ht="5" customHeight="1" x14ac:dyDescent="0.15">
      <c r="A15" s="4"/>
      <c r="B15" s="44"/>
      <c r="C15" s="44"/>
      <c r="D15" s="44"/>
      <c r="E15" s="44"/>
      <c r="F15" s="44"/>
      <c r="G15" s="44"/>
      <c r="H15" s="44"/>
      <c r="I15" s="44"/>
      <c r="J15" s="44"/>
      <c r="K15" s="44"/>
      <c r="L15" s="44"/>
      <c r="M15" s="44"/>
      <c r="N15" s="44"/>
      <c r="O15" s="44"/>
      <c r="P15" s="44"/>
      <c r="Q15" s="18"/>
      <c r="R15" s="18"/>
      <c r="S15" s="4"/>
      <c r="T15" s="1"/>
      <c r="U15" s="942"/>
      <c r="V15" s="942"/>
      <c r="W15" s="942"/>
      <c r="X15" s="942"/>
      <c r="Y15" s="942"/>
      <c r="Z15" s="942"/>
      <c r="AA15" s="942"/>
      <c r="AB15" s="942"/>
      <c r="AC15" s="942"/>
      <c r="AD15" s="942"/>
      <c r="AE15" s="942"/>
      <c r="AF15" s="942"/>
      <c r="AG15" s="942"/>
      <c r="AH15" s="942"/>
      <c r="AI15" s="942"/>
      <c r="AJ15" s="942"/>
      <c r="AK15" s="942"/>
      <c r="AL15" s="942"/>
      <c r="AM15" s="942"/>
      <c r="AN15" s="942"/>
      <c r="AO15" s="942"/>
      <c r="AP15" s="942"/>
      <c r="AQ15" s="942"/>
      <c r="AR15" s="942"/>
      <c r="AS15" s="942"/>
      <c r="AT15" s="942"/>
      <c r="AU15" s="942"/>
      <c r="AV15" s="942"/>
      <c r="AW15" s="942"/>
    </row>
    <row r="16" spans="1:49" ht="16.5" customHeight="1" thickBot="1" x14ac:dyDescent="0.25">
      <c r="A16" s="4"/>
      <c r="B16" s="44"/>
      <c r="C16" s="44"/>
      <c r="D16" s="44"/>
      <c r="E16" s="547" t="s">
        <v>1517</v>
      </c>
      <c r="F16" s="51" t="str">
        <f>'1'!E17</f>
        <v>ENE</v>
      </c>
      <c r="G16" s="51" t="str">
        <f>'1'!F17</f>
        <v>FEB</v>
      </c>
      <c r="H16" s="51" t="str">
        <f>'1'!G17</f>
        <v>MAR</v>
      </c>
      <c r="I16" s="51" t="str">
        <f>'1'!H17</f>
        <v>ABR</v>
      </c>
      <c r="J16" s="51" t="str">
        <f>'1'!I17</f>
        <v>MAY</v>
      </c>
      <c r="K16" s="51" t="str">
        <f>'1'!J17</f>
        <v>JUN</v>
      </c>
      <c r="L16" s="51" t="str">
        <f>'1'!K17</f>
        <v>JUL</v>
      </c>
      <c r="M16" s="51" t="str">
        <f>'1'!L17</f>
        <v>AGO</v>
      </c>
      <c r="N16" s="51" t="str">
        <f>'1'!M17</f>
        <v>SEPT</v>
      </c>
      <c r="O16" s="51" t="str">
        <f>'1'!N17</f>
        <v>OCT</v>
      </c>
      <c r="P16" s="51" t="str">
        <f>'1'!O17</f>
        <v>NOV</v>
      </c>
      <c r="Q16" s="51" t="str">
        <f>'1'!P17</f>
        <v xml:space="preserve"> DIC</v>
      </c>
      <c r="R16" s="18"/>
      <c r="S16" s="4"/>
      <c r="T16" s="1"/>
      <c r="U16" s="942"/>
      <c r="V16" s="942"/>
      <c r="W16" s="942"/>
      <c r="X16" s="942"/>
      <c r="Y16" s="942"/>
      <c r="Z16" s="942"/>
      <c r="AA16" s="942"/>
      <c r="AB16" s="942"/>
      <c r="AC16" s="942"/>
      <c r="AD16" s="942"/>
      <c r="AE16" s="942"/>
      <c r="AF16" s="942"/>
      <c r="AG16" s="942"/>
      <c r="AH16" s="942"/>
      <c r="AI16" s="942"/>
      <c r="AJ16" s="942"/>
      <c r="AK16" s="942"/>
      <c r="AL16" s="942"/>
      <c r="AM16" s="942"/>
      <c r="AN16" s="942"/>
      <c r="AO16" s="942"/>
      <c r="AP16" s="942"/>
      <c r="AQ16" s="942"/>
      <c r="AR16" s="942"/>
      <c r="AS16" s="942"/>
      <c r="AT16" s="942"/>
      <c r="AU16" s="942"/>
      <c r="AV16" s="942"/>
      <c r="AW16" s="942"/>
    </row>
    <row r="17" spans="1:49" ht="18" customHeight="1" thickBot="1" x14ac:dyDescent="0.2">
      <c r="A17" s="4"/>
      <c r="B17" s="87"/>
      <c r="C17" s="548" t="s">
        <v>1560</v>
      </c>
      <c r="D17" s="793" t="s">
        <v>497</v>
      </c>
      <c r="E17" s="792">
        <f>SUM(F17:Q17)</f>
        <v>67000</v>
      </c>
      <c r="F17" s="546">
        <f>SUM(F19:F47)</f>
        <v>1000</v>
      </c>
      <c r="G17" s="546">
        <f t="shared" ref="G17:Q17" si="0">SUM(G19:G47)</f>
        <v>2000</v>
      </c>
      <c r="H17" s="546">
        <f t="shared" si="0"/>
        <v>8000</v>
      </c>
      <c r="I17" s="546">
        <f t="shared" si="0"/>
        <v>10000</v>
      </c>
      <c r="J17" s="546">
        <f t="shared" si="0"/>
        <v>10000</v>
      </c>
      <c r="K17" s="546">
        <f t="shared" si="0"/>
        <v>5000</v>
      </c>
      <c r="L17" s="546">
        <f t="shared" si="0"/>
        <v>3000</v>
      </c>
      <c r="M17" s="546">
        <f t="shared" si="0"/>
        <v>3000</v>
      </c>
      <c r="N17" s="546">
        <f t="shared" si="0"/>
        <v>2000</v>
      </c>
      <c r="O17" s="546">
        <f t="shared" si="0"/>
        <v>8000</v>
      </c>
      <c r="P17" s="546">
        <f t="shared" si="0"/>
        <v>8000</v>
      </c>
      <c r="Q17" s="551">
        <f t="shared" si="0"/>
        <v>7000</v>
      </c>
      <c r="R17" s="18"/>
      <c r="S17" s="4"/>
      <c r="T17" s="1"/>
      <c r="U17" s="942"/>
      <c r="V17" s="942"/>
      <c r="W17" s="942"/>
      <c r="X17" s="942"/>
      <c r="Y17" s="942"/>
      <c r="Z17" s="942"/>
      <c r="AA17" s="942"/>
      <c r="AB17" s="942"/>
      <c r="AC17" s="942"/>
      <c r="AD17" s="942"/>
      <c r="AE17" s="942"/>
      <c r="AF17" s="942"/>
      <c r="AG17" s="942"/>
      <c r="AH17" s="942"/>
      <c r="AI17" s="942"/>
      <c r="AJ17" s="942"/>
      <c r="AK17" s="942"/>
      <c r="AL17" s="942"/>
      <c r="AM17" s="942"/>
      <c r="AN17" s="942"/>
      <c r="AO17" s="942"/>
      <c r="AP17" s="942"/>
      <c r="AQ17" s="942"/>
      <c r="AR17" s="942"/>
      <c r="AS17" s="942"/>
      <c r="AT17" s="942"/>
      <c r="AU17" s="942"/>
      <c r="AV17" s="942"/>
      <c r="AW17" s="942"/>
    </row>
    <row r="18" spans="1:49" ht="16" x14ac:dyDescent="0.2">
      <c r="A18" s="4"/>
      <c r="B18" s="87"/>
      <c r="C18" s="87"/>
      <c r="D18" s="554" t="s">
        <v>1527</v>
      </c>
      <c r="E18" s="55"/>
      <c r="F18" s="554" t="s">
        <v>244</v>
      </c>
      <c r="G18" s="57"/>
      <c r="H18" s="57"/>
      <c r="I18" s="57"/>
      <c r="J18" s="57"/>
      <c r="K18" s="57"/>
      <c r="L18" s="57"/>
      <c r="M18" s="57"/>
      <c r="N18" s="57"/>
      <c r="O18" s="57"/>
      <c r="P18" s="57"/>
      <c r="Q18" s="57"/>
      <c r="R18" s="18"/>
      <c r="S18" s="4"/>
      <c r="T18" s="1"/>
      <c r="U18" s="942"/>
      <c r="V18" s="942"/>
      <c r="W18" s="942"/>
      <c r="X18" s="942"/>
      <c r="Y18" s="942"/>
      <c r="Z18" s="942"/>
      <c r="AA18" s="942"/>
      <c r="AB18" s="942"/>
      <c r="AC18" s="942"/>
      <c r="AD18" s="942"/>
      <c r="AE18" s="942"/>
      <c r="AF18" s="942"/>
      <c r="AG18" s="942"/>
      <c r="AH18" s="942"/>
      <c r="AI18" s="942"/>
      <c r="AJ18" s="942"/>
      <c r="AK18" s="942"/>
      <c r="AL18" s="942"/>
      <c r="AM18" s="942"/>
      <c r="AN18" s="942"/>
      <c r="AO18" s="942"/>
      <c r="AP18" s="942"/>
      <c r="AQ18" s="942"/>
      <c r="AR18" s="942"/>
      <c r="AS18" s="942"/>
      <c r="AT18" s="942"/>
      <c r="AU18" s="942"/>
      <c r="AV18" s="942"/>
      <c r="AW18" s="942"/>
    </row>
    <row r="19" spans="1:49" ht="16" x14ac:dyDescent="0.2">
      <c r="A19" s="4"/>
      <c r="B19" s="87"/>
      <c r="C19" s="87"/>
      <c r="D19" s="2307"/>
      <c r="E19" s="429">
        <f t="shared" ref="E19:E47" si="1">SUM(F19:Q19)</f>
        <v>0</v>
      </c>
      <c r="F19" s="299"/>
      <c r="G19" s="299"/>
      <c r="H19" s="299"/>
      <c r="I19" s="299"/>
      <c r="J19" s="299"/>
      <c r="K19" s="299"/>
      <c r="L19" s="299"/>
      <c r="M19" s="299"/>
      <c r="N19" s="299"/>
      <c r="O19" s="299"/>
      <c r="P19" s="299"/>
      <c r="Q19" s="299"/>
      <c r="R19" s="18"/>
      <c r="S19" s="4"/>
      <c r="T19" s="1"/>
      <c r="U19" s="942"/>
      <c r="V19" s="942"/>
      <c r="W19" s="942"/>
      <c r="X19" s="942"/>
      <c r="Y19" s="942"/>
      <c r="Z19" s="942"/>
      <c r="AA19" s="942"/>
      <c r="AB19" s="942"/>
      <c r="AC19" s="942"/>
      <c r="AD19" s="942"/>
      <c r="AE19" s="942"/>
      <c r="AF19" s="942"/>
      <c r="AG19" s="942"/>
      <c r="AH19" s="942"/>
      <c r="AI19" s="942"/>
      <c r="AJ19" s="942"/>
      <c r="AK19" s="942"/>
      <c r="AL19" s="942"/>
      <c r="AM19" s="942"/>
      <c r="AN19" s="942"/>
      <c r="AO19" s="942"/>
      <c r="AP19" s="942"/>
      <c r="AQ19" s="942"/>
      <c r="AR19" s="942"/>
      <c r="AS19" s="942"/>
      <c r="AT19" s="942"/>
      <c r="AU19" s="942"/>
      <c r="AV19" s="942"/>
      <c r="AW19" s="942"/>
    </row>
    <row r="20" spans="1:49" ht="16" x14ac:dyDescent="0.15">
      <c r="A20" s="4"/>
      <c r="B20" s="87"/>
      <c r="C20" s="87"/>
      <c r="D20" s="298" t="s">
        <v>1827</v>
      </c>
      <c r="E20" s="429">
        <f t="shared" si="1"/>
        <v>21000</v>
      </c>
      <c r="F20" s="299">
        <v>1000</v>
      </c>
      <c r="G20" s="299">
        <v>1000</v>
      </c>
      <c r="H20" s="299">
        <v>1000</v>
      </c>
      <c r="I20" s="299">
        <v>3000</v>
      </c>
      <c r="J20" s="299">
        <v>3000</v>
      </c>
      <c r="K20" s="299">
        <v>2000</v>
      </c>
      <c r="L20" s="299">
        <v>1000</v>
      </c>
      <c r="M20" s="299">
        <v>1000</v>
      </c>
      <c r="N20" s="299">
        <v>1000</v>
      </c>
      <c r="O20" s="299">
        <v>1000</v>
      </c>
      <c r="P20" s="299">
        <v>1000</v>
      </c>
      <c r="Q20" s="299">
        <v>5000</v>
      </c>
      <c r="R20" s="18"/>
      <c r="S20" s="4"/>
      <c r="T20" s="1"/>
      <c r="U20" s="942"/>
      <c r="V20" s="942"/>
      <c r="W20" s="942"/>
      <c r="X20" s="942"/>
      <c r="Y20" s="942"/>
      <c r="Z20" s="942"/>
      <c r="AA20" s="942"/>
      <c r="AB20" s="942"/>
      <c r="AC20" s="942"/>
      <c r="AD20" s="942"/>
      <c r="AE20" s="942"/>
      <c r="AF20" s="942"/>
      <c r="AG20" s="942"/>
      <c r="AH20" s="942"/>
      <c r="AI20" s="942"/>
      <c r="AJ20" s="942"/>
      <c r="AK20" s="942"/>
      <c r="AL20" s="942"/>
      <c r="AM20" s="942"/>
      <c r="AN20" s="942"/>
      <c r="AO20" s="942"/>
      <c r="AP20" s="942"/>
      <c r="AQ20" s="942"/>
      <c r="AR20" s="942"/>
      <c r="AS20" s="942"/>
      <c r="AT20" s="942"/>
      <c r="AU20" s="942"/>
      <c r="AV20" s="942"/>
      <c r="AW20" s="942"/>
    </row>
    <row r="21" spans="1:49" ht="16" x14ac:dyDescent="0.15">
      <c r="A21" s="4"/>
      <c r="B21" s="87"/>
      <c r="C21" s="87"/>
      <c r="D21" s="298" t="s">
        <v>1828</v>
      </c>
      <c r="E21" s="429">
        <f t="shared" si="1"/>
        <v>18000</v>
      </c>
      <c r="F21" s="299"/>
      <c r="G21" s="299">
        <v>1000</v>
      </c>
      <c r="H21" s="299">
        <v>3000</v>
      </c>
      <c r="I21" s="299">
        <v>3000</v>
      </c>
      <c r="J21" s="299">
        <v>2000</v>
      </c>
      <c r="K21" s="299">
        <v>1000</v>
      </c>
      <c r="L21" s="299"/>
      <c r="M21" s="299"/>
      <c r="N21" s="299">
        <v>1000</v>
      </c>
      <c r="O21" s="299">
        <v>3000</v>
      </c>
      <c r="P21" s="299">
        <v>3000</v>
      </c>
      <c r="Q21" s="299">
        <v>1000</v>
      </c>
      <c r="R21" s="18"/>
      <c r="S21" s="4"/>
      <c r="T21" s="1"/>
      <c r="U21" s="942"/>
      <c r="V21" s="942"/>
      <c r="W21" s="942"/>
      <c r="X21" s="942"/>
      <c r="Y21" s="942"/>
      <c r="Z21" s="942"/>
      <c r="AA21" s="942"/>
      <c r="AB21" s="942"/>
      <c r="AC21" s="942"/>
      <c r="AD21" s="942"/>
      <c r="AE21" s="942"/>
      <c r="AF21" s="942"/>
      <c r="AG21" s="942"/>
      <c r="AH21" s="942"/>
      <c r="AI21" s="942"/>
      <c r="AJ21" s="942"/>
      <c r="AK21" s="942"/>
      <c r="AL21" s="942"/>
      <c r="AM21" s="942"/>
      <c r="AN21" s="942"/>
      <c r="AO21" s="942"/>
      <c r="AP21" s="942"/>
      <c r="AQ21" s="942"/>
      <c r="AR21" s="942"/>
      <c r="AS21" s="942"/>
      <c r="AT21" s="942"/>
      <c r="AU21" s="942"/>
      <c r="AV21" s="942"/>
      <c r="AW21" s="942"/>
    </row>
    <row r="22" spans="1:49" ht="16" x14ac:dyDescent="0.15">
      <c r="A22" s="4"/>
      <c r="B22" s="87"/>
      <c r="C22" s="87"/>
      <c r="D22" s="298" t="s">
        <v>1829</v>
      </c>
      <c r="E22" s="429">
        <f t="shared" si="1"/>
        <v>11000</v>
      </c>
      <c r="F22" s="299"/>
      <c r="G22" s="299"/>
      <c r="H22" s="299">
        <v>2000</v>
      </c>
      <c r="I22" s="299">
        <v>2000</v>
      </c>
      <c r="J22" s="299">
        <v>2000</v>
      </c>
      <c r="K22" s="299"/>
      <c r="L22" s="299"/>
      <c r="M22" s="299"/>
      <c r="N22" s="299"/>
      <c r="O22" s="299">
        <v>2000</v>
      </c>
      <c r="P22" s="299">
        <v>2000</v>
      </c>
      <c r="Q22" s="299">
        <v>1000</v>
      </c>
      <c r="R22" s="18"/>
      <c r="S22" s="4"/>
      <c r="T22" s="1"/>
      <c r="U22" s="942"/>
      <c r="V22" s="942"/>
      <c r="W22" s="942"/>
      <c r="X22" s="942"/>
      <c r="Y22" s="942"/>
      <c r="Z22" s="942"/>
      <c r="AA22" s="942"/>
      <c r="AB22" s="942"/>
      <c r="AC22" s="942"/>
      <c r="AD22" s="942"/>
      <c r="AE22" s="942"/>
      <c r="AF22" s="942"/>
      <c r="AG22" s="942"/>
      <c r="AH22" s="942"/>
      <c r="AI22" s="942"/>
      <c r="AJ22" s="942"/>
      <c r="AK22" s="942"/>
      <c r="AL22" s="942"/>
      <c r="AM22" s="942"/>
      <c r="AN22" s="942"/>
      <c r="AO22" s="942"/>
      <c r="AP22" s="942"/>
      <c r="AQ22" s="942"/>
      <c r="AR22" s="942"/>
      <c r="AS22" s="942"/>
      <c r="AT22" s="942"/>
      <c r="AU22" s="942"/>
      <c r="AV22" s="942"/>
      <c r="AW22" s="942"/>
    </row>
    <row r="23" spans="1:49" ht="16" x14ac:dyDescent="0.15">
      <c r="A23" s="4"/>
      <c r="B23" s="87"/>
      <c r="C23" s="87"/>
      <c r="D23" s="298" t="s">
        <v>1819</v>
      </c>
      <c r="E23" s="429">
        <f t="shared" si="1"/>
        <v>17000</v>
      </c>
      <c r="F23" s="299"/>
      <c r="G23" s="299"/>
      <c r="H23" s="299">
        <v>2000</v>
      </c>
      <c r="I23" s="299">
        <v>2000</v>
      </c>
      <c r="J23" s="299">
        <v>3000</v>
      </c>
      <c r="K23" s="299">
        <v>2000</v>
      </c>
      <c r="L23" s="299">
        <v>2000</v>
      </c>
      <c r="M23" s="299">
        <v>2000</v>
      </c>
      <c r="N23" s="299"/>
      <c r="O23" s="299">
        <v>2000</v>
      </c>
      <c r="P23" s="299">
        <v>2000</v>
      </c>
      <c r="Q23" s="299"/>
      <c r="R23" s="18"/>
      <c r="S23" s="4"/>
      <c r="T23" s="1"/>
      <c r="U23" s="942"/>
      <c r="V23" s="942"/>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2"/>
      <c r="AS23" s="942"/>
      <c r="AT23" s="942"/>
      <c r="AU23" s="942"/>
      <c r="AV23" s="942"/>
      <c r="AW23" s="942"/>
    </row>
    <row r="24" spans="1:49" ht="16" x14ac:dyDescent="0.15">
      <c r="A24" s="4"/>
      <c r="B24" s="87"/>
      <c r="C24" s="87"/>
      <c r="D24" s="298"/>
      <c r="E24" s="429">
        <f t="shared" si="1"/>
        <v>0</v>
      </c>
      <c r="F24" s="299"/>
      <c r="G24" s="299"/>
      <c r="H24" s="299"/>
      <c r="I24" s="299"/>
      <c r="J24" s="299"/>
      <c r="K24" s="299"/>
      <c r="L24" s="299"/>
      <c r="M24" s="299"/>
      <c r="N24" s="299"/>
      <c r="O24" s="299"/>
      <c r="P24" s="299"/>
      <c r="Q24" s="299"/>
      <c r="R24" s="18"/>
      <c r="S24" s="4"/>
      <c r="T24" s="1"/>
      <c r="U24" s="942"/>
      <c r="V24" s="942"/>
      <c r="W24" s="942"/>
      <c r="X24" s="942"/>
      <c r="Y24" s="942"/>
      <c r="Z24" s="942"/>
      <c r="AA24" s="942"/>
      <c r="AB24" s="942"/>
      <c r="AC24" s="942"/>
      <c r="AD24" s="942"/>
      <c r="AE24" s="942"/>
      <c r="AF24" s="942"/>
      <c r="AG24" s="942"/>
      <c r="AH24" s="942"/>
      <c r="AI24" s="942"/>
      <c r="AJ24" s="942"/>
      <c r="AK24" s="942"/>
      <c r="AL24" s="942"/>
      <c r="AM24" s="942"/>
      <c r="AN24" s="942"/>
      <c r="AO24" s="942"/>
      <c r="AP24" s="942"/>
      <c r="AQ24" s="942"/>
      <c r="AR24" s="942"/>
      <c r="AS24" s="942"/>
      <c r="AT24" s="942"/>
      <c r="AU24" s="942"/>
      <c r="AV24" s="942"/>
      <c r="AW24" s="942"/>
    </row>
    <row r="25" spans="1:49" ht="16" x14ac:dyDescent="0.15">
      <c r="A25" s="4"/>
      <c r="B25" s="87"/>
      <c r="C25" s="87"/>
      <c r="D25" s="298"/>
      <c r="E25" s="429">
        <f t="shared" si="1"/>
        <v>0</v>
      </c>
      <c r="F25" s="299"/>
      <c r="G25" s="299"/>
      <c r="H25" s="299"/>
      <c r="I25" s="299"/>
      <c r="J25" s="299"/>
      <c r="K25" s="299"/>
      <c r="L25" s="299"/>
      <c r="M25" s="299"/>
      <c r="N25" s="299"/>
      <c r="O25" s="299"/>
      <c r="P25" s="299"/>
      <c r="Q25" s="299"/>
      <c r="R25" s="18"/>
      <c r="S25" s="4"/>
      <c r="T25" s="1"/>
      <c r="U25" s="942"/>
      <c r="V25" s="942"/>
      <c r="W25" s="942"/>
      <c r="X25" s="942"/>
      <c r="Y25" s="942"/>
      <c r="Z25" s="942"/>
      <c r="AA25" s="942"/>
      <c r="AB25" s="942"/>
      <c r="AC25" s="942"/>
      <c r="AD25" s="942"/>
      <c r="AE25" s="942"/>
      <c r="AF25" s="942"/>
      <c r="AG25" s="942"/>
      <c r="AH25" s="942"/>
      <c r="AI25" s="942"/>
      <c r="AJ25" s="942"/>
      <c r="AK25" s="942"/>
      <c r="AL25" s="942"/>
      <c r="AM25" s="942"/>
      <c r="AN25" s="942"/>
      <c r="AO25" s="942"/>
      <c r="AP25" s="942"/>
      <c r="AQ25" s="942"/>
      <c r="AR25" s="942"/>
      <c r="AS25" s="942"/>
      <c r="AT25" s="942"/>
      <c r="AU25" s="942"/>
      <c r="AV25" s="942"/>
      <c r="AW25" s="942"/>
    </row>
    <row r="26" spans="1:49" ht="16" x14ac:dyDescent="0.15">
      <c r="A26" s="4"/>
      <c r="B26" s="87"/>
      <c r="C26" s="87"/>
      <c r="D26" s="298"/>
      <c r="E26" s="429">
        <f t="shared" si="1"/>
        <v>0</v>
      </c>
      <c r="F26" s="299"/>
      <c r="G26" s="299"/>
      <c r="H26" s="299"/>
      <c r="I26" s="299"/>
      <c r="J26" s="299"/>
      <c r="K26" s="299"/>
      <c r="L26" s="299"/>
      <c r="M26" s="299"/>
      <c r="N26" s="299"/>
      <c r="O26" s="299"/>
      <c r="P26" s="299"/>
      <c r="Q26" s="299"/>
      <c r="R26" s="18"/>
      <c r="S26" s="4"/>
      <c r="T26" s="1"/>
      <c r="U26" s="942"/>
      <c r="V26" s="942"/>
      <c r="W26" s="942"/>
      <c r="X26" s="942"/>
      <c r="Y26" s="942"/>
      <c r="Z26" s="942"/>
      <c r="AA26" s="942"/>
      <c r="AB26" s="942"/>
      <c r="AC26" s="942"/>
      <c r="AD26" s="942"/>
      <c r="AE26" s="942"/>
      <c r="AF26" s="942"/>
      <c r="AG26" s="942"/>
      <c r="AH26" s="942"/>
      <c r="AI26" s="942"/>
      <c r="AJ26" s="942"/>
      <c r="AK26" s="942"/>
      <c r="AL26" s="942"/>
      <c r="AM26" s="942"/>
      <c r="AN26" s="942"/>
      <c r="AO26" s="942"/>
      <c r="AP26" s="942"/>
      <c r="AQ26" s="942"/>
      <c r="AR26" s="942"/>
      <c r="AS26" s="942"/>
      <c r="AT26" s="942"/>
      <c r="AU26" s="942"/>
      <c r="AV26" s="942"/>
      <c r="AW26" s="942"/>
    </row>
    <row r="27" spans="1:49" ht="16" x14ac:dyDescent="0.15">
      <c r="A27" s="4"/>
      <c r="B27" s="87"/>
      <c r="C27" s="87"/>
      <c r="D27" s="298"/>
      <c r="E27" s="429">
        <f t="shared" si="1"/>
        <v>0</v>
      </c>
      <c r="F27" s="299"/>
      <c r="G27" s="299"/>
      <c r="H27" s="299"/>
      <c r="I27" s="299"/>
      <c r="J27" s="299"/>
      <c r="K27" s="299"/>
      <c r="L27" s="299"/>
      <c r="M27" s="299"/>
      <c r="N27" s="299"/>
      <c r="O27" s="299"/>
      <c r="P27" s="299"/>
      <c r="Q27" s="299"/>
      <c r="R27" s="18"/>
      <c r="S27" s="4"/>
      <c r="T27" s="1"/>
      <c r="U27" s="942"/>
      <c r="V27" s="942"/>
      <c r="W27" s="942"/>
      <c r="X27" s="942"/>
      <c r="Y27" s="942"/>
      <c r="Z27" s="942"/>
      <c r="AA27" s="942"/>
      <c r="AB27" s="942"/>
      <c r="AC27" s="942"/>
      <c r="AD27" s="942"/>
      <c r="AE27" s="942"/>
      <c r="AF27" s="942"/>
      <c r="AG27" s="942"/>
      <c r="AH27" s="942"/>
      <c r="AI27" s="942"/>
      <c r="AJ27" s="942"/>
      <c r="AK27" s="942"/>
      <c r="AL27" s="942"/>
      <c r="AM27" s="942"/>
      <c r="AN27" s="942"/>
      <c r="AO27" s="942"/>
      <c r="AP27" s="942"/>
      <c r="AQ27" s="942"/>
      <c r="AR27" s="942"/>
      <c r="AS27" s="942"/>
      <c r="AT27" s="942"/>
      <c r="AU27" s="942"/>
      <c r="AV27" s="942"/>
      <c r="AW27" s="942"/>
    </row>
    <row r="28" spans="1:49" ht="16" x14ac:dyDescent="0.15">
      <c r="A28" s="4"/>
      <c r="B28" s="87"/>
      <c r="C28" s="87"/>
      <c r="D28" s="298"/>
      <c r="E28" s="429">
        <f t="shared" si="1"/>
        <v>0</v>
      </c>
      <c r="F28" s="299"/>
      <c r="G28" s="299"/>
      <c r="H28" s="299"/>
      <c r="I28" s="299"/>
      <c r="J28" s="299"/>
      <c r="K28" s="299"/>
      <c r="L28" s="299"/>
      <c r="M28" s="299"/>
      <c r="N28" s="299"/>
      <c r="O28" s="299"/>
      <c r="P28" s="299"/>
      <c r="Q28" s="299"/>
      <c r="R28" s="18"/>
      <c r="S28" s="4"/>
      <c r="T28" s="1"/>
      <c r="U28" s="942"/>
      <c r="V28" s="942"/>
      <c r="W28" s="942"/>
      <c r="X28" s="942"/>
      <c r="Y28" s="942"/>
      <c r="Z28" s="942"/>
      <c r="AA28" s="942"/>
      <c r="AB28" s="942"/>
      <c r="AC28" s="942"/>
      <c r="AD28" s="942"/>
      <c r="AE28" s="942"/>
      <c r="AF28" s="942"/>
      <c r="AG28" s="942"/>
      <c r="AH28" s="942"/>
      <c r="AI28" s="942"/>
      <c r="AJ28" s="942"/>
      <c r="AK28" s="942"/>
      <c r="AL28" s="942"/>
      <c r="AM28" s="942"/>
      <c r="AN28" s="942"/>
      <c r="AO28" s="942"/>
      <c r="AP28" s="942"/>
      <c r="AQ28" s="942"/>
      <c r="AR28" s="942"/>
      <c r="AS28" s="942"/>
      <c r="AT28" s="942"/>
      <c r="AU28" s="942"/>
      <c r="AV28" s="942"/>
      <c r="AW28" s="942"/>
    </row>
    <row r="29" spans="1:49" ht="16" x14ac:dyDescent="0.15">
      <c r="A29" s="4"/>
      <c r="B29" s="87"/>
      <c r="C29" s="87"/>
      <c r="D29" s="298"/>
      <c r="E29" s="429">
        <f t="shared" si="1"/>
        <v>0</v>
      </c>
      <c r="F29" s="299"/>
      <c r="G29" s="299"/>
      <c r="H29" s="299"/>
      <c r="I29" s="299"/>
      <c r="J29" s="299"/>
      <c r="K29" s="299"/>
      <c r="L29" s="299"/>
      <c r="M29" s="299"/>
      <c r="N29" s="299"/>
      <c r="O29" s="299"/>
      <c r="P29" s="299"/>
      <c r="Q29" s="299"/>
      <c r="R29" s="18"/>
      <c r="S29" s="4"/>
      <c r="T29" s="1"/>
      <c r="U29" s="942"/>
      <c r="V29" s="942"/>
      <c r="W29" s="942"/>
      <c r="X29" s="942"/>
      <c r="Y29" s="942"/>
      <c r="Z29" s="942"/>
      <c r="AA29" s="942"/>
      <c r="AB29" s="942"/>
      <c r="AC29" s="942"/>
      <c r="AD29" s="942"/>
      <c r="AE29" s="942"/>
      <c r="AF29" s="942"/>
      <c r="AG29" s="942"/>
      <c r="AH29" s="942"/>
      <c r="AI29" s="942"/>
      <c r="AJ29" s="942"/>
      <c r="AK29" s="942"/>
      <c r="AL29" s="942"/>
      <c r="AM29" s="942"/>
      <c r="AN29" s="942"/>
      <c r="AO29" s="942"/>
      <c r="AP29" s="942"/>
      <c r="AQ29" s="942"/>
      <c r="AR29" s="942"/>
      <c r="AS29" s="942"/>
      <c r="AT29" s="942"/>
      <c r="AU29" s="942"/>
      <c r="AV29" s="942"/>
      <c r="AW29" s="942"/>
    </row>
    <row r="30" spans="1:49" ht="16" x14ac:dyDescent="0.15">
      <c r="A30" s="4"/>
      <c r="B30" s="87"/>
      <c r="C30" s="87"/>
      <c r="D30" s="298"/>
      <c r="E30" s="429">
        <f t="shared" si="1"/>
        <v>0</v>
      </c>
      <c r="F30" s="299"/>
      <c r="G30" s="299"/>
      <c r="H30" s="299"/>
      <c r="I30" s="299"/>
      <c r="J30" s="299"/>
      <c r="K30" s="299"/>
      <c r="L30" s="299"/>
      <c r="M30" s="299"/>
      <c r="N30" s="299"/>
      <c r="O30" s="299"/>
      <c r="P30" s="299"/>
      <c r="Q30" s="299"/>
      <c r="R30" s="18"/>
      <c r="S30" s="4"/>
      <c r="T30" s="1"/>
      <c r="U30" s="942"/>
      <c r="V30" s="942"/>
      <c r="W30" s="942"/>
      <c r="X30" s="942"/>
      <c r="Y30" s="942"/>
      <c r="Z30" s="942"/>
      <c r="AA30" s="942"/>
      <c r="AB30" s="942"/>
      <c r="AC30" s="942"/>
      <c r="AD30" s="942"/>
      <c r="AE30" s="942"/>
      <c r="AF30" s="942"/>
      <c r="AG30" s="942"/>
      <c r="AH30" s="942"/>
      <c r="AI30" s="942"/>
      <c r="AJ30" s="942"/>
      <c r="AK30" s="942"/>
      <c r="AL30" s="942"/>
      <c r="AM30" s="942"/>
      <c r="AN30" s="942"/>
      <c r="AO30" s="942"/>
      <c r="AP30" s="942"/>
      <c r="AQ30" s="942"/>
      <c r="AR30" s="942"/>
      <c r="AS30" s="942"/>
      <c r="AT30" s="942"/>
      <c r="AU30" s="942"/>
      <c r="AV30" s="942"/>
      <c r="AW30" s="942"/>
    </row>
    <row r="31" spans="1:49" ht="16" x14ac:dyDescent="0.15">
      <c r="A31" s="4"/>
      <c r="B31" s="87"/>
      <c r="C31" s="87"/>
      <c r="D31" s="298"/>
      <c r="E31" s="429">
        <f t="shared" si="1"/>
        <v>0</v>
      </c>
      <c r="F31" s="299"/>
      <c r="G31" s="299"/>
      <c r="H31" s="299"/>
      <c r="I31" s="299"/>
      <c r="J31" s="299"/>
      <c r="K31" s="299"/>
      <c r="L31" s="299"/>
      <c r="M31" s="299"/>
      <c r="N31" s="299"/>
      <c r="O31" s="299"/>
      <c r="P31" s="299"/>
      <c r="Q31" s="299"/>
      <c r="R31" s="18"/>
      <c r="S31" s="4"/>
      <c r="T31" s="1"/>
      <c r="U31" s="942"/>
      <c r="V31" s="942"/>
      <c r="W31" s="942"/>
      <c r="X31" s="942"/>
      <c r="Y31" s="942"/>
      <c r="Z31" s="942"/>
      <c r="AA31" s="942"/>
      <c r="AB31" s="942"/>
      <c r="AC31" s="942"/>
      <c r="AD31" s="942"/>
      <c r="AE31" s="942"/>
      <c r="AF31" s="942"/>
      <c r="AG31" s="942"/>
      <c r="AH31" s="942"/>
      <c r="AI31" s="942"/>
      <c r="AJ31" s="942"/>
      <c r="AK31" s="942"/>
      <c r="AL31" s="942"/>
      <c r="AM31" s="942"/>
      <c r="AN31" s="942"/>
      <c r="AO31" s="942"/>
      <c r="AP31" s="942"/>
      <c r="AQ31" s="942"/>
      <c r="AR31" s="942"/>
      <c r="AS31" s="942"/>
      <c r="AT31" s="942"/>
      <c r="AU31" s="942"/>
      <c r="AV31" s="942"/>
      <c r="AW31" s="942"/>
    </row>
    <row r="32" spans="1:49" ht="16" x14ac:dyDescent="0.15">
      <c r="A32" s="4"/>
      <c r="B32" s="87"/>
      <c r="C32" s="87"/>
      <c r="D32" s="298"/>
      <c r="E32" s="429">
        <f t="shared" si="1"/>
        <v>0</v>
      </c>
      <c r="F32" s="299"/>
      <c r="G32" s="299"/>
      <c r="H32" s="299"/>
      <c r="I32" s="299"/>
      <c r="J32" s="299"/>
      <c r="K32" s="299"/>
      <c r="L32" s="299"/>
      <c r="M32" s="299"/>
      <c r="N32" s="299"/>
      <c r="O32" s="299"/>
      <c r="P32" s="299"/>
      <c r="Q32" s="299"/>
      <c r="R32" s="18"/>
      <c r="S32" s="4"/>
      <c r="T32" s="1"/>
      <c r="U32" s="942"/>
      <c r="V32" s="942"/>
      <c r="W32" s="942"/>
      <c r="X32" s="942"/>
      <c r="Y32" s="942"/>
      <c r="Z32" s="942"/>
      <c r="AA32" s="942"/>
      <c r="AB32" s="942"/>
      <c r="AC32" s="942"/>
      <c r="AD32" s="942"/>
      <c r="AE32" s="942"/>
      <c r="AF32" s="942"/>
      <c r="AG32" s="942"/>
      <c r="AH32" s="942"/>
      <c r="AI32" s="942"/>
      <c r="AJ32" s="942"/>
      <c r="AK32" s="942"/>
      <c r="AL32" s="942"/>
      <c r="AM32" s="942"/>
      <c r="AN32" s="942"/>
      <c r="AO32" s="942"/>
      <c r="AP32" s="942"/>
      <c r="AQ32" s="942"/>
      <c r="AR32" s="942"/>
      <c r="AS32" s="942"/>
      <c r="AT32" s="942"/>
      <c r="AU32" s="942"/>
      <c r="AV32" s="942"/>
      <c r="AW32" s="942"/>
    </row>
    <row r="33" spans="1:49" ht="16" x14ac:dyDescent="0.15">
      <c r="A33" s="4"/>
      <c r="B33" s="87"/>
      <c r="C33" s="87"/>
      <c r="D33" s="298"/>
      <c r="E33" s="429">
        <f t="shared" si="1"/>
        <v>0</v>
      </c>
      <c r="F33" s="299"/>
      <c r="G33" s="299"/>
      <c r="H33" s="299"/>
      <c r="I33" s="299"/>
      <c r="J33" s="299"/>
      <c r="K33" s="299"/>
      <c r="L33" s="299"/>
      <c r="M33" s="299"/>
      <c r="N33" s="299"/>
      <c r="O33" s="299"/>
      <c r="P33" s="299"/>
      <c r="Q33" s="299"/>
      <c r="R33" s="18"/>
      <c r="S33" s="4"/>
      <c r="T33" s="1"/>
      <c r="U33" s="942"/>
      <c r="V33" s="942"/>
      <c r="W33" s="942"/>
      <c r="X33" s="942"/>
      <c r="Y33" s="942"/>
      <c r="Z33" s="942"/>
      <c r="AA33" s="942"/>
      <c r="AB33" s="942"/>
      <c r="AC33" s="942"/>
      <c r="AD33" s="942"/>
      <c r="AE33" s="942"/>
      <c r="AF33" s="942"/>
      <c r="AG33" s="942"/>
      <c r="AH33" s="942"/>
      <c r="AI33" s="942"/>
      <c r="AJ33" s="942"/>
      <c r="AK33" s="942"/>
      <c r="AL33" s="942"/>
      <c r="AM33" s="942"/>
      <c r="AN33" s="942"/>
      <c r="AO33" s="942"/>
      <c r="AP33" s="942"/>
      <c r="AQ33" s="942"/>
      <c r="AR33" s="942"/>
      <c r="AS33" s="942"/>
      <c r="AT33" s="942"/>
      <c r="AU33" s="942"/>
      <c r="AV33" s="942"/>
      <c r="AW33" s="942"/>
    </row>
    <row r="34" spans="1:49" ht="16" x14ac:dyDescent="0.15">
      <c r="A34" s="4"/>
      <c r="B34" s="87"/>
      <c r="C34" s="87"/>
      <c r="D34" s="298"/>
      <c r="E34" s="429">
        <f t="shared" si="1"/>
        <v>0</v>
      </c>
      <c r="F34" s="299"/>
      <c r="G34" s="299"/>
      <c r="H34" s="299"/>
      <c r="I34" s="299"/>
      <c r="J34" s="299"/>
      <c r="K34" s="299"/>
      <c r="L34" s="299"/>
      <c r="M34" s="299"/>
      <c r="N34" s="299"/>
      <c r="O34" s="299"/>
      <c r="P34" s="299"/>
      <c r="Q34" s="299"/>
      <c r="R34" s="18"/>
      <c r="S34" s="4"/>
      <c r="T34" s="1"/>
      <c r="U34" s="942"/>
      <c r="V34" s="942"/>
      <c r="W34" s="942"/>
      <c r="X34" s="942"/>
      <c r="Y34" s="942"/>
      <c r="Z34" s="942"/>
      <c r="AA34" s="942"/>
      <c r="AB34" s="942"/>
      <c r="AC34" s="942"/>
      <c r="AD34" s="942"/>
      <c r="AE34" s="942"/>
      <c r="AF34" s="942"/>
      <c r="AG34" s="942"/>
      <c r="AH34" s="942"/>
      <c r="AI34" s="942"/>
      <c r="AJ34" s="942"/>
      <c r="AK34" s="942"/>
      <c r="AL34" s="942"/>
      <c r="AM34" s="942"/>
      <c r="AN34" s="942"/>
      <c r="AO34" s="942"/>
      <c r="AP34" s="942"/>
      <c r="AQ34" s="942"/>
      <c r="AR34" s="942"/>
      <c r="AS34" s="942"/>
      <c r="AT34" s="942"/>
      <c r="AU34" s="942"/>
      <c r="AV34" s="942"/>
      <c r="AW34" s="942"/>
    </row>
    <row r="35" spans="1:49" ht="16" x14ac:dyDescent="0.15">
      <c r="A35" s="4"/>
      <c r="B35" s="87"/>
      <c r="C35" s="87"/>
      <c r="D35" s="298"/>
      <c r="E35" s="429">
        <f t="shared" si="1"/>
        <v>0</v>
      </c>
      <c r="F35" s="299"/>
      <c r="G35" s="299"/>
      <c r="H35" s="299"/>
      <c r="I35" s="299"/>
      <c r="J35" s="299"/>
      <c r="K35" s="299"/>
      <c r="L35" s="299"/>
      <c r="M35" s="299"/>
      <c r="N35" s="299"/>
      <c r="O35" s="299"/>
      <c r="P35" s="299"/>
      <c r="Q35" s="299"/>
      <c r="R35" s="18"/>
      <c r="S35" s="4"/>
      <c r="T35" s="1"/>
      <c r="U35" s="942"/>
      <c r="V35" s="942"/>
      <c r="W35" s="942"/>
      <c r="X35" s="942"/>
      <c r="Y35" s="942"/>
      <c r="Z35" s="942"/>
      <c r="AA35" s="942"/>
      <c r="AB35" s="942"/>
      <c r="AC35" s="942"/>
      <c r="AD35" s="942"/>
      <c r="AE35" s="942"/>
      <c r="AF35" s="942"/>
      <c r="AG35" s="942"/>
      <c r="AH35" s="942"/>
      <c r="AI35" s="942"/>
      <c r="AJ35" s="942"/>
      <c r="AK35" s="942"/>
      <c r="AL35" s="942"/>
      <c r="AM35" s="942"/>
      <c r="AN35" s="942"/>
      <c r="AO35" s="942"/>
      <c r="AP35" s="942"/>
      <c r="AQ35" s="942"/>
      <c r="AR35" s="942"/>
      <c r="AS35" s="942"/>
      <c r="AT35" s="942"/>
      <c r="AU35" s="942"/>
      <c r="AV35" s="942"/>
      <c r="AW35" s="942"/>
    </row>
    <row r="36" spans="1:49" ht="16" x14ac:dyDescent="0.15">
      <c r="A36" s="4"/>
      <c r="B36" s="87"/>
      <c r="C36" s="87"/>
      <c r="D36" s="298"/>
      <c r="E36" s="429">
        <f t="shared" si="1"/>
        <v>0</v>
      </c>
      <c r="F36" s="299"/>
      <c r="G36" s="299"/>
      <c r="H36" s="299"/>
      <c r="I36" s="299"/>
      <c r="J36" s="299"/>
      <c r="K36" s="299"/>
      <c r="L36" s="299"/>
      <c r="M36" s="299"/>
      <c r="N36" s="299"/>
      <c r="O36" s="299"/>
      <c r="P36" s="299"/>
      <c r="Q36" s="299"/>
      <c r="R36" s="18"/>
      <c r="S36" s="4"/>
      <c r="T36" s="1"/>
      <c r="U36" s="942"/>
      <c r="V36" s="942"/>
      <c r="W36" s="942"/>
      <c r="X36" s="942"/>
      <c r="Y36" s="942"/>
      <c r="Z36" s="942"/>
      <c r="AA36" s="942"/>
      <c r="AB36" s="942"/>
      <c r="AC36" s="942"/>
      <c r="AD36" s="942"/>
      <c r="AE36" s="942"/>
      <c r="AF36" s="942"/>
      <c r="AG36" s="942"/>
      <c r="AH36" s="942"/>
      <c r="AI36" s="942"/>
      <c r="AJ36" s="942"/>
      <c r="AK36" s="942"/>
      <c r="AL36" s="942"/>
      <c r="AM36" s="942"/>
      <c r="AN36" s="942"/>
      <c r="AO36" s="942"/>
      <c r="AP36" s="942"/>
      <c r="AQ36" s="942"/>
      <c r="AR36" s="942"/>
      <c r="AS36" s="942"/>
      <c r="AT36" s="942"/>
      <c r="AU36" s="942"/>
      <c r="AV36" s="942"/>
      <c r="AW36" s="942"/>
    </row>
    <row r="37" spans="1:49" ht="16" x14ac:dyDescent="0.15">
      <c r="A37" s="4"/>
      <c r="B37" s="87"/>
      <c r="C37" s="87"/>
      <c r="D37" s="298"/>
      <c r="E37" s="429">
        <f t="shared" si="1"/>
        <v>0</v>
      </c>
      <c r="F37" s="299"/>
      <c r="G37" s="299"/>
      <c r="H37" s="299"/>
      <c r="I37" s="299"/>
      <c r="J37" s="299"/>
      <c r="K37" s="299"/>
      <c r="L37" s="299"/>
      <c r="M37" s="299"/>
      <c r="N37" s="299"/>
      <c r="O37" s="299"/>
      <c r="P37" s="299"/>
      <c r="Q37" s="299"/>
      <c r="R37" s="18"/>
      <c r="S37" s="4"/>
      <c r="T37" s="1"/>
      <c r="U37" s="942"/>
      <c r="V37" s="942"/>
      <c r="W37" s="942"/>
      <c r="X37" s="942"/>
      <c r="Y37" s="942"/>
      <c r="Z37" s="942"/>
      <c r="AA37" s="942"/>
      <c r="AB37" s="942"/>
      <c r="AC37" s="942"/>
      <c r="AD37" s="942"/>
      <c r="AE37" s="942"/>
      <c r="AF37" s="942"/>
      <c r="AG37" s="942"/>
      <c r="AH37" s="942"/>
      <c r="AI37" s="942"/>
      <c r="AJ37" s="942"/>
      <c r="AK37" s="942"/>
      <c r="AL37" s="942"/>
      <c r="AM37" s="942"/>
      <c r="AN37" s="942"/>
      <c r="AO37" s="942"/>
      <c r="AP37" s="942"/>
      <c r="AQ37" s="942"/>
      <c r="AR37" s="942"/>
      <c r="AS37" s="942"/>
      <c r="AT37" s="942"/>
      <c r="AU37" s="942"/>
      <c r="AV37" s="942"/>
      <c r="AW37" s="942"/>
    </row>
    <row r="38" spans="1:49" ht="16" x14ac:dyDescent="0.15">
      <c r="A38" s="4"/>
      <c r="B38" s="87"/>
      <c r="C38" s="87"/>
      <c r="D38" s="298"/>
      <c r="E38" s="429">
        <f t="shared" si="1"/>
        <v>0</v>
      </c>
      <c r="F38" s="299"/>
      <c r="G38" s="299"/>
      <c r="H38" s="299"/>
      <c r="I38" s="299"/>
      <c r="J38" s="299"/>
      <c r="K38" s="299"/>
      <c r="L38" s="299"/>
      <c r="M38" s="299"/>
      <c r="N38" s="299"/>
      <c r="O38" s="299"/>
      <c r="P38" s="299"/>
      <c r="Q38" s="299"/>
      <c r="R38" s="18"/>
      <c r="S38" s="4"/>
      <c r="T38" s="1"/>
      <c r="U38" s="942"/>
      <c r="V38" s="942"/>
      <c r="W38" s="942"/>
      <c r="X38" s="942"/>
      <c r="Y38" s="942"/>
      <c r="Z38" s="942"/>
      <c r="AA38" s="942"/>
      <c r="AB38" s="942"/>
      <c r="AC38" s="942"/>
      <c r="AD38" s="942"/>
      <c r="AE38" s="942"/>
      <c r="AF38" s="942"/>
      <c r="AG38" s="942"/>
      <c r="AH38" s="942"/>
      <c r="AI38" s="942"/>
      <c r="AJ38" s="942"/>
      <c r="AK38" s="942"/>
      <c r="AL38" s="942"/>
      <c r="AM38" s="942"/>
      <c r="AN38" s="942"/>
      <c r="AO38" s="942"/>
      <c r="AP38" s="942"/>
      <c r="AQ38" s="942"/>
      <c r="AR38" s="942"/>
      <c r="AS38" s="942"/>
      <c r="AT38" s="942"/>
      <c r="AU38" s="942"/>
      <c r="AV38" s="942"/>
      <c r="AW38" s="942"/>
    </row>
    <row r="39" spans="1:49" ht="16" x14ac:dyDescent="0.15">
      <c r="A39" s="4"/>
      <c r="B39" s="87"/>
      <c r="C39" s="87"/>
      <c r="D39" s="298"/>
      <c r="E39" s="429">
        <f t="shared" si="1"/>
        <v>0</v>
      </c>
      <c r="F39" s="299"/>
      <c r="G39" s="299"/>
      <c r="H39" s="299"/>
      <c r="I39" s="299"/>
      <c r="J39" s="299"/>
      <c r="K39" s="299"/>
      <c r="L39" s="299"/>
      <c r="M39" s="299"/>
      <c r="N39" s="299"/>
      <c r="O39" s="299"/>
      <c r="P39" s="299"/>
      <c r="Q39" s="299"/>
      <c r="R39" s="18"/>
      <c r="S39" s="4"/>
      <c r="T39" s="1"/>
      <c r="U39" s="942"/>
      <c r="V39" s="942"/>
      <c r="W39" s="942"/>
      <c r="X39" s="942"/>
      <c r="Y39" s="942"/>
      <c r="Z39" s="942"/>
      <c r="AA39" s="942"/>
      <c r="AB39" s="942"/>
      <c r="AC39" s="942"/>
      <c r="AD39" s="942"/>
      <c r="AE39" s="942"/>
      <c r="AF39" s="942"/>
      <c r="AG39" s="942"/>
      <c r="AH39" s="942"/>
      <c r="AI39" s="942"/>
      <c r="AJ39" s="942"/>
      <c r="AK39" s="942"/>
      <c r="AL39" s="942"/>
      <c r="AM39" s="942"/>
      <c r="AN39" s="942"/>
      <c r="AO39" s="942"/>
      <c r="AP39" s="942"/>
      <c r="AQ39" s="942"/>
      <c r="AR39" s="942"/>
      <c r="AS39" s="942"/>
      <c r="AT39" s="942"/>
      <c r="AU39" s="942"/>
      <c r="AV39" s="942"/>
      <c r="AW39" s="942"/>
    </row>
    <row r="40" spans="1:49" ht="16" x14ac:dyDescent="0.15">
      <c r="A40" s="4"/>
      <c r="B40" s="87"/>
      <c r="C40" s="87"/>
      <c r="D40" s="298"/>
      <c r="E40" s="429">
        <f t="shared" si="1"/>
        <v>0</v>
      </c>
      <c r="F40" s="299"/>
      <c r="G40" s="299"/>
      <c r="H40" s="299"/>
      <c r="I40" s="299"/>
      <c r="J40" s="299"/>
      <c r="K40" s="299"/>
      <c r="L40" s="299"/>
      <c r="M40" s="299"/>
      <c r="N40" s="299"/>
      <c r="O40" s="299"/>
      <c r="P40" s="299"/>
      <c r="Q40" s="299"/>
      <c r="R40" s="18"/>
      <c r="S40" s="4"/>
      <c r="T40" s="1"/>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c r="AT40" s="942"/>
      <c r="AU40" s="942"/>
      <c r="AV40" s="942"/>
      <c r="AW40" s="942"/>
    </row>
    <row r="41" spans="1:49" ht="16" x14ac:dyDescent="0.15">
      <c r="A41" s="4"/>
      <c r="B41" s="87"/>
      <c r="C41" s="87"/>
      <c r="D41" s="298"/>
      <c r="E41" s="429">
        <f t="shared" si="1"/>
        <v>0</v>
      </c>
      <c r="F41" s="299"/>
      <c r="G41" s="299"/>
      <c r="H41" s="299"/>
      <c r="I41" s="299"/>
      <c r="J41" s="299"/>
      <c r="K41" s="299"/>
      <c r="L41" s="299"/>
      <c r="M41" s="299"/>
      <c r="N41" s="299"/>
      <c r="O41" s="299"/>
      <c r="P41" s="299"/>
      <c r="Q41" s="299"/>
      <c r="R41" s="18"/>
      <c r="S41" s="4"/>
      <c r="T41" s="1"/>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c r="AT41" s="942"/>
      <c r="AU41" s="942"/>
      <c r="AV41" s="942"/>
      <c r="AW41" s="942"/>
    </row>
    <row r="42" spans="1:49" ht="16" x14ac:dyDescent="0.15">
      <c r="A42" s="4"/>
      <c r="B42" s="87"/>
      <c r="C42" s="87"/>
      <c r="D42" s="298"/>
      <c r="E42" s="429">
        <f t="shared" si="1"/>
        <v>0</v>
      </c>
      <c r="F42" s="299"/>
      <c r="G42" s="299"/>
      <c r="H42" s="299"/>
      <c r="I42" s="299"/>
      <c r="J42" s="299"/>
      <c r="K42" s="299"/>
      <c r="L42" s="299"/>
      <c r="M42" s="299"/>
      <c r="N42" s="299"/>
      <c r="O42" s="299"/>
      <c r="P42" s="299"/>
      <c r="Q42" s="299"/>
      <c r="R42" s="18"/>
      <c r="S42" s="4"/>
      <c r="T42" s="1"/>
      <c r="U42" s="942"/>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2"/>
      <c r="AR42" s="942"/>
      <c r="AS42" s="942"/>
      <c r="AT42" s="942"/>
      <c r="AU42" s="942"/>
      <c r="AV42" s="942"/>
      <c r="AW42" s="942"/>
    </row>
    <row r="43" spans="1:49" ht="16" x14ac:dyDescent="0.15">
      <c r="A43" s="4"/>
      <c r="B43" s="87"/>
      <c r="C43" s="87"/>
      <c r="D43" s="298"/>
      <c r="E43" s="429">
        <f t="shared" si="1"/>
        <v>0</v>
      </c>
      <c r="F43" s="299"/>
      <c r="G43" s="299"/>
      <c r="H43" s="299"/>
      <c r="I43" s="299"/>
      <c r="J43" s="299"/>
      <c r="K43" s="299"/>
      <c r="L43" s="299"/>
      <c r="M43" s="299"/>
      <c r="N43" s="299"/>
      <c r="O43" s="299"/>
      <c r="P43" s="299"/>
      <c r="Q43" s="299"/>
      <c r="R43" s="18"/>
      <c r="S43" s="4"/>
      <c r="T43" s="1"/>
      <c r="U43" s="942"/>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2"/>
      <c r="AR43" s="942"/>
      <c r="AS43" s="942"/>
      <c r="AT43" s="942"/>
      <c r="AU43" s="942"/>
      <c r="AV43" s="942"/>
      <c r="AW43" s="942"/>
    </row>
    <row r="44" spans="1:49" ht="16" x14ac:dyDescent="0.15">
      <c r="A44" s="4"/>
      <c r="B44" s="87"/>
      <c r="C44" s="87"/>
      <c r="D44" s="298"/>
      <c r="E44" s="429">
        <f t="shared" si="1"/>
        <v>0</v>
      </c>
      <c r="F44" s="299"/>
      <c r="G44" s="299"/>
      <c r="H44" s="299"/>
      <c r="I44" s="299"/>
      <c r="J44" s="299"/>
      <c r="K44" s="299"/>
      <c r="L44" s="299"/>
      <c r="M44" s="299"/>
      <c r="N44" s="299"/>
      <c r="O44" s="299"/>
      <c r="P44" s="299"/>
      <c r="Q44" s="299"/>
      <c r="R44" s="18"/>
      <c r="S44" s="4"/>
      <c r="T44" s="1"/>
      <c r="U44" s="942"/>
      <c r="V44" s="942"/>
      <c r="W44" s="942"/>
      <c r="X44" s="942"/>
      <c r="Y44" s="942"/>
      <c r="Z44" s="942"/>
      <c r="AA44" s="942"/>
      <c r="AB44" s="942"/>
      <c r="AC44" s="942"/>
      <c r="AD44" s="942"/>
      <c r="AE44" s="942"/>
      <c r="AF44" s="942"/>
      <c r="AG44" s="942"/>
      <c r="AH44" s="942"/>
      <c r="AI44" s="942"/>
      <c r="AJ44" s="942"/>
      <c r="AK44" s="942"/>
      <c r="AL44" s="942"/>
      <c r="AM44" s="942"/>
      <c r="AN44" s="942"/>
      <c r="AO44" s="942"/>
      <c r="AP44" s="942"/>
      <c r="AQ44" s="942"/>
      <c r="AR44" s="942"/>
      <c r="AS44" s="942"/>
      <c r="AT44" s="942"/>
      <c r="AU44" s="942"/>
      <c r="AV44" s="942"/>
      <c r="AW44" s="942"/>
    </row>
    <row r="45" spans="1:49" ht="16" x14ac:dyDescent="0.15">
      <c r="A45" s="4"/>
      <c r="B45" s="87"/>
      <c r="C45" s="87"/>
      <c r="D45" s="298"/>
      <c r="E45" s="429">
        <f t="shared" si="1"/>
        <v>0</v>
      </c>
      <c r="F45" s="299"/>
      <c r="G45" s="299"/>
      <c r="H45" s="299"/>
      <c r="I45" s="299"/>
      <c r="J45" s="299"/>
      <c r="K45" s="299"/>
      <c r="L45" s="299"/>
      <c r="M45" s="299"/>
      <c r="N45" s="299"/>
      <c r="O45" s="299"/>
      <c r="P45" s="299"/>
      <c r="Q45" s="299"/>
      <c r="R45" s="18"/>
      <c r="S45" s="4"/>
      <c r="T45" s="1"/>
      <c r="U45" s="942"/>
      <c r="V45" s="942"/>
      <c r="W45" s="942"/>
      <c r="X45" s="942"/>
      <c r="Y45" s="942"/>
      <c r="Z45" s="942"/>
      <c r="AA45" s="942"/>
      <c r="AB45" s="942"/>
      <c r="AC45" s="942"/>
      <c r="AD45" s="942"/>
      <c r="AE45" s="942"/>
      <c r="AF45" s="942"/>
      <c r="AG45" s="942"/>
      <c r="AH45" s="942"/>
      <c r="AI45" s="942"/>
      <c r="AJ45" s="942"/>
      <c r="AK45" s="942"/>
      <c r="AL45" s="942"/>
      <c r="AM45" s="942"/>
      <c r="AN45" s="942"/>
      <c r="AO45" s="942"/>
      <c r="AP45" s="942"/>
      <c r="AQ45" s="942"/>
      <c r="AR45" s="942"/>
      <c r="AS45" s="942"/>
      <c r="AT45" s="942"/>
      <c r="AU45" s="942"/>
      <c r="AV45" s="942"/>
      <c r="AW45" s="942"/>
    </row>
    <row r="46" spans="1:49" ht="16" x14ac:dyDescent="0.15">
      <c r="A46" s="4"/>
      <c r="B46" s="87"/>
      <c r="C46" s="87"/>
      <c r="D46" s="298"/>
      <c r="E46" s="429">
        <f t="shared" si="1"/>
        <v>0</v>
      </c>
      <c r="F46" s="299"/>
      <c r="G46" s="299">
        <f>+F46</f>
        <v>0</v>
      </c>
      <c r="H46" s="299"/>
      <c r="I46" s="299"/>
      <c r="J46" s="299"/>
      <c r="K46" s="299"/>
      <c r="L46" s="299"/>
      <c r="M46" s="299"/>
      <c r="N46" s="299"/>
      <c r="O46" s="299"/>
      <c r="P46" s="299"/>
      <c r="Q46" s="299"/>
      <c r="R46" s="18"/>
      <c r="S46" s="4"/>
      <c r="T46" s="1"/>
      <c r="U46" s="942"/>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2"/>
      <c r="AR46" s="942"/>
      <c r="AS46" s="942"/>
      <c r="AT46" s="942"/>
      <c r="AU46" s="942"/>
      <c r="AV46" s="942"/>
      <c r="AW46" s="942"/>
    </row>
    <row r="47" spans="1:49" ht="16" x14ac:dyDescent="0.15">
      <c r="A47" s="4"/>
      <c r="B47" s="87"/>
      <c r="C47" s="87"/>
      <c r="D47" s="298"/>
      <c r="E47" s="429">
        <f t="shared" si="1"/>
        <v>0</v>
      </c>
      <c r="F47" s="299"/>
      <c r="G47" s="299">
        <f t="shared" ref="G47:Q47" si="2">+F47</f>
        <v>0</v>
      </c>
      <c r="H47" s="299">
        <f t="shared" si="2"/>
        <v>0</v>
      </c>
      <c r="I47" s="299">
        <f t="shared" si="2"/>
        <v>0</v>
      </c>
      <c r="J47" s="299">
        <f t="shared" si="2"/>
        <v>0</v>
      </c>
      <c r="K47" s="299">
        <f t="shared" si="2"/>
        <v>0</v>
      </c>
      <c r="L47" s="299">
        <f t="shared" si="2"/>
        <v>0</v>
      </c>
      <c r="M47" s="299">
        <f t="shared" si="2"/>
        <v>0</v>
      </c>
      <c r="N47" s="299">
        <f t="shared" si="2"/>
        <v>0</v>
      </c>
      <c r="O47" s="299">
        <f t="shared" si="2"/>
        <v>0</v>
      </c>
      <c r="P47" s="299">
        <f t="shared" si="2"/>
        <v>0</v>
      </c>
      <c r="Q47" s="299">
        <f t="shared" si="2"/>
        <v>0</v>
      </c>
      <c r="R47" s="18"/>
      <c r="S47" s="4"/>
      <c r="T47" s="1"/>
      <c r="U47" s="942"/>
      <c r="V47" s="942"/>
      <c r="W47" s="942"/>
      <c r="X47" s="942"/>
      <c r="Y47" s="942"/>
      <c r="Z47" s="942"/>
      <c r="AA47" s="942"/>
      <c r="AB47" s="942"/>
      <c r="AC47" s="942"/>
      <c r="AD47" s="942"/>
      <c r="AE47" s="942"/>
      <c r="AF47" s="942"/>
      <c r="AG47" s="942"/>
      <c r="AH47" s="942"/>
      <c r="AI47" s="942"/>
      <c r="AJ47" s="942"/>
      <c r="AK47" s="942"/>
      <c r="AL47" s="942"/>
      <c r="AM47" s="942"/>
      <c r="AN47" s="942"/>
      <c r="AO47" s="942"/>
      <c r="AP47" s="942"/>
      <c r="AQ47" s="942"/>
      <c r="AR47" s="942"/>
      <c r="AS47" s="942"/>
      <c r="AT47" s="942"/>
      <c r="AU47" s="942"/>
      <c r="AV47" s="942"/>
      <c r="AW47" s="942"/>
    </row>
    <row r="48" spans="1:49" ht="18" customHeight="1" x14ac:dyDescent="0.15">
      <c r="A48" s="4"/>
      <c r="B48" s="87"/>
      <c r="C48" s="87"/>
      <c r="D48" s="2372" t="s">
        <v>1536</v>
      </c>
      <c r="E48" s="2372"/>
      <c r="F48" s="253"/>
      <c r="G48" s="253"/>
      <c r="H48" s="50"/>
      <c r="I48" s="44"/>
      <c r="J48" s="44"/>
      <c r="K48" s="44"/>
      <c r="L48" s="44"/>
      <c r="M48" s="56"/>
      <c r="N48" s="56"/>
      <c r="O48" s="44"/>
      <c r="P48" s="44"/>
      <c r="Q48" s="44"/>
      <c r="R48" s="18"/>
      <c r="S48" s="4"/>
      <c r="T48" s="1"/>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c r="AT48" s="942"/>
      <c r="AU48" s="942"/>
      <c r="AV48" s="942"/>
      <c r="AW48" s="942"/>
    </row>
    <row r="49" spans="1:49" ht="12" customHeight="1" thickBot="1" x14ac:dyDescent="0.2">
      <c r="A49" s="4"/>
      <c r="B49" s="87"/>
      <c r="C49" s="87"/>
      <c r="D49" s="44"/>
      <c r="E49" s="18"/>
      <c r="F49" s="44"/>
      <c r="G49" s="44"/>
      <c r="H49" s="44"/>
      <c r="I49" s="44"/>
      <c r="J49" s="44"/>
      <c r="K49" s="44"/>
      <c r="L49" s="44"/>
      <c r="M49" s="44"/>
      <c r="N49" s="44"/>
      <c r="O49" s="44"/>
      <c r="P49" s="44"/>
      <c r="Q49" s="44"/>
      <c r="R49" s="18"/>
      <c r="S49" s="4"/>
      <c r="T49" s="1"/>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c r="AT49" s="942"/>
      <c r="AU49" s="942"/>
      <c r="AV49" s="942"/>
      <c r="AW49" s="942"/>
    </row>
    <row r="50" spans="1:49" ht="17" customHeight="1" thickBot="1" x14ac:dyDescent="0.2">
      <c r="A50" s="4"/>
      <c r="B50" s="87"/>
      <c r="C50" s="548" t="s">
        <v>1561</v>
      </c>
      <c r="D50" s="2361" t="s">
        <v>1525</v>
      </c>
      <c r="E50" s="2363"/>
      <c r="F50" s="552"/>
      <c r="G50" s="45" t="s">
        <v>1697</v>
      </c>
      <c r="H50" s="44"/>
      <c r="I50" s="44"/>
      <c r="J50" s="44"/>
      <c r="K50" s="44"/>
      <c r="L50" s="44"/>
      <c r="M50" s="44"/>
      <c r="N50" s="44"/>
      <c r="O50" s="44"/>
      <c r="P50" s="44"/>
      <c r="Q50" s="44"/>
      <c r="R50" s="18"/>
      <c r="S50" s="4"/>
      <c r="T50" s="1"/>
      <c r="U50" s="942"/>
      <c r="V50" s="942"/>
      <c r="W50" s="942"/>
      <c r="X50" s="942"/>
      <c r="Y50" s="942"/>
      <c r="Z50" s="942"/>
      <c r="AA50" s="942"/>
      <c r="AB50" s="942"/>
      <c r="AC50" s="942"/>
      <c r="AD50" s="942"/>
      <c r="AE50" s="942"/>
      <c r="AF50" s="942"/>
      <c r="AG50" s="942"/>
      <c r="AH50" s="942"/>
      <c r="AI50" s="942"/>
      <c r="AJ50" s="942"/>
      <c r="AK50" s="942"/>
      <c r="AL50" s="942"/>
      <c r="AM50" s="942"/>
      <c r="AN50" s="942"/>
      <c r="AO50" s="942"/>
      <c r="AP50" s="942"/>
      <c r="AQ50" s="942"/>
      <c r="AR50" s="942"/>
      <c r="AS50" s="942"/>
      <c r="AT50" s="942"/>
      <c r="AU50" s="942"/>
      <c r="AV50" s="942"/>
      <c r="AW50" s="942"/>
    </row>
    <row r="51" spans="1:49" ht="12" customHeight="1" thickBot="1" x14ac:dyDescent="0.25">
      <c r="A51" s="4"/>
      <c r="B51" s="88"/>
      <c r="C51" s="88"/>
      <c r="D51" s="18"/>
      <c r="E51" s="18"/>
      <c r="F51" s="18"/>
      <c r="G51" s="18"/>
      <c r="H51" s="18"/>
      <c r="I51" s="18"/>
      <c r="J51" s="18"/>
      <c r="K51" s="18"/>
      <c r="L51" s="18"/>
      <c r="M51" s="18"/>
      <c r="N51" s="18"/>
      <c r="O51" s="18"/>
      <c r="P51" s="18"/>
      <c r="Q51" s="18"/>
      <c r="R51" s="18"/>
      <c r="S51" s="4"/>
      <c r="T51" s="1"/>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c r="AU51" s="942"/>
      <c r="AV51" s="942"/>
      <c r="AW51" s="942"/>
    </row>
    <row r="52" spans="1:49" ht="19" thickBot="1" x14ac:dyDescent="0.25">
      <c r="A52" s="4"/>
      <c r="B52" s="88"/>
      <c r="C52" s="548" t="s">
        <v>261</v>
      </c>
      <c r="D52" s="2361" t="s">
        <v>551</v>
      </c>
      <c r="E52" s="2362"/>
      <c r="F52" s="2363"/>
      <c r="G52" s="18"/>
      <c r="H52" s="44"/>
      <c r="I52" s="44"/>
      <c r="J52" s="44"/>
      <c r="K52" s="44"/>
      <c r="L52" s="18"/>
      <c r="M52" s="18"/>
      <c r="N52" s="18"/>
      <c r="O52" s="18"/>
      <c r="P52" s="18"/>
      <c r="Q52" s="18"/>
      <c r="R52" s="18"/>
      <c r="S52" s="4"/>
      <c r="T52" s="1"/>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c r="AU52" s="942"/>
      <c r="AV52" s="942"/>
      <c r="AW52" s="942"/>
    </row>
    <row r="53" spans="1:49" ht="5" customHeight="1" x14ac:dyDescent="0.2">
      <c r="A53" s="4"/>
      <c r="B53" s="88"/>
      <c r="C53" s="301"/>
      <c r="D53" s="306"/>
      <c r="E53" s="46"/>
      <c r="F53" s="305"/>
      <c r="G53" s="305"/>
      <c r="H53" s="44"/>
      <c r="I53" s="44"/>
      <c r="J53" s="44"/>
      <c r="K53" s="44"/>
      <c r="L53" s="18"/>
      <c r="M53" s="18"/>
      <c r="N53" s="18"/>
      <c r="O53" s="18"/>
      <c r="P53" s="18"/>
      <c r="Q53" s="18"/>
      <c r="R53" s="18"/>
      <c r="S53" s="4"/>
      <c r="T53" s="1"/>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c r="AU53" s="942"/>
      <c r="AV53" s="942"/>
      <c r="AW53" s="942"/>
    </row>
    <row r="54" spans="1:49" ht="16" x14ac:dyDescent="0.2">
      <c r="A54" s="4"/>
      <c r="B54" s="88"/>
      <c r="C54" s="44"/>
      <c r="D54" s="303"/>
      <c r="E54" s="553" t="s">
        <v>552</v>
      </c>
      <c r="F54" s="553" t="s">
        <v>415</v>
      </c>
      <c r="G54" s="553" t="s">
        <v>1627</v>
      </c>
      <c r="H54" s="553" t="s">
        <v>550</v>
      </c>
      <c r="I54" s="553" t="s">
        <v>553</v>
      </c>
      <c r="J54" s="553" t="s">
        <v>548</v>
      </c>
      <c r="K54" s="553" t="s">
        <v>549</v>
      </c>
      <c r="L54" s="18"/>
      <c r="M54" s="18"/>
      <c r="N54" s="18"/>
      <c r="O54" s="18"/>
      <c r="P54" s="18"/>
      <c r="Q54" s="18"/>
      <c r="R54" s="18"/>
      <c r="S54" s="4"/>
      <c r="T54" s="1" t="s">
        <v>871</v>
      </c>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c r="AT54" s="942"/>
      <c r="AU54" s="942"/>
      <c r="AV54" s="942"/>
      <c r="AW54" s="942"/>
    </row>
    <row r="55" spans="1:49" ht="18" x14ac:dyDescent="0.2">
      <c r="A55" s="4"/>
      <c r="B55" s="88"/>
      <c r="C55" s="301"/>
      <c r="D55" s="397" t="s">
        <v>1517</v>
      </c>
      <c r="E55" s="398">
        <v>1</v>
      </c>
      <c r="F55" s="399">
        <f>IF(I55=0,0,G55/I55)</f>
        <v>0</v>
      </c>
      <c r="G55" s="400">
        <f>SUM(G57:G85)</f>
        <v>67000</v>
      </c>
      <c r="H55" s="400"/>
      <c r="I55" s="400">
        <f>SUM(I57:I85)</f>
        <v>0</v>
      </c>
      <c r="J55" s="400">
        <f>SUM(J57:J85)</f>
        <v>67000</v>
      </c>
      <c r="K55" s="401"/>
      <c r="L55" s="2381">
        <f>IF(T56&gt;0,T54,0)</f>
        <v>0</v>
      </c>
      <c r="M55" s="2382"/>
      <c r="N55" s="2382"/>
      <c r="O55" s="2382"/>
      <c r="P55" s="2382"/>
      <c r="Q55" s="18"/>
      <c r="R55" s="18"/>
      <c r="S55" s="4"/>
      <c r="T55" s="1" t="s">
        <v>1724</v>
      </c>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c r="AT55" s="942"/>
      <c r="AU55" s="942"/>
      <c r="AV55" s="942"/>
      <c r="AW55" s="942"/>
    </row>
    <row r="56" spans="1:49" ht="16" x14ac:dyDescent="0.2">
      <c r="A56" s="4"/>
      <c r="B56" s="88"/>
      <c r="C56" s="87"/>
      <c r="D56" s="309" t="s">
        <v>547</v>
      </c>
      <c r="E56" s="309"/>
      <c r="F56" s="309" t="s">
        <v>554</v>
      </c>
      <c r="G56" s="46">
        <f>'2a'!E18</f>
        <v>0</v>
      </c>
      <c r="H56" s="57"/>
      <c r="I56" s="46">
        <f>'2a'!S18</f>
        <v>0</v>
      </c>
      <c r="J56" s="57"/>
      <c r="K56" s="57"/>
      <c r="L56" s="18"/>
      <c r="M56" s="18"/>
      <c r="N56" s="18"/>
      <c r="O56" s="18"/>
      <c r="P56" s="18"/>
      <c r="Q56" s="18"/>
      <c r="R56" s="18"/>
      <c r="S56" s="4"/>
      <c r="T56" s="1">
        <f>COUNTIF(E57:E85,"&gt;100%")</f>
        <v>0</v>
      </c>
      <c r="U56" s="942"/>
      <c r="V56" s="942"/>
      <c r="W56" s="942"/>
      <c r="X56" s="942"/>
      <c r="Y56" s="942"/>
      <c r="Z56" s="942"/>
      <c r="AA56" s="942"/>
      <c r="AB56" s="942"/>
      <c r="AC56" s="942"/>
      <c r="AD56" s="942"/>
      <c r="AE56" s="942"/>
      <c r="AF56" s="942"/>
      <c r="AG56" s="942"/>
      <c r="AH56" s="942"/>
      <c r="AI56" s="942"/>
      <c r="AJ56" s="942"/>
      <c r="AK56" s="942"/>
      <c r="AL56" s="942"/>
      <c r="AM56" s="942"/>
      <c r="AN56" s="942"/>
      <c r="AO56" s="942"/>
      <c r="AP56" s="942"/>
      <c r="AQ56" s="942"/>
      <c r="AR56" s="942"/>
      <c r="AS56" s="942"/>
      <c r="AT56" s="942"/>
      <c r="AU56" s="942"/>
      <c r="AV56" s="942"/>
      <c r="AW56" s="942"/>
    </row>
    <row r="57" spans="1:49" ht="16" x14ac:dyDescent="0.2">
      <c r="A57" s="4"/>
      <c r="B57" s="88"/>
      <c r="C57" s="87"/>
      <c r="E57" s="302">
        <v>1</v>
      </c>
      <c r="F57" s="308"/>
      <c r="G57" s="82">
        <f t="shared" ref="G57:G85" si="3">E19</f>
        <v>0</v>
      </c>
      <c r="H57" s="307">
        <f t="shared" ref="H57:H85" si="4">IF($G$55=0,0,G57/$G$55)</f>
        <v>0</v>
      </c>
      <c r="I57" s="82">
        <f>+IF(F57=0,0,G57/F57)</f>
        <v>0</v>
      </c>
      <c r="J57" s="82">
        <f t="shared" ref="J57:J85" si="5">+G57*E57</f>
        <v>0</v>
      </c>
      <c r="K57" s="307">
        <f t="shared" ref="K57:K85" si="6">IF($J$55=0,0,J57/$J$55)</f>
        <v>0</v>
      </c>
      <c r="L57" s="2374">
        <f>IF(E19=0,0,$T$55)</f>
        <v>0</v>
      </c>
      <c r="M57" s="2375"/>
      <c r="N57" s="2375"/>
      <c r="O57" s="18"/>
      <c r="P57" s="18"/>
      <c r="Q57" s="18"/>
      <c r="R57" s="18"/>
      <c r="S57" s="4"/>
      <c r="T57" s="1"/>
      <c r="U57" s="942"/>
      <c r="V57" s="942"/>
      <c r="W57" s="942"/>
      <c r="X57" s="942"/>
      <c r="Y57" s="942"/>
      <c r="Z57" s="942"/>
      <c r="AA57" s="942"/>
      <c r="AB57" s="942"/>
      <c r="AC57" s="942"/>
      <c r="AD57" s="942"/>
      <c r="AE57" s="942"/>
      <c r="AF57" s="942"/>
      <c r="AG57" s="942"/>
      <c r="AH57" s="942"/>
      <c r="AI57" s="942"/>
      <c r="AJ57" s="942"/>
      <c r="AK57" s="942"/>
      <c r="AL57" s="942"/>
      <c r="AM57" s="942"/>
      <c r="AN57" s="942"/>
      <c r="AO57" s="942"/>
      <c r="AP57" s="942"/>
      <c r="AQ57" s="942"/>
      <c r="AR57" s="942"/>
      <c r="AS57" s="942"/>
      <c r="AT57" s="942"/>
      <c r="AU57" s="942"/>
      <c r="AV57" s="942"/>
      <c r="AW57" s="942"/>
    </row>
    <row r="58" spans="1:49" ht="16" x14ac:dyDescent="0.2">
      <c r="A58" s="4"/>
      <c r="B58" s="88"/>
      <c r="C58" s="87"/>
      <c r="D58" s="82" t="str">
        <f>D20</f>
        <v>Tasas</v>
      </c>
      <c r="E58" s="302">
        <v>1</v>
      </c>
      <c r="F58" s="308"/>
      <c r="G58" s="82">
        <f t="shared" si="3"/>
        <v>21000</v>
      </c>
      <c r="H58" s="307">
        <f t="shared" si="4"/>
        <v>0.31343283582089554</v>
      </c>
      <c r="I58" s="82">
        <f t="shared" ref="I58:I85" si="7">+IF(F58=0,0,G58/F58)</f>
        <v>0</v>
      </c>
      <c r="J58" s="82">
        <f t="shared" si="5"/>
        <v>21000</v>
      </c>
      <c r="K58" s="307">
        <f t="shared" si="6"/>
        <v>0.31343283582089554</v>
      </c>
      <c r="L58" s="2374" t="str">
        <f t="shared" ref="L58:L85" si="8">IF(E20=0,0,$T$55)</f>
        <v>◄ Aquí MARGEN BRUTO y PRECIO</v>
      </c>
      <c r="M58" s="2375"/>
      <c r="N58" s="2375"/>
      <c r="O58" s="18"/>
      <c r="P58" s="18"/>
      <c r="Q58" s="18"/>
      <c r="R58" s="18"/>
      <c r="S58" s="4"/>
      <c r="T58" s="1"/>
      <c r="U58" s="942"/>
      <c r="V58" s="942"/>
      <c r="W58" s="942"/>
      <c r="X58" s="942"/>
      <c r="Y58" s="942"/>
      <c r="Z58" s="942"/>
      <c r="AA58" s="942"/>
      <c r="AB58" s="942"/>
      <c r="AC58" s="942"/>
      <c r="AD58" s="942"/>
      <c r="AE58" s="942"/>
      <c r="AF58" s="942"/>
      <c r="AG58" s="942"/>
      <c r="AH58" s="942"/>
      <c r="AI58" s="942"/>
      <c r="AJ58" s="942"/>
      <c r="AK58" s="942"/>
      <c r="AL58" s="942"/>
      <c r="AM58" s="942"/>
      <c r="AN58" s="942"/>
      <c r="AO58" s="942"/>
      <c r="AP58" s="942"/>
      <c r="AQ58" s="942"/>
      <c r="AR58" s="942"/>
      <c r="AS58" s="942"/>
      <c r="AT58" s="942"/>
      <c r="AU58" s="942"/>
      <c r="AV58" s="942"/>
      <c r="AW58" s="942"/>
    </row>
    <row r="59" spans="1:49" ht="16" x14ac:dyDescent="0.2">
      <c r="A59" s="4"/>
      <c r="B59" s="88"/>
      <c r="C59" s="87"/>
      <c r="D59" s="82" t="str">
        <f>D21</f>
        <v>Patrocinadores</v>
      </c>
      <c r="E59" s="302">
        <v>1</v>
      </c>
      <c r="F59" s="308"/>
      <c r="G59" s="82">
        <f t="shared" si="3"/>
        <v>18000</v>
      </c>
      <c r="H59" s="307">
        <f t="shared" si="4"/>
        <v>0.26865671641791045</v>
      </c>
      <c r="I59" s="82">
        <f t="shared" si="7"/>
        <v>0</v>
      </c>
      <c r="J59" s="82">
        <f t="shared" si="5"/>
        <v>18000</v>
      </c>
      <c r="K59" s="307">
        <f t="shared" si="6"/>
        <v>0.26865671641791045</v>
      </c>
      <c r="L59" s="2374" t="str">
        <f t="shared" si="8"/>
        <v>◄ Aquí MARGEN BRUTO y PRECIO</v>
      </c>
      <c r="M59" s="2375"/>
      <c r="N59" s="2375"/>
      <c r="O59" s="18"/>
      <c r="P59" s="18"/>
      <c r="Q59" s="18"/>
      <c r="R59" s="18"/>
      <c r="S59" s="4"/>
      <c r="T59" s="1"/>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c r="AT59" s="942"/>
      <c r="AU59" s="942"/>
      <c r="AV59" s="942"/>
      <c r="AW59" s="942"/>
    </row>
    <row r="60" spans="1:49" ht="16" x14ac:dyDescent="0.2">
      <c r="A60" s="4"/>
      <c r="B60" s="88"/>
      <c r="C60" s="87"/>
      <c r="D60" s="82" t="str">
        <f>D22</f>
        <v>Eventos</v>
      </c>
      <c r="E60" s="302">
        <v>1</v>
      </c>
      <c r="F60" s="308"/>
      <c r="G60" s="82">
        <f t="shared" si="3"/>
        <v>11000</v>
      </c>
      <c r="H60" s="307">
        <f t="shared" si="4"/>
        <v>0.16417910447761194</v>
      </c>
      <c r="I60" s="82">
        <f t="shared" si="7"/>
        <v>0</v>
      </c>
      <c r="J60" s="82">
        <f t="shared" si="5"/>
        <v>11000</v>
      </c>
      <c r="K60" s="307">
        <f t="shared" si="6"/>
        <v>0.16417910447761194</v>
      </c>
      <c r="L60" s="2374" t="str">
        <f t="shared" si="8"/>
        <v>◄ Aquí MARGEN BRUTO y PRECIO</v>
      </c>
      <c r="M60" s="2375"/>
      <c r="N60" s="2375"/>
      <c r="O60" s="18"/>
      <c r="P60" s="18"/>
      <c r="Q60" s="18"/>
      <c r="R60" s="18"/>
      <c r="S60" s="4"/>
      <c r="T60" s="1"/>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c r="AT60" s="942"/>
      <c r="AU60" s="942"/>
      <c r="AV60" s="942"/>
      <c r="AW60" s="942"/>
    </row>
    <row r="61" spans="1:49" ht="16" x14ac:dyDescent="0.2">
      <c r="A61" s="4"/>
      <c r="B61" s="88"/>
      <c r="C61" s="87"/>
      <c r="D61" s="82" t="str">
        <f>D23</f>
        <v>Resto Actividades</v>
      </c>
      <c r="E61" s="302">
        <v>1</v>
      </c>
      <c r="F61" s="308"/>
      <c r="G61" s="82">
        <f t="shared" si="3"/>
        <v>17000</v>
      </c>
      <c r="H61" s="307">
        <f t="shared" si="4"/>
        <v>0.2537313432835821</v>
      </c>
      <c r="I61" s="82">
        <f t="shared" si="7"/>
        <v>0</v>
      </c>
      <c r="J61" s="82">
        <f t="shared" si="5"/>
        <v>17000</v>
      </c>
      <c r="K61" s="307">
        <f t="shared" si="6"/>
        <v>0.2537313432835821</v>
      </c>
      <c r="L61" s="2374" t="str">
        <f t="shared" si="8"/>
        <v>◄ Aquí MARGEN BRUTO y PRECIO</v>
      </c>
      <c r="M61" s="2375"/>
      <c r="N61" s="2375"/>
      <c r="O61" s="18"/>
      <c r="P61" s="18"/>
      <c r="Q61" s="18"/>
      <c r="R61" s="18"/>
      <c r="S61" s="4"/>
      <c r="T61" s="1"/>
      <c r="U61" s="942"/>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c r="AT61" s="942"/>
      <c r="AU61" s="942"/>
      <c r="AV61" s="942"/>
      <c r="AW61" s="942"/>
    </row>
    <row r="62" spans="1:49" ht="16" x14ac:dyDescent="0.2">
      <c r="A62" s="4"/>
      <c r="B62" s="88"/>
      <c r="C62" s="87"/>
      <c r="D62" s="82"/>
      <c r="E62" s="302">
        <v>1</v>
      </c>
      <c r="F62" s="308"/>
      <c r="G62" s="82">
        <f t="shared" si="3"/>
        <v>0</v>
      </c>
      <c r="H62" s="307">
        <f t="shared" si="4"/>
        <v>0</v>
      </c>
      <c r="I62" s="82">
        <f t="shared" si="7"/>
        <v>0</v>
      </c>
      <c r="J62" s="82">
        <f t="shared" si="5"/>
        <v>0</v>
      </c>
      <c r="K62" s="307">
        <f t="shared" si="6"/>
        <v>0</v>
      </c>
      <c r="L62" s="2374">
        <f t="shared" si="8"/>
        <v>0</v>
      </c>
      <c r="M62" s="2375"/>
      <c r="N62" s="2375"/>
      <c r="O62" s="18"/>
      <c r="P62" s="18"/>
      <c r="Q62" s="18"/>
      <c r="R62" s="18"/>
      <c r="S62" s="4"/>
      <c r="T62" s="1"/>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c r="AU62" s="942"/>
      <c r="AV62" s="942"/>
      <c r="AW62" s="942"/>
    </row>
    <row r="63" spans="1:49" ht="16" x14ac:dyDescent="0.2">
      <c r="A63" s="4"/>
      <c r="B63" s="88"/>
      <c r="C63" s="87"/>
      <c r="D63" s="82"/>
      <c r="E63" s="302">
        <v>1</v>
      </c>
      <c r="F63" s="308"/>
      <c r="G63" s="82">
        <f t="shared" si="3"/>
        <v>0</v>
      </c>
      <c r="H63" s="307">
        <f t="shared" si="4"/>
        <v>0</v>
      </c>
      <c r="I63" s="82">
        <f t="shared" si="7"/>
        <v>0</v>
      </c>
      <c r="J63" s="82">
        <f t="shared" si="5"/>
        <v>0</v>
      </c>
      <c r="K63" s="307">
        <f t="shared" si="6"/>
        <v>0</v>
      </c>
      <c r="L63" s="2374">
        <f t="shared" si="8"/>
        <v>0</v>
      </c>
      <c r="M63" s="2375"/>
      <c r="N63" s="2375"/>
      <c r="O63" s="18"/>
      <c r="P63" s="18"/>
      <c r="Q63" s="18"/>
      <c r="R63" s="18"/>
      <c r="S63" s="4"/>
      <c r="T63" s="1"/>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row>
    <row r="64" spans="1:49" ht="16" x14ac:dyDescent="0.2">
      <c r="A64" s="4"/>
      <c r="B64" s="88"/>
      <c r="C64" s="87"/>
      <c r="D64" s="82"/>
      <c r="E64" s="302">
        <v>1</v>
      </c>
      <c r="F64" s="308"/>
      <c r="G64" s="82">
        <f t="shared" si="3"/>
        <v>0</v>
      </c>
      <c r="H64" s="307">
        <f t="shared" si="4"/>
        <v>0</v>
      </c>
      <c r="I64" s="82">
        <f t="shared" si="7"/>
        <v>0</v>
      </c>
      <c r="J64" s="82">
        <f t="shared" si="5"/>
        <v>0</v>
      </c>
      <c r="K64" s="307">
        <f t="shared" si="6"/>
        <v>0</v>
      </c>
      <c r="L64" s="2374">
        <f t="shared" si="8"/>
        <v>0</v>
      </c>
      <c r="M64" s="2375"/>
      <c r="N64" s="2375"/>
      <c r="O64" s="18"/>
      <c r="P64" s="18"/>
      <c r="Q64" s="18"/>
      <c r="R64" s="18"/>
      <c r="S64" s="4"/>
      <c r="T64" s="1"/>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c r="AT64" s="942"/>
      <c r="AU64" s="942"/>
      <c r="AV64" s="942"/>
      <c r="AW64" s="942"/>
    </row>
    <row r="65" spans="1:49" ht="16" x14ac:dyDescent="0.2">
      <c r="A65" s="4"/>
      <c r="B65" s="88"/>
      <c r="C65" s="87"/>
      <c r="D65" s="82"/>
      <c r="E65" s="302">
        <v>1</v>
      </c>
      <c r="F65" s="308"/>
      <c r="G65" s="82">
        <f t="shared" si="3"/>
        <v>0</v>
      </c>
      <c r="H65" s="307">
        <f t="shared" si="4"/>
        <v>0</v>
      </c>
      <c r="I65" s="82">
        <f t="shared" si="7"/>
        <v>0</v>
      </c>
      <c r="J65" s="82">
        <f t="shared" si="5"/>
        <v>0</v>
      </c>
      <c r="K65" s="307">
        <f t="shared" si="6"/>
        <v>0</v>
      </c>
      <c r="L65" s="2374">
        <f t="shared" si="8"/>
        <v>0</v>
      </c>
      <c r="M65" s="2375"/>
      <c r="N65" s="2375"/>
      <c r="O65" s="18"/>
      <c r="P65" s="18"/>
      <c r="Q65" s="18"/>
      <c r="R65" s="18"/>
      <c r="S65" s="4"/>
      <c r="T65" s="1"/>
      <c r="U65" s="942"/>
      <c r="V65" s="942"/>
      <c r="W65" s="942"/>
      <c r="X65" s="942"/>
      <c r="Y65" s="942"/>
      <c r="Z65" s="942"/>
      <c r="AA65" s="942"/>
      <c r="AB65" s="942"/>
      <c r="AC65" s="942"/>
      <c r="AD65" s="942"/>
      <c r="AE65" s="942"/>
      <c r="AF65" s="942"/>
      <c r="AG65" s="942"/>
      <c r="AH65" s="942"/>
      <c r="AI65" s="942"/>
      <c r="AJ65" s="942"/>
      <c r="AK65" s="942"/>
      <c r="AL65" s="942"/>
      <c r="AM65" s="942"/>
      <c r="AN65" s="942"/>
      <c r="AO65" s="942"/>
      <c r="AP65" s="942"/>
      <c r="AQ65" s="942"/>
      <c r="AR65" s="942"/>
      <c r="AS65" s="942"/>
      <c r="AT65" s="942"/>
      <c r="AU65" s="942"/>
      <c r="AV65" s="942"/>
      <c r="AW65" s="942"/>
    </row>
    <row r="66" spans="1:49" ht="16" x14ac:dyDescent="0.2">
      <c r="A66" s="4"/>
      <c r="B66" s="88"/>
      <c r="C66" s="87"/>
      <c r="D66" s="82"/>
      <c r="E66" s="302">
        <v>1</v>
      </c>
      <c r="F66" s="308"/>
      <c r="G66" s="82">
        <f t="shared" si="3"/>
        <v>0</v>
      </c>
      <c r="H66" s="307">
        <f t="shared" si="4"/>
        <v>0</v>
      </c>
      <c r="I66" s="82">
        <f t="shared" si="7"/>
        <v>0</v>
      </c>
      <c r="J66" s="82">
        <f t="shared" si="5"/>
        <v>0</v>
      </c>
      <c r="K66" s="307">
        <f t="shared" si="6"/>
        <v>0</v>
      </c>
      <c r="L66" s="2374">
        <f t="shared" si="8"/>
        <v>0</v>
      </c>
      <c r="M66" s="2375"/>
      <c r="N66" s="2375"/>
      <c r="O66" s="18"/>
      <c r="P66" s="18"/>
      <c r="Q66" s="18"/>
      <c r="R66" s="18"/>
      <c r="S66" s="4"/>
      <c r="T66" s="1"/>
      <c r="U66" s="942"/>
      <c r="V66" s="942"/>
      <c r="W66" s="942"/>
      <c r="X66" s="942"/>
      <c r="Y66" s="942"/>
      <c r="Z66" s="942"/>
      <c r="AA66" s="942"/>
      <c r="AB66" s="942"/>
      <c r="AC66" s="942"/>
      <c r="AD66" s="942"/>
      <c r="AE66" s="942"/>
      <c r="AF66" s="942"/>
      <c r="AG66" s="942"/>
      <c r="AH66" s="942"/>
      <c r="AI66" s="942"/>
      <c r="AJ66" s="942"/>
      <c r="AK66" s="942"/>
      <c r="AL66" s="942"/>
      <c r="AM66" s="942"/>
      <c r="AN66" s="942"/>
      <c r="AO66" s="942"/>
      <c r="AP66" s="942"/>
      <c r="AQ66" s="942"/>
      <c r="AR66" s="942"/>
      <c r="AS66" s="942"/>
      <c r="AT66" s="942"/>
      <c r="AU66" s="942"/>
      <c r="AV66" s="942"/>
      <c r="AW66" s="942"/>
    </row>
    <row r="67" spans="1:49" ht="16" x14ac:dyDescent="0.2">
      <c r="A67" s="4"/>
      <c r="B67" s="88"/>
      <c r="C67" s="87"/>
      <c r="D67" s="82"/>
      <c r="E67" s="302">
        <v>1</v>
      </c>
      <c r="F67" s="308"/>
      <c r="G67" s="82">
        <f t="shared" si="3"/>
        <v>0</v>
      </c>
      <c r="H67" s="307">
        <f t="shared" si="4"/>
        <v>0</v>
      </c>
      <c r="I67" s="82">
        <f t="shared" si="7"/>
        <v>0</v>
      </c>
      <c r="J67" s="82">
        <f t="shared" si="5"/>
        <v>0</v>
      </c>
      <c r="K67" s="307">
        <f t="shared" si="6"/>
        <v>0</v>
      </c>
      <c r="L67" s="2374">
        <f t="shared" si="8"/>
        <v>0</v>
      </c>
      <c r="M67" s="2375"/>
      <c r="N67" s="2375"/>
      <c r="O67" s="18"/>
      <c r="P67" s="18"/>
      <c r="Q67" s="18"/>
      <c r="R67" s="18"/>
      <c r="S67" s="4"/>
      <c r="T67" s="1"/>
      <c r="U67" s="942"/>
      <c r="V67" s="942"/>
      <c r="W67" s="942"/>
      <c r="X67" s="942"/>
      <c r="Y67" s="942"/>
      <c r="Z67" s="942"/>
      <c r="AA67" s="942"/>
      <c r="AB67" s="942"/>
      <c r="AC67" s="942"/>
      <c r="AD67" s="942"/>
      <c r="AE67" s="942"/>
      <c r="AF67" s="942"/>
      <c r="AG67" s="942"/>
      <c r="AH67" s="942"/>
      <c r="AI67" s="942"/>
      <c r="AJ67" s="942"/>
      <c r="AK67" s="942"/>
      <c r="AL67" s="942"/>
      <c r="AM67" s="942"/>
      <c r="AN67" s="942"/>
      <c r="AO67" s="942"/>
      <c r="AP67" s="942"/>
      <c r="AQ67" s="942"/>
      <c r="AR67" s="942"/>
      <c r="AS67" s="942"/>
      <c r="AT67" s="942"/>
      <c r="AU67" s="942"/>
      <c r="AV67" s="942"/>
      <c r="AW67" s="942"/>
    </row>
    <row r="68" spans="1:49" ht="16" x14ac:dyDescent="0.2">
      <c r="A68" s="4"/>
      <c r="B68" s="88"/>
      <c r="C68" s="87"/>
      <c r="D68" s="82"/>
      <c r="E68" s="302">
        <v>1</v>
      </c>
      <c r="F68" s="308"/>
      <c r="G68" s="82">
        <f t="shared" si="3"/>
        <v>0</v>
      </c>
      <c r="H68" s="307">
        <f t="shared" si="4"/>
        <v>0</v>
      </c>
      <c r="I68" s="82">
        <f t="shared" si="7"/>
        <v>0</v>
      </c>
      <c r="J68" s="82">
        <f t="shared" si="5"/>
        <v>0</v>
      </c>
      <c r="K68" s="307">
        <f t="shared" si="6"/>
        <v>0</v>
      </c>
      <c r="L68" s="2374">
        <f t="shared" si="8"/>
        <v>0</v>
      </c>
      <c r="M68" s="2375"/>
      <c r="N68" s="2375"/>
      <c r="O68" s="18"/>
      <c r="P68" s="18"/>
      <c r="Q68" s="18"/>
      <c r="R68" s="18"/>
      <c r="S68" s="4"/>
      <c r="T68" s="1"/>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c r="AT68" s="942"/>
      <c r="AU68" s="942"/>
      <c r="AV68" s="942"/>
      <c r="AW68" s="942"/>
    </row>
    <row r="69" spans="1:49" ht="16" x14ac:dyDescent="0.2">
      <c r="A69" s="4"/>
      <c r="B69" s="88"/>
      <c r="C69" s="87"/>
      <c r="D69" s="82"/>
      <c r="E69" s="302">
        <v>1</v>
      </c>
      <c r="F69" s="308"/>
      <c r="G69" s="82">
        <f t="shared" si="3"/>
        <v>0</v>
      </c>
      <c r="H69" s="307">
        <f t="shared" si="4"/>
        <v>0</v>
      </c>
      <c r="I69" s="82">
        <f t="shared" si="7"/>
        <v>0</v>
      </c>
      <c r="J69" s="82">
        <f t="shared" si="5"/>
        <v>0</v>
      </c>
      <c r="K69" s="307">
        <f t="shared" si="6"/>
        <v>0</v>
      </c>
      <c r="L69" s="2374">
        <f t="shared" si="8"/>
        <v>0</v>
      </c>
      <c r="M69" s="2375"/>
      <c r="N69" s="2375"/>
      <c r="O69" s="18"/>
      <c r="P69" s="18"/>
      <c r="Q69" s="18"/>
      <c r="R69" s="18"/>
      <c r="S69" s="4"/>
      <c r="T69" s="1"/>
      <c r="U69" s="942"/>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c r="AT69" s="942"/>
      <c r="AU69" s="942"/>
      <c r="AV69" s="942"/>
      <c r="AW69" s="942"/>
    </row>
    <row r="70" spans="1:49" ht="16" x14ac:dyDescent="0.2">
      <c r="A70" s="4"/>
      <c r="B70" s="88"/>
      <c r="C70" s="87"/>
      <c r="D70" s="82"/>
      <c r="E70" s="302">
        <v>1</v>
      </c>
      <c r="F70" s="308"/>
      <c r="G70" s="82">
        <f t="shared" si="3"/>
        <v>0</v>
      </c>
      <c r="H70" s="307">
        <f t="shared" si="4"/>
        <v>0</v>
      </c>
      <c r="I70" s="82">
        <f t="shared" si="7"/>
        <v>0</v>
      </c>
      <c r="J70" s="82">
        <f t="shared" si="5"/>
        <v>0</v>
      </c>
      <c r="K70" s="307">
        <f t="shared" si="6"/>
        <v>0</v>
      </c>
      <c r="L70" s="2374">
        <f t="shared" si="8"/>
        <v>0</v>
      </c>
      <c r="M70" s="2375"/>
      <c r="N70" s="2375"/>
      <c r="O70" s="18"/>
      <c r="P70" s="18"/>
      <c r="Q70" s="18"/>
      <c r="R70" s="18"/>
      <c r="S70" s="4"/>
      <c r="T70" s="1"/>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c r="AT70" s="942"/>
      <c r="AU70" s="942"/>
      <c r="AV70" s="942"/>
      <c r="AW70" s="942"/>
    </row>
    <row r="71" spans="1:49" ht="16" x14ac:dyDescent="0.2">
      <c r="A71" s="4"/>
      <c r="B71" s="88"/>
      <c r="C71" s="87"/>
      <c r="D71" s="82"/>
      <c r="E71" s="302">
        <v>1</v>
      </c>
      <c r="F71" s="308"/>
      <c r="G71" s="82">
        <f t="shared" si="3"/>
        <v>0</v>
      </c>
      <c r="H71" s="307">
        <f t="shared" si="4"/>
        <v>0</v>
      </c>
      <c r="I71" s="82">
        <f t="shared" si="7"/>
        <v>0</v>
      </c>
      <c r="J71" s="82">
        <f t="shared" si="5"/>
        <v>0</v>
      </c>
      <c r="K71" s="307">
        <f t="shared" si="6"/>
        <v>0</v>
      </c>
      <c r="L71" s="2374">
        <f t="shared" si="8"/>
        <v>0</v>
      </c>
      <c r="M71" s="2375"/>
      <c r="N71" s="2375"/>
      <c r="O71" s="18"/>
      <c r="P71" s="18"/>
      <c r="Q71" s="18"/>
      <c r="R71" s="18"/>
      <c r="S71" s="4"/>
      <c r="T71" s="1"/>
      <c r="U71" s="942"/>
      <c r="V71" s="942"/>
      <c r="W71" s="942"/>
      <c r="X71" s="942"/>
      <c r="Y71" s="942"/>
      <c r="Z71" s="942"/>
      <c r="AA71" s="942"/>
      <c r="AB71" s="942"/>
      <c r="AC71" s="942"/>
      <c r="AD71" s="942"/>
      <c r="AE71" s="942"/>
      <c r="AF71" s="942"/>
      <c r="AG71" s="942"/>
      <c r="AH71" s="942"/>
      <c r="AI71" s="942"/>
      <c r="AJ71" s="942"/>
      <c r="AK71" s="942"/>
      <c r="AL71" s="942"/>
      <c r="AM71" s="942"/>
      <c r="AN71" s="942"/>
      <c r="AO71" s="942"/>
      <c r="AP71" s="942"/>
      <c r="AQ71" s="942"/>
      <c r="AR71" s="942"/>
      <c r="AS71" s="942"/>
      <c r="AT71" s="942"/>
      <c r="AU71" s="942"/>
      <c r="AV71" s="942"/>
      <c r="AW71" s="942"/>
    </row>
    <row r="72" spans="1:49" ht="16" x14ac:dyDescent="0.2">
      <c r="A72" s="4"/>
      <c r="B72" s="88"/>
      <c r="C72" s="87"/>
      <c r="D72" s="82"/>
      <c r="E72" s="302"/>
      <c r="F72" s="308"/>
      <c r="G72" s="82">
        <f t="shared" si="3"/>
        <v>0</v>
      </c>
      <c r="H72" s="307">
        <f t="shared" si="4"/>
        <v>0</v>
      </c>
      <c r="I72" s="82">
        <f t="shared" si="7"/>
        <v>0</v>
      </c>
      <c r="J72" s="82">
        <f t="shared" si="5"/>
        <v>0</v>
      </c>
      <c r="K72" s="307">
        <f t="shared" si="6"/>
        <v>0</v>
      </c>
      <c r="L72" s="2374">
        <f t="shared" si="8"/>
        <v>0</v>
      </c>
      <c r="M72" s="2375"/>
      <c r="N72" s="2375"/>
      <c r="O72" s="18"/>
      <c r="P72" s="18"/>
      <c r="Q72" s="18"/>
      <c r="R72" s="18"/>
      <c r="S72" s="4"/>
      <c r="T72" s="1"/>
      <c r="U72" s="942"/>
      <c r="V72" s="942"/>
      <c r="W72" s="942"/>
      <c r="X72" s="942"/>
      <c r="Y72" s="942"/>
      <c r="Z72" s="942"/>
      <c r="AA72" s="942"/>
      <c r="AB72" s="942"/>
      <c r="AC72" s="942"/>
      <c r="AD72" s="942"/>
      <c r="AE72" s="942"/>
      <c r="AF72" s="942"/>
      <c r="AG72" s="942"/>
      <c r="AH72" s="942"/>
      <c r="AI72" s="942"/>
      <c r="AJ72" s="942"/>
      <c r="AK72" s="942"/>
      <c r="AL72" s="942"/>
      <c r="AM72" s="942"/>
      <c r="AN72" s="942"/>
      <c r="AO72" s="942"/>
      <c r="AP72" s="942"/>
      <c r="AQ72" s="942"/>
      <c r="AR72" s="942"/>
      <c r="AS72" s="942"/>
      <c r="AT72" s="942"/>
      <c r="AU72" s="942"/>
      <c r="AV72" s="942"/>
      <c r="AW72" s="942"/>
    </row>
    <row r="73" spans="1:49" ht="16" x14ac:dyDescent="0.2">
      <c r="A73" s="4"/>
      <c r="B73" s="88"/>
      <c r="C73" s="87"/>
      <c r="D73" s="82"/>
      <c r="E73" s="302"/>
      <c r="F73" s="308"/>
      <c r="G73" s="82">
        <f t="shared" si="3"/>
        <v>0</v>
      </c>
      <c r="H73" s="307">
        <f t="shared" si="4"/>
        <v>0</v>
      </c>
      <c r="I73" s="82">
        <f t="shared" si="7"/>
        <v>0</v>
      </c>
      <c r="J73" s="82">
        <f t="shared" si="5"/>
        <v>0</v>
      </c>
      <c r="K73" s="307">
        <f t="shared" si="6"/>
        <v>0</v>
      </c>
      <c r="L73" s="2374">
        <f t="shared" si="8"/>
        <v>0</v>
      </c>
      <c r="M73" s="2375"/>
      <c r="N73" s="2375"/>
      <c r="O73" s="18"/>
      <c r="P73" s="18"/>
      <c r="Q73" s="18"/>
      <c r="R73" s="18"/>
      <c r="S73" s="4"/>
      <c r="T73" s="1"/>
      <c r="U73" s="942"/>
      <c r="V73" s="942"/>
      <c r="W73" s="942"/>
      <c r="X73" s="942"/>
      <c r="Y73" s="942"/>
      <c r="Z73" s="942"/>
      <c r="AA73" s="942"/>
      <c r="AB73" s="942"/>
      <c r="AC73" s="942"/>
      <c r="AD73" s="942"/>
      <c r="AE73" s="942"/>
      <c r="AF73" s="942"/>
      <c r="AG73" s="942"/>
      <c r="AH73" s="942"/>
      <c r="AI73" s="942"/>
      <c r="AJ73" s="942"/>
      <c r="AK73" s="942"/>
      <c r="AL73" s="942"/>
      <c r="AM73" s="942"/>
      <c r="AN73" s="942"/>
      <c r="AO73" s="942"/>
      <c r="AP73" s="942"/>
      <c r="AQ73" s="942"/>
      <c r="AR73" s="942"/>
      <c r="AS73" s="942"/>
      <c r="AT73" s="942"/>
      <c r="AU73" s="942"/>
      <c r="AV73" s="942"/>
      <c r="AW73" s="942"/>
    </row>
    <row r="74" spans="1:49" ht="16" x14ac:dyDescent="0.2">
      <c r="A74" s="4"/>
      <c r="B74" s="88"/>
      <c r="C74" s="87"/>
      <c r="D74" s="82">
        <f>'2a'!D36</f>
        <v>0</v>
      </c>
      <c r="E74" s="302"/>
      <c r="F74" s="308"/>
      <c r="G74" s="82">
        <f t="shared" si="3"/>
        <v>0</v>
      </c>
      <c r="H74" s="307">
        <f t="shared" si="4"/>
        <v>0</v>
      </c>
      <c r="I74" s="82">
        <f t="shared" si="7"/>
        <v>0</v>
      </c>
      <c r="J74" s="82">
        <f t="shared" si="5"/>
        <v>0</v>
      </c>
      <c r="K74" s="307">
        <f t="shared" si="6"/>
        <v>0</v>
      </c>
      <c r="L74" s="2374">
        <f t="shared" si="8"/>
        <v>0</v>
      </c>
      <c r="M74" s="2375"/>
      <c r="N74" s="2375"/>
      <c r="O74" s="18"/>
      <c r="P74" s="18"/>
      <c r="Q74" s="18"/>
      <c r="R74" s="18"/>
      <c r="S74" s="4"/>
      <c r="T74" s="1"/>
      <c r="U74" s="942"/>
      <c r="V74" s="942"/>
      <c r="W74" s="942"/>
      <c r="X74" s="942"/>
      <c r="Y74" s="942"/>
      <c r="Z74" s="942"/>
      <c r="AA74" s="942"/>
      <c r="AB74" s="942"/>
      <c r="AC74" s="942"/>
      <c r="AD74" s="942"/>
      <c r="AE74" s="942"/>
      <c r="AF74" s="942"/>
      <c r="AG74" s="942"/>
      <c r="AH74" s="942"/>
      <c r="AI74" s="942"/>
      <c r="AJ74" s="942"/>
      <c r="AK74" s="942"/>
      <c r="AL74" s="942"/>
      <c r="AM74" s="942"/>
      <c r="AN74" s="942"/>
      <c r="AO74" s="942"/>
      <c r="AP74" s="942"/>
      <c r="AQ74" s="942"/>
      <c r="AR74" s="942"/>
      <c r="AS74" s="942"/>
      <c r="AT74" s="942"/>
      <c r="AU74" s="942"/>
      <c r="AV74" s="942"/>
      <c r="AW74" s="942"/>
    </row>
    <row r="75" spans="1:49" ht="16" x14ac:dyDescent="0.2">
      <c r="A75" s="4"/>
      <c r="B75" s="88"/>
      <c r="C75" s="87"/>
      <c r="D75" s="82">
        <f>'2a'!D37</f>
        <v>0</v>
      </c>
      <c r="E75" s="302"/>
      <c r="F75" s="308"/>
      <c r="G75" s="82">
        <f t="shared" si="3"/>
        <v>0</v>
      </c>
      <c r="H75" s="307">
        <f t="shared" si="4"/>
        <v>0</v>
      </c>
      <c r="I75" s="82">
        <f t="shared" si="7"/>
        <v>0</v>
      </c>
      <c r="J75" s="82">
        <f t="shared" si="5"/>
        <v>0</v>
      </c>
      <c r="K75" s="307">
        <f t="shared" si="6"/>
        <v>0</v>
      </c>
      <c r="L75" s="2374">
        <f t="shared" si="8"/>
        <v>0</v>
      </c>
      <c r="M75" s="2375"/>
      <c r="N75" s="2375"/>
      <c r="O75" s="18"/>
      <c r="P75" s="18"/>
      <c r="Q75" s="18"/>
      <c r="R75" s="18"/>
      <c r="S75" s="4"/>
      <c r="T75" s="1"/>
      <c r="U75" s="942"/>
      <c r="V75" s="942"/>
      <c r="W75" s="942"/>
      <c r="X75" s="942"/>
      <c r="Y75" s="942"/>
      <c r="Z75" s="942"/>
      <c r="AA75" s="942"/>
      <c r="AB75" s="942"/>
      <c r="AC75" s="942"/>
      <c r="AD75" s="942"/>
      <c r="AE75" s="942"/>
      <c r="AF75" s="942"/>
      <c r="AG75" s="942"/>
      <c r="AH75" s="942"/>
      <c r="AI75" s="942"/>
      <c r="AJ75" s="942"/>
      <c r="AK75" s="942"/>
      <c r="AL75" s="942"/>
      <c r="AM75" s="942"/>
      <c r="AN75" s="942"/>
      <c r="AO75" s="942"/>
      <c r="AP75" s="942"/>
      <c r="AQ75" s="942"/>
      <c r="AR75" s="942"/>
      <c r="AS75" s="942"/>
      <c r="AT75" s="942"/>
      <c r="AU75" s="942"/>
      <c r="AV75" s="942"/>
      <c r="AW75" s="942"/>
    </row>
    <row r="76" spans="1:49" ht="16" x14ac:dyDescent="0.2">
      <c r="A76" s="4"/>
      <c r="B76" s="88"/>
      <c r="C76" s="87"/>
      <c r="D76" s="82">
        <f>'2a'!D38</f>
        <v>0</v>
      </c>
      <c r="E76" s="302"/>
      <c r="F76" s="308"/>
      <c r="G76" s="82">
        <f t="shared" si="3"/>
        <v>0</v>
      </c>
      <c r="H76" s="307">
        <f t="shared" si="4"/>
        <v>0</v>
      </c>
      <c r="I76" s="82">
        <f t="shared" si="7"/>
        <v>0</v>
      </c>
      <c r="J76" s="82">
        <f t="shared" si="5"/>
        <v>0</v>
      </c>
      <c r="K76" s="307">
        <f t="shared" si="6"/>
        <v>0</v>
      </c>
      <c r="L76" s="2374">
        <f t="shared" si="8"/>
        <v>0</v>
      </c>
      <c r="M76" s="2375"/>
      <c r="N76" s="2375"/>
      <c r="O76" s="18"/>
      <c r="P76" s="18"/>
      <c r="Q76" s="18"/>
      <c r="R76" s="18"/>
      <c r="S76" s="4"/>
      <c r="T76" s="1"/>
      <c r="U76" s="942"/>
      <c r="V76" s="942"/>
      <c r="W76" s="942"/>
      <c r="X76" s="942"/>
      <c r="Y76" s="942"/>
      <c r="Z76" s="942"/>
      <c r="AA76" s="942"/>
      <c r="AB76" s="942"/>
      <c r="AC76" s="942"/>
      <c r="AD76" s="942"/>
      <c r="AE76" s="942"/>
      <c r="AF76" s="942"/>
      <c r="AG76" s="942"/>
      <c r="AH76" s="942"/>
      <c r="AI76" s="942"/>
      <c r="AJ76" s="942"/>
      <c r="AK76" s="942"/>
      <c r="AL76" s="942"/>
      <c r="AM76" s="942"/>
      <c r="AN76" s="942"/>
      <c r="AO76" s="942"/>
      <c r="AP76" s="942"/>
      <c r="AQ76" s="942"/>
      <c r="AR76" s="942"/>
      <c r="AS76" s="942"/>
      <c r="AT76" s="942"/>
      <c r="AU76" s="942"/>
      <c r="AV76" s="942"/>
      <c r="AW76" s="942"/>
    </row>
    <row r="77" spans="1:49" ht="16" x14ac:dyDescent="0.2">
      <c r="A77" s="4"/>
      <c r="B77" s="88"/>
      <c r="C77" s="87"/>
      <c r="D77" s="82">
        <f>'2a'!D39</f>
        <v>0</v>
      </c>
      <c r="E77" s="302"/>
      <c r="F77" s="308"/>
      <c r="G77" s="82">
        <f t="shared" si="3"/>
        <v>0</v>
      </c>
      <c r="H77" s="307">
        <f t="shared" si="4"/>
        <v>0</v>
      </c>
      <c r="I77" s="82">
        <f t="shared" si="7"/>
        <v>0</v>
      </c>
      <c r="J77" s="82">
        <f t="shared" si="5"/>
        <v>0</v>
      </c>
      <c r="K77" s="307">
        <f t="shared" si="6"/>
        <v>0</v>
      </c>
      <c r="L77" s="2374">
        <f t="shared" si="8"/>
        <v>0</v>
      </c>
      <c r="M77" s="2375"/>
      <c r="N77" s="2375"/>
      <c r="O77" s="18"/>
      <c r="P77" s="18"/>
      <c r="Q77" s="18"/>
      <c r="R77" s="18"/>
      <c r="S77" s="4"/>
      <c r="T77" s="1"/>
      <c r="U77" s="942"/>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c r="AT77" s="942"/>
      <c r="AU77" s="942"/>
      <c r="AV77" s="942"/>
      <c r="AW77" s="942"/>
    </row>
    <row r="78" spans="1:49" ht="16" x14ac:dyDescent="0.2">
      <c r="A78" s="4"/>
      <c r="B78" s="88"/>
      <c r="C78" s="87"/>
      <c r="D78" s="82">
        <f>'2a'!D40</f>
        <v>0</v>
      </c>
      <c r="E78" s="302"/>
      <c r="F78" s="308"/>
      <c r="G78" s="82">
        <f t="shared" si="3"/>
        <v>0</v>
      </c>
      <c r="H78" s="307">
        <f t="shared" si="4"/>
        <v>0</v>
      </c>
      <c r="I78" s="82">
        <f t="shared" si="7"/>
        <v>0</v>
      </c>
      <c r="J78" s="82">
        <f t="shared" si="5"/>
        <v>0</v>
      </c>
      <c r="K78" s="307">
        <f t="shared" si="6"/>
        <v>0</v>
      </c>
      <c r="L78" s="2374">
        <f t="shared" si="8"/>
        <v>0</v>
      </c>
      <c r="M78" s="2375"/>
      <c r="N78" s="2375"/>
      <c r="O78" s="18"/>
      <c r="P78" s="18"/>
      <c r="Q78" s="18"/>
      <c r="R78" s="18"/>
      <c r="S78" s="4"/>
      <c r="T78" s="1"/>
      <c r="U78" s="942"/>
      <c r="V78" s="942"/>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c r="AT78" s="942"/>
      <c r="AU78" s="942"/>
      <c r="AV78" s="942"/>
      <c r="AW78" s="942"/>
    </row>
    <row r="79" spans="1:49" ht="16" x14ac:dyDescent="0.2">
      <c r="A79" s="4"/>
      <c r="B79" s="88"/>
      <c r="C79" s="87"/>
      <c r="D79" s="82">
        <f>'2a'!D41</f>
        <v>0</v>
      </c>
      <c r="E79" s="302"/>
      <c r="F79" s="308"/>
      <c r="G79" s="82">
        <f t="shared" si="3"/>
        <v>0</v>
      </c>
      <c r="H79" s="307">
        <f t="shared" si="4"/>
        <v>0</v>
      </c>
      <c r="I79" s="82">
        <f t="shared" si="7"/>
        <v>0</v>
      </c>
      <c r="J79" s="82">
        <f t="shared" si="5"/>
        <v>0</v>
      </c>
      <c r="K79" s="307">
        <f t="shared" si="6"/>
        <v>0</v>
      </c>
      <c r="L79" s="2374">
        <f t="shared" si="8"/>
        <v>0</v>
      </c>
      <c r="M79" s="2375"/>
      <c r="N79" s="2375"/>
      <c r="O79" s="18"/>
      <c r="P79" s="18"/>
      <c r="Q79" s="18"/>
      <c r="R79" s="18"/>
      <c r="S79" s="4"/>
      <c r="T79" s="1"/>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c r="AT79" s="942"/>
      <c r="AU79" s="942"/>
      <c r="AV79" s="942"/>
      <c r="AW79" s="942"/>
    </row>
    <row r="80" spans="1:49" ht="16" x14ac:dyDescent="0.2">
      <c r="A80" s="4"/>
      <c r="B80" s="88"/>
      <c r="C80" s="87"/>
      <c r="D80" s="82">
        <f>'2a'!D42</f>
        <v>0</v>
      </c>
      <c r="E80" s="302"/>
      <c r="F80" s="308"/>
      <c r="G80" s="82">
        <f t="shared" si="3"/>
        <v>0</v>
      </c>
      <c r="H80" s="307">
        <f t="shared" si="4"/>
        <v>0</v>
      </c>
      <c r="I80" s="82">
        <f t="shared" si="7"/>
        <v>0</v>
      </c>
      <c r="J80" s="82">
        <f t="shared" si="5"/>
        <v>0</v>
      </c>
      <c r="K80" s="307">
        <f t="shared" si="6"/>
        <v>0</v>
      </c>
      <c r="L80" s="2374">
        <f t="shared" si="8"/>
        <v>0</v>
      </c>
      <c r="M80" s="2375"/>
      <c r="N80" s="2375"/>
      <c r="O80" s="18"/>
      <c r="P80" s="18"/>
      <c r="Q80" s="18"/>
      <c r="R80" s="18"/>
      <c r="S80" s="4"/>
      <c r="T80" s="1"/>
      <c r="U80" s="942"/>
      <c r="V80" s="942"/>
      <c r="W80" s="942"/>
      <c r="X80" s="942"/>
      <c r="Y80" s="942"/>
      <c r="Z80" s="942"/>
      <c r="AA80" s="942"/>
      <c r="AB80" s="942"/>
      <c r="AC80" s="942"/>
      <c r="AD80" s="942"/>
      <c r="AE80" s="942"/>
      <c r="AF80" s="942"/>
      <c r="AG80" s="942"/>
      <c r="AH80" s="942"/>
      <c r="AI80" s="942"/>
      <c r="AJ80" s="942"/>
      <c r="AK80" s="942"/>
      <c r="AL80" s="942"/>
      <c r="AM80" s="942"/>
      <c r="AN80" s="942"/>
      <c r="AO80" s="942"/>
      <c r="AP80" s="942"/>
      <c r="AQ80" s="942"/>
      <c r="AR80" s="942"/>
      <c r="AS80" s="942"/>
      <c r="AT80" s="942"/>
      <c r="AU80" s="942"/>
      <c r="AV80" s="942"/>
      <c r="AW80" s="942"/>
    </row>
    <row r="81" spans="1:49" ht="16" x14ac:dyDescent="0.2">
      <c r="A81" s="4"/>
      <c r="B81" s="88"/>
      <c r="C81" s="87"/>
      <c r="D81" s="82">
        <f>'2a'!D43</f>
        <v>0</v>
      </c>
      <c r="E81" s="302"/>
      <c r="F81" s="308"/>
      <c r="G81" s="82">
        <f t="shared" si="3"/>
        <v>0</v>
      </c>
      <c r="H81" s="307">
        <f t="shared" si="4"/>
        <v>0</v>
      </c>
      <c r="I81" s="82">
        <f t="shared" si="7"/>
        <v>0</v>
      </c>
      <c r="J81" s="82">
        <f t="shared" si="5"/>
        <v>0</v>
      </c>
      <c r="K81" s="307">
        <f t="shared" si="6"/>
        <v>0</v>
      </c>
      <c r="L81" s="2374">
        <f t="shared" si="8"/>
        <v>0</v>
      </c>
      <c r="M81" s="2375"/>
      <c r="N81" s="2375"/>
      <c r="O81" s="18"/>
      <c r="P81" s="18"/>
      <c r="Q81" s="18"/>
      <c r="R81" s="18"/>
      <c r="S81" s="4"/>
      <c r="T81" s="1"/>
      <c r="U81" s="942"/>
      <c r="V81" s="942"/>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c r="AT81" s="942"/>
      <c r="AU81" s="942"/>
      <c r="AV81" s="942"/>
      <c r="AW81" s="942"/>
    </row>
    <row r="82" spans="1:49" ht="16" x14ac:dyDescent="0.2">
      <c r="A82" s="4"/>
      <c r="B82" s="88"/>
      <c r="C82" s="87"/>
      <c r="D82" s="82">
        <f>'2a'!D44</f>
        <v>0</v>
      </c>
      <c r="E82" s="302"/>
      <c r="F82" s="308"/>
      <c r="G82" s="82">
        <f t="shared" si="3"/>
        <v>0</v>
      </c>
      <c r="H82" s="307">
        <f t="shared" si="4"/>
        <v>0</v>
      </c>
      <c r="I82" s="82">
        <f t="shared" si="7"/>
        <v>0</v>
      </c>
      <c r="J82" s="82">
        <f t="shared" si="5"/>
        <v>0</v>
      </c>
      <c r="K82" s="307">
        <f t="shared" si="6"/>
        <v>0</v>
      </c>
      <c r="L82" s="2374">
        <f t="shared" si="8"/>
        <v>0</v>
      </c>
      <c r="M82" s="2375"/>
      <c r="N82" s="2375"/>
      <c r="O82" s="18"/>
      <c r="P82" s="18"/>
      <c r="Q82" s="18"/>
      <c r="R82" s="18"/>
      <c r="S82" s="4"/>
      <c r="T82" s="1"/>
      <c r="U82" s="942"/>
      <c r="V82" s="942"/>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c r="AT82" s="942"/>
      <c r="AU82" s="942"/>
      <c r="AV82" s="942"/>
      <c r="AW82" s="942"/>
    </row>
    <row r="83" spans="1:49" ht="16" x14ac:dyDescent="0.2">
      <c r="A83" s="4"/>
      <c r="B83" s="88"/>
      <c r="C83" s="87"/>
      <c r="D83" s="82">
        <f>'2a'!D45</f>
        <v>0</v>
      </c>
      <c r="E83" s="302"/>
      <c r="F83" s="308"/>
      <c r="G83" s="82">
        <f t="shared" si="3"/>
        <v>0</v>
      </c>
      <c r="H83" s="307">
        <f t="shared" si="4"/>
        <v>0</v>
      </c>
      <c r="I83" s="82">
        <f t="shared" si="7"/>
        <v>0</v>
      </c>
      <c r="J83" s="82">
        <f t="shared" si="5"/>
        <v>0</v>
      </c>
      <c r="K83" s="307">
        <f t="shared" si="6"/>
        <v>0</v>
      </c>
      <c r="L83" s="2374">
        <f t="shared" si="8"/>
        <v>0</v>
      </c>
      <c r="M83" s="2375"/>
      <c r="N83" s="2375"/>
      <c r="O83" s="18"/>
      <c r="P83" s="18"/>
      <c r="Q83" s="18"/>
      <c r="R83" s="18"/>
      <c r="S83" s="4"/>
      <c r="T83" s="1"/>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c r="AT83" s="942"/>
      <c r="AU83" s="942"/>
      <c r="AV83" s="942"/>
      <c r="AW83" s="942"/>
    </row>
    <row r="84" spans="1:49" ht="16" x14ac:dyDescent="0.2">
      <c r="A84" s="4"/>
      <c r="B84" s="88"/>
      <c r="C84" s="87"/>
      <c r="D84" s="82">
        <f>'2a'!D46</f>
        <v>0</v>
      </c>
      <c r="E84" s="302"/>
      <c r="F84" s="308"/>
      <c r="G84" s="82">
        <f t="shared" si="3"/>
        <v>0</v>
      </c>
      <c r="H84" s="307">
        <f t="shared" si="4"/>
        <v>0</v>
      </c>
      <c r="I84" s="82">
        <f t="shared" si="7"/>
        <v>0</v>
      </c>
      <c r="J84" s="82">
        <f t="shared" si="5"/>
        <v>0</v>
      </c>
      <c r="K84" s="307">
        <f t="shared" si="6"/>
        <v>0</v>
      </c>
      <c r="L84" s="2374">
        <f t="shared" si="8"/>
        <v>0</v>
      </c>
      <c r="M84" s="2375"/>
      <c r="N84" s="2375"/>
      <c r="O84" s="18"/>
      <c r="P84" s="18"/>
      <c r="Q84" s="18"/>
      <c r="R84" s="18"/>
      <c r="S84" s="4"/>
      <c r="T84" s="1"/>
      <c r="U84" s="942"/>
      <c r="V84" s="942"/>
      <c r="W84" s="942"/>
      <c r="X84" s="942"/>
      <c r="Y84" s="942"/>
      <c r="Z84" s="942"/>
      <c r="AA84" s="942"/>
      <c r="AB84" s="942"/>
      <c r="AC84" s="942"/>
      <c r="AD84" s="942"/>
      <c r="AE84" s="942"/>
      <c r="AF84" s="942"/>
      <c r="AG84" s="942"/>
      <c r="AH84" s="942"/>
      <c r="AI84" s="942"/>
      <c r="AJ84" s="942"/>
      <c r="AK84" s="942"/>
      <c r="AL84" s="942"/>
      <c r="AM84" s="942"/>
      <c r="AN84" s="942"/>
      <c r="AO84" s="942"/>
      <c r="AP84" s="942"/>
      <c r="AQ84" s="942"/>
      <c r="AR84" s="942"/>
      <c r="AS84" s="942"/>
      <c r="AT84" s="942"/>
      <c r="AU84" s="942"/>
      <c r="AV84" s="942"/>
      <c r="AW84" s="942"/>
    </row>
    <row r="85" spans="1:49" ht="16" x14ac:dyDescent="0.2">
      <c r="A85" s="4"/>
      <c r="B85" s="88"/>
      <c r="C85" s="87"/>
      <c r="D85" s="82">
        <f>'2a'!D47</f>
        <v>0</v>
      </c>
      <c r="E85" s="302"/>
      <c r="F85" s="308"/>
      <c r="G85" s="82">
        <f t="shared" si="3"/>
        <v>0</v>
      </c>
      <c r="H85" s="307">
        <f t="shared" si="4"/>
        <v>0</v>
      </c>
      <c r="I85" s="82">
        <f t="shared" si="7"/>
        <v>0</v>
      </c>
      <c r="J85" s="82">
        <f t="shared" si="5"/>
        <v>0</v>
      </c>
      <c r="K85" s="307">
        <f t="shared" si="6"/>
        <v>0</v>
      </c>
      <c r="L85" s="2374">
        <f t="shared" si="8"/>
        <v>0</v>
      </c>
      <c r="M85" s="2375"/>
      <c r="N85" s="2375"/>
      <c r="O85" s="18"/>
      <c r="P85" s="18"/>
      <c r="Q85" s="18"/>
      <c r="R85" s="18"/>
      <c r="S85" s="4"/>
      <c r="T85" s="1"/>
      <c r="U85" s="942"/>
      <c r="V85" s="942"/>
      <c r="W85" s="942"/>
      <c r="X85" s="942"/>
      <c r="Y85" s="942"/>
      <c r="Z85" s="942"/>
      <c r="AA85" s="942"/>
      <c r="AB85" s="942"/>
      <c r="AC85" s="942"/>
      <c r="AD85" s="942"/>
      <c r="AE85" s="942"/>
      <c r="AF85" s="942"/>
      <c r="AG85" s="942"/>
      <c r="AH85" s="942"/>
      <c r="AI85" s="942"/>
      <c r="AJ85" s="942"/>
      <c r="AK85" s="942"/>
      <c r="AL85" s="942"/>
      <c r="AM85" s="942"/>
      <c r="AN85" s="942"/>
      <c r="AO85" s="942"/>
      <c r="AP85" s="942"/>
      <c r="AQ85" s="942"/>
      <c r="AR85" s="942"/>
      <c r="AS85" s="942"/>
      <c r="AT85" s="942"/>
      <c r="AU85" s="942"/>
      <c r="AV85" s="942"/>
      <c r="AW85" s="942"/>
    </row>
    <row r="86" spans="1:49" ht="18.75" customHeight="1" x14ac:dyDescent="0.2">
      <c r="A86" s="4"/>
      <c r="B86" s="88"/>
      <c r="C86" s="87"/>
      <c r="D86" s="2391" t="s">
        <v>1739</v>
      </c>
      <c r="E86" s="2391"/>
      <c r="F86" s="304"/>
      <c r="G86" s="50"/>
      <c r="H86" s="44"/>
      <c r="I86" s="44"/>
      <c r="J86" s="44"/>
      <c r="K86" s="44"/>
      <c r="L86" s="18"/>
      <c r="M86" s="18"/>
      <c r="N86" s="18"/>
      <c r="O86" s="18"/>
      <c r="P86" s="18"/>
      <c r="Q86" s="18"/>
      <c r="R86" s="18"/>
      <c r="S86" s="4"/>
      <c r="T86" s="1"/>
      <c r="U86" s="942"/>
      <c r="V86" s="942"/>
      <c r="W86" s="942"/>
      <c r="X86" s="942"/>
      <c r="Y86" s="942"/>
      <c r="Z86" s="942"/>
      <c r="AA86" s="942"/>
      <c r="AB86" s="942"/>
      <c r="AC86" s="942"/>
      <c r="AD86" s="942"/>
      <c r="AE86" s="942"/>
      <c r="AF86" s="942"/>
      <c r="AG86" s="942"/>
      <c r="AH86" s="942"/>
      <c r="AI86" s="942"/>
      <c r="AJ86" s="942"/>
      <c r="AK86" s="942"/>
      <c r="AL86" s="942"/>
      <c r="AM86" s="942"/>
      <c r="AN86" s="942"/>
      <c r="AO86" s="942"/>
      <c r="AP86" s="942"/>
      <c r="AQ86" s="942"/>
      <c r="AR86" s="942"/>
      <c r="AS86" s="942"/>
      <c r="AT86" s="942"/>
      <c r="AU86" s="942"/>
      <c r="AV86" s="942"/>
      <c r="AW86" s="942"/>
    </row>
    <row r="87" spans="1:49" ht="20" customHeight="1" thickBot="1" x14ac:dyDescent="0.25">
      <c r="A87" s="4"/>
      <c r="B87" s="88"/>
      <c r="C87" s="87"/>
      <c r="D87" s="44"/>
      <c r="E87" s="44"/>
      <c r="F87" s="44"/>
      <c r="G87" s="44"/>
      <c r="H87" s="44"/>
      <c r="I87" s="44"/>
      <c r="J87" s="44"/>
      <c r="K87" s="44"/>
      <c r="L87" s="18"/>
      <c r="M87" s="18"/>
      <c r="N87" s="18"/>
      <c r="O87" s="18"/>
      <c r="P87" s="18"/>
      <c r="Q87" s="18"/>
      <c r="R87" s="18"/>
      <c r="S87" s="4"/>
      <c r="T87" s="1"/>
      <c r="U87" s="942"/>
      <c r="V87" s="942"/>
      <c r="W87" s="942"/>
      <c r="X87" s="942"/>
      <c r="Y87" s="942"/>
      <c r="Z87" s="942"/>
      <c r="AA87" s="942"/>
      <c r="AB87" s="942"/>
      <c r="AC87" s="942"/>
      <c r="AD87" s="942"/>
      <c r="AE87" s="942"/>
      <c r="AF87" s="942"/>
      <c r="AG87" s="942"/>
      <c r="AH87" s="942"/>
      <c r="AI87" s="942"/>
      <c r="AJ87" s="942"/>
      <c r="AK87" s="942"/>
      <c r="AL87" s="942"/>
      <c r="AM87" s="942"/>
      <c r="AN87" s="942"/>
      <c r="AO87" s="942"/>
      <c r="AP87" s="942"/>
      <c r="AQ87" s="942"/>
      <c r="AR87" s="942"/>
      <c r="AS87" s="942"/>
      <c r="AT87" s="942"/>
      <c r="AU87" s="942"/>
      <c r="AV87" s="942"/>
      <c r="AW87" s="942"/>
    </row>
    <row r="88" spans="1:49" ht="21" thickBot="1" x14ac:dyDescent="0.25">
      <c r="A88" s="4"/>
      <c r="B88" s="88"/>
      <c r="C88" s="19">
        <v>2</v>
      </c>
      <c r="D88" s="2364" t="s">
        <v>1534</v>
      </c>
      <c r="E88" s="2365"/>
      <c r="F88" s="2366"/>
      <c r="G88" s="44"/>
      <c r="H88" s="44"/>
      <c r="I88" s="44"/>
      <c r="J88" s="44"/>
      <c r="K88" s="44"/>
      <c r="L88" s="18"/>
      <c r="M88" s="18"/>
      <c r="N88" s="18"/>
      <c r="O88" s="18"/>
      <c r="P88" s="18"/>
      <c r="Q88" s="18"/>
      <c r="R88" s="18"/>
      <c r="S88" s="4"/>
      <c r="T88" s="1"/>
      <c r="U88" s="942"/>
      <c r="V88" s="942"/>
      <c r="W88" s="942"/>
      <c r="X88" s="942"/>
      <c r="Y88" s="942"/>
      <c r="Z88" s="942"/>
      <c r="AA88" s="942"/>
      <c r="AB88" s="942"/>
      <c r="AC88" s="942"/>
      <c r="AD88" s="942"/>
      <c r="AE88" s="942"/>
      <c r="AF88" s="942"/>
      <c r="AG88" s="942"/>
      <c r="AH88" s="942"/>
      <c r="AI88" s="942"/>
      <c r="AJ88" s="942"/>
      <c r="AK88" s="942"/>
      <c r="AL88" s="942"/>
      <c r="AM88" s="942"/>
      <c r="AN88" s="942"/>
      <c r="AO88" s="942"/>
      <c r="AP88" s="942"/>
      <c r="AQ88" s="942"/>
      <c r="AR88" s="942"/>
      <c r="AS88" s="942"/>
      <c r="AT88" s="942"/>
      <c r="AU88" s="942"/>
      <c r="AV88" s="942"/>
      <c r="AW88" s="942"/>
    </row>
    <row r="89" spans="1:49" ht="5" customHeight="1" x14ac:dyDescent="0.2">
      <c r="A89" s="4"/>
      <c r="B89" s="88"/>
      <c r="C89" s="87"/>
      <c r="D89" s="44"/>
      <c r="E89" s="44"/>
      <c r="F89" s="44"/>
      <c r="G89" s="44"/>
      <c r="H89" s="44"/>
      <c r="I89" s="44"/>
      <c r="J89" s="44"/>
      <c r="K89" s="44"/>
      <c r="L89" s="18"/>
      <c r="M89" s="18"/>
      <c r="N89" s="18"/>
      <c r="O89" s="18"/>
      <c r="P89" s="18"/>
      <c r="Q89" s="18"/>
      <c r="R89" s="18"/>
      <c r="S89" s="4"/>
      <c r="T89" s="1"/>
      <c r="U89" s="942"/>
      <c r="V89" s="942"/>
      <c r="W89" s="942"/>
      <c r="X89" s="942"/>
      <c r="Y89" s="942"/>
      <c r="Z89" s="942"/>
      <c r="AA89" s="942"/>
      <c r="AB89" s="942"/>
      <c r="AC89" s="942"/>
      <c r="AD89" s="942"/>
      <c r="AE89" s="942"/>
      <c r="AF89" s="942"/>
      <c r="AG89" s="942"/>
      <c r="AH89" s="942"/>
      <c r="AI89" s="942"/>
      <c r="AJ89" s="942"/>
      <c r="AK89" s="942"/>
      <c r="AL89" s="942"/>
      <c r="AM89" s="942"/>
      <c r="AN89" s="942"/>
      <c r="AO89" s="942"/>
      <c r="AP89" s="942"/>
      <c r="AQ89" s="942"/>
      <c r="AR89" s="942"/>
      <c r="AS89" s="942"/>
      <c r="AT89" s="942"/>
      <c r="AU89" s="942"/>
      <c r="AV89" s="942"/>
      <c r="AW89" s="942"/>
    </row>
    <row r="90" spans="1:49" ht="17" customHeight="1" thickBot="1" x14ac:dyDescent="0.25">
      <c r="A90" s="4"/>
      <c r="B90" s="88"/>
      <c r="C90" s="87"/>
      <c r="D90" s="44"/>
      <c r="E90" s="54" t="str">
        <f>E16</f>
        <v>Total</v>
      </c>
      <c r="F90" s="51" t="str">
        <f t="shared" ref="F90:Q90" si="9">F16</f>
        <v>ENE</v>
      </c>
      <c r="G90" s="51" t="str">
        <f t="shared" si="9"/>
        <v>FEB</v>
      </c>
      <c r="H90" s="51" t="str">
        <f t="shared" si="9"/>
        <v>MAR</v>
      </c>
      <c r="I90" s="51" t="str">
        <f t="shared" si="9"/>
        <v>ABR</v>
      </c>
      <c r="J90" s="51" t="str">
        <f t="shared" si="9"/>
        <v>MAY</v>
      </c>
      <c r="K90" s="51" t="str">
        <f t="shared" si="9"/>
        <v>JUN</v>
      </c>
      <c r="L90" s="51" t="str">
        <f t="shared" si="9"/>
        <v>JUL</v>
      </c>
      <c r="M90" s="51" t="str">
        <f t="shared" si="9"/>
        <v>AGO</v>
      </c>
      <c r="N90" s="51" t="str">
        <f t="shared" si="9"/>
        <v>SEPT</v>
      </c>
      <c r="O90" s="51" t="str">
        <f t="shared" si="9"/>
        <v>OCT</v>
      </c>
      <c r="P90" s="51" t="str">
        <f t="shared" si="9"/>
        <v>NOV</v>
      </c>
      <c r="Q90" s="51" t="str">
        <f t="shared" si="9"/>
        <v xml:space="preserve"> DIC</v>
      </c>
      <c r="R90" s="18"/>
      <c r="S90" s="4"/>
      <c r="T90" s="1"/>
      <c r="U90" s="942"/>
      <c r="V90" s="942"/>
      <c r="W90" s="942"/>
      <c r="X90" s="942"/>
      <c r="Y90" s="942"/>
      <c r="Z90" s="942"/>
      <c r="AA90" s="942"/>
      <c r="AB90" s="942"/>
      <c r="AC90" s="942"/>
      <c r="AD90" s="942"/>
      <c r="AE90" s="942"/>
      <c r="AF90" s="942"/>
      <c r="AG90" s="942"/>
      <c r="AH90" s="942"/>
      <c r="AI90" s="942"/>
      <c r="AJ90" s="942"/>
      <c r="AK90" s="942"/>
      <c r="AL90" s="942"/>
      <c r="AM90" s="942"/>
      <c r="AN90" s="942"/>
      <c r="AO90" s="942"/>
      <c r="AP90" s="942"/>
      <c r="AQ90" s="942"/>
      <c r="AR90" s="942"/>
      <c r="AS90" s="942"/>
      <c r="AT90" s="942"/>
      <c r="AU90" s="942"/>
      <c r="AV90" s="942"/>
      <c r="AW90" s="942"/>
    </row>
    <row r="91" spans="1:49" ht="19" thickBot="1" x14ac:dyDescent="0.25">
      <c r="A91" s="4"/>
      <c r="B91" s="88"/>
      <c r="C91" s="548" t="s">
        <v>1564</v>
      </c>
      <c r="D91" s="1224" t="s">
        <v>1529</v>
      </c>
      <c r="E91" s="550">
        <f>SUM(F91:Q91)</f>
        <v>0</v>
      </c>
      <c r="F91" s="546">
        <f>SUM(F93:F99)</f>
        <v>0</v>
      </c>
      <c r="G91" s="546">
        <f t="shared" ref="G91:Q91" si="10">SUM(G93:G99)</f>
        <v>0</v>
      </c>
      <c r="H91" s="546">
        <f t="shared" si="10"/>
        <v>0</v>
      </c>
      <c r="I91" s="546">
        <f t="shared" si="10"/>
        <v>0</v>
      </c>
      <c r="J91" s="546">
        <f t="shared" si="10"/>
        <v>0</v>
      </c>
      <c r="K91" s="546">
        <f t="shared" si="10"/>
        <v>0</v>
      </c>
      <c r="L91" s="546">
        <f t="shared" si="10"/>
        <v>0</v>
      </c>
      <c r="M91" s="546">
        <f t="shared" si="10"/>
        <v>0</v>
      </c>
      <c r="N91" s="546">
        <f t="shared" si="10"/>
        <v>0</v>
      </c>
      <c r="O91" s="546">
        <f t="shared" si="10"/>
        <v>0</v>
      </c>
      <c r="P91" s="546">
        <f t="shared" si="10"/>
        <v>0</v>
      </c>
      <c r="Q91" s="551">
        <f t="shared" si="10"/>
        <v>0</v>
      </c>
      <c r="R91" s="18"/>
      <c r="S91" s="4"/>
      <c r="T91" s="1"/>
      <c r="U91" s="942"/>
      <c r="V91" s="942"/>
      <c r="W91" s="942"/>
      <c r="X91" s="942"/>
      <c r="Y91" s="942"/>
      <c r="Z91" s="942"/>
      <c r="AA91" s="942"/>
      <c r="AB91" s="942"/>
      <c r="AC91" s="942"/>
      <c r="AD91" s="942"/>
      <c r="AE91" s="942"/>
      <c r="AF91" s="942"/>
      <c r="AG91" s="942"/>
      <c r="AH91" s="942"/>
      <c r="AI91" s="942"/>
      <c r="AJ91" s="942"/>
      <c r="AK91" s="942"/>
      <c r="AL91" s="942"/>
      <c r="AM91" s="942"/>
      <c r="AN91" s="942"/>
      <c r="AO91" s="942"/>
      <c r="AP91" s="942"/>
      <c r="AQ91" s="942"/>
      <c r="AR91" s="942"/>
      <c r="AS91" s="942"/>
      <c r="AT91" s="942"/>
      <c r="AU91" s="942"/>
      <c r="AV91" s="942"/>
      <c r="AW91" s="942"/>
    </row>
    <row r="92" spans="1:49" ht="16" x14ac:dyDescent="0.2">
      <c r="A92" s="4"/>
      <c r="B92" s="88"/>
      <c r="C92" s="87"/>
      <c r="D92" s="554" t="s">
        <v>1527</v>
      </c>
      <c r="E92" s="555"/>
      <c r="F92" s="554" t="s">
        <v>1533</v>
      </c>
      <c r="G92" s="556"/>
      <c r="H92" s="556"/>
      <c r="I92" s="556"/>
      <c r="J92" s="57"/>
      <c r="K92" s="57"/>
      <c r="L92" s="57"/>
      <c r="M92" s="58"/>
      <c r="N92" s="58"/>
      <c r="O92" s="57"/>
      <c r="P92" s="57"/>
      <c r="Q92" s="57"/>
      <c r="R92" s="18"/>
      <c r="S92" s="4"/>
      <c r="T92" s="1"/>
      <c r="U92" s="942"/>
      <c r="V92" s="942"/>
      <c r="W92" s="942"/>
      <c r="X92" s="942"/>
      <c r="Y92" s="942"/>
      <c r="Z92" s="942"/>
      <c r="AA92" s="942"/>
      <c r="AB92" s="942"/>
      <c r="AC92" s="942"/>
      <c r="AD92" s="942"/>
      <c r="AE92" s="942"/>
      <c r="AF92" s="942"/>
      <c r="AG92" s="942"/>
      <c r="AH92" s="942"/>
      <c r="AI92" s="942"/>
      <c r="AJ92" s="942"/>
      <c r="AK92" s="942"/>
      <c r="AL92" s="942"/>
      <c r="AM92" s="942"/>
      <c r="AN92" s="942"/>
      <c r="AO92" s="942"/>
      <c r="AP92" s="942"/>
      <c r="AQ92" s="942"/>
      <c r="AR92" s="942"/>
      <c r="AS92" s="942"/>
      <c r="AT92" s="942"/>
      <c r="AU92" s="942"/>
      <c r="AV92" s="942"/>
      <c r="AW92" s="942"/>
    </row>
    <row r="93" spans="1:49" ht="16" x14ac:dyDescent="0.2">
      <c r="A93" s="4"/>
      <c r="B93" s="88"/>
      <c r="C93" s="88"/>
      <c r="D93" s="298" t="s">
        <v>174</v>
      </c>
      <c r="E93" s="429">
        <f t="shared" ref="E93:E99" si="11">SUM(F93:Q93)</f>
        <v>0</v>
      </c>
      <c r="F93" s="299"/>
      <c r="G93" s="299"/>
      <c r="H93" s="299"/>
      <c r="I93" s="299"/>
      <c r="J93" s="299"/>
      <c r="K93" s="299"/>
      <c r="L93" s="299"/>
      <c r="M93" s="299"/>
      <c r="N93" s="299"/>
      <c r="O93" s="299"/>
      <c r="P93" s="299"/>
      <c r="Q93" s="299"/>
      <c r="R93" s="18"/>
      <c r="S93" s="4"/>
      <c r="T93" s="1"/>
      <c r="U93" s="942"/>
      <c r="V93" s="942"/>
      <c r="W93" s="942"/>
      <c r="X93" s="942"/>
      <c r="Y93" s="942"/>
      <c r="Z93" s="942"/>
      <c r="AA93" s="942"/>
      <c r="AB93" s="942"/>
      <c r="AC93" s="942"/>
      <c r="AD93" s="942"/>
      <c r="AE93" s="942"/>
      <c r="AF93" s="942"/>
      <c r="AG93" s="942"/>
      <c r="AH93" s="942"/>
      <c r="AI93" s="942"/>
      <c r="AJ93" s="942"/>
      <c r="AK93" s="942"/>
      <c r="AL93" s="942"/>
      <c r="AM93" s="942"/>
      <c r="AN93" s="942"/>
      <c r="AO93" s="942"/>
      <c r="AP93" s="942"/>
      <c r="AQ93" s="942"/>
      <c r="AR93" s="942"/>
      <c r="AS93" s="942"/>
      <c r="AT93" s="942"/>
      <c r="AU93" s="942"/>
      <c r="AV93" s="942"/>
      <c r="AW93" s="942"/>
    </row>
    <row r="94" spans="1:49" ht="16" x14ac:dyDescent="0.2">
      <c r="A94" s="4"/>
      <c r="B94" s="88"/>
      <c r="C94" s="88"/>
      <c r="D94" s="298" t="s">
        <v>1532</v>
      </c>
      <c r="E94" s="429">
        <f t="shared" si="11"/>
        <v>0</v>
      </c>
      <c r="F94" s="299"/>
      <c r="G94" s="299"/>
      <c r="H94" s="299"/>
      <c r="I94" s="299"/>
      <c r="J94" s="299"/>
      <c r="K94" s="299"/>
      <c r="L94" s="299"/>
      <c r="M94" s="299"/>
      <c r="N94" s="299"/>
      <c r="O94" s="299"/>
      <c r="P94" s="299"/>
      <c r="Q94" s="299"/>
      <c r="R94" s="18"/>
      <c r="S94" s="4"/>
      <c r="T94" s="1"/>
      <c r="U94" s="942"/>
      <c r="V94" s="942"/>
      <c r="W94" s="942"/>
      <c r="X94" s="942"/>
      <c r="Y94" s="942"/>
      <c r="Z94" s="942"/>
      <c r="AA94" s="942"/>
      <c r="AB94" s="942"/>
      <c r="AC94" s="942"/>
      <c r="AD94" s="942"/>
      <c r="AE94" s="942"/>
      <c r="AF94" s="942"/>
      <c r="AG94" s="942"/>
      <c r="AH94" s="942"/>
      <c r="AI94" s="942"/>
      <c r="AJ94" s="942"/>
      <c r="AK94" s="942"/>
      <c r="AL94" s="942"/>
      <c r="AM94" s="942"/>
      <c r="AN94" s="942"/>
      <c r="AO94" s="942"/>
      <c r="AP94" s="942"/>
      <c r="AQ94" s="942"/>
      <c r="AR94" s="942"/>
      <c r="AS94" s="942"/>
      <c r="AT94" s="942"/>
      <c r="AU94" s="942"/>
      <c r="AV94" s="942"/>
      <c r="AW94" s="942"/>
    </row>
    <row r="95" spans="1:49" ht="16" hidden="1" x14ac:dyDescent="0.2">
      <c r="A95" s="4"/>
      <c r="B95" s="88"/>
      <c r="C95" s="88"/>
      <c r="D95" s="298"/>
      <c r="E95" s="429">
        <f t="shared" si="11"/>
        <v>0</v>
      </c>
      <c r="F95" s="299"/>
      <c r="G95" s="299">
        <f t="shared" ref="G95:Q95" si="12">+F95</f>
        <v>0</v>
      </c>
      <c r="H95" s="299">
        <f t="shared" si="12"/>
        <v>0</v>
      </c>
      <c r="I95" s="299">
        <f t="shared" si="12"/>
        <v>0</v>
      </c>
      <c r="J95" s="299">
        <f t="shared" si="12"/>
        <v>0</v>
      </c>
      <c r="K95" s="299">
        <f t="shared" si="12"/>
        <v>0</v>
      </c>
      <c r="L95" s="299">
        <f t="shared" si="12"/>
        <v>0</v>
      </c>
      <c r="M95" s="299">
        <f t="shared" si="12"/>
        <v>0</v>
      </c>
      <c r="N95" s="299">
        <f t="shared" si="12"/>
        <v>0</v>
      </c>
      <c r="O95" s="299">
        <f t="shared" si="12"/>
        <v>0</v>
      </c>
      <c r="P95" s="299">
        <f t="shared" si="12"/>
        <v>0</v>
      </c>
      <c r="Q95" s="299">
        <f t="shared" si="12"/>
        <v>0</v>
      </c>
      <c r="R95" s="18"/>
      <c r="S95" s="4"/>
      <c r="T95" s="1"/>
      <c r="U95" s="942"/>
      <c r="V95" s="942"/>
      <c r="W95" s="942"/>
      <c r="X95" s="942"/>
      <c r="Y95" s="942"/>
      <c r="Z95" s="942"/>
      <c r="AA95" s="942"/>
      <c r="AB95" s="942"/>
      <c r="AC95" s="942"/>
      <c r="AD95" s="942"/>
      <c r="AE95" s="942"/>
      <c r="AF95" s="942"/>
      <c r="AG95" s="942"/>
      <c r="AH95" s="942"/>
      <c r="AI95" s="942"/>
      <c r="AJ95" s="942"/>
      <c r="AK95" s="942"/>
      <c r="AL95" s="942"/>
      <c r="AM95" s="942"/>
      <c r="AN95" s="942"/>
      <c r="AO95" s="942"/>
      <c r="AP95" s="942"/>
      <c r="AQ95" s="942"/>
      <c r="AR95" s="942"/>
      <c r="AS95" s="942"/>
      <c r="AT95" s="942"/>
      <c r="AU95" s="942"/>
      <c r="AV95" s="942"/>
      <c r="AW95" s="942"/>
    </row>
    <row r="96" spans="1:49" ht="16" hidden="1" x14ac:dyDescent="0.2">
      <c r="A96" s="4"/>
      <c r="B96" s="88"/>
      <c r="C96" s="88"/>
      <c r="D96" s="298"/>
      <c r="E96" s="429">
        <f t="shared" si="11"/>
        <v>0</v>
      </c>
      <c r="F96" s="299"/>
      <c r="G96" s="299">
        <f t="shared" ref="G96:Q96" si="13">+F96</f>
        <v>0</v>
      </c>
      <c r="H96" s="299">
        <f t="shared" si="13"/>
        <v>0</v>
      </c>
      <c r="I96" s="299">
        <f t="shared" si="13"/>
        <v>0</v>
      </c>
      <c r="J96" s="299">
        <f t="shared" si="13"/>
        <v>0</v>
      </c>
      <c r="K96" s="299">
        <f t="shared" si="13"/>
        <v>0</v>
      </c>
      <c r="L96" s="299">
        <f t="shared" si="13"/>
        <v>0</v>
      </c>
      <c r="M96" s="299">
        <f t="shared" si="13"/>
        <v>0</v>
      </c>
      <c r="N96" s="299">
        <f t="shared" si="13"/>
        <v>0</v>
      </c>
      <c r="O96" s="299">
        <f t="shared" si="13"/>
        <v>0</v>
      </c>
      <c r="P96" s="299">
        <f t="shared" si="13"/>
        <v>0</v>
      </c>
      <c r="Q96" s="299">
        <f t="shared" si="13"/>
        <v>0</v>
      </c>
      <c r="R96" s="18"/>
      <c r="S96" s="4"/>
      <c r="T96" s="1"/>
      <c r="U96" s="942"/>
      <c r="V96" s="942"/>
      <c r="W96" s="942"/>
      <c r="X96" s="942"/>
      <c r="Y96" s="942"/>
      <c r="Z96" s="942"/>
      <c r="AA96" s="942"/>
      <c r="AB96" s="942"/>
      <c r="AC96" s="942"/>
      <c r="AD96" s="942"/>
      <c r="AE96" s="942"/>
      <c r="AF96" s="942"/>
      <c r="AG96" s="942"/>
      <c r="AH96" s="942"/>
      <c r="AI96" s="942"/>
      <c r="AJ96" s="942"/>
      <c r="AK96" s="942"/>
      <c r="AL96" s="942"/>
      <c r="AM96" s="942"/>
      <c r="AN96" s="942"/>
      <c r="AO96" s="942"/>
      <c r="AP96" s="942"/>
      <c r="AQ96" s="942"/>
      <c r="AR96" s="942"/>
      <c r="AS96" s="942"/>
      <c r="AT96" s="942"/>
      <c r="AU96" s="942"/>
      <c r="AV96" s="942"/>
      <c r="AW96" s="942"/>
    </row>
    <row r="97" spans="1:49" ht="16" hidden="1" x14ac:dyDescent="0.2">
      <c r="A97" s="4"/>
      <c r="B97" s="88"/>
      <c r="C97" s="88"/>
      <c r="D97" s="298"/>
      <c r="E97" s="429">
        <f t="shared" si="11"/>
        <v>0</v>
      </c>
      <c r="F97" s="299"/>
      <c r="G97" s="299">
        <f t="shared" ref="G97:Q97" si="14">+F97</f>
        <v>0</v>
      </c>
      <c r="H97" s="299">
        <f t="shared" si="14"/>
        <v>0</v>
      </c>
      <c r="I97" s="299">
        <f t="shared" si="14"/>
        <v>0</v>
      </c>
      <c r="J97" s="299">
        <f t="shared" si="14"/>
        <v>0</v>
      </c>
      <c r="K97" s="299">
        <f t="shared" si="14"/>
        <v>0</v>
      </c>
      <c r="L97" s="299">
        <f t="shared" si="14"/>
        <v>0</v>
      </c>
      <c r="M97" s="299">
        <f t="shared" si="14"/>
        <v>0</v>
      </c>
      <c r="N97" s="299">
        <f t="shared" si="14"/>
        <v>0</v>
      </c>
      <c r="O97" s="299">
        <f t="shared" si="14"/>
        <v>0</v>
      </c>
      <c r="P97" s="299">
        <f t="shared" si="14"/>
        <v>0</v>
      </c>
      <c r="Q97" s="299">
        <f t="shared" si="14"/>
        <v>0</v>
      </c>
      <c r="R97" s="18"/>
      <c r="S97" s="4"/>
      <c r="T97" s="1"/>
      <c r="U97" s="942"/>
      <c r="V97" s="942"/>
      <c r="W97" s="942"/>
      <c r="X97" s="942"/>
      <c r="Y97" s="942"/>
      <c r="Z97" s="942"/>
      <c r="AA97" s="942"/>
      <c r="AB97" s="942"/>
      <c r="AC97" s="942"/>
      <c r="AD97" s="942"/>
      <c r="AE97" s="942"/>
      <c r="AF97" s="942"/>
      <c r="AG97" s="942"/>
      <c r="AH97" s="942"/>
      <c r="AI97" s="942"/>
      <c r="AJ97" s="942"/>
      <c r="AK97" s="942"/>
      <c r="AL97" s="942"/>
      <c r="AM97" s="942"/>
      <c r="AN97" s="942"/>
      <c r="AO97" s="942"/>
      <c r="AP97" s="942"/>
      <c r="AQ97" s="942"/>
      <c r="AR97" s="942"/>
      <c r="AS97" s="942"/>
      <c r="AT97" s="942"/>
      <c r="AU97" s="942"/>
      <c r="AV97" s="942"/>
      <c r="AW97" s="942"/>
    </row>
    <row r="98" spans="1:49" ht="16" hidden="1" x14ac:dyDescent="0.2">
      <c r="A98" s="4"/>
      <c r="B98" s="88"/>
      <c r="C98" s="88"/>
      <c r="D98" s="298"/>
      <c r="E98" s="429">
        <f t="shared" si="11"/>
        <v>0</v>
      </c>
      <c r="F98" s="299"/>
      <c r="G98" s="299">
        <f t="shared" ref="G98:Q98" si="15">+F98</f>
        <v>0</v>
      </c>
      <c r="H98" s="299">
        <f t="shared" si="15"/>
        <v>0</v>
      </c>
      <c r="I98" s="299">
        <f t="shared" si="15"/>
        <v>0</v>
      </c>
      <c r="J98" s="299">
        <f t="shared" si="15"/>
        <v>0</v>
      </c>
      <c r="K98" s="299">
        <f t="shared" si="15"/>
        <v>0</v>
      </c>
      <c r="L98" s="299">
        <f t="shared" si="15"/>
        <v>0</v>
      </c>
      <c r="M98" s="299">
        <f t="shared" si="15"/>
        <v>0</v>
      </c>
      <c r="N98" s="299">
        <f t="shared" si="15"/>
        <v>0</v>
      </c>
      <c r="O98" s="299">
        <f t="shared" si="15"/>
        <v>0</v>
      </c>
      <c r="P98" s="299">
        <f t="shared" si="15"/>
        <v>0</v>
      </c>
      <c r="Q98" s="299">
        <f t="shared" si="15"/>
        <v>0</v>
      </c>
      <c r="R98" s="18"/>
      <c r="S98" s="4"/>
      <c r="T98" s="1"/>
      <c r="U98" s="942"/>
      <c r="V98" s="942"/>
      <c r="W98" s="942"/>
      <c r="X98" s="942"/>
      <c r="Y98" s="942"/>
      <c r="Z98" s="942"/>
      <c r="AA98" s="942"/>
      <c r="AB98" s="942"/>
      <c r="AC98" s="942"/>
      <c r="AD98" s="942"/>
      <c r="AE98" s="942"/>
      <c r="AF98" s="942"/>
      <c r="AG98" s="942"/>
      <c r="AH98" s="942"/>
      <c r="AI98" s="942"/>
      <c r="AJ98" s="942"/>
      <c r="AK98" s="942"/>
      <c r="AL98" s="942"/>
      <c r="AM98" s="942"/>
      <c r="AN98" s="942"/>
      <c r="AO98" s="942"/>
      <c r="AP98" s="942"/>
      <c r="AQ98" s="942"/>
      <c r="AR98" s="942"/>
      <c r="AS98" s="942"/>
      <c r="AT98" s="942"/>
      <c r="AU98" s="942"/>
      <c r="AV98" s="942"/>
      <c r="AW98" s="942"/>
    </row>
    <row r="99" spans="1:49" ht="16" hidden="1" x14ac:dyDescent="0.2">
      <c r="A99" s="4"/>
      <c r="B99" s="88"/>
      <c r="C99" s="88"/>
      <c r="D99" s="298"/>
      <c r="E99" s="429">
        <f t="shared" si="11"/>
        <v>0</v>
      </c>
      <c r="F99" s="299"/>
      <c r="G99" s="299">
        <f t="shared" ref="G99:Q99" si="16">+F99</f>
        <v>0</v>
      </c>
      <c r="H99" s="299">
        <f t="shared" si="16"/>
        <v>0</v>
      </c>
      <c r="I99" s="299">
        <f t="shared" si="16"/>
        <v>0</v>
      </c>
      <c r="J99" s="299">
        <f t="shared" si="16"/>
        <v>0</v>
      </c>
      <c r="K99" s="299">
        <f t="shared" si="16"/>
        <v>0</v>
      </c>
      <c r="L99" s="299">
        <f t="shared" si="16"/>
        <v>0</v>
      </c>
      <c r="M99" s="299">
        <f t="shared" si="16"/>
        <v>0</v>
      </c>
      <c r="N99" s="299">
        <f t="shared" si="16"/>
        <v>0</v>
      </c>
      <c r="O99" s="299">
        <f t="shared" si="16"/>
        <v>0</v>
      </c>
      <c r="P99" s="299">
        <f t="shared" si="16"/>
        <v>0</v>
      </c>
      <c r="Q99" s="299">
        <f t="shared" si="16"/>
        <v>0</v>
      </c>
      <c r="R99" s="18"/>
      <c r="S99" s="4"/>
      <c r="T99" s="1"/>
      <c r="U99" s="942"/>
      <c r="V99" s="942"/>
      <c r="W99" s="942"/>
      <c r="X99" s="942"/>
      <c r="Y99" s="942"/>
      <c r="Z99" s="942"/>
      <c r="AA99" s="942"/>
      <c r="AB99" s="942"/>
      <c r="AC99" s="942"/>
      <c r="AD99" s="942"/>
      <c r="AE99" s="942"/>
      <c r="AF99" s="942"/>
      <c r="AG99" s="942"/>
      <c r="AH99" s="942"/>
      <c r="AI99" s="942"/>
      <c r="AJ99" s="942"/>
      <c r="AK99" s="942"/>
      <c r="AL99" s="942"/>
      <c r="AM99" s="942"/>
      <c r="AN99" s="942"/>
      <c r="AO99" s="942"/>
      <c r="AP99" s="942"/>
      <c r="AQ99" s="942"/>
      <c r="AR99" s="942"/>
      <c r="AS99" s="942"/>
      <c r="AT99" s="942"/>
      <c r="AU99" s="942"/>
      <c r="AV99" s="942"/>
      <c r="AW99" s="942"/>
    </row>
    <row r="100" spans="1:49" ht="9.75" customHeight="1" x14ac:dyDescent="0.2">
      <c r="A100" s="4"/>
      <c r="B100" s="88"/>
      <c r="C100" s="88"/>
      <c r="D100" s="61"/>
      <c r="E100" s="18"/>
      <c r="F100" s="46"/>
      <c r="G100" s="47"/>
      <c r="H100" s="50"/>
      <c r="I100" s="44"/>
      <c r="J100" s="44"/>
      <c r="K100" s="44"/>
      <c r="L100" s="44"/>
      <c r="M100" s="56"/>
      <c r="N100" s="56"/>
      <c r="O100" s="44"/>
      <c r="P100" s="44"/>
      <c r="Q100" s="44"/>
      <c r="R100" s="18"/>
      <c r="S100" s="4"/>
      <c r="T100" s="1"/>
      <c r="U100" s="942"/>
      <c r="V100" s="942"/>
      <c r="W100" s="942"/>
      <c r="X100" s="942"/>
      <c r="Y100" s="942"/>
      <c r="Z100" s="942"/>
      <c r="AA100" s="942"/>
      <c r="AB100" s="942"/>
      <c r="AC100" s="942"/>
      <c r="AD100" s="942"/>
      <c r="AE100" s="942"/>
      <c r="AF100" s="942"/>
      <c r="AG100" s="942"/>
      <c r="AH100" s="942"/>
      <c r="AI100" s="942"/>
      <c r="AJ100" s="942"/>
      <c r="AK100" s="942"/>
      <c r="AL100" s="942"/>
      <c r="AM100" s="942"/>
      <c r="AN100" s="942"/>
      <c r="AO100" s="942"/>
      <c r="AP100" s="942"/>
      <c r="AQ100" s="942"/>
      <c r="AR100" s="942"/>
      <c r="AS100" s="942"/>
      <c r="AT100" s="942"/>
      <c r="AU100" s="942"/>
      <c r="AV100" s="942"/>
      <c r="AW100" s="942"/>
    </row>
    <row r="101" spans="1:49" ht="17" thickBot="1" x14ac:dyDescent="0.25">
      <c r="A101" s="4"/>
      <c r="B101" s="88"/>
      <c r="C101" s="87"/>
      <c r="D101" s="44"/>
      <c r="E101" s="54" t="str">
        <f>+E90</f>
        <v>Total</v>
      </c>
      <c r="F101" s="51" t="str">
        <f t="shared" ref="F101:Q101" si="17">F90</f>
        <v>ENE</v>
      </c>
      <c r="G101" s="51" t="str">
        <f t="shared" si="17"/>
        <v>FEB</v>
      </c>
      <c r="H101" s="51" t="str">
        <f t="shared" si="17"/>
        <v>MAR</v>
      </c>
      <c r="I101" s="51" t="str">
        <f t="shared" si="17"/>
        <v>ABR</v>
      </c>
      <c r="J101" s="51" t="str">
        <f t="shared" si="17"/>
        <v>MAY</v>
      </c>
      <c r="K101" s="51" t="str">
        <f t="shared" si="17"/>
        <v>JUN</v>
      </c>
      <c r="L101" s="51" t="str">
        <f t="shared" si="17"/>
        <v>JUL</v>
      </c>
      <c r="M101" s="51" t="str">
        <f t="shared" si="17"/>
        <v>AGO</v>
      </c>
      <c r="N101" s="51" t="str">
        <f t="shared" si="17"/>
        <v>SEPT</v>
      </c>
      <c r="O101" s="51" t="str">
        <f t="shared" si="17"/>
        <v>OCT</v>
      </c>
      <c r="P101" s="51" t="str">
        <f t="shared" si="17"/>
        <v>NOV</v>
      </c>
      <c r="Q101" s="51" t="str">
        <f t="shared" si="17"/>
        <v xml:space="preserve"> DIC</v>
      </c>
      <c r="R101" s="18"/>
      <c r="S101" s="4"/>
      <c r="T101" s="1"/>
      <c r="U101" s="942"/>
      <c r="V101" s="942"/>
      <c r="W101" s="942"/>
      <c r="X101" s="942"/>
      <c r="Y101" s="942"/>
      <c r="Z101" s="942"/>
      <c r="AA101" s="942"/>
      <c r="AB101" s="942"/>
      <c r="AC101" s="942"/>
      <c r="AD101" s="942"/>
      <c r="AE101" s="942"/>
      <c r="AF101" s="942"/>
      <c r="AG101" s="942"/>
      <c r="AH101" s="942"/>
      <c r="AI101" s="942"/>
      <c r="AJ101" s="942"/>
      <c r="AK101" s="942"/>
      <c r="AL101" s="942"/>
      <c r="AM101" s="942"/>
      <c r="AN101" s="942"/>
      <c r="AO101" s="942"/>
      <c r="AP101" s="942"/>
      <c r="AQ101" s="942"/>
      <c r="AR101" s="942"/>
      <c r="AS101" s="942"/>
      <c r="AT101" s="942"/>
      <c r="AU101" s="942"/>
      <c r="AV101" s="942"/>
      <c r="AW101" s="942"/>
    </row>
    <row r="102" spans="1:49" ht="19" thickBot="1" x14ac:dyDescent="0.25">
      <c r="A102" s="4"/>
      <c r="B102" s="88"/>
      <c r="C102" s="548" t="s">
        <v>1567</v>
      </c>
      <c r="D102" s="1224" t="s">
        <v>1531</v>
      </c>
      <c r="E102" s="550">
        <f>SUM(F102:Q102)</f>
        <v>0</v>
      </c>
      <c r="F102" s="546">
        <f>SUM(F104:F110)</f>
        <v>0</v>
      </c>
      <c r="G102" s="546">
        <f t="shared" ref="G102:Q102" si="18">SUM(G104:G110)</f>
        <v>0</v>
      </c>
      <c r="H102" s="546">
        <f t="shared" si="18"/>
        <v>0</v>
      </c>
      <c r="I102" s="546">
        <f t="shared" si="18"/>
        <v>0</v>
      </c>
      <c r="J102" s="546">
        <f t="shared" si="18"/>
        <v>0</v>
      </c>
      <c r="K102" s="546">
        <f t="shared" si="18"/>
        <v>0</v>
      </c>
      <c r="L102" s="546">
        <f t="shared" si="18"/>
        <v>0</v>
      </c>
      <c r="M102" s="546">
        <f t="shared" si="18"/>
        <v>0</v>
      </c>
      <c r="N102" s="546">
        <f t="shared" si="18"/>
        <v>0</v>
      </c>
      <c r="O102" s="546">
        <f t="shared" si="18"/>
        <v>0</v>
      </c>
      <c r="P102" s="546">
        <f t="shared" si="18"/>
        <v>0</v>
      </c>
      <c r="Q102" s="551">
        <f t="shared" si="18"/>
        <v>0</v>
      </c>
      <c r="R102" s="18"/>
      <c r="S102" s="4"/>
      <c r="T102" s="1"/>
      <c r="U102" s="942"/>
      <c r="V102" s="942"/>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c r="AT102" s="942"/>
      <c r="AU102" s="942"/>
      <c r="AV102" s="942"/>
      <c r="AW102" s="942"/>
    </row>
    <row r="103" spans="1:49" ht="16" x14ac:dyDescent="0.2">
      <c r="A103" s="4"/>
      <c r="B103" s="88"/>
      <c r="C103" s="87"/>
      <c r="D103" s="554" t="s">
        <v>1527</v>
      </c>
      <c r="E103" s="555"/>
      <c r="F103" s="554" t="s">
        <v>1698</v>
      </c>
      <c r="G103" s="556"/>
      <c r="H103" s="556"/>
      <c r="I103" s="556"/>
      <c r="J103" s="57"/>
      <c r="K103" s="57"/>
      <c r="L103" s="57"/>
      <c r="M103" s="58"/>
      <c r="N103" s="58"/>
      <c r="O103" s="57"/>
      <c r="P103" s="57"/>
      <c r="Q103" s="57"/>
      <c r="R103" s="18"/>
      <c r="S103" s="4"/>
      <c r="T103" s="1"/>
      <c r="U103" s="942"/>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c r="AT103" s="942"/>
      <c r="AU103" s="942"/>
      <c r="AV103" s="942"/>
      <c r="AW103" s="942"/>
    </row>
    <row r="104" spans="1:49" ht="16" x14ac:dyDescent="0.2">
      <c r="A104" s="4"/>
      <c r="B104" s="88"/>
      <c r="C104" s="88"/>
      <c r="D104" s="298"/>
      <c r="E104" s="429">
        <f t="shared" ref="E104:E110" si="19">SUM(F104:Q104)</f>
        <v>0</v>
      </c>
      <c r="F104" s="299"/>
      <c r="G104" s="299"/>
      <c r="H104" s="299"/>
      <c r="I104" s="299"/>
      <c r="J104" s="299"/>
      <c r="K104" s="299"/>
      <c r="L104" s="299"/>
      <c r="M104" s="299"/>
      <c r="N104" s="299"/>
      <c r="O104" s="299"/>
      <c r="P104" s="299"/>
      <c r="Q104" s="299"/>
      <c r="R104" s="18"/>
      <c r="S104" s="4"/>
      <c r="T104" s="1"/>
      <c r="U104" s="942"/>
      <c r="V104" s="942"/>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c r="AT104" s="942"/>
      <c r="AU104" s="942"/>
      <c r="AV104" s="942"/>
      <c r="AW104" s="942"/>
    </row>
    <row r="105" spans="1:49" ht="16" x14ac:dyDescent="0.2">
      <c r="A105" s="4"/>
      <c r="B105" s="88"/>
      <c r="C105" s="88"/>
      <c r="D105" s="298"/>
      <c r="E105" s="429">
        <f t="shared" si="19"/>
        <v>0</v>
      </c>
      <c r="F105" s="299"/>
      <c r="G105" s="299"/>
      <c r="H105" s="299"/>
      <c r="I105" s="299"/>
      <c r="J105" s="299"/>
      <c r="K105" s="299"/>
      <c r="L105" s="299"/>
      <c r="M105" s="299"/>
      <c r="N105" s="299"/>
      <c r="O105" s="299"/>
      <c r="P105" s="299"/>
      <c r="Q105" s="299"/>
      <c r="R105" s="18"/>
      <c r="S105" s="4"/>
      <c r="T105" s="1"/>
      <c r="U105" s="942"/>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c r="AT105" s="942"/>
      <c r="AU105" s="942"/>
      <c r="AV105" s="942"/>
      <c r="AW105" s="942"/>
    </row>
    <row r="106" spans="1:49" ht="16" hidden="1" x14ac:dyDescent="0.2">
      <c r="A106" s="4"/>
      <c r="B106" s="88"/>
      <c r="C106" s="88"/>
      <c r="D106" s="298"/>
      <c r="E106" s="429">
        <f t="shared" si="19"/>
        <v>0</v>
      </c>
      <c r="F106" s="299"/>
      <c r="G106" s="299"/>
      <c r="H106" s="299"/>
      <c r="I106" s="299"/>
      <c r="J106" s="299"/>
      <c r="K106" s="299"/>
      <c r="L106" s="299"/>
      <c r="M106" s="299"/>
      <c r="N106" s="299"/>
      <c r="O106" s="299"/>
      <c r="P106" s="299"/>
      <c r="Q106" s="299"/>
      <c r="R106" s="18"/>
      <c r="S106" s="4"/>
      <c r="T106" s="1"/>
      <c r="U106" s="942"/>
      <c r="V106" s="942"/>
      <c r="W106" s="942"/>
      <c r="X106" s="942"/>
      <c r="Y106" s="942"/>
      <c r="Z106" s="942"/>
      <c r="AA106" s="942"/>
      <c r="AB106" s="942"/>
      <c r="AC106" s="942"/>
      <c r="AD106" s="942"/>
      <c r="AE106" s="942"/>
      <c r="AF106" s="942"/>
      <c r="AG106" s="942"/>
      <c r="AH106" s="942"/>
      <c r="AI106" s="942"/>
      <c r="AJ106" s="942"/>
      <c r="AK106" s="942"/>
      <c r="AL106" s="942"/>
      <c r="AM106" s="942"/>
      <c r="AN106" s="942"/>
      <c r="AO106" s="942"/>
      <c r="AP106" s="942"/>
      <c r="AQ106" s="942"/>
      <c r="AR106" s="942"/>
      <c r="AS106" s="942"/>
      <c r="AT106" s="942"/>
      <c r="AU106" s="942"/>
      <c r="AV106" s="942"/>
      <c r="AW106" s="942"/>
    </row>
    <row r="107" spans="1:49" ht="16" hidden="1" x14ac:dyDescent="0.2">
      <c r="A107" s="4"/>
      <c r="B107" s="88"/>
      <c r="C107" s="88"/>
      <c r="D107" s="298"/>
      <c r="E107" s="429">
        <f t="shared" si="19"/>
        <v>0</v>
      </c>
      <c r="F107" s="299"/>
      <c r="G107" s="299"/>
      <c r="H107" s="299"/>
      <c r="I107" s="299"/>
      <c r="J107" s="299"/>
      <c r="K107" s="299"/>
      <c r="L107" s="299"/>
      <c r="M107" s="299"/>
      <c r="N107" s="299"/>
      <c r="O107" s="299"/>
      <c r="P107" s="299"/>
      <c r="Q107" s="299"/>
      <c r="R107" s="18"/>
      <c r="S107" s="4"/>
      <c r="T107" s="1"/>
      <c r="U107" s="942"/>
      <c r="V107" s="942"/>
      <c r="W107" s="942"/>
      <c r="X107" s="942"/>
      <c r="Y107" s="942"/>
      <c r="Z107" s="942"/>
      <c r="AA107" s="942"/>
      <c r="AB107" s="942"/>
      <c r="AC107" s="942"/>
      <c r="AD107" s="942"/>
      <c r="AE107" s="942"/>
      <c r="AF107" s="942"/>
      <c r="AG107" s="942"/>
      <c r="AH107" s="942"/>
      <c r="AI107" s="942"/>
      <c r="AJ107" s="942"/>
      <c r="AK107" s="942"/>
      <c r="AL107" s="942"/>
      <c r="AM107" s="942"/>
      <c r="AN107" s="942"/>
      <c r="AO107" s="942"/>
      <c r="AP107" s="942"/>
      <c r="AQ107" s="942"/>
      <c r="AR107" s="942"/>
      <c r="AS107" s="942"/>
      <c r="AT107" s="942"/>
      <c r="AU107" s="942"/>
      <c r="AV107" s="942"/>
      <c r="AW107" s="942"/>
    </row>
    <row r="108" spans="1:49" ht="16" hidden="1" x14ac:dyDescent="0.2">
      <c r="A108" s="4"/>
      <c r="B108" s="88"/>
      <c r="C108" s="88"/>
      <c r="D108" s="298"/>
      <c r="E108" s="429">
        <f t="shared" si="19"/>
        <v>0</v>
      </c>
      <c r="F108" s="299"/>
      <c r="G108" s="299"/>
      <c r="H108" s="299"/>
      <c r="I108" s="299"/>
      <c r="J108" s="299"/>
      <c r="K108" s="299"/>
      <c r="L108" s="299"/>
      <c r="M108" s="299"/>
      <c r="N108" s="299"/>
      <c r="O108" s="299"/>
      <c r="P108" s="299"/>
      <c r="Q108" s="299"/>
      <c r="R108" s="18"/>
      <c r="S108" s="4"/>
      <c r="T108" s="1"/>
      <c r="U108" s="942"/>
      <c r="V108" s="942"/>
      <c r="W108" s="942"/>
      <c r="X108" s="942"/>
      <c r="Y108" s="942"/>
      <c r="Z108" s="942"/>
      <c r="AA108" s="942"/>
      <c r="AB108" s="942"/>
      <c r="AC108" s="942"/>
      <c r="AD108" s="942"/>
      <c r="AE108" s="942"/>
      <c r="AF108" s="942"/>
      <c r="AG108" s="942"/>
      <c r="AH108" s="942"/>
      <c r="AI108" s="942"/>
      <c r="AJ108" s="942"/>
      <c r="AK108" s="942"/>
      <c r="AL108" s="942"/>
      <c r="AM108" s="942"/>
      <c r="AN108" s="942"/>
      <c r="AO108" s="942"/>
      <c r="AP108" s="942"/>
      <c r="AQ108" s="942"/>
      <c r="AR108" s="942"/>
      <c r="AS108" s="942"/>
      <c r="AT108" s="942"/>
      <c r="AU108" s="942"/>
      <c r="AV108" s="942"/>
      <c r="AW108" s="942"/>
    </row>
    <row r="109" spans="1:49" ht="16" hidden="1" x14ac:dyDescent="0.2">
      <c r="A109" s="4"/>
      <c r="B109" s="88"/>
      <c r="C109" s="88"/>
      <c r="D109" s="298"/>
      <c r="E109" s="429">
        <f t="shared" si="19"/>
        <v>0</v>
      </c>
      <c r="F109" s="299"/>
      <c r="G109" s="299"/>
      <c r="H109" s="299"/>
      <c r="I109" s="299"/>
      <c r="J109" s="299"/>
      <c r="K109" s="299"/>
      <c r="L109" s="299"/>
      <c r="M109" s="299"/>
      <c r="N109" s="299"/>
      <c r="O109" s="299"/>
      <c r="P109" s="299"/>
      <c r="Q109" s="299"/>
      <c r="R109" s="18"/>
      <c r="S109" s="4"/>
      <c r="T109" s="1"/>
      <c r="U109" s="942"/>
      <c r="V109" s="942"/>
      <c r="W109" s="942"/>
      <c r="X109" s="942"/>
      <c r="Y109" s="942"/>
      <c r="Z109" s="942"/>
      <c r="AA109" s="942"/>
      <c r="AB109" s="942"/>
      <c r="AC109" s="942"/>
      <c r="AD109" s="942"/>
      <c r="AE109" s="942"/>
      <c r="AF109" s="942"/>
      <c r="AG109" s="942"/>
      <c r="AH109" s="942"/>
      <c r="AI109" s="942"/>
      <c r="AJ109" s="942"/>
      <c r="AK109" s="942"/>
      <c r="AL109" s="942"/>
      <c r="AM109" s="942"/>
      <c r="AN109" s="942"/>
      <c r="AO109" s="942"/>
      <c r="AP109" s="942"/>
      <c r="AQ109" s="942"/>
      <c r="AR109" s="942"/>
      <c r="AS109" s="942"/>
      <c r="AT109" s="942"/>
      <c r="AU109" s="942"/>
      <c r="AV109" s="942"/>
      <c r="AW109" s="942"/>
    </row>
    <row r="110" spans="1:49" ht="16" hidden="1" x14ac:dyDescent="0.2">
      <c r="A110" s="4"/>
      <c r="B110" s="88"/>
      <c r="C110" s="88"/>
      <c r="D110" s="298"/>
      <c r="E110" s="429">
        <f t="shared" si="19"/>
        <v>0</v>
      </c>
      <c r="F110" s="299"/>
      <c r="G110" s="299"/>
      <c r="H110" s="299"/>
      <c r="I110" s="299"/>
      <c r="J110" s="299"/>
      <c r="K110" s="299"/>
      <c r="L110" s="299"/>
      <c r="M110" s="299"/>
      <c r="N110" s="299"/>
      <c r="O110" s="299"/>
      <c r="P110" s="299"/>
      <c r="Q110" s="299"/>
      <c r="R110" s="18"/>
      <c r="S110" s="4"/>
      <c r="T110" s="1"/>
      <c r="U110" s="942"/>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c r="AT110" s="942"/>
      <c r="AU110" s="942"/>
      <c r="AV110" s="942"/>
      <c r="AW110" s="942"/>
    </row>
    <row r="111" spans="1:49" ht="20" customHeight="1" thickBot="1" x14ac:dyDescent="0.25">
      <c r="A111" s="4"/>
      <c r="B111" s="88"/>
      <c r="C111" s="88"/>
      <c r="D111" s="61"/>
      <c r="E111" s="46"/>
      <c r="F111" s="47"/>
      <c r="G111" s="50"/>
      <c r="H111" s="44"/>
      <c r="I111" s="44"/>
      <c r="J111" s="44"/>
      <c r="K111" s="44"/>
      <c r="L111" s="56"/>
      <c r="M111" s="56"/>
      <c r="N111" s="44"/>
      <c r="O111" s="44"/>
      <c r="P111" s="44"/>
      <c r="Q111" s="18"/>
      <c r="R111" s="18"/>
      <c r="S111" s="4"/>
      <c r="T111" s="1"/>
      <c r="U111" s="942"/>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c r="AT111" s="942"/>
      <c r="AU111" s="942"/>
      <c r="AV111" s="942"/>
      <c r="AW111" s="942"/>
    </row>
    <row r="112" spans="1:49" ht="21" thickBot="1" x14ac:dyDescent="0.25">
      <c r="A112" s="4"/>
      <c r="B112" s="88"/>
      <c r="C112" s="19">
        <v>3</v>
      </c>
      <c r="D112" s="2376" t="s">
        <v>1152</v>
      </c>
      <c r="E112" s="2377"/>
      <c r="F112" s="2378"/>
      <c r="G112" s="881" t="s">
        <v>1408</v>
      </c>
      <c r="H112" s="44"/>
      <c r="I112" s="44"/>
      <c r="J112" s="44"/>
      <c r="K112" s="44"/>
      <c r="L112" s="56"/>
      <c r="M112" s="56"/>
      <c r="N112" s="44"/>
      <c r="O112" s="44"/>
      <c r="P112" s="44"/>
      <c r="Q112" s="18"/>
      <c r="R112" s="18"/>
      <c r="S112" s="4"/>
      <c r="T112" s="1"/>
      <c r="U112" s="942"/>
      <c r="V112" s="942"/>
      <c r="W112" s="942"/>
      <c r="X112" s="942"/>
      <c r="Y112" s="942"/>
      <c r="Z112" s="942"/>
      <c r="AA112" s="942"/>
      <c r="AB112" s="942"/>
      <c r="AC112" s="942"/>
      <c r="AD112" s="942"/>
      <c r="AE112" s="942"/>
      <c r="AF112" s="942"/>
      <c r="AG112" s="942"/>
      <c r="AH112" s="942"/>
      <c r="AI112" s="942"/>
      <c r="AJ112" s="942"/>
      <c r="AK112" s="942"/>
      <c r="AL112" s="942"/>
      <c r="AM112" s="942"/>
      <c r="AN112" s="942"/>
      <c r="AO112" s="942"/>
      <c r="AP112" s="942"/>
      <c r="AQ112" s="942"/>
      <c r="AR112" s="942"/>
      <c r="AS112" s="942"/>
      <c r="AT112" s="942"/>
      <c r="AU112" s="942"/>
      <c r="AV112" s="942"/>
      <c r="AW112" s="942"/>
    </row>
    <row r="113" spans="1:49" ht="16" x14ac:dyDescent="0.2">
      <c r="A113" s="4"/>
      <c r="B113" s="88"/>
      <c r="C113" s="44"/>
      <c r="D113" s="2358" t="s">
        <v>1153</v>
      </c>
      <c r="E113" s="2358"/>
      <c r="F113" s="1226">
        <f>SUM(F114:F120)</f>
        <v>1</v>
      </c>
      <c r="G113" s="887" t="s">
        <v>1154</v>
      </c>
      <c r="H113" s="18"/>
      <c r="I113" s="18"/>
      <c r="J113" s="18"/>
      <c r="K113" s="2387">
        <f>IF(F113=100%,0,J125)</f>
        <v>0</v>
      </c>
      <c r="L113" s="2387"/>
      <c r="M113" s="2387"/>
      <c r="N113" s="44"/>
      <c r="O113" s="44"/>
      <c r="P113" s="44"/>
      <c r="Q113" s="18"/>
      <c r="R113" s="18"/>
      <c r="S113" s="4"/>
      <c r="T113" s="1"/>
      <c r="U113" s="942"/>
      <c r="V113" s="942"/>
      <c r="W113" s="942"/>
      <c r="X113" s="942"/>
      <c r="Y113" s="942"/>
      <c r="Z113" s="942"/>
      <c r="AA113" s="942"/>
      <c r="AB113" s="942"/>
      <c r="AC113" s="942"/>
      <c r="AD113" s="942"/>
      <c r="AE113" s="942"/>
      <c r="AF113" s="942"/>
      <c r="AG113" s="942"/>
      <c r="AH113" s="942"/>
      <c r="AI113" s="942"/>
      <c r="AJ113" s="942"/>
      <c r="AK113" s="942"/>
      <c r="AL113" s="942"/>
      <c r="AM113" s="942"/>
      <c r="AN113" s="942"/>
      <c r="AO113" s="942"/>
      <c r="AP113" s="942"/>
      <c r="AQ113" s="942"/>
      <c r="AR113" s="942"/>
      <c r="AS113" s="942"/>
      <c r="AT113" s="942"/>
      <c r="AU113" s="942"/>
      <c r="AV113" s="942"/>
      <c r="AW113" s="942"/>
    </row>
    <row r="114" spans="1:49" ht="16" x14ac:dyDescent="0.2">
      <c r="A114" s="4"/>
      <c r="B114" s="88"/>
      <c r="C114" s="44"/>
      <c r="D114" s="2359" t="s">
        <v>885</v>
      </c>
      <c r="E114" s="2360"/>
      <c r="F114" s="1227">
        <v>1</v>
      </c>
      <c r="G114" s="77" t="s">
        <v>1155</v>
      </c>
      <c r="H114" s="44"/>
      <c r="I114" s="44"/>
      <c r="J114" s="44"/>
      <c r="K114" s="44"/>
      <c r="L114" s="56"/>
      <c r="M114" s="56"/>
      <c r="N114" s="44"/>
      <c r="O114" s="44"/>
      <c r="P114" s="44"/>
      <c r="Q114" s="18"/>
      <c r="R114" s="18"/>
      <c r="S114" s="4"/>
      <c r="T114" s="1"/>
      <c r="U114" s="942"/>
      <c r="V114" s="942"/>
      <c r="W114" s="942"/>
      <c r="X114" s="942"/>
      <c r="Y114" s="942"/>
      <c r="Z114" s="942"/>
      <c r="AA114" s="942"/>
      <c r="AB114" s="942"/>
      <c r="AC114" s="942"/>
      <c r="AD114" s="942"/>
      <c r="AE114" s="942"/>
      <c r="AF114" s="942"/>
      <c r="AG114" s="942"/>
      <c r="AH114" s="942"/>
      <c r="AI114" s="942"/>
      <c r="AJ114" s="942"/>
      <c r="AK114" s="942"/>
      <c r="AL114" s="942"/>
      <c r="AM114" s="942"/>
      <c r="AN114" s="942"/>
      <c r="AO114" s="942"/>
      <c r="AP114" s="942"/>
      <c r="AQ114" s="942"/>
      <c r="AR114" s="942"/>
      <c r="AS114" s="942"/>
      <c r="AT114" s="942"/>
      <c r="AU114" s="942"/>
      <c r="AV114" s="942"/>
      <c r="AW114" s="942"/>
    </row>
    <row r="115" spans="1:49" ht="16" x14ac:dyDescent="0.2">
      <c r="A115" s="4"/>
      <c r="B115" s="88"/>
      <c r="C115" s="44"/>
      <c r="D115" s="2356" t="s">
        <v>886</v>
      </c>
      <c r="E115" s="2357"/>
      <c r="F115" s="1228"/>
      <c r="G115" s="77" t="s">
        <v>1156</v>
      </c>
      <c r="H115" s="44"/>
      <c r="I115" s="44"/>
      <c r="J115" s="44"/>
      <c r="K115" s="44"/>
      <c r="L115" s="56"/>
      <c r="M115" s="56"/>
      <c r="N115" s="44"/>
      <c r="O115" s="44"/>
      <c r="P115" s="44"/>
      <c r="Q115" s="18"/>
      <c r="R115" s="18"/>
      <c r="S115" s="4"/>
      <c r="T115" s="1"/>
      <c r="U115" s="942"/>
      <c r="V115" s="942"/>
      <c r="W115" s="942"/>
      <c r="X115" s="942"/>
      <c r="Y115" s="942"/>
      <c r="Z115" s="942"/>
      <c r="AA115" s="942"/>
      <c r="AB115" s="942"/>
      <c r="AC115" s="942"/>
      <c r="AD115" s="942"/>
      <c r="AE115" s="942"/>
      <c r="AF115" s="942"/>
      <c r="AG115" s="942"/>
      <c r="AH115" s="942"/>
      <c r="AI115" s="942"/>
      <c r="AJ115" s="942"/>
      <c r="AK115" s="942"/>
      <c r="AL115" s="942"/>
      <c r="AM115" s="942"/>
      <c r="AN115" s="942"/>
      <c r="AO115" s="942"/>
      <c r="AP115" s="942"/>
      <c r="AQ115" s="942"/>
      <c r="AR115" s="942"/>
      <c r="AS115" s="942"/>
      <c r="AT115" s="942"/>
      <c r="AU115" s="942"/>
      <c r="AV115" s="942"/>
      <c r="AW115" s="942"/>
    </row>
    <row r="116" spans="1:49" ht="16" x14ac:dyDescent="0.2">
      <c r="A116" s="4"/>
      <c r="B116" s="88"/>
      <c r="C116" s="44"/>
      <c r="D116" s="2356" t="s">
        <v>887</v>
      </c>
      <c r="E116" s="2357"/>
      <c r="F116" s="1228"/>
      <c r="G116" s="77" t="s">
        <v>1157</v>
      </c>
      <c r="H116" s="44"/>
      <c r="I116" s="44"/>
      <c r="J116" s="44"/>
      <c r="K116" s="44"/>
      <c r="L116" s="56"/>
      <c r="M116" s="56"/>
      <c r="N116" s="44"/>
      <c r="O116" s="44"/>
      <c r="P116" s="44"/>
      <c r="Q116" s="18"/>
      <c r="R116" s="18"/>
      <c r="S116" s="4"/>
      <c r="T116" s="1"/>
      <c r="U116" s="942"/>
      <c r="V116" s="942"/>
      <c r="W116" s="942"/>
      <c r="X116" s="942"/>
      <c r="Y116" s="942"/>
      <c r="Z116" s="942"/>
      <c r="AA116" s="942"/>
      <c r="AB116" s="942"/>
      <c r="AC116" s="942"/>
      <c r="AD116" s="942"/>
      <c r="AE116" s="942"/>
      <c r="AF116" s="942"/>
      <c r="AG116" s="942"/>
      <c r="AH116" s="942"/>
      <c r="AI116" s="942"/>
      <c r="AJ116" s="942"/>
      <c r="AK116" s="942"/>
      <c r="AL116" s="942"/>
      <c r="AM116" s="942"/>
      <c r="AN116" s="942"/>
      <c r="AO116" s="942"/>
      <c r="AP116" s="942"/>
      <c r="AQ116" s="942"/>
      <c r="AR116" s="942"/>
      <c r="AS116" s="942"/>
      <c r="AT116" s="942"/>
      <c r="AU116" s="942"/>
      <c r="AV116" s="942"/>
      <c r="AW116" s="942"/>
    </row>
    <row r="117" spans="1:49" ht="16" x14ac:dyDescent="0.2">
      <c r="A117" s="4"/>
      <c r="B117" s="88"/>
      <c r="C117" s="44"/>
      <c r="D117" s="2356" t="s">
        <v>888</v>
      </c>
      <c r="E117" s="2357"/>
      <c r="F117" s="1228"/>
      <c r="G117" s="77" t="s">
        <v>1158</v>
      </c>
      <c r="H117" s="44"/>
      <c r="I117" s="44"/>
      <c r="J117" s="44"/>
      <c r="K117" s="44"/>
      <c r="L117" s="56"/>
      <c r="M117" s="56"/>
      <c r="N117" s="44"/>
      <c r="O117" s="44"/>
      <c r="P117" s="44"/>
      <c r="Q117" s="18"/>
      <c r="R117" s="18"/>
      <c r="S117" s="4"/>
      <c r="T117" s="1"/>
      <c r="U117" s="942"/>
      <c r="V117" s="942"/>
      <c r="W117" s="942"/>
      <c r="X117" s="942"/>
      <c r="Y117" s="942"/>
      <c r="Z117" s="942"/>
      <c r="AA117" s="942"/>
      <c r="AB117" s="942"/>
      <c r="AC117" s="942"/>
      <c r="AD117" s="942"/>
      <c r="AE117" s="942"/>
      <c r="AF117" s="942"/>
      <c r="AG117" s="942"/>
      <c r="AH117" s="942"/>
      <c r="AI117" s="942"/>
      <c r="AJ117" s="942"/>
      <c r="AK117" s="942"/>
      <c r="AL117" s="942"/>
      <c r="AM117" s="942"/>
      <c r="AN117" s="942"/>
      <c r="AO117" s="942"/>
      <c r="AP117" s="942"/>
      <c r="AQ117" s="942"/>
      <c r="AR117" s="942"/>
      <c r="AS117" s="942"/>
      <c r="AT117" s="942"/>
      <c r="AU117" s="942"/>
      <c r="AV117" s="942"/>
      <c r="AW117" s="942"/>
    </row>
    <row r="118" spans="1:49" ht="16" x14ac:dyDescent="0.2">
      <c r="A118" s="4"/>
      <c r="B118" s="88"/>
      <c r="C118" s="44"/>
      <c r="D118" s="2356" t="s">
        <v>889</v>
      </c>
      <c r="E118" s="2357"/>
      <c r="F118" s="1228"/>
      <c r="G118" s="77" t="s">
        <v>1159</v>
      </c>
      <c r="H118" s="44"/>
      <c r="I118" s="44"/>
      <c r="J118" s="44"/>
      <c r="K118" s="44"/>
      <c r="L118" s="56"/>
      <c r="M118" s="56"/>
      <c r="N118" s="44"/>
      <c r="O118" s="44"/>
      <c r="P118" s="44"/>
      <c r="Q118" s="18"/>
      <c r="R118" s="18"/>
      <c r="S118" s="4"/>
      <c r="T118" s="1"/>
      <c r="U118" s="942"/>
      <c r="V118" s="942"/>
      <c r="W118" s="942"/>
      <c r="X118" s="942"/>
      <c r="Y118" s="942"/>
      <c r="Z118" s="942"/>
      <c r="AA118" s="942"/>
      <c r="AB118" s="942"/>
      <c r="AC118" s="942"/>
      <c r="AD118" s="942"/>
      <c r="AE118" s="942"/>
      <c r="AF118" s="942"/>
      <c r="AG118" s="942"/>
      <c r="AH118" s="942"/>
      <c r="AI118" s="942"/>
      <c r="AJ118" s="942"/>
      <c r="AK118" s="942"/>
      <c r="AL118" s="942"/>
      <c r="AM118" s="942"/>
      <c r="AN118" s="942"/>
      <c r="AO118" s="942"/>
      <c r="AP118" s="942"/>
      <c r="AQ118" s="942"/>
      <c r="AR118" s="942"/>
      <c r="AS118" s="942"/>
      <c r="AT118" s="942"/>
      <c r="AU118" s="942"/>
      <c r="AV118" s="942"/>
      <c r="AW118" s="942"/>
    </row>
    <row r="119" spans="1:49" ht="16" x14ac:dyDescent="0.2">
      <c r="A119" s="4"/>
      <c r="B119" s="88"/>
      <c r="C119" s="44"/>
      <c r="D119" s="2356" t="s">
        <v>890</v>
      </c>
      <c r="E119" s="2357"/>
      <c r="F119" s="1228"/>
      <c r="G119" s="77" t="s">
        <v>1295</v>
      </c>
      <c r="H119" s="44"/>
      <c r="I119" s="44"/>
      <c r="J119" s="44"/>
      <c r="K119" s="44"/>
      <c r="L119" s="56"/>
      <c r="M119" s="56"/>
      <c r="N119" s="44"/>
      <c r="O119" s="44"/>
      <c r="P119" s="44"/>
      <c r="Q119" s="18"/>
      <c r="R119" s="18"/>
      <c r="S119" s="4"/>
      <c r="T119" s="1"/>
      <c r="U119" s="942"/>
      <c r="V119" s="942"/>
      <c r="W119" s="942"/>
      <c r="X119" s="942"/>
      <c r="Y119" s="942"/>
      <c r="Z119" s="942"/>
      <c r="AA119" s="942"/>
      <c r="AB119" s="942"/>
      <c r="AC119" s="942"/>
      <c r="AD119" s="942"/>
      <c r="AE119" s="942"/>
      <c r="AF119" s="942"/>
      <c r="AG119" s="942"/>
      <c r="AH119" s="942"/>
      <c r="AI119" s="942"/>
      <c r="AJ119" s="942"/>
      <c r="AK119" s="942"/>
      <c r="AL119" s="942"/>
      <c r="AM119" s="942"/>
      <c r="AN119" s="942"/>
      <c r="AO119" s="942"/>
      <c r="AP119" s="942"/>
      <c r="AQ119" s="942"/>
      <c r="AR119" s="942"/>
      <c r="AS119" s="942"/>
      <c r="AT119" s="942"/>
      <c r="AU119" s="942"/>
      <c r="AV119" s="942"/>
      <c r="AW119" s="942"/>
    </row>
    <row r="120" spans="1:49" ht="16" x14ac:dyDescent="0.2">
      <c r="A120" s="4"/>
      <c r="B120" s="88"/>
      <c r="C120" s="44"/>
      <c r="D120" s="2395" t="s">
        <v>891</v>
      </c>
      <c r="E120" s="2396"/>
      <c r="F120" s="1229"/>
      <c r="G120" s="77" t="s">
        <v>1296</v>
      </c>
      <c r="H120" s="44"/>
      <c r="I120" s="44"/>
      <c r="J120" s="44"/>
      <c r="K120" s="44"/>
      <c r="L120" s="56"/>
      <c r="M120" s="56"/>
      <c r="N120" s="44"/>
      <c r="O120" s="44"/>
      <c r="P120" s="44"/>
      <c r="Q120" s="18"/>
      <c r="R120" s="18"/>
      <c r="S120" s="4"/>
      <c r="T120" s="1"/>
      <c r="U120" s="942"/>
      <c r="V120" s="942"/>
      <c r="W120" s="942"/>
      <c r="X120" s="942"/>
      <c r="Y120" s="942"/>
      <c r="Z120" s="942"/>
      <c r="AA120" s="942"/>
      <c r="AB120" s="942"/>
      <c r="AC120" s="942"/>
      <c r="AD120" s="942"/>
      <c r="AE120" s="942"/>
      <c r="AF120" s="942"/>
      <c r="AG120" s="942"/>
      <c r="AH120" s="942"/>
      <c r="AI120" s="942"/>
      <c r="AJ120" s="942"/>
      <c r="AK120" s="942"/>
      <c r="AL120" s="942"/>
      <c r="AM120" s="942"/>
      <c r="AN120" s="942"/>
      <c r="AO120" s="942"/>
      <c r="AP120" s="942"/>
      <c r="AQ120" s="942"/>
      <c r="AR120" s="942"/>
      <c r="AS120" s="942"/>
      <c r="AT120" s="942"/>
      <c r="AU120" s="942"/>
      <c r="AV120" s="942"/>
      <c r="AW120" s="942"/>
    </row>
    <row r="121" spans="1:49" ht="16" x14ac:dyDescent="0.2">
      <c r="A121" s="4"/>
      <c r="B121" s="88"/>
      <c r="C121" s="88"/>
      <c r="D121" s="44"/>
      <c r="E121" s="44"/>
      <c r="F121" s="44"/>
      <c r="G121" s="44"/>
      <c r="H121" s="44"/>
      <c r="I121" s="44"/>
      <c r="J121" s="44"/>
      <c r="K121" s="44"/>
      <c r="L121" s="44"/>
      <c r="M121" s="44"/>
      <c r="N121" s="44"/>
      <c r="O121" s="44"/>
      <c r="P121" s="44"/>
      <c r="Q121" s="44"/>
      <c r="R121" s="18"/>
      <c r="S121" s="4"/>
      <c r="T121" s="1"/>
      <c r="U121" s="942"/>
      <c r="V121" s="942"/>
      <c r="W121" s="942"/>
      <c r="X121" s="942"/>
      <c r="Y121" s="942"/>
      <c r="Z121" s="942"/>
      <c r="AA121" s="942"/>
      <c r="AB121" s="942"/>
      <c r="AC121" s="942"/>
      <c r="AD121" s="942"/>
      <c r="AE121" s="942"/>
      <c r="AF121" s="942"/>
      <c r="AG121" s="942"/>
      <c r="AH121" s="942"/>
      <c r="AI121" s="942"/>
      <c r="AJ121" s="942"/>
      <c r="AK121" s="942"/>
      <c r="AL121" s="942"/>
      <c r="AM121" s="942"/>
      <c r="AN121" s="942"/>
      <c r="AO121" s="942"/>
      <c r="AP121" s="942"/>
      <c r="AQ121" s="942"/>
      <c r="AR121" s="942"/>
      <c r="AS121" s="942"/>
      <c r="AT121" s="942"/>
      <c r="AU121" s="942"/>
      <c r="AV121" s="942"/>
      <c r="AW121" s="942"/>
    </row>
    <row r="122" spans="1:49" ht="16" x14ac:dyDescent="0.2">
      <c r="A122" s="4"/>
      <c r="B122" s="65"/>
      <c r="C122" s="65"/>
      <c r="D122" s="64"/>
      <c r="E122" s="64"/>
      <c r="F122" s="64"/>
      <c r="G122" s="64"/>
      <c r="H122" s="64"/>
      <c r="I122" s="64"/>
      <c r="J122" s="64"/>
      <c r="K122" s="64"/>
      <c r="L122" s="64"/>
      <c r="M122" s="64"/>
      <c r="N122" s="64"/>
      <c r="O122" s="64"/>
      <c r="P122" s="64"/>
      <c r="Q122" s="64"/>
      <c r="R122" s="4"/>
      <c r="S122" s="4"/>
      <c r="T122" s="1"/>
      <c r="U122" s="942"/>
      <c r="V122" s="942"/>
      <c r="W122" s="942"/>
      <c r="X122" s="942"/>
      <c r="Y122" s="942"/>
      <c r="Z122" s="942"/>
      <c r="AA122" s="942"/>
      <c r="AB122" s="942"/>
      <c r="AC122" s="942"/>
      <c r="AD122" s="942"/>
      <c r="AE122" s="942"/>
      <c r="AF122" s="942"/>
      <c r="AG122" s="942"/>
      <c r="AH122" s="942"/>
      <c r="AI122" s="942"/>
      <c r="AJ122" s="942"/>
      <c r="AK122" s="942"/>
      <c r="AL122" s="942"/>
      <c r="AM122" s="942"/>
      <c r="AN122" s="942"/>
      <c r="AO122" s="942"/>
      <c r="AP122" s="942"/>
      <c r="AQ122" s="942"/>
      <c r="AR122" s="942"/>
      <c r="AS122" s="942"/>
      <c r="AT122" s="942"/>
      <c r="AU122" s="942"/>
      <c r="AV122" s="942"/>
      <c r="AW122" s="942"/>
    </row>
    <row r="123" spans="1:49" x14ac:dyDescent="0.15">
      <c r="A123" s="942"/>
      <c r="B123" s="942"/>
      <c r="C123" s="942"/>
      <c r="D123" s="942"/>
      <c r="E123" s="942"/>
      <c r="F123" s="942"/>
      <c r="G123" s="942"/>
      <c r="H123" s="942"/>
      <c r="I123" s="942"/>
      <c r="J123" s="942"/>
      <c r="K123" s="942"/>
      <c r="L123" s="942"/>
      <c r="M123" s="942"/>
      <c r="N123" s="942"/>
      <c r="O123" s="942"/>
      <c r="P123" s="942"/>
      <c r="Q123" s="942"/>
      <c r="R123" s="942"/>
      <c r="S123" s="942"/>
      <c r="T123" s="942"/>
      <c r="U123" s="942"/>
      <c r="V123" s="942"/>
      <c r="W123" s="942"/>
      <c r="X123" s="942"/>
      <c r="Y123" s="942"/>
      <c r="Z123" s="942"/>
      <c r="AA123" s="942"/>
      <c r="AB123" s="942"/>
      <c r="AC123" s="942"/>
      <c r="AD123" s="942"/>
      <c r="AE123" s="942"/>
      <c r="AF123" s="942"/>
      <c r="AG123" s="942"/>
      <c r="AH123" s="942"/>
      <c r="AI123" s="942"/>
      <c r="AJ123" s="942"/>
      <c r="AK123" s="942"/>
      <c r="AL123" s="942"/>
      <c r="AM123" s="942"/>
      <c r="AN123" s="942"/>
      <c r="AO123" s="942"/>
      <c r="AP123" s="942"/>
      <c r="AQ123" s="942"/>
      <c r="AR123" s="942"/>
      <c r="AS123" s="942"/>
      <c r="AT123" s="942"/>
      <c r="AU123" s="942"/>
      <c r="AV123" s="942"/>
      <c r="AW123" s="942"/>
    </row>
    <row r="124" spans="1:49" x14ac:dyDescent="0.15">
      <c r="A124" s="942"/>
      <c r="B124" s="942"/>
      <c r="C124" s="942"/>
      <c r="D124" s="942"/>
      <c r="E124" s="942"/>
      <c r="F124" s="942"/>
      <c r="G124" s="942"/>
      <c r="H124" s="942"/>
      <c r="I124" s="942"/>
      <c r="J124" s="942"/>
      <c r="K124" s="942"/>
      <c r="L124" s="942"/>
      <c r="M124" s="942"/>
      <c r="N124" s="942"/>
      <c r="O124" s="942"/>
      <c r="P124" s="942"/>
      <c r="Q124" s="942"/>
      <c r="R124" s="942"/>
      <c r="S124" s="942"/>
      <c r="T124" s="942"/>
      <c r="U124" s="942"/>
      <c r="V124" s="942"/>
      <c r="W124" s="942"/>
      <c r="X124" s="942"/>
      <c r="Y124" s="942"/>
      <c r="Z124" s="942"/>
      <c r="AA124" s="942"/>
      <c r="AB124" s="942"/>
      <c r="AC124" s="942"/>
      <c r="AD124" s="942"/>
      <c r="AE124" s="942"/>
      <c r="AF124" s="942"/>
      <c r="AG124" s="942"/>
      <c r="AH124" s="942"/>
      <c r="AI124" s="942"/>
      <c r="AJ124" s="942"/>
      <c r="AK124" s="942"/>
      <c r="AL124" s="942"/>
      <c r="AM124" s="942"/>
      <c r="AN124" s="942"/>
      <c r="AO124" s="942"/>
      <c r="AP124" s="942"/>
      <c r="AQ124" s="942"/>
      <c r="AR124" s="942"/>
      <c r="AS124" s="942"/>
      <c r="AT124" s="942"/>
      <c r="AU124" s="942"/>
      <c r="AV124" s="942"/>
      <c r="AW124" s="942"/>
    </row>
    <row r="125" spans="1:49" hidden="1" x14ac:dyDescent="0.15">
      <c r="A125" s="942"/>
      <c r="B125" s="942"/>
      <c r="C125" s="942"/>
      <c r="D125" s="942"/>
      <c r="E125" s="942"/>
      <c r="F125" s="942"/>
      <c r="G125" s="942"/>
      <c r="H125" s="942"/>
      <c r="I125" s="942"/>
      <c r="J125" s="942" t="s">
        <v>922</v>
      </c>
      <c r="K125" s="942"/>
      <c r="L125" s="942"/>
      <c r="M125" s="942"/>
      <c r="N125" s="942"/>
      <c r="O125" s="942"/>
      <c r="P125" s="942"/>
      <c r="Q125" s="942"/>
      <c r="R125" s="942"/>
      <c r="S125" s="942"/>
      <c r="T125" s="942"/>
      <c r="U125" s="942"/>
      <c r="V125" s="942"/>
      <c r="W125" s="942"/>
      <c r="X125" s="942"/>
      <c r="Y125" s="942"/>
      <c r="Z125" s="942"/>
      <c r="AA125" s="942"/>
      <c r="AB125" s="942"/>
      <c r="AC125" s="942"/>
      <c r="AD125" s="942"/>
      <c r="AE125" s="942"/>
      <c r="AF125" s="942"/>
      <c r="AG125" s="942"/>
      <c r="AH125" s="942"/>
      <c r="AI125" s="942"/>
      <c r="AJ125" s="942"/>
      <c r="AK125" s="942"/>
      <c r="AL125" s="942"/>
      <c r="AM125" s="942"/>
      <c r="AN125" s="942"/>
      <c r="AO125" s="942"/>
      <c r="AP125" s="942"/>
      <c r="AQ125" s="942"/>
      <c r="AR125" s="942"/>
      <c r="AS125" s="942"/>
      <c r="AT125" s="942"/>
      <c r="AU125" s="942"/>
      <c r="AV125" s="942"/>
      <c r="AW125" s="942"/>
    </row>
    <row r="126" spans="1:49" x14ac:dyDescent="0.15">
      <c r="A126" s="942"/>
      <c r="B126" s="942"/>
      <c r="C126" s="942"/>
      <c r="D126" s="942"/>
      <c r="E126" s="942"/>
      <c r="F126" s="942"/>
      <c r="G126" s="942"/>
      <c r="H126" s="942"/>
      <c r="I126" s="942"/>
      <c r="J126" s="942"/>
      <c r="K126" s="942"/>
      <c r="L126" s="942"/>
      <c r="M126" s="942"/>
      <c r="N126" s="942"/>
      <c r="O126" s="942"/>
      <c r="P126" s="942"/>
      <c r="Q126" s="942"/>
      <c r="R126" s="942"/>
      <c r="S126" s="942"/>
      <c r="T126" s="942"/>
      <c r="U126" s="942"/>
      <c r="V126" s="942"/>
      <c r="W126" s="942"/>
      <c r="X126" s="942"/>
      <c r="Y126" s="942"/>
      <c r="Z126" s="942"/>
      <c r="AA126" s="942"/>
      <c r="AB126" s="942"/>
      <c r="AC126" s="942"/>
      <c r="AD126" s="942"/>
      <c r="AE126" s="942"/>
      <c r="AF126" s="942"/>
      <c r="AG126" s="942"/>
      <c r="AH126" s="942"/>
      <c r="AI126" s="942"/>
      <c r="AJ126" s="942"/>
      <c r="AK126" s="942"/>
      <c r="AL126" s="942"/>
      <c r="AM126" s="942"/>
      <c r="AN126" s="942"/>
      <c r="AO126" s="942"/>
      <c r="AP126" s="942"/>
      <c r="AQ126" s="942"/>
      <c r="AR126" s="942"/>
      <c r="AS126" s="942"/>
      <c r="AT126" s="942"/>
      <c r="AU126" s="942"/>
      <c r="AV126" s="942"/>
      <c r="AW126" s="942"/>
    </row>
    <row r="127" spans="1:49" x14ac:dyDescent="0.15">
      <c r="A127" s="942"/>
      <c r="B127" s="942"/>
      <c r="C127" s="942"/>
      <c r="D127" s="942"/>
      <c r="E127" s="942"/>
      <c r="F127" s="942"/>
      <c r="G127" s="942"/>
      <c r="H127" s="942"/>
      <c r="I127" s="942"/>
      <c r="J127" s="942"/>
      <c r="K127" s="942"/>
      <c r="L127" s="942"/>
      <c r="M127" s="942"/>
      <c r="N127" s="942"/>
      <c r="O127" s="942"/>
      <c r="P127" s="942"/>
      <c r="Q127" s="942"/>
      <c r="R127" s="942"/>
      <c r="S127" s="942"/>
      <c r="T127" s="942"/>
      <c r="U127" s="942"/>
      <c r="V127" s="942"/>
      <c r="W127" s="942"/>
      <c r="X127" s="942"/>
      <c r="Y127" s="942"/>
      <c r="Z127" s="942"/>
      <c r="AA127" s="942"/>
      <c r="AB127" s="942"/>
      <c r="AC127" s="942"/>
      <c r="AD127" s="942"/>
      <c r="AE127" s="942"/>
      <c r="AF127" s="942"/>
      <c r="AG127" s="942"/>
      <c r="AH127" s="942"/>
      <c r="AI127" s="942"/>
      <c r="AJ127" s="942"/>
      <c r="AK127" s="942"/>
      <c r="AL127" s="942"/>
      <c r="AM127" s="942"/>
      <c r="AN127" s="942"/>
      <c r="AO127" s="942"/>
      <c r="AP127" s="942"/>
      <c r="AQ127" s="942"/>
      <c r="AR127" s="942"/>
      <c r="AS127" s="942"/>
      <c r="AT127" s="942"/>
      <c r="AU127" s="942"/>
      <c r="AV127" s="942"/>
      <c r="AW127" s="942"/>
    </row>
    <row r="128" spans="1:49" x14ac:dyDescent="0.15">
      <c r="A128" s="942"/>
      <c r="B128" s="942"/>
      <c r="C128" s="942"/>
      <c r="D128" s="942"/>
      <c r="E128" s="942"/>
      <c r="F128" s="942"/>
      <c r="G128" s="942"/>
      <c r="H128" s="942"/>
      <c r="I128" s="942"/>
      <c r="J128" s="942"/>
      <c r="K128" s="942"/>
      <c r="L128" s="942"/>
      <c r="M128" s="942"/>
      <c r="N128" s="942"/>
      <c r="O128" s="942"/>
      <c r="P128" s="942"/>
      <c r="Q128" s="942"/>
      <c r="R128" s="942"/>
      <c r="S128" s="942"/>
      <c r="T128" s="942"/>
      <c r="U128" s="942"/>
      <c r="V128" s="942"/>
      <c r="W128" s="942"/>
      <c r="X128" s="942"/>
      <c r="Y128" s="942"/>
      <c r="Z128" s="942"/>
      <c r="AA128" s="942"/>
      <c r="AB128" s="942"/>
      <c r="AC128" s="942"/>
      <c r="AD128" s="942"/>
      <c r="AE128" s="942"/>
      <c r="AF128" s="942"/>
      <c r="AG128" s="942"/>
      <c r="AH128" s="942"/>
      <c r="AI128" s="942"/>
      <c r="AJ128" s="942"/>
      <c r="AK128" s="942"/>
      <c r="AL128" s="942"/>
      <c r="AM128" s="942"/>
      <c r="AN128" s="942"/>
      <c r="AO128" s="942"/>
      <c r="AP128" s="942"/>
      <c r="AQ128" s="942"/>
      <c r="AR128" s="942"/>
      <c r="AS128" s="942"/>
      <c r="AT128" s="942"/>
      <c r="AU128" s="942"/>
      <c r="AV128" s="942"/>
      <c r="AW128" s="942"/>
    </row>
    <row r="129" spans="1:49" x14ac:dyDescent="0.15">
      <c r="A129" s="942"/>
      <c r="B129" s="942"/>
      <c r="C129" s="942"/>
      <c r="D129" s="942"/>
      <c r="E129" s="942"/>
      <c r="F129" s="942"/>
      <c r="G129" s="942"/>
      <c r="H129" s="942"/>
      <c r="I129" s="942"/>
      <c r="J129" s="942"/>
      <c r="K129" s="942"/>
      <c r="L129" s="942"/>
      <c r="M129" s="942"/>
      <c r="N129" s="942"/>
      <c r="O129" s="942"/>
      <c r="P129" s="942"/>
      <c r="Q129" s="942"/>
      <c r="R129" s="942"/>
      <c r="S129" s="942"/>
      <c r="T129" s="942"/>
      <c r="U129" s="942"/>
      <c r="V129" s="942"/>
      <c r="W129" s="942"/>
      <c r="X129" s="942"/>
      <c r="Y129" s="942"/>
      <c r="Z129" s="942"/>
      <c r="AA129" s="942"/>
      <c r="AB129" s="942"/>
      <c r="AC129" s="942"/>
      <c r="AD129" s="942"/>
      <c r="AE129" s="942"/>
      <c r="AF129" s="942"/>
      <c r="AG129" s="942"/>
      <c r="AH129" s="942"/>
      <c r="AI129" s="942"/>
      <c r="AJ129" s="942"/>
      <c r="AK129" s="942"/>
      <c r="AL129" s="942"/>
      <c r="AM129" s="942"/>
      <c r="AN129" s="942"/>
      <c r="AO129" s="942"/>
      <c r="AP129" s="942"/>
      <c r="AQ129" s="942"/>
      <c r="AR129" s="942"/>
      <c r="AS129" s="942"/>
      <c r="AT129" s="942"/>
      <c r="AU129" s="942"/>
      <c r="AV129" s="942"/>
      <c r="AW129" s="942"/>
    </row>
    <row r="130" spans="1:49" ht="3.75" customHeight="1" x14ac:dyDescent="0.15">
      <c r="A130" s="942"/>
      <c r="B130" s="942"/>
      <c r="C130" s="942"/>
      <c r="D130" s="942"/>
      <c r="E130" s="942"/>
      <c r="F130" s="942"/>
      <c r="G130" s="942"/>
      <c r="H130" s="942"/>
      <c r="I130" s="942"/>
      <c r="J130" s="942"/>
      <c r="K130" s="942"/>
      <c r="L130" s="942"/>
      <c r="M130" s="942"/>
      <c r="N130" s="942"/>
      <c r="O130" s="942"/>
      <c r="P130" s="942"/>
      <c r="Q130" s="942"/>
      <c r="R130" s="942"/>
      <c r="S130" s="942"/>
      <c r="T130" s="942"/>
      <c r="U130" s="942"/>
      <c r="V130" s="942"/>
      <c r="W130" s="942"/>
      <c r="X130" s="942"/>
      <c r="Y130" s="942"/>
      <c r="Z130" s="942"/>
      <c r="AA130" s="942"/>
      <c r="AB130" s="942"/>
      <c r="AC130" s="942"/>
      <c r="AD130" s="942"/>
      <c r="AE130" s="942"/>
      <c r="AF130" s="942"/>
      <c r="AG130" s="942"/>
      <c r="AH130" s="942"/>
      <c r="AI130" s="942"/>
      <c r="AJ130" s="942"/>
      <c r="AK130" s="942"/>
      <c r="AL130" s="942"/>
      <c r="AM130" s="942"/>
      <c r="AN130" s="942"/>
      <c r="AO130" s="942"/>
      <c r="AP130" s="942"/>
      <c r="AQ130" s="942"/>
      <c r="AR130" s="942"/>
      <c r="AS130" s="942"/>
      <c r="AT130" s="942"/>
      <c r="AU130" s="942"/>
      <c r="AV130" s="942"/>
      <c r="AW130" s="942"/>
    </row>
    <row r="131" spans="1:49" x14ac:dyDescent="0.15">
      <c r="A131" s="942"/>
      <c r="B131" s="942"/>
      <c r="C131" s="942"/>
      <c r="D131" s="942"/>
      <c r="E131" s="942"/>
      <c r="F131" s="942"/>
      <c r="G131" s="942"/>
      <c r="H131" s="942"/>
      <c r="I131" s="942"/>
      <c r="J131" s="942"/>
      <c r="K131" s="942"/>
      <c r="L131" s="942"/>
      <c r="M131" s="942"/>
      <c r="N131" s="942"/>
      <c r="O131" s="942"/>
      <c r="P131" s="942"/>
      <c r="Q131" s="942"/>
      <c r="R131" s="942"/>
      <c r="S131" s="942"/>
      <c r="T131" s="942"/>
      <c r="U131" s="942"/>
      <c r="V131" s="942"/>
      <c r="W131" s="942"/>
      <c r="X131" s="942"/>
      <c r="Y131" s="942"/>
      <c r="Z131" s="942"/>
      <c r="AA131" s="942"/>
      <c r="AB131" s="942"/>
      <c r="AC131" s="942"/>
      <c r="AD131" s="942"/>
      <c r="AE131" s="942"/>
      <c r="AF131" s="942"/>
      <c r="AG131" s="942"/>
      <c r="AH131" s="942"/>
      <c r="AI131" s="942"/>
      <c r="AJ131" s="942"/>
      <c r="AK131" s="942"/>
      <c r="AL131" s="942"/>
      <c r="AM131" s="942"/>
      <c r="AN131" s="942"/>
      <c r="AO131" s="942"/>
      <c r="AP131" s="942"/>
      <c r="AQ131" s="942"/>
      <c r="AR131" s="942"/>
      <c r="AS131" s="942"/>
      <c r="AT131" s="942"/>
      <c r="AU131" s="942"/>
      <c r="AV131" s="942"/>
      <c r="AW131" s="942"/>
    </row>
    <row r="132" spans="1:49" x14ac:dyDescent="0.15">
      <c r="A132" s="942"/>
      <c r="B132" s="942"/>
      <c r="C132" s="942"/>
      <c r="D132" s="942"/>
      <c r="E132" s="942"/>
      <c r="F132" s="942"/>
      <c r="G132" s="942"/>
      <c r="H132" s="942"/>
      <c r="I132" s="942"/>
      <c r="J132" s="942"/>
      <c r="K132" s="942"/>
      <c r="L132" s="942"/>
      <c r="M132" s="942"/>
      <c r="N132" s="942"/>
      <c r="O132" s="942"/>
      <c r="P132" s="942"/>
      <c r="Q132" s="942"/>
      <c r="R132" s="942"/>
      <c r="S132" s="942"/>
      <c r="T132" s="942"/>
      <c r="U132" s="942"/>
      <c r="V132" s="942"/>
      <c r="W132" s="942"/>
      <c r="X132" s="942"/>
      <c r="Y132" s="942"/>
      <c r="Z132" s="942"/>
      <c r="AA132" s="942"/>
      <c r="AB132" s="942"/>
      <c r="AC132" s="942"/>
      <c r="AD132" s="942"/>
      <c r="AE132" s="942"/>
      <c r="AF132" s="942"/>
      <c r="AG132" s="942"/>
      <c r="AH132" s="942"/>
      <c r="AI132" s="942"/>
      <c r="AJ132" s="942"/>
      <c r="AK132" s="942"/>
      <c r="AL132" s="942"/>
      <c r="AM132" s="942"/>
      <c r="AN132" s="942"/>
      <c r="AO132" s="942"/>
      <c r="AP132" s="942"/>
      <c r="AQ132" s="942"/>
      <c r="AR132" s="942"/>
      <c r="AS132" s="942"/>
      <c r="AT132" s="942"/>
      <c r="AU132" s="942"/>
      <c r="AV132" s="942"/>
      <c r="AW132" s="942"/>
    </row>
    <row r="133" spans="1:49" x14ac:dyDescent="0.15">
      <c r="A133" s="942"/>
      <c r="B133" s="942"/>
      <c r="C133" s="942"/>
      <c r="D133" s="942"/>
      <c r="E133" s="942"/>
      <c r="F133" s="942"/>
      <c r="G133" s="942"/>
      <c r="H133" s="942"/>
      <c r="I133" s="942"/>
      <c r="J133" s="942"/>
      <c r="K133" s="942"/>
      <c r="L133" s="942"/>
      <c r="M133" s="942"/>
      <c r="N133" s="942"/>
      <c r="O133" s="942"/>
      <c r="P133" s="942"/>
      <c r="Q133" s="942"/>
      <c r="R133" s="942"/>
      <c r="S133" s="942"/>
      <c r="T133" s="942"/>
      <c r="U133" s="942"/>
      <c r="V133" s="942"/>
      <c r="W133" s="942"/>
      <c r="X133" s="942"/>
      <c r="Y133" s="942"/>
      <c r="Z133" s="942"/>
      <c r="AA133" s="942"/>
      <c r="AB133" s="942"/>
      <c r="AC133" s="942"/>
      <c r="AD133" s="942"/>
      <c r="AE133" s="942"/>
      <c r="AF133" s="942"/>
      <c r="AG133" s="942"/>
      <c r="AH133" s="942"/>
      <c r="AI133" s="942"/>
      <c r="AJ133" s="942"/>
      <c r="AK133" s="942"/>
      <c r="AL133" s="942"/>
      <c r="AM133" s="942"/>
      <c r="AN133" s="942"/>
      <c r="AO133" s="942"/>
      <c r="AP133" s="942"/>
      <c r="AQ133" s="942"/>
      <c r="AR133" s="942"/>
      <c r="AS133" s="942"/>
      <c r="AT133" s="942"/>
      <c r="AU133" s="942"/>
      <c r="AV133" s="942"/>
      <c r="AW133" s="942"/>
    </row>
    <row r="134" spans="1:49" x14ac:dyDescent="0.15">
      <c r="A134" s="942"/>
      <c r="B134" s="942"/>
      <c r="C134" s="942"/>
      <c r="D134" s="942"/>
      <c r="E134" s="942"/>
      <c r="F134" s="942"/>
      <c r="G134" s="942"/>
      <c r="H134" s="942"/>
      <c r="I134" s="942"/>
      <c r="J134" s="942"/>
      <c r="K134" s="942"/>
      <c r="L134" s="942"/>
      <c r="M134" s="942"/>
      <c r="N134" s="942"/>
      <c r="O134" s="942"/>
      <c r="P134" s="942"/>
      <c r="Q134" s="942"/>
      <c r="R134" s="942"/>
      <c r="S134" s="942"/>
      <c r="T134" s="942"/>
      <c r="U134" s="942"/>
      <c r="V134" s="942"/>
      <c r="W134" s="942"/>
      <c r="X134" s="942"/>
      <c r="Y134" s="942"/>
      <c r="Z134" s="942"/>
      <c r="AA134" s="942"/>
      <c r="AB134" s="942"/>
      <c r="AC134" s="942"/>
      <c r="AD134" s="942"/>
      <c r="AE134" s="942"/>
      <c r="AF134" s="942"/>
      <c r="AG134" s="942"/>
      <c r="AH134" s="942"/>
      <c r="AI134" s="942"/>
      <c r="AJ134" s="942"/>
      <c r="AK134" s="942"/>
      <c r="AL134" s="942"/>
      <c r="AM134" s="942"/>
      <c r="AN134" s="942"/>
      <c r="AO134" s="942"/>
      <c r="AP134" s="942"/>
      <c r="AQ134" s="942"/>
      <c r="AR134" s="942"/>
      <c r="AS134" s="942"/>
      <c r="AT134" s="942"/>
      <c r="AU134" s="942"/>
      <c r="AV134" s="942"/>
      <c r="AW134" s="942"/>
    </row>
    <row r="135" spans="1:49" x14ac:dyDescent="0.15">
      <c r="A135" s="942"/>
      <c r="B135" s="942"/>
      <c r="C135" s="942"/>
      <c r="D135" s="942"/>
      <c r="E135" s="942"/>
      <c r="F135" s="942"/>
      <c r="G135" s="942"/>
      <c r="H135" s="942"/>
      <c r="I135" s="942"/>
      <c r="J135" s="942"/>
      <c r="K135" s="942"/>
      <c r="L135" s="942"/>
      <c r="M135" s="942"/>
      <c r="N135" s="942"/>
      <c r="O135" s="942"/>
      <c r="P135" s="942"/>
      <c r="Q135" s="942"/>
      <c r="R135" s="942"/>
      <c r="S135" s="942"/>
      <c r="T135" s="942"/>
      <c r="U135" s="942"/>
      <c r="V135" s="942"/>
      <c r="W135" s="942"/>
      <c r="X135" s="942"/>
      <c r="Y135" s="942"/>
      <c r="Z135" s="942"/>
      <c r="AA135" s="942"/>
      <c r="AB135" s="942"/>
      <c r="AC135" s="942"/>
      <c r="AD135" s="942"/>
      <c r="AE135" s="942"/>
      <c r="AF135" s="942"/>
      <c r="AG135" s="942"/>
      <c r="AH135" s="942"/>
      <c r="AI135" s="942"/>
      <c r="AJ135" s="942"/>
      <c r="AK135" s="942"/>
      <c r="AL135" s="942"/>
      <c r="AM135" s="942"/>
      <c r="AN135" s="942"/>
      <c r="AO135" s="942"/>
      <c r="AP135" s="942"/>
      <c r="AQ135" s="942"/>
      <c r="AR135" s="942"/>
      <c r="AS135" s="942"/>
      <c r="AT135" s="942"/>
      <c r="AU135" s="942"/>
      <c r="AV135" s="942"/>
      <c r="AW135" s="942"/>
    </row>
    <row r="136" spans="1:49" x14ac:dyDescent="0.15">
      <c r="A136" s="942"/>
      <c r="B136" s="942"/>
      <c r="C136" s="942"/>
      <c r="D136" s="942"/>
      <c r="E136" s="942"/>
      <c r="F136" s="942"/>
      <c r="G136" s="942"/>
      <c r="H136" s="942"/>
      <c r="I136" s="942"/>
      <c r="J136" s="942"/>
      <c r="K136" s="942"/>
      <c r="L136" s="942"/>
      <c r="M136" s="942"/>
      <c r="N136" s="942"/>
      <c r="O136" s="942"/>
      <c r="P136" s="942"/>
      <c r="Q136" s="942"/>
      <c r="R136" s="942"/>
      <c r="S136" s="942"/>
      <c r="T136" s="942"/>
      <c r="U136" s="942"/>
      <c r="V136" s="942"/>
      <c r="W136" s="942"/>
      <c r="X136" s="942"/>
      <c r="Y136" s="942"/>
      <c r="Z136" s="942"/>
      <c r="AA136" s="942"/>
      <c r="AB136" s="942"/>
      <c r="AC136" s="942"/>
      <c r="AD136" s="942"/>
      <c r="AE136" s="942"/>
      <c r="AF136" s="942"/>
      <c r="AG136" s="942"/>
      <c r="AH136" s="942"/>
      <c r="AI136" s="942"/>
      <c r="AJ136" s="942"/>
      <c r="AK136" s="942"/>
      <c r="AL136" s="942"/>
      <c r="AM136" s="942"/>
      <c r="AN136" s="942"/>
      <c r="AO136" s="942"/>
      <c r="AP136" s="942"/>
      <c r="AQ136" s="942"/>
      <c r="AR136" s="942"/>
      <c r="AS136" s="942"/>
      <c r="AT136" s="942"/>
      <c r="AU136" s="942"/>
      <c r="AV136" s="942"/>
      <c r="AW136" s="942"/>
    </row>
    <row r="137" spans="1:49" x14ac:dyDescent="0.15">
      <c r="A137" s="942"/>
      <c r="B137" s="942"/>
      <c r="C137" s="942"/>
      <c r="D137" s="942"/>
      <c r="E137" s="942"/>
      <c r="F137" s="942"/>
      <c r="G137" s="942"/>
      <c r="H137" s="942"/>
      <c r="I137" s="942"/>
      <c r="J137" s="942"/>
      <c r="K137" s="942"/>
      <c r="L137" s="942"/>
      <c r="M137" s="942"/>
      <c r="N137" s="942"/>
      <c r="O137" s="942"/>
      <c r="P137" s="942"/>
      <c r="Q137" s="942"/>
      <c r="R137" s="942"/>
      <c r="S137" s="942"/>
      <c r="T137" s="942"/>
      <c r="U137" s="942"/>
      <c r="V137" s="942"/>
      <c r="W137" s="942"/>
      <c r="X137" s="942"/>
      <c r="Y137" s="942"/>
      <c r="Z137" s="942"/>
      <c r="AA137" s="942"/>
      <c r="AB137" s="942"/>
      <c r="AC137" s="942"/>
      <c r="AD137" s="942"/>
      <c r="AE137" s="942"/>
      <c r="AF137" s="942"/>
      <c r="AG137" s="942"/>
      <c r="AH137" s="942"/>
      <c r="AI137" s="942"/>
      <c r="AJ137" s="942"/>
      <c r="AK137" s="942"/>
      <c r="AL137" s="942"/>
      <c r="AM137" s="942"/>
      <c r="AN137" s="942"/>
      <c r="AO137" s="942"/>
      <c r="AP137" s="942"/>
      <c r="AQ137" s="942"/>
      <c r="AR137" s="942"/>
      <c r="AS137" s="942"/>
      <c r="AT137" s="942"/>
      <c r="AU137" s="942"/>
      <c r="AV137" s="942"/>
      <c r="AW137" s="942"/>
    </row>
    <row r="138" spans="1:49" x14ac:dyDescent="0.15">
      <c r="A138" s="942"/>
      <c r="B138" s="942"/>
      <c r="C138" s="942"/>
      <c r="D138" s="942"/>
      <c r="E138" s="942"/>
      <c r="F138" s="942"/>
      <c r="G138" s="942"/>
      <c r="H138" s="942"/>
      <c r="I138" s="942"/>
      <c r="J138" s="942"/>
      <c r="K138" s="942"/>
      <c r="L138" s="942"/>
      <c r="M138" s="942"/>
      <c r="N138" s="942"/>
      <c r="O138" s="942"/>
      <c r="P138" s="942"/>
      <c r="Q138" s="942"/>
      <c r="R138" s="942"/>
      <c r="S138" s="942"/>
      <c r="T138" s="942"/>
      <c r="U138" s="942"/>
      <c r="V138" s="942"/>
      <c r="W138" s="942"/>
      <c r="X138" s="942"/>
      <c r="Y138" s="942"/>
      <c r="Z138" s="942"/>
      <c r="AA138" s="942"/>
      <c r="AB138" s="942"/>
      <c r="AC138" s="942"/>
      <c r="AD138" s="942"/>
      <c r="AE138" s="942"/>
      <c r="AF138" s="942"/>
      <c r="AG138" s="942"/>
      <c r="AH138" s="942"/>
      <c r="AI138" s="942"/>
      <c r="AJ138" s="942"/>
      <c r="AK138" s="942"/>
      <c r="AL138" s="942"/>
      <c r="AM138" s="942"/>
      <c r="AN138" s="942"/>
      <c r="AO138" s="942"/>
      <c r="AP138" s="942"/>
      <c r="AQ138" s="942"/>
      <c r="AR138" s="942"/>
      <c r="AS138" s="942"/>
      <c r="AT138" s="942"/>
      <c r="AU138" s="942"/>
      <c r="AV138" s="942"/>
      <c r="AW138" s="942"/>
    </row>
    <row r="139" spans="1:49" x14ac:dyDescent="0.15">
      <c r="A139" s="942"/>
      <c r="B139" s="942"/>
      <c r="C139" s="942"/>
      <c r="D139" s="942"/>
      <c r="E139" s="942"/>
      <c r="F139" s="942"/>
      <c r="G139" s="942"/>
      <c r="H139" s="942"/>
      <c r="I139" s="942"/>
      <c r="J139" s="942"/>
      <c r="K139" s="942"/>
      <c r="L139" s="942"/>
      <c r="M139" s="942"/>
      <c r="N139" s="942"/>
      <c r="O139" s="942"/>
      <c r="P139" s="942"/>
      <c r="Q139" s="942"/>
      <c r="R139" s="942"/>
      <c r="S139" s="942"/>
      <c r="T139" s="942"/>
      <c r="U139" s="942"/>
      <c r="V139" s="942"/>
      <c r="W139" s="942"/>
      <c r="X139" s="942"/>
      <c r="Y139" s="942"/>
      <c r="Z139" s="942"/>
      <c r="AA139" s="942"/>
      <c r="AB139" s="942"/>
      <c r="AC139" s="942"/>
      <c r="AD139" s="942"/>
      <c r="AE139" s="942"/>
      <c r="AF139" s="942"/>
      <c r="AG139" s="942"/>
      <c r="AH139" s="942"/>
      <c r="AI139" s="942"/>
      <c r="AJ139" s="942"/>
      <c r="AK139" s="942"/>
      <c r="AL139" s="942"/>
      <c r="AM139" s="942"/>
      <c r="AN139" s="942"/>
      <c r="AO139" s="942"/>
      <c r="AP139" s="942"/>
      <c r="AQ139" s="942"/>
      <c r="AR139" s="942"/>
      <c r="AS139" s="942"/>
      <c r="AT139" s="942"/>
      <c r="AU139" s="942"/>
      <c r="AV139" s="942"/>
      <c r="AW139" s="942"/>
    </row>
    <row r="140" spans="1:49" x14ac:dyDescent="0.15">
      <c r="A140" s="942"/>
      <c r="B140" s="942"/>
      <c r="C140" s="942"/>
      <c r="D140" s="942"/>
      <c r="E140" s="942"/>
      <c r="F140" s="942"/>
      <c r="G140" s="942"/>
      <c r="H140" s="942"/>
      <c r="I140" s="942"/>
      <c r="J140" s="942"/>
      <c r="K140" s="942"/>
      <c r="L140" s="942"/>
      <c r="M140" s="942"/>
      <c r="N140" s="942"/>
      <c r="O140" s="942"/>
      <c r="P140" s="942"/>
      <c r="Q140" s="942"/>
      <c r="R140" s="942"/>
      <c r="S140" s="942"/>
      <c r="T140" s="942"/>
      <c r="U140" s="942"/>
      <c r="V140" s="942"/>
      <c r="W140" s="942"/>
      <c r="X140" s="942"/>
      <c r="Y140" s="942"/>
      <c r="Z140" s="942"/>
      <c r="AA140" s="942"/>
      <c r="AB140" s="942"/>
      <c r="AC140" s="942"/>
      <c r="AD140" s="942"/>
      <c r="AE140" s="942"/>
      <c r="AF140" s="942"/>
      <c r="AG140" s="942"/>
      <c r="AH140" s="942"/>
      <c r="AI140" s="942"/>
      <c r="AJ140" s="942"/>
      <c r="AK140" s="942"/>
      <c r="AL140" s="942"/>
      <c r="AM140" s="942"/>
      <c r="AN140" s="942"/>
      <c r="AO140" s="942"/>
      <c r="AP140" s="942"/>
      <c r="AQ140" s="942"/>
      <c r="AR140" s="942"/>
      <c r="AS140" s="942"/>
      <c r="AT140" s="942"/>
      <c r="AU140" s="942"/>
      <c r="AV140" s="942"/>
      <c r="AW140" s="942"/>
    </row>
    <row r="141" spans="1:49" x14ac:dyDescent="0.15">
      <c r="A141" s="942"/>
      <c r="B141" s="942"/>
      <c r="C141" s="942"/>
      <c r="D141" s="942"/>
      <c r="E141" s="942"/>
      <c r="F141" s="942"/>
      <c r="G141" s="942"/>
      <c r="H141" s="942"/>
      <c r="I141" s="942"/>
      <c r="J141" s="942"/>
      <c r="K141" s="942"/>
      <c r="L141" s="942"/>
      <c r="M141" s="942"/>
      <c r="N141" s="942"/>
      <c r="O141" s="942"/>
      <c r="P141" s="942"/>
      <c r="Q141" s="942"/>
      <c r="R141" s="942"/>
      <c r="S141" s="942"/>
      <c r="T141" s="942"/>
      <c r="U141" s="942"/>
      <c r="V141" s="942"/>
      <c r="W141" s="942"/>
      <c r="X141" s="942"/>
      <c r="Y141" s="942"/>
      <c r="Z141" s="942"/>
      <c r="AA141" s="942"/>
      <c r="AB141" s="942"/>
      <c r="AC141" s="942"/>
      <c r="AD141" s="942"/>
      <c r="AE141" s="942"/>
      <c r="AF141" s="942"/>
      <c r="AG141" s="942"/>
      <c r="AH141" s="942"/>
      <c r="AI141" s="942"/>
      <c r="AJ141" s="942"/>
      <c r="AK141" s="942"/>
      <c r="AL141" s="942"/>
      <c r="AM141" s="942"/>
      <c r="AN141" s="942"/>
      <c r="AO141" s="942"/>
      <c r="AP141" s="942"/>
      <c r="AQ141" s="942"/>
      <c r="AR141" s="942"/>
      <c r="AS141" s="942"/>
      <c r="AT141" s="942"/>
      <c r="AU141" s="942"/>
      <c r="AV141" s="942"/>
      <c r="AW141" s="942"/>
    </row>
    <row r="142" spans="1:49" x14ac:dyDescent="0.15">
      <c r="A142" s="942"/>
      <c r="B142" s="942"/>
      <c r="C142" s="942"/>
      <c r="D142" s="942"/>
      <c r="E142" s="942"/>
      <c r="F142" s="942"/>
      <c r="G142" s="942"/>
      <c r="H142" s="942"/>
      <c r="I142" s="942"/>
      <c r="J142" s="942"/>
      <c r="K142" s="942"/>
      <c r="L142" s="942"/>
      <c r="M142" s="942"/>
      <c r="N142" s="942"/>
      <c r="O142" s="942"/>
      <c r="P142" s="942"/>
      <c r="Q142" s="942"/>
      <c r="R142" s="942"/>
      <c r="S142" s="942"/>
      <c r="T142" s="942"/>
      <c r="U142" s="942"/>
      <c r="V142" s="942"/>
      <c r="W142" s="942"/>
      <c r="X142" s="942"/>
      <c r="Y142" s="942"/>
      <c r="Z142" s="942"/>
      <c r="AA142" s="942"/>
      <c r="AB142" s="942"/>
      <c r="AC142" s="942"/>
      <c r="AD142" s="942"/>
      <c r="AE142" s="942"/>
      <c r="AF142" s="942"/>
      <c r="AG142" s="942"/>
      <c r="AH142" s="942"/>
      <c r="AI142" s="942"/>
      <c r="AJ142" s="942"/>
      <c r="AK142" s="942"/>
      <c r="AL142" s="942"/>
      <c r="AM142" s="942"/>
      <c r="AN142" s="942"/>
      <c r="AO142" s="942"/>
      <c r="AP142" s="942"/>
      <c r="AQ142" s="942"/>
      <c r="AR142" s="942"/>
      <c r="AS142" s="942"/>
      <c r="AT142" s="942"/>
      <c r="AU142" s="942"/>
      <c r="AV142" s="942"/>
      <c r="AW142" s="942"/>
    </row>
    <row r="143" spans="1:49" x14ac:dyDescent="0.15">
      <c r="A143" s="942"/>
      <c r="B143" s="942"/>
      <c r="C143" s="942"/>
      <c r="D143" s="942"/>
      <c r="E143" s="942"/>
      <c r="F143" s="942"/>
      <c r="G143" s="942"/>
      <c r="H143" s="942"/>
      <c r="I143" s="942"/>
      <c r="J143" s="942"/>
      <c r="K143" s="942"/>
      <c r="L143" s="942"/>
      <c r="M143" s="942"/>
      <c r="N143" s="942"/>
      <c r="O143" s="942"/>
      <c r="P143" s="942"/>
      <c r="Q143" s="942"/>
      <c r="R143" s="942"/>
      <c r="S143" s="942"/>
      <c r="T143" s="942"/>
      <c r="U143" s="942"/>
      <c r="V143" s="942"/>
      <c r="W143" s="942"/>
      <c r="X143" s="942"/>
      <c r="Y143" s="942"/>
      <c r="Z143" s="942"/>
      <c r="AA143" s="942"/>
      <c r="AB143" s="942"/>
      <c r="AC143" s="942"/>
      <c r="AD143" s="942"/>
      <c r="AE143" s="942"/>
      <c r="AF143" s="942"/>
      <c r="AG143" s="942"/>
      <c r="AH143" s="942"/>
      <c r="AI143" s="942"/>
      <c r="AJ143" s="942"/>
      <c r="AK143" s="942"/>
      <c r="AL143" s="942"/>
      <c r="AM143" s="942"/>
      <c r="AN143" s="942"/>
      <c r="AO143" s="942"/>
      <c r="AP143" s="942"/>
      <c r="AQ143" s="942"/>
      <c r="AR143" s="942"/>
      <c r="AS143" s="942"/>
      <c r="AT143" s="942"/>
      <c r="AU143" s="942"/>
      <c r="AV143" s="942"/>
      <c r="AW143" s="942"/>
    </row>
    <row r="144" spans="1:49" x14ac:dyDescent="0.15">
      <c r="A144" s="942"/>
      <c r="B144" s="942"/>
      <c r="C144" s="942"/>
      <c r="D144" s="942"/>
      <c r="E144" s="942"/>
      <c r="F144" s="942"/>
      <c r="G144" s="942"/>
      <c r="H144" s="942"/>
      <c r="I144" s="942"/>
      <c r="J144" s="942"/>
      <c r="K144" s="942"/>
      <c r="L144" s="942"/>
      <c r="M144" s="942"/>
      <c r="N144" s="942"/>
      <c r="O144" s="942"/>
      <c r="P144" s="942"/>
      <c r="Q144" s="942"/>
      <c r="R144" s="942"/>
      <c r="S144" s="942"/>
      <c r="T144" s="942"/>
      <c r="U144" s="942"/>
      <c r="V144" s="942"/>
      <c r="W144" s="942"/>
      <c r="X144" s="942"/>
      <c r="Y144" s="942"/>
      <c r="Z144" s="942"/>
      <c r="AA144" s="942"/>
      <c r="AB144" s="942"/>
      <c r="AC144" s="942"/>
      <c r="AD144" s="942"/>
      <c r="AE144" s="942"/>
      <c r="AF144" s="942"/>
      <c r="AG144" s="942"/>
      <c r="AH144" s="942"/>
      <c r="AI144" s="942"/>
      <c r="AJ144" s="942"/>
      <c r="AK144" s="942"/>
      <c r="AL144" s="942"/>
      <c r="AM144" s="942"/>
      <c r="AN144" s="942"/>
      <c r="AO144" s="942"/>
      <c r="AP144" s="942"/>
      <c r="AQ144" s="942"/>
      <c r="AR144" s="942"/>
      <c r="AS144" s="942"/>
      <c r="AT144" s="942"/>
      <c r="AU144" s="942"/>
      <c r="AV144" s="942"/>
      <c r="AW144" s="942"/>
    </row>
    <row r="145" spans="1:49" x14ac:dyDescent="0.15">
      <c r="A145" s="942"/>
      <c r="B145" s="942"/>
      <c r="C145" s="942"/>
      <c r="D145" s="942"/>
      <c r="E145" s="942"/>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c r="AJ145" s="942"/>
      <c r="AK145" s="942"/>
      <c r="AL145" s="942"/>
      <c r="AM145" s="942"/>
      <c r="AN145" s="942"/>
      <c r="AO145" s="942"/>
      <c r="AP145" s="942"/>
      <c r="AQ145" s="942"/>
      <c r="AR145" s="942"/>
      <c r="AS145" s="942"/>
      <c r="AT145" s="942"/>
      <c r="AU145" s="942"/>
      <c r="AV145" s="942"/>
      <c r="AW145" s="942"/>
    </row>
    <row r="146" spans="1:49" x14ac:dyDescent="0.15">
      <c r="A146" s="942"/>
      <c r="B146" s="942"/>
      <c r="C146" s="942"/>
      <c r="D146" s="942"/>
      <c r="E146" s="942"/>
      <c r="F146" s="942"/>
      <c r="G146" s="942"/>
      <c r="H146" s="942"/>
      <c r="I146" s="942"/>
      <c r="J146" s="942"/>
      <c r="K146" s="942"/>
      <c r="L146" s="942"/>
      <c r="M146" s="942"/>
      <c r="N146" s="942"/>
      <c r="O146" s="942"/>
      <c r="P146" s="942"/>
      <c r="Q146" s="942"/>
      <c r="R146" s="942"/>
      <c r="S146" s="942"/>
      <c r="T146" s="942"/>
      <c r="U146" s="942"/>
      <c r="V146" s="942"/>
      <c r="W146" s="942"/>
      <c r="X146" s="942"/>
      <c r="Y146" s="942"/>
      <c r="Z146" s="942"/>
      <c r="AA146" s="942"/>
      <c r="AB146" s="942"/>
      <c r="AC146" s="942"/>
      <c r="AD146" s="942"/>
      <c r="AE146" s="942"/>
      <c r="AF146" s="942"/>
      <c r="AG146" s="942"/>
      <c r="AH146" s="942"/>
      <c r="AI146" s="942"/>
      <c r="AJ146" s="942"/>
      <c r="AK146" s="942"/>
      <c r="AL146" s="942"/>
      <c r="AM146" s="942"/>
      <c r="AN146" s="942"/>
      <c r="AO146" s="942"/>
      <c r="AP146" s="942"/>
      <c r="AQ146" s="942"/>
      <c r="AR146" s="942"/>
      <c r="AS146" s="942"/>
      <c r="AT146" s="942"/>
      <c r="AU146" s="942"/>
      <c r="AV146" s="942"/>
      <c r="AW146" s="942"/>
    </row>
    <row r="147" spans="1:49" x14ac:dyDescent="0.15">
      <c r="A147" s="942"/>
      <c r="B147" s="942"/>
      <c r="C147" s="942"/>
      <c r="D147" s="942"/>
      <c r="E147" s="942"/>
      <c r="F147" s="942"/>
      <c r="G147" s="942"/>
      <c r="H147" s="942"/>
      <c r="I147" s="942"/>
      <c r="J147" s="942"/>
      <c r="K147" s="942"/>
      <c r="L147" s="942"/>
      <c r="M147" s="942"/>
      <c r="N147" s="942"/>
      <c r="O147" s="942"/>
      <c r="P147" s="942"/>
      <c r="Q147" s="942"/>
      <c r="R147" s="942"/>
      <c r="S147" s="942"/>
      <c r="T147" s="942"/>
      <c r="U147" s="942"/>
      <c r="V147" s="942"/>
      <c r="W147" s="942"/>
      <c r="X147" s="942"/>
      <c r="Y147" s="942"/>
      <c r="Z147" s="942"/>
      <c r="AA147" s="942"/>
      <c r="AB147" s="942"/>
      <c r="AC147" s="942"/>
      <c r="AD147" s="942"/>
      <c r="AE147" s="942"/>
      <c r="AF147" s="942"/>
      <c r="AG147" s="942"/>
      <c r="AH147" s="942"/>
      <c r="AI147" s="942"/>
      <c r="AJ147" s="942"/>
      <c r="AK147" s="942"/>
      <c r="AL147" s="942"/>
      <c r="AM147" s="942"/>
      <c r="AN147" s="942"/>
      <c r="AO147" s="942"/>
      <c r="AP147" s="942"/>
      <c r="AQ147" s="942"/>
      <c r="AR147" s="942"/>
      <c r="AS147" s="942"/>
      <c r="AT147" s="942"/>
      <c r="AU147" s="942"/>
      <c r="AV147" s="942"/>
      <c r="AW147" s="942"/>
    </row>
    <row r="148" spans="1:49" x14ac:dyDescent="0.15">
      <c r="A148" s="942"/>
      <c r="B148" s="942"/>
      <c r="C148" s="942"/>
      <c r="D148" s="942"/>
      <c r="E148" s="942"/>
      <c r="F148" s="942"/>
      <c r="G148" s="942"/>
      <c r="H148" s="942"/>
      <c r="I148" s="942"/>
      <c r="J148" s="942"/>
      <c r="K148" s="942"/>
      <c r="L148" s="942"/>
      <c r="M148" s="942"/>
      <c r="N148" s="942"/>
      <c r="O148" s="942"/>
      <c r="P148" s="942"/>
      <c r="Q148" s="942"/>
      <c r="R148" s="942"/>
      <c r="S148" s="942"/>
      <c r="T148" s="942"/>
      <c r="U148" s="942"/>
      <c r="V148" s="942"/>
      <c r="W148" s="942"/>
      <c r="X148" s="942"/>
      <c r="Y148" s="942"/>
      <c r="Z148" s="942"/>
      <c r="AA148" s="942"/>
      <c r="AB148" s="942"/>
      <c r="AC148" s="942"/>
      <c r="AD148" s="942"/>
      <c r="AE148" s="942"/>
      <c r="AF148" s="942"/>
      <c r="AG148" s="942"/>
      <c r="AH148" s="942"/>
      <c r="AI148" s="942"/>
      <c r="AJ148" s="942"/>
      <c r="AK148" s="942"/>
      <c r="AL148" s="942"/>
      <c r="AM148" s="942"/>
      <c r="AN148" s="942"/>
      <c r="AO148" s="942"/>
      <c r="AP148" s="942"/>
      <c r="AQ148" s="942"/>
      <c r="AR148" s="942"/>
      <c r="AS148" s="942"/>
      <c r="AT148" s="942"/>
      <c r="AU148" s="942"/>
      <c r="AV148" s="942"/>
      <c r="AW148" s="942"/>
    </row>
    <row r="149" spans="1:49" x14ac:dyDescent="0.15">
      <c r="A149" s="942"/>
      <c r="B149" s="942"/>
      <c r="C149" s="942"/>
      <c r="D149" s="942"/>
      <c r="E149" s="942"/>
      <c r="F149" s="942"/>
      <c r="G149" s="942"/>
      <c r="H149" s="942"/>
      <c r="I149" s="942"/>
      <c r="J149" s="942"/>
      <c r="K149" s="942"/>
      <c r="L149" s="942"/>
      <c r="M149" s="942"/>
      <c r="N149" s="942"/>
      <c r="O149" s="942"/>
      <c r="P149" s="942"/>
      <c r="Q149" s="942"/>
      <c r="R149" s="942"/>
      <c r="S149" s="942"/>
      <c r="T149" s="942"/>
      <c r="U149" s="942"/>
      <c r="V149" s="942"/>
      <c r="W149" s="942"/>
      <c r="X149" s="942"/>
      <c r="Y149" s="942"/>
      <c r="Z149" s="942"/>
      <c r="AA149" s="942"/>
      <c r="AB149" s="942"/>
      <c r="AC149" s="942"/>
      <c r="AD149" s="942"/>
      <c r="AE149" s="942"/>
      <c r="AF149" s="942"/>
      <c r="AG149" s="942"/>
      <c r="AH149" s="942"/>
      <c r="AI149" s="942"/>
      <c r="AJ149" s="942"/>
      <c r="AK149" s="942"/>
      <c r="AL149" s="942"/>
      <c r="AM149" s="942"/>
      <c r="AN149" s="942"/>
      <c r="AO149" s="942"/>
      <c r="AP149" s="942"/>
      <c r="AQ149" s="942"/>
      <c r="AR149" s="942"/>
      <c r="AS149" s="942"/>
      <c r="AT149" s="942"/>
      <c r="AU149" s="942"/>
      <c r="AV149" s="942"/>
      <c r="AW149" s="942"/>
    </row>
    <row r="150" spans="1:49" x14ac:dyDescent="0.15">
      <c r="A150" s="942"/>
      <c r="B150" s="942"/>
      <c r="C150" s="942"/>
      <c r="D150" s="942"/>
      <c r="E150" s="942"/>
      <c r="F150" s="942"/>
      <c r="G150" s="942"/>
      <c r="H150" s="942"/>
      <c r="I150" s="942"/>
      <c r="J150" s="942"/>
      <c r="K150" s="942"/>
      <c r="L150" s="942"/>
      <c r="M150" s="942"/>
      <c r="N150" s="942"/>
      <c r="O150" s="942"/>
      <c r="P150" s="942"/>
      <c r="Q150" s="942"/>
      <c r="R150" s="942"/>
      <c r="S150" s="942"/>
      <c r="T150" s="942"/>
      <c r="U150" s="942"/>
      <c r="V150" s="942"/>
      <c r="W150" s="942"/>
      <c r="X150" s="942"/>
      <c r="Y150" s="942"/>
      <c r="Z150" s="942"/>
      <c r="AA150" s="942"/>
      <c r="AB150" s="942"/>
      <c r="AC150" s="942"/>
      <c r="AD150" s="942"/>
      <c r="AE150" s="942"/>
      <c r="AF150" s="942"/>
      <c r="AG150" s="942"/>
      <c r="AH150" s="942"/>
      <c r="AI150" s="942"/>
      <c r="AJ150" s="942"/>
      <c r="AK150" s="942"/>
      <c r="AL150" s="942"/>
      <c r="AM150" s="942"/>
      <c r="AN150" s="942"/>
      <c r="AO150" s="942"/>
      <c r="AP150" s="942"/>
      <c r="AQ150" s="942"/>
      <c r="AR150" s="942"/>
      <c r="AS150" s="942"/>
      <c r="AT150" s="942"/>
      <c r="AU150" s="942"/>
      <c r="AV150" s="942"/>
      <c r="AW150" s="942"/>
    </row>
    <row r="151" spans="1:49" x14ac:dyDescent="0.15">
      <c r="A151" s="942"/>
      <c r="B151" s="942"/>
      <c r="C151" s="942"/>
      <c r="D151" s="942"/>
      <c r="E151" s="942"/>
      <c r="F151" s="942"/>
      <c r="G151" s="942"/>
      <c r="H151" s="942"/>
      <c r="I151" s="942"/>
      <c r="J151" s="942"/>
      <c r="K151" s="942"/>
      <c r="L151" s="942"/>
      <c r="M151" s="942"/>
      <c r="N151" s="942"/>
      <c r="O151" s="942"/>
      <c r="P151" s="942"/>
      <c r="Q151" s="942"/>
      <c r="R151" s="942"/>
      <c r="S151" s="942"/>
      <c r="T151" s="942"/>
      <c r="U151" s="942"/>
      <c r="V151" s="942"/>
      <c r="W151" s="942"/>
      <c r="X151" s="942"/>
      <c r="Y151" s="942"/>
      <c r="Z151" s="942"/>
      <c r="AA151" s="942"/>
      <c r="AB151" s="942"/>
      <c r="AC151" s="942"/>
      <c r="AD151" s="942"/>
      <c r="AE151" s="942"/>
      <c r="AF151" s="942"/>
      <c r="AG151" s="942"/>
      <c r="AH151" s="942"/>
      <c r="AI151" s="942"/>
      <c r="AJ151" s="942"/>
      <c r="AK151" s="942"/>
      <c r="AL151" s="942"/>
      <c r="AM151" s="942"/>
      <c r="AN151" s="942"/>
      <c r="AO151" s="942"/>
      <c r="AP151" s="942"/>
      <c r="AQ151" s="942"/>
      <c r="AR151" s="942"/>
      <c r="AS151" s="942"/>
      <c r="AT151" s="942"/>
      <c r="AU151" s="942"/>
      <c r="AV151" s="942"/>
      <c r="AW151" s="942"/>
    </row>
    <row r="152" spans="1:49" x14ac:dyDescent="0.15">
      <c r="A152" s="942"/>
      <c r="B152" s="942"/>
      <c r="C152" s="942"/>
      <c r="D152" s="942"/>
      <c r="E152" s="942"/>
      <c r="F152" s="942"/>
      <c r="G152" s="942"/>
      <c r="H152" s="942"/>
      <c r="I152" s="942"/>
      <c r="J152" s="942"/>
      <c r="K152" s="942"/>
      <c r="L152" s="942"/>
      <c r="M152" s="942"/>
      <c r="N152" s="942"/>
      <c r="O152" s="942"/>
      <c r="P152" s="942"/>
      <c r="Q152" s="942"/>
      <c r="R152" s="942"/>
      <c r="S152" s="942"/>
      <c r="T152" s="942"/>
      <c r="U152" s="942"/>
      <c r="V152" s="942"/>
      <c r="W152" s="942"/>
      <c r="X152" s="942"/>
      <c r="Y152" s="942"/>
      <c r="Z152" s="942"/>
      <c r="AA152" s="942"/>
      <c r="AB152" s="942"/>
      <c r="AC152" s="942"/>
      <c r="AD152" s="942"/>
      <c r="AE152" s="942"/>
      <c r="AF152" s="942"/>
      <c r="AG152" s="942"/>
      <c r="AH152" s="942"/>
      <c r="AI152" s="942"/>
      <c r="AJ152" s="942"/>
      <c r="AK152" s="942"/>
      <c r="AL152" s="942"/>
      <c r="AM152" s="942"/>
      <c r="AN152" s="942"/>
      <c r="AO152" s="942"/>
      <c r="AP152" s="942"/>
      <c r="AQ152" s="942"/>
      <c r="AR152" s="942"/>
      <c r="AS152" s="942"/>
      <c r="AT152" s="942"/>
      <c r="AU152" s="942"/>
      <c r="AV152" s="942"/>
      <c r="AW152" s="942"/>
    </row>
    <row r="153" spans="1:49" ht="14" thickBot="1" x14ac:dyDescent="0.2">
      <c r="A153" s="942"/>
      <c r="B153" s="942"/>
      <c r="C153" s="942"/>
      <c r="D153" s="942"/>
      <c r="E153" s="942"/>
      <c r="F153" s="942"/>
      <c r="G153" s="942"/>
      <c r="H153" s="942"/>
      <c r="I153" s="942"/>
      <c r="J153" s="942"/>
      <c r="K153" s="942"/>
      <c r="L153" s="942"/>
      <c r="M153" s="942"/>
      <c r="N153" s="942"/>
      <c r="O153" s="942"/>
      <c r="P153" s="942"/>
      <c r="Q153" s="942"/>
      <c r="R153" s="942"/>
      <c r="S153" s="942"/>
      <c r="T153" s="942"/>
      <c r="U153" s="942"/>
      <c r="V153" s="942"/>
      <c r="W153" s="942"/>
      <c r="X153" s="942"/>
      <c r="Y153" s="942"/>
      <c r="Z153" s="942"/>
      <c r="AA153" s="942"/>
      <c r="AB153" s="942"/>
      <c r="AC153" s="942"/>
      <c r="AD153" s="942"/>
      <c r="AE153" s="942"/>
      <c r="AF153" s="942"/>
      <c r="AG153" s="942"/>
      <c r="AH153" s="942"/>
      <c r="AI153" s="942"/>
      <c r="AJ153" s="942"/>
      <c r="AK153" s="942"/>
      <c r="AL153" s="942"/>
      <c r="AM153" s="942"/>
      <c r="AN153" s="942"/>
      <c r="AO153" s="942"/>
      <c r="AP153" s="942"/>
      <c r="AQ153" s="942"/>
      <c r="AR153" s="942"/>
      <c r="AS153" s="942"/>
      <c r="AT153" s="942"/>
      <c r="AU153" s="942"/>
      <c r="AV153" s="942"/>
      <c r="AW153" s="942"/>
    </row>
    <row r="154" spans="1:49" ht="25" thickTop="1" thickBot="1" x14ac:dyDescent="0.3">
      <c r="A154" s="784"/>
      <c r="B154" s="788"/>
      <c r="C154" s="788"/>
      <c r="D154" s="2392" t="s">
        <v>1535</v>
      </c>
      <c r="E154" s="2392"/>
      <c r="F154" s="2392"/>
      <c r="G154" s="2392"/>
      <c r="H154" s="2392"/>
      <c r="I154" s="2392"/>
      <c r="J154" s="2392"/>
      <c r="K154" s="788"/>
      <c r="L154" s="2383" t="s">
        <v>1538</v>
      </c>
      <c r="M154" s="2383"/>
      <c r="N154" s="788"/>
      <c r="O154" s="779"/>
      <c r="P154" s="1"/>
      <c r="Q154" s="1"/>
      <c r="R154" s="1"/>
      <c r="S154" s="1"/>
      <c r="T154" s="1"/>
      <c r="U154" s="942"/>
      <c r="V154" s="942"/>
      <c r="W154" s="942"/>
      <c r="X154" s="942"/>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c r="AV154" s="942"/>
      <c r="AW154" s="942"/>
    </row>
    <row r="155" spans="1:49" ht="18" customHeight="1" thickBot="1" x14ac:dyDescent="0.2">
      <c r="A155" s="1"/>
      <c r="B155" s="789"/>
      <c r="C155" s="790"/>
      <c r="D155" s="790"/>
      <c r="E155" s="790"/>
      <c r="F155" s="790"/>
      <c r="G155" s="790"/>
      <c r="H155" s="790"/>
      <c r="I155" s="790"/>
      <c r="J155" s="790"/>
      <c r="K155" s="790"/>
      <c r="L155" s="790"/>
      <c r="M155" s="790"/>
      <c r="N155" s="791"/>
      <c r="O155" s="780"/>
      <c r="P155" s="1"/>
      <c r="Q155" s="1"/>
      <c r="R155" s="1"/>
      <c r="S155" s="1"/>
      <c r="T155" s="1"/>
      <c r="U155" s="942"/>
      <c r="V155" s="942"/>
      <c r="W155" s="942"/>
      <c r="X155" s="942"/>
      <c r="Y155" s="942"/>
      <c r="Z155" s="942"/>
      <c r="AA155" s="942"/>
      <c r="AB155" s="942"/>
      <c r="AC155" s="942"/>
      <c r="AD155" s="942"/>
      <c r="AE155" s="942"/>
      <c r="AF155" s="942"/>
      <c r="AG155" s="942"/>
      <c r="AH155" s="942"/>
      <c r="AI155" s="942"/>
      <c r="AJ155" s="942"/>
      <c r="AK155" s="942"/>
      <c r="AL155" s="942"/>
      <c r="AM155" s="942"/>
      <c r="AN155" s="942"/>
      <c r="AO155" s="942"/>
      <c r="AP155" s="942"/>
      <c r="AQ155" s="942"/>
      <c r="AR155" s="942"/>
      <c r="AS155" s="942"/>
      <c r="AT155" s="942"/>
      <c r="AU155" s="942"/>
      <c r="AV155" s="942"/>
      <c r="AW155" s="942"/>
    </row>
    <row r="156" spans="1:49" ht="19" thickBot="1" x14ac:dyDescent="0.2">
      <c r="A156" s="1"/>
      <c r="B156" s="761"/>
      <c r="C156" s="548" t="str">
        <f>C17</f>
        <v>1.1</v>
      </c>
      <c r="D156" s="793" t="str">
        <f>D17</f>
        <v>venta bruta</v>
      </c>
      <c r="E156" s="59">
        <f>SUM(E158:E214)</f>
        <v>100000</v>
      </c>
      <c r="F156" s="71">
        <f>SUM(F158:F214)</f>
        <v>126000.73333333334</v>
      </c>
      <c r="G156" s="18"/>
      <c r="H156" s="18"/>
      <c r="I156" s="18"/>
      <c r="J156" s="18"/>
      <c r="K156" s="18"/>
      <c r="L156" s="18"/>
      <c r="M156" s="18"/>
      <c r="N156" s="762"/>
      <c r="O156" s="780"/>
      <c r="P156" s="1"/>
      <c r="Q156" s="1"/>
      <c r="R156" s="1"/>
      <c r="S156" s="1"/>
      <c r="T156" s="1"/>
      <c r="U156" s="942"/>
      <c r="V156" s="942"/>
      <c r="W156" s="942"/>
      <c r="X156" s="942"/>
      <c r="Y156" s="942"/>
      <c r="Z156" s="942"/>
      <c r="AA156" s="942"/>
      <c r="AB156" s="942"/>
      <c r="AC156" s="942"/>
      <c r="AD156" s="942"/>
      <c r="AE156" s="942"/>
      <c r="AF156" s="942"/>
      <c r="AG156" s="942"/>
      <c r="AH156" s="942"/>
      <c r="AI156" s="942"/>
      <c r="AJ156" s="942"/>
      <c r="AK156" s="942"/>
      <c r="AL156" s="942"/>
      <c r="AM156" s="942"/>
      <c r="AN156" s="942"/>
      <c r="AO156" s="942"/>
      <c r="AP156" s="942"/>
      <c r="AQ156" s="942"/>
      <c r="AR156" s="942"/>
      <c r="AS156" s="942"/>
      <c r="AT156" s="942"/>
      <c r="AU156" s="942"/>
      <c r="AV156" s="942"/>
      <c r="AW156" s="942"/>
    </row>
    <row r="157" spans="1:49" ht="14" x14ac:dyDescent="0.15">
      <c r="A157" s="1"/>
      <c r="B157" s="761"/>
      <c r="C157" s="67"/>
      <c r="D157" s="68" t="s">
        <v>1527</v>
      </c>
      <c r="E157" s="72" t="s">
        <v>1526</v>
      </c>
      <c r="F157" s="73"/>
      <c r="G157" s="18" t="s">
        <v>1537</v>
      </c>
      <c r="H157" s="18"/>
      <c r="I157" s="18"/>
      <c r="J157" s="18"/>
      <c r="K157" s="18"/>
      <c r="L157" s="18"/>
      <c r="M157" s="18"/>
      <c r="N157" s="762"/>
      <c r="O157" s="780"/>
      <c r="P157" s="1"/>
      <c r="Q157" s="1"/>
      <c r="R157" s="1"/>
      <c r="S157" s="1"/>
      <c r="T157" s="1"/>
      <c r="U157" s="942"/>
      <c r="V157" s="942"/>
      <c r="W157" s="942"/>
      <c r="X157" s="942"/>
      <c r="Y157" s="942"/>
      <c r="Z157" s="942"/>
      <c r="AA157" s="942"/>
      <c r="AB157" s="942"/>
      <c r="AC157" s="942"/>
      <c r="AD157" s="942"/>
      <c r="AE157" s="942"/>
      <c r="AF157" s="942"/>
      <c r="AG157" s="942"/>
      <c r="AH157" s="942"/>
      <c r="AI157" s="942"/>
      <c r="AJ157" s="942"/>
      <c r="AK157" s="942"/>
      <c r="AL157" s="942"/>
      <c r="AM157" s="942"/>
      <c r="AN157" s="942"/>
      <c r="AO157" s="942"/>
      <c r="AP157" s="942"/>
      <c r="AQ157" s="942"/>
      <c r="AR157" s="942"/>
      <c r="AS157" s="942"/>
      <c r="AT157" s="942"/>
      <c r="AU157" s="942"/>
      <c r="AV157" s="942"/>
      <c r="AW157" s="942"/>
    </row>
    <row r="158" spans="1:49" ht="15.75" customHeight="1" x14ac:dyDescent="0.15">
      <c r="A158" s="1"/>
      <c r="B158" s="761"/>
      <c r="C158" s="69"/>
      <c r="D158" s="74"/>
      <c r="E158" s="783">
        <v>100000</v>
      </c>
      <c r="F158" s="782">
        <v>120000</v>
      </c>
      <c r="G158" s="18"/>
      <c r="H158" s="18"/>
      <c r="I158" s="18"/>
      <c r="J158" s="18"/>
      <c r="K158" s="18"/>
      <c r="L158" s="18"/>
      <c r="M158" s="18"/>
      <c r="N158" s="762"/>
      <c r="O158" s="780"/>
      <c r="P158" s="1"/>
      <c r="Q158" s="1"/>
      <c r="R158" s="1"/>
      <c r="S158" s="1"/>
      <c r="T158" s="1"/>
      <c r="U158" s="942"/>
      <c r="V158" s="942"/>
      <c r="W158" s="942"/>
      <c r="X158" s="942"/>
      <c r="Y158" s="942"/>
      <c r="Z158" s="942"/>
      <c r="AA158" s="942"/>
      <c r="AB158" s="942"/>
      <c r="AC158" s="942"/>
      <c r="AD158" s="942"/>
      <c r="AE158" s="942"/>
      <c r="AF158" s="942"/>
      <c r="AG158" s="942"/>
      <c r="AH158" s="942"/>
      <c r="AI158" s="942"/>
      <c r="AJ158" s="942"/>
      <c r="AK158" s="942"/>
      <c r="AL158" s="942"/>
      <c r="AM158" s="942"/>
      <c r="AN158" s="942"/>
      <c r="AO158" s="942"/>
      <c r="AP158" s="942"/>
      <c r="AQ158" s="942"/>
      <c r="AR158" s="942"/>
      <c r="AS158" s="942"/>
      <c r="AT158" s="942"/>
      <c r="AU158" s="942"/>
      <c r="AV158" s="942"/>
      <c r="AW158" s="942"/>
    </row>
    <row r="159" spans="1:49" x14ac:dyDescent="0.15">
      <c r="A159" s="1"/>
      <c r="B159" s="761"/>
      <c r="C159" s="18"/>
      <c r="D159" s="18"/>
      <c r="E159" s="18"/>
      <c r="F159" s="18"/>
      <c r="G159" s="18"/>
      <c r="H159" s="18"/>
      <c r="I159" s="18"/>
      <c r="J159" s="18"/>
      <c r="K159" s="18"/>
      <c r="L159" s="18"/>
      <c r="M159" s="18"/>
      <c r="N159" s="762"/>
      <c r="O159" s="780"/>
      <c r="P159" s="1"/>
      <c r="Q159" s="1"/>
      <c r="R159" s="1"/>
      <c r="S159" s="1"/>
      <c r="T159" s="1"/>
      <c r="U159" s="942"/>
      <c r="V159" s="942"/>
      <c r="W159" s="942"/>
      <c r="X159" s="942"/>
      <c r="Y159" s="942"/>
      <c r="Z159" s="942"/>
      <c r="AA159" s="942"/>
      <c r="AB159" s="942"/>
      <c r="AC159" s="942"/>
      <c r="AD159" s="942"/>
      <c r="AE159" s="942"/>
      <c r="AF159" s="942"/>
      <c r="AG159" s="942"/>
      <c r="AH159" s="942"/>
      <c r="AI159" s="942"/>
      <c r="AJ159" s="942"/>
      <c r="AK159" s="942"/>
      <c r="AL159" s="942"/>
      <c r="AM159" s="942"/>
      <c r="AN159" s="942"/>
      <c r="AO159" s="942"/>
      <c r="AP159" s="942"/>
      <c r="AQ159" s="942"/>
      <c r="AR159" s="942"/>
      <c r="AS159" s="942"/>
      <c r="AT159" s="942"/>
      <c r="AU159" s="942"/>
      <c r="AV159" s="942"/>
      <c r="AW159" s="942"/>
    </row>
    <row r="160" spans="1:49" x14ac:dyDescent="0.15">
      <c r="A160" s="1"/>
      <c r="B160" s="761"/>
      <c r="C160" s="18"/>
      <c r="D160" s="18"/>
      <c r="E160" s="18"/>
      <c r="F160" s="18"/>
      <c r="G160" s="18"/>
      <c r="H160" s="18"/>
      <c r="I160" s="18"/>
      <c r="J160" s="18"/>
      <c r="K160" s="18"/>
      <c r="L160" s="18"/>
      <c r="M160" s="18"/>
      <c r="N160" s="762"/>
      <c r="O160" s="780"/>
      <c r="P160" s="1"/>
      <c r="Q160" s="1"/>
      <c r="R160" s="1"/>
      <c r="S160" s="1"/>
      <c r="T160" s="1"/>
      <c r="U160" s="942"/>
      <c r="V160" s="942"/>
      <c r="W160" s="942"/>
      <c r="X160" s="942"/>
      <c r="Y160" s="942"/>
      <c r="Z160" s="942"/>
      <c r="AA160" s="942"/>
      <c r="AB160" s="942"/>
      <c r="AC160" s="942"/>
      <c r="AD160" s="942"/>
      <c r="AE160" s="942"/>
      <c r="AF160" s="942"/>
      <c r="AG160" s="942"/>
      <c r="AH160" s="942"/>
      <c r="AI160" s="942"/>
      <c r="AJ160" s="942"/>
      <c r="AK160" s="942"/>
      <c r="AL160" s="942"/>
      <c r="AM160" s="942"/>
      <c r="AN160" s="942"/>
      <c r="AO160" s="942"/>
      <c r="AP160" s="942"/>
      <c r="AQ160" s="942"/>
      <c r="AR160" s="942"/>
      <c r="AS160" s="942"/>
      <c r="AT160" s="942"/>
      <c r="AU160" s="942"/>
      <c r="AV160" s="942"/>
      <c r="AW160" s="942"/>
    </row>
    <row r="161" spans="1:49" ht="14" x14ac:dyDescent="0.15">
      <c r="A161" s="1"/>
      <c r="B161" s="761"/>
      <c r="C161" s="18"/>
      <c r="D161" s="404"/>
      <c r="E161" s="18"/>
      <c r="F161" s="18"/>
      <c r="G161" s="18"/>
      <c r="H161" s="18"/>
      <c r="I161" s="18"/>
      <c r="J161" s="18"/>
      <c r="K161" s="18"/>
      <c r="L161" s="18"/>
      <c r="M161" s="18"/>
      <c r="N161" s="762"/>
      <c r="O161" s="780"/>
      <c r="P161" s="1"/>
      <c r="Q161" s="1"/>
      <c r="R161" s="1"/>
      <c r="S161" s="1"/>
      <c r="T161" s="1"/>
      <c r="U161" s="942"/>
      <c r="V161" s="942"/>
      <c r="W161" s="942"/>
      <c r="X161" s="942"/>
      <c r="Y161" s="942"/>
      <c r="Z161" s="942"/>
      <c r="AA161" s="942"/>
      <c r="AB161" s="942"/>
      <c r="AC161" s="942"/>
      <c r="AD161" s="942"/>
      <c r="AE161" s="942"/>
      <c r="AF161" s="942"/>
      <c r="AG161" s="942"/>
      <c r="AH161" s="942"/>
      <c r="AI161" s="942"/>
      <c r="AJ161" s="942"/>
      <c r="AK161" s="942"/>
      <c r="AL161" s="942"/>
      <c r="AM161" s="942"/>
      <c r="AN161" s="942"/>
      <c r="AO161" s="942"/>
      <c r="AP161" s="942"/>
      <c r="AQ161" s="942"/>
      <c r="AR161" s="942"/>
      <c r="AS161" s="942"/>
      <c r="AT161" s="942"/>
      <c r="AU161" s="942"/>
      <c r="AV161" s="942"/>
      <c r="AW161" s="942"/>
    </row>
    <row r="162" spans="1:49" ht="14" x14ac:dyDescent="0.15">
      <c r="A162" s="1"/>
      <c r="B162" s="761"/>
      <c r="C162" s="18"/>
      <c r="D162" s="404"/>
      <c r="E162" s="18"/>
      <c r="F162" s="18"/>
      <c r="G162" s="18"/>
      <c r="H162" s="18"/>
      <c r="I162" s="18"/>
      <c r="J162" s="18"/>
      <c r="K162" s="18"/>
      <c r="L162" s="18"/>
      <c r="M162" s="18"/>
      <c r="N162" s="762"/>
      <c r="O162" s="780"/>
      <c r="P162" s="1"/>
      <c r="Q162" s="1"/>
      <c r="R162" s="1"/>
      <c r="S162" s="1"/>
      <c r="T162" s="1"/>
      <c r="U162" s="942"/>
      <c r="V162" s="942"/>
      <c r="W162" s="942"/>
      <c r="X162" s="942"/>
      <c r="Y162" s="942"/>
      <c r="Z162" s="942"/>
      <c r="AA162" s="942"/>
      <c r="AB162" s="942"/>
      <c r="AC162" s="942"/>
      <c r="AD162" s="942"/>
      <c r="AE162" s="942"/>
      <c r="AF162" s="942"/>
      <c r="AG162" s="942"/>
      <c r="AH162" s="942"/>
      <c r="AI162" s="942"/>
      <c r="AJ162" s="942"/>
      <c r="AK162" s="942"/>
      <c r="AL162" s="942"/>
      <c r="AM162" s="942"/>
      <c r="AN162" s="942"/>
      <c r="AO162" s="942"/>
      <c r="AP162" s="942"/>
      <c r="AQ162" s="942"/>
      <c r="AR162" s="942"/>
      <c r="AS162" s="942"/>
      <c r="AT162" s="942"/>
      <c r="AU162" s="942"/>
      <c r="AV162" s="942"/>
      <c r="AW162" s="942"/>
    </row>
    <row r="163" spans="1:49" ht="14" x14ac:dyDescent="0.15">
      <c r="A163" s="1"/>
      <c r="B163" s="761"/>
      <c r="C163" s="18"/>
      <c r="D163" s="404"/>
      <c r="E163" s="18"/>
      <c r="F163" s="18"/>
      <c r="G163" s="18"/>
      <c r="H163" s="18"/>
      <c r="I163" s="18"/>
      <c r="J163" s="18"/>
      <c r="K163" s="18"/>
      <c r="L163" s="18"/>
      <c r="M163" s="18"/>
      <c r="N163" s="762"/>
      <c r="O163" s="780"/>
      <c r="P163" s="1"/>
      <c r="Q163" s="1"/>
      <c r="R163" s="1"/>
      <c r="S163" s="1"/>
      <c r="T163" s="1"/>
      <c r="U163" s="942"/>
      <c r="V163" s="942"/>
      <c r="W163" s="942"/>
      <c r="X163" s="942"/>
      <c r="Y163" s="942"/>
      <c r="Z163" s="942"/>
      <c r="AA163" s="942"/>
      <c r="AB163" s="942"/>
      <c r="AC163" s="942"/>
      <c r="AD163" s="942"/>
      <c r="AE163" s="942"/>
      <c r="AF163" s="942"/>
      <c r="AG163" s="942"/>
      <c r="AH163" s="942"/>
      <c r="AI163" s="942"/>
      <c r="AJ163" s="942"/>
      <c r="AK163" s="942"/>
      <c r="AL163" s="942"/>
      <c r="AM163" s="942"/>
      <c r="AN163" s="942"/>
      <c r="AO163" s="942"/>
      <c r="AP163" s="942"/>
      <c r="AQ163" s="942"/>
      <c r="AR163" s="942"/>
      <c r="AS163" s="942"/>
      <c r="AT163" s="942"/>
      <c r="AU163" s="942"/>
      <c r="AV163" s="942"/>
      <c r="AW163" s="942"/>
    </row>
    <row r="164" spans="1:49" ht="14" x14ac:dyDescent="0.15">
      <c r="A164" s="1"/>
      <c r="B164" s="761"/>
      <c r="C164" s="18"/>
      <c r="D164" s="404"/>
      <c r="E164" s="18"/>
      <c r="F164" s="18"/>
      <c r="G164" s="18"/>
      <c r="H164" s="18"/>
      <c r="I164" s="18"/>
      <c r="J164" s="18"/>
      <c r="K164" s="18"/>
      <c r="L164" s="18"/>
      <c r="M164" s="18"/>
      <c r="N164" s="762"/>
      <c r="O164" s="780"/>
      <c r="P164" s="1"/>
      <c r="Q164" s="1"/>
      <c r="R164" s="1"/>
      <c r="S164" s="1"/>
      <c r="T164" s="1"/>
      <c r="U164" s="942"/>
      <c r="V164" s="942"/>
      <c r="W164" s="942"/>
      <c r="X164" s="942"/>
      <c r="Y164" s="942"/>
      <c r="Z164" s="942"/>
      <c r="AA164" s="942"/>
      <c r="AB164" s="942"/>
      <c r="AC164" s="942"/>
      <c r="AD164" s="942"/>
      <c r="AE164" s="942"/>
      <c r="AF164" s="942"/>
      <c r="AG164" s="942"/>
      <c r="AH164" s="942"/>
      <c r="AI164" s="942"/>
      <c r="AJ164" s="942"/>
      <c r="AK164" s="942"/>
      <c r="AL164" s="942"/>
      <c r="AM164" s="942"/>
      <c r="AN164" s="942"/>
      <c r="AO164" s="942"/>
      <c r="AP164" s="942"/>
      <c r="AQ164" s="942"/>
      <c r="AR164" s="942"/>
      <c r="AS164" s="942"/>
      <c r="AT164" s="942"/>
      <c r="AU164" s="942"/>
      <c r="AV164" s="942"/>
      <c r="AW164" s="942"/>
    </row>
    <row r="165" spans="1:49" ht="14" x14ac:dyDescent="0.15">
      <c r="A165" s="1"/>
      <c r="B165" s="761"/>
      <c r="C165" s="18"/>
      <c r="D165" s="404"/>
      <c r="E165" s="18"/>
      <c r="F165" s="18"/>
      <c r="G165" s="18"/>
      <c r="H165" s="18"/>
      <c r="I165" s="18"/>
      <c r="J165" s="18"/>
      <c r="K165" s="18"/>
      <c r="L165" s="18"/>
      <c r="M165" s="18"/>
      <c r="N165" s="762"/>
      <c r="O165" s="780"/>
      <c r="P165" s="1"/>
      <c r="Q165" s="1"/>
      <c r="R165" s="1"/>
      <c r="S165" s="1"/>
      <c r="T165" s="1"/>
      <c r="U165" s="942"/>
      <c r="V165" s="942"/>
      <c r="W165" s="942"/>
      <c r="X165" s="942"/>
      <c r="Y165" s="942"/>
      <c r="Z165" s="942"/>
      <c r="AA165" s="942"/>
      <c r="AB165" s="942"/>
      <c r="AC165" s="942"/>
      <c r="AD165" s="942"/>
      <c r="AE165" s="942"/>
      <c r="AF165" s="942"/>
      <c r="AG165" s="942"/>
      <c r="AH165" s="942"/>
      <c r="AI165" s="942"/>
      <c r="AJ165" s="942"/>
      <c r="AK165" s="942"/>
      <c r="AL165" s="942"/>
      <c r="AM165" s="942"/>
      <c r="AN165" s="942"/>
      <c r="AO165" s="942"/>
      <c r="AP165" s="942"/>
      <c r="AQ165" s="942"/>
      <c r="AR165" s="942"/>
      <c r="AS165" s="942"/>
      <c r="AT165" s="942"/>
      <c r="AU165" s="942"/>
      <c r="AV165" s="942"/>
      <c r="AW165" s="942"/>
    </row>
    <row r="166" spans="1:49" ht="15" thickBot="1" x14ac:dyDescent="0.2">
      <c r="A166" s="1"/>
      <c r="B166" s="761"/>
      <c r="C166" s="18"/>
      <c r="D166" s="404"/>
      <c r="E166" s="18"/>
      <c r="F166" s="18"/>
      <c r="G166" s="18"/>
      <c r="H166" s="18"/>
      <c r="I166" s="18"/>
      <c r="J166" s="18"/>
      <c r="K166" s="18"/>
      <c r="L166" s="18"/>
      <c r="M166" s="18"/>
      <c r="N166" s="762"/>
      <c r="O166" s="780"/>
      <c r="P166" s="1"/>
      <c r="Q166" s="1"/>
      <c r="R166" s="1"/>
      <c r="S166" s="1"/>
      <c r="T166" s="1"/>
      <c r="U166" s="942"/>
      <c r="V166" s="942"/>
      <c r="W166" s="942"/>
      <c r="X166" s="942"/>
      <c r="Y166" s="942"/>
      <c r="Z166" s="942"/>
      <c r="AA166" s="942"/>
      <c r="AB166" s="942"/>
      <c r="AC166" s="942"/>
      <c r="AD166" s="942"/>
      <c r="AE166" s="942"/>
      <c r="AF166" s="942"/>
      <c r="AG166" s="942"/>
      <c r="AH166" s="942"/>
      <c r="AI166" s="942"/>
      <c r="AJ166" s="942"/>
      <c r="AK166" s="942"/>
      <c r="AL166" s="942"/>
      <c r="AM166" s="942"/>
      <c r="AN166" s="942"/>
      <c r="AO166" s="942"/>
      <c r="AP166" s="942"/>
      <c r="AQ166" s="942"/>
      <c r="AR166" s="942"/>
      <c r="AS166" s="942"/>
      <c r="AT166" s="942"/>
      <c r="AU166" s="942"/>
      <c r="AV166" s="942"/>
      <c r="AW166" s="942"/>
    </row>
    <row r="167" spans="1:49" ht="19" thickBot="1" x14ac:dyDescent="0.2">
      <c r="A167" s="1"/>
      <c r="B167" s="761"/>
      <c r="C167" s="548" t="str">
        <f>C50</f>
        <v>1.2</v>
      </c>
      <c r="D167" s="2389" t="str">
        <f>D50</f>
        <v xml:space="preserve">% menos venta </v>
      </c>
      <c r="E167" s="2390"/>
      <c r="F167" s="18"/>
      <c r="G167" s="18"/>
      <c r="H167" s="18"/>
      <c r="I167" s="18"/>
      <c r="J167" s="18"/>
      <c r="K167" s="18"/>
      <c r="L167" s="18"/>
      <c r="M167" s="18"/>
      <c r="N167" s="762"/>
      <c r="O167" s="780"/>
      <c r="P167" s="1"/>
      <c r="Q167" s="1"/>
      <c r="R167" s="1"/>
      <c r="S167" s="1"/>
      <c r="T167" s="1"/>
      <c r="U167" s="942"/>
      <c r="V167" s="942"/>
      <c r="W167" s="942"/>
      <c r="X167" s="942"/>
      <c r="Y167" s="942"/>
      <c r="Z167" s="942"/>
      <c r="AA167" s="942"/>
      <c r="AB167" s="942"/>
      <c r="AC167" s="942"/>
      <c r="AD167" s="942"/>
      <c r="AE167" s="942"/>
      <c r="AF167" s="942"/>
      <c r="AG167" s="942"/>
      <c r="AH167" s="942"/>
      <c r="AI167" s="942"/>
      <c r="AJ167" s="942"/>
      <c r="AK167" s="942"/>
      <c r="AL167" s="942"/>
      <c r="AM167" s="942"/>
      <c r="AN167" s="942"/>
      <c r="AO167" s="942"/>
      <c r="AP167" s="942"/>
      <c r="AQ167" s="942"/>
      <c r="AR167" s="942"/>
      <c r="AS167" s="942"/>
      <c r="AT167" s="942"/>
      <c r="AU167" s="942"/>
      <c r="AV167" s="942"/>
      <c r="AW167" s="942"/>
    </row>
    <row r="168" spans="1:49" ht="14" x14ac:dyDescent="0.15">
      <c r="A168" s="1"/>
      <c r="B168" s="761"/>
      <c r="C168" s="404"/>
      <c r="D168" s="18"/>
      <c r="E168" s="18"/>
      <c r="F168" s="18"/>
      <c r="G168" s="18"/>
      <c r="H168" s="18"/>
      <c r="I168" s="18"/>
      <c r="J168" s="18"/>
      <c r="K168" s="18"/>
      <c r="L168" s="18"/>
      <c r="M168" s="18"/>
      <c r="N168" s="762"/>
      <c r="O168" s="780"/>
      <c r="P168" s="1"/>
      <c r="Q168" s="1"/>
      <c r="R168" s="1"/>
      <c r="S168" s="1"/>
      <c r="T168" s="1"/>
      <c r="U168" s="942"/>
      <c r="V168" s="942"/>
      <c r="W168" s="942"/>
      <c r="X168" s="942"/>
      <c r="Y168" s="942"/>
      <c r="Z168" s="942"/>
      <c r="AA168" s="942"/>
      <c r="AB168" s="942"/>
      <c r="AC168" s="942"/>
      <c r="AD168" s="942"/>
      <c r="AE168" s="942"/>
      <c r="AF168" s="942"/>
      <c r="AG168" s="942"/>
      <c r="AH168" s="942"/>
      <c r="AI168" s="942"/>
      <c r="AJ168" s="942"/>
      <c r="AK168" s="942"/>
      <c r="AL168" s="942"/>
      <c r="AM168" s="942"/>
      <c r="AN168" s="942"/>
      <c r="AO168" s="942"/>
      <c r="AP168" s="942"/>
      <c r="AQ168" s="942"/>
      <c r="AR168" s="942"/>
      <c r="AS168" s="942"/>
      <c r="AT168" s="942"/>
      <c r="AU168" s="942"/>
      <c r="AV168" s="942"/>
      <c r="AW168" s="942"/>
    </row>
    <row r="169" spans="1:49" ht="14" x14ac:dyDescent="0.15">
      <c r="A169" s="1"/>
      <c r="B169" s="761"/>
      <c r="C169" s="786"/>
      <c r="D169" s="18"/>
      <c r="E169" s="18"/>
      <c r="F169" s="18"/>
      <c r="G169" s="18"/>
      <c r="H169" s="18"/>
      <c r="I169" s="18"/>
      <c r="J169" s="18"/>
      <c r="K169" s="18"/>
      <c r="L169" s="18"/>
      <c r="M169" s="18"/>
      <c r="N169" s="762"/>
      <c r="O169" s="780"/>
      <c r="P169" s="1"/>
      <c r="Q169" s="1"/>
      <c r="R169" s="1"/>
      <c r="S169" s="1"/>
      <c r="T169" s="1"/>
      <c r="U169" s="942"/>
      <c r="V169" s="942"/>
      <c r="W169" s="942"/>
      <c r="X169" s="942"/>
      <c r="Y169" s="942"/>
      <c r="Z169" s="942"/>
      <c r="AA169" s="942"/>
      <c r="AB169" s="942"/>
      <c r="AC169" s="942"/>
      <c r="AD169" s="942"/>
      <c r="AE169" s="942"/>
      <c r="AF169" s="942"/>
      <c r="AG169" s="942"/>
      <c r="AH169" s="942"/>
      <c r="AI169" s="942"/>
      <c r="AJ169" s="942"/>
      <c r="AK169" s="942"/>
      <c r="AL169" s="942"/>
      <c r="AM169" s="942"/>
      <c r="AN169" s="942"/>
      <c r="AO169" s="942"/>
      <c r="AP169" s="942"/>
      <c r="AQ169" s="942"/>
      <c r="AR169" s="942"/>
      <c r="AS169" s="942"/>
      <c r="AT169" s="942"/>
      <c r="AU169" s="942"/>
      <c r="AV169" s="942"/>
      <c r="AW169" s="942"/>
    </row>
    <row r="170" spans="1:49" ht="14" x14ac:dyDescent="0.15">
      <c r="A170" s="1"/>
      <c r="B170" s="761"/>
      <c r="C170" s="786"/>
      <c r="D170" s="18"/>
      <c r="E170" s="18"/>
      <c r="F170" s="18"/>
      <c r="G170" s="18"/>
      <c r="H170" s="18"/>
      <c r="I170" s="18"/>
      <c r="J170" s="18"/>
      <c r="K170" s="18"/>
      <c r="L170" s="18"/>
      <c r="M170" s="18"/>
      <c r="N170" s="762"/>
      <c r="O170" s="780"/>
      <c r="P170" s="1"/>
      <c r="Q170" s="1"/>
      <c r="R170" s="1"/>
      <c r="S170" s="1"/>
      <c r="T170" s="1"/>
      <c r="U170" s="942"/>
      <c r="V170" s="942"/>
      <c r="W170" s="942"/>
      <c r="X170" s="942"/>
      <c r="Y170" s="942"/>
      <c r="Z170" s="942"/>
      <c r="AA170" s="942"/>
      <c r="AB170" s="942"/>
      <c r="AC170" s="942"/>
      <c r="AD170" s="942"/>
      <c r="AE170" s="942"/>
      <c r="AF170" s="942"/>
      <c r="AG170" s="942"/>
      <c r="AH170" s="942"/>
      <c r="AI170" s="942"/>
      <c r="AJ170" s="942"/>
      <c r="AK170" s="942"/>
      <c r="AL170" s="942"/>
      <c r="AM170" s="942"/>
      <c r="AN170" s="942"/>
      <c r="AO170" s="942"/>
      <c r="AP170" s="942"/>
      <c r="AQ170" s="942"/>
      <c r="AR170" s="942"/>
      <c r="AS170" s="942"/>
      <c r="AT170" s="942"/>
      <c r="AU170" s="942"/>
      <c r="AV170" s="942"/>
      <c r="AW170" s="942"/>
    </row>
    <row r="171" spans="1:49" ht="14" x14ac:dyDescent="0.15">
      <c r="A171" s="1"/>
      <c r="B171" s="761"/>
      <c r="C171" s="786"/>
      <c r="D171" s="18"/>
      <c r="E171" s="18"/>
      <c r="F171" s="18"/>
      <c r="G171" s="18"/>
      <c r="H171" s="18"/>
      <c r="I171" s="18"/>
      <c r="J171" s="18"/>
      <c r="K171" s="18"/>
      <c r="L171" s="18"/>
      <c r="M171" s="18"/>
      <c r="N171" s="762"/>
      <c r="O171" s="780"/>
      <c r="P171" s="1"/>
      <c r="Q171" s="1"/>
      <c r="R171" s="1"/>
      <c r="S171" s="1"/>
      <c r="T171" s="1"/>
      <c r="U171" s="942"/>
      <c r="V171" s="942"/>
      <c r="W171" s="942"/>
      <c r="X171" s="942"/>
      <c r="Y171" s="942"/>
      <c r="Z171" s="942"/>
      <c r="AA171" s="942"/>
      <c r="AB171" s="942"/>
      <c r="AC171" s="942"/>
      <c r="AD171" s="942"/>
      <c r="AE171" s="942"/>
      <c r="AF171" s="942"/>
      <c r="AG171" s="942"/>
      <c r="AH171" s="942"/>
      <c r="AI171" s="942"/>
      <c r="AJ171" s="942"/>
      <c r="AK171" s="942"/>
      <c r="AL171" s="942"/>
      <c r="AM171" s="942"/>
      <c r="AN171" s="942"/>
      <c r="AO171" s="942"/>
      <c r="AP171" s="942"/>
      <c r="AQ171" s="942"/>
      <c r="AR171" s="942"/>
      <c r="AS171" s="942"/>
      <c r="AT171" s="942"/>
      <c r="AU171" s="942"/>
      <c r="AV171" s="942"/>
      <c r="AW171" s="942"/>
    </row>
    <row r="172" spans="1:49" ht="14" x14ac:dyDescent="0.15">
      <c r="A172" s="1"/>
      <c r="B172" s="761"/>
      <c r="C172" s="786"/>
      <c r="D172" s="18"/>
      <c r="E172" s="18"/>
      <c r="F172" s="18"/>
      <c r="G172" s="18"/>
      <c r="H172" s="18"/>
      <c r="I172" s="18"/>
      <c r="J172" s="18"/>
      <c r="K172" s="18"/>
      <c r="L172" s="18"/>
      <c r="M172" s="18"/>
      <c r="N172" s="762"/>
      <c r="O172" s="780"/>
      <c r="P172" s="1"/>
      <c r="Q172" s="1"/>
      <c r="R172" s="1"/>
      <c r="S172" s="1"/>
      <c r="T172" s="1"/>
      <c r="U172" s="942"/>
      <c r="V172" s="942"/>
      <c r="W172" s="942"/>
      <c r="X172" s="942"/>
      <c r="Y172" s="942"/>
      <c r="Z172" s="942"/>
      <c r="AA172" s="942"/>
      <c r="AB172" s="942"/>
      <c r="AC172" s="942"/>
      <c r="AD172" s="942"/>
      <c r="AE172" s="942"/>
      <c r="AF172" s="942"/>
      <c r="AG172" s="942"/>
      <c r="AH172" s="942"/>
      <c r="AI172" s="942"/>
      <c r="AJ172" s="942"/>
      <c r="AK172" s="942"/>
      <c r="AL172" s="942"/>
      <c r="AM172" s="942"/>
      <c r="AN172" s="942"/>
      <c r="AO172" s="942"/>
      <c r="AP172" s="942"/>
      <c r="AQ172" s="942"/>
      <c r="AR172" s="942"/>
      <c r="AS172" s="942"/>
      <c r="AT172" s="942"/>
      <c r="AU172" s="942"/>
      <c r="AV172" s="942"/>
      <c r="AW172" s="942"/>
    </row>
    <row r="173" spans="1:49" ht="14" x14ac:dyDescent="0.15">
      <c r="A173" s="1"/>
      <c r="B173" s="761"/>
      <c r="C173" s="786"/>
      <c r="D173" s="18"/>
      <c r="E173" s="18"/>
      <c r="F173" s="18"/>
      <c r="G173" s="18"/>
      <c r="H173" s="18"/>
      <c r="I173" s="18"/>
      <c r="J173" s="18"/>
      <c r="K173" s="18"/>
      <c r="L173" s="18"/>
      <c r="M173" s="18"/>
      <c r="N173" s="762"/>
      <c r="O173" s="780"/>
      <c r="P173" s="1"/>
      <c r="Q173" s="1"/>
      <c r="R173" s="1"/>
      <c r="S173" s="1"/>
      <c r="T173" s="1"/>
      <c r="U173" s="942"/>
      <c r="V173" s="942"/>
      <c r="W173" s="942"/>
      <c r="X173" s="942"/>
      <c r="Y173" s="942"/>
      <c r="Z173" s="942"/>
      <c r="AA173" s="942"/>
      <c r="AB173" s="942"/>
      <c r="AC173" s="942"/>
      <c r="AD173" s="942"/>
      <c r="AE173" s="942"/>
      <c r="AF173" s="942"/>
      <c r="AG173" s="942"/>
      <c r="AH173" s="942"/>
      <c r="AI173" s="942"/>
      <c r="AJ173" s="942"/>
      <c r="AK173" s="942"/>
      <c r="AL173" s="942"/>
      <c r="AM173" s="942"/>
      <c r="AN173" s="942"/>
      <c r="AO173" s="942"/>
      <c r="AP173" s="942"/>
      <c r="AQ173" s="942"/>
      <c r="AR173" s="942"/>
      <c r="AS173" s="942"/>
      <c r="AT173" s="942"/>
      <c r="AU173" s="942"/>
      <c r="AV173" s="942"/>
      <c r="AW173" s="942"/>
    </row>
    <row r="174" spans="1:49" ht="11.25" customHeight="1" x14ac:dyDescent="0.15">
      <c r="A174" s="1"/>
      <c r="B174" s="761"/>
      <c r="C174" s="786"/>
      <c r="D174" s="18"/>
      <c r="E174" s="18"/>
      <c r="F174" s="18"/>
      <c r="G174" s="18"/>
      <c r="H174" s="18"/>
      <c r="I174" s="18"/>
      <c r="J174" s="18"/>
      <c r="K174" s="18"/>
      <c r="L174" s="18"/>
      <c r="M174" s="18"/>
      <c r="N174" s="762"/>
      <c r="O174" s="780"/>
      <c r="P174" s="1"/>
      <c r="Q174" s="1"/>
      <c r="R174" s="1"/>
      <c r="S174" s="1"/>
      <c r="T174" s="1"/>
      <c r="U174" s="942"/>
      <c r="V174" s="942"/>
      <c r="W174" s="942"/>
      <c r="X174" s="942"/>
      <c r="Y174" s="942"/>
      <c r="Z174" s="942"/>
      <c r="AA174" s="942"/>
      <c r="AB174" s="942"/>
      <c r="AC174" s="942"/>
      <c r="AD174" s="942"/>
      <c r="AE174" s="942"/>
      <c r="AF174" s="942"/>
      <c r="AG174" s="942"/>
      <c r="AH174" s="942"/>
      <c r="AI174" s="942"/>
      <c r="AJ174" s="942"/>
      <c r="AK174" s="942"/>
      <c r="AL174" s="942"/>
      <c r="AM174" s="942"/>
      <c r="AN174" s="942"/>
      <c r="AO174" s="942"/>
      <c r="AP174" s="942"/>
      <c r="AQ174" s="942"/>
      <c r="AR174" s="942"/>
      <c r="AS174" s="942"/>
      <c r="AT174" s="942"/>
      <c r="AU174" s="942"/>
      <c r="AV174" s="942"/>
      <c r="AW174" s="942"/>
    </row>
    <row r="175" spans="1:49" ht="15" thickBot="1" x14ac:dyDescent="0.2">
      <c r="A175" s="1"/>
      <c r="B175" s="761"/>
      <c r="C175" s="786"/>
      <c r="D175" s="18"/>
      <c r="E175" s="18"/>
      <c r="F175" s="18"/>
      <c r="G175" s="18"/>
      <c r="H175" s="18"/>
      <c r="I175" s="18"/>
      <c r="J175" s="18"/>
      <c r="K175" s="18"/>
      <c r="L175" s="18"/>
      <c r="M175" s="18"/>
      <c r="N175" s="762"/>
      <c r="O175" s="780"/>
      <c r="P175" s="1"/>
      <c r="Q175" s="1"/>
      <c r="R175" s="1"/>
      <c r="S175" s="1"/>
      <c r="T175" s="1"/>
      <c r="U175" s="942"/>
      <c r="V175" s="942"/>
      <c r="W175" s="942"/>
      <c r="X175" s="942"/>
      <c r="Y175" s="942"/>
      <c r="Z175" s="942"/>
      <c r="AA175" s="942"/>
      <c r="AB175" s="942"/>
      <c r="AC175" s="942"/>
      <c r="AD175" s="942"/>
      <c r="AE175" s="942"/>
      <c r="AF175" s="942"/>
      <c r="AG175" s="942"/>
      <c r="AH175" s="942"/>
      <c r="AI175" s="942"/>
      <c r="AJ175" s="942"/>
      <c r="AK175" s="942"/>
      <c r="AL175" s="942"/>
      <c r="AM175" s="942"/>
      <c r="AN175" s="942"/>
      <c r="AO175" s="942"/>
      <c r="AP175" s="942"/>
      <c r="AQ175" s="942"/>
      <c r="AR175" s="942"/>
      <c r="AS175" s="942"/>
      <c r="AT175" s="942"/>
      <c r="AU175" s="942"/>
      <c r="AV175" s="942"/>
      <c r="AW175" s="942"/>
    </row>
    <row r="176" spans="1:49" ht="19" thickBot="1" x14ac:dyDescent="0.2">
      <c r="A176" s="1"/>
      <c r="B176" s="761"/>
      <c r="C176" s="548" t="s">
        <v>261</v>
      </c>
      <c r="D176" s="2361" t="s">
        <v>551</v>
      </c>
      <c r="E176" s="2362"/>
      <c r="F176" s="2363"/>
      <c r="G176" s="2393" t="s">
        <v>1739</v>
      </c>
      <c r="H176" s="2394"/>
      <c r="I176" s="18"/>
      <c r="J176" s="18"/>
      <c r="K176" s="18"/>
      <c r="L176" s="18"/>
      <c r="M176" s="18"/>
      <c r="N176" s="762"/>
      <c r="O176" s="780"/>
      <c r="P176" s="1"/>
      <c r="Q176" s="1"/>
      <c r="R176" s="1"/>
      <c r="S176" s="1"/>
      <c r="T176" s="1"/>
      <c r="U176" s="942"/>
      <c r="V176" s="942"/>
      <c r="W176" s="942"/>
      <c r="X176" s="942"/>
      <c r="Y176" s="942"/>
      <c r="Z176" s="942"/>
      <c r="AA176" s="942"/>
      <c r="AB176" s="942"/>
      <c r="AC176" s="942"/>
      <c r="AD176" s="942"/>
      <c r="AE176" s="942"/>
      <c r="AF176" s="942"/>
      <c r="AG176" s="942"/>
      <c r="AH176" s="942"/>
      <c r="AI176" s="942"/>
      <c r="AJ176" s="942"/>
      <c r="AK176" s="942"/>
      <c r="AL176" s="942"/>
      <c r="AM176" s="942"/>
      <c r="AN176" s="942"/>
      <c r="AO176" s="942"/>
      <c r="AP176" s="942"/>
      <c r="AQ176" s="942"/>
      <c r="AR176" s="942"/>
      <c r="AS176" s="942"/>
      <c r="AT176" s="942"/>
      <c r="AU176" s="942"/>
      <c r="AV176" s="942"/>
      <c r="AW176" s="942"/>
    </row>
    <row r="177" spans="1:49" ht="14" x14ac:dyDescent="0.15">
      <c r="A177" s="1"/>
      <c r="B177" s="761"/>
      <c r="C177" s="786"/>
      <c r="D177" s="18"/>
      <c r="E177" s="18"/>
      <c r="F177" s="18"/>
      <c r="G177" s="18"/>
      <c r="H177" s="18"/>
      <c r="I177" s="18"/>
      <c r="J177" s="18"/>
      <c r="K177" s="18"/>
      <c r="L177" s="18"/>
      <c r="M177" s="18"/>
      <c r="N177" s="762"/>
      <c r="O177" s="780"/>
      <c r="P177" s="1"/>
      <c r="Q177" s="1"/>
      <c r="R177" s="1"/>
      <c r="S177" s="1"/>
      <c r="T177" s="1"/>
      <c r="U177" s="942"/>
      <c r="V177" s="942"/>
      <c r="W177" s="942"/>
      <c r="X177" s="942"/>
      <c r="Y177" s="942"/>
      <c r="Z177" s="942"/>
      <c r="AA177" s="942"/>
      <c r="AB177" s="942"/>
      <c r="AC177" s="942"/>
      <c r="AD177" s="942"/>
      <c r="AE177" s="942"/>
      <c r="AF177" s="942"/>
      <c r="AG177" s="942"/>
      <c r="AH177" s="942"/>
      <c r="AI177" s="942"/>
      <c r="AJ177" s="942"/>
      <c r="AK177" s="942"/>
      <c r="AL177" s="942"/>
      <c r="AM177" s="942"/>
      <c r="AN177" s="942"/>
      <c r="AO177" s="942"/>
      <c r="AP177" s="942"/>
      <c r="AQ177" s="942"/>
      <c r="AR177" s="942"/>
      <c r="AS177" s="942"/>
      <c r="AT177" s="942"/>
      <c r="AU177" s="942"/>
      <c r="AV177" s="942"/>
      <c r="AW177" s="942"/>
    </row>
    <row r="178" spans="1:49" ht="14" x14ac:dyDescent="0.15">
      <c r="A178" s="1"/>
      <c r="B178" s="761"/>
      <c r="C178" s="786"/>
      <c r="D178" s="18"/>
      <c r="E178" s="18"/>
      <c r="F178" s="18"/>
      <c r="G178" s="18"/>
      <c r="H178" s="18"/>
      <c r="I178" s="18"/>
      <c r="J178" s="18"/>
      <c r="K178" s="18"/>
      <c r="L178" s="18"/>
      <c r="M178" s="18"/>
      <c r="N178" s="762"/>
      <c r="O178" s="780"/>
      <c r="P178" s="1"/>
      <c r="Q178" s="1"/>
      <c r="R178" s="1"/>
      <c r="S178" s="1"/>
      <c r="T178" s="1"/>
      <c r="U178" s="942"/>
      <c r="V178" s="942"/>
      <c r="W178" s="942"/>
      <c r="X178" s="942"/>
      <c r="Y178" s="942"/>
      <c r="Z178" s="942"/>
      <c r="AA178" s="942"/>
      <c r="AB178" s="942"/>
      <c r="AC178" s="942"/>
      <c r="AD178" s="942"/>
      <c r="AE178" s="942"/>
      <c r="AF178" s="942"/>
      <c r="AG178" s="942"/>
      <c r="AH178" s="942"/>
      <c r="AI178" s="942"/>
      <c r="AJ178" s="942"/>
      <c r="AK178" s="942"/>
      <c r="AL178" s="942"/>
      <c r="AM178" s="942"/>
      <c r="AN178" s="942"/>
      <c r="AO178" s="942"/>
      <c r="AP178" s="942"/>
      <c r="AQ178" s="942"/>
      <c r="AR178" s="942"/>
      <c r="AS178" s="942"/>
      <c r="AT178" s="942"/>
      <c r="AU178" s="942"/>
      <c r="AV178" s="942"/>
      <c r="AW178" s="942"/>
    </row>
    <row r="179" spans="1:49" ht="14" x14ac:dyDescent="0.15">
      <c r="A179" s="1"/>
      <c r="B179" s="761"/>
      <c r="C179" s="786"/>
      <c r="D179" s="18"/>
      <c r="E179" s="18"/>
      <c r="F179" s="18"/>
      <c r="G179" s="18"/>
      <c r="H179" s="18"/>
      <c r="I179" s="18"/>
      <c r="J179" s="18"/>
      <c r="K179" s="18"/>
      <c r="L179" s="18"/>
      <c r="M179" s="18"/>
      <c r="N179" s="762"/>
      <c r="O179" s="780"/>
      <c r="P179" s="1"/>
      <c r="Q179" s="1"/>
      <c r="R179" s="1"/>
      <c r="S179" s="1"/>
      <c r="T179" s="1"/>
      <c r="U179" s="942"/>
      <c r="V179" s="942"/>
      <c r="W179" s="942"/>
      <c r="X179" s="942"/>
      <c r="Y179" s="942"/>
      <c r="Z179" s="942"/>
      <c r="AA179" s="942"/>
      <c r="AB179" s="942"/>
      <c r="AC179" s="942"/>
      <c r="AD179" s="942"/>
      <c r="AE179" s="942"/>
      <c r="AF179" s="942"/>
      <c r="AG179" s="942"/>
      <c r="AH179" s="942"/>
      <c r="AI179" s="942"/>
      <c r="AJ179" s="942"/>
      <c r="AK179" s="942"/>
      <c r="AL179" s="942"/>
      <c r="AM179" s="942"/>
      <c r="AN179" s="942"/>
      <c r="AO179" s="942"/>
      <c r="AP179" s="942"/>
      <c r="AQ179" s="942"/>
      <c r="AR179" s="942"/>
      <c r="AS179" s="942"/>
      <c r="AT179" s="942"/>
      <c r="AU179" s="942"/>
      <c r="AV179" s="942"/>
      <c r="AW179" s="942"/>
    </row>
    <row r="180" spans="1:49" ht="14" x14ac:dyDescent="0.15">
      <c r="A180" s="1"/>
      <c r="B180" s="761"/>
      <c r="C180" s="786"/>
      <c r="D180" s="18"/>
      <c r="E180" s="18"/>
      <c r="F180" s="18"/>
      <c r="G180" s="18"/>
      <c r="H180" s="18"/>
      <c r="I180" s="18"/>
      <c r="J180" s="18"/>
      <c r="K180" s="18"/>
      <c r="L180" s="18"/>
      <c r="M180" s="18"/>
      <c r="N180" s="762"/>
      <c r="O180" s="780"/>
      <c r="P180" s="1"/>
      <c r="Q180" s="1"/>
      <c r="R180" s="1"/>
      <c r="S180" s="1"/>
      <c r="T180" s="1"/>
      <c r="U180" s="942"/>
      <c r="V180" s="942"/>
      <c r="W180" s="942"/>
      <c r="X180" s="942"/>
      <c r="Y180" s="942"/>
      <c r="Z180" s="942"/>
      <c r="AA180" s="942"/>
      <c r="AB180" s="942"/>
      <c r="AC180" s="942"/>
      <c r="AD180" s="942"/>
      <c r="AE180" s="942"/>
      <c r="AF180" s="942"/>
      <c r="AG180" s="942"/>
      <c r="AH180" s="942"/>
      <c r="AI180" s="942"/>
      <c r="AJ180" s="942"/>
      <c r="AK180" s="942"/>
      <c r="AL180" s="942"/>
      <c r="AM180" s="942"/>
      <c r="AN180" s="942"/>
      <c r="AO180" s="942"/>
      <c r="AP180" s="942"/>
      <c r="AQ180" s="942"/>
      <c r="AR180" s="942"/>
      <c r="AS180" s="942"/>
      <c r="AT180" s="942"/>
      <c r="AU180" s="942"/>
      <c r="AV180" s="942"/>
      <c r="AW180" s="942"/>
    </row>
    <row r="181" spans="1:49" ht="14" x14ac:dyDescent="0.15">
      <c r="A181" s="1"/>
      <c r="B181" s="761"/>
      <c r="C181" s="786"/>
      <c r="D181" s="18"/>
      <c r="E181" s="18"/>
      <c r="F181" s="18"/>
      <c r="G181" s="18"/>
      <c r="H181" s="18"/>
      <c r="I181" s="18"/>
      <c r="J181" s="18"/>
      <c r="K181" s="18"/>
      <c r="L181" s="18"/>
      <c r="M181" s="18"/>
      <c r="N181" s="762"/>
      <c r="O181" s="780"/>
      <c r="P181" s="1"/>
      <c r="Q181" s="1"/>
      <c r="R181" s="1"/>
      <c r="S181" s="1"/>
      <c r="T181" s="1"/>
      <c r="U181" s="942"/>
      <c r="V181" s="942"/>
      <c r="W181" s="942"/>
      <c r="X181" s="942"/>
      <c r="Y181" s="942"/>
      <c r="Z181" s="942"/>
      <c r="AA181" s="942"/>
      <c r="AB181" s="942"/>
      <c r="AC181" s="942"/>
      <c r="AD181" s="942"/>
      <c r="AE181" s="942"/>
      <c r="AF181" s="942"/>
      <c r="AG181" s="942"/>
      <c r="AH181" s="942"/>
      <c r="AI181" s="942"/>
      <c r="AJ181" s="942"/>
      <c r="AK181" s="942"/>
      <c r="AL181" s="942"/>
      <c r="AM181" s="942"/>
      <c r="AN181" s="942"/>
      <c r="AO181" s="942"/>
      <c r="AP181" s="942"/>
      <c r="AQ181" s="942"/>
      <c r="AR181" s="942"/>
      <c r="AS181" s="942"/>
      <c r="AT181" s="942"/>
      <c r="AU181" s="942"/>
      <c r="AV181" s="942"/>
      <c r="AW181" s="942"/>
    </row>
    <row r="182" spans="1:49" ht="14" x14ac:dyDescent="0.15">
      <c r="A182" s="1"/>
      <c r="B182" s="761"/>
      <c r="C182" s="786"/>
      <c r="D182" s="18"/>
      <c r="E182" s="18"/>
      <c r="F182" s="18"/>
      <c r="G182" s="18"/>
      <c r="H182" s="18"/>
      <c r="I182" s="18"/>
      <c r="J182" s="18"/>
      <c r="K182" s="18"/>
      <c r="L182" s="18"/>
      <c r="M182" s="18"/>
      <c r="N182" s="762"/>
      <c r="O182" s="780"/>
      <c r="P182" s="1"/>
      <c r="Q182" s="1"/>
      <c r="R182" s="1"/>
      <c r="S182" s="1"/>
      <c r="T182" s="1"/>
      <c r="U182" s="942"/>
      <c r="V182" s="942"/>
      <c r="W182" s="942"/>
      <c r="X182" s="942"/>
      <c r="Y182" s="942"/>
      <c r="Z182" s="942"/>
      <c r="AA182" s="942"/>
      <c r="AB182" s="942"/>
      <c r="AC182" s="942"/>
      <c r="AD182" s="942"/>
      <c r="AE182" s="942"/>
      <c r="AF182" s="942"/>
      <c r="AG182" s="942"/>
      <c r="AH182" s="942"/>
      <c r="AI182" s="942"/>
      <c r="AJ182" s="942"/>
      <c r="AK182" s="942"/>
      <c r="AL182" s="942"/>
      <c r="AM182" s="942"/>
      <c r="AN182" s="942"/>
      <c r="AO182" s="942"/>
      <c r="AP182" s="942"/>
      <c r="AQ182" s="942"/>
      <c r="AR182" s="942"/>
      <c r="AS182" s="942"/>
      <c r="AT182" s="942"/>
      <c r="AU182" s="942"/>
      <c r="AV182" s="942"/>
      <c r="AW182" s="942"/>
    </row>
    <row r="183" spans="1:49" ht="14" x14ac:dyDescent="0.15">
      <c r="A183" s="1"/>
      <c r="B183" s="761"/>
      <c r="C183" s="786"/>
      <c r="D183" s="18"/>
      <c r="E183" s="18"/>
      <c r="F183" s="18"/>
      <c r="G183" s="18"/>
      <c r="H183" s="18"/>
      <c r="I183" s="18"/>
      <c r="J183" s="18"/>
      <c r="K183" s="18"/>
      <c r="L183" s="18"/>
      <c r="M183" s="18"/>
      <c r="N183" s="762"/>
      <c r="O183" s="780"/>
      <c r="P183" s="1"/>
      <c r="Q183" s="1"/>
      <c r="R183" s="1"/>
      <c r="S183" s="1"/>
      <c r="T183" s="1"/>
      <c r="U183" s="942"/>
      <c r="V183" s="942"/>
      <c r="W183" s="942"/>
      <c r="X183" s="942"/>
      <c r="Y183" s="942"/>
      <c r="Z183" s="942"/>
      <c r="AA183" s="942"/>
      <c r="AB183" s="942"/>
      <c r="AC183" s="942"/>
      <c r="AD183" s="942"/>
      <c r="AE183" s="942"/>
      <c r="AF183" s="942"/>
      <c r="AG183" s="942"/>
      <c r="AH183" s="942"/>
      <c r="AI183" s="942"/>
      <c r="AJ183" s="942"/>
      <c r="AK183" s="942"/>
      <c r="AL183" s="942"/>
      <c r="AM183" s="942"/>
      <c r="AN183" s="942"/>
      <c r="AO183" s="942"/>
      <c r="AP183" s="942"/>
      <c r="AQ183" s="942"/>
      <c r="AR183" s="942"/>
      <c r="AS183" s="942"/>
      <c r="AT183" s="942"/>
      <c r="AU183" s="942"/>
      <c r="AV183" s="942"/>
      <c r="AW183" s="942"/>
    </row>
    <row r="184" spans="1:49" ht="14" x14ac:dyDescent="0.15">
      <c r="A184" s="1"/>
      <c r="B184" s="761"/>
      <c r="C184" s="786"/>
      <c r="D184" s="18"/>
      <c r="E184" s="18"/>
      <c r="F184" s="18"/>
      <c r="G184" s="18"/>
      <c r="H184" s="18"/>
      <c r="I184" s="18"/>
      <c r="J184" s="18"/>
      <c r="K184" s="18"/>
      <c r="L184" s="18"/>
      <c r="M184" s="18"/>
      <c r="N184" s="762"/>
      <c r="O184" s="780"/>
      <c r="P184" s="1"/>
      <c r="Q184" s="1"/>
      <c r="R184" s="1"/>
      <c r="S184" s="1"/>
      <c r="T184" s="1"/>
      <c r="U184" s="942"/>
      <c r="V184" s="942"/>
      <c r="W184" s="942"/>
      <c r="X184" s="942"/>
      <c r="Y184" s="942"/>
      <c r="Z184" s="942"/>
      <c r="AA184" s="942"/>
      <c r="AB184" s="942"/>
      <c r="AC184" s="942"/>
      <c r="AD184" s="942"/>
      <c r="AE184" s="942"/>
      <c r="AF184" s="942"/>
      <c r="AG184" s="942"/>
      <c r="AH184" s="942"/>
      <c r="AI184" s="942"/>
      <c r="AJ184" s="942"/>
      <c r="AK184" s="942"/>
      <c r="AL184" s="942"/>
      <c r="AM184" s="942"/>
      <c r="AN184" s="942"/>
      <c r="AO184" s="942"/>
      <c r="AP184" s="942"/>
      <c r="AQ184" s="942"/>
      <c r="AR184" s="942"/>
      <c r="AS184" s="942"/>
      <c r="AT184" s="942"/>
      <c r="AU184" s="942"/>
      <c r="AV184" s="942"/>
      <c r="AW184" s="942"/>
    </row>
    <row r="185" spans="1:49" ht="17.25" customHeight="1" x14ac:dyDescent="0.15">
      <c r="A185" s="1"/>
      <c r="B185" s="761"/>
      <c r="C185" s="786"/>
      <c r="D185" s="18"/>
      <c r="E185" s="18"/>
      <c r="F185" s="18"/>
      <c r="G185" s="18"/>
      <c r="H185" s="18"/>
      <c r="I185" s="18"/>
      <c r="J185" s="18"/>
      <c r="K185" s="18"/>
      <c r="L185" s="18"/>
      <c r="M185" s="18"/>
      <c r="N185" s="762"/>
      <c r="O185" s="780"/>
      <c r="P185" s="1"/>
      <c r="Q185" s="1"/>
      <c r="R185" s="1"/>
      <c r="S185" s="1"/>
      <c r="T185" s="1"/>
      <c r="U185" s="942"/>
      <c r="V185" s="942"/>
      <c r="W185" s="942"/>
      <c r="X185" s="942"/>
      <c r="Y185" s="942"/>
      <c r="Z185" s="942"/>
      <c r="AA185" s="942"/>
      <c r="AB185" s="942"/>
      <c r="AC185" s="942"/>
      <c r="AD185" s="942"/>
      <c r="AE185" s="942"/>
      <c r="AF185" s="942"/>
      <c r="AG185" s="942"/>
      <c r="AH185" s="942"/>
      <c r="AI185" s="942"/>
      <c r="AJ185" s="942"/>
      <c r="AK185" s="942"/>
      <c r="AL185" s="942"/>
      <c r="AM185" s="942"/>
      <c r="AN185" s="942"/>
      <c r="AO185" s="942"/>
      <c r="AP185" s="942"/>
      <c r="AQ185" s="942"/>
      <c r="AR185" s="942"/>
      <c r="AS185" s="942"/>
      <c r="AT185" s="942"/>
      <c r="AU185" s="942"/>
      <c r="AV185" s="942"/>
      <c r="AW185" s="942"/>
    </row>
    <row r="186" spans="1:49" ht="14" x14ac:dyDescent="0.15">
      <c r="A186" s="1"/>
      <c r="B186" s="761"/>
      <c r="C186" s="786"/>
      <c r="D186" s="18"/>
      <c r="E186" s="18"/>
      <c r="F186" s="18"/>
      <c r="G186" s="18"/>
      <c r="H186" s="18"/>
      <c r="I186" s="18"/>
      <c r="J186" s="18"/>
      <c r="K186" s="18"/>
      <c r="L186" s="18"/>
      <c r="M186" s="18"/>
      <c r="N186" s="762"/>
      <c r="O186" s="780"/>
      <c r="P186" s="1"/>
      <c r="Q186" s="1"/>
      <c r="R186" s="1"/>
      <c r="S186" s="1"/>
      <c r="T186" s="1"/>
      <c r="U186" s="942"/>
      <c r="V186" s="942"/>
      <c r="W186" s="942"/>
      <c r="X186" s="942"/>
      <c r="Y186" s="942"/>
      <c r="Z186" s="942"/>
      <c r="AA186" s="942"/>
      <c r="AB186" s="942"/>
      <c r="AC186" s="942"/>
      <c r="AD186" s="942"/>
      <c r="AE186" s="942"/>
      <c r="AF186" s="942"/>
      <c r="AG186" s="942"/>
      <c r="AH186" s="942"/>
      <c r="AI186" s="942"/>
      <c r="AJ186" s="942"/>
      <c r="AK186" s="942"/>
      <c r="AL186" s="942"/>
      <c r="AM186" s="942"/>
      <c r="AN186" s="942"/>
      <c r="AO186" s="942"/>
      <c r="AP186" s="942"/>
      <c r="AQ186" s="942"/>
      <c r="AR186" s="942"/>
      <c r="AS186" s="942"/>
      <c r="AT186" s="942"/>
      <c r="AU186" s="942"/>
      <c r="AV186" s="942"/>
      <c r="AW186" s="942"/>
    </row>
    <row r="187" spans="1:49" ht="14" x14ac:dyDescent="0.15">
      <c r="A187" s="1"/>
      <c r="B187" s="761"/>
      <c r="C187" s="786"/>
      <c r="D187" s="18"/>
      <c r="E187" s="18"/>
      <c r="F187" s="18"/>
      <c r="G187" s="18"/>
      <c r="H187" s="18"/>
      <c r="I187" s="18"/>
      <c r="J187" s="787"/>
      <c r="K187" s="18"/>
      <c r="L187" s="18"/>
      <c r="M187" s="18"/>
      <c r="N187" s="762"/>
      <c r="O187" s="780"/>
      <c r="P187" s="1"/>
      <c r="Q187" s="1"/>
      <c r="R187" s="1"/>
      <c r="S187" s="1"/>
      <c r="T187" s="1"/>
      <c r="U187" s="942"/>
      <c r="V187" s="942"/>
      <c r="W187" s="942"/>
      <c r="X187" s="942"/>
      <c r="Y187" s="942"/>
      <c r="Z187" s="942"/>
      <c r="AA187" s="942"/>
      <c r="AB187" s="942"/>
      <c r="AC187" s="942"/>
      <c r="AD187" s="942"/>
      <c r="AE187" s="942"/>
      <c r="AF187" s="942"/>
      <c r="AG187" s="942"/>
      <c r="AH187" s="942"/>
      <c r="AI187" s="942"/>
      <c r="AJ187" s="942"/>
      <c r="AK187" s="942"/>
      <c r="AL187" s="942"/>
      <c r="AM187" s="942"/>
      <c r="AN187" s="942"/>
      <c r="AO187" s="942"/>
      <c r="AP187" s="942"/>
      <c r="AQ187" s="942"/>
      <c r="AR187" s="942"/>
      <c r="AS187" s="942"/>
      <c r="AT187" s="942"/>
      <c r="AU187" s="942"/>
      <c r="AV187" s="942"/>
      <c r="AW187" s="942"/>
    </row>
    <row r="188" spans="1:49" ht="39" customHeight="1" x14ac:dyDescent="0.15">
      <c r="A188" s="1"/>
      <c r="B188" s="761"/>
      <c r="C188" s="786"/>
      <c r="D188" s="18"/>
      <c r="E188" s="18"/>
      <c r="F188" s="18"/>
      <c r="G188" s="18"/>
      <c r="H188" s="18"/>
      <c r="I188" s="18"/>
      <c r="J188" s="18"/>
      <c r="K188" s="18"/>
      <c r="L188" s="18"/>
      <c r="M188" s="18"/>
      <c r="N188" s="762"/>
      <c r="O188" s="780"/>
      <c r="P188" s="1"/>
      <c r="Q188" s="1"/>
      <c r="R188" s="1"/>
      <c r="S188" s="1"/>
      <c r="T188" s="1"/>
      <c r="U188" s="942"/>
      <c r="V188" s="942"/>
      <c r="W188" s="942"/>
      <c r="X188" s="942"/>
      <c r="Y188" s="942"/>
      <c r="Z188" s="942"/>
      <c r="AA188" s="942"/>
      <c r="AB188" s="942"/>
      <c r="AC188" s="942"/>
      <c r="AD188" s="942"/>
      <c r="AE188" s="942"/>
      <c r="AF188" s="942"/>
      <c r="AG188" s="942"/>
      <c r="AH188" s="942"/>
      <c r="AI188" s="942"/>
      <c r="AJ188" s="942"/>
      <c r="AK188" s="942"/>
      <c r="AL188" s="942"/>
      <c r="AM188" s="942"/>
      <c r="AN188" s="942"/>
      <c r="AO188" s="942"/>
      <c r="AP188" s="942"/>
      <c r="AQ188" s="942"/>
      <c r="AR188" s="942"/>
      <c r="AS188" s="942"/>
      <c r="AT188" s="942"/>
      <c r="AU188" s="942"/>
      <c r="AV188" s="942"/>
      <c r="AW188" s="942"/>
    </row>
    <row r="189" spans="1:49" ht="17.25" customHeight="1" x14ac:dyDescent="0.15">
      <c r="A189" s="1"/>
      <c r="B189" s="761"/>
      <c r="C189" s="548" t="s">
        <v>1564</v>
      </c>
      <c r="D189" s="62" t="s">
        <v>1529</v>
      </c>
      <c r="E189" s="404"/>
      <c r="F189" s="18"/>
      <c r="G189" s="18"/>
      <c r="H189" s="18"/>
      <c r="I189" s="18"/>
      <c r="J189" s="18"/>
      <c r="K189" s="18"/>
      <c r="L189" s="18"/>
      <c r="M189" s="18"/>
      <c r="N189" s="762"/>
      <c r="O189" s="780"/>
      <c r="P189" s="1"/>
      <c r="Q189" s="1"/>
      <c r="R189" s="1"/>
      <c r="S189" s="1"/>
      <c r="T189" s="1"/>
      <c r="U189" s="942"/>
      <c r="V189" s="942"/>
      <c r="W189" s="942"/>
      <c r="X189" s="942"/>
      <c r="Y189" s="942"/>
      <c r="Z189" s="942"/>
      <c r="AA189" s="942"/>
      <c r="AB189" s="942"/>
      <c r="AC189" s="942"/>
      <c r="AD189" s="942"/>
      <c r="AE189" s="942"/>
      <c r="AF189" s="942"/>
      <c r="AG189" s="942"/>
      <c r="AH189" s="942"/>
      <c r="AI189" s="942"/>
      <c r="AJ189" s="942"/>
      <c r="AK189" s="942"/>
      <c r="AL189" s="942"/>
      <c r="AM189" s="942"/>
      <c r="AN189" s="942"/>
      <c r="AO189" s="942"/>
      <c r="AP189" s="942"/>
      <c r="AQ189" s="942"/>
      <c r="AR189" s="942"/>
      <c r="AS189" s="942"/>
      <c r="AT189" s="942"/>
      <c r="AU189" s="942"/>
      <c r="AV189" s="942"/>
      <c r="AW189" s="942"/>
    </row>
    <row r="190" spans="1:49" ht="15.75" customHeight="1" x14ac:dyDescent="0.15">
      <c r="A190" s="1"/>
      <c r="B190" s="761"/>
      <c r="C190" s="18"/>
      <c r="D190" s="18"/>
      <c r="E190" s="18"/>
      <c r="F190" s="18"/>
      <c r="G190" s="18"/>
      <c r="H190" s="18"/>
      <c r="I190" s="18"/>
      <c r="J190" s="18"/>
      <c r="K190" s="18"/>
      <c r="L190" s="18"/>
      <c r="M190" s="18"/>
      <c r="N190" s="762"/>
      <c r="O190" s="780"/>
      <c r="P190" s="1"/>
      <c r="Q190" s="1"/>
      <c r="R190" s="1"/>
      <c r="S190" s="1"/>
      <c r="T190" s="1"/>
      <c r="U190" s="942"/>
      <c r="V190" s="942"/>
      <c r="W190" s="942"/>
      <c r="X190" s="942"/>
      <c r="Y190" s="942"/>
      <c r="Z190" s="942"/>
      <c r="AA190" s="942"/>
      <c r="AB190" s="942"/>
      <c r="AC190" s="942"/>
      <c r="AD190" s="942"/>
      <c r="AE190" s="942"/>
      <c r="AF190" s="942"/>
      <c r="AG190" s="942"/>
      <c r="AH190" s="942"/>
      <c r="AI190" s="942"/>
      <c r="AJ190" s="942"/>
      <c r="AK190" s="942"/>
      <c r="AL190" s="942"/>
      <c r="AM190" s="942"/>
      <c r="AN190" s="942"/>
      <c r="AO190" s="942"/>
      <c r="AP190" s="942"/>
      <c r="AQ190" s="942"/>
      <c r="AR190" s="942"/>
      <c r="AS190" s="942"/>
      <c r="AT190" s="942"/>
      <c r="AU190" s="942"/>
      <c r="AV190" s="942"/>
      <c r="AW190" s="942"/>
    </row>
    <row r="191" spans="1:49" ht="15.75" customHeight="1" x14ac:dyDescent="0.15">
      <c r="A191" s="1"/>
      <c r="B191" s="761"/>
      <c r="C191" s="18"/>
      <c r="D191" s="18"/>
      <c r="E191" s="18"/>
      <c r="F191" s="18"/>
      <c r="G191" s="18"/>
      <c r="H191" s="18"/>
      <c r="I191" s="18"/>
      <c r="J191" s="18"/>
      <c r="K191" s="18"/>
      <c r="L191" s="18"/>
      <c r="M191" s="18"/>
      <c r="N191" s="762"/>
      <c r="O191" s="780"/>
      <c r="P191" s="1"/>
      <c r="Q191" s="1"/>
      <c r="R191" s="1"/>
      <c r="S191" s="1"/>
      <c r="T191" s="1"/>
      <c r="U191" s="942"/>
      <c r="V191" s="942"/>
      <c r="W191" s="942"/>
      <c r="X191" s="942"/>
      <c r="Y191" s="942"/>
      <c r="Z191" s="942"/>
      <c r="AA191" s="942"/>
      <c r="AB191" s="942"/>
      <c r="AC191" s="942"/>
      <c r="AD191" s="942"/>
      <c r="AE191" s="942"/>
      <c r="AF191" s="942"/>
      <c r="AG191" s="942"/>
      <c r="AH191" s="942"/>
      <c r="AI191" s="942"/>
      <c r="AJ191" s="942"/>
      <c r="AK191" s="942"/>
      <c r="AL191" s="942"/>
      <c r="AM191" s="942"/>
      <c r="AN191" s="942"/>
      <c r="AO191" s="942"/>
      <c r="AP191" s="942"/>
      <c r="AQ191" s="942"/>
      <c r="AR191" s="942"/>
      <c r="AS191" s="942"/>
      <c r="AT191" s="942"/>
      <c r="AU191" s="942"/>
      <c r="AV191" s="942"/>
      <c r="AW191" s="942"/>
    </row>
    <row r="192" spans="1:49" ht="15.75" customHeight="1" x14ac:dyDescent="0.15">
      <c r="A192" s="1"/>
      <c r="B192" s="761"/>
      <c r="C192" s="18"/>
      <c r="D192" s="18"/>
      <c r="E192" s="18"/>
      <c r="F192" s="18"/>
      <c r="G192" s="18"/>
      <c r="H192" s="18"/>
      <c r="I192" s="18"/>
      <c r="J192" s="18"/>
      <c r="K192" s="18"/>
      <c r="L192" s="18"/>
      <c r="M192" s="18"/>
      <c r="N192" s="762"/>
      <c r="O192" s="780"/>
      <c r="P192" s="1"/>
      <c r="Q192" s="1"/>
      <c r="R192" s="1"/>
      <c r="S192" s="1"/>
      <c r="T192" s="1"/>
      <c r="U192" s="942"/>
      <c r="V192" s="942"/>
      <c r="W192" s="942"/>
      <c r="X192" s="942"/>
      <c r="Y192" s="942"/>
      <c r="Z192" s="942"/>
      <c r="AA192" s="942"/>
      <c r="AB192" s="942"/>
      <c r="AC192" s="942"/>
      <c r="AD192" s="942"/>
      <c r="AE192" s="942"/>
      <c r="AF192" s="942"/>
      <c r="AG192" s="942"/>
      <c r="AH192" s="942"/>
      <c r="AI192" s="942"/>
      <c r="AJ192" s="942"/>
      <c r="AK192" s="942"/>
      <c r="AL192" s="942"/>
      <c r="AM192" s="942"/>
      <c r="AN192" s="942"/>
      <c r="AO192" s="942"/>
      <c r="AP192" s="942"/>
      <c r="AQ192" s="942"/>
      <c r="AR192" s="942"/>
      <c r="AS192" s="942"/>
      <c r="AT192" s="942"/>
      <c r="AU192" s="942"/>
      <c r="AV192" s="942"/>
      <c r="AW192" s="942"/>
    </row>
    <row r="193" spans="1:49" ht="21" customHeight="1" x14ac:dyDescent="0.15">
      <c r="A193" s="1"/>
      <c r="B193" s="761"/>
      <c r="C193" s="18"/>
      <c r="D193" s="18"/>
      <c r="E193" s="18"/>
      <c r="F193" s="18"/>
      <c r="G193" s="18"/>
      <c r="H193" s="18"/>
      <c r="I193" s="18"/>
      <c r="J193" s="18"/>
      <c r="K193" s="18"/>
      <c r="L193" s="18"/>
      <c r="M193" s="18"/>
      <c r="N193" s="762"/>
      <c r="O193" s="780"/>
      <c r="P193" s="1"/>
      <c r="Q193" s="1"/>
      <c r="R193" s="1"/>
      <c r="S193" s="1"/>
      <c r="T193" s="1"/>
      <c r="U193" s="942"/>
      <c r="V193" s="942"/>
      <c r="W193" s="942"/>
      <c r="X193" s="942"/>
      <c r="Y193" s="942"/>
      <c r="Z193" s="942"/>
      <c r="AA193" s="942"/>
      <c r="AB193" s="942"/>
      <c r="AC193" s="942"/>
      <c r="AD193" s="942"/>
      <c r="AE193" s="942"/>
      <c r="AF193" s="942"/>
      <c r="AG193" s="942"/>
      <c r="AH193" s="942"/>
      <c r="AI193" s="942"/>
      <c r="AJ193" s="942"/>
      <c r="AK193" s="942"/>
      <c r="AL193" s="942"/>
      <c r="AM193" s="942"/>
      <c r="AN193" s="942"/>
      <c r="AO193" s="942"/>
      <c r="AP193" s="942"/>
      <c r="AQ193" s="942"/>
      <c r="AR193" s="942"/>
      <c r="AS193" s="942"/>
      <c r="AT193" s="942"/>
      <c r="AU193" s="942"/>
      <c r="AV193" s="942"/>
      <c r="AW193" s="942"/>
    </row>
    <row r="194" spans="1:49" ht="18" x14ac:dyDescent="0.15">
      <c r="A194" s="1"/>
      <c r="B194" s="761"/>
      <c r="C194" s="548" t="str">
        <f>C102</f>
        <v>2.2</v>
      </c>
      <c r="D194" s="62" t="str">
        <f>D102</f>
        <v>extraordinarios</v>
      </c>
      <c r="E194" s="404"/>
      <c r="F194" s="18"/>
      <c r="G194" s="18"/>
      <c r="H194" s="18"/>
      <c r="I194" s="18"/>
      <c r="J194" s="18"/>
      <c r="K194" s="18"/>
      <c r="L194" s="18"/>
      <c r="M194" s="18"/>
      <c r="N194" s="762"/>
      <c r="O194" s="780"/>
      <c r="P194" s="1"/>
      <c r="Q194" s="1"/>
      <c r="R194" s="1"/>
      <c r="S194" s="1"/>
      <c r="T194" s="1"/>
      <c r="U194" s="942"/>
      <c r="V194" s="942"/>
      <c r="W194" s="942"/>
      <c r="X194" s="942"/>
      <c r="Y194" s="942"/>
      <c r="Z194" s="942"/>
      <c r="AA194" s="942"/>
      <c r="AB194" s="942"/>
      <c r="AC194" s="942"/>
      <c r="AD194" s="942"/>
      <c r="AE194" s="942"/>
      <c r="AF194" s="942"/>
      <c r="AG194" s="942"/>
      <c r="AH194" s="942"/>
      <c r="AI194" s="942"/>
      <c r="AJ194" s="942"/>
      <c r="AK194" s="942"/>
      <c r="AL194" s="942"/>
      <c r="AM194" s="942"/>
      <c r="AN194" s="942"/>
      <c r="AO194" s="942"/>
      <c r="AP194" s="942"/>
      <c r="AQ194" s="942"/>
      <c r="AR194" s="942"/>
      <c r="AS194" s="942"/>
      <c r="AT194" s="942"/>
      <c r="AU194" s="942"/>
      <c r="AV194" s="942"/>
      <c r="AW194" s="942"/>
    </row>
    <row r="195" spans="1:49" ht="14" x14ac:dyDescent="0.15">
      <c r="A195" s="1"/>
      <c r="B195" s="761"/>
      <c r="C195" s="18"/>
      <c r="D195" s="18"/>
      <c r="E195" s="404"/>
      <c r="F195" s="18"/>
      <c r="G195" s="18"/>
      <c r="H195" s="18"/>
      <c r="I195" s="18"/>
      <c r="J195" s="18"/>
      <c r="K195" s="18"/>
      <c r="L195" s="18"/>
      <c r="M195" s="18"/>
      <c r="N195" s="762"/>
      <c r="O195" s="780"/>
      <c r="P195" s="1"/>
      <c r="Q195" s="1"/>
      <c r="R195" s="1"/>
      <c r="S195" s="1"/>
      <c r="T195" s="1"/>
      <c r="U195" s="942"/>
      <c r="V195" s="942"/>
      <c r="W195" s="942"/>
      <c r="X195" s="942"/>
      <c r="Y195" s="942"/>
      <c r="Z195" s="942"/>
      <c r="AA195" s="942"/>
      <c r="AB195" s="942"/>
      <c r="AC195" s="942"/>
      <c r="AD195" s="942"/>
      <c r="AE195" s="942"/>
      <c r="AF195" s="942"/>
      <c r="AG195" s="942"/>
      <c r="AH195" s="942"/>
      <c r="AI195" s="942"/>
      <c r="AJ195" s="942"/>
      <c r="AK195" s="942"/>
      <c r="AL195" s="942"/>
      <c r="AM195" s="942"/>
      <c r="AN195" s="942"/>
      <c r="AO195" s="942"/>
      <c r="AP195" s="942"/>
      <c r="AQ195" s="942"/>
      <c r="AR195" s="942"/>
      <c r="AS195" s="942"/>
      <c r="AT195" s="942"/>
      <c r="AU195" s="942"/>
      <c r="AV195" s="942"/>
      <c r="AW195" s="942"/>
    </row>
    <row r="196" spans="1:49" ht="14" x14ac:dyDescent="0.15">
      <c r="A196" s="1"/>
      <c r="B196" s="761"/>
      <c r="C196" s="18"/>
      <c r="D196" s="18"/>
      <c r="E196" s="404"/>
      <c r="F196" s="18"/>
      <c r="G196" s="18"/>
      <c r="H196" s="18"/>
      <c r="I196" s="18"/>
      <c r="J196" s="18"/>
      <c r="K196" s="18"/>
      <c r="L196" s="18"/>
      <c r="M196" s="18"/>
      <c r="N196" s="762"/>
      <c r="O196" s="780"/>
      <c r="P196" s="1"/>
      <c r="Q196" s="1"/>
      <c r="R196" s="1"/>
      <c r="S196" s="1"/>
      <c r="T196" s="1"/>
      <c r="U196" s="942"/>
      <c r="V196" s="942"/>
      <c r="W196" s="942"/>
      <c r="X196" s="942"/>
      <c r="Y196" s="942"/>
      <c r="Z196" s="942"/>
      <c r="AA196" s="942"/>
      <c r="AB196" s="942"/>
      <c r="AC196" s="942"/>
      <c r="AD196" s="942"/>
      <c r="AE196" s="942"/>
      <c r="AF196" s="942"/>
      <c r="AG196" s="942"/>
      <c r="AH196" s="942"/>
      <c r="AI196" s="942"/>
      <c r="AJ196" s="942"/>
      <c r="AK196" s="942"/>
      <c r="AL196" s="942"/>
      <c r="AM196" s="942"/>
      <c r="AN196" s="942"/>
      <c r="AO196" s="942"/>
      <c r="AP196" s="942"/>
      <c r="AQ196" s="942"/>
      <c r="AR196" s="942"/>
      <c r="AS196" s="942"/>
      <c r="AT196" s="942"/>
      <c r="AU196" s="942"/>
      <c r="AV196" s="942"/>
      <c r="AW196" s="942"/>
    </row>
    <row r="197" spans="1:49" ht="14" x14ac:dyDescent="0.15">
      <c r="A197" s="1"/>
      <c r="B197" s="761"/>
      <c r="C197" s="18"/>
      <c r="D197" s="18"/>
      <c r="E197" s="404"/>
      <c r="F197" s="18"/>
      <c r="G197" s="18"/>
      <c r="H197" s="18"/>
      <c r="I197" s="18"/>
      <c r="J197" s="18"/>
      <c r="K197" s="18"/>
      <c r="L197" s="18"/>
      <c r="M197" s="18"/>
      <c r="N197" s="762"/>
      <c r="O197" s="780"/>
      <c r="P197" s="1"/>
      <c r="Q197" s="1"/>
      <c r="R197" s="1"/>
      <c r="S197" s="1"/>
      <c r="T197" s="1"/>
      <c r="U197" s="942"/>
      <c r="V197" s="942"/>
      <c r="W197" s="942"/>
      <c r="X197" s="942"/>
      <c r="Y197" s="942"/>
      <c r="Z197" s="942"/>
      <c r="AA197" s="942"/>
      <c r="AB197" s="942"/>
      <c r="AC197" s="942"/>
      <c r="AD197" s="942"/>
      <c r="AE197" s="942"/>
      <c r="AF197" s="942"/>
      <c r="AG197" s="942"/>
      <c r="AH197" s="942"/>
      <c r="AI197" s="942"/>
      <c r="AJ197" s="942"/>
      <c r="AK197" s="942"/>
      <c r="AL197" s="942"/>
      <c r="AM197" s="942"/>
      <c r="AN197" s="942"/>
      <c r="AO197" s="942"/>
      <c r="AP197" s="942"/>
      <c r="AQ197" s="942"/>
      <c r="AR197" s="942"/>
      <c r="AS197" s="942"/>
      <c r="AT197" s="942"/>
      <c r="AU197" s="942"/>
      <c r="AV197" s="942"/>
      <c r="AW197" s="942"/>
    </row>
    <row r="198" spans="1:49" ht="14" x14ac:dyDescent="0.15">
      <c r="A198" s="1"/>
      <c r="B198" s="761"/>
      <c r="C198" s="18"/>
      <c r="D198" s="18"/>
      <c r="E198" s="404"/>
      <c r="F198" s="18"/>
      <c r="G198" s="18"/>
      <c r="H198" s="18"/>
      <c r="I198" s="18"/>
      <c r="J198" s="18"/>
      <c r="K198" s="18"/>
      <c r="L198" s="18"/>
      <c r="M198" s="18"/>
      <c r="N198" s="762"/>
      <c r="O198" s="780"/>
      <c r="P198" s="1"/>
      <c r="Q198" s="1"/>
      <c r="R198" s="1"/>
      <c r="S198" s="1"/>
      <c r="T198" s="1"/>
      <c r="U198" s="942"/>
      <c r="V198" s="942"/>
      <c r="W198" s="942"/>
      <c r="X198" s="942"/>
      <c r="Y198" s="942"/>
      <c r="Z198" s="942"/>
      <c r="AA198" s="942"/>
      <c r="AB198" s="942"/>
      <c r="AC198" s="942"/>
      <c r="AD198" s="942"/>
      <c r="AE198" s="942"/>
      <c r="AF198" s="942"/>
      <c r="AG198" s="942"/>
      <c r="AH198" s="942"/>
      <c r="AI198" s="942"/>
      <c r="AJ198" s="942"/>
      <c r="AK198" s="942"/>
      <c r="AL198" s="942"/>
      <c r="AM198" s="942"/>
      <c r="AN198" s="942"/>
      <c r="AO198" s="942"/>
      <c r="AP198" s="942"/>
      <c r="AQ198" s="942"/>
      <c r="AR198" s="942"/>
      <c r="AS198" s="942"/>
      <c r="AT198" s="942"/>
      <c r="AU198" s="942"/>
      <c r="AV198" s="942"/>
      <c r="AW198" s="942"/>
    </row>
    <row r="199" spans="1:49" ht="14" x14ac:dyDescent="0.15">
      <c r="A199" s="1"/>
      <c r="B199" s="761"/>
      <c r="C199" s="18"/>
      <c r="D199" s="18"/>
      <c r="E199" s="404"/>
      <c r="F199" s="18"/>
      <c r="G199" s="18"/>
      <c r="H199" s="18"/>
      <c r="I199" s="18"/>
      <c r="J199" s="18"/>
      <c r="K199" s="18"/>
      <c r="L199" s="18"/>
      <c r="M199" s="18"/>
      <c r="N199" s="762"/>
      <c r="O199" s="780"/>
      <c r="P199" s="1"/>
      <c r="Q199" s="1"/>
      <c r="R199" s="1"/>
      <c r="S199" s="1"/>
      <c r="T199" s="1"/>
      <c r="U199" s="942"/>
      <c r="V199" s="942"/>
      <c r="W199" s="942"/>
      <c r="X199" s="942"/>
      <c r="Y199" s="942"/>
      <c r="Z199" s="942"/>
      <c r="AA199" s="942"/>
      <c r="AB199" s="942"/>
      <c r="AC199" s="942"/>
      <c r="AD199" s="942"/>
      <c r="AE199" s="942"/>
      <c r="AF199" s="942"/>
      <c r="AG199" s="942"/>
      <c r="AH199" s="942"/>
      <c r="AI199" s="942"/>
      <c r="AJ199" s="942"/>
      <c r="AK199" s="942"/>
      <c r="AL199" s="942"/>
      <c r="AM199" s="942"/>
      <c r="AN199" s="942"/>
      <c r="AO199" s="942"/>
      <c r="AP199" s="942"/>
      <c r="AQ199" s="942"/>
      <c r="AR199" s="942"/>
      <c r="AS199" s="942"/>
      <c r="AT199" s="942"/>
      <c r="AU199" s="942"/>
      <c r="AV199" s="942"/>
      <c r="AW199" s="942"/>
    </row>
    <row r="200" spans="1:49" ht="14" thickBot="1" x14ac:dyDescent="0.2">
      <c r="A200" s="1"/>
      <c r="B200" s="763"/>
      <c r="C200" s="764"/>
      <c r="D200" s="764"/>
      <c r="E200" s="764"/>
      <c r="F200" s="764"/>
      <c r="G200" s="764"/>
      <c r="H200" s="764"/>
      <c r="I200" s="764"/>
      <c r="J200" s="764"/>
      <c r="K200" s="764"/>
      <c r="L200" s="764"/>
      <c r="M200" s="764"/>
      <c r="N200" s="765"/>
      <c r="O200" s="781"/>
      <c r="P200" s="1"/>
      <c r="Q200" s="1"/>
      <c r="R200" s="1"/>
      <c r="S200" s="1"/>
      <c r="T200" s="1"/>
      <c r="U200" s="942"/>
      <c r="V200" s="942"/>
      <c r="W200" s="942"/>
      <c r="X200" s="942"/>
      <c r="Y200" s="942"/>
      <c r="Z200" s="942"/>
      <c r="AA200" s="942"/>
      <c r="AB200" s="942"/>
      <c r="AC200" s="942"/>
      <c r="AD200" s="942"/>
      <c r="AE200" s="942"/>
      <c r="AF200" s="942"/>
      <c r="AG200" s="942"/>
      <c r="AH200" s="942"/>
      <c r="AI200" s="942"/>
      <c r="AJ200" s="942"/>
      <c r="AK200" s="942"/>
      <c r="AL200" s="942"/>
      <c r="AM200" s="942"/>
      <c r="AN200" s="942"/>
      <c r="AO200" s="942"/>
      <c r="AP200" s="942"/>
      <c r="AQ200" s="942"/>
      <c r="AR200" s="942"/>
      <c r="AS200" s="942"/>
      <c r="AT200" s="942"/>
      <c r="AU200" s="942"/>
      <c r="AV200" s="942"/>
      <c r="AW200" s="942"/>
    </row>
    <row r="201" spans="1:49" ht="17.25" customHeight="1" thickTop="1" x14ac:dyDescent="0.2">
      <c r="A201" s="1"/>
      <c r="B201" s="1"/>
      <c r="C201" s="1"/>
      <c r="D201" s="1"/>
      <c r="E201" s="1"/>
      <c r="F201" s="1"/>
      <c r="G201" s="1"/>
      <c r="H201" s="1"/>
      <c r="I201" s="1"/>
      <c r="J201" s="1"/>
      <c r="K201" s="1"/>
      <c r="L201" s="2383" t="s">
        <v>1538</v>
      </c>
      <c r="M201" s="2383"/>
      <c r="N201" s="1"/>
      <c r="O201" s="1"/>
      <c r="P201" s="1"/>
      <c r="Q201" s="1"/>
      <c r="R201" s="1"/>
      <c r="S201" s="1"/>
      <c r="T201" s="1"/>
      <c r="U201" s="942"/>
      <c r="V201" s="942"/>
      <c r="W201" s="942"/>
      <c r="X201" s="942"/>
      <c r="Y201" s="942"/>
      <c r="Z201" s="942"/>
      <c r="AA201" s="942"/>
      <c r="AB201" s="942"/>
      <c r="AC201" s="942"/>
      <c r="AD201" s="942"/>
      <c r="AE201" s="942"/>
      <c r="AF201" s="942"/>
      <c r="AG201" s="942"/>
      <c r="AH201" s="942"/>
      <c r="AI201" s="942"/>
      <c r="AJ201" s="942"/>
      <c r="AK201" s="942"/>
      <c r="AL201" s="942"/>
      <c r="AM201" s="942"/>
      <c r="AN201" s="942"/>
      <c r="AO201" s="942"/>
      <c r="AP201" s="942"/>
      <c r="AQ201" s="942"/>
      <c r="AR201" s="942"/>
      <c r="AS201" s="942"/>
      <c r="AT201" s="942"/>
      <c r="AU201" s="942"/>
      <c r="AV201" s="942"/>
      <c r="AW201" s="942"/>
    </row>
    <row r="202" spans="1:49" x14ac:dyDescent="0.15">
      <c r="A202" s="1"/>
      <c r="B202" s="1"/>
      <c r="C202" s="1"/>
      <c r="D202" s="1"/>
      <c r="E202" s="1"/>
      <c r="F202" s="1"/>
      <c r="G202" s="1"/>
      <c r="H202" s="1"/>
      <c r="I202" s="1"/>
      <c r="J202" s="1"/>
      <c r="K202" s="1"/>
      <c r="L202" s="1"/>
      <c r="M202" s="1"/>
      <c r="N202" s="1"/>
      <c r="O202" s="1"/>
      <c r="P202" s="1"/>
      <c r="Q202" s="1"/>
      <c r="R202" s="1"/>
      <c r="S202" s="1"/>
      <c r="T202" s="1"/>
      <c r="U202" s="942"/>
      <c r="V202" s="942"/>
      <c r="W202" s="942"/>
      <c r="X202" s="942"/>
      <c r="Y202" s="942"/>
      <c r="Z202" s="942"/>
      <c r="AA202" s="942"/>
      <c r="AB202" s="942"/>
      <c r="AC202" s="942"/>
      <c r="AD202" s="942"/>
      <c r="AE202" s="942"/>
      <c r="AF202" s="942"/>
      <c r="AG202" s="942"/>
      <c r="AH202" s="942"/>
      <c r="AI202" s="942"/>
      <c r="AJ202" s="942"/>
      <c r="AK202" s="942"/>
      <c r="AL202" s="942"/>
      <c r="AM202" s="942"/>
      <c r="AN202" s="942"/>
      <c r="AO202" s="942"/>
      <c r="AP202" s="942"/>
      <c r="AQ202" s="942"/>
      <c r="AR202" s="942"/>
      <c r="AS202" s="942"/>
      <c r="AT202" s="942"/>
      <c r="AU202" s="942"/>
      <c r="AV202" s="942"/>
      <c r="AW202" s="942"/>
    </row>
    <row r="203" spans="1:49" x14ac:dyDescent="0.15">
      <c r="A203" s="1"/>
      <c r="B203" s="1"/>
      <c r="C203" s="1"/>
      <c r="D203" s="1"/>
      <c r="E203" s="1"/>
      <c r="F203" s="1"/>
      <c r="G203" s="1"/>
      <c r="H203" s="1"/>
      <c r="I203" s="1"/>
      <c r="J203" s="1"/>
      <c r="K203" s="1"/>
      <c r="L203" s="1"/>
      <c r="M203" s="1"/>
      <c r="N203" s="1"/>
      <c r="O203" s="1"/>
      <c r="P203" s="1"/>
      <c r="Q203" s="1"/>
      <c r="R203" s="1"/>
      <c r="S203" s="1"/>
      <c r="T203" s="1"/>
      <c r="U203" s="942"/>
      <c r="V203" s="942"/>
      <c r="W203" s="942"/>
      <c r="X203" s="942"/>
      <c r="Y203" s="942"/>
      <c r="Z203" s="942"/>
      <c r="AA203" s="942"/>
      <c r="AB203" s="942"/>
      <c r="AC203" s="942"/>
      <c r="AD203" s="942"/>
      <c r="AE203" s="942"/>
      <c r="AF203" s="942"/>
      <c r="AG203" s="942"/>
      <c r="AH203" s="942"/>
      <c r="AI203" s="942"/>
      <c r="AJ203" s="942"/>
      <c r="AK203" s="942"/>
      <c r="AL203" s="942"/>
      <c r="AM203" s="942"/>
      <c r="AN203" s="942"/>
      <c r="AO203" s="942"/>
      <c r="AP203" s="942"/>
      <c r="AQ203" s="942"/>
      <c r="AR203" s="942"/>
      <c r="AS203" s="942"/>
      <c r="AT203" s="942"/>
      <c r="AU203" s="942"/>
      <c r="AV203" s="942"/>
      <c r="AW203" s="942"/>
    </row>
    <row r="204" spans="1:49" ht="14" thickBot="1" x14ac:dyDescent="0.2">
      <c r="A204" s="1"/>
      <c r="B204" s="1"/>
      <c r="C204" s="1"/>
      <c r="D204" s="1"/>
      <c r="E204" s="1"/>
      <c r="F204" s="1"/>
      <c r="G204" s="1"/>
      <c r="H204" s="1"/>
      <c r="I204" s="1"/>
      <c r="J204" s="1"/>
      <c r="K204" s="1"/>
      <c r="L204" s="1"/>
      <c r="M204" s="1"/>
      <c r="N204" s="1"/>
      <c r="O204" s="1"/>
      <c r="P204" s="1"/>
      <c r="Q204" s="1"/>
      <c r="R204" s="1"/>
      <c r="S204" s="1"/>
      <c r="T204" s="1"/>
      <c r="U204" s="942"/>
      <c r="V204" s="942"/>
      <c r="W204" s="942"/>
      <c r="X204" s="942"/>
      <c r="Y204" s="942"/>
      <c r="Z204" s="942"/>
      <c r="AA204" s="942"/>
      <c r="AB204" s="942"/>
      <c r="AC204" s="942"/>
      <c r="AD204" s="942"/>
      <c r="AE204" s="942"/>
      <c r="AF204" s="942"/>
      <c r="AG204" s="942"/>
      <c r="AH204" s="942"/>
      <c r="AI204" s="942"/>
      <c r="AJ204" s="942"/>
      <c r="AK204" s="942"/>
      <c r="AL204" s="942"/>
      <c r="AM204" s="942"/>
      <c r="AN204" s="942"/>
      <c r="AO204" s="942"/>
      <c r="AP204" s="942"/>
      <c r="AQ204" s="942"/>
      <c r="AR204" s="942"/>
      <c r="AS204" s="942"/>
      <c r="AT204" s="942"/>
      <c r="AU204" s="942"/>
      <c r="AV204" s="942"/>
      <c r="AW204" s="942"/>
    </row>
    <row r="205" spans="1:49" ht="25" thickTop="1" thickBot="1" x14ac:dyDescent="0.3">
      <c r="A205" s="784"/>
      <c r="B205" s="785"/>
      <c r="C205" s="785"/>
      <c r="D205" s="806" t="s">
        <v>1734</v>
      </c>
      <c r="E205" s="806"/>
      <c r="F205" s="806"/>
      <c r="G205" s="806"/>
      <c r="H205" s="806"/>
      <c r="I205" s="806"/>
      <c r="J205" s="806"/>
      <c r="K205" s="785"/>
      <c r="L205" s="2384" t="s">
        <v>1538</v>
      </c>
      <c r="M205" s="2384"/>
      <c r="N205" s="804"/>
      <c r="O205" s="1"/>
      <c r="P205" s="1"/>
      <c r="Q205" s="1"/>
      <c r="R205" s="1"/>
      <c r="S205" s="1"/>
      <c r="T205" s="1"/>
      <c r="U205" s="942"/>
      <c r="V205" s="942"/>
      <c r="W205" s="942"/>
      <c r="X205" s="942"/>
      <c r="Y205" s="942"/>
      <c r="Z205" s="942"/>
      <c r="AA205" s="942"/>
      <c r="AB205" s="942"/>
      <c r="AC205" s="942"/>
      <c r="AD205" s="942"/>
      <c r="AE205" s="942"/>
      <c r="AF205" s="942"/>
      <c r="AG205" s="942"/>
      <c r="AH205" s="942"/>
      <c r="AI205" s="942"/>
      <c r="AJ205" s="942"/>
      <c r="AK205" s="942"/>
      <c r="AL205" s="942"/>
      <c r="AM205" s="942"/>
      <c r="AN205" s="942"/>
      <c r="AO205" s="942"/>
      <c r="AP205" s="942"/>
      <c r="AQ205" s="942"/>
      <c r="AR205" s="942"/>
      <c r="AS205" s="942"/>
      <c r="AT205" s="942"/>
      <c r="AU205" s="942"/>
      <c r="AV205" s="942"/>
      <c r="AW205" s="942"/>
    </row>
    <row r="206" spans="1:49" ht="16.5" customHeight="1" x14ac:dyDescent="0.15">
      <c r="A206" s="1"/>
      <c r="B206" s="761"/>
      <c r="C206" s="18"/>
      <c r="D206" s="18"/>
      <c r="E206" s="18"/>
      <c r="F206" s="18"/>
      <c r="G206" s="18"/>
      <c r="H206" s="18"/>
      <c r="I206" s="18"/>
      <c r="J206" s="18"/>
      <c r="K206" s="18"/>
      <c r="L206" s="18"/>
      <c r="M206" s="18"/>
      <c r="N206" s="762"/>
      <c r="O206" s="1"/>
      <c r="P206" s="1"/>
      <c r="Q206" s="1"/>
      <c r="R206" s="1"/>
      <c r="S206" s="1"/>
      <c r="T206" s="1"/>
      <c r="U206" s="942"/>
      <c r="V206" s="942"/>
      <c r="W206" s="942"/>
      <c r="X206" s="942"/>
      <c r="Y206" s="942"/>
      <c r="Z206" s="942"/>
      <c r="AA206" s="942"/>
      <c r="AB206" s="942"/>
      <c r="AC206" s="942"/>
      <c r="AD206" s="942"/>
      <c r="AE206" s="942"/>
      <c r="AF206" s="942"/>
      <c r="AG206" s="942"/>
      <c r="AH206" s="942"/>
      <c r="AI206" s="942"/>
      <c r="AJ206" s="942"/>
      <c r="AK206" s="942"/>
      <c r="AL206" s="942"/>
      <c r="AM206" s="942"/>
      <c r="AN206" s="942"/>
      <c r="AO206" s="942"/>
      <c r="AP206" s="942"/>
      <c r="AQ206" s="942"/>
      <c r="AR206" s="942"/>
      <c r="AS206" s="942"/>
      <c r="AT206" s="942"/>
      <c r="AU206" s="942"/>
      <c r="AV206" s="942"/>
      <c r="AW206" s="942"/>
    </row>
    <row r="207" spans="1:49" ht="15" customHeight="1" x14ac:dyDescent="0.2">
      <c r="A207" s="1"/>
      <c r="B207" s="761"/>
      <c r="C207" s="18"/>
      <c r="D207" s="2385" t="s">
        <v>1735</v>
      </c>
      <c r="E207" s="2385"/>
      <c r="F207" s="299">
        <v>800</v>
      </c>
      <c r="G207" s="18"/>
      <c r="H207" s="87"/>
      <c r="I207" s="87"/>
      <c r="J207" s="87"/>
      <c r="K207" s="18"/>
      <c r="L207" s="18"/>
      <c r="M207" s="18"/>
      <c r="N207" s="762"/>
      <c r="O207" s="1"/>
      <c r="P207" s="1"/>
      <c r="Q207" s="1"/>
      <c r="R207" s="1"/>
      <c r="S207" s="1"/>
      <c r="T207" s="1"/>
      <c r="U207" s="942"/>
      <c r="V207" s="942"/>
      <c r="W207" s="942"/>
      <c r="X207" s="942"/>
      <c r="Y207" s="942"/>
      <c r="Z207" s="942"/>
      <c r="AA207" s="942"/>
      <c r="AB207" s="942"/>
      <c r="AC207" s="942"/>
      <c r="AD207" s="942"/>
      <c r="AE207" s="942"/>
      <c r="AF207" s="942"/>
      <c r="AG207" s="942"/>
      <c r="AH207" s="942"/>
      <c r="AI207" s="942"/>
      <c r="AJ207" s="942"/>
      <c r="AK207" s="942"/>
      <c r="AL207" s="942"/>
      <c r="AM207" s="942"/>
      <c r="AN207" s="942"/>
      <c r="AO207" s="942"/>
      <c r="AP207" s="942"/>
      <c r="AQ207" s="942"/>
      <c r="AR207" s="942"/>
      <c r="AS207" s="942"/>
      <c r="AT207" s="942"/>
      <c r="AU207" s="942"/>
      <c r="AV207" s="942"/>
      <c r="AW207" s="942"/>
    </row>
    <row r="208" spans="1:49" ht="16" x14ac:dyDescent="0.2">
      <c r="A208" s="1"/>
      <c r="B208" s="761"/>
      <c r="C208" s="18"/>
      <c r="D208" s="2385" t="s">
        <v>1736</v>
      </c>
      <c r="E208" s="2385"/>
      <c r="F208" s="299">
        <v>3000</v>
      </c>
      <c r="G208" s="18"/>
      <c r="H208" s="87"/>
      <c r="I208" s="87"/>
      <c r="J208" s="87"/>
      <c r="K208" s="18"/>
      <c r="L208" s="18"/>
      <c r="M208" s="18"/>
      <c r="N208" s="762"/>
      <c r="O208" s="1"/>
      <c r="P208" s="1"/>
      <c r="Q208" s="1"/>
      <c r="R208" s="1"/>
      <c r="S208" s="1"/>
      <c r="T208" s="1"/>
      <c r="U208" s="942"/>
      <c r="V208" s="942"/>
      <c r="W208" s="942"/>
      <c r="X208" s="942"/>
      <c r="Y208" s="942"/>
      <c r="Z208" s="942"/>
      <c r="AA208" s="942"/>
      <c r="AB208" s="942"/>
      <c r="AC208" s="942"/>
      <c r="AD208" s="942"/>
      <c r="AE208" s="942"/>
      <c r="AF208" s="942"/>
      <c r="AG208" s="942"/>
      <c r="AH208" s="942"/>
      <c r="AI208" s="942"/>
      <c r="AJ208" s="942"/>
      <c r="AK208" s="942"/>
      <c r="AL208" s="942"/>
      <c r="AM208" s="942"/>
      <c r="AN208" s="942"/>
      <c r="AO208" s="942"/>
      <c r="AP208" s="942"/>
      <c r="AQ208" s="942"/>
      <c r="AR208" s="942"/>
      <c r="AS208" s="942"/>
      <c r="AT208" s="942"/>
      <c r="AU208" s="942"/>
      <c r="AV208" s="942"/>
      <c r="AW208" s="942"/>
    </row>
    <row r="209" spans="1:49" x14ac:dyDescent="0.15">
      <c r="A209" s="1"/>
      <c r="B209" s="761"/>
      <c r="C209" s="18"/>
      <c r="D209" s="18"/>
      <c r="E209" s="18"/>
      <c r="F209" s="18"/>
      <c r="G209" s="18"/>
      <c r="H209" s="18"/>
      <c r="I209" s="18"/>
      <c r="J209" s="18"/>
      <c r="K209" s="18"/>
      <c r="L209" s="18"/>
      <c r="M209" s="18"/>
      <c r="N209" s="762"/>
      <c r="O209" s="1"/>
      <c r="P209" s="1"/>
      <c r="Q209" s="1"/>
      <c r="R209" s="1"/>
      <c r="S209" s="1"/>
      <c r="T209" s="1"/>
      <c r="U209" s="942"/>
      <c r="V209" s="942"/>
      <c r="W209" s="942"/>
      <c r="X209" s="942"/>
      <c r="Y209" s="942"/>
      <c r="Z209" s="942"/>
      <c r="AA209" s="942"/>
      <c r="AB209" s="942"/>
      <c r="AC209" s="942"/>
      <c r="AD209" s="942"/>
      <c r="AE209" s="942"/>
      <c r="AF209" s="942"/>
      <c r="AG209" s="942"/>
      <c r="AH209" s="942"/>
      <c r="AI209" s="942"/>
      <c r="AJ209" s="942"/>
      <c r="AK209" s="942"/>
      <c r="AL209" s="942"/>
      <c r="AM209" s="942"/>
      <c r="AN209" s="942"/>
      <c r="AO209" s="942"/>
      <c r="AP209" s="942"/>
      <c r="AQ209" s="942"/>
      <c r="AR209" s="942"/>
      <c r="AS209" s="942"/>
      <c r="AT209" s="942"/>
      <c r="AU209" s="942"/>
      <c r="AV209" s="942"/>
      <c r="AW209" s="942"/>
    </row>
    <row r="210" spans="1:49" ht="16" x14ac:dyDescent="0.2">
      <c r="A210" s="1"/>
      <c r="B210" s="761"/>
      <c r="C210" s="18"/>
      <c r="D210" s="2385" t="s">
        <v>1737</v>
      </c>
      <c r="E210" s="2385"/>
      <c r="F210" s="809">
        <f>IF(F208=0,0,F213/F208)</f>
        <v>0.73333333333333328</v>
      </c>
      <c r="G210" s="1361" t="s">
        <v>1738</v>
      </c>
      <c r="H210" s="18"/>
      <c r="I210" s="18"/>
      <c r="J210" s="18"/>
      <c r="K210" s="18"/>
      <c r="L210" s="2386" t="s">
        <v>534</v>
      </c>
      <c r="M210" s="2386"/>
      <c r="N210" s="762"/>
      <c r="O210" s="1"/>
      <c r="P210" s="1"/>
      <c r="Q210" s="1"/>
      <c r="R210" s="1"/>
      <c r="S210" s="1"/>
      <c r="T210" s="1"/>
      <c r="U210" s="942"/>
      <c r="V210" s="942"/>
      <c r="W210" s="942"/>
      <c r="X210" s="942"/>
      <c r="Y210" s="942"/>
      <c r="Z210" s="942"/>
      <c r="AA210" s="942"/>
      <c r="AB210" s="942"/>
      <c r="AC210" s="942"/>
      <c r="AD210" s="942"/>
      <c r="AE210" s="942"/>
      <c r="AF210" s="942"/>
      <c r="AG210" s="942"/>
      <c r="AH210" s="942"/>
      <c r="AI210" s="942"/>
      <c r="AJ210" s="942"/>
      <c r="AK210" s="942"/>
      <c r="AL210" s="942"/>
      <c r="AM210" s="942"/>
      <c r="AN210" s="942"/>
      <c r="AO210" s="942"/>
      <c r="AP210" s="942"/>
      <c r="AQ210" s="942"/>
      <c r="AR210" s="942"/>
      <c r="AS210" s="942"/>
      <c r="AT210" s="942"/>
      <c r="AU210" s="942"/>
      <c r="AV210" s="942"/>
      <c r="AW210" s="942"/>
    </row>
    <row r="211" spans="1:49" x14ac:dyDescent="0.15">
      <c r="A211" s="1"/>
      <c r="B211" s="761"/>
      <c r="C211" s="18"/>
      <c r="D211" s="18"/>
      <c r="E211" s="18"/>
      <c r="F211" s="18"/>
      <c r="G211" s="18"/>
      <c r="H211" s="18"/>
      <c r="I211" s="18"/>
      <c r="J211" s="18"/>
      <c r="K211" s="18"/>
      <c r="L211" s="18"/>
      <c r="M211" s="18"/>
      <c r="N211" s="762"/>
      <c r="O211" s="1"/>
      <c r="P211" s="1"/>
      <c r="Q211" s="1"/>
      <c r="R211" s="1"/>
      <c r="S211" s="1"/>
      <c r="T211" s="1"/>
      <c r="U211" s="942"/>
      <c r="V211" s="942"/>
      <c r="W211" s="942"/>
      <c r="X211" s="942"/>
      <c r="Y211" s="942"/>
      <c r="Z211" s="942"/>
      <c r="AA211" s="942"/>
      <c r="AB211" s="942"/>
      <c r="AC211" s="942"/>
      <c r="AD211" s="942"/>
      <c r="AE211" s="942"/>
      <c r="AF211" s="942"/>
      <c r="AG211" s="942"/>
      <c r="AH211" s="942"/>
      <c r="AI211" s="942"/>
      <c r="AJ211" s="942"/>
      <c r="AK211" s="942"/>
      <c r="AL211" s="942"/>
      <c r="AM211" s="942"/>
      <c r="AN211" s="942"/>
      <c r="AO211" s="942"/>
      <c r="AP211" s="942"/>
      <c r="AQ211" s="942"/>
      <c r="AR211" s="942"/>
      <c r="AS211" s="942"/>
      <c r="AT211" s="942"/>
      <c r="AU211" s="942"/>
      <c r="AV211" s="942"/>
      <c r="AW211" s="942"/>
    </row>
    <row r="212" spans="1:49" x14ac:dyDescent="0.15">
      <c r="A212" s="1"/>
      <c r="B212" s="1"/>
      <c r="C212" s="1"/>
      <c r="D212" s="1"/>
      <c r="E212" s="1"/>
      <c r="F212" s="1"/>
      <c r="G212" s="1"/>
      <c r="H212" s="1"/>
      <c r="I212" s="1"/>
      <c r="J212" s="1"/>
      <c r="K212" s="1"/>
      <c r="L212" s="1"/>
      <c r="M212" s="1"/>
      <c r="N212" s="1"/>
      <c r="O212" s="1"/>
      <c r="P212" s="1"/>
      <c r="Q212" s="1"/>
      <c r="R212" s="1"/>
      <c r="S212" s="1"/>
      <c r="T212" s="1"/>
      <c r="U212" s="942"/>
      <c r="V212" s="942"/>
      <c r="W212" s="942"/>
      <c r="X212" s="942"/>
      <c r="Y212" s="942"/>
      <c r="Z212" s="942"/>
      <c r="AA212" s="942"/>
      <c r="AB212" s="942"/>
      <c r="AC212" s="942"/>
      <c r="AD212" s="942"/>
      <c r="AE212" s="942"/>
      <c r="AF212" s="942"/>
      <c r="AG212" s="942"/>
      <c r="AH212" s="942"/>
      <c r="AI212" s="942"/>
      <c r="AJ212" s="942"/>
      <c r="AK212" s="942"/>
      <c r="AL212" s="942"/>
      <c r="AM212" s="942"/>
      <c r="AN212" s="942"/>
      <c r="AO212" s="942"/>
      <c r="AP212" s="942"/>
      <c r="AQ212" s="942"/>
      <c r="AR212" s="942"/>
      <c r="AS212" s="942"/>
      <c r="AT212" s="942"/>
      <c r="AU212" s="942"/>
      <c r="AV212" s="942"/>
      <c r="AW212" s="942"/>
    </row>
    <row r="213" spans="1:49" hidden="1" x14ac:dyDescent="0.15">
      <c r="A213" s="1"/>
      <c r="B213" s="1"/>
      <c r="C213" s="1"/>
      <c r="D213" s="1"/>
      <c r="E213" s="1"/>
      <c r="F213" s="28">
        <f>+F208-F207</f>
        <v>2200</v>
      </c>
      <c r="G213" s="1"/>
      <c r="H213" s="1"/>
      <c r="I213" s="1"/>
      <c r="J213" s="1"/>
      <c r="K213" s="1"/>
      <c r="L213" s="1"/>
      <c r="M213" s="1"/>
      <c r="N213" s="1"/>
      <c r="O213" s="1"/>
      <c r="P213" s="1"/>
      <c r="Q213" s="1"/>
      <c r="R213" s="1"/>
      <c r="S213" s="1"/>
      <c r="T213" s="1"/>
      <c r="U213" s="942"/>
      <c r="V213" s="942"/>
      <c r="W213" s="942"/>
      <c r="X213" s="942"/>
      <c r="Y213" s="942"/>
      <c r="Z213" s="942"/>
      <c r="AA213" s="942"/>
      <c r="AB213" s="942"/>
      <c r="AC213" s="942"/>
      <c r="AD213" s="942"/>
      <c r="AE213" s="942"/>
      <c r="AF213" s="942"/>
      <c r="AG213" s="942"/>
      <c r="AH213" s="942"/>
      <c r="AI213" s="942"/>
      <c r="AJ213" s="942"/>
      <c r="AK213" s="942"/>
      <c r="AL213" s="942"/>
      <c r="AM213" s="942"/>
      <c r="AN213" s="942"/>
      <c r="AO213" s="942"/>
      <c r="AP213" s="942"/>
      <c r="AQ213" s="942"/>
      <c r="AR213" s="942"/>
      <c r="AS213" s="942"/>
      <c r="AT213" s="942"/>
      <c r="AU213" s="942"/>
      <c r="AV213" s="942"/>
      <c r="AW213" s="942"/>
    </row>
    <row r="214" spans="1:49" x14ac:dyDescent="0.15">
      <c r="A214" s="1"/>
      <c r="B214" s="1"/>
      <c r="C214" s="1"/>
      <c r="D214" s="1"/>
      <c r="E214" s="1"/>
      <c r="F214" s="1"/>
      <c r="G214" s="1"/>
      <c r="H214" s="1"/>
      <c r="I214" s="1"/>
      <c r="J214" s="1"/>
      <c r="K214" s="1"/>
      <c r="L214" s="1"/>
      <c r="M214" s="1"/>
      <c r="N214" s="1"/>
      <c r="O214" s="1"/>
      <c r="P214" s="1"/>
      <c r="Q214" s="1"/>
      <c r="R214" s="1"/>
      <c r="S214" s="1"/>
      <c r="T214" s="1"/>
      <c r="U214" s="942"/>
      <c r="V214" s="942"/>
      <c r="W214" s="942"/>
      <c r="X214" s="942"/>
      <c r="Y214" s="942"/>
      <c r="Z214" s="942"/>
      <c r="AA214" s="942"/>
      <c r="AB214" s="942"/>
      <c r="AC214" s="942"/>
      <c r="AD214" s="942"/>
      <c r="AE214" s="942"/>
      <c r="AF214" s="942"/>
      <c r="AG214" s="942"/>
      <c r="AH214" s="942"/>
      <c r="AI214" s="942"/>
      <c r="AJ214" s="942"/>
      <c r="AK214" s="942"/>
      <c r="AL214" s="942"/>
      <c r="AM214" s="942"/>
      <c r="AN214" s="942"/>
      <c r="AO214" s="942"/>
      <c r="AP214" s="942"/>
      <c r="AQ214" s="942"/>
      <c r="AR214" s="942"/>
      <c r="AS214" s="942"/>
      <c r="AT214" s="942"/>
      <c r="AU214" s="942"/>
      <c r="AV214" s="942"/>
      <c r="AW214" s="942"/>
    </row>
    <row r="215" spans="1:49" x14ac:dyDescent="0.15">
      <c r="A215" s="1"/>
      <c r="B215" s="1"/>
      <c r="C215" s="1"/>
      <c r="D215" s="1"/>
      <c r="E215" s="1"/>
      <c r="F215" s="1"/>
      <c r="G215" s="1"/>
      <c r="H215" s="1"/>
      <c r="I215" s="1"/>
      <c r="J215" s="1"/>
      <c r="K215" s="1"/>
      <c r="L215" s="1"/>
      <c r="M215" s="1"/>
      <c r="N215" s="1"/>
      <c r="O215" s="1"/>
      <c r="P215" s="1"/>
      <c r="Q215" s="1"/>
      <c r="R215" s="1"/>
      <c r="S215" s="1"/>
      <c r="T215" s="1"/>
      <c r="U215" s="942"/>
      <c r="V215" s="942"/>
      <c r="W215" s="942"/>
      <c r="X215" s="942"/>
      <c r="Y215" s="942"/>
      <c r="Z215" s="942"/>
      <c r="AA215" s="942"/>
      <c r="AB215" s="942"/>
      <c r="AC215" s="942"/>
      <c r="AD215" s="942"/>
      <c r="AE215" s="942"/>
      <c r="AF215" s="942"/>
      <c r="AG215" s="942"/>
      <c r="AH215" s="942"/>
      <c r="AI215" s="942"/>
      <c r="AJ215" s="942"/>
      <c r="AK215" s="942"/>
      <c r="AL215" s="942"/>
      <c r="AM215" s="942"/>
      <c r="AN215" s="942"/>
      <c r="AO215" s="942"/>
      <c r="AP215" s="942"/>
      <c r="AQ215" s="942"/>
      <c r="AR215" s="942"/>
      <c r="AS215" s="942"/>
      <c r="AT215" s="942"/>
      <c r="AU215" s="942"/>
      <c r="AV215" s="942"/>
      <c r="AW215" s="942"/>
    </row>
    <row r="216" spans="1:49" x14ac:dyDescent="0.15">
      <c r="A216" s="1"/>
      <c r="B216" s="1"/>
      <c r="C216" s="1"/>
      <c r="D216" s="1"/>
      <c r="E216" s="1"/>
      <c r="F216" s="1"/>
      <c r="G216" s="1"/>
      <c r="H216" s="1"/>
      <c r="I216" s="1"/>
      <c r="J216" s="1"/>
      <c r="K216" s="1"/>
      <c r="L216" s="1"/>
      <c r="M216" s="1"/>
      <c r="N216" s="1"/>
      <c r="O216" s="1"/>
      <c r="P216" s="1"/>
      <c r="Q216" s="1"/>
      <c r="R216" s="1"/>
      <c r="S216" s="1"/>
      <c r="T216" s="1"/>
      <c r="U216" s="942"/>
      <c r="V216" s="942"/>
      <c r="W216" s="942"/>
      <c r="X216" s="942"/>
      <c r="Y216" s="942"/>
      <c r="Z216" s="942"/>
      <c r="AA216" s="942"/>
      <c r="AB216" s="942"/>
      <c r="AC216" s="942"/>
      <c r="AD216" s="942"/>
      <c r="AE216" s="942"/>
      <c r="AF216" s="942"/>
      <c r="AG216" s="942"/>
      <c r="AH216" s="942"/>
      <c r="AI216" s="942"/>
      <c r="AJ216" s="942"/>
      <c r="AK216" s="942"/>
      <c r="AL216" s="942"/>
      <c r="AM216" s="942"/>
      <c r="AN216" s="942"/>
      <c r="AO216" s="942"/>
      <c r="AP216" s="942"/>
      <c r="AQ216" s="942"/>
      <c r="AR216" s="942"/>
      <c r="AS216" s="942"/>
      <c r="AT216" s="942"/>
      <c r="AU216" s="942"/>
      <c r="AV216" s="942"/>
      <c r="AW216" s="942"/>
    </row>
    <row r="217" spans="1:49" x14ac:dyDescent="0.15">
      <c r="A217" s="1"/>
      <c r="B217" s="1"/>
      <c r="C217" s="1"/>
      <c r="D217" s="1"/>
      <c r="E217" s="1"/>
      <c r="F217" s="1"/>
      <c r="G217" s="1"/>
      <c r="H217" s="1"/>
      <c r="I217" s="1"/>
      <c r="J217" s="1"/>
      <c r="K217" s="1"/>
      <c r="L217" s="1"/>
      <c r="M217" s="1"/>
      <c r="N217" s="1"/>
      <c r="O217" s="1"/>
      <c r="P217" s="1"/>
      <c r="Q217" s="1"/>
      <c r="R217" s="1"/>
      <c r="S217" s="1"/>
      <c r="T217" s="1"/>
      <c r="U217" s="942"/>
      <c r="V217" s="942"/>
      <c r="W217" s="942"/>
      <c r="X217" s="942"/>
      <c r="Y217" s="942"/>
      <c r="Z217" s="942"/>
      <c r="AA217" s="942"/>
      <c r="AB217" s="942"/>
      <c r="AC217" s="942"/>
      <c r="AD217" s="942"/>
      <c r="AE217" s="942"/>
      <c r="AF217" s="942"/>
      <c r="AG217" s="942"/>
      <c r="AH217" s="942"/>
      <c r="AI217" s="942"/>
      <c r="AJ217" s="942"/>
      <c r="AK217" s="942"/>
      <c r="AL217" s="942"/>
      <c r="AM217" s="942"/>
      <c r="AN217" s="942"/>
      <c r="AO217" s="942"/>
      <c r="AP217" s="942"/>
      <c r="AQ217" s="942"/>
      <c r="AR217" s="942"/>
      <c r="AS217" s="942"/>
      <c r="AT217" s="942"/>
      <c r="AU217" s="942"/>
      <c r="AV217" s="942"/>
      <c r="AW217" s="942"/>
    </row>
    <row r="218" spans="1:49" x14ac:dyDescent="0.15">
      <c r="A218" s="1"/>
      <c r="B218" s="1"/>
      <c r="C218" s="1"/>
      <c r="D218" s="1"/>
      <c r="E218" s="1"/>
      <c r="F218" s="1"/>
      <c r="G218" s="1"/>
      <c r="H218" s="1"/>
      <c r="I218" s="1"/>
      <c r="J218" s="1"/>
      <c r="K218" s="1"/>
      <c r="L218" s="1"/>
      <c r="M218" s="1"/>
      <c r="N218" s="1"/>
      <c r="O218" s="1"/>
      <c r="P218" s="1"/>
      <c r="Q218" s="1"/>
      <c r="R218" s="1"/>
      <c r="S218" s="1"/>
      <c r="T218" s="1"/>
      <c r="U218" s="942"/>
      <c r="V218" s="942"/>
      <c r="W218" s="942"/>
      <c r="X218" s="942"/>
      <c r="Y218" s="942"/>
      <c r="Z218" s="942"/>
      <c r="AA218" s="942"/>
      <c r="AB218" s="942"/>
      <c r="AC218" s="942"/>
      <c r="AD218" s="942"/>
      <c r="AE218" s="942"/>
      <c r="AF218" s="942"/>
      <c r="AG218" s="942"/>
      <c r="AH218" s="942"/>
      <c r="AI218" s="942"/>
      <c r="AJ218" s="942"/>
      <c r="AK218" s="942"/>
      <c r="AL218" s="942"/>
      <c r="AM218" s="942"/>
      <c r="AN218" s="942"/>
      <c r="AO218" s="942"/>
      <c r="AP218" s="942"/>
      <c r="AQ218" s="942"/>
      <c r="AR218" s="942"/>
      <c r="AS218" s="942"/>
      <c r="AT218" s="942"/>
      <c r="AU218" s="942"/>
      <c r="AV218" s="942"/>
      <c r="AW218" s="942"/>
    </row>
    <row r="219" spans="1:49" x14ac:dyDescent="0.15">
      <c r="A219" s="1"/>
      <c r="B219" s="1"/>
      <c r="C219" s="1"/>
      <c r="D219" s="1"/>
      <c r="E219" s="1"/>
      <c r="F219" s="1"/>
      <c r="G219" s="1"/>
      <c r="H219" s="1"/>
      <c r="I219" s="1"/>
      <c r="J219" s="1"/>
      <c r="K219" s="1"/>
      <c r="L219" s="1"/>
      <c r="M219" s="1"/>
      <c r="N219" s="1"/>
      <c r="O219" s="1"/>
      <c r="P219" s="1"/>
      <c r="Q219" s="1"/>
      <c r="R219" s="1"/>
      <c r="S219" s="1"/>
      <c r="T219" s="1"/>
      <c r="U219" s="942"/>
      <c r="V219" s="942"/>
      <c r="W219" s="942"/>
      <c r="X219" s="942"/>
      <c r="Y219" s="942"/>
      <c r="Z219" s="942"/>
      <c r="AA219" s="942"/>
      <c r="AB219" s="942"/>
      <c r="AC219" s="942"/>
      <c r="AD219" s="942"/>
      <c r="AE219" s="942"/>
      <c r="AF219" s="942"/>
      <c r="AG219" s="942"/>
      <c r="AH219" s="942"/>
      <c r="AI219" s="942"/>
      <c r="AJ219" s="942"/>
      <c r="AK219" s="942"/>
      <c r="AL219" s="942"/>
      <c r="AM219" s="942"/>
      <c r="AN219" s="942"/>
      <c r="AO219" s="942"/>
      <c r="AP219" s="942"/>
      <c r="AQ219" s="942"/>
      <c r="AR219" s="942"/>
      <c r="AS219" s="942"/>
      <c r="AT219" s="942"/>
      <c r="AU219" s="942"/>
      <c r="AV219" s="942"/>
      <c r="AW219" s="942"/>
    </row>
    <row r="220" spans="1:49" x14ac:dyDescent="0.15">
      <c r="A220" s="1"/>
      <c r="B220" s="1"/>
      <c r="C220" s="1"/>
      <c r="D220" s="1"/>
      <c r="E220" s="1"/>
      <c r="F220" s="1"/>
      <c r="G220" s="1"/>
      <c r="H220" s="1"/>
      <c r="I220" s="1"/>
      <c r="J220" s="1"/>
      <c r="K220" s="1"/>
      <c r="L220" s="1"/>
      <c r="M220" s="1"/>
      <c r="N220" s="1"/>
      <c r="O220" s="1"/>
      <c r="P220" s="1"/>
      <c r="Q220" s="1"/>
      <c r="R220" s="1"/>
      <c r="S220" s="1"/>
      <c r="T220" s="1"/>
      <c r="U220" s="942"/>
      <c r="V220" s="942"/>
      <c r="W220" s="942"/>
      <c r="X220" s="942"/>
      <c r="Y220" s="942"/>
      <c r="Z220" s="942"/>
      <c r="AA220" s="942"/>
      <c r="AB220" s="942"/>
      <c r="AC220" s="942"/>
      <c r="AD220" s="942"/>
      <c r="AE220" s="942"/>
      <c r="AF220" s="942"/>
      <c r="AG220" s="942"/>
      <c r="AH220" s="942"/>
      <c r="AI220" s="942"/>
      <c r="AJ220" s="942"/>
      <c r="AK220" s="942"/>
      <c r="AL220" s="942"/>
      <c r="AM220" s="942"/>
      <c r="AN220" s="942"/>
      <c r="AO220" s="942"/>
      <c r="AP220" s="942"/>
      <c r="AQ220" s="942"/>
      <c r="AR220" s="942"/>
      <c r="AS220" s="942"/>
      <c r="AT220" s="942"/>
      <c r="AU220" s="942"/>
      <c r="AV220" s="942"/>
      <c r="AW220" s="942"/>
    </row>
    <row r="221" spans="1:49" x14ac:dyDescent="0.15">
      <c r="A221" s="1"/>
      <c r="B221" s="1"/>
      <c r="C221" s="1"/>
      <c r="D221" s="1"/>
      <c r="E221" s="1"/>
      <c r="F221" s="1"/>
      <c r="G221" s="1"/>
      <c r="H221" s="1"/>
      <c r="I221" s="1"/>
      <c r="J221" s="1"/>
      <c r="K221" s="1"/>
      <c r="L221" s="1"/>
      <c r="M221" s="1"/>
      <c r="N221" s="1"/>
      <c r="O221" s="1"/>
      <c r="P221" s="1"/>
      <c r="Q221" s="1"/>
      <c r="R221" s="1"/>
      <c r="S221" s="1"/>
      <c r="T221" s="1"/>
      <c r="U221" s="942"/>
      <c r="V221" s="942"/>
      <c r="W221" s="942"/>
      <c r="X221" s="942"/>
      <c r="Y221" s="942"/>
      <c r="Z221" s="942"/>
      <c r="AA221" s="942"/>
      <c r="AB221" s="942"/>
      <c r="AC221" s="942"/>
      <c r="AD221" s="942"/>
      <c r="AE221" s="942"/>
      <c r="AF221" s="942"/>
      <c r="AG221" s="942"/>
      <c r="AH221" s="942"/>
      <c r="AI221" s="942"/>
      <c r="AJ221" s="942"/>
      <c r="AK221" s="942"/>
      <c r="AL221" s="942"/>
      <c r="AM221" s="942"/>
      <c r="AN221" s="942"/>
      <c r="AO221" s="942"/>
      <c r="AP221" s="942"/>
      <c r="AQ221" s="942"/>
      <c r="AR221" s="942"/>
      <c r="AS221" s="942"/>
      <c r="AT221" s="942"/>
      <c r="AU221" s="942"/>
      <c r="AV221" s="942"/>
      <c r="AW221" s="942"/>
    </row>
    <row r="222" spans="1:49" x14ac:dyDescent="0.15">
      <c r="A222" s="1"/>
      <c r="B222" s="1"/>
      <c r="C222" s="1"/>
      <c r="D222" s="1"/>
      <c r="E222" s="1"/>
      <c r="F222" s="1"/>
      <c r="G222" s="1"/>
      <c r="H222" s="1"/>
      <c r="I222" s="1"/>
      <c r="J222" s="1"/>
      <c r="K222" s="1"/>
      <c r="L222" s="1"/>
      <c r="M222" s="1"/>
      <c r="N222" s="1"/>
      <c r="O222" s="1"/>
      <c r="P222" s="1"/>
      <c r="Q222" s="1"/>
      <c r="R222" s="1"/>
      <c r="S222" s="1"/>
      <c r="T222" s="1"/>
      <c r="U222" s="942"/>
      <c r="V222" s="942"/>
      <c r="W222" s="942"/>
      <c r="X222" s="942"/>
      <c r="Y222" s="942"/>
      <c r="Z222" s="942"/>
      <c r="AA222" s="942"/>
      <c r="AB222" s="942"/>
      <c r="AC222" s="942"/>
      <c r="AD222" s="942"/>
      <c r="AE222" s="942"/>
      <c r="AF222" s="942"/>
      <c r="AG222" s="942"/>
      <c r="AH222" s="942"/>
      <c r="AI222" s="942"/>
      <c r="AJ222" s="942"/>
      <c r="AK222" s="942"/>
      <c r="AL222" s="942"/>
      <c r="AM222" s="942"/>
      <c r="AN222" s="942"/>
      <c r="AO222" s="942"/>
      <c r="AP222" s="942"/>
      <c r="AQ222" s="942"/>
      <c r="AR222" s="942"/>
      <c r="AS222" s="942"/>
      <c r="AT222" s="942"/>
      <c r="AU222" s="942"/>
      <c r="AV222" s="942"/>
      <c r="AW222" s="942"/>
    </row>
    <row r="223" spans="1:49" x14ac:dyDescent="0.15">
      <c r="A223" s="1"/>
      <c r="B223" s="1"/>
      <c r="C223" s="1"/>
      <c r="D223" s="1"/>
      <c r="E223" s="1"/>
      <c r="F223" s="1"/>
      <c r="G223" s="1"/>
      <c r="H223" s="1"/>
      <c r="I223" s="1"/>
      <c r="J223" s="1"/>
      <c r="K223" s="1"/>
      <c r="L223" s="1"/>
      <c r="M223" s="1"/>
      <c r="N223" s="1"/>
      <c r="O223" s="1"/>
      <c r="P223" s="1"/>
      <c r="Q223" s="1"/>
      <c r="R223" s="1"/>
      <c r="S223" s="1"/>
      <c r="T223" s="1"/>
      <c r="U223" s="942"/>
      <c r="V223" s="942"/>
      <c r="W223" s="942"/>
      <c r="X223" s="942"/>
      <c r="Y223" s="942"/>
      <c r="Z223" s="942"/>
      <c r="AA223" s="942"/>
      <c r="AB223" s="942"/>
      <c r="AC223" s="942"/>
      <c r="AD223" s="942"/>
      <c r="AE223" s="942"/>
      <c r="AF223" s="942"/>
      <c r="AG223" s="942"/>
      <c r="AH223" s="942"/>
      <c r="AI223" s="942"/>
      <c r="AJ223" s="942"/>
      <c r="AK223" s="942"/>
      <c r="AL223" s="942"/>
      <c r="AM223" s="942"/>
      <c r="AN223" s="942"/>
      <c r="AO223" s="942"/>
      <c r="AP223" s="942"/>
      <c r="AQ223" s="942"/>
      <c r="AR223" s="942"/>
      <c r="AS223" s="942"/>
      <c r="AT223" s="942"/>
      <c r="AU223" s="942"/>
      <c r="AV223" s="942"/>
      <c r="AW223" s="942"/>
    </row>
    <row r="224" spans="1:49" x14ac:dyDescent="0.15">
      <c r="A224" s="1"/>
      <c r="B224" s="1"/>
      <c r="C224" s="1"/>
      <c r="D224" s="1"/>
      <c r="E224" s="1"/>
      <c r="F224" s="1"/>
      <c r="G224" s="1"/>
      <c r="H224" s="1"/>
      <c r="I224" s="1"/>
      <c r="J224" s="1"/>
      <c r="K224" s="1"/>
      <c r="L224" s="1"/>
      <c r="M224" s="1"/>
      <c r="N224" s="1"/>
      <c r="O224" s="1"/>
      <c r="P224" s="1"/>
      <c r="Q224" s="1"/>
      <c r="R224" s="1"/>
      <c r="S224" s="1"/>
      <c r="T224" s="1"/>
      <c r="U224" s="942"/>
      <c r="V224" s="942"/>
      <c r="W224" s="942"/>
      <c r="X224" s="942"/>
      <c r="Y224" s="942"/>
      <c r="Z224" s="942"/>
      <c r="AA224" s="942"/>
      <c r="AB224" s="942"/>
      <c r="AC224" s="942"/>
      <c r="AD224" s="942"/>
      <c r="AE224" s="942"/>
      <c r="AF224" s="942"/>
      <c r="AG224" s="942"/>
      <c r="AH224" s="942"/>
      <c r="AI224" s="942"/>
      <c r="AJ224" s="942"/>
      <c r="AK224" s="942"/>
      <c r="AL224" s="942"/>
      <c r="AM224" s="942"/>
      <c r="AN224" s="942"/>
      <c r="AO224" s="942"/>
      <c r="AP224" s="942"/>
      <c r="AQ224" s="942"/>
      <c r="AR224" s="942"/>
      <c r="AS224" s="942"/>
      <c r="AT224" s="942"/>
      <c r="AU224" s="942"/>
      <c r="AV224" s="942"/>
      <c r="AW224" s="942"/>
    </row>
    <row r="225" spans="1:49" x14ac:dyDescent="0.15">
      <c r="A225" s="1"/>
      <c r="B225" s="1"/>
      <c r="C225" s="1"/>
      <c r="D225" s="1"/>
      <c r="E225" s="1"/>
      <c r="F225" s="1"/>
      <c r="G225" s="1"/>
      <c r="H225" s="1"/>
      <c r="I225" s="1"/>
      <c r="J225" s="1"/>
      <c r="K225" s="1"/>
      <c r="L225" s="1"/>
      <c r="M225" s="1"/>
      <c r="N225" s="1"/>
      <c r="O225" s="1"/>
      <c r="P225" s="1"/>
      <c r="Q225" s="1"/>
      <c r="R225" s="1"/>
      <c r="S225" s="1"/>
      <c r="T225" s="1"/>
      <c r="U225" s="942"/>
      <c r="V225" s="942"/>
      <c r="W225" s="942"/>
      <c r="X225" s="942"/>
      <c r="Y225" s="942"/>
      <c r="Z225" s="942"/>
      <c r="AA225" s="942"/>
      <c r="AB225" s="942"/>
      <c r="AC225" s="942"/>
      <c r="AD225" s="942"/>
      <c r="AE225" s="942"/>
      <c r="AF225" s="942"/>
      <c r="AG225" s="942"/>
      <c r="AH225" s="942"/>
      <c r="AI225" s="942"/>
      <c r="AJ225" s="942"/>
      <c r="AK225" s="942"/>
      <c r="AL225" s="942"/>
      <c r="AM225" s="942"/>
      <c r="AN225" s="942"/>
      <c r="AO225" s="942"/>
      <c r="AP225" s="942"/>
      <c r="AQ225" s="942"/>
      <c r="AR225" s="942"/>
      <c r="AS225" s="942"/>
      <c r="AT225" s="942"/>
      <c r="AU225" s="942"/>
      <c r="AV225" s="942"/>
      <c r="AW225" s="942"/>
    </row>
    <row r="226" spans="1:49" x14ac:dyDescent="0.15">
      <c r="A226" s="1"/>
      <c r="B226" s="1"/>
      <c r="C226" s="1"/>
      <c r="D226" s="1"/>
      <c r="E226" s="1"/>
      <c r="F226" s="1"/>
      <c r="G226" s="1"/>
      <c r="H226" s="1"/>
      <c r="I226" s="1"/>
      <c r="J226" s="1"/>
      <c r="K226" s="1"/>
      <c r="L226" s="1"/>
      <c r="M226" s="1"/>
      <c r="N226" s="1"/>
      <c r="O226" s="1"/>
      <c r="P226" s="1"/>
      <c r="Q226" s="1"/>
      <c r="R226" s="1"/>
      <c r="S226" s="1"/>
      <c r="T226" s="1"/>
      <c r="U226" s="942"/>
      <c r="V226" s="942"/>
      <c r="W226" s="942"/>
      <c r="X226" s="942"/>
      <c r="Y226" s="942"/>
      <c r="Z226" s="942"/>
      <c r="AA226" s="942"/>
      <c r="AB226" s="942"/>
      <c r="AC226" s="942"/>
      <c r="AD226" s="942"/>
      <c r="AE226" s="942"/>
      <c r="AF226" s="942"/>
      <c r="AG226" s="942"/>
      <c r="AH226" s="942"/>
      <c r="AI226" s="942"/>
      <c r="AJ226" s="942"/>
      <c r="AK226" s="942"/>
      <c r="AL226" s="942"/>
      <c r="AM226" s="942"/>
      <c r="AN226" s="942"/>
      <c r="AO226" s="942"/>
      <c r="AP226" s="942"/>
      <c r="AQ226" s="942"/>
      <c r="AR226" s="942"/>
      <c r="AS226" s="942"/>
      <c r="AT226" s="942"/>
      <c r="AU226" s="942"/>
      <c r="AV226" s="942"/>
      <c r="AW226" s="942"/>
    </row>
    <row r="227" spans="1:49" x14ac:dyDescent="0.15">
      <c r="A227" s="1"/>
      <c r="B227" s="1"/>
      <c r="C227" s="1"/>
      <c r="D227" s="1"/>
      <c r="E227" s="1"/>
      <c r="F227" s="1"/>
      <c r="G227" s="1"/>
      <c r="H227" s="1"/>
      <c r="I227" s="1"/>
      <c r="J227" s="1"/>
      <c r="K227" s="1"/>
      <c r="L227" s="1"/>
      <c r="M227" s="1"/>
      <c r="N227" s="1"/>
      <c r="O227" s="1"/>
      <c r="P227" s="1"/>
      <c r="Q227" s="1"/>
      <c r="R227" s="1"/>
      <c r="S227" s="1"/>
      <c r="T227" s="1"/>
      <c r="U227" s="942"/>
      <c r="V227" s="942"/>
      <c r="W227" s="942"/>
      <c r="X227" s="942"/>
      <c r="Y227" s="942"/>
      <c r="Z227" s="942"/>
      <c r="AA227" s="942"/>
      <c r="AB227" s="942"/>
      <c r="AC227" s="942"/>
      <c r="AD227" s="942"/>
      <c r="AE227" s="942"/>
      <c r="AF227" s="942"/>
      <c r="AG227" s="942"/>
      <c r="AH227" s="942"/>
      <c r="AI227" s="942"/>
      <c r="AJ227" s="942"/>
      <c r="AK227" s="942"/>
      <c r="AL227" s="942"/>
      <c r="AM227" s="942"/>
      <c r="AN227" s="942"/>
      <c r="AO227" s="942"/>
      <c r="AP227" s="942"/>
      <c r="AQ227" s="942"/>
      <c r="AR227" s="942"/>
      <c r="AS227" s="942"/>
      <c r="AT227" s="942"/>
      <c r="AU227" s="942"/>
      <c r="AV227" s="942"/>
      <c r="AW227" s="942"/>
    </row>
    <row r="228" spans="1:49" x14ac:dyDescent="0.15">
      <c r="A228" s="1"/>
      <c r="B228" s="1"/>
      <c r="C228" s="1"/>
      <c r="D228" s="1"/>
      <c r="E228" s="1"/>
      <c r="F228" s="1"/>
      <c r="G228" s="1"/>
      <c r="H228" s="1"/>
      <c r="I228" s="1"/>
      <c r="J228" s="1"/>
      <c r="K228" s="1"/>
      <c r="L228" s="1"/>
      <c r="M228" s="1"/>
      <c r="N228" s="1"/>
      <c r="O228" s="1"/>
      <c r="P228" s="1"/>
      <c r="Q228" s="1"/>
      <c r="R228" s="1"/>
      <c r="S228" s="1"/>
      <c r="T228" s="1"/>
      <c r="U228" s="942"/>
      <c r="V228" s="942"/>
      <c r="W228" s="942"/>
      <c r="X228" s="942"/>
      <c r="Y228" s="942"/>
      <c r="Z228" s="942"/>
      <c r="AA228" s="942"/>
      <c r="AB228" s="942"/>
      <c r="AC228" s="942"/>
      <c r="AD228" s="942"/>
      <c r="AE228" s="942"/>
      <c r="AF228" s="942"/>
      <c r="AG228" s="942"/>
      <c r="AH228" s="942"/>
      <c r="AI228" s="942"/>
      <c r="AJ228" s="942"/>
      <c r="AK228" s="942"/>
      <c r="AL228" s="942"/>
      <c r="AM228" s="942"/>
      <c r="AN228" s="942"/>
      <c r="AO228" s="942"/>
      <c r="AP228" s="942"/>
      <c r="AQ228" s="942"/>
      <c r="AR228" s="942"/>
      <c r="AS228" s="942"/>
      <c r="AT228" s="942"/>
      <c r="AU228" s="942"/>
      <c r="AV228" s="942"/>
      <c r="AW228" s="942"/>
    </row>
    <row r="229" spans="1:49" x14ac:dyDescent="0.15">
      <c r="A229" s="1"/>
      <c r="B229" s="1"/>
      <c r="C229" s="1"/>
      <c r="D229" s="1"/>
      <c r="E229" s="1"/>
      <c r="F229" s="1"/>
      <c r="G229" s="1"/>
      <c r="H229" s="1"/>
      <c r="I229" s="1"/>
      <c r="J229" s="1"/>
      <c r="K229" s="1"/>
      <c r="L229" s="1"/>
      <c r="M229" s="1"/>
      <c r="N229" s="1"/>
      <c r="O229" s="1"/>
      <c r="P229" s="1"/>
      <c r="Q229" s="1"/>
      <c r="R229" s="1"/>
      <c r="S229" s="1"/>
      <c r="T229" s="1"/>
      <c r="U229" s="942"/>
      <c r="V229" s="942"/>
      <c r="W229" s="942"/>
      <c r="X229" s="942"/>
      <c r="Y229" s="942"/>
      <c r="Z229" s="942"/>
      <c r="AA229" s="942"/>
      <c r="AB229" s="942"/>
      <c r="AC229" s="942"/>
      <c r="AD229" s="942"/>
      <c r="AE229" s="942"/>
      <c r="AF229" s="942"/>
      <c r="AG229" s="942"/>
      <c r="AH229" s="942"/>
      <c r="AI229" s="942"/>
      <c r="AJ229" s="942"/>
      <c r="AK229" s="942"/>
      <c r="AL229" s="942"/>
      <c r="AM229" s="942"/>
      <c r="AN229" s="942"/>
      <c r="AO229" s="942"/>
      <c r="AP229" s="942"/>
      <c r="AQ229" s="942"/>
      <c r="AR229" s="942"/>
      <c r="AS229" s="942"/>
      <c r="AT229" s="942"/>
      <c r="AU229" s="942"/>
      <c r="AV229" s="942"/>
      <c r="AW229" s="942"/>
    </row>
    <row r="230" spans="1:49" x14ac:dyDescent="0.15">
      <c r="A230" s="1"/>
      <c r="B230" s="1"/>
      <c r="C230" s="1"/>
      <c r="D230" s="1"/>
      <c r="E230" s="1"/>
      <c r="F230" s="1"/>
      <c r="G230" s="1"/>
      <c r="H230" s="1"/>
      <c r="I230" s="1"/>
      <c r="J230" s="1"/>
      <c r="K230" s="1"/>
      <c r="L230" s="1"/>
      <c r="M230" s="1"/>
      <c r="N230" s="1"/>
      <c r="O230" s="1"/>
      <c r="P230" s="1"/>
      <c r="Q230" s="1"/>
      <c r="R230" s="1"/>
      <c r="S230" s="1"/>
      <c r="T230" s="1"/>
      <c r="U230" s="942"/>
      <c r="V230" s="942"/>
      <c r="W230" s="942"/>
      <c r="X230" s="942"/>
      <c r="Y230" s="942"/>
      <c r="Z230" s="942"/>
      <c r="AA230" s="942"/>
      <c r="AB230" s="942"/>
      <c r="AC230" s="942"/>
      <c r="AD230" s="942"/>
      <c r="AE230" s="942"/>
      <c r="AF230" s="942"/>
      <c r="AG230" s="942"/>
      <c r="AH230" s="942"/>
      <c r="AI230" s="942"/>
      <c r="AJ230" s="942"/>
      <c r="AK230" s="942"/>
      <c r="AL230" s="942"/>
      <c r="AM230" s="942"/>
      <c r="AN230" s="942"/>
      <c r="AO230" s="942"/>
      <c r="AP230" s="942"/>
      <c r="AQ230" s="942"/>
      <c r="AR230" s="942"/>
      <c r="AS230" s="942"/>
      <c r="AT230" s="942"/>
      <c r="AU230" s="942"/>
      <c r="AV230" s="942"/>
      <c r="AW230" s="942"/>
    </row>
    <row r="231" spans="1:49" x14ac:dyDescent="0.15">
      <c r="A231" s="1"/>
      <c r="B231" s="1"/>
      <c r="C231" s="1"/>
      <c r="D231" s="1"/>
      <c r="E231" s="1"/>
      <c r="F231" s="1"/>
      <c r="G231" s="1"/>
      <c r="H231" s="1"/>
      <c r="I231" s="1"/>
      <c r="J231" s="1"/>
      <c r="K231" s="1"/>
      <c r="L231" s="1"/>
      <c r="M231" s="1"/>
      <c r="N231" s="1"/>
      <c r="O231" s="1"/>
      <c r="P231" s="1"/>
      <c r="Q231" s="1"/>
      <c r="R231" s="1"/>
      <c r="S231" s="1"/>
      <c r="T231" s="1"/>
      <c r="U231" s="942"/>
      <c r="V231" s="942"/>
      <c r="W231" s="942"/>
      <c r="X231" s="942"/>
      <c r="Y231" s="942"/>
      <c r="Z231" s="942"/>
      <c r="AA231" s="942"/>
      <c r="AB231" s="942"/>
      <c r="AC231" s="942"/>
      <c r="AD231" s="942"/>
      <c r="AE231" s="942"/>
      <c r="AF231" s="942"/>
      <c r="AG231" s="942"/>
      <c r="AH231" s="942"/>
      <c r="AI231" s="942"/>
      <c r="AJ231" s="942"/>
      <c r="AK231" s="942"/>
      <c r="AL231" s="942"/>
      <c r="AM231" s="942"/>
      <c r="AN231" s="942"/>
      <c r="AO231" s="942"/>
      <c r="AP231" s="942"/>
      <c r="AQ231" s="942"/>
      <c r="AR231" s="942"/>
      <c r="AS231" s="942"/>
      <c r="AT231" s="942"/>
      <c r="AU231" s="942"/>
      <c r="AV231" s="942"/>
      <c r="AW231" s="942"/>
    </row>
    <row r="232" spans="1:49" x14ac:dyDescent="0.15">
      <c r="A232" s="1"/>
      <c r="B232" s="1"/>
      <c r="C232" s="1"/>
      <c r="D232" s="1"/>
      <c r="E232" s="1"/>
      <c r="F232" s="1"/>
      <c r="G232" s="1"/>
      <c r="H232" s="1"/>
      <c r="I232" s="1"/>
      <c r="J232" s="1"/>
      <c r="K232" s="1"/>
      <c r="L232" s="1"/>
      <c r="M232" s="1"/>
      <c r="N232" s="1"/>
      <c r="O232" s="1"/>
      <c r="P232" s="1"/>
      <c r="Q232" s="1"/>
      <c r="R232" s="1"/>
      <c r="S232" s="1"/>
      <c r="T232" s="1"/>
      <c r="U232" s="942"/>
      <c r="V232" s="942"/>
      <c r="W232" s="942"/>
      <c r="X232" s="942"/>
      <c r="Y232" s="942"/>
      <c r="Z232" s="942"/>
      <c r="AA232" s="942"/>
      <c r="AB232" s="942"/>
      <c r="AC232" s="942"/>
      <c r="AD232" s="942"/>
      <c r="AE232" s="942"/>
      <c r="AF232" s="942"/>
      <c r="AG232" s="942"/>
      <c r="AH232" s="942"/>
      <c r="AI232" s="942"/>
      <c r="AJ232" s="942"/>
      <c r="AK232" s="942"/>
      <c r="AL232" s="942"/>
      <c r="AM232" s="942"/>
      <c r="AN232" s="942"/>
      <c r="AO232" s="942"/>
      <c r="AP232" s="942"/>
      <c r="AQ232" s="942"/>
      <c r="AR232" s="942"/>
      <c r="AS232" s="942"/>
      <c r="AT232" s="942"/>
      <c r="AU232" s="942"/>
      <c r="AV232" s="942"/>
      <c r="AW232" s="942"/>
    </row>
    <row r="233" spans="1:49" x14ac:dyDescent="0.15">
      <c r="A233" s="1"/>
      <c r="B233" s="1"/>
      <c r="C233" s="1"/>
      <c r="D233" s="1"/>
      <c r="E233" s="1"/>
      <c r="F233" s="1"/>
      <c r="G233" s="1"/>
      <c r="H233" s="1"/>
      <c r="I233" s="1"/>
      <c r="J233" s="1"/>
      <c r="K233" s="1"/>
      <c r="L233" s="1"/>
      <c r="M233" s="1"/>
      <c r="N233" s="1"/>
      <c r="O233" s="1"/>
      <c r="P233" s="1"/>
      <c r="Q233" s="1"/>
      <c r="R233" s="1"/>
      <c r="S233" s="1"/>
      <c r="T233" s="1"/>
      <c r="U233" s="942"/>
      <c r="V233" s="942"/>
      <c r="W233" s="942"/>
      <c r="X233" s="942"/>
      <c r="Y233" s="942"/>
      <c r="Z233" s="942"/>
      <c r="AA233" s="942"/>
      <c r="AB233" s="942"/>
      <c r="AC233" s="942"/>
      <c r="AD233" s="942"/>
      <c r="AE233" s="942"/>
      <c r="AF233" s="942"/>
      <c r="AG233" s="942"/>
      <c r="AH233" s="942"/>
      <c r="AI233" s="942"/>
      <c r="AJ233" s="942"/>
      <c r="AK233" s="942"/>
      <c r="AL233" s="942"/>
      <c r="AM233" s="942"/>
      <c r="AN233" s="942"/>
      <c r="AO233" s="942"/>
      <c r="AP233" s="942"/>
      <c r="AQ233" s="942"/>
      <c r="AR233" s="942"/>
      <c r="AS233" s="942"/>
      <c r="AT233" s="942"/>
      <c r="AU233" s="942"/>
      <c r="AV233" s="942"/>
      <c r="AW233" s="942"/>
    </row>
    <row r="234" spans="1:49" x14ac:dyDescent="0.15">
      <c r="A234" s="1"/>
      <c r="B234" s="1"/>
      <c r="C234" s="1"/>
      <c r="D234" s="1"/>
      <c r="E234" s="1"/>
      <c r="F234" s="1"/>
      <c r="G234" s="1"/>
      <c r="H234" s="1"/>
      <c r="I234" s="1"/>
      <c r="J234" s="1"/>
      <c r="K234" s="1"/>
      <c r="L234" s="1"/>
      <c r="M234" s="1"/>
      <c r="N234" s="1"/>
      <c r="O234" s="1"/>
      <c r="P234" s="1"/>
      <c r="Q234" s="1"/>
      <c r="R234" s="1"/>
      <c r="S234" s="1"/>
      <c r="T234" s="1"/>
      <c r="U234" s="942"/>
      <c r="V234" s="942"/>
      <c r="W234" s="942"/>
      <c r="X234" s="942"/>
      <c r="Y234" s="942"/>
      <c r="Z234" s="942"/>
      <c r="AA234" s="942"/>
      <c r="AB234" s="942"/>
      <c r="AC234" s="942"/>
      <c r="AD234" s="942"/>
      <c r="AE234" s="942"/>
      <c r="AF234" s="942"/>
      <c r="AG234" s="942"/>
      <c r="AH234" s="942"/>
      <c r="AI234" s="942"/>
      <c r="AJ234" s="942"/>
      <c r="AK234" s="942"/>
      <c r="AL234" s="942"/>
      <c r="AM234" s="942"/>
      <c r="AN234" s="942"/>
      <c r="AO234" s="942"/>
      <c r="AP234" s="942"/>
      <c r="AQ234" s="942"/>
      <c r="AR234" s="942"/>
      <c r="AS234" s="942"/>
      <c r="AT234" s="942"/>
      <c r="AU234" s="942"/>
      <c r="AV234" s="942"/>
      <c r="AW234" s="942"/>
    </row>
    <row r="235" spans="1:49" x14ac:dyDescent="0.15">
      <c r="A235" s="1"/>
      <c r="B235" s="1"/>
      <c r="C235" s="1"/>
      <c r="D235" s="1"/>
      <c r="E235" s="1"/>
      <c r="F235" s="1"/>
      <c r="G235" s="1"/>
      <c r="H235" s="1"/>
      <c r="I235" s="1"/>
      <c r="J235" s="1"/>
      <c r="K235" s="1"/>
      <c r="L235" s="1"/>
      <c r="M235" s="1"/>
      <c r="N235" s="1"/>
      <c r="O235" s="1"/>
      <c r="P235" s="1"/>
      <c r="Q235" s="1"/>
      <c r="R235" s="1"/>
      <c r="S235" s="1"/>
      <c r="T235" s="1"/>
      <c r="U235" s="942"/>
      <c r="V235" s="942"/>
      <c r="W235" s="942"/>
      <c r="X235" s="942"/>
      <c r="Y235" s="942"/>
      <c r="Z235" s="942"/>
      <c r="AA235" s="942"/>
      <c r="AB235" s="942"/>
      <c r="AC235" s="942"/>
      <c r="AD235" s="942"/>
      <c r="AE235" s="942"/>
      <c r="AF235" s="942"/>
      <c r="AG235" s="942"/>
      <c r="AH235" s="942"/>
      <c r="AI235" s="942"/>
      <c r="AJ235" s="942"/>
      <c r="AK235" s="942"/>
      <c r="AL235" s="942"/>
      <c r="AM235" s="942"/>
      <c r="AN235" s="942"/>
      <c r="AO235" s="942"/>
      <c r="AP235" s="942"/>
      <c r="AQ235" s="942"/>
      <c r="AR235" s="942"/>
      <c r="AS235" s="942"/>
      <c r="AT235" s="942"/>
      <c r="AU235" s="942"/>
      <c r="AV235" s="942"/>
      <c r="AW235" s="942"/>
    </row>
    <row r="236" spans="1:49" x14ac:dyDescent="0.15">
      <c r="A236" s="1"/>
      <c r="B236" s="1"/>
      <c r="C236" s="1"/>
      <c r="D236" s="1"/>
      <c r="E236" s="1"/>
      <c r="F236" s="1"/>
      <c r="G236" s="1"/>
      <c r="H236" s="1"/>
      <c r="I236" s="1"/>
      <c r="J236" s="1"/>
      <c r="K236" s="1"/>
      <c r="L236" s="1"/>
      <c r="M236" s="1"/>
      <c r="N236" s="1"/>
      <c r="O236" s="1"/>
      <c r="P236" s="1"/>
      <c r="Q236" s="1"/>
      <c r="R236" s="1"/>
      <c r="S236" s="1"/>
      <c r="T236" s="1"/>
      <c r="U236" s="942"/>
      <c r="V236" s="942"/>
      <c r="W236" s="942"/>
      <c r="X236" s="942"/>
      <c r="Y236" s="942"/>
      <c r="Z236" s="942"/>
      <c r="AA236" s="942"/>
      <c r="AB236" s="942"/>
      <c r="AC236" s="942"/>
      <c r="AD236" s="942"/>
      <c r="AE236" s="942"/>
      <c r="AF236" s="942"/>
      <c r="AG236" s="942"/>
      <c r="AH236" s="942"/>
      <c r="AI236" s="942"/>
      <c r="AJ236" s="942"/>
      <c r="AK236" s="942"/>
      <c r="AL236" s="942"/>
      <c r="AM236" s="942"/>
      <c r="AN236" s="942"/>
      <c r="AO236" s="942"/>
      <c r="AP236" s="942"/>
      <c r="AQ236" s="942"/>
      <c r="AR236" s="942"/>
      <c r="AS236" s="942"/>
      <c r="AT236" s="942"/>
      <c r="AU236" s="942"/>
      <c r="AV236" s="942"/>
      <c r="AW236" s="942"/>
    </row>
    <row r="237" spans="1:49" x14ac:dyDescent="0.15">
      <c r="A237" s="1"/>
      <c r="B237" s="1"/>
      <c r="C237" s="1"/>
      <c r="D237" s="1"/>
      <c r="E237" s="1"/>
      <c r="F237" s="1"/>
      <c r="G237" s="1"/>
      <c r="H237" s="1"/>
      <c r="I237" s="1"/>
      <c r="J237" s="1"/>
      <c r="K237" s="1"/>
      <c r="L237" s="1"/>
      <c r="M237" s="1"/>
      <c r="N237" s="1"/>
      <c r="O237" s="1"/>
      <c r="P237" s="1"/>
      <c r="Q237" s="1"/>
      <c r="R237" s="1"/>
      <c r="S237" s="1"/>
      <c r="T237" s="1"/>
      <c r="U237" s="942"/>
      <c r="V237" s="942"/>
      <c r="W237" s="942"/>
      <c r="X237" s="942"/>
      <c r="Y237" s="942"/>
      <c r="Z237" s="942"/>
      <c r="AA237" s="942"/>
      <c r="AB237" s="942"/>
      <c r="AC237" s="942"/>
      <c r="AD237" s="942"/>
      <c r="AE237" s="942"/>
      <c r="AF237" s="942"/>
      <c r="AG237" s="942"/>
      <c r="AH237" s="942"/>
      <c r="AI237" s="942"/>
      <c r="AJ237" s="942"/>
      <c r="AK237" s="942"/>
      <c r="AL237" s="942"/>
      <c r="AM237" s="942"/>
      <c r="AN237" s="942"/>
      <c r="AO237" s="942"/>
      <c r="AP237" s="942"/>
      <c r="AQ237" s="942"/>
      <c r="AR237" s="942"/>
      <c r="AS237" s="942"/>
      <c r="AT237" s="942"/>
      <c r="AU237" s="942"/>
      <c r="AV237" s="942"/>
      <c r="AW237" s="942"/>
    </row>
    <row r="238" spans="1:49" x14ac:dyDescent="0.15">
      <c r="A238" s="1"/>
      <c r="B238" s="1"/>
      <c r="C238" s="1"/>
      <c r="D238" s="1"/>
      <c r="E238" s="1"/>
      <c r="F238" s="1"/>
      <c r="G238" s="1"/>
      <c r="H238" s="1"/>
      <c r="I238" s="1"/>
      <c r="J238" s="1"/>
      <c r="K238" s="1"/>
      <c r="L238" s="1"/>
      <c r="M238" s="1"/>
      <c r="N238" s="1"/>
      <c r="O238" s="1"/>
      <c r="P238" s="1"/>
      <c r="Q238" s="1"/>
      <c r="R238" s="1"/>
      <c r="S238" s="1"/>
      <c r="T238" s="1"/>
      <c r="U238" s="942"/>
      <c r="V238" s="942"/>
      <c r="W238" s="942"/>
      <c r="X238" s="942"/>
      <c r="Y238" s="942"/>
      <c r="Z238" s="942"/>
      <c r="AA238" s="942"/>
      <c r="AB238" s="942"/>
      <c r="AC238" s="942"/>
      <c r="AD238" s="942"/>
      <c r="AE238" s="942"/>
      <c r="AF238" s="942"/>
      <c r="AG238" s="942"/>
      <c r="AH238" s="942"/>
      <c r="AI238" s="942"/>
      <c r="AJ238" s="942"/>
      <c r="AK238" s="942"/>
      <c r="AL238" s="942"/>
      <c r="AM238" s="942"/>
      <c r="AN238" s="942"/>
      <c r="AO238" s="942"/>
      <c r="AP238" s="942"/>
      <c r="AQ238" s="942"/>
      <c r="AR238" s="942"/>
      <c r="AS238" s="942"/>
      <c r="AT238" s="942"/>
      <c r="AU238" s="942"/>
      <c r="AV238" s="942"/>
      <c r="AW238" s="942"/>
    </row>
    <row r="239" spans="1:49" x14ac:dyDescent="0.15">
      <c r="A239" s="1"/>
      <c r="B239" s="1"/>
      <c r="C239" s="1"/>
      <c r="D239" s="1"/>
      <c r="E239" s="1"/>
      <c r="F239" s="1"/>
      <c r="G239" s="1"/>
      <c r="H239" s="1"/>
      <c r="I239" s="1"/>
      <c r="J239" s="1"/>
      <c r="K239" s="1"/>
      <c r="L239" s="1"/>
      <c r="M239" s="1"/>
      <c r="N239" s="1"/>
      <c r="O239" s="1"/>
      <c r="P239" s="1"/>
      <c r="Q239" s="1"/>
      <c r="R239" s="1"/>
      <c r="S239" s="1"/>
      <c r="T239" s="1"/>
      <c r="U239" s="942"/>
      <c r="V239" s="942"/>
      <c r="W239" s="942"/>
      <c r="X239" s="942"/>
      <c r="Y239" s="942"/>
      <c r="Z239" s="942"/>
      <c r="AA239" s="942"/>
      <c r="AB239" s="942"/>
      <c r="AC239" s="942"/>
      <c r="AD239" s="942"/>
      <c r="AE239" s="942"/>
      <c r="AF239" s="942"/>
      <c r="AG239" s="942"/>
      <c r="AH239" s="942"/>
      <c r="AI239" s="942"/>
      <c r="AJ239" s="942"/>
      <c r="AK239" s="942"/>
      <c r="AL239" s="942"/>
      <c r="AM239" s="942"/>
      <c r="AN239" s="942"/>
      <c r="AO239" s="942"/>
      <c r="AP239" s="942"/>
      <c r="AQ239" s="942"/>
      <c r="AR239" s="942"/>
      <c r="AS239" s="942"/>
      <c r="AT239" s="942"/>
      <c r="AU239" s="942"/>
      <c r="AV239" s="942"/>
      <c r="AW239" s="942"/>
    </row>
    <row r="240" spans="1:49" x14ac:dyDescent="0.15">
      <c r="A240" s="1"/>
      <c r="B240" s="1"/>
      <c r="C240" s="1"/>
      <c r="D240" s="1"/>
      <c r="E240" s="1"/>
      <c r="F240" s="1"/>
      <c r="G240" s="1"/>
      <c r="H240" s="1"/>
      <c r="I240" s="1"/>
      <c r="J240" s="1"/>
      <c r="K240" s="1"/>
      <c r="L240" s="1"/>
      <c r="M240" s="1"/>
      <c r="N240" s="1"/>
      <c r="O240" s="1"/>
      <c r="P240" s="1"/>
      <c r="Q240" s="1"/>
      <c r="R240" s="1"/>
      <c r="S240" s="1"/>
      <c r="T240" s="1"/>
      <c r="U240" s="942"/>
      <c r="V240" s="942"/>
      <c r="W240" s="942"/>
      <c r="X240" s="942"/>
      <c r="Y240" s="942"/>
      <c r="Z240" s="942"/>
      <c r="AA240" s="942"/>
      <c r="AB240" s="942"/>
      <c r="AC240" s="942"/>
      <c r="AD240" s="942"/>
      <c r="AE240" s="942"/>
      <c r="AF240" s="942"/>
      <c r="AG240" s="942"/>
      <c r="AH240" s="942"/>
      <c r="AI240" s="942"/>
      <c r="AJ240" s="942"/>
      <c r="AK240" s="942"/>
      <c r="AL240" s="942"/>
      <c r="AM240" s="942"/>
      <c r="AN240" s="942"/>
      <c r="AO240" s="942"/>
      <c r="AP240" s="942"/>
      <c r="AQ240" s="942"/>
      <c r="AR240" s="942"/>
      <c r="AS240" s="942"/>
      <c r="AT240" s="942"/>
      <c r="AU240" s="942"/>
      <c r="AV240" s="942"/>
      <c r="AW240" s="942"/>
    </row>
    <row r="241" spans="1:49" x14ac:dyDescent="0.15">
      <c r="A241" s="1"/>
      <c r="B241" s="1"/>
      <c r="C241" s="1"/>
      <c r="D241" s="1"/>
      <c r="E241" s="1"/>
      <c r="F241" s="1"/>
      <c r="G241" s="1"/>
      <c r="H241" s="1"/>
      <c r="I241" s="1"/>
      <c r="J241" s="1"/>
      <c r="K241" s="1"/>
      <c r="L241" s="1"/>
      <c r="M241" s="1"/>
      <c r="N241" s="1"/>
      <c r="O241" s="1"/>
      <c r="P241" s="1"/>
      <c r="Q241" s="1"/>
      <c r="R241" s="1"/>
      <c r="S241" s="1"/>
      <c r="T241" s="1"/>
      <c r="U241" s="942"/>
      <c r="V241" s="942"/>
      <c r="W241" s="942"/>
      <c r="X241" s="942"/>
      <c r="Y241" s="942"/>
      <c r="Z241" s="942"/>
      <c r="AA241" s="942"/>
      <c r="AB241" s="942"/>
      <c r="AC241" s="942"/>
      <c r="AD241" s="942"/>
      <c r="AE241" s="942"/>
      <c r="AF241" s="942"/>
      <c r="AG241" s="942"/>
      <c r="AH241" s="942"/>
      <c r="AI241" s="942"/>
      <c r="AJ241" s="942"/>
      <c r="AK241" s="942"/>
      <c r="AL241" s="942"/>
      <c r="AM241" s="942"/>
      <c r="AN241" s="942"/>
      <c r="AO241" s="942"/>
      <c r="AP241" s="942"/>
      <c r="AQ241" s="942"/>
      <c r="AR241" s="942"/>
      <c r="AS241" s="942"/>
      <c r="AT241" s="942"/>
      <c r="AU241" s="942"/>
      <c r="AV241" s="942"/>
      <c r="AW241" s="942"/>
    </row>
    <row r="242" spans="1:49" x14ac:dyDescent="0.15">
      <c r="A242" s="1"/>
      <c r="B242" s="1"/>
      <c r="C242" s="1"/>
      <c r="D242" s="1"/>
      <c r="E242" s="1"/>
      <c r="F242" s="1"/>
      <c r="G242" s="1"/>
      <c r="H242" s="1"/>
      <c r="I242" s="1"/>
      <c r="J242" s="1"/>
      <c r="K242" s="1"/>
      <c r="L242" s="1"/>
      <c r="M242" s="1"/>
      <c r="N242" s="1"/>
      <c r="O242" s="1"/>
      <c r="P242" s="1"/>
      <c r="Q242" s="1"/>
      <c r="R242" s="1"/>
      <c r="S242" s="1"/>
      <c r="T242" s="1"/>
      <c r="U242" s="942"/>
      <c r="V242" s="942"/>
      <c r="W242" s="942"/>
      <c r="X242" s="942"/>
      <c r="Y242" s="942"/>
      <c r="Z242" s="942"/>
      <c r="AA242" s="942"/>
      <c r="AB242" s="942"/>
      <c r="AC242" s="942"/>
      <c r="AD242" s="942"/>
      <c r="AE242" s="942"/>
      <c r="AF242" s="942"/>
      <c r="AG242" s="942"/>
      <c r="AH242" s="942"/>
      <c r="AI242" s="942"/>
      <c r="AJ242" s="942"/>
      <c r="AK242" s="942"/>
      <c r="AL242" s="942"/>
      <c r="AM242" s="942"/>
      <c r="AN242" s="942"/>
      <c r="AO242" s="942"/>
      <c r="AP242" s="942"/>
      <c r="AQ242" s="942"/>
      <c r="AR242" s="942"/>
      <c r="AS242" s="942"/>
      <c r="AT242" s="942"/>
      <c r="AU242" s="942"/>
      <c r="AV242" s="942"/>
      <c r="AW242" s="942"/>
    </row>
    <row r="243" spans="1:49" x14ac:dyDescent="0.15">
      <c r="A243" s="1"/>
      <c r="B243" s="1"/>
      <c r="C243" s="1"/>
      <c r="D243" s="1"/>
      <c r="E243" s="1"/>
      <c r="F243" s="1"/>
      <c r="G243" s="1"/>
      <c r="H243" s="1"/>
      <c r="I243" s="1"/>
      <c r="J243" s="1"/>
      <c r="K243" s="1"/>
      <c r="L243" s="1"/>
      <c r="M243" s="1"/>
      <c r="N243" s="1"/>
      <c r="O243" s="1"/>
      <c r="P243" s="1"/>
      <c r="Q243" s="1"/>
      <c r="R243" s="1"/>
      <c r="S243" s="1"/>
      <c r="T243" s="1"/>
      <c r="U243" s="942"/>
      <c r="V243" s="942"/>
      <c r="W243" s="942"/>
      <c r="X243" s="942"/>
      <c r="Y243" s="942"/>
      <c r="Z243" s="942"/>
      <c r="AA243" s="942"/>
      <c r="AB243" s="942"/>
      <c r="AC243" s="942"/>
      <c r="AD243" s="942"/>
      <c r="AE243" s="942"/>
      <c r="AF243" s="942"/>
      <c r="AG243" s="942"/>
      <c r="AH243" s="942"/>
      <c r="AI243" s="942"/>
      <c r="AJ243" s="942"/>
      <c r="AK243" s="942"/>
      <c r="AL243" s="942"/>
      <c r="AM243" s="942"/>
      <c r="AN243" s="942"/>
      <c r="AO243" s="942"/>
      <c r="AP243" s="942"/>
      <c r="AQ243" s="942"/>
      <c r="AR243" s="942"/>
      <c r="AS243" s="942"/>
      <c r="AT243" s="942"/>
      <c r="AU243" s="942"/>
      <c r="AV243" s="942"/>
      <c r="AW243" s="942"/>
    </row>
    <row r="244" spans="1:49" x14ac:dyDescent="0.15">
      <c r="A244" s="1"/>
      <c r="B244" s="1"/>
      <c r="C244" s="1"/>
      <c r="D244" s="1"/>
      <c r="E244" s="1"/>
      <c r="F244" s="1"/>
      <c r="G244" s="1"/>
      <c r="H244" s="1"/>
      <c r="I244" s="1"/>
      <c r="J244" s="1"/>
      <c r="K244" s="1"/>
      <c r="L244" s="1"/>
      <c r="M244" s="1"/>
      <c r="N244" s="1"/>
      <c r="O244" s="1"/>
      <c r="P244" s="1"/>
      <c r="Q244" s="1"/>
      <c r="R244" s="1"/>
      <c r="S244" s="1"/>
      <c r="T244" s="1"/>
      <c r="U244" s="942"/>
      <c r="V244" s="942"/>
      <c r="W244" s="942"/>
      <c r="X244" s="942"/>
      <c r="Y244" s="942"/>
      <c r="Z244" s="942"/>
      <c r="AA244" s="942"/>
      <c r="AB244" s="942"/>
      <c r="AC244" s="942"/>
      <c r="AD244" s="942"/>
      <c r="AE244" s="942"/>
      <c r="AF244" s="942"/>
      <c r="AG244" s="942"/>
      <c r="AH244" s="942"/>
      <c r="AI244" s="942"/>
      <c r="AJ244" s="942"/>
      <c r="AK244" s="942"/>
      <c r="AL244" s="942"/>
      <c r="AM244" s="942"/>
      <c r="AN244" s="942"/>
      <c r="AO244" s="942"/>
      <c r="AP244" s="942"/>
      <c r="AQ244" s="942"/>
      <c r="AR244" s="942"/>
      <c r="AS244" s="942"/>
      <c r="AT244" s="942"/>
      <c r="AU244" s="942"/>
      <c r="AV244" s="942"/>
      <c r="AW244" s="942"/>
    </row>
    <row r="245" spans="1:49" x14ac:dyDescent="0.15">
      <c r="A245" s="1"/>
      <c r="B245" s="1"/>
      <c r="C245" s="1"/>
      <c r="D245" s="1"/>
      <c r="E245" s="1"/>
      <c r="F245" s="1"/>
      <c r="G245" s="1"/>
      <c r="H245" s="1"/>
      <c r="I245" s="1"/>
      <c r="J245" s="1"/>
      <c r="K245" s="1"/>
      <c r="L245" s="1"/>
      <c r="M245" s="1"/>
      <c r="N245" s="1"/>
      <c r="O245" s="1"/>
      <c r="P245" s="1"/>
      <c r="Q245" s="1"/>
      <c r="R245" s="1"/>
      <c r="S245" s="1"/>
      <c r="T245" s="1"/>
      <c r="U245" s="942"/>
      <c r="V245" s="942"/>
      <c r="W245" s="942"/>
      <c r="X245" s="942"/>
      <c r="Y245" s="942"/>
      <c r="Z245" s="942"/>
      <c r="AA245" s="942"/>
      <c r="AB245" s="942"/>
      <c r="AC245" s="942"/>
      <c r="AD245" s="942"/>
      <c r="AE245" s="942"/>
      <c r="AF245" s="942"/>
      <c r="AG245" s="942"/>
      <c r="AH245" s="942"/>
      <c r="AI245" s="942"/>
      <c r="AJ245" s="942"/>
      <c r="AK245" s="942"/>
      <c r="AL245" s="942"/>
      <c r="AM245" s="942"/>
      <c r="AN245" s="942"/>
      <c r="AO245" s="942"/>
      <c r="AP245" s="942"/>
      <c r="AQ245" s="942"/>
      <c r="AR245" s="942"/>
      <c r="AS245" s="942"/>
      <c r="AT245" s="942"/>
      <c r="AU245" s="942"/>
      <c r="AV245" s="942"/>
      <c r="AW245" s="942"/>
    </row>
    <row r="246" spans="1:49" x14ac:dyDescent="0.15">
      <c r="A246" s="1"/>
      <c r="B246" s="1"/>
      <c r="C246" s="1"/>
      <c r="D246" s="1"/>
      <c r="E246" s="1"/>
      <c r="F246" s="1"/>
      <c r="G246" s="1"/>
      <c r="H246" s="1"/>
      <c r="I246" s="1"/>
      <c r="J246" s="1"/>
      <c r="K246" s="1"/>
      <c r="L246" s="1"/>
      <c r="M246" s="1"/>
      <c r="N246" s="1"/>
      <c r="O246" s="1"/>
      <c r="P246" s="1"/>
      <c r="Q246" s="1"/>
      <c r="R246" s="1"/>
      <c r="S246" s="1"/>
      <c r="T246" s="1"/>
      <c r="U246" s="942"/>
      <c r="V246" s="942"/>
      <c r="W246" s="942"/>
      <c r="X246" s="942"/>
      <c r="Y246" s="942"/>
      <c r="Z246" s="942"/>
      <c r="AA246" s="942"/>
      <c r="AB246" s="942"/>
      <c r="AC246" s="942"/>
      <c r="AD246" s="942"/>
      <c r="AE246" s="942"/>
      <c r="AF246" s="942"/>
      <c r="AG246" s="942"/>
      <c r="AH246" s="942"/>
      <c r="AI246" s="942"/>
      <c r="AJ246" s="942"/>
      <c r="AK246" s="942"/>
      <c r="AL246" s="942"/>
      <c r="AM246" s="942"/>
      <c r="AN246" s="942"/>
      <c r="AO246" s="942"/>
      <c r="AP246" s="942"/>
      <c r="AQ246" s="942"/>
      <c r="AR246" s="942"/>
      <c r="AS246" s="942"/>
      <c r="AT246" s="942"/>
      <c r="AU246" s="942"/>
      <c r="AV246" s="942"/>
      <c r="AW246" s="942"/>
    </row>
    <row r="247" spans="1:49" x14ac:dyDescent="0.15">
      <c r="A247" s="1"/>
      <c r="B247" s="1"/>
      <c r="C247" s="1"/>
      <c r="D247" s="1"/>
      <c r="E247" s="1"/>
      <c r="F247" s="1"/>
      <c r="G247" s="1"/>
      <c r="H247" s="1"/>
      <c r="I247" s="1"/>
      <c r="J247" s="1"/>
      <c r="K247" s="1"/>
      <c r="L247" s="1"/>
      <c r="M247" s="1"/>
      <c r="N247" s="1"/>
      <c r="O247" s="1"/>
      <c r="P247" s="1"/>
      <c r="Q247" s="1"/>
      <c r="R247" s="1"/>
      <c r="S247" s="1"/>
      <c r="T247" s="1"/>
      <c r="U247" s="942"/>
      <c r="V247" s="942"/>
      <c r="W247" s="942"/>
      <c r="X247" s="942"/>
      <c r="Y247" s="942"/>
      <c r="Z247" s="942"/>
      <c r="AA247" s="942"/>
      <c r="AB247" s="942"/>
      <c r="AC247" s="942"/>
      <c r="AD247" s="942"/>
      <c r="AE247" s="942"/>
      <c r="AF247" s="942"/>
      <c r="AG247" s="942"/>
      <c r="AH247" s="942"/>
      <c r="AI247" s="942"/>
      <c r="AJ247" s="942"/>
      <c r="AK247" s="942"/>
      <c r="AL247" s="942"/>
      <c r="AM247" s="942"/>
      <c r="AN247" s="942"/>
      <c r="AO247" s="942"/>
      <c r="AP247" s="942"/>
      <c r="AQ247" s="942"/>
      <c r="AR247" s="942"/>
      <c r="AS247" s="942"/>
      <c r="AT247" s="942"/>
      <c r="AU247" s="942"/>
      <c r="AV247" s="942"/>
      <c r="AW247" s="942"/>
    </row>
    <row r="248" spans="1:49" x14ac:dyDescent="0.15">
      <c r="A248" s="1"/>
      <c r="B248" s="1"/>
      <c r="C248" s="1"/>
      <c r="D248" s="1"/>
      <c r="E248" s="1"/>
      <c r="F248" s="1"/>
      <c r="G248" s="1"/>
      <c r="H248" s="1"/>
      <c r="I248" s="1"/>
      <c r="J248" s="1"/>
      <c r="K248" s="1"/>
      <c r="L248" s="1"/>
      <c r="M248" s="1"/>
      <c r="N248" s="1"/>
      <c r="O248" s="1"/>
      <c r="P248" s="1"/>
      <c r="Q248" s="1"/>
      <c r="R248" s="1"/>
      <c r="S248" s="1"/>
      <c r="T248" s="1"/>
      <c r="U248" s="942"/>
      <c r="V248" s="942"/>
      <c r="W248" s="942"/>
      <c r="X248" s="942"/>
      <c r="Y248" s="942"/>
      <c r="Z248" s="942"/>
      <c r="AA248" s="942"/>
      <c r="AB248" s="942"/>
      <c r="AC248" s="942"/>
      <c r="AD248" s="942"/>
      <c r="AE248" s="942"/>
      <c r="AF248" s="942"/>
      <c r="AG248" s="942"/>
      <c r="AH248" s="942"/>
      <c r="AI248" s="942"/>
      <c r="AJ248" s="942"/>
      <c r="AK248" s="942"/>
      <c r="AL248" s="942"/>
      <c r="AM248" s="942"/>
      <c r="AN248" s="942"/>
      <c r="AO248" s="942"/>
      <c r="AP248" s="942"/>
      <c r="AQ248" s="942"/>
      <c r="AR248" s="942"/>
      <c r="AS248" s="942"/>
      <c r="AT248" s="942"/>
      <c r="AU248" s="942"/>
      <c r="AV248" s="942"/>
      <c r="AW248" s="942"/>
    </row>
    <row r="249" spans="1:49" x14ac:dyDescent="0.15">
      <c r="A249" s="1"/>
      <c r="B249" s="1"/>
      <c r="C249" s="1"/>
      <c r="D249" s="1"/>
      <c r="E249" s="1"/>
      <c r="F249" s="1"/>
      <c r="G249" s="1"/>
      <c r="H249" s="1"/>
      <c r="I249" s="1"/>
      <c r="J249" s="1"/>
      <c r="K249" s="1"/>
      <c r="L249" s="1"/>
      <c r="M249" s="1"/>
      <c r="N249" s="1"/>
      <c r="O249" s="1"/>
      <c r="P249" s="1"/>
      <c r="Q249" s="1"/>
      <c r="R249" s="1"/>
      <c r="S249" s="1"/>
      <c r="T249" s="1"/>
      <c r="U249" s="942"/>
      <c r="V249" s="942"/>
      <c r="W249" s="942"/>
      <c r="X249" s="942"/>
      <c r="Y249" s="942"/>
      <c r="Z249" s="942"/>
      <c r="AA249" s="942"/>
      <c r="AB249" s="942"/>
      <c r="AC249" s="942"/>
      <c r="AD249" s="942"/>
      <c r="AE249" s="942"/>
      <c r="AF249" s="942"/>
      <c r="AG249" s="942"/>
      <c r="AH249" s="942"/>
      <c r="AI249" s="942"/>
      <c r="AJ249" s="942"/>
      <c r="AK249" s="942"/>
      <c r="AL249" s="942"/>
      <c r="AM249" s="942"/>
      <c r="AN249" s="942"/>
      <c r="AO249" s="942"/>
      <c r="AP249" s="942"/>
      <c r="AQ249" s="942"/>
      <c r="AR249" s="942"/>
      <c r="AS249" s="942"/>
      <c r="AT249" s="942"/>
      <c r="AU249" s="942"/>
      <c r="AV249" s="942"/>
      <c r="AW249" s="942"/>
    </row>
    <row r="250" spans="1:49" x14ac:dyDescent="0.15">
      <c r="A250" s="1"/>
      <c r="B250" s="1"/>
      <c r="C250" s="1"/>
      <c r="D250" s="1"/>
      <c r="E250" s="1"/>
      <c r="F250" s="1"/>
      <c r="G250" s="1"/>
      <c r="H250" s="1"/>
      <c r="I250" s="1"/>
      <c r="J250" s="1"/>
      <c r="K250" s="1"/>
      <c r="L250" s="1"/>
      <c r="M250" s="1"/>
      <c r="N250" s="1"/>
      <c r="O250" s="1"/>
      <c r="P250" s="1"/>
      <c r="Q250" s="1"/>
      <c r="R250" s="1"/>
      <c r="S250" s="1"/>
      <c r="T250" s="1"/>
      <c r="U250" s="942"/>
      <c r="V250" s="942"/>
      <c r="W250" s="942"/>
      <c r="X250" s="942"/>
      <c r="Y250" s="942"/>
      <c r="Z250" s="942"/>
      <c r="AA250" s="942"/>
      <c r="AB250" s="942"/>
      <c r="AC250" s="942"/>
      <c r="AD250" s="942"/>
      <c r="AE250" s="942"/>
      <c r="AF250" s="942"/>
      <c r="AG250" s="942"/>
      <c r="AH250" s="942"/>
      <c r="AI250" s="942"/>
      <c r="AJ250" s="942"/>
      <c r="AK250" s="942"/>
      <c r="AL250" s="942"/>
      <c r="AM250" s="942"/>
      <c r="AN250" s="942"/>
      <c r="AO250" s="942"/>
      <c r="AP250" s="942"/>
      <c r="AQ250" s="942"/>
      <c r="AR250" s="942"/>
      <c r="AS250" s="942"/>
      <c r="AT250" s="942"/>
      <c r="AU250" s="942"/>
      <c r="AV250" s="942"/>
      <c r="AW250" s="942"/>
    </row>
    <row r="251" spans="1:49" ht="14" thickBot="1" x14ac:dyDescent="0.2">
      <c r="A251" s="1"/>
      <c r="B251" s="1"/>
      <c r="C251" s="1"/>
      <c r="D251" s="1"/>
      <c r="E251" s="1"/>
      <c r="F251" s="1"/>
      <c r="G251" s="1"/>
      <c r="H251" s="1"/>
      <c r="I251" s="1"/>
      <c r="J251" s="1"/>
      <c r="K251" s="1"/>
      <c r="L251" s="1"/>
      <c r="M251" s="1"/>
      <c r="N251" s="1"/>
      <c r="O251" s="1"/>
      <c r="P251" s="1"/>
      <c r="Q251" s="1"/>
      <c r="R251" s="1"/>
      <c r="S251" s="1"/>
      <c r="T251" s="1"/>
      <c r="U251" s="942"/>
      <c r="V251" s="942"/>
      <c r="W251" s="942"/>
      <c r="X251" s="942"/>
      <c r="Y251" s="942"/>
      <c r="Z251" s="942"/>
      <c r="AA251" s="942"/>
      <c r="AB251" s="942"/>
      <c r="AC251" s="942"/>
      <c r="AD251" s="942"/>
      <c r="AE251" s="942"/>
      <c r="AF251" s="942"/>
      <c r="AG251" s="942"/>
      <c r="AH251" s="942"/>
      <c r="AI251" s="942"/>
      <c r="AJ251" s="942"/>
      <c r="AK251" s="942"/>
      <c r="AL251" s="942"/>
      <c r="AM251" s="942"/>
      <c r="AN251" s="942"/>
      <c r="AO251" s="942"/>
      <c r="AP251" s="942"/>
      <c r="AQ251" s="942"/>
      <c r="AR251" s="942"/>
      <c r="AS251" s="942"/>
      <c r="AT251" s="942"/>
      <c r="AU251" s="942"/>
      <c r="AV251" s="942"/>
      <c r="AW251" s="942"/>
    </row>
    <row r="252" spans="1:49" ht="25" thickTop="1" thickBot="1" x14ac:dyDescent="0.3">
      <c r="A252" s="784"/>
      <c r="B252" s="785"/>
      <c r="C252" s="2388" t="s">
        <v>1536</v>
      </c>
      <c r="D252" s="2388"/>
      <c r="E252" s="2388"/>
      <c r="F252" s="807"/>
      <c r="G252" s="807"/>
      <c r="H252" s="807"/>
      <c r="I252" s="807"/>
      <c r="J252" s="807"/>
      <c r="K252" s="788"/>
      <c r="L252" s="2383" t="s">
        <v>1538</v>
      </c>
      <c r="M252" s="2383"/>
      <c r="N252" s="788"/>
      <c r="O252" s="808"/>
      <c r="P252" s="1"/>
      <c r="Q252" s="1"/>
      <c r="R252" s="1"/>
      <c r="S252" s="1"/>
      <c r="T252" s="1"/>
      <c r="U252" s="942"/>
      <c r="V252" s="942"/>
      <c r="W252" s="942"/>
      <c r="X252" s="942"/>
      <c r="Y252" s="942"/>
      <c r="Z252" s="942"/>
      <c r="AA252" s="942"/>
      <c r="AB252" s="942"/>
      <c r="AC252" s="942"/>
      <c r="AD252" s="942"/>
      <c r="AE252" s="942"/>
      <c r="AF252" s="942"/>
      <c r="AG252" s="942"/>
      <c r="AH252" s="942"/>
      <c r="AI252" s="942"/>
      <c r="AJ252" s="942"/>
      <c r="AK252" s="942"/>
      <c r="AL252" s="942"/>
      <c r="AM252" s="942"/>
      <c r="AN252" s="942"/>
      <c r="AO252" s="942"/>
      <c r="AP252" s="942"/>
      <c r="AQ252" s="942"/>
      <c r="AR252" s="942"/>
      <c r="AS252" s="942"/>
      <c r="AT252" s="942"/>
      <c r="AU252" s="942"/>
      <c r="AV252" s="942"/>
      <c r="AW252" s="942"/>
    </row>
    <row r="253" spans="1:49" ht="14" thickTop="1" x14ac:dyDescent="0.15">
      <c r="A253" s="1"/>
      <c r="B253" s="535"/>
      <c r="C253" s="533"/>
      <c r="D253" s="533"/>
      <c r="E253" s="533"/>
      <c r="F253" s="533"/>
      <c r="G253" s="533"/>
      <c r="H253" s="533"/>
      <c r="I253" s="533"/>
      <c r="J253" s="533"/>
      <c r="K253" s="533"/>
      <c r="L253" s="533"/>
      <c r="M253" s="533"/>
      <c r="N253" s="533"/>
      <c r="O253" s="534"/>
      <c r="P253" s="1"/>
      <c r="Q253" s="1"/>
      <c r="R253" s="1"/>
      <c r="S253" s="1"/>
      <c r="T253" s="1"/>
      <c r="U253" s="942"/>
      <c r="V253" s="942"/>
      <c r="W253" s="942"/>
      <c r="X253" s="942"/>
      <c r="Y253" s="942"/>
      <c r="Z253" s="942"/>
      <c r="AA253" s="942"/>
      <c r="AB253" s="942"/>
      <c r="AC253" s="942"/>
      <c r="AD253" s="942"/>
      <c r="AE253" s="942"/>
      <c r="AF253" s="942"/>
      <c r="AG253" s="942"/>
      <c r="AH253" s="942"/>
      <c r="AI253" s="942"/>
      <c r="AJ253" s="942"/>
      <c r="AK253" s="942"/>
      <c r="AL253" s="942"/>
      <c r="AM253" s="942"/>
      <c r="AN253" s="942"/>
      <c r="AO253" s="942"/>
      <c r="AP253" s="942"/>
      <c r="AQ253" s="942"/>
      <c r="AR253" s="942"/>
      <c r="AS253" s="942"/>
      <c r="AT253" s="942"/>
      <c r="AU253" s="942"/>
      <c r="AV253" s="942"/>
      <c r="AW253" s="942"/>
    </row>
    <row r="254" spans="1:49" ht="18" x14ac:dyDescent="0.2">
      <c r="A254" s="1"/>
      <c r="B254" s="535"/>
      <c r="C254" s="529">
        <v>1</v>
      </c>
      <c r="D254" s="1905" t="s">
        <v>1732</v>
      </c>
      <c r="E254" s="1906"/>
      <c r="F254" s="1906"/>
      <c r="G254" s="1906"/>
      <c r="H254" s="1906"/>
      <c r="I254" s="1906"/>
      <c r="J254" s="1906"/>
      <c r="K254" s="1906"/>
      <c r="L254" s="1906"/>
      <c r="M254" s="1906"/>
      <c r="N254" s="1312"/>
      <c r="O254" s="536"/>
      <c r="P254" s="1"/>
      <c r="Q254" s="1"/>
      <c r="R254" s="1"/>
      <c r="S254" s="1"/>
      <c r="T254" s="1"/>
      <c r="U254" s="942"/>
      <c r="V254" s="942"/>
      <c r="W254" s="942"/>
      <c r="X254" s="942"/>
      <c r="Y254" s="942"/>
      <c r="Z254" s="942"/>
      <c r="AA254" s="942"/>
      <c r="AB254" s="942"/>
      <c r="AC254" s="942"/>
      <c r="AD254" s="942"/>
      <c r="AE254" s="942"/>
      <c r="AF254" s="942"/>
      <c r="AG254" s="942"/>
      <c r="AH254" s="942"/>
      <c r="AI254" s="942"/>
      <c r="AJ254" s="942"/>
      <c r="AK254" s="942"/>
      <c r="AL254" s="942"/>
      <c r="AM254" s="942"/>
      <c r="AN254" s="942"/>
      <c r="AO254" s="942"/>
      <c r="AP254" s="942"/>
      <c r="AQ254" s="942"/>
      <c r="AR254" s="942"/>
      <c r="AS254" s="942"/>
      <c r="AT254" s="942"/>
      <c r="AU254" s="942"/>
      <c r="AV254" s="942"/>
      <c r="AW254" s="942"/>
    </row>
    <row r="255" spans="1:49" ht="6" customHeight="1" x14ac:dyDescent="0.15">
      <c r="A255" s="1"/>
      <c r="B255" s="535"/>
      <c r="C255" s="18"/>
      <c r="D255" s="1250"/>
      <c r="E255" s="2"/>
      <c r="F255" s="2"/>
      <c r="G255" s="2"/>
      <c r="H255" s="2"/>
      <c r="I255" s="2"/>
      <c r="J255" s="2"/>
      <c r="K255" s="2"/>
      <c r="L255" s="2"/>
      <c r="M255" s="2"/>
      <c r="N255" s="1258"/>
      <c r="O255" s="536"/>
      <c r="P255" s="1"/>
      <c r="Q255" s="1"/>
      <c r="R255" s="1"/>
      <c r="S255" s="1"/>
      <c r="T255" s="1"/>
      <c r="U255" s="942"/>
      <c r="V255" s="942"/>
      <c r="W255" s="942"/>
      <c r="X255" s="942"/>
      <c r="Y255" s="942"/>
      <c r="Z255" s="942"/>
      <c r="AA255" s="942"/>
      <c r="AB255" s="942"/>
      <c r="AC255" s="942"/>
      <c r="AD255" s="942"/>
      <c r="AE255" s="942"/>
      <c r="AF255" s="942"/>
      <c r="AG255" s="942"/>
      <c r="AH255" s="942"/>
      <c r="AI255" s="942"/>
      <c r="AJ255" s="942"/>
      <c r="AK255" s="942"/>
      <c r="AL255" s="942"/>
      <c r="AM255" s="942"/>
      <c r="AN255" s="942"/>
      <c r="AO255" s="942"/>
      <c r="AP255" s="942"/>
      <c r="AQ255" s="942"/>
      <c r="AR255" s="942"/>
      <c r="AS255" s="942"/>
      <c r="AT255" s="942"/>
      <c r="AU255" s="942"/>
      <c r="AV255" s="942"/>
      <c r="AW255" s="942"/>
    </row>
    <row r="256" spans="1:49" ht="16" x14ac:dyDescent="0.2">
      <c r="A256" s="1"/>
      <c r="B256" s="535"/>
      <c r="C256" s="18"/>
      <c r="D256" s="1907" t="s">
        <v>1541</v>
      </c>
      <c r="E256" s="2"/>
      <c r="F256" s="2"/>
      <c r="G256" s="2"/>
      <c r="H256" s="2"/>
      <c r="I256" s="2"/>
      <c r="J256" s="2"/>
      <c r="K256" s="2"/>
      <c r="L256" s="2"/>
      <c r="M256" s="2"/>
      <c r="N256" s="1258"/>
      <c r="O256" s="536"/>
      <c r="P256" s="1"/>
      <c r="Q256" s="1"/>
      <c r="R256" s="1"/>
      <c r="S256" s="1"/>
      <c r="T256" s="1"/>
      <c r="U256" s="942"/>
      <c r="V256" s="942"/>
      <c r="W256" s="942"/>
      <c r="X256" s="942"/>
      <c r="Y256" s="942"/>
      <c r="Z256" s="942"/>
      <c r="AA256" s="942"/>
      <c r="AB256" s="942"/>
      <c r="AC256" s="942"/>
      <c r="AD256" s="942"/>
      <c r="AE256" s="942"/>
      <c r="AF256" s="942"/>
      <c r="AG256" s="942"/>
      <c r="AH256" s="942"/>
      <c r="AI256" s="942"/>
      <c r="AJ256" s="942"/>
      <c r="AK256" s="942"/>
      <c r="AL256" s="942"/>
      <c r="AM256" s="942"/>
      <c r="AN256" s="942"/>
      <c r="AO256" s="942"/>
      <c r="AP256" s="942"/>
      <c r="AQ256" s="942"/>
      <c r="AR256" s="942"/>
      <c r="AS256" s="942"/>
      <c r="AT256" s="942"/>
      <c r="AU256" s="942"/>
      <c r="AV256" s="942"/>
      <c r="AW256" s="942"/>
    </row>
    <row r="257" spans="1:49" ht="16" x14ac:dyDescent="0.2">
      <c r="A257" s="1"/>
      <c r="B257" s="535"/>
      <c r="C257" s="18"/>
      <c r="D257" s="1908" t="s">
        <v>1540</v>
      </c>
      <c r="E257" s="2"/>
      <c r="F257" s="2"/>
      <c r="G257" s="2"/>
      <c r="H257" s="2"/>
      <c r="I257" s="2"/>
      <c r="J257" s="2"/>
      <c r="K257" s="2"/>
      <c r="L257" s="2"/>
      <c r="M257" s="2"/>
      <c r="N257" s="1258"/>
      <c r="O257" s="536"/>
      <c r="P257" s="1"/>
      <c r="Q257" s="1"/>
      <c r="R257" s="1"/>
      <c r="S257" s="1"/>
      <c r="T257" s="1"/>
      <c r="U257" s="942"/>
      <c r="V257" s="942"/>
      <c r="W257" s="942"/>
      <c r="X257" s="942"/>
      <c r="Y257" s="942"/>
      <c r="Z257" s="942"/>
      <c r="AA257" s="942"/>
      <c r="AB257" s="942"/>
      <c r="AC257" s="942"/>
      <c r="AD257" s="942"/>
      <c r="AE257" s="942"/>
      <c r="AF257" s="942"/>
      <c r="AG257" s="942"/>
      <c r="AH257" s="942"/>
      <c r="AI257" s="942"/>
      <c r="AJ257" s="942"/>
      <c r="AK257" s="942"/>
      <c r="AL257" s="942"/>
      <c r="AM257" s="942"/>
      <c r="AN257" s="942"/>
      <c r="AO257" s="942"/>
      <c r="AP257" s="942"/>
      <c r="AQ257" s="942"/>
      <c r="AR257" s="942"/>
      <c r="AS257" s="942"/>
      <c r="AT257" s="942"/>
      <c r="AU257" s="942"/>
      <c r="AV257" s="942"/>
      <c r="AW257" s="942"/>
    </row>
    <row r="258" spans="1:49" ht="9" customHeight="1" x14ac:dyDescent="0.15">
      <c r="A258" s="1"/>
      <c r="B258" s="535"/>
      <c r="C258" s="18"/>
      <c r="D258" s="1250"/>
      <c r="E258" s="2"/>
      <c r="F258" s="2"/>
      <c r="G258" s="2"/>
      <c r="H258" s="2"/>
      <c r="I258" s="2"/>
      <c r="J258" s="2"/>
      <c r="K258" s="2"/>
      <c r="L258" s="2"/>
      <c r="M258" s="2"/>
      <c r="N258" s="1258"/>
      <c r="O258" s="536"/>
      <c r="P258" s="1"/>
      <c r="Q258" s="1"/>
      <c r="R258" s="1"/>
      <c r="S258" s="1"/>
      <c r="T258" s="1"/>
      <c r="U258" s="942"/>
      <c r="V258" s="942"/>
      <c r="W258" s="942"/>
      <c r="X258" s="942"/>
      <c r="Y258" s="942"/>
      <c r="Z258" s="942"/>
      <c r="AA258" s="942"/>
      <c r="AB258" s="942"/>
      <c r="AC258" s="942"/>
      <c r="AD258" s="942"/>
      <c r="AE258" s="942"/>
      <c r="AF258" s="942"/>
      <c r="AG258" s="942"/>
      <c r="AH258" s="942"/>
      <c r="AI258" s="942"/>
      <c r="AJ258" s="942"/>
      <c r="AK258" s="942"/>
      <c r="AL258" s="942"/>
      <c r="AM258" s="942"/>
      <c r="AN258" s="942"/>
      <c r="AO258" s="942"/>
      <c r="AP258" s="942"/>
      <c r="AQ258" s="942"/>
      <c r="AR258" s="942"/>
      <c r="AS258" s="942"/>
      <c r="AT258" s="942"/>
      <c r="AU258" s="942"/>
      <c r="AV258" s="942"/>
      <c r="AW258" s="942"/>
    </row>
    <row r="259" spans="1:49" ht="16" x14ac:dyDescent="0.2">
      <c r="A259" s="1"/>
      <c r="B259" s="535"/>
      <c r="C259" s="18"/>
      <c r="D259" s="1908" t="s">
        <v>1731</v>
      </c>
      <c r="E259" s="2"/>
      <c r="F259" s="2"/>
      <c r="G259" s="2"/>
      <c r="H259" s="2"/>
      <c r="I259" s="2"/>
      <c r="J259" s="2"/>
      <c r="K259" s="2"/>
      <c r="L259" s="2"/>
      <c r="M259" s="2"/>
      <c r="N259" s="1258"/>
      <c r="O259" s="536"/>
      <c r="P259" s="1"/>
      <c r="Q259" s="1"/>
      <c r="R259" s="1"/>
      <c r="S259" s="1"/>
      <c r="T259" s="1"/>
      <c r="U259" s="942"/>
      <c r="V259" s="942"/>
      <c r="W259" s="942"/>
      <c r="X259" s="942"/>
      <c r="Y259" s="942"/>
      <c r="Z259" s="942"/>
      <c r="AA259" s="942"/>
      <c r="AB259" s="942"/>
      <c r="AC259" s="942"/>
      <c r="AD259" s="942"/>
      <c r="AE259" s="942"/>
      <c r="AF259" s="942"/>
      <c r="AG259" s="942"/>
      <c r="AH259" s="942"/>
      <c r="AI259" s="942"/>
      <c r="AJ259" s="942"/>
      <c r="AK259" s="942"/>
      <c r="AL259" s="942"/>
      <c r="AM259" s="942"/>
      <c r="AN259" s="942"/>
      <c r="AO259" s="942"/>
      <c r="AP259" s="942"/>
      <c r="AQ259" s="942"/>
      <c r="AR259" s="942"/>
      <c r="AS259" s="942"/>
      <c r="AT259" s="942"/>
      <c r="AU259" s="942"/>
      <c r="AV259" s="942"/>
      <c r="AW259" s="942"/>
    </row>
    <row r="260" spans="1:49" x14ac:dyDescent="0.15">
      <c r="A260" s="1"/>
      <c r="B260" s="535"/>
      <c r="C260" s="18"/>
      <c r="D260" s="1250"/>
      <c r="E260" s="2"/>
      <c r="F260" s="2"/>
      <c r="G260" s="2"/>
      <c r="H260" s="2"/>
      <c r="I260" s="2"/>
      <c r="J260" s="2"/>
      <c r="K260" s="2"/>
      <c r="L260" s="2"/>
      <c r="M260" s="2"/>
      <c r="N260" s="1258"/>
      <c r="O260" s="536"/>
      <c r="P260" s="1"/>
      <c r="Q260" s="1"/>
      <c r="R260" s="1"/>
      <c r="S260" s="1"/>
      <c r="T260" s="1"/>
      <c r="U260" s="942"/>
      <c r="V260" s="942"/>
      <c r="W260" s="942"/>
      <c r="X260" s="942"/>
      <c r="Y260" s="942"/>
      <c r="Z260" s="942"/>
      <c r="AA260" s="942"/>
      <c r="AB260" s="942"/>
      <c r="AC260" s="942"/>
      <c r="AD260" s="942"/>
      <c r="AE260" s="942"/>
      <c r="AF260" s="942"/>
      <c r="AG260" s="942"/>
      <c r="AH260" s="942"/>
      <c r="AI260" s="942"/>
      <c r="AJ260" s="942"/>
      <c r="AK260" s="942"/>
      <c r="AL260" s="942"/>
      <c r="AM260" s="942"/>
      <c r="AN260" s="942"/>
      <c r="AO260" s="942"/>
      <c r="AP260" s="942"/>
      <c r="AQ260" s="942"/>
      <c r="AR260" s="942"/>
      <c r="AS260" s="942"/>
      <c r="AT260" s="942"/>
      <c r="AU260" s="942"/>
      <c r="AV260" s="942"/>
      <c r="AW260" s="942"/>
    </row>
    <row r="261" spans="1:49" x14ac:dyDescent="0.15">
      <c r="A261" s="1"/>
      <c r="B261" s="535"/>
      <c r="C261" s="18"/>
      <c r="D261" s="1250"/>
      <c r="E261" s="2"/>
      <c r="F261" s="2"/>
      <c r="G261" s="2"/>
      <c r="H261" s="2"/>
      <c r="I261" s="2"/>
      <c r="J261" s="2"/>
      <c r="K261" s="2"/>
      <c r="L261" s="2"/>
      <c r="M261" s="2"/>
      <c r="N261" s="1258"/>
      <c r="O261" s="536"/>
      <c r="P261" s="1"/>
      <c r="Q261" s="1"/>
      <c r="R261" s="1"/>
      <c r="S261" s="1"/>
      <c r="T261" s="1"/>
      <c r="U261" s="942"/>
      <c r="V261" s="942"/>
      <c r="W261" s="942"/>
      <c r="X261" s="942"/>
      <c r="Y261" s="942"/>
      <c r="Z261" s="942"/>
      <c r="AA261" s="942"/>
      <c r="AB261" s="942"/>
      <c r="AC261" s="942"/>
      <c r="AD261" s="942"/>
      <c r="AE261" s="942"/>
      <c r="AF261" s="942"/>
      <c r="AG261" s="942"/>
      <c r="AH261" s="942"/>
      <c r="AI261" s="942"/>
      <c r="AJ261" s="942"/>
      <c r="AK261" s="942"/>
      <c r="AL261" s="942"/>
      <c r="AM261" s="942"/>
      <c r="AN261" s="942"/>
      <c r="AO261" s="942"/>
      <c r="AP261" s="942"/>
      <c r="AQ261" s="942"/>
      <c r="AR261" s="942"/>
      <c r="AS261" s="942"/>
      <c r="AT261" s="942"/>
      <c r="AU261" s="942"/>
      <c r="AV261" s="942"/>
      <c r="AW261" s="942"/>
    </row>
    <row r="262" spans="1:49" x14ac:dyDescent="0.15">
      <c r="A262" s="1"/>
      <c r="B262" s="535"/>
      <c r="C262" s="18"/>
      <c r="D262" s="1250"/>
      <c r="E262" s="2"/>
      <c r="F262" s="2"/>
      <c r="G262" s="2"/>
      <c r="H262" s="2"/>
      <c r="I262" s="2"/>
      <c r="J262" s="2"/>
      <c r="K262" s="2"/>
      <c r="L262" s="2"/>
      <c r="M262" s="2"/>
      <c r="N262" s="1258"/>
      <c r="O262" s="536"/>
      <c r="P262" s="1"/>
      <c r="Q262" s="1"/>
      <c r="R262" s="1"/>
      <c r="S262" s="1"/>
      <c r="T262" s="1"/>
      <c r="U262" s="942"/>
      <c r="V262" s="942"/>
      <c r="W262" s="942"/>
      <c r="X262" s="942"/>
      <c r="Y262" s="942"/>
      <c r="Z262" s="942"/>
      <c r="AA262" s="942"/>
      <c r="AB262" s="942"/>
      <c r="AC262" s="942"/>
      <c r="AD262" s="942"/>
      <c r="AE262" s="942"/>
      <c r="AF262" s="942"/>
      <c r="AG262" s="942"/>
      <c r="AH262" s="942"/>
      <c r="AI262" s="942"/>
      <c r="AJ262" s="942"/>
      <c r="AK262" s="942"/>
      <c r="AL262" s="942"/>
      <c r="AM262" s="942"/>
      <c r="AN262" s="942"/>
      <c r="AO262" s="942"/>
      <c r="AP262" s="942"/>
      <c r="AQ262" s="942"/>
      <c r="AR262" s="942"/>
      <c r="AS262" s="942"/>
      <c r="AT262" s="942"/>
      <c r="AU262" s="942"/>
      <c r="AV262" s="942"/>
      <c r="AW262" s="942"/>
    </row>
    <row r="263" spans="1:49" x14ac:dyDescent="0.15">
      <c r="A263" s="1"/>
      <c r="B263" s="535"/>
      <c r="C263" s="18"/>
      <c r="D263" s="1250"/>
      <c r="E263" s="2"/>
      <c r="F263" s="2"/>
      <c r="G263" s="2"/>
      <c r="H263" s="2"/>
      <c r="I263" s="2"/>
      <c r="J263" s="2"/>
      <c r="K263" s="2"/>
      <c r="L263" s="2"/>
      <c r="M263" s="2"/>
      <c r="N263" s="1258"/>
      <c r="O263" s="536"/>
      <c r="P263" s="1"/>
      <c r="Q263" s="1"/>
      <c r="R263" s="1"/>
      <c r="S263" s="1"/>
      <c r="T263" s="1"/>
      <c r="U263" s="942"/>
      <c r="V263" s="942"/>
      <c r="W263" s="942"/>
      <c r="X263" s="942"/>
      <c r="Y263" s="942"/>
      <c r="Z263" s="942"/>
      <c r="AA263" s="942"/>
      <c r="AB263" s="942"/>
      <c r="AC263" s="942"/>
      <c r="AD263" s="942"/>
      <c r="AE263" s="942"/>
      <c r="AF263" s="942"/>
      <c r="AG263" s="942"/>
      <c r="AH263" s="942"/>
      <c r="AI263" s="942"/>
      <c r="AJ263" s="942"/>
      <c r="AK263" s="942"/>
      <c r="AL263" s="942"/>
      <c r="AM263" s="942"/>
      <c r="AN263" s="942"/>
      <c r="AO263" s="942"/>
      <c r="AP263" s="942"/>
      <c r="AQ263" s="942"/>
      <c r="AR263" s="942"/>
      <c r="AS263" s="942"/>
      <c r="AT263" s="942"/>
      <c r="AU263" s="942"/>
      <c r="AV263" s="942"/>
      <c r="AW263" s="942"/>
    </row>
    <row r="264" spans="1:49" x14ac:dyDescent="0.15">
      <c r="A264" s="1"/>
      <c r="B264" s="535"/>
      <c r="C264" s="18"/>
      <c r="D264" s="1250"/>
      <c r="E264" s="2"/>
      <c r="F264" s="2"/>
      <c r="G264" s="2"/>
      <c r="H264" s="2"/>
      <c r="I264" s="2"/>
      <c r="J264" s="2"/>
      <c r="K264" s="2"/>
      <c r="L264" s="2"/>
      <c r="M264" s="2"/>
      <c r="N264" s="1258"/>
      <c r="O264" s="536"/>
      <c r="P264" s="1"/>
      <c r="Q264" s="1"/>
      <c r="R264" s="1"/>
      <c r="S264" s="1"/>
      <c r="T264" s="1"/>
      <c r="U264" s="942"/>
      <c r="V264" s="942"/>
      <c r="W264" s="942"/>
      <c r="X264" s="942"/>
      <c r="Y264" s="942"/>
      <c r="Z264" s="942"/>
      <c r="AA264" s="942"/>
      <c r="AB264" s="942"/>
      <c r="AC264" s="942"/>
      <c r="AD264" s="942"/>
      <c r="AE264" s="942"/>
      <c r="AF264" s="942"/>
      <c r="AG264" s="942"/>
      <c r="AH264" s="942"/>
      <c r="AI264" s="942"/>
      <c r="AJ264" s="942"/>
      <c r="AK264" s="942"/>
      <c r="AL264" s="942"/>
      <c r="AM264" s="942"/>
      <c r="AN264" s="942"/>
      <c r="AO264" s="942"/>
      <c r="AP264" s="942"/>
      <c r="AQ264" s="942"/>
      <c r="AR264" s="942"/>
      <c r="AS264" s="942"/>
      <c r="AT264" s="942"/>
      <c r="AU264" s="942"/>
      <c r="AV264" s="942"/>
      <c r="AW264" s="942"/>
    </row>
    <row r="265" spans="1:49" x14ac:dyDescent="0.15">
      <c r="A265" s="1"/>
      <c r="B265" s="535"/>
      <c r="C265" s="18"/>
      <c r="D265" s="1250"/>
      <c r="E265" s="2"/>
      <c r="F265" s="2"/>
      <c r="G265" s="2"/>
      <c r="H265" s="2"/>
      <c r="I265" s="2"/>
      <c r="J265" s="2"/>
      <c r="K265" s="2"/>
      <c r="L265" s="2"/>
      <c r="M265" s="2"/>
      <c r="N265" s="1258"/>
      <c r="O265" s="536"/>
      <c r="P265" s="1"/>
      <c r="Q265" s="1"/>
      <c r="R265" s="1"/>
      <c r="S265" s="1"/>
      <c r="T265" s="1"/>
      <c r="U265" s="942"/>
      <c r="V265" s="942"/>
      <c r="W265" s="942"/>
      <c r="X265" s="942"/>
      <c r="Y265" s="942"/>
      <c r="Z265" s="942"/>
      <c r="AA265" s="942"/>
      <c r="AB265" s="942"/>
      <c r="AC265" s="942"/>
      <c r="AD265" s="942"/>
      <c r="AE265" s="942"/>
      <c r="AF265" s="942"/>
      <c r="AG265" s="942"/>
      <c r="AH265" s="942"/>
      <c r="AI265" s="942"/>
      <c r="AJ265" s="942"/>
      <c r="AK265" s="942"/>
      <c r="AL265" s="942"/>
      <c r="AM265" s="942"/>
      <c r="AN265" s="942"/>
      <c r="AO265" s="942"/>
      <c r="AP265" s="942"/>
      <c r="AQ265" s="942"/>
      <c r="AR265" s="942"/>
      <c r="AS265" s="942"/>
      <c r="AT265" s="942"/>
      <c r="AU265" s="942"/>
      <c r="AV265" s="942"/>
      <c r="AW265" s="942"/>
    </row>
    <row r="266" spans="1:49" x14ac:dyDescent="0.15">
      <c r="A266" s="1"/>
      <c r="B266" s="535"/>
      <c r="C266" s="18"/>
      <c r="D266" s="1250"/>
      <c r="E266" s="2"/>
      <c r="F266" s="2"/>
      <c r="G266" s="2"/>
      <c r="H266" s="2"/>
      <c r="I266" s="2"/>
      <c r="J266" s="2"/>
      <c r="K266" s="2"/>
      <c r="L266" s="2"/>
      <c r="M266" s="2"/>
      <c r="N266" s="1258"/>
      <c r="O266" s="536"/>
      <c r="P266" s="1"/>
      <c r="Q266" s="1"/>
      <c r="R266" s="1"/>
      <c r="S266" s="1"/>
      <c r="T266" s="1"/>
      <c r="U266" s="942"/>
      <c r="V266" s="942"/>
      <c r="W266" s="942"/>
      <c r="X266" s="942"/>
      <c r="Y266" s="942"/>
      <c r="Z266" s="942"/>
      <c r="AA266" s="942"/>
      <c r="AB266" s="942"/>
      <c r="AC266" s="942"/>
      <c r="AD266" s="942"/>
      <c r="AE266" s="942"/>
      <c r="AF266" s="942"/>
      <c r="AG266" s="942"/>
      <c r="AH266" s="942"/>
      <c r="AI266" s="942"/>
      <c r="AJ266" s="942"/>
      <c r="AK266" s="942"/>
      <c r="AL266" s="942"/>
      <c r="AM266" s="942"/>
      <c r="AN266" s="942"/>
      <c r="AO266" s="942"/>
      <c r="AP266" s="942"/>
      <c r="AQ266" s="942"/>
      <c r="AR266" s="942"/>
      <c r="AS266" s="942"/>
      <c r="AT266" s="942"/>
      <c r="AU266" s="942"/>
      <c r="AV266" s="942"/>
      <c r="AW266" s="942"/>
    </row>
    <row r="267" spans="1:49" x14ac:dyDescent="0.15">
      <c r="A267" s="1"/>
      <c r="B267" s="535"/>
      <c r="C267" s="18"/>
      <c r="D267" s="1250"/>
      <c r="E267" s="2"/>
      <c r="F267" s="2"/>
      <c r="G267" s="2"/>
      <c r="H267" s="2"/>
      <c r="I267" s="2"/>
      <c r="J267" s="2"/>
      <c r="K267" s="2"/>
      <c r="L267" s="2"/>
      <c r="M267" s="2"/>
      <c r="N267" s="1258"/>
      <c r="O267" s="536"/>
      <c r="P267" s="1"/>
      <c r="Q267" s="1"/>
      <c r="R267" s="1"/>
      <c r="S267" s="1"/>
      <c r="T267" s="1"/>
      <c r="U267" s="942"/>
      <c r="V267" s="942"/>
      <c r="W267" s="942"/>
      <c r="X267" s="942"/>
      <c r="Y267" s="942"/>
      <c r="Z267" s="942"/>
      <c r="AA267" s="942"/>
      <c r="AB267" s="942"/>
      <c r="AC267" s="942"/>
      <c r="AD267" s="942"/>
      <c r="AE267" s="942"/>
      <c r="AF267" s="942"/>
      <c r="AG267" s="942"/>
      <c r="AH267" s="942"/>
      <c r="AI267" s="942"/>
      <c r="AJ267" s="942"/>
      <c r="AK267" s="942"/>
      <c r="AL267" s="942"/>
      <c r="AM267" s="942"/>
      <c r="AN267" s="942"/>
      <c r="AO267" s="942"/>
      <c r="AP267" s="942"/>
      <c r="AQ267" s="942"/>
      <c r="AR267" s="942"/>
      <c r="AS267" s="942"/>
      <c r="AT267" s="942"/>
      <c r="AU267" s="942"/>
      <c r="AV267" s="942"/>
      <c r="AW267" s="942"/>
    </row>
    <row r="268" spans="1:49" ht="16" x14ac:dyDescent="0.2">
      <c r="A268" s="1"/>
      <c r="B268" s="535"/>
      <c r="C268" s="18"/>
      <c r="D268" s="1250"/>
      <c r="E268" s="530" t="s">
        <v>1542</v>
      </c>
      <c r="F268" s="2"/>
      <c r="G268" s="2"/>
      <c r="H268" s="2"/>
      <c r="I268" s="2"/>
      <c r="J268" s="2"/>
      <c r="K268" s="2"/>
      <c r="L268" s="2"/>
      <c r="M268" s="2"/>
      <c r="N268" s="1258"/>
      <c r="O268" s="536"/>
      <c r="P268" s="1"/>
      <c r="Q268" s="1"/>
      <c r="R268" s="1"/>
      <c r="S268" s="1"/>
      <c r="T268" s="1"/>
      <c r="U268" s="942"/>
      <c r="V268" s="942"/>
      <c r="W268" s="942"/>
      <c r="X268" s="942"/>
      <c r="Y268" s="942"/>
      <c r="Z268" s="942"/>
      <c r="AA268" s="942"/>
      <c r="AB268" s="942"/>
      <c r="AC268" s="942"/>
      <c r="AD268" s="942"/>
      <c r="AE268" s="942"/>
      <c r="AF268" s="942"/>
      <c r="AG268" s="942"/>
      <c r="AH268" s="942"/>
      <c r="AI268" s="942"/>
      <c r="AJ268" s="942"/>
      <c r="AK268" s="942"/>
      <c r="AL268" s="942"/>
      <c r="AM268" s="942"/>
      <c r="AN268" s="942"/>
      <c r="AO268" s="942"/>
      <c r="AP268" s="942"/>
      <c r="AQ268" s="942"/>
      <c r="AR268" s="942"/>
      <c r="AS268" s="942"/>
      <c r="AT268" s="942"/>
      <c r="AU268" s="942"/>
      <c r="AV268" s="942"/>
      <c r="AW268" s="942"/>
    </row>
    <row r="269" spans="1:49" ht="14" thickBot="1" x14ac:dyDescent="0.2">
      <c r="A269" s="1"/>
      <c r="B269" s="537"/>
      <c r="C269" s="538"/>
      <c r="D269" s="1909"/>
      <c r="E269" s="531"/>
      <c r="F269" s="531"/>
      <c r="G269" s="531"/>
      <c r="H269" s="531"/>
      <c r="I269" s="531"/>
      <c r="J269" s="531"/>
      <c r="K269" s="531"/>
      <c r="L269" s="531"/>
      <c r="M269" s="531"/>
      <c r="N269" s="1910"/>
      <c r="O269" s="539"/>
      <c r="P269" s="1"/>
      <c r="Q269" s="1"/>
      <c r="R269" s="1"/>
      <c r="S269" s="1"/>
      <c r="T269" s="1"/>
      <c r="U269" s="942"/>
      <c r="V269" s="942"/>
      <c r="W269" s="942"/>
      <c r="X269" s="942"/>
      <c r="Y269" s="942"/>
      <c r="Z269" s="942"/>
      <c r="AA269" s="942"/>
      <c r="AB269" s="942"/>
      <c r="AC269" s="942"/>
      <c r="AD269" s="942"/>
      <c r="AE269" s="942"/>
      <c r="AF269" s="942"/>
      <c r="AG269" s="942"/>
      <c r="AH269" s="942"/>
      <c r="AI269" s="942"/>
      <c r="AJ269" s="942"/>
      <c r="AK269" s="942"/>
      <c r="AL269" s="942"/>
      <c r="AM269" s="942"/>
      <c r="AN269" s="942"/>
      <c r="AO269" s="942"/>
      <c r="AP269" s="942"/>
      <c r="AQ269" s="942"/>
      <c r="AR269" s="942"/>
      <c r="AS269" s="942"/>
      <c r="AT269" s="942"/>
      <c r="AU269" s="942"/>
      <c r="AV269" s="942"/>
      <c r="AW269" s="942"/>
    </row>
    <row r="270" spans="1:49" ht="14" thickTop="1" x14ac:dyDescent="0.15">
      <c r="A270" s="1"/>
      <c r="B270" s="532"/>
      <c r="C270" s="533"/>
      <c r="D270" s="533"/>
      <c r="E270" s="533"/>
      <c r="F270" s="533"/>
      <c r="G270" s="533"/>
      <c r="H270" s="533"/>
      <c r="I270" s="533"/>
      <c r="J270" s="533"/>
      <c r="K270" s="533"/>
      <c r="L270" s="533"/>
      <c r="M270" s="533"/>
      <c r="N270" s="533"/>
      <c r="O270" s="534"/>
      <c r="P270" s="1"/>
      <c r="Q270" s="1"/>
      <c r="R270" s="1"/>
      <c r="S270" s="1"/>
      <c r="T270" s="1"/>
      <c r="U270" s="942"/>
      <c r="V270" s="942"/>
      <c r="W270" s="942"/>
      <c r="X270" s="942"/>
      <c r="Y270" s="942"/>
      <c r="Z270" s="942"/>
      <c r="AA270" s="942"/>
      <c r="AB270" s="942"/>
      <c r="AC270" s="942"/>
      <c r="AD270" s="942"/>
      <c r="AE270" s="942"/>
      <c r="AF270" s="942"/>
      <c r="AG270" s="942"/>
      <c r="AH270" s="942"/>
      <c r="AI270" s="942"/>
      <c r="AJ270" s="942"/>
      <c r="AK270" s="942"/>
      <c r="AL270" s="942"/>
      <c r="AM270" s="942"/>
      <c r="AN270" s="942"/>
      <c r="AO270" s="942"/>
      <c r="AP270" s="942"/>
      <c r="AQ270" s="942"/>
      <c r="AR270" s="942"/>
      <c r="AS270" s="942"/>
      <c r="AT270" s="942"/>
      <c r="AU270" s="942"/>
      <c r="AV270" s="942"/>
      <c r="AW270" s="942"/>
    </row>
    <row r="271" spans="1:49" ht="18" x14ac:dyDescent="0.2">
      <c r="A271" s="1"/>
      <c r="B271" s="535"/>
      <c r="C271" s="529">
        <v>2</v>
      </c>
      <c r="D271" s="1905" t="s">
        <v>1543</v>
      </c>
      <c r="E271" s="1906"/>
      <c r="F271" s="1906"/>
      <c r="G271" s="1906"/>
      <c r="H271" s="1906"/>
      <c r="I271" s="1906"/>
      <c r="J271" s="1906"/>
      <c r="K271" s="1906"/>
      <c r="L271" s="1906"/>
      <c r="M271" s="1906"/>
      <c r="N271" s="1312"/>
      <c r="O271" s="536"/>
      <c r="P271" s="1"/>
      <c r="Q271" s="1"/>
      <c r="R271" s="1"/>
      <c r="S271" s="1"/>
      <c r="T271" s="1"/>
      <c r="U271" s="942"/>
      <c r="V271" s="942"/>
      <c r="W271" s="942"/>
      <c r="X271" s="942"/>
      <c r="Y271" s="942"/>
      <c r="Z271" s="942"/>
      <c r="AA271" s="942"/>
      <c r="AB271" s="942"/>
      <c r="AC271" s="942"/>
      <c r="AD271" s="942"/>
      <c r="AE271" s="942"/>
      <c r="AF271" s="942"/>
      <c r="AG271" s="942"/>
      <c r="AH271" s="942"/>
      <c r="AI271" s="942"/>
      <c r="AJ271" s="942"/>
      <c r="AK271" s="942"/>
      <c r="AL271" s="942"/>
      <c r="AM271" s="942"/>
      <c r="AN271" s="942"/>
      <c r="AO271" s="942"/>
      <c r="AP271" s="942"/>
      <c r="AQ271" s="942"/>
      <c r="AR271" s="942"/>
      <c r="AS271" s="942"/>
      <c r="AT271" s="942"/>
      <c r="AU271" s="942"/>
      <c r="AV271" s="942"/>
      <c r="AW271" s="942"/>
    </row>
    <row r="272" spans="1:49" ht="5" customHeight="1" x14ac:dyDescent="0.15">
      <c r="A272" s="1"/>
      <c r="B272" s="535"/>
      <c r="C272" s="18"/>
      <c r="D272" s="1250"/>
      <c r="E272" s="2"/>
      <c r="F272" s="2"/>
      <c r="G272" s="2"/>
      <c r="H272" s="2"/>
      <c r="I272" s="2"/>
      <c r="J272" s="2"/>
      <c r="K272" s="2"/>
      <c r="L272" s="2"/>
      <c r="M272" s="2"/>
      <c r="N272" s="1258"/>
      <c r="O272" s="536"/>
      <c r="P272" s="1"/>
      <c r="Q272" s="1"/>
      <c r="R272" s="1"/>
      <c r="S272" s="1"/>
      <c r="T272" s="1"/>
      <c r="U272" s="942"/>
      <c r="V272" s="942"/>
      <c r="W272" s="942"/>
      <c r="X272" s="942"/>
      <c r="Y272" s="942"/>
      <c r="Z272" s="942"/>
      <c r="AA272" s="942"/>
      <c r="AB272" s="942"/>
      <c r="AC272" s="942"/>
      <c r="AD272" s="942"/>
      <c r="AE272" s="942"/>
      <c r="AF272" s="942"/>
      <c r="AG272" s="942"/>
      <c r="AH272" s="942"/>
      <c r="AI272" s="942"/>
      <c r="AJ272" s="942"/>
      <c r="AK272" s="942"/>
      <c r="AL272" s="942"/>
      <c r="AM272" s="942"/>
      <c r="AN272" s="942"/>
      <c r="AO272" s="942"/>
      <c r="AP272" s="942"/>
      <c r="AQ272" s="942"/>
      <c r="AR272" s="942"/>
      <c r="AS272" s="942"/>
      <c r="AT272" s="942"/>
      <c r="AU272" s="942"/>
      <c r="AV272" s="942"/>
      <c r="AW272" s="942"/>
    </row>
    <row r="273" spans="1:49" ht="16" x14ac:dyDescent="0.2">
      <c r="A273" s="1"/>
      <c r="B273" s="535"/>
      <c r="C273" s="18"/>
      <c r="D273" s="1908" t="s">
        <v>1544</v>
      </c>
      <c r="E273" s="2"/>
      <c r="F273" s="2"/>
      <c r="G273" s="2"/>
      <c r="H273" s="2"/>
      <c r="I273" s="2"/>
      <c r="J273" s="2"/>
      <c r="K273" s="2"/>
      <c r="L273" s="2"/>
      <c r="M273" s="2"/>
      <c r="N273" s="1258"/>
      <c r="O273" s="536"/>
      <c r="P273" s="1"/>
      <c r="Q273" s="1"/>
      <c r="R273" s="1"/>
      <c r="S273" s="1"/>
      <c r="T273" s="1"/>
      <c r="U273" s="942"/>
      <c r="V273" s="942"/>
      <c r="W273" s="942"/>
      <c r="X273" s="942"/>
      <c r="Y273" s="942"/>
      <c r="Z273" s="942"/>
      <c r="AA273" s="942"/>
      <c r="AB273" s="942"/>
      <c r="AC273" s="942"/>
      <c r="AD273" s="942"/>
      <c r="AE273" s="942"/>
      <c r="AF273" s="942"/>
      <c r="AG273" s="942"/>
      <c r="AH273" s="942"/>
      <c r="AI273" s="942"/>
      <c r="AJ273" s="942"/>
      <c r="AK273" s="942"/>
      <c r="AL273" s="942"/>
      <c r="AM273" s="942"/>
      <c r="AN273" s="942"/>
      <c r="AO273" s="942"/>
      <c r="AP273" s="942"/>
      <c r="AQ273" s="942"/>
      <c r="AR273" s="942"/>
      <c r="AS273" s="942"/>
      <c r="AT273" s="942"/>
      <c r="AU273" s="942"/>
      <c r="AV273" s="942"/>
      <c r="AW273" s="942"/>
    </row>
    <row r="274" spans="1:49" x14ac:dyDescent="0.15">
      <c r="A274" s="1"/>
      <c r="B274" s="535"/>
      <c r="C274" s="18"/>
      <c r="D274" s="1250" t="s">
        <v>1545</v>
      </c>
      <c r="E274" s="2"/>
      <c r="F274" s="2"/>
      <c r="G274" s="2"/>
      <c r="H274" s="2"/>
      <c r="I274" s="2"/>
      <c r="J274" s="2"/>
      <c r="K274" s="2"/>
      <c r="L274" s="2"/>
      <c r="M274" s="2"/>
      <c r="N274" s="1258"/>
      <c r="O274" s="536"/>
      <c r="P274" s="1"/>
      <c r="Q274" s="1"/>
      <c r="R274" s="1"/>
      <c r="S274" s="1"/>
      <c r="T274" s="1"/>
      <c r="U274" s="942"/>
      <c r="V274" s="942"/>
      <c r="W274" s="942"/>
      <c r="X274" s="942"/>
      <c r="Y274" s="942"/>
      <c r="Z274" s="942"/>
      <c r="AA274" s="942"/>
      <c r="AB274" s="942"/>
      <c r="AC274" s="942"/>
      <c r="AD274" s="942"/>
      <c r="AE274" s="942"/>
      <c r="AF274" s="942"/>
      <c r="AG274" s="942"/>
      <c r="AH274" s="942"/>
      <c r="AI274" s="942"/>
      <c r="AJ274" s="942"/>
      <c r="AK274" s="942"/>
      <c r="AL274" s="942"/>
      <c r="AM274" s="942"/>
      <c r="AN274" s="942"/>
      <c r="AO274" s="942"/>
      <c r="AP274" s="942"/>
      <c r="AQ274" s="942"/>
      <c r="AR274" s="942"/>
      <c r="AS274" s="942"/>
      <c r="AT274" s="942"/>
      <c r="AU274" s="942"/>
      <c r="AV274" s="942"/>
      <c r="AW274" s="942"/>
    </row>
    <row r="275" spans="1:49" x14ac:dyDescent="0.15">
      <c r="A275" s="1"/>
      <c r="B275" s="535"/>
      <c r="C275" s="18"/>
      <c r="D275" s="1250"/>
      <c r="E275" s="2"/>
      <c r="F275" s="2"/>
      <c r="G275" s="2"/>
      <c r="H275" s="2"/>
      <c r="I275" s="2"/>
      <c r="J275" s="2"/>
      <c r="K275" s="2"/>
      <c r="L275" s="2"/>
      <c r="M275" s="2"/>
      <c r="N275" s="1258"/>
      <c r="O275" s="536"/>
      <c r="P275" s="1"/>
      <c r="Q275" s="1"/>
      <c r="R275" s="1"/>
      <c r="S275" s="1"/>
      <c r="T275" s="1"/>
      <c r="U275" s="942"/>
      <c r="V275" s="942"/>
      <c r="W275" s="942"/>
      <c r="X275" s="942"/>
      <c r="Y275" s="942"/>
      <c r="Z275" s="942"/>
      <c r="AA275" s="942"/>
      <c r="AB275" s="942"/>
      <c r="AC275" s="942"/>
      <c r="AD275" s="942"/>
      <c r="AE275" s="942"/>
      <c r="AF275" s="942"/>
      <c r="AG275" s="942"/>
      <c r="AH275" s="942"/>
      <c r="AI275" s="942"/>
      <c r="AJ275" s="942"/>
      <c r="AK275" s="942"/>
      <c r="AL275" s="942"/>
      <c r="AM275" s="942"/>
      <c r="AN275" s="942"/>
      <c r="AO275" s="942"/>
      <c r="AP275" s="942"/>
      <c r="AQ275" s="942"/>
      <c r="AR275" s="942"/>
      <c r="AS275" s="942"/>
      <c r="AT275" s="942"/>
      <c r="AU275" s="942"/>
      <c r="AV275" s="942"/>
      <c r="AW275" s="942"/>
    </row>
    <row r="276" spans="1:49" ht="16" x14ac:dyDescent="0.2">
      <c r="A276" s="1"/>
      <c r="B276" s="535"/>
      <c r="C276" s="18"/>
      <c r="D276" s="1911" t="s">
        <v>170</v>
      </c>
      <c r="E276" s="2"/>
      <c r="F276" s="2"/>
      <c r="G276" s="2"/>
      <c r="H276" s="2"/>
      <c r="I276" s="2"/>
      <c r="J276" s="2"/>
      <c r="K276" s="2"/>
      <c r="L276" s="2"/>
      <c r="M276" s="2"/>
      <c r="N276" s="1258"/>
      <c r="O276" s="536"/>
      <c r="P276" s="1"/>
      <c r="Q276" s="1"/>
      <c r="R276" s="1"/>
      <c r="S276" s="1"/>
      <c r="T276" s="1"/>
      <c r="U276" s="942"/>
      <c r="V276" s="942"/>
      <c r="W276" s="942"/>
      <c r="X276" s="942"/>
      <c r="Y276" s="942"/>
      <c r="Z276" s="942"/>
      <c r="AA276" s="942"/>
      <c r="AB276" s="942"/>
      <c r="AC276" s="942"/>
      <c r="AD276" s="942"/>
      <c r="AE276" s="942"/>
      <c r="AF276" s="942"/>
      <c r="AG276" s="942"/>
      <c r="AH276" s="942"/>
      <c r="AI276" s="942"/>
      <c r="AJ276" s="942"/>
      <c r="AK276" s="942"/>
      <c r="AL276" s="942"/>
      <c r="AM276" s="942"/>
      <c r="AN276" s="942"/>
      <c r="AO276" s="942"/>
      <c r="AP276" s="942"/>
      <c r="AQ276" s="942"/>
      <c r="AR276" s="942"/>
      <c r="AS276" s="942"/>
      <c r="AT276" s="942"/>
      <c r="AU276" s="942"/>
      <c r="AV276" s="942"/>
      <c r="AW276" s="942"/>
    </row>
    <row r="277" spans="1:49" ht="7.5" customHeight="1" x14ac:dyDescent="0.15">
      <c r="A277" s="1"/>
      <c r="B277" s="535"/>
      <c r="C277" s="18"/>
      <c r="D277" s="1250"/>
      <c r="E277" s="2"/>
      <c r="F277" s="2"/>
      <c r="G277" s="2"/>
      <c r="H277" s="2"/>
      <c r="I277" s="2"/>
      <c r="J277" s="2"/>
      <c r="K277" s="2"/>
      <c r="L277" s="2"/>
      <c r="M277" s="2"/>
      <c r="N277" s="1258"/>
      <c r="O277" s="536"/>
      <c r="P277" s="1"/>
      <c r="Q277" s="1"/>
      <c r="R277" s="1"/>
      <c r="S277" s="1"/>
      <c r="T277" s="1"/>
      <c r="U277" s="942"/>
      <c r="V277" s="942"/>
      <c r="W277" s="942"/>
      <c r="X277" s="942"/>
      <c r="Y277" s="942"/>
      <c r="Z277" s="942"/>
      <c r="AA277" s="942"/>
      <c r="AB277" s="942"/>
      <c r="AC277" s="942"/>
      <c r="AD277" s="942"/>
      <c r="AE277" s="942"/>
      <c r="AF277" s="942"/>
      <c r="AG277" s="942"/>
      <c r="AH277" s="942"/>
      <c r="AI277" s="942"/>
      <c r="AJ277" s="942"/>
      <c r="AK277" s="942"/>
      <c r="AL277" s="942"/>
      <c r="AM277" s="942"/>
      <c r="AN277" s="942"/>
      <c r="AO277" s="942"/>
      <c r="AP277" s="942"/>
      <c r="AQ277" s="942"/>
      <c r="AR277" s="942"/>
      <c r="AS277" s="942"/>
      <c r="AT277" s="942"/>
      <c r="AU277" s="942"/>
      <c r="AV277" s="942"/>
      <c r="AW277" s="942"/>
    </row>
    <row r="278" spans="1:49" ht="16" x14ac:dyDescent="0.2">
      <c r="A278" s="1"/>
      <c r="B278" s="535"/>
      <c r="C278" s="18"/>
      <c r="D278" s="1907" t="s">
        <v>1546</v>
      </c>
      <c r="E278" s="2"/>
      <c r="F278" s="2"/>
      <c r="G278" s="2"/>
      <c r="H278" s="2"/>
      <c r="I278" s="2"/>
      <c r="J278" s="2"/>
      <c r="K278" s="2"/>
      <c r="L278" s="2"/>
      <c r="M278" s="2"/>
      <c r="N278" s="1258"/>
      <c r="O278" s="536"/>
      <c r="P278" s="1"/>
      <c r="Q278" s="1"/>
      <c r="R278" s="1"/>
      <c r="S278" s="1"/>
      <c r="T278" s="1"/>
      <c r="U278" s="942"/>
      <c r="V278" s="942"/>
      <c r="W278" s="942"/>
      <c r="X278" s="942"/>
      <c r="Y278" s="942"/>
      <c r="Z278" s="942"/>
      <c r="AA278" s="942"/>
      <c r="AB278" s="942"/>
      <c r="AC278" s="942"/>
      <c r="AD278" s="942"/>
      <c r="AE278" s="942"/>
      <c r="AF278" s="942"/>
      <c r="AG278" s="942"/>
      <c r="AH278" s="942"/>
      <c r="AI278" s="942"/>
      <c r="AJ278" s="942"/>
      <c r="AK278" s="942"/>
      <c r="AL278" s="942"/>
      <c r="AM278" s="942"/>
      <c r="AN278" s="942"/>
      <c r="AO278" s="942"/>
      <c r="AP278" s="942"/>
      <c r="AQ278" s="942"/>
      <c r="AR278" s="942"/>
      <c r="AS278" s="942"/>
      <c r="AT278" s="942"/>
      <c r="AU278" s="942"/>
      <c r="AV278" s="942"/>
      <c r="AW278" s="942"/>
    </row>
    <row r="279" spans="1:49" ht="6.75" customHeight="1" x14ac:dyDescent="0.15">
      <c r="A279" s="1"/>
      <c r="B279" s="535"/>
      <c r="C279" s="18"/>
      <c r="D279" s="1250"/>
      <c r="E279" s="2"/>
      <c r="F279" s="2"/>
      <c r="G279" s="2"/>
      <c r="H279" s="2"/>
      <c r="I279" s="2"/>
      <c r="J279" s="2"/>
      <c r="K279" s="2"/>
      <c r="L279" s="2"/>
      <c r="M279" s="2"/>
      <c r="N279" s="1258"/>
      <c r="O279" s="536"/>
      <c r="P279" s="1"/>
      <c r="Q279" s="1"/>
      <c r="R279" s="1"/>
      <c r="S279" s="1"/>
      <c r="T279" s="1"/>
      <c r="U279" s="942"/>
      <c r="V279" s="942"/>
      <c r="W279" s="942"/>
      <c r="X279" s="942"/>
      <c r="Y279" s="942"/>
      <c r="Z279" s="942"/>
      <c r="AA279" s="942"/>
      <c r="AB279" s="942"/>
      <c r="AC279" s="942"/>
      <c r="AD279" s="942"/>
      <c r="AE279" s="942"/>
      <c r="AF279" s="942"/>
      <c r="AG279" s="942"/>
      <c r="AH279" s="942"/>
      <c r="AI279" s="942"/>
      <c r="AJ279" s="942"/>
      <c r="AK279" s="942"/>
      <c r="AL279" s="942"/>
      <c r="AM279" s="942"/>
      <c r="AN279" s="942"/>
      <c r="AO279" s="942"/>
      <c r="AP279" s="942"/>
      <c r="AQ279" s="942"/>
      <c r="AR279" s="942"/>
      <c r="AS279" s="942"/>
      <c r="AT279" s="942"/>
      <c r="AU279" s="942"/>
      <c r="AV279" s="942"/>
      <c r="AW279" s="942"/>
    </row>
    <row r="280" spans="1:49" ht="16" x14ac:dyDescent="0.2">
      <c r="A280" s="1"/>
      <c r="B280" s="535"/>
      <c r="C280" s="18"/>
      <c r="D280" s="1907" t="s">
        <v>1547</v>
      </c>
      <c r="E280" s="2"/>
      <c r="F280" s="2"/>
      <c r="G280" s="2"/>
      <c r="H280" s="2"/>
      <c r="I280" s="2"/>
      <c r="J280" s="2"/>
      <c r="K280" s="2"/>
      <c r="L280" s="2"/>
      <c r="M280" s="2"/>
      <c r="N280" s="1258"/>
      <c r="O280" s="536"/>
      <c r="P280" s="1"/>
      <c r="Q280" s="1"/>
      <c r="R280" s="1"/>
      <c r="S280" s="1"/>
      <c r="T280" s="1"/>
      <c r="U280" s="942"/>
      <c r="V280" s="942"/>
      <c r="W280" s="942"/>
      <c r="X280" s="942"/>
      <c r="Y280" s="942"/>
      <c r="Z280" s="942"/>
      <c r="AA280" s="942"/>
      <c r="AB280" s="942"/>
      <c r="AC280" s="942"/>
      <c r="AD280" s="942"/>
      <c r="AE280" s="942"/>
      <c r="AF280" s="942"/>
      <c r="AG280" s="942"/>
      <c r="AH280" s="942"/>
      <c r="AI280" s="942"/>
      <c r="AJ280" s="942"/>
      <c r="AK280" s="942"/>
      <c r="AL280" s="942"/>
      <c r="AM280" s="942"/>
      <c r="AN280" s="942"/>
      <c r="AO280" s="942"/>
      <c r="AP280" s="942"/>
      <c r="AQ280" s="942"/>
      <c r="AR280" s="942"/>
      <c r="AS280" s="942"/>
      <c r="AT280" s="942"/>
      <c r="AU280" s="942"/>
      <c r="AV280" s="942"/>
      <c r="AW280" s="942"/>
    </row>
    <row r="281" spans="1:49" x14ac:dyDescent="0.15">
      <c r="A281" s="1"/>
      <c r="B281" s="535"/>
      <c r="C281" s="18"/>
      <c r="D281" s="1250"/>
      <c r="E281" s="2"/>
      <c r="F281" s="2"/>
      <c r="G281" s="2"/>
      <c r="H281" s="2"/>
      <c r="I281" s="2"/>
      <c r="J281" s="2"/>
      <c r="K281" s="2"/>
      <c r="L281" s="2"/>
      <c r="M281" s="2"/>
      <c r="N281" s="1258"/>
      <c r="O281" s="536"/>
      <c r="P281" s="1"/>
      <c r="Q281" s="1"/>
      <c r="R281" s="1"/>
      <c r="S281" s="1"/>
      <c r="T281" s="1"/>
      <c r="U281" s="942"/>
      <c r="V281" s="942"/>
      <c r="W281" s="942"/>
      <c r="X281" s="942"/>
      <c r="Y281" s="942"/>
      <c r="Z281" s="942"/>
      <c r="AA281" s="942"/>
      <c r="AB281" s="942"/>
      <c r="AC281" s="942"/>
      <c r="AD281" s="942"/>
      <c r="AE281" s="942"/>
      <c r="AF281" s="942"/>
      <c r="AG281" s="942"/>
      <c r="AH281" s="942"/>
      <c r="AI281" s="942"/>
      <c r="AJ281" s="942"/>
      <c r="AK281" s="942"/>
      <c r="AL281" s="942"/>
      <c r="AM281" s="942"/>
      <c r="AN281" s="942"/>
      <c r="AO281" s="942"/>
      <c r="AP281" s="942"/>
      <c r="AQ281" s="942"/>
      <c r="AR281" s="942"/>
      <c r="AS281" s="942"/>
      <c r="AT281" s="942"/>
      <c r="AU281" s="942"/>
      <c r="AV281" s="942"/>
      <c r="AW281" s="942"/>
    </row>
    <row r="282" spans="1:49" ht="16" x14ac:dyDescent="0.2">
      <c r="A282" s="1"/>
      <c r="B282" s="535"/>
      <c r="C282" s="18"/>
      <c r="D282" s="1908" t="s">
        <v>1731</v>
      </c>
      <c r="E282" s="2"/>
      <c r="F282" s="2"/>
      <c r="G282" s="2"/>
      <c r="H282" s="2"/>
      <c r="I282" s="2"/>
      <c r="J282" s="2"/>
      <c r="K282" s="2"/>
      <c r="L282" s="2"/>
      <c r="M282" s="2"/>
      <c r="N282" s="1258"/>
      <c r="O282" s="536"/>
      <c r="P282" s="1"/>
      <c r="Q282" s="1"/>
      <c r="R282" s="1"/>
      <c r="S282" s="1"/>
      <c r="T282" s="1"/>
      <c r="U282" s="942"/>
      <c r="V282" s="942"/>
      <c r="W282" s="942"/>
      <c r="X282" s="942"/>
      <c r="Y282" s="942"/>
      <c r="Z282" s="942"/>
      <c r="AA282" s="942"/>
      <c r="AB282" s="942"/>
      <c r="AC282" s="942"/>
      <c r="AD282" s="942"/>
      <c r="AE282" s="942"/>
      <c r="AF282" s="942"/>
      <c r="AG282" s="942"/>
      <c r="AH282" s="942"/>
      <c r="AI282" s="942"/>
      <c r="AJ282" s="942"/>
      <c r="AK282" s="942"/>
      <c r="AL282" s="942"/>
      <c r="AM282" s="942"/>
      <c r="AN282" s="942"/>
      <c r="AO282" s="942"/>
      <c r="AP282" s="942"/>
      <c r="AQ282" s="942"/>
      <c r="AR282" s="942"/>
      <c r="AS282" s="942"/>
      <c r="AT282" s="942"/>
      <c r="AU282" s="942"/>
      <c r="AV282" s="942"/>
      <c r="AW282" s="942"/>
    </row>
    <row r="283" spans="1:49" x14ac:dyDescent="0.15">
      <c r="A283" s="1"/>
      <c r="B283" s="535"/>
      <c r="C283" s="18"/>
      <c r="D283" s="1250"/>
      <c r="E283" s="2"/>
      <c r="F283" s="2"/>
      <c r="G283" s="2"/>
      <c r="H283" s="2"/>
      <c r="I283" s="2"/>
      <c r="J283" s="2"/>
      <c r="K283" s="2"/>
      <c r="L283" s="2"/>
      <c r="M283" s="2"/>
      <c r="N283" s="1258"/>
      <c r="O283" s="536"/>
      <c r="P283" s="1"/>
      <c r="Q283" s="1"/>
      <c r="R283" s="1"/>
      <c r="S283" s="1"/>
      <c r="T283" s="1"/>
      <c r="U283" s="942"/>
      <c r="V283" s="942"/>
      <c r="W283" s="942"/>
      <c r="X283" s="942"/>
      <c r="Y283" s="942"/>
      <c r="Z283" s="942"/>
      <c r="AA283" s="942"/>
      <c r="AB283" s="942"/>
      <c r="AC283" s="942"/>
      <c r="AD283" s="942"/>
      <c r="AE283" s="942"/>
      <c r="AF283" s="942"/>
      <c r="AG283" s="942"/>
      <c r="AH283" s="942"/>
      <c r="AI283" s="942"/>
      <c r="AJ283" s="942"/>
      <c r="AK283" s="942"/>
      <c r="AL283" s="942"/>
      <c r="AM283" s="942"/>
      <c r="AN283" s="942"/>
      <c r="AO283" s="942"/>
      <c r="AP283" s="942"/>
      <c r="AQ283" s="942"/>
      <c r="AR283" s="942"/>
      <c r="AS283" s="942"/>
      <c r="AT283" s="942"/>
      <c r="AU283" s="942"/>
      <c r="AV283" s="942"/>
      <c r="AW283" s="942"/>
    </row>
    <row r="284" spans="1:49" x14ac:dyDescent="0.15">
      <c r="A284" s="1"/>
      <c r="B284" s="535"/>
      <c r="C284" s="18"/>
      <c r="D284" s="1250"/>
      <c r="E284" s="2"/>
      <c r="F284" s="2"/>
      <c r="G284" s="2"/>
      <c r="H284" s="2"/>
      <c r="I284" s="2"/>
      <c r="J284" s="2"/>
      <c r="K284" s="2"/>
      <c r="L284" s="2"/>
      <c r="M284" s="2"/>
      <c r="N284" s="1258"/>
      <c r="O284" s="536"/>
      <c r="P284" s="1"/>
      <c r="Q284" s="1"/>
      <c r="R284" s="1"/>
      <c r="S284" s="1"/>
      <c r="T284" s="1"/>
      <c r="U284" s="942"/>
      <c r="V284" s="942"/>
      <c r="W284" s="942"/>
      <c r="X284" s="942"/>
      <c r="Y284" s="942"/>
      <c r="Z284" s="942"/>
      <c r="AA284" s="942"/>
      <c r="AB284" s="942"/>
      <c r="AC284" s="942"/>
      <c r="AD284" s="942"/>
      <c r="AE284" s="942"/>
      <c r="AF284" s="942"/>
      <c r="AG284" s="942"/>
      <c r="AH284" s="942"/>
      <c r="AI284" s="942"/>
      <c r="AJ284" s="942"/>
      <c r="AK284" s="942"/>
      <c r="AL284" s="942"/>
      <c r="AM284" s="942"/>
      <c r="AN284" s="942"/>
      <c r="AO284" s="942"/>
      <c r="AP284" s="942"/>
      <c r="AQ284" s="942"/>
      <c r="AR284" s="942"/>
      <c r="AS284" s="942"/>
      <c r="AT284" s="942"/>
      <c r="AU284" s="942"/>
      <c r="AV284" s="942"/>
      <c r="AW284" s="942"/>
    </row>
    <row r="285" spans="1:49" x14ac:dyDescent="0.15">
      <c r="A285" s="1"/>
      <c r="B285" s="535"/>
      <c r="C285" s="18"/>
      <c r="D285" s="1250"/>
      <c r="E285" s="2"/>
      <c r="F285" s="2"/>
      <c r="G285" s="2"/>
      <c r="H285" s="2"/>
      <c r="I285" s="2"/>
      <c r="J285" s="2"/>
      <c r="K285" s="2"/>
      <c r="L285" s="2"/>
      <c r="M285" s="2"/>
      <c r="N285" s="1258"/>
      <c r="O285" s="536"/>
      <c r="P285" s="1"/>
      <c r="Q285" s="1"/>
      <c r="R285" s="1"/>
      <c r="S285" s="1"/>
      <c r="T285" s="1"/>
      <c r="U285" s="942"/>
      <c r="V285" s="942"/>
      <c r="W285" s="942"/>
      <c r="X285" s="942"/>
      <c r="Y285" s="942"/>
      <c r="Z285" s="942"/>
      <c r="AA285" s="942"/>
      <c r="AB285" s="942"/>
      <c r="AC285" s="942"/>
      <c r="AD285" s="942"/>
      <c r="AE285" s="942"/>
      <c r="AF285" s="942"/>
      <c r="AG285" s="942"/>
      <c r="AH285" s="942"/>
      <c r="AI285" s="942"/>
      <c r="AJ285" s="942"/>
      <c r="AK285" s="942"/>
      <c r="AL285" s="942"/>
      <c r="AM285" s="942"/>
      <c r="AN285" s="942"/>
      <c r="AO285" s="942"/>
      <c r="AP285" s="942"/>
      <c r="AQ285" s="942"/>
      <c r="AR285" s="942"/>
      <c r="AS285" s="942"/>
      <c r="AT285" s="942"/>
      <c r="AU285" s="942"/>
      <c r="AV285" s="942"/>
      <c r="AW285" s="942"/>
    </row>
    <row r="286" spans="1:49" x14ac:dyDescent="0.15">
      <c r="A286" s="1"/>
      <c r="B286" s="535"/>
      <c r="C286" s="18"/>
      <c r="D286" s="1250"/>
      <c r="E286" s="2"/>
      <c r="F286" s="2"/>
      <c r="G286" s="2"/>
      <c r="H286" s="2"/>
      <c r="I286" s="2"/>
      <c r="J286" s="2"/>
      <c r="K286" s="2"/>
      <c r="L286" s="2"/>
      <c r="M286" s="2"/>
      <c r="N286" s="1258"/>
      <c r="O286" s="536"/>
      <c r="P286" s="1"/>
      <c r="Q286" s="1"/>
      <c r="R286" s="1"/>
      <c r="S286" s="1"/>
      <c r="T286" s="1"/>
      <c r="U286" s="942"/>
      <c r="V286" s="942"/>
      <c r="W286" s="942"/>
      <c r="X286" s="942"/>
      <c r="Y286" s="942"/>
      <c r="Z286" s="942"/>
      <c r="AA286" s="942"/>
      <c r="AB286" s="942"/>
      <c r="AC286" s="942"/>
      <c r="AD286" s="942"/>
      <c r="AE286" s="942"/>
      <c r="AF286" s="942"/>
      <c r="AG286" s="942"/>
      <c r="AH286" s="942"/>
      <c r="AI286" s="942"/>
      <c r="AJ286" s="942"/>
      <c r="AK286" s="942"/>
      <c r="AL286" s="942"/>
      <c r="AM286" s="942"/>
      <c r="AN286" s="942"/>
      <c r="AO286" s="942"/>
      <c r="AP286" s="942"/>
      <c r="AQ286" s="942"/>
      <c r="AR286" s="942"/>
      <c r="AS286" s="942"/>
      <c r="AT286" s="942"/>
      <c r="AU286" s="942"/>
      <c r="AV286" s="942"/>
      <c r="AW286" s="942"/>
    </row>
    <row r="287" spans="1:49" x14ac:dyDescent="0.15">
      <c r="A287" s="1"/>
      <c r="B287" s="535"/>
      <c r="C287" s="18"/>
      <c r="D287" s="1250"/>
      <c r="E287" s="2"/>
      <c r="F287" s="2"/>
      <c r="G287" s="2"/>
      <c r="H287" s="2"/>
      <c r="I287" s="2"/>
      <c r="J287" s="2"/>
      <c r="K287" s="2"/>
      <c r="L287" s="2"/>
      <c r="M287" s="2"/>
      <c r="N287" s="1258"/>
      <c r="O287" s="536"/>
      <c r="P287" s="1"/>
      <c r="Q287" s="1"/>
      <c r="R287" s="1"/>
      <c r="S287" s="1"/>
      <c r="T287" s="1"/>
      <c r="U287" s="942"/>
      <c r="V287" s="942"/>
      <c r="W287" s="942"/>
      <c r="X287" s="942"/>
      <c r="Y287" s="942"/>
      <c r="Z287" s="942"/>
      <c r="AA287" s="942"/>
      <c r="AB287" s="942"/>
      <c r="AC287" s="942"/>
      <c r="AD287" s="942"/>
      <c r="AE287" s="942"/>
      <c r="AF287" s="942"/>
      <c r="AG287" s="942"/>
      <c r="AH287" s="942"/>
      <c r="AI287" s="942"/>
      <c r="AJ287" s="942"/>
      <c r="AK287" s="942"/>
      <c r="AL287" s="942"/>
      <c r="AM287" s="942"/>
      <c r="AN287" s="942"/>
      <c r="AO287" s="942"/>
      <c r="AP287" s="942"/>
      <c r="AQ287" s="942"/>
      <c r="AR287" s="942"/>
      <c r="AS287" s="942"/>
      <c r="AT287" s="942"/>
      <c r="AU287" s="942"/>
      <c r="AV287" s="942"/>
      <c r="AW287" s="942"/>
    </row>
    <row r="288" spans="1:49" x14ac:dyDescent="0.15">
      <c r="A288" s="1"/>
      <c r="B288" s="535"/>
      <c r="C288" s="18"/>
      <c r="D288" s="1250"/>
      <c r="E288" s="2"/>
      <c r="F288" s="2"/>
      <c r="G288" s="2"/>
      <c r="H288" s="2"/>
      <c r="I288" s="2"/>
      <c r="J288" s="2"/>
      <c r="K288" s="2"/>
      <c r="L288" s="2"/>
      <c r="M288" s="2"/>
      <c r="N288" s="1258"/>
      <c r="O288" s="536"/>
      <c r="P288" s="1"/>
      <c r="Q288" s="1"/>
      <c r="R288" s="1"/>
      <c r="S288" s="1"/>
      <c r="T288" s="1"/>
      <c r="U288" s="942"/>
      <c r="V288" s="942"/>
      <c r="W288" s="942"/>
      <c r="X288" s="942"/>
      <c r="Y288" s="942"/>
      <c r="Z288" s="942"/>
      <c r="AA288" s="942"/>
      <c r="AB288" s="942"/>
      <c r="AC288" s="942"/>
      <c r="AD288" s="942"/>
      <c r="AE288" s="942"/>
      <c r="AF288" s="942"/>
      <c r="AG288" s="942"/>
      <c r="AH288" s="942"/>
      <c r="AI288" s="942"/>
      <c r="AJ288" s="942"/>
      <c r="AK288" s="942"/>
      <c r="AL288" s="942"/>
      <c r="AM288" s="942"/>
      <c r="AN288" s="942"/>
      <c r="AO288" s="942"/>
      <c r="AP288" s="942"/>
      <c r="AQ288" s="942"/>
      <c r="AR288" s="942"/>
      <c r="AS288" s="942"/>
      <c r="AT288" s="942"/>
      <c r="AU288" s="942"/>
      <c r="AV288" s="942"/>
      <c r="AW288" s="942"/>
    </row>
    <row r="289" spans="1:49" x14ac:dyDescent="0.15">
      <c r="A289" s="1"/>
      <c r="B289" s="535"/>
      <c r="C289" s="18"/>
      <c r="D289" s="1250"/>
      <c r="E289" s="2"/>
      <c r="F289" s="2"/>
      <c r="G289" s="2"/>
      <c r="H289" s="2"/>
      <c r="I289" s="2"/>
      <c r="J289" s="2"/>
      <c r="K289" s="2"/>
      <c r="L289" s="2"/>
      <c r="M289" s="2"/>
      <c r="N289" s="1258"/>
      <c r="O289" s="536"/>
      <c r="P289" s="1"/>
      <c r="Q289" s="1"/>
      <c r="R289" s="1"/>
      <c r="S289" s="1"/>
      <c r="T289" s="1"/>
      <c r="U289" s="942"/>
      <c r="V289" s="942"/>
      <c r="W289" s="942"/>
      <c r="X289" s="942"/>
      <c r="Y289" s="942"/>
      <c r="Z289" s="942"/>
      <c r="AA289" s="942"/>
      <c r="AB289" s="942"/>
      <c r="AC289" s="942"/>
      <c r="AD289" s="942"/>
      <c r="AE289" s="942"/>
      <c r="AF289" s="942"/>
      <c r="AG289" s="942"/>
      <c r="AH289" s="942"/>
      <c r="AI289" s="942"/>
      <c r="AJ289" s="942"/>
      <c r="AK289" s="942"/>
      <c r="AL289" s="942"/>
      <c r="AM289" s="942"/>
      <c r="AN289" s="942"/>
      <c r="AO289" s="942"/>
      <c r="AP289" s="942"/>
      <c r="AQ289" s="942"/>
      <c r="AR289" s="942"/>
      <c r="AS289" s="942"/>
      <c r="AT289" s="942"/>
      <c r="AU289" s="942"/>
      <c r="AV289" s="942"/>
      <c r="AW289" s="942"/>
    </row>
    <row r="290" spans="1:49" ht="16" x14ac:dyDescent="0.2">
      <c r="A290" s="1"/>
      <c r="B290" s="535"/>
      <c r="C290" s="18"/>
      <c r="D290" s="1250"/>
      <c r="E290" s="530" t="s">
        <v>1733</v>
      </c>
      <c r="F290" s="2"/>
      <c r="G290" s="2"/>
      <c r="H290" s="2"/>
      <c r="I290" s="2"/>
      <c r="J290" s="2"/>
      <c r="K290" s="2"/>
      <c r="L290" s="2"/>
      <c r="M290" s="2"/>
      <c r="N290" s="1258"/>
      <c r="O290" s="536"/>
      <c r="P290" s="1"/>
      <c r="Q290" s="1"/>
      <c r="R290" s="1"/>
      <c r="S290" s="1"/>
      <c r="T290" s="1"/>
      <c r="U290" s="942"/>
      <c r="V290" s="942"/>
      <c r="W290" s="942"/>
      <c r="X290" s="942"/>
      <c r="Y290" s="942"/>
      <c r="Z290" s="942"/>
      <c r="AA290" s="942"/>
      <c r="AB290" s="942"/>
      <c r="AC290" s="942"/>
      <c r="AD290" s="942"/>
      <c r="AE290" s="942"/>
      <c r="AF290" s="942"/>
      <c r="AG290" s="942"/>
      <c r="AH290" s="942"/>
      <c r="AI290" s="942"/>
      <c r="AJ290" s="942"/>
      <c r="AK290" s="942"/>
      <c r="AL290" s="942"/>
      <c r="AM290" s="942"/>
      <c r="AN290" s="942"/>
      <c r="AO290" s="942"/>
      <c r="AP290" s="942"/>
      <c r="AQ290" s="942"/>
      <c r="AR290" s="942"/>
      <c r="AS290" s="942"/>
      <c r="AT290" s="942"/>
      <c r="AU290" s="942"/>
      <c r="AV290" s="942"/>
      <c r="AW290" s="942"/>
    </row>
    <row r="291" spans="1:49" ht="12" customHeight="1" x14ac:dyDescent="0.15">
      <c r="A291" s="1"/>
      <c r="B291" s="535"/>
      <c r="C291" s="18"/>
      <c r="D291" s="1250"/>
      <c r="E291" s="2"/>
      <c r="F291" s="2"/>
      <c r="G291" s="2"/>
      <c r="H291" s="2"/>
      <c r="I291" s="2"/>
      <c r="J291" s="2"/>
      <c r="K291" s="2"/>
      <c r="L291" s="2"/>
      <c r="M291" s="2"/>
      <c r="N291" s="1258"/>
      <c r="O291" s="536"/>
      <c r="P291" s="1"/>
      <c r="Q291" s="1"/>
      <c r="R291" s="1"/>
      <c r="S291" s="1"/>
      <c r="T291" s="1"/>
      <c r="U291" s="942"/>
      <c r="V291" s="942"/>
      <c r="W291" s="942"/>
      <c r="X291" s="942"/>
      <c r="Y291" s="942"/>
      <c r="Z291" s="942"/>
      <c r="AA291" s="942"/>
      <c r="AB291" s="942"/>
      <c r="AC291" s="942"/>
      <c r="AD291" s="942"/>
      <c r="AE291" s="942"/>
      <c r="AF291" s="942"/>
      <c r="AG291" s="942"/>
      <c r="AH291" s="942"/>
      <c r="AI291" s="942"/>
      <c r="AJ291" s="942"/>
      <c r="AK291" s="942"/>
      <c r="AL291" s="942"/>
      <c r="AM291" s="942"/>
      <c r="AN291" s="942"/>
      <c r="AO291" s="942"/>
      <c r="AP291" s="942"/>
      <c r="AQ291" s="942"/>
      <c r="AR291" s="942"/>
      <c r="AS291" s="942"/>
      <c r="AT291" s="942"/>
      <c r="AU291" s="942"/>
      <c r="AV291" s="942"/>
      <c r="AW291" s="942"/>
    </row>
    <row r="292" spans="1:49" ht="10.5" customHeight="1" thickBot="1" x14ac:dyDescent="0.2">
      <c r="A292" s="1"/>
      <c r="B292" s="537"/>
      <c r="C292" s="538"/>
      <c r="D292" s="1909"/>
      <c r="E292" s="531"/>
      <c r="F292" s="531"/>
      <c r="G292" s="531"/>
      <c r="H292" s="531"/>
      <c r="I292" s="531"/>
      <c r="J292" s="531"/>
      <c r="K292" s="531"/>
      <c r="L292" s="531"/>
      <c r="M292" s="531"/>
      <c r="N292" s="1910"/>
      <c r="O292" s="539"/>
      <c r="P292" s="1"/>
      <c r="Q292" s="1"/>
      <c r="R292" s="1"/>
      <c r="S292" s="1"/>
      <c r="T292" s="1"/>
      <c r="U292" s="942"/>
      <c r="V292" s="942"/>
      <c r="W292" s="942"/>
      <c r="X292" s="942"/>
      <c r="Y292" s="942"/>
      <c r="Z292" s="942"/>
      <c r="AA292" s="942"/>
      <c r="AB292" s="942"/>
      <c r="AC292" s="942"/>
      <c r="AD292" s="942"/>
      <c r="AE292" s="942"/>
      <c r="AF292" s="942"/>
      <c r="AG292" s="942"/>
      <c r="AH292" s="942"/>
      <c r="AI292" s="942"/>
      <c r="AJ292" s="942"/>
      <c r="AK292" s="942"/>
      <c r="AL292" s="942"/>
      <c r="AM292" s="942"/>
      <c r="AN292" s="942"/>
      <c r="AO292" s="942"/>
      <c r="AP292" s="942"/>
      <c r="AQ292" s="942"/>
      <c r="AR292" s="942"/>
      <c r="AS292" s="942"/>
      <c r="AT292" s="942"/>
      <c r="AU292" s="942"/>
      <c r="AV292" s="942"/>
      <c r="AW292" s="942"/>
    </row>
    <row r="293" spans="1:49" ht="17" thickTop="1" x14ac:dyDescent="0.2">
      <c r="A293" s="1"/>
      <c r="B293" s="1"/>
      <c r="C293" s="1"/>
      <c r="D293" s="1"/>
      <c r="E293" s="1"/>
      <c r="F293" s="1"/>
      <c r="G293" s="1"/>
      <c r="H293" s="1"/>
      <c r="I293" s="1"/>
      <c r="J293" s="1"/>
      <c r="K293" s="1"/>
      <c r="L293" s="2383" t="s">
        <v>1538</v>
      </c>
      <c r="M293" s="2383"/>
      <c r="N293" s="1"/>
      <c r="O293" s="1"/>
      <c r="P293" s="1"/>
      <c r="Q293" s="1"/>
      <c r="R293" s="1"/>
      <c r="S293" s="1"/>
      <c r="T293" s="1"/>
      <c r="U293" s="942"/>
      <c r="V293" s="942"/>
      <c r="W293" s="942"/>
      <c r="X293" s="942"/>
      <c r="Y293" s="942"/>
      <c r="Z293" s="942"/>
      <c r="AA293" s="942"/>
      <c r="AB293" s="942"/>
      <c r="AC293" s="942"/>
      <c r="AD293" s="942"/>
      <c r="AE293" s="942"/>
      <c r="AF293" s="942"/>
      <c r="AG293" s="942"/>
      <c r="AH293" s="942"/>
      <c r="AI293" s="942"/>
      <c r="AJ293" s="942"/>
      <c r="AK293" s="942"/>
      <c r="AL293" s="942"/>
      <c r="AM293" s="942"/>
      <c r="AN293" s="942"/>
      <c r="AO293" s="942"/>
      <c r="AP293" s="942"/>
      <c r="AQ293" s="942"/>
      <c r="AR293" s="942"/>
      <c r="AS293" s="942"/>
      <c r="AT293" s="942"/>
      <c r="AU293" s="942"/>
      <c r="AV293" s="942"/>
      <c r="AW293" s="942"/>
    </row>
    <row r="294" spans="1:49" x14ac:dyDescent="0.15">
      <c r="A294" s="1"/>
      <c r="B294" s="1"/>
      <c r="C294" s="1"/>
      <c r="D294" s="1"/>
      <c r="E294" s="1"/>
      <c r="F294" s="1"/>
      <c r="G294" s="1"/>
      <c r="H294" s="1"/>
      <c r="I294" s="1"/>
      <c r="J294" s="1"/>
      <c r="K294" s="1"/>
      <c r="L294" s="1"/>
      <c r="M294" s="1"/>
      <c r="N294" s="1"/>
      <c r="O294" s="1"/>
      <c r="P294" s="1"/>
      <c r="Q294" s="1"/>
      <c r="R294" s="1"/>
      <c r="S294" s="1"/>
      <c r="T294" s="1"/>
      <c r="U294" s="942"/>
      <c r="V294" s="942"/>
      <c r="W294" s="942"/>
      <c r="X294" s="942"/>
      <c r="Y294" s="942"/>
      <c r="Z294" s="942"/>
      <c r="AA294" s="942"/>
      <c r="AB294" s="942"/>
      <c r="AC294" s="942"/>
      <c r="AD294" s="942"/>
      <c r="AE294" s="942"/>
      <c r="AF294" s="942"/>
      <c r="AG294" s="942"/>
      <c r="AH294" s="942"/>
      <c r="AI294" s="942"/>
      <c r="AJ294" s="942"/>
      <c r="AK294" s="942"/>
      <c r="AL294" s="942"/>
      <c r="AM294" s="942"/>
      <c r="AN294" s="942"/>
      <c r="AO294" s="942"/>
      <c r="AP294" s="942"/>
      <c r="AQ294" s="942"/>
      <c r="AR294" s="942"/>
      <c r="AS294" s="942"/>
      <c r="AT294" s="942"/>
      <c r="AU294" s="942"/>
      <c r="AV294" s="942"/>
      <c r="AW294" s="942"/>
    </row>
    <row r="295" spans="1:49" x14ac:dyDescent="0.15">
      <c r="A295" s="1"/>
      <c r="B295" s="1"/>
      <c r="C295" s="1"/>
      <c r="D295" s="1"/>
      <c r="E295" s="1"/>
      <c r="F295" s="1"/>
      <c r="G295" s="1"/>
      <c r="H295" s="1"/>
      <c r="I295" s="1"/>
      <c r="J295" s="1"/>
      <c r="K295" s="1"/>
      <c r="L295" s="1"/>
      <c r="M295" s="1"/>
      <c r="N295" s="1"/>
      <c r="O295" s="1"/>
      <c r="P295" s="1"/>
      <c r="Q295" s="1"/>
      <c r="R295" s="1"/>
      <c r="S295" s="1"/>
      <c r="T295" s="1"/>
      <c r="U295" s="942"/>
      <c r="V295" s="942"/>
      <c r="W295" s="942"/>
      <c r="X295" s="942"/>
      <c r="Y295" s="942"/>
      <c r="Z295" s="942"/>
      <c r="AA295" s="942"/>
      <c r="AB295" s="942"/>
      <c r="AC295" s="942"/>
      <c r="AD295" s="942"/>
      <c r="AE295" s="942"/>
      <c r="AF295" s="942"/>
      <c r="AG295" s="942"/>
      <c r="AH295" s="942"/>
      <c r="AI295" s="942"/>
      <c r="AJ295" s="942"/>
      <c r="AK295" s="942"/>
      <c r="AL295" s="942"/>
      <c r="AM295" s="942"/>
      <c r="AN295" s="942"/>
      <c r="AO295" s="942"/>
      <c r="AP295" s="942"/>
      <c r="AQ295" s="942"/>
      <c r="AR295" s="942"/>
      <c r="AS295" s="942"/>
      <c r="AT295" s="942"/>
      <c r="AU295" s="942"/>
      <c r="AV295" s="942"/>
      <c r="AW295" s="942"/>
    </row>
    <row r="296" spans="1:49" x14ac:dyDescent="0.15">
      <c r="A296" s="1"/>
      <c r="B296" s="1"/>
      <c r="C296" s="1"/>
      <c r="D296" s="1"/>
      <c r="E296" s="1"/>
      <c r="F296" s="1"/>
      <c r="G296" s="1"/>
      <c r="H296" s="1"/>
      <c r="I296" s="1"/>
      <c r="J296" s="1"/>
      <c r="K296" s="1"/>
      <c r="L296" s="1"/>
      <c r="M296" s="1"/>
      <c r="N296" s="1"/>
      <c r="O296" s="1"/>
      <c r="P296" s="1"/>
      <c r="Q296" s="1"/>
      <c r="R296" s="1"/>
      <c r="S296" s="1"/>
      <c r="T296" s="1"/>
      <c r="U296" s="942"/>
      <c r="V296" s="942"/>
      <c r="W296" s="942"/>
      <c r="X296" s="942"/>
      <c r="Y296" s="942"/>
      <c r="Z296" s="942"/>
      <c r="AA296" s="942"/>
      <c r="AB296" s="942"/>
      <c r="AC296" s="942"/>
      <c r="AD296" s="942"/>
      <c r="AE296" s="942"/>
      <c r="AF296" s="942"/>
      <c r="AG296" s="942"/>
      <c r="AH296" s="942"/>
      <c r="AI296" s="942"/>
      <c r="AJ296" s="942"/>
      <c r="AK296" s="942"/>
      <c r="AL296" s="942"/>
      <c r="AM296" s="942"/>
      <c r="AN296" s="942"/>
      <c r="AO296" s="942"/>
      <c r="AP296" s="942"/>
      <c r="AQ296" s="942"/>
      <c r="AR296" s="942"/>
      <c r="AS296" s="942"/>
      <c r="AT296" s="942"/>
      <c r="AU296" s="942"/>
      <c r="AV296" s="942"/>
      <c r="AW296" s="942"/>
    </row>
    <row r="297" spans="1:49" x14ac:dyDescent="0.15">
      <c r="A297" s="1"/>
      <c r="B297" s="1"/>
      <c r="C297" s="1"/>
      <c r="D297" s="1"/>
      <c r="E297" s="1"/>
      <c r="F297" s="1"/>
      <c r="G297" s="1"/>
      <c r="H297" s="1"/>
      <c r="I297" s="1"/>
      <c r="J297" s="1"/>
      <c r="K297" s="1"/>
      <c r="L297" s="1"/>
      <c r="M297" s="1"/>
      <c r="N297" s="1"/>
      <c r="O297" s="1"/>
      <c r="P297" s="1"/>
      <c r="Q297" s="1"/>
      <c r="R297" s="1"/>
      <c r="S297" s="1"/>
      <c r="T297" s="1"/>
      <c r="U297" s="942"/>
      <c r="V297" s="942"/>
      <c r="W297" s="942"/>
      <c r="X297" s="942"/>
      <c r="Y297" s="942"/>
      <c r="Z297" s="942"/>
      <c r="AA297" s="942"/>
      <c r="AB297" s="942"/>
      <c r="AC297" s="942"/>
      <c r="AD297" s="942"/>
      <c r="AE297" s="942"/>
      <c r="AF297" s="942"/>
      <c r="AG297" s="942"/>
      <c r="AH297" s="942"/>
      <c r="AI297" s="942"/>
      <c r="AJ297" s="942"/>
      <c r="AK297" s="942"/>
      <c r="AL297" s="942"/>
      <c r="AM297" s="942"/>
      <c r="AN297" s="942"/>
      <c r="AO297" s="942"/>
      <c r="AP297" s="942"/>
      <c r="AQ297" s="942"/>
      <c r="AR297" s="942"/>
      <c r="AS297" s="942"/>
      <c r="AT297" s="942"/>
      <c r="AU297" s="942"/>
      <c r="AV297" s="942"/>
      <c r="AW297" s="942"/>
    </row>
    <row r="298" spans="1:49" x14ac:dyDescent="0.15">
      <c r="A298" s="942"/>
      <c r="B298" s="942"/>
      <c r="C298" s="942"/>
      <c r="D298" s="942"/>
      <c r="E298" s="942"/>
      <c r="F298" s="942"/>
      <c r="G298" s="942"/>
      <c r="H298" s="942"/>
      <c r="I298" s="942"/>
      <c r="J298" s="942"/>
      <c r="K298" s="942"/>
      <c r="L298" s="942"/>
      <c r="M298" s="942"/>
      <c r="N298" s="942"/>
      <c r="O298" s="942"/>
      <c r="P298" s="942"/>
      <c r="Q298" s="942"/>
      <c r="R298" s="942"/>
      <c r="S298" s="942"/>
      <c r="T298" s="942"/>
      <c r="U298" s="942"/>
      <c r="V298" s="942"/>
      <c r="W298" s="942"/>
      <c r="X298" s="942"/>
      <c r="Y298" s="942"/>
      <c r="Z298" s="942"/>
      <c r="AA298" s="942"/>
      <c r="AB298" s="942"/>
      <c r="AC298" s="942"/>
      <c r="AD298" s="942"/>
      <c r="AE298" s="942"/>
      <c r="AF298" s="942"/>
      <c r="AG298" s="942"/>
      <c r="AH298" s="942"/>
      <c r="AI298" s="942"/>
      <c r="AJ298" s="942"/>
      <c r="AK298" s="942"/>
      <c r="AL298" s="942"/>
      <c r="AM298" s="942"/>
      <c r="AN298" s="942"/>
      <c r="AO298" s="942"/>
      <c r="AP298" s="942"/>
      <c r="AQ298" s="942"/>
      <c r="AR298" s="942"/>
      <c r="AS298" s="942"/>
      <c r="AT298" s="942"/>
      <c r="AU298" s="942"/>
      <c r="AV298" s="942"/>
      <c r="AW298" s="942"/>
    </row>
    <row r="299" spans="1:49" x14ac:dyDescent="0.15">
      <c r="A299" s="942"/>
      <c r="B299" s="942"/>
      <c r="C299" s="942"/>
      <c r="D299" s="942"/>
      <c r="E299" s="942"/>
      <c r="F299" s="942"/>
      <c r="G299" s="942"/>
      <c r="H299" s="942"/>
      <c r="I299" s="942"/>
      <c r="J299" s="942"/>
      <c r="K299" s="942"/>
      <c r="L299" s="942"/>
      <c r="M299" s="942"/>
      <c r="N299" s="942"/>
      <c r="O299" s="942"/>
      <c r="P299" s="942"/>
      <c r="Q299" s="942"/>
      <c r="R299" s="942"/>
      <c r="S299" s="942"/>
      <c r="T299" s="942"/>
      <c r="U299" s="942"/>
      <c r="V299" s="942"/>
      <c r="W299" s="942"/>
      <c r="X299" s="942"/>
      <c r="Y299" s="942"/>
      <c r="Z299" s="942"/>
      <c r="AA299" s="942"/>
      <c r="AB299" s="942"/>
      <c r="AC299" s="942"/>
      <c r="AD299" s="942"/>
      <c r="AE299" s="942"/>
      <c r="AF299" s="942"/>
      <c r="AG299" s="942"/>
      <c r="AH299" s="942"/>
      <c r="AI299" s="942"/>
      <c r="AJ299" s="942"/>
      <c r="AK299" s="942"/>
      <c r="AL299" s="942"/>
      <c r="AM299" s="942"/>
      <c r="AN299" s="942"/>
      <c r="AO299" s="942"/>
      <c r="AP299" s="942"/>
      <c r="AQ299" s="942"/>
      <c r="AR299" s="942"/>
      <c r="AS299" s="942"/>
      <c r="AT299" s="942"/>
      <c r="AU299" s="942"/>
      <c r="AV299" s="942"/>
      <c r="AW299" s="942"/>
    </row>
    <row r="300" spans="1:49" x14ac:dyDescent="0.15">
      <c r="A300" s="942"/>
      <c r="B300" s="942"/>
      <c r="C300" s="942"/>
      <c r="D300" s="942"/>
      <c r="E300" s="942"/>
      <c r="F300" s="942"/>
      <c r="G300" s="942"/>
      <c r="H300" s="942"/>
      <c r="I300" s="942"/>
      <c r="J300" s="942"/>
      <c r="K300" s="942"/>
      <c r="L300" s="942"/>
      <c r="M300" s="942"/>
      <c r="N300" s="942"/>
      <c r="O300" s="942"/>
      <c r="P300" s="942"/>
      <c r="Q300" s="942"/>
      <c r="R300" s="942"/>
      <c r="S300" s="942"/>
      <c r="T300" s="942"/>
      <c r="U300" s="942"/>
      <c r="V300" s="942"/>
      <c r="W300" s="942"/>
      <c r="X300" s="942"/>
      <c r="Y300" s="942"/>
      <c r="Z300" s="942"/>
      <c r="AA300" s="942"/>
      <c r="AB300" s="942"/>
      <c r="AC300" s="942"/>
      <c r="AD300" s="942"/>
      <c r="AE300" s="942"/>
      <c r="AF300" s="942"/>
      <c r="AG300" s="942"/>
      <c r="AH300" s="942"/>
      <c r="AI300" s="942"/>
      <c r="AJ300" s="942"/>
      <c r="AK300" s="942"/>
      <c r="AL300" s="942"/>
      <c r="AM300" s="942"/>
      <c r="AN300" s="942"/>
      <c r="AO300" s="942"/>
      <c r="AP300" s="942"/>
      <c r="AQ300" s="942"/>
      <c r="AR300" s="942"/>
      <c r="AS300" s="942"/>
      <c r="AT300" s="942"/>
      <c r="AU300" s="942"/>
      <c r="AV300" s="942"/>
      <c r="AW300" s="942"/>
    </row>
    <row r="301" spans="1:49" x14ac:dyDescent="0.15">
      <c r="A301" s="942"/>
      <c r="B301" s="942"/>
      <c r="C301" s="942"/>
      <c r="D301" s="942"/>
      <c r="E301" s="942"/>
      <c r="F301" s="942"/>
      <c r="G301" s="942"/>
      <c r="H301" s="942"/>
      <c r="I301" s="942"/>
      <c r="J301" s="942"/>
      <c r="K301" s="942"/>
      <c r="L301" s="942"/>
      <c r="M301" s="942"/>
      <c r="N301" s="942"/>
      <c r="O301" s="942"/>
      <c r="P301" s="942"/>
      <c r="Q301" s="942"/>
      <c r="R301" s="942"/>
      <c r="S301" s="942"/>
      <c r="T301" s="942"/>
      <c r="U301" s="942"/>
      <c r="V301" s="942"/>
      <c r="W301" s="942"/>
      <c r="X301" s="942"/>
      <c r="Y301" s="942"/>
      <c r="Z301" s="942"/>
      <c r="AA301" s="942"/>
      <c r="AB301" s="942"/>
      <c r="AC301" s="942"/>
      <c r="AD301" s="942"/>
      <c r="AE301" s="942"/>
      <c r="AF301" s="942"/>
      <c r="AG301" s="942"/>
      <c r="AH301" s="942"/>
      <c r="AI301" s="942"/>
      <c r="AJ301" s="942"/>
      <c r="AK301" s="942"/>
      <c r="AL301" s="942"/>
      <c r="AM301" s="942"/>
      <c r="AN301" s="942"/>
      <c r="AO301" s="942"/>
      <c r="AP301" s="942"/>
      <c r="AQ301" s="942"/>
      <c r="AR301" s="942"/>
      <c r="AS301" s="942"/>
      <c r="AT301" s="942"/>
      <c r="AU301" s="942"/>
      <c r="AV301" s="942"/>
      <c r="AW301" s="942"/>
    </row>
    <row r="302" spans="1:49" x14ac:dyDescent="0.15">
      <c r="A302" s="942"/>
      <c r="B302" s="942"/>
      <c r="C302" s="942"/>
      <c r="D302" s="942"/>
      <c r="E302" s="942"/>
      <c r="F302" s="942"/>
      <c r="G302" s="942"/>
      <c r="H302" s="942"/>
      <c r="I302" s="942"/>
      <c r="J302" s="942"/>
      <c r="K302" s="942"/>
      <c r="L302" s="942"/>
      <c r="M302" s="942"/>
      <c r="N302" s="942"/>
      <c r="O302" s="942"/>
      <c r="P302" s="942"/>
      <c r="Q302" s="942"/>
      <c r="R302" s="942"/>
      <c r="S302" s="942"/>
      <c r="T302" s="942"/>
      <c r="U302" s="942"/>
      <c r="V302" s="942"/>
      <c r="W302" s="942"/>
      <c r="X302" s="942"/>
      <c r="Y302" s="942"/>
      <c r="Z302" s="942"/>
      <c r="AA302" s="942"/>
      <c r="AB302" s="942"/>
      <c r="AC302" s="942"/>
      <c r="AD302" s="942"/>
      <c r="AE302" s="942"/>
      <c r="AF302" s="942"/>
      <c r="AG302" s="942"/>
      <c r="AH302" s="942"/>
      <c r="AI302" s="942"/>
      <c r="AJ302" s="942"/>
      <c r="AK302" s="942"/>
      <c r="AL302" s="942"/>
      <c r="AM302" s="942"/>
      <c r="AN302" s="942"/>
      <c r="AO302" s="942"/>
      <c r="AP302" s="942"/>
      <c r="AQ302" s="942"/>
      <c r="AR302" s="942"/>
      <c r="AS302" s="942"/>
      <c r="AT302" s="942"/>
      <c r="AU302" s="942"/>
      <c r="AV302" s="942"/>
      <c r="AW302" s="942"/>
    </row>
    <row r="303" spans="1:49" x14ac:dyDescent="0.15">
      <c r="A303" s="942"/>
      <c r="B303" s="942"/>
      <c r="C303" s="942"/>
      <c r="D303" s="942"/>
      <c r="E303" s="942"/>
      <c r="F303" s="942"/>
      <c r="G303" s="942"/>
      <c r="H303" s="942"/>
      <c r="I303" s="942"/>
      <c r="J303" s="942"/>
      <c r="K303" s="942"/>
      <c r="L303" s="942"/>
      <c r="M303" s="942"/>
      <c r="N303" s="942"/>
      <c r="O303" s="942"/>
      <c r="P303" s="942"/>
      <c r="Q303" s="942"/>
      <c r="R303" s="942"/>
      <c r="S303" s="942"/>
      <c r="T303" s="942"/>
      <c r="U303" s="942"/>
      <c r="V303" s="942"/>
      <c r="W303" s="942"/>
      <c r="X303" s="942"/>
      <c r="Y303" s="942"/>
      <c r="Z303" s="942"/>
      <c r="AA303" s="942"/>
      <c r="AB303" s="942"/>
      <c r="AC303" s="942"/>
      <c r="AD303" s="942"/>
      <c r="AE303" s="942"/>
      <c r="AF303" s="942"/>
      <c r="AG303" s="942"/>
      <c r="AH303" s="942"/>
      <c r="AI303" s="942"/>
      <c r="AJ303" s="942"/>
      <c r="AK303" s="942"/>
      <c r="AL303" s="942"/>
      <c r="AM303" s="942"/>
      <c r="AN303" s="942"/>
      <c r="AO303" s="942"/>
      <c r="AP303" s="942"/>
      <c r="AQ303" s="942"/>
      <c r="AR303" s="942"/>
      <c r="AS303" s="942"/>
      <c r="AT303" s="942"/>
      <c r="AU303" s="942"/>
      <c r="AV303" s="942"/>
      <c r="AW303" s="942"/>
    </row>
    <row r="304" spans="1:49" x14ac:dyDescent="0.15">
      <c r="A304" s="942"/>
      <c r="B304" s="942"/>
      <c r="C304" s="942"/>
      <c r="D304" s="942"/>
      <c r="E304" s="942"/>
      <c r="F304" s="942"/>
      <c r="G304" s="942"/>
      <c r="H304" s="942"/>
      <c r="I304" s="942"/>
      <c r="J304" s="942"/>
      <c r="K304" s="942"/>
      <c r="L304" s="942"/>
      <c r="M304" s="942"/>
      <c r="N304" s="942"/>
      <c r="O304" s="942"/>
      <c r="P304" s="942"/>
      <c r="Q304" s="942"/>
      <c r="R304" s="942"/>
      <c r="S304" s="942"/>
      <c r="T304" s="942"/>
      <c r="U304" s="942"/>
      <c r="V304" s="942"/>
      <c r="W304" s="942"/>
      <c r="X304" s="942"/>
      <c r="Y304" s="942"/>
      <c r="Z304" s="942"/>
      <c r="AA304" s="942"/>
      <c r="AB304" s="942"/>
      <c r="AC304" s="942"/>
      <c r="AD304" s="942"/>
      <c r="AE304" s="942"/>
      <c r="AF304" s="942"/>
      <c r="AG304" s="942"/>
      <c r="AH304" s="942"/>
      <c r="AI304" s="942"/>
      <c r="AJ304" s="942"/>
      <c r="AK304" s="942"/>
      <c r="AL304" s="942"/>
      <c r="AM304" s="942"/>
      <c r="AN304" s="942"/>
      <c r="AO304" s="942"/>
      <c r="AP304" s="942"/>
      <c r="AQ304" s="942"/>
      <c r="AR304" s="942"/>
      <c r="AS304" s="942"/>
      <c r="AT304" s="942"/>
      <c r="AU304" s="942"/>
      <c r="AV304" s="942"/>
      <c r="AW304" s="942"/>
    </row>
    <row r="305" spans="1:49" x14ac:dyDescent="0.15">
      <c r="A305" s="942"/>
      <c r="B305" s="942"/>
      <c r="C305" s="942"/>
      <c r="D305" s="942"/>
      <c r="E305" s="942"/>
      <c r="F305" s="942"/>
      <c r="G305" s="942"/>
      <c r="H305" s="942"/>
      <c r="I305" s="942"/>
      <c r="J305" s="942"/>
      <c r="K305" s="942"/>
      <c r="L305" s="942"/>
      <c r="M305" s="942"/>
      <c r="N305" s="942"/>
      <c r="O305" s="942"/>
      <c r="P305" s="942"/>
      <c r="Q305" s="942"/>
      <c r="R305" s="942"/>
      <c r="S305" s="942"/>
      <c r="T305" s="942"/>
      <c r="U305" s="942"/>
      <c r="V305" s="942"/>
      <c r="W305" s="942"/>
      <c r="X305" s="942"/>
      <c r="Y305" s="942"/>
      <c r="Z305" s="942"/>
      <c r="AA305" s="942"/>
      <c r="AB305" s="942"/>
      <c r="AC305" s="942"/>
      <c r="AD305" s="942"/>
      <c r="AE305" s="942"/>
      <c r="AF305" s="942"/>
      <c r="AG305" s="942"/>
      <c r="AH305" s="942"/>
      <c r="AI305" s="942"/>
      <c r="AJ305" s="942"/>
      <c r="AK305" s="942"/>
      <c r="AL305" s="942"/>
      <c r="AM305" s="942"/>
      <c r="AN305" s="942"/>
      <c r="AO305" s="942"/>
      <c r="AP305" s="942"/>
      <c r="AQ305" s="942"/>
      <c r="AR305" s="942"/>
      <c r="AS305" s="942"/>
      <c r="AT305" s="942"/>
      <c r="AU305" s="942"/>
      <c r="AV305" s="942"/>
      <c r="AW305" s="942"/>
    </row>
    <row r="306" spans="1:49" x14ac:dyDescent="0.15">
      <c r="A306" s="942"/>
      <c r="B306" s="942"/>
      <c r="C306" s="942"/>
      <c r="D306" s="942"/>
      <c r="E306" s="942"/>
      <c r="F306" s="942"/>
      <c r="G306" s="942"/>
      <c r="H306" s="942"/>
      <c r="I306" s="942"/>
      <c r="J306" s="942"/>
      <c r="K306" s="942"/>
      <c r="L306" s="942"/>
      <c r="M306" s="942"/>
      <c r="N306" s="942"/>
      <c r="O306" s="942"/>
      <c r="P306" s="942"/>
      <c r="Q306" s="942"/>
      <c r="R306" s="942"/>
      <c r="S306" s="942"/>
      <c r="T306" s="942"/>
      <c r="U306" s="942"/>
      <c r="V306" s="942"/>
      <c r="W306" s="942"/>
      <c r="X306" s="942"/>
      <c r="Y306" s="942"/>
      <c r="Z306" s="942"/>
      <c r="AA306" s="942"/>
      <c r="AB306" s="942"/>
      <c r="AC306" s="942"/>
      <c r="AD306" s="942"/>
      <c r="AE306" s="942"/>
      <c r="AF306" s="942"/>
      <c r="AG306" s="942"/>
      <c r="AH306" s="942"/>
      <c r="AI306" s="942"/>
      <c r="AJ306" s="942"/>
      <c r="AK306" s="942"/>
      <c r="AL306" s="942"/>
      <c r="AM306" s="942"/>
      <c r="AN306" s="942"/>
      <c r="AO306" s="942"/>
      <c r="AP306" s="942"/>
      <c r="AQ306" s="942"/>
      <c r="AR306" s="942"/>
      <c r="AS306" s="942"/>
      <c r="AT306" s="942"/>
      <c r="AU306" s="942"/>
      <c r="AV306" s="942"/>
      <c r="AW306" s="942"/>
    </row>
    <row r="307" spans="1:49" x14ac:dyDescent="0.15">
      <c r="A307" s="942"/>
      <c r="B307" s="942"/>
      <c r="C307" s="942"/>
      <c r="D307" s="942"/>
      <c r="E307" s="942"/>
      <c r="F307" s="942"/>
      <c r="G307" s="942"/>
      <c r="H307" s="942"/>
      <c r="I307" s="942"/>
      <c r="J307" s="942"/>
      <c r="K307" s="942"/>
      <c r="L307" s="942"/>
      <c r="M307" s="942"/>
      <c r="N307" s="942"/>
      <c r="O307" s="942"/>
      <c r="P307" s="942"/>
      <c r="Q307" s="942"/>
      <c r="R307" s="942"/>
      <c r="S307" s="942"/>
      <c r="T307" s="942"/>
      <c r="U307" s="942"/>
      <c r="V307" s="942"/>
      <c r="W307" s="942"/>
      <c r="X307" s="942"/>
      <c r="Y307" s="942"/>
      <c r="Z307" s="942"/>
      <c r="AA307" s="942"/>
      <c r="AB307" s="942"/>
      <c r="AC307" s="942"/>
      <c r="AD307" s="942"/>
      <c r="AE307" s="942"/>
      <c r="AF307" s="942"/>
      <c r="AG307" s="942"/>
      <c r="AH307" s="942"/>
      <c r="AI307" s="942"/>
      <c r="AJ307" s="942"/>
      <c r="AK307" s="942"/>
      <c r="AL307" s="942"/>
      <c r="AM307" s="942"/>
      <c r="AN307" s="942"/>
      <c r="AO307" s="942"/>
      <c r="AP307" s="942"/>
      <c r="AQ307" s="942"/>
      <c r="AR307" s="942"/>
      <c r="AS307" s="942"/>
      <c r="AT307" s="942"/>
      <c r="AU307" s="942"/>
      <c r="AV307" s="942"/>
      <c r="AW307" s="942"/>
    </row>
    <row r="308" spans="1:49" x14ac:dyDescent="0.15">
      <c r="A308" s="942"/>
      <c r="B308" s="942"/>
      <c r="C308" s="942"/>
      <c r="D308" s="942"/>
      <c r="E308" s="942"/>
      <c r="F308" s="942"/>
      <c r="G308" s="942"/>
      <c r="H308" s="942"/>
      <c r="I308" s="942"/>
      <c r="J308" s="942"/>
      <c r="K308" s="942"/>
      <c r="L308" s="942"/>
      <c r="M308" s="942"/>
      <c r="N308" s="942"/>
      <c r="O308" s="942"/>
      <c r="P308" s="942"/>
      <c r="Q308" s="942"/>
      <c r="R308" s="942"/>
      <c r="S308" s="942"/>
      <c r="T308" s="942"/>
      <c r="U308" s="942"/>
      <c r="V308" s="942"/>
      <c r="W308" s="942"/>
      <c r="X308" s="942"/>
      <c r="Y308" s="942"/>
      <c r="Z308" s="942"/>
      <c r="AA308" s="942"/>
      <c r="AB308" s="942"/>
      <c r="AC308" s="942"/>
      <c r="AD308" s="942"/>
      <c r="AE308" s="942"/>
      <c r="AF308" s="942"/>
      <c r="AG308" s="942"/>
      <c r="AH308" s="942"/>
      <c r="AI308" s="942"/>
      <c r="AJ308" s="942"/>
      <c r="AK308" s="942"/>
      <c r="AL308" s="942"/>
      <c r="AM308" s="942"/>
      <c r="AN308" s="942"/>
      <c r="AO308" s="942"/>
      <c r="AP308" s="942"/>
      <c r="AQ308" s="942"/>
      <c r="AR308" s="942"/>
      <c r="AS308" s="942"/>
      <c r="AT308" s="942"/>
      <c r="AU308" s="942"/>
      <c r="AV308" s="942"/>
      <c r="AW308" s="942"/>
    </row>
    <row r="309" spans="1:49" x14ac:dyDescent="0.15">
      <c r="A309" s="942"/>
      <c r="B309" s="942"/>
      <c r="C309" s="942"/>
      <c r="D309" s="942"/>
      <c r="E309" s="942"/>
      <c r="F309" s="942"/>
      <c r="G309" s="942"/>
      <c r="H309" s="942"/>
      <c r="I309" s="942"/>
      <c r="J309" s="942"/>
      <c r="K309" s="942"/>
      <c r="L309" s="942"/>
      <c r="M309" s="942"/>
      <c r="N309" s="942"/>
      <c r="O309" s="942"/>
      <c r="P309" s="942"/>
      <c r="Q309" s="942"/>
      <c r="R309" s="942"/>
      <c r="S309" s="942"/>
      <c r="T309" s="942"/>
      <c r="U309" s="942"/>
      <c r="V309" s="942"/>
      <c r="W309" s="942"/>
      <c r="X309" s="942"/>
      <c r="Y309" s="942"/>
      <c r="Z309" s="942"/>
      <c r="AA309" s="942"/>
      <c r="AB309" s="942"/>
      <c r="AC309" s="942"/>
      <c r="AD309" s="942"/>
      <c r="AE309" s="942"/>
      <c r="AF309" s="942"/>
      <c r="AG309" s="942"/>
      <c r="AH309" s="942"/>
      <c r="AI309" s="942"/>
      <c r="AJ309" s="942"/>
      <c r="AK309" s="942"/>
      <c r="AL309" s="942"/>
      <c r="AM309" s="942"/>
      <c r="AN309" s="942"/>
      <c r="AO309" s="942"/>
      <c r="AP309" s="942"/>
      <c r="AQ309" s="942"/>
      <c r="AR309" s="942"/>
      <c r="AS309" s="942"/>
      <c r="AT309" s="942"/>
      <c r="AU309" s="942"/>
      <c r="AV309" s="942"/>
      <c r="AW309" s="942"/>
    </row>
    <row r="310" spans="1:49" x14ac:dyDescent="0.15">
      <c r="A310" s="942"/>
      <c r="B310" s="942"/>
      <c r="C310" s="942"/>
      <c r="D310" s="942"/>
      <c r="E310" s="942"/>
      <c r="F310" s="942"/>
      <c r="G310" s="942"/>
      <c r="H310" s="942"/>
      <c r="I310" s="942"/>
      <c r="J310" s="942"/>
      <c r="K310" s="942"/>
      <c r="L310" s="942"/>
      <c r="M310" s="942"/>
      <c r="N310" s="942"/>
      <c r="O310" s="942"/>
      <c r="P310" s="942"/>
      <c r="Q310" s="942"/>
      <c r="R310" s="942"/>
      <c r="S310" s="942"/>
      <c r="T310" s="942"/>
      <c r="U310" s="942"/>
      <c r="V310" s="942"/>
      <c r="W310" s="942"/>
      <c r="X310" s="942"/>
      <c r="Y310" s="942"/>
      <c r="Z310" s="942"/>
      <c r="AA310" s="942"/>
      <c r="AB310" s="942"/>
      <c r="AC310" s="942"/>
      <c r="AD310" s="942"/>
      <c r="AE310" s="942"/>
      <c r="AF310" s="942"/>
      <c r="AG310" s="942"/>
      <c r="AH310" s="942"/>
      <c r="AI310" s="942"/>
      <c r="AJ310" s="942"/>
      <c r="AK310" s="942"/>
      <c r="AL310" s="942"/>
      <c r="AM310" s="942"/>
      <c r="AN310" s="942"/>
      <c r="AO310" s="942"/>
      <c r="AP310" s="942"/>
      <c r="AQ310" s="942"/>
      <c r="AR310" s="942"/>
      <c r="AS310" s="942"/>
      <c r="AT310" s="942"/>
      <c r="AU310" s="942"/>
      <c r="AV310" s="942"/>
      <c r="AW310" s="942"/>
    </row>
    <row r="311" spans="1:49" x14ac:dyDescent="0.15">
      <c r="A311" s="942"/>
      <c r="B311" s="942"/>
      <c r="C311" s="942"/>
      <c r="D311" s="942"/>
      <c r="E311" s="942"/>
      <c r="F311" s="942"/>
      <c r="G311" s="942"/>
      <c r="H311" s="942"/>
      <c r="I311" s="942"/>
      <c r="J311" s="942"/>
      <c r="K311" s="942"/>
      <c r="L311" s="942"/>
      <c r="M311" s="942"/>
      <c r="N311" s="942"/>
      <c r="O311" s="942"/>
      <c r="P311" s="942"/>
      <c r="Q311" s="942"/>
      <c r="R311" s="942"/>
      <c r="S311" s="942"/>
      <c r="T311" s="942"/>
      <c r="U311" s="942"/>
      <c r="V311" s="942"/>
      <c r="W311" s="942"/>
      <c r="X311" s="942"/>
      <c r="Y311" s="942"/>
      <c r="Z311" s="942"/>
      <c r="AA311" s="942"/>
      <c r="AB311" s="942"/>
      <c r="AC311" s="942"/>
      <c r="AD311" s="942"/>
      <c r="AE311" s="942"/>
      <c r="AF311" s="942"/>
      <c r="AG311" s="942"/>
      <c r="AH311" s="942"/>
      <c r="AI311" s="942"/>
      <c r="AJ311" s="942"/>
      <c r="AK311" s="942"/>
      <c r="AL311" s="942"/>
      <c r="AM311" s="942"/>
      <c r="AN311" s="942"/>
      <c r="AO311" s="942"/>
      <c r="AP311" s="942"/>
      <c r="AQ311" s="942"/>
      <c r="AR311" s="942"/>
      <c r="AS311" s="942"/>
      <c r="AT311" s="942"/>
      <c r="AU311" s="942"/>
      <c r="AV311" s="942"/>
      <c r="AW311" s="942"/>
    </row>
    <row r="312" spans="1:49" x14ac:dyDescent="0.15">
      <c r="A312" s="942"/>
      <c r="B312" s="942"/>
      <c r="C312" s="942"/>
      <c r="D312" s="942"/>
      <c r="E312" s="942"/>
      <c r="F312" s="942"/>
      <c r="G312" s="942"/>
      <c r="H312" s="942"/>
      <c r="I312" s="942"/>
      <c r="J312" s="942"/>
      <c r="K312" s="942"/>
      <c r="L312" s="942"/>
      <c r="M312" s="942"/>
      <c r="N312" s="942"/>
      <c r="O312" s="942"/>
      <c r="P312" s="942"/>
      <c r="Q312" s="942"/>
      <c r="R312" s="942"/>
      <c r="S312" s="942"/>
      <c r="T312" s="942"/>
      <c r="U312" s="942"/>
      <c r="V312" s="942"/>
      <c r="W312" s="942"/>
      <c r="X312" s="942"/>
      <c r="Y312" s="942"/>
      <c r="Z312" s="942"/>
      <c r="AA312" s="942"/>
      <c r="AB312" s="942"/>
      <c r="AC312" s="942"/>
      <c r="AD312" s="942"/>
      <c r="AE312" s="942"/>
      <c r="AF312" s="942"/>
      <c r="AG312" s="942"/>
      <c r="AH312" s="942"/>
      <c r="AI312" s="942"/>
      <c r="AJ312" s="942"/>
      <c r="AK312" s="942"/>
      <c r="AL312" s="942"/>
      <c r="AM312" s="942"/>
      <c r="AN312" s="942"/>
      <c r="AO312" s="942"/>
      <c r="AP312" s="942"/>
      <c r="AQ312" s="942"/>
      <c r="AR312" s="942"/>
      <c r="AS312" s="942"/>
      <c r="AT312" s="942"/>
      <c r="AU312" s="942"/>
      <c r="AV312" s="942"/>
      <c r="AW312" s="942"/>
    </row>
    <row r="313" spans="1:49" x14ac:dyDescent="0.15">
      <c r="A313" s="942"/>
      <c r="B313" s="942"/>
      <c r="C313" s="942"/>
      <c r="D313" s="942"/>
      <c r="E313" s="942"/>
      <c r="F313" s="942"/>
      <c r="G313" s="942"/>
      <c r="H313" s="942"/>
      <c r="I313" s="942"/>
      <c r="J313" s="942"/>
      <c r="K313" s="942"/>
      <c r="L313" s="942"/>
      <c r="M313" s="942"/>
      <c r="N313" s="942"/>
      <c r="O313" s="942"/>
      <c r="P313" s="942"/>
      <c r="Q313" s="942"/>
      <c r="R313" s="942"/>
      <c r="S313" s="942"/>
      <c r="T313" s="942"/>
      <c r="U313" s="942"/>
      <c r="V313" s="942"/>
      <c r="W313" s="942"/>
      <c r="X313" s="942"/>
      <c r="Y313" s="942"/>
      <c r="Z313" s="942"/>
      <c r="AA313" s="942"/>
      <c r="AB313" s="942"/>
      <c r="AC313" s="942"/>
      <c r="AD313" s="942"/>
      <c r="AE313" s="942"/>
      <c r="AF313" s="942"/>
      <c r="AG313" s="942"/>
      <c r="AH313" s="942"/>
      <c r="AI313" s="942"/>
      <c r="AJ313" s="942"/>
      <c r="AK313" s="942"/>
      <c r="AL313" s="942"/>
      <c r="AM313" s="942"/>
      <c r="AN313" s="942"/>
      <c r="AO313" s="942"/>
      <c r="AP313" s="942"/>
      <c r="AQ313" s="942"/>
      <c r="AR313" s="942"/>
      <c r="AS313" s="942"/>
      <c r="AT313" s="942"/>
      <c r="AU313" s="942"/>
      <c r="AV313" s="942"/>
      <c r="AW313" s="942"/>
    </row>
    <row r="314" spans="1:49" x14ac:dyDescent="0.15">
      <c r="A314" s="942"/>
      <c r="B314" s="942"/>
      <c r="C314" s="942"/>
      <c r="D314" s="942"/>
      <c r="E314" s="942"/>
      <c r="F314" s="942"/>
      <c r="G314" s="942"/>
      <c r="H314" s="942"/>
      <c r="I314" s="942"/>
      <c r="J314" s="942"/>
      <c r="K314" s="942"/>
      <c r="L314" s="942"/>
      <c r="M314" s="942"/>
      <c r="N314" s="942"/>
      <c r="O314" s="942"/>
      <c r="P314" s="942"/>
      <c r="Q314" s="942"/>
      <c r="R314" s="942"/>
      <c r="S314" s="942"/>
      <c r="T314" s="942"/>
      <c r="U314" s="942"/>
      <c r="V314" s="942"/>
      <c r="W314" s="942"/>
      <c r="X314" s="942"/>
      <c r="Y314" s="942"/>
      <c r="Z314" s="942"/>
      <c r="AA314" s="942"/>
      <c r="AB314" s="942"/>
      <c r="AC314" s="942"/>
      <c r="AD314" s="942"/>
      <c r="AE314" s="942"/>
      <c r="AF314" s="942"/>
      <c r="AG314" s="942"/>
      <c r="AH314" s="942"/>
      <c r="AI314" s="942"/>
      <c r="AJ314" s="942"/>
      <c r="AK314" s="942"/>
      <c r="AL314" s="942"/>
      <c r="AM314" s="942"/>
      <c r="AN314" s="942"/>
      <c r="AO314" s="942"/>
      <c r="AP314" s="942"/>
      <c r="AQ314" s="942"/>
      <c r="AR314" s="942"/>
      <c r="AS314" s="942"/>
      <c r="AT314" s="942"/>
      <c r="AU314" s="942"/>
      <c r="AV314" s="942"/>
      <c r="AW314" s="942"/>
    </row>
    <row r="315" spans="1:49" x14ac:dyDescent="0.15">
      <c r="A315" s="942"/>
      <c r="B315" s="942"/>
      <c r="C315" s="942"/>
      <c r="D315" s="942"/>
      <c r="E315" s="942"/>
      <c r="F315" s="942"/>
      <c r="G315" s="942"/>
      <c r="H315" s="942"/>
      <c r="I315" s="942"/>
      <c r="J315" s="942"/>
      <c r="K315" s="942"/>
      <c r="L315" s="942"/>
      <c r="M315" s="942"/>
      <c r="N315" s="942"/>
      <c r="O315" s="942"/>
      <c r="P315" s="942"/>
      <c r="Q315" s="942"/>
      <c r="R315" s="942"/>
      <c r="S315" s="942"/>
      <c r="T315" s="942"/>
      <c r="U315" s="942"/>
      <c r="V315" s="942"/>
      <c r="W315" s="942"/>
      <c r="X315" s="942"/>
      <c r="Y315" s="942"/>
      <c r="Z315" s="942"/>
      <c r="AA315" s="942"/>
      <c r="AB315" s="942"/>
      <c r="AC315" s="942"/>
      <c r="AD315" s="942"/>
      <c r="AE315" s="942"/>
      <c r="AF315" s="942"/>
      <c r="AG315" s="942"/>
      <c r="AH315" s="942"/>
      <c r="AI315" s="942"/>
      <c r="AJ315" s="942"/>
      <c r="AK315" s="942"/>
      <c r="AL315" s="942"/>
      <c r="AM315" s="942"/>
      <c r="AN315" s="942"/>
      <c r="AO315" s="942"/>
      <c r="AP315" s="942"/>
      <c r="AQ315" s="942"/>
      <c r="AR315" s="942"/>
      <c r="AS315" s="942"/>
      <c r="AT315" s="942"/>
      <c r="AU315" s="942"/>
      <c r="AV315" s="942"/>
      <c r="AW315" s="942"/>
    </row>
    <row r="316" spans="1:49" x14ac:dyDescent="0.15">
      <c r="A316" s="942"/>
      <c r="B316" s="942"/>
      <c r="C316" s="942"/>
      <c r="D316" s="942"/>
      <c r="E316" s="942"/>
      <c r="F316" s="942"/>
      <c r="G316" s="942"/>
      <c r="H316" s="942"/>
      <c r="I316" s="942"/>
      <c r="J316" s="942"/>
      <c r="K316" s="942"/>
      <c r="L316" s="942"/>
      <c r="M316" s="942"/>
      <c r="N316" s="942"/>
      <c r="O316" s="942"/>
      <c r="P316" s="942"/>
      <c r="Q316" s="942"/>
      <c r="R316" s="942"/>
      <c r="S316" s="942"/>
      <c r="T316" s="942"/>
      <c r="U316" s="942"/>
      <c r="V316" s="942"/>
      <c r="W316" s="942"/>
      <c r="X316" s="942"/>
      <c r="Y316" s="942"/>
      <c r="Z316" s="942"/>
      <c r="AA316" s="942"/>
      <c r="AB316" s="942"/>
      <c r="AC316" s="942"/>
      <c r="AD316" s="942"/>
      <c r="AE316" s="942"/>
      <c r="AF316" s="942"/>
      <c r="AG316" s="942"/>
      <c r="AH316" s="942"/>
      <c r="AI316" s="942"/>
      <c r="AJ316" s="942"/>
      <c r="AK316" s="942"/>
      <c r="AL316" s="942"/>
      <c r="AM316" s="942"/>
      <c r="AN316" s="942"/>
      <c r="AO316" s="942"/>
      <c r="AP316" s="942"/>
      <c r="AQ316" s="942"/>
      <c r="AR316" s="942"/>
      <c r="AS316" s="942"/>
      <c r="AT316" s="942"/>
      <c r="AU316" s="942"/>
      <c r="AV316" s="942"/>
      <c r="AW316" s="942"/>
    </row>
    <row r="317" spans="1:49" x14ac:dyDescent="0.15">
      <c r="A317" s="942"/>
      <c r="B317" s="942"/>
      <c r="C317" s="942"/>
      <c r="D317" s="942"/>
      <c r="E317" s="942"/>
      <c r="F317" s="942"/>
      <c r="G317" s="942"/>
      <c r="H317" s="942"/>
      <c r="I317" s="942"/>
      <c r="J317" s="942"/>
      <c r="K317" s="942"/>
      <c r="L317" s="942"/>
      <c r="M317" s="942"/>
      <c r="N317" s="942"/>
      <c r="O317" s="942"/>
      <c r="P317" s="942"/>
      <c r="Q317" s="942"/>
      <c r="R317" s="942"/>
      <c r="S317" s="942"/>
      <c r="T317" s="942"/>
      <c r="U317" s="942"/>
      <c r="V317" s="942"/>
      <c r="W317" s="942"/>
      <c r="X317" s="942"/>
      <c r="Y317" s="942"/>
      <c r="Z317" s="942"/>
      <c r="AA317" s="942"/>
      <c r="AB317" s="942"/>
      <c r="AC317" s="942"/>
      <c r="AD317" s="942"/>
      <c r="AE317" s="942"/>
      <c r="AF317" s="942"/>
      <c r="AG317" s="942"/>
      <c r="AH317" s="942"/>
      <c r="AI317" s="942"/>
      <c r="AJ317" s="942"/>
      <c r="AK317" s="942"/>
      <c r="AL317" s="942"/>
      <c r="AM317" s="942"/>
      <c r="AN317" s="942"/>
      <c r="AO317" s="942"/>
      <c r="AP317" s="942"/>
      <c r="AQ317" s="942"/>
      <c r="AR317" s="942"/>
      <c r="AS317" s="942"/>
      <c r="AT317" s="942"/>
      <c r="AU317" s="942"/>
      <c r="AV317" s="942"/>
      <c r="AW317" s="942"/>
    </row>
    <row r="318" spans="1:49" x14ac:dyDescent="0.15">
      <c r="A318" s="942"/>
      <c r="B318" s="942"/>
      <c r="C318" s="942"/>
      <c r="D318" s="942"/>
      <c r="E318" s="942"/>
      <c r="F318" s="942"/>
      <c r="G318" s="942"/>
      <c r="H318" s="942"/>
      <c r="I318" s="942"/>
      <c r="J318" s="942"/>
      <c r="K318" s="942"/>
      <c r="L318" s="942"/>
      <c r="M318" s="942"/>
      <c r="N318" s="942"/>
      <c r="O318" s="942"/>
      <c r="P318" s="942"/>
      <c r="Q318" s="942"/>
      <c r="R318" s="942"/>
      <c r="S318" s="942"/>
      <c r="T318" s="942"/>
      <c r="U318" s="942"/>
      <c r="V318" s="942"/>
      <c r="W318" s="942"/>
      <c r="X318" s="942"/>
      <c r="Y318" s="942"/>
      <c r="Z318" s="942"/>
      <c r="AA318" s="942"/>
      <c r="AB318" s="942"/>
      <c r="AC318" s="942"/>
      <c r="AD318" s="942"/>
      <c r="AE318" s="942"/>
      <c r="AF318" s="942"/>
      <c r="AG318" s="942"/>
      <c r="AH318" s="942"/>
      <c r="AI318" s="942"/>
      <c r="AJ318" s="942"/>
      <c r="AK318" s="942"/>
      <c r="AL318" s="942"/>
      <c r="AM318" s="942"/>
      <c r="AN318" s="942"/>
      <c r="AO318" s="942"/>
      <c r="AP318" s="942"/>
      <c r="AQ318" s="942"/>
      <c r="AR318" s="942"/>
      <c r="AS318" s="942"/>
      <c r="AT318" s="942"/>
      <c r="AU318" s="942"/>
      <c r="AV318" s="942"/>
      <c r="AW318" s="942"/>
    </row>
    <row r="319" spans="1:49" x14ac:dyDescent="0.15">
      <c r="A319" s="942"/>
      <c r="B319" s="942"/>
      <c r="C319" s="942"/>
      <c r="D319" s="942"/>
      <c r="E319" s="942"/>
      <c r="F319" s="942"/>
      <c r="G319" s="942"/>
      <c r="H319" s="942"/>
      <c r="I319" s="942"/>
      <c r="J319" s="942"/>
      <c r="K319" s="942"/>
      <c r="L319" s="942"/>
      <c r="M319" s="942"/>
      <c r="N319" s="942"/>
      <c r="O319" s="942"/>
      <c r="P319" s="942"/>
      <c r="Q319" s="942"/>
      <c r="R319" s="942"/>
      <c r="S319" s="942"/>
      <c r="T319" s="942"/>
      <c r="U319" s="942"/>
      <c r="V319" s="942"/>
      <c r="W319" s="942"/>
      <c r="X319" s="942"/>
      <c r="Y319" s="942"/>
      <c r="Z319" s="942"/>
      <c r="AA319" s="942"/>
      <c r="AB319" s="942"/>
      <c r="AC319" s="942"/>
      <c r="AD319" s="942"/>
      <c r="AE319" s="942"/>
      <c r="AF319" s="942"/>
      <c r="AG319" s="942"/>
      <c r="AH319" s="942"/>
      <c r="AI319" s="942"/>
      <c r="AJ319" s="942"/>
      <c r="AK319" s="942"/>
      <c r="AL319" s="942"/>
      <c r="AM319" s="942"/>
      <c r="AN319" s="942"/>
      <c r="AO319" s="942"/>
      <c r="AP319" s="942"/>
      <c r="AQ319" s="942"/>
      <c r="AR319" s="942"/>
      <c r="AS319" s="942"/>
      <c r="AT319" s="942"/>
      <c r="AU319" s="942"/>
      <c r="AV319" s="942"/>
      <c r="AW319" s="942"/>
    </row>
    <row r="320" spans="1:49" x14ac:dyDescent="0.15">
      <c r="A320" s="942"/>
      <c r="B320" s="942"/>
      <c r="C320" s="942"/>
      <c r="D320" s="942"/>
      <c r="E320" s="942"/>
      <c r="F320" s="942"/>
      <c r="G320" s="942"/>
      <c r="H320" s="942"/>
      <c r="I320" s="942"/>
      <c r="J320" s="942"/>
      <c r="K320" s="942"/>
      <c r="L320" s="942"/>
      <c r="M320" s="942"/>
      <c r="N320" s="942"/>
      <c r="O320" s="942"/>
      <c r="P320" s="942"/>
      <c r="Q320" s="942"/>
      <c r="R320" s="942"/>
      <c r="S320" s="942"/>
      <c r="T320" s="942"/>
      <c r="U320" s="942"/>
      <c r="V320" s="942"/>
      <c r="W320" s="942"/>
      <c r="X320" s="942"/>
      <c r="Y320" s="942"/>
      <c r="Z320" s="942"/>
      <c r="AA320" s="942"/>
      <c r="AB320" s="942"/>
      <c r="AC320" s="942"/>
      <c r="AD320" s="942"/>
      <c r="AE320" s="942"/>
      <c r="AF320" s="942"/>
      <c r="AG320" s="942"/>
      <c r="AH320" s="942"/>
      <c r="AI320" s="942"/>
      <c r="AJ320" s="942"/>
      <c r="AK320" s="942"/>
      <c r="AL320" s="942"/>
      <c r="AM320" s="942"/>
      <c r="AN320" s="942"/>
      <c r="AO320" s="942"/>
      <c r="AP320" s="942"/>
      <c r="AQ320" s="942"/>
      <c r="AR320" s="942"/>
      <c r="AS320" s="942"/>
      <c r="AT320" s="942"/>
      <c r="AU320" s="942"/>
      <c r="AV320" s="942"/>
      <c r="AW320" s="942"/>
    </row>
    <row r="321" spans="1:49" x14ac:dyDescent="0.15">
      <c r="A321" s="942"/>
      <c r="B321" s="942"/>
      <c r="C321" s="942"/>
      <c r="D321" s="942"/>
      <c r="E321" s="942"/>
      <c r="F321" s="942"/>
      <c r="G321" s="942"/>
      <c r="H321" s="942"/>
      <c r="I321" s="942"/>
      <c r="J321" s="942"/>
      <c r="K321" s="942"/>
      <c r="L321" s="942"/>
      <c r="M321" s="942"/>
      <c r="N321" s="942"/>
      <c r="O321" s="942"/>
      <c r="P321" s="942"/>
      <c r="Q321" s="942"/>
      <c r="R321" s="942"/>
      <c r="S321" s="942"/>
      <c r="T321" s="942"/>
      <c r="U321" s="942"/>
      <c r="V321" s="942"/>
      <c r="W321" s="942"/>
      <c r="X321" s="942"/>
      <c r="Y321" s="942"/>
      <c r="Z321" s="942"/>
      <c r="AA321" s="942"/>
      <c r="AB321" s="942"/>
      <c r="AC321" s="942"/>
      <c r="AD321" s="942"/>
      <c r="AE321" s="942"/>
      <c r="AF321" s="942"/>
      <c r="AG321" s="942"/>
      <c r="AH321" s="942"/>
      <c r="AI321" s="942"/>
      <c r="AJ321" s="942"/>
      <c r="AK321" s="942"/>
      <c r="AL321" s="942"/>
      <c r="AM321" s="942"/>
      <c r="AN321" s="942"/>
      <c r="AO321" s="942"/>
      <c r="AP321" s="942"/>
      <c r="AQ321" s="942"/>
      <c r="AR321" s="942"/>
      <c r="AS321" s="942"/>
      <c r="AT321" s="942"/>
      <c r="AU321" s="942"/>
      <c r="AV321" s="942"/>
      <c r="AW321" s="942"/>
    </row>
    <row r="322" spans="1:49" x14ac:dyDescent="0.15">
      <c r="A322" s="942"/>
      <c r="B322" s="942"/>
      <c r="C322" s="942"/>
      <c r="D322" s="942"/>
      <c r="E322" s="942"/>
      <c r="F322" s="942"/>
      <c r="G322" s="942"/>
      <c r="H322" s="942"/>
      <c r="I322" s="942"/>
      <c r="J322" s="942"/>
      <c r="K322" s="942"/>
      <c r="L322" s="942"/>
      <c r="M322" s="942"/>
      <c r="N322" s="942"/>
      <c r="O322" s="942"/>
      <c r="P322" s="942"/>
      <c r="Q322" s="942"/>
      <c r="R322" s="942"/>
      <c r="S322" s="942"/>
      <c r="T322" s="942"/>
      <c r="U322" s="942"/>
      <c r="V322" s="942"/>
      <c r="W322" s="942"/>
      <c r="X322" s="942"/>
      <c r="Y322" s="942"/>
      <c r="Z322" s="942"/>
      <c r="AA322" s="942"/>
      <c r="AB322" s="942"/>
      <c r="AC322" s="942"/>
      <c r="AD322" s="942"/>
      <c r="AE322" s="942"/>
      <c r="AF322" s="942"/>
      <c r="AG322" s="942"/>
      <c r="AH322" s="942"/>
      <c r="AI322" s="942"/>
      <c r="AJ322" s="942"/>
      <c r="AK322" s="942"/>
      <c r="AL322" s="942"/>
      <c r="AM322" s="942"/>
      <c r="AN322" s="942"/>
      <c r="AO322" s="942"/>
      <c r="AP322" s="942"/>
      <c r="AQ322" s="942"/>
      <c r="AR322" s="942"/>
      <c r="AS322" s="942"/>
      <c r="AT322" s="942"/>
      <c r="AU322" s="942"/>
      <c r="AV322" s="942"/>
      <c r="AW322" s="942"/>
    </row>
    <row r="323" spans="1:49" x14ac:dyDescent="0.15">
      <c r="A323" s="942"/>
      <c r="B323" s="942"/>
      <c r="C323" s="942"/>
      <c r="D323" s="942"/>
      <c r="E323" s="942"/>
      <c r="F323" s="942"/>
      <c r="G323" s="942"/>
      <c r="H323" s="942"/>
      <c r="I323" s="942"/>
      <c r="J323" s="942"/>
      <c r="K323" s="942"/>
      <c r="L323" s="942"/>
      <c r="M323" s="942"/>
      <c r="N323" s="942"/>
      <c r="O323" s="942"/>
      <c r="P323" s="942"/>
      <c r="Q323" s="942"/>
      <c r="R323" s="942"/>
      <c r="S323" s="942"/>
      <c r="T323" s="942"/>
      <c r="U323" s="942"/>
      <c r="V323" s="942"/>
      <c r="W323" s="942"/>
      <c r="X323" s="942"/>
      <c r="Y323" s="942"/>
      <c r="Z323" s="942"/>
      <c r="AA323" s="942"/>
      <c r="AB323" s="942"/>
      <c r="AC323" s="942"/>
      <c r="AD323" s="942"/>
      <c r="AE323" s="942"/>
      <c r="AF323" s="942"/>
      <c r="AG323" s="942"/>
      <c r="AH323" s="942"/>
      <c r="AI323" s="942"/>
      <c r="AJ323" s="942"/>
      <c r="AK323" s="942"/>
      <c r="AL323" s="942"/>
      <c r="AM323" s="942"/>
      <c r="AN323" s="942"/>
      <c r="AO323" s="942"/>
      <c r="AP323" s="942"/>
      <c r="AQ323" s="942"/>
      <c r="AR323" s="942"/>
      <c r="AS323" s="942"/>
      <c r="AT323" s="942"/>
      <c r="AU323" s="942"/>
      <c r="AV323" s="942"/>
      <c r="AW323" s="942"/>
    </row>
    <row r="324" spans="1:49" x14ac:dyDescent="0.15">
      <c r="A324" s="942"/>
      <c r="B324" s="942"/>
      <c r="C324" s="942"/>
      <c r="D324" s="942"/>
      <c r="E324" s="942"/>
      <c r="F324" s="942"/>
      <c r="G324" s="942"/>
      <c r="H324" s="942"/>
      <c r="I324" s="942"/>
      <c r="J324" s="942"/>
      <c r="K324" s="942"/>
      <c r="L324" s="942"/>
      <c r="M324" s="942"/>
      <c r="N324" s="942"/>
      <c r="O324" s="942"/>
      <c r="P324" s="942"/>
      <c r="Q324" s="942"/>
      <c r="R324" s="942"/>
      <c r="S324" s="942"/>
      <c r="T324" s="942"/>
      <c r="U324" s="942"/>
      <c r="V324" s="942"/>
      <c r="W324" s="942"/>
      <c r="X324" s="942"/>
      <c r="Y324" s="942"/>
      <c r="Z324" s="942"/>
      <c r="AA324" s="942"/>
      <c r="AB324" s="942"/>
      <c r="AC324" s="942"/>
      <c r="AD324" s="942"/>
      <c r="AE324" s="942"/>
      <c r="AF324" s="942"/>
      <c r="AG324" s="942"/>
      <c r="AH324" s="942"/>
      <c r="AI324" s="942"/>
      <c r="AJ324" s="942"/>
      <c r="AK324" s="942"/>
      <c r="AL324" s="942"/>
      <c r="AM324" s="942"/>
      <c r="AN324" s="942"/>
      <c r="AO324" s="942"/>
      <c r="AP324" s="942"/>
      <c r="AQ324" s="942"/>
      <c r="AR324" s="942"/>
      <c r="AS324" s="942"/>
      <c r="AT324" s="942"/>
      <c r="AU324" s="942"/>
      <c r="AV324" s="942"/>
      <c r="AW324" s="942"/>
    </row>
    <row r="325" spans="1:49" x14ac:dyDescent="0.15">
      <c r="A325" s="942"/>
      <c r="B325" s="942"/>
      <c r="C325" s="942"/>
      <c r="D325" s="942"/>
      <c r="E325" s="942"/>
      <c r="F325" s="942"/>
      <c r="G325" s="942"/>
      <c r="H325" s="942"/>
      <c r="I325" s="942"/>
      <c r="J325" s="942"/>
      <c r="K325" s="942"/>
      <c r="L325" s="942"/>
      <c r="M325" s="942"/>
      <c r="N325" s="942"/>
      <c r="O325" s="942"/>
      <c r="P325" s="942"/>
      <c r="Q325" s="942"/>
      <c r="R325" s="942"/>
      <c r="S325" s="942"/>
      <c r="T325" s="942"/>
      <c r="U325" s="942"/>
      <c r="V325" s="942"/>
      <c r="W325" s="942"/>
      <c r="X325" s="942"/>
      <c r="Y325" s="942"/>
      <c r="Z325" s="942"/>
      <c r="AA325" s="942"/>
      <c r="AB325" s="942"/>
      <c r="AC325" s="942"/>
      <c r="AD325" s="942"/>
      <c r="AE325" s="942"/>
      <c r="AF325" s="942"/>
      <c r="AG325" s="942"/>
      <c r="AH325" s="942"/>
      <c r="AI325" s="942"/>
      <c r="AJ325" s="942"/>
      <c r="AK325" s="942"/>
      <c r="AL325" s="942"/>
      <c r="AM325" s="942"/>
      <c r="AN325" s="942"/>
      <c r="AO325" s="942"/>
      <c r="AP325" s="942"/>
      <c r="AQ325" s="942"/>
      <c r="AR325" s="942"/>
      <c r="AS325" s="942"/>
      <c r="AT325" s="942"/>
      <c r="AU325" s="942"/>
      <c r="AV325" s="942"/>
      <c r="AW325" s="942"/>
    </row>
    <row r="326" spans="1:49" x14ac:dyDescent="0.15">
      <c r="A326" s="942"/>
      <c r="B326" s="942"/>
      <c r="C326" s="942"/>
      <c r="D326" s="942"/>
      <c r="E326" s="942"/>
      <c r="F326" s="942"/>
      <c r="G326" s="942"/>
      <c r="H326" s="942"/>
      <c r="I326" s="942"/>
      <c r="J326" s="942"/>
      <c r="K326" s="942"/>
      <c r="L326" s="942"/>
      <c r="M326" s="942"/>
      <c r="N326" s="942"/>
      <c r="O326" s="942"/>
      <c r="P326" s="942"/>
      <c r="Q326" s="942"/>
      <c r="R326" s="942"/>
      <c r="S326" s="942"/>
      <c r="T326" s="942"/>
      <c r="U326" s="942"/>
      <c r="V326" s="942"/>
      <c r="W326" s="942"/>
      <c r="X326" s="942"/>
      <c r="Y326" s="942"/>
      <c r="Z326" s="942"/>
      <c r="AA326" s="942"/>
      <c r="AB326" s="942"/>
      <c r="AC326" s="942"/>
      <c r="AD326" s="942"/>
      <c r="AE326" s="942"/>
      <c r="AF326" s="942"/>
      <c r="AG326" s="942"/>
      <c r="AH326" s="942"/>
      <c r="AI326" s="942"/>
      <c r="AJ326" s="942"/>
      <c r="AK326" s="942"/>
      <c r="AL326" s="942"/>
      <c r="AM326" s="942"/>
      <c r="AN326" s="942"/>
      <c r="AO326" s="942"/>
      <c r="AP326" s="942"/>
      <c r="AQ326" s="942"/>
      <c r="AR326" s="942"/>
      <c r="AS326" s="942"/>
      <c r="AT326" s="942"/>
      <c r="AU326" s="942"/>
      <c r="AV326" s="942"/>
      <c r="AW326" s="942"/>
    </row>
    <row r="327" spans="1:49" x14ac:dyDescent="0.15">
      <c r="A327" s="942"/>
      <c r="B327" s="942"/>
      <c r="C327" s="942"/>
      <c r="D327" s="942"/>
      <c r="E327" s="942"/>
      <c r="F327" s="942"/>
      <c r="G327" s="942"/>
      <c r="H327" s="942"/>
      <c r="I327" s="942"/>
      <c r="J327" s="942"/>
      <c r="K327" s="942"/>
      <c r="L327" s="942"/>
      <c r="M327" s="942"/>
      <c r="N327" s="942"/>
      <c r="O327" s="942"/>
      <c r="P327" s="942"/>
      <c r="Q327" s="942"/>
      <c r="R327" s="942"/>
      <c r="S327" s="942"/>
      <c r="T327" s="942"/>
      <c r="U327" s="942"/>
      <c r="V327" s="942"/>
      <c r="W327" s="942"/>
      <c r="X327" s="942"/>
      <c r="Y327" s="942"/>
      <c r="Z327" s="942"/>
      <c r="AA327" s="942"/>
      <c r="AB327" s="942"/>
      <c r="AC327" s="942"/>
      <c r="AD327" s="942"/>
      <c r="AE327" s="942"/>
      <c r="AF327" s="942"/>
      <c r="AG327" s="942"/>
      <c r="AH327" s="942"/>
      <c r="AI327" s="942"/>
      <c r="AJ327" s="942"/>
      <c r="AK327" s="942"/>
      <c r="AL327" s="942"/>
      <c r="AM327" s="942"/>
      <c r="AN327" s="942"/>
      <c r="AO327" s="942"/>
      <c r="AP327" s="942"/>
      <c r="AQ327" s="942"/>
      <c r="AR327" s="942"/>
      <c r="AS327" s="942"/>
      <c r="AT327" s="942"/>
      <c r="AU327" s="942"/>
      <c r="AV327" s="942"/>
      <c r="AW327" s="942"/>
    </row>
    <row r="328" spans="1:49" x14ac:dyDescent="0.15">
      <c r="A328" s="942"/>
      <c r="B328" s="942"/>
      <c r="C328" s="942"/>
      <c r="D328" s="942"/>
      <c r="E328" s="942"/>
      <c r="F328" s="942"/>
      <c r="G328" s="942"/>
      <c r="H328" s="942"/>
      <c r="I328" s="942"/>
      <c r="J328" s="942"/>
      <c r="K328" s="942"/>
      <c r="L328" s="942"/>
      <c r="M328" s="942"/>
      <c r="N328" s="942"/>
      <c r="O328" s="942"/>
      <c r="P328" s="942"/>
      <c r="Q328" s="942"/>
      <c r="R328" s="942"/>
      <c r="S328" s="942"/>
      <c r="T328" s="942"/>
      <c r="U328" s="942"/>
      <c r="V328" s="942"/>
      <c r="W328" s="942"/>
      <c r="X328" s="942"/>
      <c r="Y328" s="942"/>
      <c r="Z328" s="942"/>
      <c r="AA328" s="942"/>
      <c r="AB328" s="942"/>
      <c r="AC328" s="942"/>
      <c r="AD328" s="942"/>
      <c r="AE328" s="942"/>
      <c r="AF328" s="942"/>
      <c r="AG328" s="942"/>
      <c r="AH328" s="942"/>
      <c r="AI328" s="942"/>
      <c r="AJ328" s="942"/>
      <c r="AK328" s="942"/>
      <c r="AL328" s="942"/>
      <c r="AM328" s="942"/>
      <c r="AN328" s="942"/>
      <c r="AO328" s="942"/>
      <c r="AP328" s="942"/>
      <c r="AQ328" s="942"/>
      <c r="AR328" s="942"/>
      <c r="AS328" s="942"/>
      <c r="AT328" s="942"/>
      <c r="AU328" s="942"/>
      <c r="AV328" s="942"/>
      <c r="AW328" s="942"/>
    </row>
    <row r="329" spans="1:49" x14ac:dyDescent="0.15">
      <c r="A329" s="942"/>
      <c r="B329" s="942"/>
      <c r="C329" s="942"/>
      <c r="D329" s="942"/>
      <c r="E329" s="942"/>
      <c r="F329" s="942"/>
      <c r="G329" s="942"/>
      <c r="H329" s="942"/>
      <c r="I329" s="942"/>
      <c r="J329" s="942"/>
      <c r="K329" s="942"/>
      <c r="L329" s="942"/>
      <c r="M329" s="942"/>
      <c r="N329" s="942"/>
      <c r="O329" s="942"/>
      <c r="P329" s="942"/>
      <c r="Q329" s="942"/>
      <c r="R329" s="942"/>
      <c r="S329" s="942"/>
      <c r="T329" s="942"/>
      <c r="U329" s="942"/>
      <c r="V329" s="942"/>
      <c r="W329" s="942"/>
      <c r="X329" s="942"/>
      <c r="Y329" s="942"/>
      <c r="Z329" s="942"/>
      <c r="AA329" s="942"/>
      <c r="AB329" s="942"/>
      <c r="AC329" s="942"/>
      <c r="AD329" s="942"/>
      <c r="AE329" s="942"/>
      <c r="AF329" s="942"/>
      <c r="AG329" s="942"/>
      <c r="AH329" s="942"/>
      <c r="AI329" s="942"/>
      <c r="AJ329" s="942"/>
      <c r="AK329" s="942"/>
      <c r="AL329" s="942"/>
      <c r="AM329" s="942"/>
      <c r="AN329" s="942"/>
      <c r="AO329" s="942"/>
      <c r="AP329" s="942"/>
      <c r="AQ329" s="942"/>
      <c r="AR329" s="942"/>
      <c r="AS329" s="942"/>
      <c r="AT329" s="942"/>
      <c r="AU329" s="942"/>
      <c r="AV329" s="942"/>
      <c r="AW329" s="942"/>
    </row>
    <row r="330" spans="1:49" x14ac:dyDescent="0.15">
      <c r="A330" s="942"/>
      <c r="B330" s="942"/>
      <c r="C330" s="942"/>
      <c r="D330" s="942"/>
      <c r="E330" s="942"/>
      <c r="F330" s="942"/>
      <c r="G330" s="942"/>
      <c r="H330" s="942"/>
      <c r="I330" s="942"/>
      <c r="J330" s="942"/>
      <c r="K330" s="942"/>
      <c r="L330" s="942"/>
      <c r="M330" s="942"/>
      <c r="N330" s="942"/>
      <c r="O330" s="942"/>
      <c r="P330" s="942"/>
      <c r="Q330" s="942"/>
      <c r="R330" s="942"/>
      <c r="S330" s="942"/>
      <c r="T330" s="942"/>
      <c r="U330" s="942"/>
      <c r="V330" s="942"/>
      <c r="W330" s="942"/>
      <c r="X330" s="942"/>
      <c r="Y330" s="942"/>
      <c r="Z330" s="942"/>
      <c r="AA330" s="942"/>
      <c r="AB330" s="942"/>
      <c r="AC330" s="942"/>
      <c r="AD330" s="942"/>
      <c r="AE330" s="942"/>
      <c r="AF330" s="942"/>
      <c r="AG330" s="942"/>
      <c r="AH330" s="942"/>
      <c r="AI330" s="942"/>
      <c r="AJ330" s="942"/>
      <c r="AK330" s="942"/>
      <c r="AL330" s="942"/>
      <c r="AM330" s="942"/>
      <c r="AN330" s="942"/>
      <c r="AO330" s="942"/>
      <c r="AP330" s="942"/>
      <c r="AQ330" s="942"/>
      <c r="AR330" s="942"/>
      <c r="AS330" s="942"/>
      <c r="AT330" s="942"/>
      <c r="AU330" s="942"/>
      <c r="AV330" s="942"/>
      <c r="AW330" s="942"/>
    </row>
    <row r="331" spans="1:49" x14ac:dyDescent="0.15">
      <c r="A331" s="942"/>
      <c r="B331" s="942"/>
      <c r="C331" s="942"/>
      <c r="D331" s="942"/>
      <c r="E331" s="942"/>
      <c r="F331" s="942"/>
      <c r="G331" s="942"/>
      <c r="H331" s="942"/>
      <c r="I331" s="942"/>
      <c r="J331" s="942"/>
      <c r="K331" s="942"/>
      <c r="L331" s="942"/>
      <c r="M331" s="942"/>
      <c r="N331" s="942"/>
      <c r="O331" s="942"/>
      <c r="P331" s="942"/>
      <c r="Q331" s="942"/>
      <c r="R331" s="942"/>
      <c r="S331" s="942"/>
      <c r="T331" s="942"/>
      <c r="U331" s="942"/>
      <c r="V331" s="942"/>
      <c r="W331" s="942"/>
      <c r="X331" s="942"/>
      <c r="Y331" s="942"/>
      <c r="Z331" s="942"/>
      <c r="AA331" s="942"/>
      <c r="AB331" s="942"/>
      <c r="AC331" s="942"/>
      <c r="AD331" s="942"/>
      <c r="AE331" s="942"/>
      <c r="AF331" s="942"/>
      <c r="AG331" s="942"/>
      <c r="AH331" s="942"/>
      <c r="AI331" s="942"/>
      <c r="AJ331" s="942"/>
      <c r="AK331" s="942"/>
      <c r="AL331" s="942"/>
      <c r="AM331" s="942"/>
      <c r="AN331" s="942"/>
      <c r="AO331" s="942"/>
      <c r="AP331" s="942"/>
      <c r="AQ331" s="942"/>
      <c r="AR331" s="942"/>
      <c r="AS331" s="942"/>
      <c r="AT331" s="942"/>
      <c r="AU331" s="942"/>
      <c r="AV331" s="942"/>
      <c r="AW331" s="942"/>
    </row>
    <row r="332" spans="1:49" x14ac:dyDescent="0.15">
      <c r="A332" s="942"/>
      <c r="B332" s="942"/>
      <c r="C332" s="942"/>
      <c r="D332" s="942"/>
      <c r="E332" s="942"/>
      <c r="F332" s="942"/>
      <c r="G332" s="942"/>
      <c r="H332" s="942"/>
      <c r="I332" s="942"/>
      <c r="J332" s="942"/>
      <c r="K332" s="942"/>
      <c r="L332" s="942"/>
      <c r="M332" s="942"/>
      <c r="N332" s="942"/>
      <c r="O332" s="942"/>
      <c r="P332" s="942"/>
      <c r="Q332" s="942"/>
      <c r="R332" s="942"/>
      <c r="S332" s="942"/>
      <c r="T332" s="942"/>
      <c r="U332" s="942"/>
      <c r="V332" s="942"/>
      <c r="W332" s="942"/>
      <c r="X332" s="942"/>
      <c r="Y332" s="942"/>
      <c r="Z332" s="942"/>
      <c r="AA332" s="942"/>
      <c r="AB332" s="942"/>
      <c r="AC332" s="942"/>
      <c r="AD332" s="942"/>
      <c r="AE332" s="942"/>
      <c r="AF332" s="942"/>
      <c r="AG332" s="942"/>
      <c r="AH332" s="942"/>
      <c r="AI332" s="942"/>
      <c r="AJ332" s="942"/>
      <c r="AK332" s="942"/>
      <c r="AL332" s="942"/>
      <c r="AM332" s="942"/>
      <c r="AN332" s="942"/>
      <c r="AO332" s="942"/>
      <c r="AP332" s="942"/>
      <c r="AQ332" s="942"/>
      <c r="AR332" s="942"/>
      <c r="AS332" s="942"/>
      <c r="AT332" s="942"/>
      <c r="AU332" s="942"/>
      <c r="AV332" s="942"/>
      <c r="AW332" s="942"/>
    </row>
    <row r="333" spans="1:49" x14ac:dyDescent="0.15">
      <c r="A333" s="942"/>
      <c r="B333" s="942"/>
      <c r="C333" s="942"/>
      <c r="D333" s="942"/>
      <c r="E333" s="942"/>
      <c r="F333" s="942"/>
      <c r="G333" s="942"/>
      <c r="H333" s="942"/>
      <c r="I333" s="942"/>
      <c r="J333" s="942"/>
      <c r="K333" s="942"/>
      <c r="L333" s="942"/>
      <c r="M333" s="942"/>
      <c r="N333" s="942"/>
      <c r="O333" s="942"/>
      <c r="P333" s="942"/>
      <c r="Q333" s="942"/>
      <c r="R333" s="942"/>
      <c r="S333" s="942"/>
      <c r="T333" s="942"/>
      <c r="U333" s="942"/>
      <c r="V333" s="942"/>
      <c r="W333" s="942"/>
      <c r="X333" s="942"/>
      <c r="Y333" s="942"/>
      <c r="Z333" s="942"/>
      <c r="AA333" s="942"/>
      <c r="AB333" s="942"/>
      <c r="AC333" s="942"/>
      <c r="AD333" s="942"/>
      <c r="AE333" s="942"/>
      <c r="AF333" s="942"/>
      <c r="AG333" s="942"/>
      <c r="AH333" s="942"/>
      <c r="AI333" s="942"/>
      <c r="AJ333" s="942"/>
      <c r="AK333" s="942"/>
      <c r="AL333" s="942"/>
      <c r="AM333" s="942"/>
      <c r="AN333" s="942"/>
      <c r="AO333" s="942"/>
      <c r="AP333" s="942"/>
      <c r="AQ333" s="942"/>
      <c r="AR333" s="942"/>
      <c r="AS333" s="942"/>
      <c r="AT333" s="942"/>
      <c r="AU333" s="942"/>
      <c r="AV333" s="942"/>
      <c r="AW333" s="942"/>
    </row>
    <row r="334" spans="1:49" x14ac:dyDescent="0.15">
      <c r="A334" s="942"/>
      <c r="B334" s="942"/>
      <c r="C334" s="942"/>
      <c r="D334" s="942"/>
      <c r="E334" s="942"/>
      <c r="F334" s="942"/>
      <c r="G334" s="942"/>
      <c r="H334" s="942"/>
      <c r="I334" s="942"/>
      <c r="J334" s="942"/>
      <c r="K334" s="942"/>
      <c r="L334" s="942"/>
      <c r="M334" s="942"/>
      <c r="N334" s="942"/>
      <c r="O334" s="942"/>
      <c r="P334" s="942"/>
      <c r="Q334" s="942"/>
      <c r="R334" s="942"/>
      <c r="S334" s="942"/>
      <c r="T334" s="942"/>
      <c r="U334" s="942"/>
      <c r="V334" s="942"/>
      <c r="W334" s="942"/>
      <c r="X334" s="942"/>
      <c r="Y334" s="942"/>
      <c r="Z334" s="942"/>
      <c r="AA334" s="942"/>
      <c r="AB334" s="942"/>
      <c r="AC334" s="942"/>
      <c r="AD334" s="942"/>
      <c r="AE334" s="942"/>
      <c r="AF334" s="942"/>
      <c r="AG334" s="942"/>
      <c r="AH334" s="942"/>
      <c r="AI334" s="942"/>
      <c r="AJ334" s="942"/>
      <c r="AK334" s="942"/>
      <c r="AL334" s="942"/>
      <c r="AM334" s="942"/>
      <c r="AN334" s="942"/>
      <c r="AO334" s="942"/>
      <c r="AP334" s="942"/>
      <c r="AQ334" s="942"/>
      <c r="AR334" s="942"/>
      <c r="AS334" s="942"/>
      <c r="AT334" s="942"/>
      <c r="AU334" s="942"/>
      <c r="AV334" s="942"/>
      <c r="AW334" s="942"/>
    </row>
    <row r="335" spans="1:4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row>
    <row r="336" spans="1:4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row>
    <row r="337" spans="1:4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row>
    <row r="338" spans="1:4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row>
    <row r="339" spans="1:4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row>
    <row r="340" spans="1:4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row>
    <row r="341" spans="1:4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row>
    <row r="342" spans="1:4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row>
    <row r="343" spans="1:4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row>
    <row r="344" spans="1:4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row>
    <row r="345" spans="1:4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row>
    <row r="346" spans="1:4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row>
    <row r="347" spans="1:4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row>
    <row r="348" spans="1:4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row>
    <row r="349" spans="1:4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row>
    <row r="350" spans="1:4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row>
    <row r="351" spans="1:4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row>
    <row r="352" spans="1:4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row>
    <row r="353" spans="1:4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row>
    <row r="354" spans="1:4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row>
    <row r="355" spans="1:4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row>
    <row r="356" spans="1:4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row>
    <row r="357" spans="1:4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row>
    <row r="358" spans="1:4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row>
    <row r="359" spans="1:4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row>
    <row r="360" spans="1:4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row>
    <row r="361" spans="1:4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row>
    <row r="362" spans="1:4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row>
    <row r="363" spans="1:4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row>
    <row r="364" spans="1:4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row>
    <row r="365" spans="1:4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row>
    <row r="366" spans="1:4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row>
    <row r="367" spans="1:4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row>
    <row r="368" spans="1:4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row>
    <row r="369" spans="1:49"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row>
    <row r="370" spans="1:49"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row>
    <row r="371" spans="1:49"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row>
    <row r="372" spans="1:49"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row>
    <row r="373" spans="1:49"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row>
    <row r="374" spans="1:49"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row>
    <row r="375" spans="1:49"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row>
    <row r="376" spans="1:49"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row>
    <row r="377" spans="1:49"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row>
    <row r="378" spans="1:49"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row>
    <row r="379" spans="1:49"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row>
    <row r="380" spans="1:49"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row>
    <row r="381" spans="1:49"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row>
    <row r="382" spans="1:49"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row>
    <row r="383" spans="1:49"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row>
    <row r="384" spans="1:49"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row>
    <row r="385" spans="1:49"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row>
    <row r="386" spans="1:49"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row>
    <row r="387" spans="1:49"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row>
    <row r="388" spans="1:49"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row>
    <row r="389" spans="1:49"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row>
    <row r="390" spans="1:49"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row>
    <row r="391" spans="1:49"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row>
    <row r="392" spans="1:49"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row>
    <row r="393" spans="1:49"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row>
    <row r="394" spans="1:49"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row>
    <row r="395" spans="1:49"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row>
    <row r="396" spans="1:49"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row>
    <row r="397" spans="1:49"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row>
    <row r="398" spans="1:49"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row>
    <row r="399" spans="1:49"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row>
    <row r="400" spans="1:49"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row>
    <row r="401" spans="1:49"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row>
    <row r="402" spans="1:49"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row>
    <row r="403" spans="1:49"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row>
    <row r="404" spans="1:49"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row>
    <row r="405" spans="1:49"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row>
    <row r="406" spans="1:49"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row>
    <row r="407" spans="1:49"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row>
    <row r="408" spans="1:49"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row>
    <row r="409" spans="1:49"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row>
    <row r="410" spans="1:49"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row>
    <row r="411" spans="1:49"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row>
    <row r="412" spans="1:49"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row>
    <row r="413" spans="1:49"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row>
    <row r="414" spans="1:49"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row>
    <row r="415" spans="1:49"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row>
    <row r="416" spans="1:49"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row>
    <row r="417" spans="1:49"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row>
    <row r="418" spans="1:49"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row>
    <row r="419" spans="1:49"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row>
    <row r="420" spans="1:49"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row>
    <row r="421" spans="1:49"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row>
    <row r="422" spans="1:49"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row>
    <row r="423" spans="1:49"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row>
    <row r="424" spans="1:49"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row>
    <row r="425" spans="1:49"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row>
    <row r="426" spans="1:49"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row>
    <row r="427" spans="1:49"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row>
    <row r="428" spans="1:49"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row>
    <row r="429" spans="1:49"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row>
    <row r="430" spans="1:49"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row>
    <row r="431" spans="1:49"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row>
    <row r="432" spans="1:49"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row>
    <row r="433" spans="1:49"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row>
    <row r="434" spans="1:49"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row>
    <row r="435" spans="1:49"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row>
    <row r="436" spans="1:49"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row>
    <row r="437" spans="1:49"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row>
    <row r="438" spans="1:49"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row>
    <row r="439" spans="1:49"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row>
    <row r="440" spans="1:49"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row>
    <row r="441" spans="1:49"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row>
    <row r="442" spans="1:49"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row>
    <row r="443" spans="1:49"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row>
    <row r="444" spans="1:49"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row>
    <row r="445" spans="1:49"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row>
    <row r="446" spans="1:49"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row>
    <row r="447" spans="1:49"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row>
    <row r="448" spans="1:49"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row>
    <row r="449" spans="1:49"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row>
    <row r="450" spans="1:49"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row>
    <row r="451" spans="1:49"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row>
    <row r="452" spans="1:49"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row>
    <row r="453" spans="1:49"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row>
    <row r="454" spans="1:49"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row>
    <row r="455" spans="1:49"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row>
    <row r="456" spans="1:49"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row>
    <row r="457" spans="1:49"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row>
    <row r="458" spans="1:49"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row>
    <row r="459" spans="1:49"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row>
    <row r="460" spans="1:49"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row>
    <row r="461" spans="1:49"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row>
    <row r="462" spans="1:49"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row>
    <row r="463" spans="1:49"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row>
    <row r="464" spans="1:49"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row>
    <row r="465" spans="1:49"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row>
    <row r="466" spans="1:49"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row>
    <row r="467" spans="1:49"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row>
  </sheetData>
  <mergeCells count="65">
    <mergeCell ref="K113:M113"/>
    <mergeCell ref="L201:M201"/>
    <mergeCell ref="C252:E252"/>
    <mergeCell ref="L85:N85"/>
    <mergeCell ref="D167:E167"/>
    <mergeCell ref="D176:F176"/>
    <mergeCell ref="D86:E86"/>
    <mergeCell ref="D154:J154"/>
    <mergeCell ref="L154:M154"/>
    <mergeCell ref="G176:H176"/>
    <mergeCell ref="D120:E120"/>
    <mergeCell ref="D116:E116"/>
    <mergeCell ref="D112:F112"/>
    <mergeCell ref="D115:E115"/>
    <mergeCell ref="D117:E117"/>
    <mergeCell ref="D118:E118"/>
    <mergeCell ref="L293:M293"/>
    <mergeCell ref="L205:M205"/>
    <mergeCell ref="D207:E207"/>
    <mergeCell ref="D208:E208"/>
    <mergeCell ref="D210:E210"/>
    <mergeCell ref="L210:M210"/>
    <mergeCell ref="L252:M252"/>
    <mergeCell ref="L81:N81"/>
    <mergeCell ref="L82:N82"/>
    <mergeCell ref="L83:N83"/>
    <mergeCell ref="L84:N84"/>
    <mergeCell ref="L77:N77"/>
    <mergeCell ref="L78:N78"/>
    <mergeCell ref="L79:N79"/>
    <mergeCell ref="L80:N80"/>
    <mergeCell ref="L73:N73"/>
    <mergeCell ref="L74:N74"/>
    <mergeCell ref="L75:N75"/>
    <mergeCell ref="L76:N76"/>
    <mergeCell ref="L69:N69"/>
    <mergeCell ref="L70:N70"/>
    <mergeCell ref="L71:N71"/>
    <mergeCell ref="L72:N72"/>
    <mergeCell ref="L66:N66"/>
    <mergeCell ref="L67:N67"/>
    <mergeCell ref="L68:N68"/>
    <mergeCell ref="L2:N2"/>
    <mergeCell ref="K6:N6"/>
    <mergeCell ref="L55:P55"/>
    <mergeCell ref="D2:G2"/>
    <mergeCell ref="C6:D6"/>
    <mergeCell ref="D48:E48"/>
    <mergeCell ref="E6:H6"/>
    <mergeCell ref="L65:N65"/>
    <mergeCell ref="L62:N62"/>
    <mergeCell ref="L63:N63"/>
    <mergeCell ref="L64:N64"/>
    <mergeCell ref="D14:F14"/>
    <mergeCell ref="D50:E50"/>
    <mergeCell ref="L57:N57"/>
    <mergeCell ref="L58:N58"/>
    <mergeCell ref="L59:N59"/>
    <mergeCell ref="L60:N60"/>
    <mergeCell ref="L61:N61"/>
    <mergeCell ref="D119:E119"/>
    <mergeCell ref="D113:E113"/>
    <mergeCell ref="D114:E114"/>
    <mergeCell ref="D52:F52"/>
    <mergeCell ref="D88:F88"/>
  </mergeCells>
  <phoneticPr fontId="2" type="noConversion"/>
  <conditionalFormatting sqref="K113:M113">
    <cfRule type="cellIs" dxfId="42" priority="1" stopIfTrue="1" operator="equal">
      <formula>$J$125</formula>
    </cfRule>
  </conditionalFormatting>
  <conditionalFormatting sqref="L57:N85">
    <cfRule type="cellIs" dxfId="41" priority="2" stopIfTrue="1" operator="equal">
      <formula>$T$55</formula>
    </cfRule>
  </conditionalFormatting>
  <conditionalFormatting sqref="L55:P55">
    <cfRule type="cellIs" dxfId="40" priority="3" stopIfTrue="1" operator="equal">
      <formula>$T$54</formula>
    </cfRule>
  </conditionalFormatting>
  <hyperlinks>
    <hyperlink ref="L154:M154" location="'2a'!A5" display="Volver arriba" xr:uid="{00000000-0004-0000-0300-000000000000}"/>
    <hyperlink ref="K4" location="'2b'!A1" display="ir gastos►" xr:uid="{00000000-0004-0000-0300-000001000000}"/>
    <hyperlink ref="L4" location="'2c'!A1" display="ir rr.hh. ►" xr:uid="{00000000-0004-0000-0300-000002000000}"/>
    <hyperlink ref="L2" location="P2a!A134" display="¿Cómo funciona y qué poner aquí?" xr:uid="{00000000-0004-0000-0300-000003000000}"/>
    <hyperlink ref="N4" location="'2b'!A1" display="siguiente►" xr:uid="{00000000-0004-0000-0300-000004000000}"/>
    <hyperlink ref="L201:M201" location="'2a'!A5" display="Volver arriba" xr:uid="{00000000-0004-0000-0300-000005000000}"/>
    <hyperlink ref="L252:M252" location="'2a'!A5" display="Volver arriba" xr:uid="{00000000-0004-0000-0300-000006000000}"/>
    <hyperlink ref="L293:M293" location="'2a'!A5" display="Volver arriba" xr:uid="{00000000-0004-0000-0300-000007000000}"/>
    <hyperlink ref="D48" location="'2a'!A279" display="¿Cómo prever las ventas?" xr:uid="{00000000-0004-0000-0300-000008000000}"/>
    <hyperlink ref="L205:M205" location="'2a'!A5" display="Volver arriba" xr:uid="{00000000-0004-0000-0300-000009000000}"/>
    <hyperlink ref="D86" location="'2a'!A230" display="¿Calcular el margen bruto?" xr:uid="{00000000-0004-0000-0300-00000A000000}"/>
    <hyperlink ref="L210:M210" location="'2a'!A168" display="¿Qué es este margen bruto?" xr:uid="{00000000-0004-0000-0300-00000B000000}"/>
    <hyperlink ref="J4" location="'1'!A1" display="◄ir inicio" xr:uid="{00000000-0004-0000-0300-00000C000000}"/>
    <hyperlink ref="M4" location="ae!A1" display="ir explotac.►" xr:uid="{00000000-0004-0000-0300-00000D000000}"/>
    <hyperlink ref="D48:E48" location="'2a'!A288" display="¿Cómo prever las ventas?" xr:uid="{00000000-0004-0000-0300-00000E000000}"/>
    <hyperlink ref="G176" location="'2a'!A230" display="¿Calcular el margen bruto?" xr:uid="{00000000-0004-0000-0300-00000F000000}"/>
    <hyperlink ref="L2:N2" location="'2a'!A184" display="¿Cómo funciona y qué poner aquí?" xr:uid="{00000000-0004-0000-0300-000010000000}"/>
  </hyperlinks>
  <pageMargins left="0.75" right="0.75" top="1" bottom="1" header="0" footer="0"/>
  <drawing r:id="rId1"/>
  <legacyDrawing r:id="rId2"/>
  <extLst>
    <ext xmlns:mx="http://schemas.microsoft.com/office/mac/excel/2008/main" uri="http://schemas.microsoft.com/office/mac/excel/2008/main">
      <mx:PLV Mode="0"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indexed="13"/>
  </sheetPr>
  <dimension ref="A1:BB232"/>
  <sheetViews>
    <sheetView showZeros="0" zoomScale="75" zoomScaleNormal="75" zoomScalePageLayoutView="75" workbookViewId="0">
      <pane xSplit="3" ySplit="4" topLeftCell="D5" activePane="bottomRight" state="frozen"/>
      <selection pane="topRight" activeCell="D1" sqref="D1"/>
      <selection pane="bottomLeft" activeCell="A5" sqref="A5"/>
      <selection pane="bottomRight" activeCell="M4" sqref="M4"/>
    </sheetView>
  </sheetViews>
  <sheetFormatPr baseColWidth="10" defaultRowHeight="13" x14ac:dyDescent="0.15"/>
  <cols>
    <col min="1" max="1" width="5.83203125" customWidth="1"/>
    <col min="2" max="2" width="12.83203125" customWidth="1"/>
    <col min="3" max="3" width="35.6640625" customWidth="1"/>
    <col min="4" max="4" width="9.33203125" customWidth="1"/>
    <col min="5" max="8" width="14.6640625" customWidth="1"/>
    <col min="9" max="9" width="15.83203125" customWidth="1"/>
    <col min="10" max="10" width="1.6640625" hidden="1" customWidth="1"/>
    <col min="11" max="11" width="1.33203125" hidden="1" customWidth="1"/>
    <col min="12" max="12" width="15.1640625" customWidth="1"/>
    <col min="13" max="16" width="14.6640625" customWidth="1"/>
    <col min="17" max="17" width="16.83203125" customWidth="1"/>
    <col min="18" max="18" width="12.5" customWidth="1"/>
    <col min="19" max="19" width="3.5" customWidth="1"/>
  </cols>
  <sheetData>
    <row r="1" spans="1:54" ht="5" customHeight="1" thickBot="1" x14ac:dyDescent="0.25">
      <c r="A1" s="4"/>
      <c r="B1" s="4"/>
      <c r="C1" s="4"/>
      <c r="D1" s="4"/>
      <c r="E1" s="4"/>
      <c r="F1" s="4"/>
      <c r="G1" s="4"/>
      <c r="H1" s="4"/>
      <c r="I1" s="255"/>
      <c r="J1" s="255"/>
      <c r="K1" s="255"/>
      <c r="L1" s="255"/>
      <c r="M1" s="255"/>
      <c r="N1" s="255"/>
      <c r="O1" s="255"/>
      <c r="P1" s="255"/>
      <c r="Q1" s="255"/>
      <c r="R1" s="255"/>
      <c r="S1" s="4"/>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4" ht="27" customHeight="1" thickTop="1" thickBot="1" x14ac:dyDescent="0.2">
      <c r="A2" s="4"/>
      <c r="B2" s="2370" t="str">
        <f>'1'!$G$13</f>
        <v>CAED GESTION</v>
      </c>
      <c r="C2" s="2371"/>
      <c r="D2" s="2325" t="str">
        <f>'1'!$E$2</f>
        <v>PLAN de NEGOCIO</v>
      </c>
      <c r="E2" s="2325"/>
      <c r="F2" s="2325"/>
      <c r="G2" s="2325"/>
      <c r="H2" s="2558" t="s">
        <v>711</v>
      </c>
      <c r="I2" s="2558"/>
      <c r="J2" s="2558"/>
      <c r="K2" s="2558"/>
      <c r="L2" s="2558"/>
      <c r="M2" s="2559"/>
      <c r="N2" s="256"/>
      <c r="O2" s="256"/>
      <c r="P2" s="256"/>
      <c r="Q2" s="256"/>
      <c r="R2" s="256"/>
      <c r="S2" s="4"/>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row>
    <row r="3" spans="1:54" ht="5" customHeight="1" thickBot="1" x14ac:dyDescent="0.2">
      <c r="A3" s="4"/>
      <c r="B3" s="4"/>
      <c r="C3" s="4"/>
      <c r="D3" s="4"/>
      <c r="E3" s="4"/>
      <c r="F3" s="4"/>
      <c r="G3" s="4"/>
      <c r="H3" s="2015"/>
      <c r="I3" s="2015"/>
      <c r="J3" s="2015"/>
      <c r="K3" s="2015"/>
      <c r="L3" s="2015"/>
      <c r="M3" s="2015"/>
      <c r="N3" s="4"/>
      <c r="O3" s="4"/>
      <c r="P3" s="4"/>
      <c r="Q3" s="4"/>
      <c r="R3" s="4"/>
      <c r="S3" s="4"/>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row>
    <row r="4" spans="1:54" ht="16.5" customHeight="1" thickBot="1" x14ac:dyDescent="0.25">
      <c r="A4" s="4"/>
      <c r="B4" s="4"/>
      <c r="C4" s="247"/>
      <c r="D4" s="4"/>
      <c r="E4" s="4"/>
      <c r="F4" s="4"/>
      <c r="G4" s="2023" t="s">
        <v>1428</v>
      </c>
      <c r="H4" s="2013" t="s">
        <v>564</v>
      </c>
      <c r="I4" s="2016" t="s">
        <v>563</v>
      </c>
      <c r="J4" s="2022"/>
      <c r="K4" s="2017" t="s">
        <v>1129</v>
      </c>
      <c r="L4" s="2021" t="s">
        <v>569</v>
      </c>
      <c r="M4" s="2017" t="s">
        <v>562</v>
      </c>
      <c r="N4" s="4"/>
      <c r="O4" s="4"/>
      <c r="P4" s="4"/>
      <c r="Q4" s="4"/>
      <c r="R4" s="4"/>
      <c r="S4" s="4"/>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row>
    <row r="5" spans="1:54" ht="5" customHeight="1" x14ac:dyDescent="0.15">
      <c r="A5" s="4"/>
      <c r="B5" s="4"/>
      <c r="C5" s="4"/>
      <c r="D5" s="4"/>
      <c r="E5" s="4"/>
      <c r="F5" s="4"/>
      <c r="G5" s="4"/>
      <c r="H5" s="4"/>
      <c r="I5" s="4"/>
      <c r="J5" s="4"/>
      <c r="K5" s="4"/>
      <c r="L5" s="4"/>
      <c r="M5" s="4"/>
      <c r="N5" s="4"/>
      <c r="O5" s="4"/>
      <c r="P5" s="4"/>
      <c r="Q5" s="4"/>
      <c r="R5" s="4"/>
      <c r="S5" s="4"/>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row>
    <row r="6" spans="1:54" ht="9.75" customHeight="1" x14ac:dyDescent="0.2">
      <c r="A6" s="4"/>
      <c r="B6" s="4"/>
      <c r="C6" s="2106"/>
      <c r="D6" s="2106"/>
      <c r="E6" s="16"/>
      <c r="F6" s="16"/>
      <c r="G6" s="16"/>
      <c r="H6" s="16"/>
      <c r="I6" s="4"/>
      <c r="J6" s="4"/>
      <c r="K6" s="4"/>
      <c r="L6" s="4"/>
      <c r="M6" s="4"/>
      <c r="N6" s="4"/>
      <c r="O6" s="4"/>
      <c r="P6" s="4"/>
      <c r="Q6" s="4"/>
      <c r="R6" s="4"/>
      <c r="S6" s="4"/>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row>
    <row r="7" spans="1:54" ht="18" customHeight="1" x14ac:dyDescent="0.2">
      <c r="A7" s="4"/>
      <c r="B7" s="4"/>
      <c r="C7" s="2107"/>
      <c r="D7" s="2108"/>
      <c r="E7" s="16"/>
      <c r="F7" s="16"/>
      <c r="G7" s="16"/>
      <c r="H7" s="16"/>
      <c r="I7" s="4"/>
      <c r="J7" s="4"/>
      <c r="K7" s="4"/>
      <c r="L7" s="4"/>
      <c r="M7" s="4"/>
      <c r="N7" s="4"/>
      <c r="O7" s="4"/>
      <c r="P7" s="4"/>
      <c r="Q7" s="4"/>
      <c r="R7" s="4"/>
      <c r="S7" s="4"/>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row>
    <row r="8" spans="1:54" ht="15" customHeight="1" x14ac:dyDescent="0.15">
      <c r="A8" s="4"/>
      <c r="B8" s="4"/>
      <c r="C8" s="16"/>
      <c r="D8" s="16"/>
      <c r="E8" s="16"/>
      <c r="F8" s="16"/>
      <c r="G8" s="16"/>
      <c r="H8" s="16"/>
      <c r="I8" s="4"/>
      <c r="J8" s="4"/>
      <c r="K8" s="4"/>
      <c r="L8" s="4"/>
      <c r="M8" s="4"/>
      <c r="N8" s="4"/>
      <c r="O8" s="4"/>
      <c r="P8" s="4"/>
      <c r="Q8" s="4"/>
      <c r="R8" s="4"/>
      <c r="S8" s="4"/>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row>
    <row r="9" spans="1:54" ht="15" customHeight="1" x14ac:dyDescent="0.15">
      <c r="A9" s="4"/>
      <c r="B9" s="4"/>
      <c r="C9" s="16"/>
      <c r="D9" s="16"/>
      <c r="E9" s="16"/>
      <c r="F9" s="16"/>
      <c r="G9" s="16"/>
      <c r="H9" s="16"/>
      <c r="I9" s="4"/>
      <c r="J9" s="4"/>
      <c r="K9" s="4"/>
      <c r="L9" s="4"/>
      <c r="M9" s="4"/>
      <c r="N9" s="4"/>
      <c r="O9" s="4"/>
      <c r="P9" s="4"/>
      <c r="Q9" s="4"/>
      <c r="R9" s="4"/>
      <c r="S9" s="4"/>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row>
    <row r="10" spans="1:54" ht="32.25" customHeight="1" x14ac:dyDescent="0.15">
      <c r="A10" s="4"/>
      <c r="B10" s="4"/>
      <c r="C10" s="16"/>
      <c r="D10" s="16"/>
      <c r="E10" s="16"/>
      <c r="F10" s="16"/>
      <c r="G10" s="16"/>
      <c r="H10" s="16"/>
      <c r="I10" s="4"/>
      <c r="J10" s="4"/>
      <c r="K10" s="4"/>
      <c r="L10" s="4"/>
      <c r="M10" s="4"/>
      <c r="N10" s="4"/>
      <c r="O10" s="4"/>
      <c r="P10" s="4"/>
      <c r="Q10" s="4"/>
      <c r="R10" s="4"/>
      <c r="S10" s="4"/>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row>
    <row r="11" spans="1:54" ht="9.75" customHeight="1" x14ac:dyDescent="0.2">
      <c r="A11" s="4"/>
      <c r="B11" s="4"/>
      <c r="C11" s="2107"/>
      <c r="D11" s="16"/>
      <c r="E11" s="16"/>
      <c r="F11" s="16"/>
      <c r="G11" s="16"/>
      <c r="H11" s="16"/>
      <c r="I11" s="4"/>
      <c r="J11" s="4"/>
      <c r="K11" s="4"/>
      <c r="L11" s="4"/>
      <c r="M11" s="4"/>
      <c r="N11" s="4"/>
      <c r="O11" s="4"/>
      <c r="P11" s="4"/>
      <c r="Q11" s="4"/>
      <c r="R11" s="4"/>
      <c r="S11" s="4"/>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row>
    <row r="12" spans="1:54" ht="18.75" customHeight="1" x14ac:dyDescent="0.2">
      <c r="A12" s="4"/>
      <c r="B12" s="4"/>
      <c r="C12" s="258"/>
      <c r="D12" s="258"/>
      <c r="E12" s="4"/>
      <c r="F12" s="4"/>
      <c r="G12" s="4"/>
      <c r="H12" s="4"/>
      <c r="I12" s="4"/>
      <c r="J12" s="4"/>
      <c r="K12" s="4"/>
      <c r="L12" s="4"/>
      <c r="M12" s="4"/>
      <c r="N12" s="4"/>
      <c r="O12" s="4"/>
      <c r="P12" s="4"/>
      <c r="Q12" s="4"/>
      <c r="R12" s="4"/>
      <c r="S12" s="4"/>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row>
    <row r="13" spans="1:54" ht="24.75" customHeight="1" x14ac:dyDescent="0.15">
      <c r="A13" s="19">
        <v>1</v>
      </c>
      <c r="B13" s="1311"/>
      <c r="C13" s="1294"/>
      <c r="D13" s="1294"/>
      <c r="E13" s="1294"/>
      <c r="F13" s="1294"/>
      <c r="G13" s="1294"/>
      <c r="H13" s="1294"/>
      <c r="I13" s="1295"/>
      <c r="J13" s="1294"/>
      <c r="K13" s="1295"/>
      <c r="L13" s="4"/>
      <c r="M13" s="4"/>
      <c r="N13" s="4"/>
      <c r="O13" s="4"/>
      <c r="P13" s="4"/>
      <c r="Q13" s="4"/>
      <c r="R13" s="4"/>
      <c r="S13" s="4"/>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row>
    <row r="14" spans="1:54" ht="20" x14ac:dyDescent="0.2">
      <c r="A14" s="4"/>
      <c r="B14" s="1250"/>
      <c r="C14" s="1980" t="str">
        <f>$B$2</f>
        <v>CAED GESTION</v>
      </c>
      <c r="D14" s="1981" t="s">
        <v>698</v>
      </c>
      <c r="E14" s="1980"/>
      <c r="F14" s="1858"/>
      <c r="G14" s="1981"/>
      <c r="H14" s="1981"/>
      <c r="I14" s="1992"/>
      <c r="J14" s="1975"/>
      <c r="K14" s="1859"/>
      <c r="L14" s="4"/>
      <c r="M14" s="4"/>
      <c r="N14" s="4"/>
      <c r="O14" s="4"/>
      <c r="P14" s="4"/>
      <c r="Q14" s="4"/>
      <c r="R14" s="4"/>
      <c r="S14" s="4"/>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row>
    <row r="15" spans="1:54" x14ac:dyDescent="0.15">
      <c r="A15" s="4"/>
      <c r="B15" s="1250"/>
      <c r="C15" s="22"/>
      <c r="D15" s="22"/>
      <c r="E15" s="22"/>
      <c r="F15" s="22"/>
      <c r="G15" s="22"/>
      <c r="H15" s="22"/>
      <c r="I15" s="1297"/>
      <c r="J15" s="22"/>
      <c r="K15" s="1297"/>
      <c r="L15" s="4"/>
      <c r="M15" s="4"/>
      <c r="N15" s="4"/>
      <c r="O15" s="4"/>
      <c r="P15" s="4"/>
      <c r="Q15" s="4"/>
      <c r="R15" s="4"/>
      <c r="S15" s="4"/>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row>
    <row r="16" spans="1:54" ht="24.75" customHeight="1" x14ac:dyDescent="0.2">
      <c r="A16" s="4"/>
      <c r="B16" s="1250"/>
      <c r="C16" s="1990" t="s">
        <v>808</v>
      </c>
      <c r="D16" s="1990"/>
      <c r="E16" s="1985" t="s">
        <v>265</v>
      </c>
      <c r="F16" s="1985"/>
      <c r="G16" s="1985" t="s">
        <v>700</v>
      </c>
      <c r="H16" s="1991"/>
      <c r="I16" s="1993"/>
      <c r="J16" s="270"/>
      <c r="K16" s="1855"/>
      <c r="L16" s="4"/>
      <c r="M16" s="4"/>
      <c r="N16" s="4"/>
      <c r="O16" s="4"/>
      <c r="P16" s="4"/>
      <c r="Q16" s="4"/>
      <c r="R16" s="4"/>
      <c r="S16" s="4"/>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row>
    <row r="17" spans="1:54" ht="15" customHeight="1" x14ac:dyDescent="0.15">
      <c r="A17" s="4"/>
      <c r="B17" s="1250"/>
      <c r="C17" s="257"/>
      <c r="D17" s="27"/>
      <c r="E17" s="31"/>
      <c r="F17" s="31"/>
      <c r="G17" s="1982"/>
      <c r="H17" s="1982"/>
      <c r="I17" s="1994"/>
      <c r="J17" s="31"/>
      <c r="K17" s="1854"/>
      <c r="L17" s="4"/>
      <c r="M17" s="4"/>
      <c r="N17" s="4"/>
      <c r="O17" s="4"/>
      <c r="P17" s="4"/>
      <c r="Q17" s="4"/>
      <c r="R17" s="4"/>
      <c r="S17" s="4"/>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ht="15" customHeight="1" x14ac:dyDescent="0.2">
      <c r="A18" s="4"/>
      <c r="B18" s="1250"/>
      <c r="C18" s="1973" t="str">
        <f>'3a'!E20</f>
        <v>gastos amortizables</v>
      </c>
      <c r="D18" s="1978"/>
      <c r="E18" s="267">
        <f>SUM(E19:E48)</f>
        <v>0</v>
      </c>
      <c r="F18" s="31"/>
      <c r="G18" s="2001"/>
      <c r="H18" s="2001"/>
      <c r="I18" s="2002"/>
      <c r="J18" s="31"/>
      <c r="K18" s="1854"/>
      <c r="L18" s="4"/>
      <c r="M18" s="4"/>
      <c r="N18" s="4"/>
      <c r="O18" s="4"/>
      <c r="P18" s="4"/>
      <c r="Q18" s="4"/>
      <c r="R18" s="4"/>
      <c r="S18" s="4"/>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ht="15" customHeight="1" x14ac:dyDescent="0.15">
      <c r="A19" s="4"/>
      <c r="B19" s="1250"/>
      <c r="C19" s="257"/>
      <c r="D19" s="264"/>
      <c r="E19" s="31"/>
      <c r="F19" s="31"/>
      <c r="G19" s="2001"/>
      <c r="H19" s="2001"/>
      <c r="I19" s="2002"/>
      <c r="J19" s="31"/>
      <c r="K19" s="1854"/>
      <c r="L19" s="4"/>
      <c r="M19" s="4"/>
      <c r="N19" s="4"/>
      <c r="O19" s="4"/>
      <c r="P19" s="4"/>
      <c r="Q19" s="4"/>
      <c r="R19" s="4"/>
      <c r="S19" s="4"/>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ht="15" customHeight="1" x14ac:dyDescent="0.15">
      <c r="A20" s="4"/>
      <c r="B20" s="1250"/>
      <c r="C20" s="257">
        <f>'3a'!E22</f>
        <v>0</v>
      </c>
      <c r="D20" s="2"/>
      <c r="E20" s="257">
        <f>'3a'!F22</f>
        <v>0</v>
      </c>
      <c r="F20" s="1841"/>
      <c r="G20" s="2001"/>
      <c r="H20" s="2001"/>
      <c r="I20" s="2002"/>
      <c r="J20" s="31"/>
      <c r="K20" s="1854"/>
      <c r="L20" s="4"/>
      <c r="M20" s="4"/>
      <c r="N20" s="4"/>
      <c r="O20" s="4"/>
      <c r="P20" s="4"/>
      <c r="Q20" s="4"/>
      <c r="R20" s="4"/>
      <c r="S20" s="4"/>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ht="15" customHeight="1" x14ac:dyDescent="0.15">
      <c r="A21" s="4"/>
      <c r="B21" s="1250"/>
      <c r="C21" s="257">
        <f>'3a'!E23</f>
        <v>0</v>
      </c>
      <c r="D21" s="2"/>
      <c r="E21" s="257">
        <f>'3a'!F23</f>
        <v>0</v>
      </c>
      <c r="F21" s="31"/>
      <c r="G21" s="2001"/>
      <c r="H21" s="2001"/>
      <c r="I21" s="2002"/>
      <c r="J21" s="31"/>
      <c r="K21" s="1854"/>
      <c r="L21" s="4"/>
      <c r="M21" s="4"/>
      <c r="N21" s="4"/>
      <c r="O21" s="4"/>
      <c r="P21" s="4"/>
      <c r="Q21" s="4"/>
      <c r="R21" s="4"/>
      <c r="S21" s="4"/>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ht="15" customHeight="1" x14ac:dyDescent="0.15">
      <c r="A22" s="4"/>
      <c r="B22" s="1250"/>
      <c r="C22" s="257">
        <f>'3a'!E24</f>
        <v>0</v>
      </c>
      <c r="D22" s="2"/>
      <c r="E22" s="257">
        <f>'3a'!F24</f>
        <v>0</v>
      </c>
      <c r="F22" s="1841"/>
      <c r="G22" s="2001"/>
      <c r="H22" s="2001"/>
      <c r="I22" s="2002"/>
      <c r="J22" s="31"/>
      <c r="K22" s="1854"/>
      <c r="L22" s="4"/>
      <c r="M22" s="4"/>
      <c r="N22" s="4"/>
      <c r="O22" s="4"/>
      <c r="P22" s="4"/>
      <c r="Q22" s="4"/>
      <c r="R22" s="4"/>
      <c r="S22" s="4"/>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ht="15" customHeight="1" x14ac:dyDescent="0.15">
      <c r="A23" s="4"/>
      <c r="B23" s="1250"/>
      <c r="C23" s="257">
        <f>'3a'!E25</f>
        <v>0</v>
      </c>
      <c r="D23" s="2"/>
      <c r="E23" s="257">
        <f>'3a'!F25</f>
        <v>0</v>
      </c>
      <c r="F23" s="31"/>
      <c r="G23" s="2001"/>
      <c r="H23" s="2001"/>
      <c r="I23" s="2002"/>
      <c r="J23" s="31"/>
      <c r="K23" s="1854"/>
      <c r="L23" s="4"/>
      <c r="M23" s="4"/>
      <c r="N23" s="4"/>
      <c r="O23" s="4"/>
      <c r="P23" s="4"/>
      <c r="Q23" s="4"/>
      <c r="R23" s="4"/>
      <c r="S23" s="4"/>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ht="15" customHeight="1" x14ac:dyDescent="0.15">
      <c r="A24" s="4"/>
      <c r="B24" s="1250"/>
      <c r="C24" s="257">
        <f>'3a'!E26</f>
        <v>0</v>
      </c>
      <c r="D24" s="2"/>
      <c r="E24" s="257">
        <f>'3a'!F26</f>
        <v>0</v>
      </c>
      <c r="F24" s="1841"/>
      <c r="G24" s="2001"/>
      <c r="H24" s="2001"/>
      <c r="I24" s="2002"/>
      <c r="J24" s="31"/>
      <c r="K24" s="1854"/>
      <c r="L24" s="4"/>
      <c r="M24" s="4"/>
      <c r="N24" s="4"/>
      <c r="O24" s="4"/>
      <c r="P24" s="4"/>
      <c r="Q24" s="4"/>
      <c r="R24" s="4"/>
      <c r="S24" s="4"/>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ht="15" customHeight="1" x14ac:dyDescent="0.15">
      <c r="A25" s="4"/>
      <c r="B25" s="1250"/>
      <c r="C25" s="257">
        <f>'3a'!E27</f>
        <v>0</v>
      </c>
      <c r="D25" s="2"/>
      <c r="E25" s="257">
        <f>'3a'!F27</f>
        <v>0</v>
      </c>
      <c r="F25" s="31"/>
      <c r="G25" s="2001"/>
      <c r="H25" s="2001"/>
      <c r="I25" s="2002"/>
      <c r="J25" s="31"/>
      <c r="K25" s="1854"/>
      <c r="L25" s="4"/>
      <c r="M25" s="4"/>
      <c r="N25" s="4"/>
      <c r="O25" s="4"/>
      <c r="P25" s="4"/>
      <c r="Q25" s="4"/>
      <c r="R25" s="4"/>
      <c r="S25" s="4"/>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ht="15" customHeight="1" x14ac:dyDescent="0.15">
      <c r="A26" s="4"/>
      <c r="B26" s="1250"/>
      <c r="C26" s="257">
        <f>'3a'!E28</f>
        <v>0</v>
      </c>
      <c r="D26" s="2"/>
      <c r="E26" s="257">
        <f>'3a'!F28</f>
        <v>0</v>
      </c>
      <c r="F26" s="1841"/>
      <c r="G26" s="2001"/>
      <c r="H26" s="2001"/>
      <c r="I26" s="2002"/>
      <c r="J26" s="31"/>
      <c r="K26" s="1854"/>
      <c r="L26" s="4"/>
      <c r="M26" s="4"/>
      <c r="N26" s="4"/>
      <c r="O26" s="4"/>
      <c r="P26" s="4"/>
      <c r="Q26" s="4"/>
      <c r="R26" s="4"/>
      <c r="S26" s="4"/>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ht="15" customHeight="1" x14ac:dyDescent="0.15">
      <c r="A27" s="4"/>
      <c r="B27" s="1250"/>
      <c r="C27" s="257">
        <f>'3a'!E29</f>
        <v>0</v>
      </c>
      <c r="D27" s="2"/>
      <c r="E27" s="257">
        <f>'3a'!F29</f>
        <v>0</v>
      </c>
      <c r="F27" s="1841"/>
      <c r="G27" s="2001"/>
      <c r="H27" s="2001"/>
      <c r="I27" s="2002"/>
      <c r="J27" s="31"/>
      <c r="K27" s="1854"/>
      <c r="L27" s="4"/>
      <c r="M27" s="4"/>
      <c r="N27" s="4"/>
      <c r="O27" s="4"/>
      <c r="P27" s="4"/>
      <c r="Q27" s="4"/>
      <c r="R27" s="4"/>
      <c r="S27" s="4"/>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ht="15" customHeight="1" x14ac:dyDescent="0.15">
      <c r="A28" s="4"/>
      <c r="B28" s="1250"/>
      <c r="C28" s="257">
        <f>'3a'!E30</f>
        <v>0</v>
      </c>
      <c r="D28" s="2"/>
      <c r="E28" s="257">
        <f>'3a'!F30</f>
        <v>0</v>
      </c>
      <c r="F28" s="1841"/>
      <c r="G28" s="2001"/>
      <c r="H28" s="2001"/>
      <c r="I28" s="2002"/>
      <c r="J28" s="31"/>
      <c r="K28" s="1854"/>
      <c r="L28" s="4"/>
      <c r="M28" s="4"/>
      <c r="N28" s="4"/>
      <c r="O28" s="4"/>
      <c r="P28" s="4"/>
      <c r="Q28" s="4"/>
      <c r="R28" s="4"/>
      <c r="S28" s="4"/>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ht="15" customHeight="1" x14ac:dyDescent="0.15">
      <c r="A29" s="4"/>
      <c r="B29" s="1250"/>
      <c r="C29" s="257">
        <f>'3a'!E31</f>
        <v>0</v>
      </c>
      <c r="D29" s="2"/>
      <c r="E29" s="257">
        <f>'3a'!F31</f>
        <v>0</v>
      </c>
      <c r="F29" s="1841"/>
      <c r="G29" s="2001"/>
      <c r="H29" s="2001"/>
      <c r="I29" s="2002"/>
      <c r="J29" s="31"/>
      <c r="K29" s="1854"/>
      <c r="L29" s="4"/>
      <c r="M29" s="4"/>
      <c r="N29" s="4"/>
      <c r="O29" s="4"/>
      <c r="P29" s="4"/>
      <c r="Q29" s="4"/>
      <c r="R29" s="4"/>
      <c r="S29" s="4"/>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ht="15" customHeight="1" x14ac:dyDescent="0.15">
      <c r="A30" s="4"/>
      <c r="B30" s="1250"/>
      <c r="C30" s="257">
        <f>'3a'!E32</f>
        <v>0</v>
      </c>
      <c r="D30" s="2"/>
      <c r="E30" s="257">
        <f>'3a'!F32</f>
        <v>0</v>
      </c>
      <c r="F30" s="1841"/>
      <c r="G30" s="2001"/>
      <c r="H30" s="2001"/>
      <c r="I30" s="2002"/>
      <c r="J30" s="31"/>
      <c r="K30" s="1854"/>
      <c r="L30" s="4"/>
      <c r="M30" s="4"/>
      <c r="N30" s="4"/>
      <c r="O30" s="4"/>
      <c r="P30" s="4"/>
      <c r="Q30" s="4"/>
      <c r="R30" s="4"/>
      <c r="S30" s="4"/>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ht="15" customHeight="1" x14ac:dyDescent="0.15">
      <c r="A31" s="4"/>
      <c r="B31" s="1250"/>
      <c r="C31" s="257">
        <f>'3a'!E33</f>
        <v>0</v>
      </c>
      <c r="D31" s="2"/>
      <c r="E31" s="257">
        <f>'3a'!F33</f>
        <v>0</v>
      </c>
      <c r="F31" s="1841"/>
      <c r="G31" s="2001"/>
      <c r="H31" s="2001"/>
      <c r="I31" s="2002"/>
      <c r="J31" s="31"/>
      <c r="K31" s="1854"/>
      <c r="L31" s="4"/>
      <c r="M31" s="4"/>
      <c r="N31" s="4"/>
      <c r="O31" s="4"/>
      <c r="P31" s="4"/>
      <c r="Q31" s="4"/>
      <c r="R31" s="4"/>
      <c r="S31" s="4"/>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row>
    <row r="32" spans="1:54" ht="15" customHeight="1" x14ac:dyDescent="0.15">
      <c r="A32" s="4"/>
      <c r="B32" s="1250"/>
      <c r="C32" s="257">
        <f>'3a'!E34</f>
        <v>0</v>
      </c>
      <c r="D32" s="2"/>
      <c r="E32" s="257">
        <f>'3a'!F34</f>
        <v>0</v>
      </c>
      <c r="F32" s="1841"/>
      <c r="G32" s="2001"/>
      <c r="H32" s="2001"/>
      <c r="I32" s="2002"/>
      <c r="J32" s="31"/>
      <c r="K32" s="1854"/>
      <c r="L32" s="4"/>
      <c r="M32" s="4"/>
      <c r="N32" s="4"/>
      <c r="O32" s="4"/>
      <c r="P32" s="4"/>
      <c r="Q32" s="4"/>
      <c r="R32" s="4"/>
      <c r="S32" s="4"/>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ht="15" customHeight="1" x14ac:dyDescent="0.15">
      <c r="A33" s="4"/>
      <c r="B33" s="1250"/>
      <c r="C33" s="257">
        <f>'3a'!E35</f>
        <v>0</v>
      </c>
      <c r="D33" s="2"/>
      <c r="E33" s="257">
        <f>'3a'!F35</f>
        <v>0</v>
      </c>
      <c r="F33" s="1841"/>
      <c r="G33" s="2001"/>
      <c r="H33" s="2001"/>
      <c r="I33" s="2002"/>
      <c r="J33" s="31"/>
      <c r="K33" s="1854"/>
      <c r="L33" s="4"/>
      <c r="M33" s="4"/>
      <c r="N33" s="4"/>
      <c r="O33" s="4"/>
      <c r="P33" s="4"/>
      <c r="Q33" s="4"/>
      <c r="R33" s="4"/>
      <c r="S33" s="4"/>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ht="15" customHeight="1" x14ac:dyDescent="0.15">
      <c r="A34" s="4"/>
      <c r="B34" s="1250"/>
      <c r="C34" s="257">
        <f>'3a'!E36</f>
        <v>0</v>
      </c>
      <c r="D34" s="2"/>
      <c r="E34" s="257">
        <f>'3a'!F36</f>
        <v>0</v>
      </c>
      <c r="F34" s="1841"/>
      <c r="G34" s="2001"/>
      <c r="H34" s="2001"/>
      <c r="I34" s="2002"/>
      <c r="J34" s="31"/>
      <c r="K34" s="1854"/>
      <c r="L34" s="4"/>
      <c r="M34" s="4"/>
      <c r="N34" s="4"/>
      <c r="O34" s="4"/>
      <c r="P34" s="4"/>
      <c r="Q34" s="4"/>
      <c r="R34" s="4"/>
      <c r="S34" s="4"/>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ht="15" customHeight="1" x14ac:dyDescent="0.15">
      <c r="A35" s="4"/>
      <c r="B35" s="1250"/>
      <c r="C35" s="257">
        <f>'3a'!E37</f>
        <v>0</v>
      </c>
      <c r="D35" s="2"/>
      <c r="E35" s="257">
        <f>'3a'!F37</f>
        <v>0</v>
      </c>
      <c r="F35" s="1841"/>
      <c r="G35" s="2001"/>
      <c r="H35" s="2001"/>
      <c r="I35" s="2002"/>
      <c r="J35" s="31"/>
      <c r="K35" s="1854"/>
      <c r="L35" s="4"/>
      <c r="M35" s="4"/>
      <c r="N35" s="4"/>
      <c r="O35" s="4"/>
      <c r="P35" s="4"/>
      <c r="Q35" s="4"/>
      <c r="R35" s="4"/>
      <c r="S35" s="4"/>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ht="15" customHeight="1" x14ac:dyDescent="0.15">
      <c r="A36" s="4"/>
      <c r="B36" s="1250"/>
      <c r="C36" s="257">
        <f>'3a'!E38</f>
        <v>0</v>
      </c>
      <c r="D36" s="2"/>
      <c r="E36" s="257">
        <f>'3a'!F38</f>
        <v>0</v>
      </c>
      <c r="F36" s="1841"/>
      <c r="G36" s="2001"/>
      <c r="H36" s="2001"/>
      <c r="I36" s="2002"/>
      <c r="J36" s="31"/>
      <c r="K36" s="1854"/>
      <c r="L36" s="4"/>
      <c r="M36" s="4"/>
      <c r="N36" s="4"/>
      <c r="O36" s="4"/>
      <c r="P36" s="4"/>
      <c r="Q36" s="4"/>
      <c r="R36" s="4"/>
      <c r="S36" s="4"/>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ht="15" customHeight="1" x14ac:dyDescent="0.15">
      <c r="A37" s="4"/>
      <c r="B37" s="1250"/>
      <c r="C37" s="257">
        <f>'3a'!E39</f>
        <v>0</v>
      </c>
      <c r="D37" s="2"/>
      <c r="E37" s="257">
        <f>'3a'!F39</f>
        <v>0</v>
      </c>
      <c r="F37" s="1841"/>
      <c r="G37" s="2001"/>
      <c r="H37" s="2001"/>
      <c r="I37" s="2002"/>
      <c r="J37" s="31"/>
      <c r="K37" s="1854"/>
      <c r="L37" s="4"/>
      <c r="M37" s="4"/>
      <c r="N37" s="4"/>
      <c r="O37" s="4"/>
      <c r="P37" s="4"/>
      <c r="Q37" s="4"/>
      <c r="R37" s="4"/>
      <c r="S37" s="4"/>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ht="15" customHeight="1" x14ac:dyDescent="0.15">
      <c r="A38" s="4"/>
      <c r="B38" s="1250"/>
      <c r="C38" s="257">
        <f>'3a'!E40</f>
        <v>0</v>
      </c>
      <c r="D38" s="2"/>
      <c r="E38" s="257">
        <f>'3a'!F40</f>
        <v>0</v>
      </c>
      <c r="F38" s="1841"/>
      <c r="G38" s="2001"/>
      <c r="H38" s="2001"/>
      <c r="I38" s="2002"/>
      <c r="J38" s="31"/>
      <c r="K38" s="1854"/>
      <c r="L38" s="4"/>
      <c r="M38" s="4"/>
      <c r="N38" s="4"/>
      <c r="O38" s="4"/>
      <c r="P38" s="4"/>
      <c r="Q38" s="4"/>
      <c r="R38" s="4"/>
      <c r="S38" s="4"/>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ht="15" customHeight="1" x14ac:dyDescent="0.15">
      <c r="A39" s="4"/>
      <c r="B39" s="1250"/>
      <c r="C39" s="257">
        <f>'3a'!E41</f>
        <v>0</v>
      </c>
      <c r="D39" s="2"/>
      <c r="E39" s="257">
        <f>'3a'!F41</f>
        <v>0</v>
      </c>
      <c r="F39" s="1841"/>
      <c r="G39" s="2001"/>
      <c r="H39" s="2001"/>
      <c r="I39" s="2002"/>
      <c r="J39" s="31"/>
      <c r="K39" s="1854"/>
      <c r="L39" s="4"/>
      <c r="M39" s="4"/>
      <c r="N39" s="4"/>
      <c r="O39" s="4"/>
      <c r="P39" s="4"/>
      <c r="Q39" s="4"/>
      <c r="R39" s="4"/>
      <c r="S39" s="4"/>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ht="15" customHeight="1" x14ac:dyDescent="0.15">
      <c r="A40" s="4"/>
      <c r="B40" s="1250"/>
      <c r="C40" s="257">
        <f>'3a'!E42</f>
        <v>0</v>
      </c>
      <c r="D40" s="2"/>
      <c r="E40" s="257">
        <f>'3a'!F42</f>
        <v>0</v>
      </c>
      <c r="F40" s="1841"/>
      <c r="G40" s="2001"/>
      <c r="H40" s="2001"/>
      <c r="I40" s="2002"/>
      <c r="J40" s="31"/>
      <c r="K40" s="1854"/>
      <c r="L40" s="4"/>
      <c r="M40" s="4"/>
      <c r="N40" s="4"/>
      <c r="O40" s="4"/>
      <c r="P40" s="4"/>
      <c r="Q40" s="4"/>
      <c r="R40" s="4"/>
      <c r="S40" s="4"/>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ht="15" customHeight="1" x14ac:dyDescent="0.15">
      <c r="A41" s="4"/>
      <c r="B41" s="1250"/>
      <c r="C41" s="257">
        <f>'3a'!E43</f>
        <v>0</v>
      </c>
      <c r="D41" s="2"/>
      <c r="E41" s="257">
        <f>'3a'!F43</f>
        <v>0</v>
      </c>
      <c r="F41" s="1841"/>
      <c r="G41" s="2001"/>
      <c r="H41" s="2001"/>
      <c r="I41" s="2002"/>
      <c r="J41" s="31"/>
      <c r="K41" s="1854"/>
      <c r="L41" s="4"/>
      <c r="M41" s="4"/>
      <c r="N41" s="4"/>
      <c r="O41" s="4"/>
      <c r="P41" s="4"/>
      <c r="Q41" s="4"/>
      <c r="R41" s="4"/>
      <c r="S41" s="4"/>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ht="15" customHeight="1" x14ac:dyDescent="0.15">
      <c r="A42" s="4"/>
      <c r="B42" s="1250"/>
      <c r="C42" s="257">
        <f>'3a'!E44</f>
        <v>0</v>
      </c>
      <c r="D42" s="2"/>
      <c r="E42" s="257">
        <f>'3a'!F44</f>
        <v>0</v>
      </c>
      <c r="F42" s="1841"/>
      <c r="G42" s="2001"/>
      <c r="H42" s="2001"/>
      <c r="I42" s="2002"/>
      <c r="J42" s="31"/>
      <c r="K42" s="1854"/>
      <c r="L42" s="4"/>
      <c r="M42" s="4"/>
      <c r="N42" s="4"/>
      <c r="O42" s="4"/>
      <c r="P42" s="4"/>
      <c r="Q42" s="4"/>
      <c r="R42" s="4"/>
      <c r="S42" s="4"/>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ht="15" customHeight="1" x14ac:dyDescent="0.15">
      <c r="A43" s="4"/>
      <c r="B43" s="1250"/>
      <c r="C43" s="257">
        <f>'3a'!E45</f>
        <v>0</v>
      </c>
      <c r="D43" s="2"/>
      <c r="E43" s="257">
        <f>'3a'!F45</f>
        <v>0</v>
      </c>
      <c r="F43" s="1841"/>
      <c r="G43" s="2001"/>
      <c r="H43" s="2001"/>
      <c r="I43" s="2002"/>
      <c r="J43" s="31"/>
      <c r="K43" s="1854"/>
      <c r="L43" s="4"/>
      <c r="M43" s="4"/>
      <c r="N43" s="4"/>
      <c r="O43" s="4"/>
      <c r="P43" s="4"/>
      <c r="Q43" s="4"/>
      <c r="R43" s="4"/>
      <c r="S43" s="4"/>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ht="15" customHeight="1" x14ac:dyDescent="0.15">
      <c r="A44" s="4"/>
      <c r="B44" s="1250"/>
      <c r="C44" s="257">
        <f>'3a'!E46</f>
        <v>0</v>
      </c>
      <c r="D44" s="2"/>
      <c r="E44" s="257">
        <f>'3a'!F46</f>
        <v>0</v>
      </c>
      <c r="F44" s="1841"/>
      <c r="G44" s="2001"/>
      <c r="H44" s="2001"/>
      <c r="I44" s="2002"/>
      <c r="J44" s="31"/>
      <c r="K44" s="1854"/>
      <c r="L44" s="4"/>
      <c r="M44" s="4"/>
      <c r="N44" s="4"/>
      <c r="O44" s="4"/>
      <c r="P44" s="4"/>
      <c r="Q44" s="4"/>
      <c r="R44" s="4"/>
      <c r="S44" s="4"/>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ht="15" customHeight="1" x14ac:dyDescent="0.15">
      <c r="A45" s="4"/>
      <c r="B45" s="1250"/>
      <c r="C45" s="257">
        <f>'3a'!E47</f>
        <v>0</v>
      </c>
      <c r="D45" s="2"/>
      <c r="E45" s="257">
        <f>'3a'!F47</f>
        <v>0</v>
      </c>
      <c r="F45" s="1841"/>
      <c r="G45" s="2001"/>
      <c r="H45" s="2001"/>
      <c r="I45" s="2002"/>
      <c r="J45" s="31"/>
      <c r="K45" s="1854"/>
      <c r="L45" s="4"/>
      <c r="M45" s="4"/>
      <c r="N45" s="4"/>
      <c r="O45" s="4"/>
      <c r="P45" s="4"/>
      <c r="Q45" s="4"/>
      <c r="R45" s="4"/>
      <c r="S45" s="4"/>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row r="46" spans="1:54" ht="15" customHeight="1" x14ac:dyDescent="0.15">
      <c r="A46" s="4"/>
      <c r="B46" s="1250"/>
      <c r="C46" s="257">
        <f>'3a'!E48</f>
        <v>0</v>
      </c>
      <c r="D46" s="2"/>
      <c r="E46" s="257">
        <f>'3a'!F48</f>
        <v>0</v>
      </c>
      <c r="F46" s="1841"/>
      <c r="G46" s="2001"/>
      <c r="H46" s="2001"/>
      <c r="I46" s="2002"/>
      <c r="J46" s="31"/>
      <c r="K46" s="1854"/>
      <c r="L46" s="4"/>
      <c r="M46" s="4"/>
      <c r="N46" s="4"/>
      <c r="O46" s="4"/>
      <c r="P46" s="4"/>
      <c r="Q46" s="4"/>
      <c r="R46" s="4"/>
      <c r="S46" s="4"/>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row>
    <row r="47" spans="1:54" ht="15" customHeight="1" x14ac:dyDescent="0.15">
      <c r="A47" s="4"/>
      <c r="B47" s="1250"/>
      <c r="C47" s="257">
        <f>'3a'!E49</f>
        <v>0</v>
      </c>
      <c r="D47" s="2"/>
      <c r="E47" s="257">
        <f>'3a'!F49</f>
        <v>0</v>
      </c>
      <c r="F47" s="1841"/>
      <c r="G47" s="2001"/>
      <c r="H47" s="2001"/>
      <c r="I47" s="2002"/>
      <c r="J47" s="31"/>
      <c r="K47" s="1854"/>
      <c r="L47" s="4"/>
      <c r="M47" s="4"/>
      <c r="N47" s="4"/>
      <c r="O47" s="4"/>
      <c r="P47" s="4"/>
      <c r="Q47" s="4"/>
      <c r="R47" s="4"/>
      <c r="S47" s="4"/>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row>
    <row r="48" spans="1:54" ht="15" customHeight="1" x14ac:dyDescent="0.15">
      <c r="A48" s="4"/>
      <c r="B48" s="1250"/>
      <c r="C48" s="257">
        <f>'3a'!E50</f>
        <v>0</v>
      </c>
      <c r="D48" s="2"/>
      <c r="E48" s="257">
        <f>'3a'!F50</f>
        <v>0</v>
      </c>
      <c r="F48" s="1841"/>
      <c r="G48" s="2001"/>
      <c r="H48" s="2001"/>
      <c r="I48" s="2002"/>
      <c r="J48" s="31"/>
      <c r="K48" s="1854"/>
      <c r="L48" s="4"/>
      <c r="M48" s="4"/>
      <c r="N48" s="4"/>
      <c r="O48" s="4"/>
      <c r="P48" s="4"/>
      <c r="Q48" s="4"/>
      <c r="R48" s="4"/>
      <c r="S48" s="4"/>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row>
    <row r="49" spans="1:54" ht="15" customHeight="1" x14ac:dyDescent="0.15">
      <c r="A49" s="4"/>
      <c r="B49" s="1250"/>
      <c r="C49" s="257"/>
      <c r="D49" s="2"/>
      <c r="E49" s="264"/>
      <c r="F49" s="31"/>
      <c r="G49" s="2001"/>
      <c r="H49" s="2001"/>
      <c r="I49" s="2002"/>
      <c r="J49" s="31"/>
      <c r="K49" s="1854"/>
      <c r="L49" s="4"/>
      <c r="M49" s="4"/>
      <c r="N49" s="4"/>
      <c r="O49" s="4"/>
      <c r="P49" s="4"/>
      <c r="Q49" s="4"/>
      <c r="R49" s="4"/>
      <c r="S49" s="4"/>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0" spans="1:54" ht="15" customHeight="1" x14ac:dyDescent="0.2">
      <c r="A50" s="4"/>
      <c r="B50" s="1250"/>
      <c r="C50" s="1973" t="s">
        <v>699</v>
      </c>
      <c r="D50" s="1978"/>
      <c r="E50" s="267">
        <f>SUM(E52:E68)</f>
        <v>0</v>
      </c>
      <c r="F50" s="31"/>
      <c r="G50" s="2001"/>
      <c r="H50" s="2001"/>
      <c r="I50" s="2002"/>
      <c r="J50" s="31"/>
      <c r="K50" s="1854"/>
      <c r="L50" s="4"/>
      <c r="M50" s="4"/>
      <c r="N50" s="4"/>
      <c r="O50" s="4"/>
      <c r="P50" s="4"/>
      <c r="Q50" s="4"/>
      <c r="R50" s="4"/>
      <c r="S50" s="4"/>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ht="15" customHeight="1" x14ac:dyDescent="0.2">
      <c r="A51" s="4"/>
      <c r="B51" s="1250"/>
      <c r="C51" s="1950"/>
      <c r="D51" s="2"/>
      <c r="E51" s="264"/>
      <c r="F51" s="31"/>
      <c r="G51" s="2001"/>
      <c r="H51" s="2001"/>
      <c r="I51" s="2002"/>
      <c r="J51" s="31"/>
      <c r="K51" s="1854"/>
      <c r="L51" s="4"/>
      <c r="M51" s="4"/>
      <c r="N51" s="4"/>
      <c r="O51" s="4"/>
      <c r="P51" s="4"/>
      <c r="Q51" s="4"/>
      <c r="R51" s="4"/>
      <c r="S51" s="4"/>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ht="14" x14ac:dyDescent="0.15">
      <c r="A52" s="4"/>
      <c r="B52" s="1250"/>
      <c r="C52" s="1977" t="str">
        <f>'3a'!E17</f>
        <v>Stock inicial</v>
      </c>
      <c r="D52" s="2"/>
      <c r="E52" s="257">
        <f>'3a'!F17</f>
        <v>0</v>
      </c>
      <c r="F52" s="1841"/>
      <c r="G52" s="2001"/>
      <c r="H52" s="2001"/>
      <c r="I52" s="2002"/>
      <c r="J52" s="31"/>
      <c r="K52" s="1854"/>
      <c r="L52" s="4"/>
      <c r="M52" s="4"/>
      <c r="N52" s="4"/>
      <c r="O52" s="4"/>
      <c r="P52" s="4"/>
      <c r="Q52" s="4"/>
      <c r="R52" s="4"/>
      <c r="S52" s="4"/>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ht="14" x14ac:dyDescent="0.15">
      <c r="A53" s="4"/>
      <c r="B53" s="1250"/>
      <c r="C53" s="257" t="str">
        <f>'3a'!E55</f>
        <v>producción/servicio</v>
      </c>
      <c r="D53" s="2"/>
      <c r="E53" s="257">
        <f>'3a'!F55</f>
        <v>0</v>
      </c>
      <c r="F53" s="1841"/>
      <c r="G53" s="2001"/>
      <c r="H53" s="2001"/>
      <c r="I53" s="2002"/>
      <c r="J53" s="31"/>
      <c r="K53" s="1854"/>
      <c r="L53" s="4"/>
      <c r="M53" s="4"/>
      <c r="N53" s="4"/>
      <c r="O53" s="4"/>
      <c r="P53" s="4"/>
      <c r="Q53" s="4"/>
      <c r="R53" s="4"/>
      <c r="S53" s="4"/>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ht="14" x14ac:dyDescent="0.15">
      <c r="A54" s="4"/>
      <c r="B54" s="1250"/>
      <c r="C54" s="257">
        <f>'3a'!E56</f>
        <v>0</v>
      </c>
      <c r="D54" s="2"/>
      <c r="E54" s="257">
        <f>'3a'!F56</f>
        <v>0</v>
      </c>
      <c r="F54" s="1841"/>
      <c r="G54" s="2001"/>
      <c r="H54" s="2001"/>
      <c r="I54" s="2002"/>
      <c r="J54" s="31"/>
      <c r="K54" s="1854"/>
      <c r="L54" s="4"/>
      <c r="M54" s="4"/>
      <c r="N54" s="4"/>
      <c r="O54" s="4"/>
      <c r="P54" s="4"/>
      <c r="Q54" s="4"/>
      <c r="R54" s="4"/>
      <c r="S54" s="4"/>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ht="14" x14ac:dyDescent="0.15">
      <c r="A55" s="4"/>
      <c r="B55" s="1250"/>
      <c r="C55" s="257">
        <f>'3a'!E57</f>
        <v>0</v>
      </c>
      <c r="D55" s="2"/>
      <c r="E55" s="257">
        <f>'3a'!F57</f>
        <v>0</v>
      </c>
      <c r="F55" s="1841"/>
      <c r="G55" s="2001"/>
      <c r="H55" s="2001"/>
      <c r="I55" s="2002"/>
      <c r="J55" s="31"/>
      <c r="K55" s="1854"/>
      <c r="L55" s="4"/>
      <c r="M55" s="4"/>
      <c r="N55" s="4"/>
      <c r="O55" s="4"/>
      <c r="P55" s="4"/>
      <c r="Q55" s="4"/>
      <c r="R55" s="4"/>
      <c r="S55" s="4"/>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row r="56" spans="1:54" ht="14" x14ac:dyDescent="0.15">
      <c r="A56" s="4"/>
      <c r="B56" s="1250"/>
      <c r="C56" s="257">
        <f>'3a'!E58</f>
        <v>0</v>
      </c>
      <c r="D56" s="2"/>
      <c r="E56" s="257">
        <f>'3a'!F58</f>
        <v>0</v>
      </c>
      <c r="F56" s="1841"/>
      <c r="G56" s="2001"/>
      <c r="H56" s="2001"/>
      <c r="I56" s="2002"/>
      <c r="J56" s="31"/>
      <c r="K56" s="1854"/>
      <c r="L56" s="4"/>
      <c r="M56" s="4"/>
      <c r="N56" s="4"/>
      <c r="O56" s="4"/>
      <c r="P56" s="4"/>
      <c r="Q56" s="4"/>
      <c r="R56" s="4"/>
      <c r="S56" s="4"/>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row>
    <row r="57" spans="1:54" ht="14" x14ac:dyDescent="0.15">
      <c r="A57" s="4"/>
      <c r="B57" s="1250"/>
      <c r="C57" s="257" t="str">
        <f>'3a'!E59</f>
        <v>salarios</v>
      </c>
      <c r="D57" s="2"/>
      <c r="E57" s="257">
        <f>'3a'!F59</f>
        <v>0</v>
      </c>
      <c r="F57" s="1841"/>
      <c r="G57" s="2001"/>
      <c r="H57" s="2001"/>
      <c r="I57" s="2002"/>
      <c r="J57" s="31"/>
      <c r="K57" s="1854"/>
      <c r="L57" s="4"/>
      <c r="M57" s="4"/>
      <c r="N57" s="4"/>
      <c r="O57" s="4"/>
      <c r="P57" s="4"/>
      <c r="Q57" s="4"/>
      <c r="R57" s="4"/>
      <c r="S57" s="4"/>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ht="14" x14ac:dyDescent="0.15">
      <c r="A58" s="4"/>
      <c r="B58" s="1250"/>
      <c r="C58" s="257" t="str">
        <f>'3a'!E60</f>
        <v>producción/servicio</v>
      </c>
      <c r="D58" s="2"/>
      <c r="E58" s="257">
        <f>'3a'!F60</f>
        <v>0</v>
      </c>
      <c r="F58" s="31"/>
      <c r="G58" s="2001"/>
      <c r="H58" s="2001"/>
      <c r="I58" s="2002"/>
      <c r="J58" s="31"/>
      <c r="K58" s="1854"/>
      <c r="L58" s="4"/>
      <c r="M58" s="4"/>
      <c r="N58" s="4"/>
      <c r="O58" s="4"/>
      <c r="P58" s="4"/>
      <c r="Q58" s="4"/>
      <c r="R58" s="4"/>
      <c r="S58" s="4"/>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row>
    <row r="59" spans="1:54" ht="14" x14ac:dyDescent="0.15">
      <c r="A59" s="4"/>
      <c r="B59" s="1250"/>
      <c r="C59" s="257" t="str">
        <f>'3a'!E61</f>
        <v>marketing/ventas</v>
      </c>
      <c r="D59" s="2"/>
      <c r="E59" s="257">
        <f>'3a'!F61</f>
        <v>0</v>
      </c>
      <c r="F59" s="31"/>
      <c r="G59" s="2001"/>
      <c r="H59" s="2001"/>
      <c r="I59" s="2002"/>
      <c r="J59" s="31"/>
      <c r="K59" s="1854"/>
      <c r="L59" s="4"/>
      <c r="M59" s="4"/>
      <c r="N59" s="4"/>
      <c r="O59" s="4"/>
      <c r="P59" s="4"/>
      <c r="Q59" s="4"/>
      <c r="R59" s="4"/>
      <c r="S59" s="4"/>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row>
    <row r="60" spans="1:54" ht="14" x14ac:dyDescent="0.15">
      <c r="A60" s="4"/>
      <c r="B60" s="1250"/>
      <c r="C60" s="257" t="str">
        <f>'3a'!E62</f>
        <v>administración/DG</v>
      </c>
      <c r="D60" s="2"/>
      <c r="E60" s="257">
        <f>'3a'!F62</f>
        <v>0</v>
      </c>
      <c r="F60" s="1974"/>
      <c r="G60" s="2001"/>
      <c r="H60" s="2001"/>
      <c r="I60" s="2002"/>
      <c r="J60" s="31"/>
      <c r="K60" s="1854"/>
      <c r="L60" s="4"/>
      <c r="M60" s="4"/>
      <c r="N60" s="4"/>
      <c r="O60" s="4"/>
      <c r="P60" s="4"/>
      <c r="Q60" s="4"/>
      <c r="R60" s="4"/>
      <c r="S60" s="4"/>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row>
    <row r="61" spans="1:54" ht="14" x14ac:dyDescent="0.15">
      <c r="A61" s="4"/>
      <c r="B61" s="1250"/>
      <c r="C61" s="257" t="str">
        <f>'3a'!E63</f>
        <v>marketing y vtas</v>
      </c>
      <c r="D61" s="2"/>
      <c r="E61" s="257">
        <f>'3a'!F63</f>
        <v>0</v>
      </c>
      <c r="F61" s="1974"/>
      <c r="G61" s="2001"/>
      <c r="H61" s="2001"/>
      <c r="I61" s="2002"/>
      <c r="J61" s="31"/>
      <c r="K61" s="1854"/>
      <c r="L61" s="4"/>
      <c r="M61" s="4"/>
      <c r="N61" s="4"/>
      <c r="O61" s="4"/>
      <c r="P61" s="4"/>
      <c r="Q61" s="4"/>
      <c r="R61" s="4"/>
      <c r="S61" s="4"/>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row>
    <row r="62" spans="1:54" ht="14" x14ac:dyDescent="0.15">
      <c r="A62" s="4"/>
      <c r="B62" s="1250"/>
      <c r="C62" s="257" t="str">
        <f>'3a'!E64</f>
        <v>INV RECURSOS TURISTICOS</v>
      </c>
      <c r="D62" s="2"/>
      <c r="E62" s="257">
        <f>'3a'!F64</f>
        <v>0</v>
      </c>
      <c r="F62" s="1974"/>
      <c r="G62" s="2001"/>
      <c r="H62" s="2001"/>
      <c r="I62" s="2002"/>
      <c r="J62" s="31"/>
      <c r="K62" s="1854"/>
      <c r="L62" s="4"/>
      <c r="M62" s="4"/>
      <c r="N62" s="4"/>
      <c r="O62" s="4"/>
      <c r="P62" s="4"/>
      <c r="Q62" s="4"/>
      <c r="R62" s="4"/>
      <c r="S62" s="4"/>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row>
    <row r="63" spans="1:54" ht="14" x14ac:dyDescent="0.15">
      <c r="A63" s="4"/>
      <c r="B63" s="1250"/>
      <c r="C63" s="257" t="str">
        <f>'3a'!E65</f>
        <v xml:space="preserve">VIDEOS </v>
      </c>
      <c r="D63" s="2"/>
      <c r="E63" s="257">
        <f>'3a'!F65</f>
        <v>0</v>
      </c>
      <c r="F63" s="1974"/>
      <c r="G63" s="2001"/>
      <c r="H63" s="2001"/>
      <c r="I63" s="2002"/>
      <c r="J63" s="31"/>
      <c r="K63" s="1854"/>
      <c r="L63" s="4"/>
      <c r="M63" s="4"/>
      <c r="N63" s="4"/>
      <c r="O63" s="4"/>
      <c r="P63" s="4"/>
      <c r="Q63" s="4"/>
      <c r="R63" s="4"/>
      <c r="S63" s="4"/>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row>
    <row r="64" spans="1:54" ht="14" x14ac:dyDescent="0.15">
      <c r="A64" s="4"/>
      <c r="B64" s="1250"/>
      <c r="C64" s="257" t="str">
        <f>'3a'!E66</f>
        <v>PROMOCIÓN Y DIFUSION</v>
      </c>
      <c r="D64" s="2"/>
      <c r="E64" s="257">
        <f>'3a'!F66</f>
        <v>0</v>
      </c>
      <c r="F64" s="1974"/>
      <c r="G64" s="2001"/>
      <c r="H64" s="2001"/>
      <c r="I64" s="2002"/>
      <c r="J64" s="31"/>
      <c r="K64" s="1854"/>
      <c r="L64" s="4"/>
      <c r="M64" s="4"/>
      <c r="N64" s="4"/>
      <c r="O64" s="4"/>
      <c r="P64" s="4"/>
      <c r="Q64" s="4"/>
      <c r="R64" s="4"/>
      <c r="S64" s="4"/>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row>
    <row r="65" spans="1:54" ht="14" x14ac:dyDescent="0.15">
      <c r="A65" s="4"/>
      <c r="B65" s="1250"/>
      <c r="C65" s="257" t="str">
        <f>'3a'!E67</f>
        <v>generales y adm</v>
      </c>
      <c r="D65" s="2"/>
      <c r="E65" s="257">
        <f>'3a'!F67</f>
        <v>0</v>
      </c>
      <c r="F65" s="1974"/>
      <c r="G65" s="2001"/>
      <c r="H65" s="2001"/>
      <c r="I65" s="2002"/>
      <c r="J65" s="31"/>
      <c r="K65" s="1854"/>
      <c r="L65" s="4"/>
      <c r="M65" s="4"/>
      <c r="N65" s="4"/>
      <c r="O65" s="4"/>
      <c r="P65" s="4"/>
      <c r="Q65" s="4"/>
      <c r="R65" s="4"/>
      <c r="S65" s="4"/>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row>
    <row r="66" spans="1:54" ht="14" x14ac:dyDescent="0.15">
      <c r="A66" s="4"/>
      <c r="B66" s="1250"/>
      <c r="C66" s="257">
        <f>'3a'!E68</f>
        <v>0</v>
      </c>
      <c r="D66" s="2"/>
      <c r="E66" s="257">
        <f>'3a'!F68</f>
        <v>0</v>
      </c>
      <c r="F66" s="1974"/>
      <c r="G66" s="2001"/>
      <c r="H66" s="2001"/>
      <c r="I66" s="2002"/>
      <c r="J66" s="31"/>
      <c r="K66" s="1854"/>
      <c r="L66" s="4"/>
      <c r="M66" s="4"/>
      <c r="N66" s="4"/>
      <c r="O66" s="4"/>
      <c r="P66" s="4"/>
      <c r="Q66" s="4"/>
      <c r="R66" s="4"/>
      <c r="S66" s="4"/>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row>
    <row r="67" spans="1:54" ht="14" x14ac:dyDescent="0.15">
      <c r="A67" s="4"/>
      <c r="B67" s="1250"/>
      <c r="C67" s="257">
        <f>'3a'!E69</f>
        <v>0</v>
      </c>
      <c r="D67" s="2"/>
      <c r="E67" s="257">
        <f>'3a'!F69</f>
        <v>0</v>
      </c>
      <c r="F67" s="1974"/>
      <c r="G67" s="2001"/>
      <c r="H67" s="2001"/>
      <c r="I67" s="2002"/>
      <c r="J67" s="31"/>
      <c r="K67" s="1854"/>
      <c r="L67" s="4"/>
      <c r="M67" s="4"/>
      <c r="N67" s="4"/>
      <c r="O67" s="4"/>
      <c r="P67" s="4"/>
      <c r="Q67" s="4"/>
      <c r="R67" s="4"/>
      <c r="S67" s="4"/>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row>
    <row r="68" spans="1:54" ht="14" x14ac:dyDescent="0.15">
      <c r="A68" s="4"/>
      <c r="B68" s="1250"/>
      <c r="C68" s="257">
        <f>'3a'!E70</f>
        <v>0</v>
      </c>
      <c r="D68" s="2"/>
      <c r="E68" s="257">
        <f>'3a'!F70</f>
        <v>0</v>
      </c>
      <c r="F68" s="1974"/>
      <c r="G68" s="2001"/>
      <c r="H68" s="2001"/>
      <c r="I68" s="2002"/>
      <c r="J68" s="31"/>
      <c r="K68" s="1854"/>
      <c r="L68" s="4"/>
      <c r="M68" s="4"/>
      <c r="N68" s="4"/>
      <c r="O68" s="4"/>
      <c r="P68" s="4"/>
      <c r="Q68" s="4"/>
      <c r="R68" s="4"/>
      <c r="S68" s="4"/>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row>
    <row r="69" spans="1:54" ht="14" x14ac:dyDescent="0.15">
      <c r="A69" s="4"/>
      <c r="B69" s="1250"/>
      <c r="C69" s="257"/>
      <c r="D69" s="2"/>
      <c r="E69" s="264"/>
      <c r="F69" s="1974"/>
      <c r="G69" s="2001"/>
      <c r="H69" s="2001"/>
      <c r="I69" s="2002"/>
      <c r="J69" s="31"/>
      <c r="K69" s="1854"/>
      <c r="L69" s="4"/>
      <c r="M69" s="4"/>
      <c r="N69" s="4"/>
      <c r="O69" s="4"/>
      <c r="P69" s="4"/>
      <c r="Q69" s="4"/>
      <c r="R69" s="4"/>
      <c r="S69" s="4"/>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row>
    <row r="70" spans="1:54" ht="16" x14ac:dyDescent="0.2">
      <c r="A70" s="4"/>
      <c r="B70" s="1250"/>
      <c r="C70" s="1973" t="str">
        <f>'3a'!E75</f>
        <v>inmovilizado financiero</v>
      </c>
      <c r="D70" s="1978"/>
      <c r="E70" s="267">
        <f>SUM(E72:E78)</f>
        <v>0</v>
      </c>
      <c r="F70" s="1974"/>
      <c r="G70" s="2001"/>
      <c r="H70" s="2001"/>
      <c r="I70" s="2002"/>
      <c r="J70" s="31"/>
      <c r="K70" s="1854"/>
      <c r="L70" s="4"/>
      <c r="M70" s="4"/>
      <c r="N70" s="4"/>
      <c r="O70" s="4"/>
      <c r="P70" s="4"/>
      <c r="Q70" s="4"/>
      <c r="R70" s="4"/>
      <c r="S70" s="4"/>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row>
    <row r="71" spans="1:54" ht="14" x14ac:dyDescent="0.15">
      <c r="A71" s="4"/>
      <c r="B71" s="1250"/>
      <c r="C71" s="257"/>
      <c r="D71" s="2"/>
      <c r="E71" s="264"/>
      <c r="F71" s="1974"/>
      <c r="G71" s="2001"/>
      <c r="H71" s="2001"/>
      <c r="I71" s="2002"/>
      <c r="J71" s="31"/>
      <c r="K71" s="1854"/>
      <c r="L71" s="4"/>
      <c r="M71" s="4"/>
      <c r="N71" s="4"/>
      <c r="O71" s="4"/>
      <c r="P71" s="4"/>
      <c r="Q71" s="4"/>
      <c r="R71" s="4"/>
      <c r="S71" s="4"/>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row>
    <row r="72" spans="1:54" ht="14" x14ac:dyDescent="0.15">
      <c r="A72" s="4"/>
      <c r="B72" s="1250"/>
      <c r="C72" s="257" t="str">
        <f>'3a'!E77</f>
        <v>Depósitos alquileres</v>
      </c>
      <c r="D72" s="2"/>
      <c r="E72" s="257">
        <f>'3a'!F77</f>
        <v>0</v>
      </c>
      <c r="F72" s="1974"/>
      <c r="G72" s="2001"/>
      <c r="H72" s="2001"/>
      <c r="I72" s="2002"/>
      <c r="J72" s="31"/>
      <c r="K72" s="1854"/>
      <c r="L72" s="4"/>
      <c r="M72" s="4"/>
      <c r="N72" s="4"/>
      <c r="O72" s="4"/>
      <c r="P72" s="4"/>
      <c r="Q72" s="4"/>
      <c r="R72" s="4"/>
      <c r="S72" s="4"/>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row>
    <row r="73" spans="1:54" ht="14" x14ac:dyDescent="0.15">
      <c r="A73" s="4"/>
      <c r="B73" s="1250"/>
      <c r="C73" s="257" t="str">
        <f>'3a'!E78</f>
        <v>Fianzas</v>
      </c>
      <c r="D73" s="2"/>
      <c r="E73" s="257">
        <f>'3a'!F78</f>
        <v>0</v>
      </c>
      <c r="F73" s="1974"/>
      <c r="G73" s="2001"/>
      <c r="H73" s="2001"/>
      <c r="I73" s="2002"/>
      <c r="J73" s="31"/>
      <c r="K73" s="1854"/>
      <c r="L73" s="4"/>
      <c r="M73" s="4"/>
      <c r="N73" s="4"/>
      <c r="O73" s="4"/>
      <c r="P73" s="4"/>
      <c r="Q73" s="4"/>
      <c r="R73" s="4"/>
      <c r="S73" s="4"/>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row>
    <row r="74" spans="1:54" ht="14" x14ac:dyDescent="0.15">
      <c r="A74" s="4"/>
      <c r="B74" s="1250"/>
      <c r="C74" s="257">
        <f>'3a'!E79</f>
        <v>0</v>
      </c>
      <c r="D74" s="2"/>
      <c r="E74" s="257">
        <f>'3a'!F79</f>
        <v>0</v>
      </c>
      <c r="F74" s="1974"/>
      <c r="G74" s="2001"/>
      <c r="H74" s="2001"/>
      <c r="I74" s="2002"/>
      <c r="J74" s="31"/>
      <c r="K74" s="1854"/>
      <c r="L74" s="4"/>
      <c r="M74" s="4"/>
      <c r="N74" s="4"/>
      <c r="O74" s="4"/>
      <c r="P74" s="4"/>
      <c r="Q74" s="4"/>
      <c r="R74" s="4"/>
      <c r="S74" s="4"/>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row>
    <row r="75" spans="1:54" ht="14" x14ac:dyDescent="0.15">
      <c r="A75" s="4"/>
      <c r="B75" s="1250"/>
      <c r="C75" s="257">
        <f>'3a'!E80</f>
        <v>0</v>
      </c>
      <c r="D75" s="2"/>
      <c r="E75" s="257">
        <f>'3a'!F80</f>
        <v>0</v>
      </c>
      <c r="F75" s="1974"/>
      <c r="G75" s="2001"/>
      <c r="H75" s="2001"/>
      <c r="I75" s="2002"/>
      <c r="J75" s="31"/>
      <c r="K75" s="1854"/>
      <c r="L75" s="4"/>
      <c r="M75" s="4"/>
      <c r="N75" s="4"/>
      <c r="O75" s="4"/>
      <c r="P75" s="4"/>
      <c r="Q75" s="4"/>
      <c r="R75" s="4"/>
      <c r="S75" s="4"/>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row>
    <row r="76" spans="1:54" ht="14" x14ac:dyDescent="0.15">
      <c r="A76" s="4"/>
      <c r="B76" s="1250"/>
      <c r="C76" s="257">
        <f>'3a'!E81</f>
        <v>0</v>
      </c>
      <c r="D76" s="2"/>
      <c r="E76" s="257">
        <f>'3a'!F81</f>
        <v>0</v>
      </c>
      <c r="F76" s="1974"/>
      <c r="G76" s="2001"/>
      <c r="H76" s="2001"/>
      <c r="I76" s="2002"/>
      <c r="J76" s="31"/>
      <c r="K76" s="1854"/>
      <c r="L76" s="4"/>
      <c r="M76" s="4"/>
      <c r="N76" s="4"/>
      <c r="O76" s="4"/>
      <c r="P76" s="4"/>
      <c r="Q76" s="4"/>
      <c r="R76" s="4"/>
      <c r="S76" s="4"/>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row>
    <row r="77" spans="1:54" ht="14" x14ac:dyDescent="0.15">
      <c r="A77" s="4"/>
      <c r="B77" s="1250"/>
      <c r="C77" s="257">
        <f>'3a'!E82</f>
        <v>0</v>
      </c>
      <c r="D77" s="2"/>
      <c r="E77" s="257">
        <f>'3a'!F82</f>
        <v>0</v>
      </c>
      <c r="F77" s="1974"/>
      <c r="G77" s="2001"/>
      <c r="H77" s="2001"/>
      <c r="I77" s="2002"/>
      <c r="J77" s="31"/>
      <c r="K77" s="1854"/>
      <c r="L77" s="4"/>
      <c r="M77" s="4"/>
      <c r="N77" s="4"/>
      <c r="O77" s="4"/>
      <c r="P77" s="4"/>
      <c r="Q77" s="4"/>
      <c r="R77" s="4"/>
      <c r="S77" s="4"/>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row>
    <row r="78" spans="1:54" ht="14" x14ac:dyDescent="0.15">
      <c r="A78" s="4"/>
      <c r="B78" s="1250"/>
      <c r="C78" s="257">
        <f>'3a'!E83</f>
        <v>0</v>
      </c>
      <c r="D78" s="2"/>
      <c r="E78" s="257">
        <f>'3a'!F83</f>
        <v>0</v>
      </c>
      <c r="F78" s="1974"/>
      <c r="G78" s="2001"/>
      <c r="H78" s="2001"/>
      <c r="I78" s="2002"/>
      <c r="J78" s="31"/>
      <c r="K78" s="1854"/>
      <c r="L78" s="4"/>
      <c r="M78" s="4"/>
      <c r="N78" s="4"/>
      <c r="O78" s="4"/>
      <c r="P78" s="4"/>
      <c r="Q78" s="4"/>
      <c r="R78" s="4"/>
      <c r="S78" s="4"/>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row>
    <row r="79" spans="1:54" ht="14" x14ac:dyDescent="0.15">
      <c r="A79" s="4"/>
      <c r="B79" s="1250"/>
      <c r="C79" s="257"/>
      <c r="D79" s="2"/>
      <c r="E79" s="257"/>
      <c r="F79" s="1974"/>
      <c r="G79" s="2001"/>
      <c r="H79" s="2001"/>
      <c r="I79" s="2002"/>
      <c r="J79" s="31"/>
      <c r="K79" s="1854"/>
      <c r="L79" s="4"/>
      <c r="M79" s="4"/>
      <c r="N79" s="4"/>
      <c r="O79" s="4"/>
      <c r="P79" s="4"/>
      <c r="Q79" s="4"/>
      <c r="R79" s="4"/>
      <c r="S79" s="4"/>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row>
    <row r="80" spans="1:54" ht="16" x14ac:dyDescent="0.2">
      <c r="A80" s="4"/>
      <c r="B80" s="1250"/>
      <c r="C80" s="1973" t="s">
        <v>705</v>
      </c>
      <c r="D80" s="1978"/>
      <c r="E80" s="267">
        <f>+E70+E50+E18</f>
        <v>0</v>
      </c>
      <c r="F80" s="1974"/>
      <c r="G80" s="2001"/>
      <c r="H80" s="2001"/>
      <c r="I80" s="2002"/>
      <c r="J80" s="31"/>
      <c r="K80" s="1854"/>
      <c r="L80" s="4"/>
      <c r="M80" s="4"/>
      <c r="N80" s="4"/>
      <c r="O80" s="4"/>
      <c r="P80" s="4"/>
      <c r="Q80" s="4"/>
      <c r="R80" s="4"/>
      <c r="S80" s="4"/>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row>
    <row r="81" spans="1:54" ht="24.75" customHeight="1" x14ac:dyDescent="0.15">
      <c r="A81" s="4"/>
      <c r="B81" s="1314"/>
      <c r="C81" s="1979"/>
      <c r="D81" s="1979"/>
      <c r="E81" s="1860"/>
      <c r="F81" s="1860"/>
      <c r="G81" s="1860"/>
      <c r="H81" s="1860"/>
      <c r="I81" s="1976"/>
      <c r="J81" s="1860"/>
      <c r="K81" s="1976"/>
      <c r="L81" s="4"/>
      <c r="M81" s="4"/>
      <c r="N81" s="4"/>
      <c r="O81" s="4"/>
      <c r="P81" s="4"/>
      <c r="Q81" s="4"/>
      <c r="R81" s="4"/>
      <c r="S81" s="4"/>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row>
    <row r="82" spans="1:54" ht="24.75" customHeight="1" x14ac:dyDescent="0.15">
      <c r="A82" s="19">
        <v>2</v>
      </c>
      <c r="B82" s="1311"/>
      <c r="C82" s="1294"/>
      <c r="D82" s="1294"/>
      <c r="E82" s="1294"/>
      <c r="F82" s="1294"/>
      <c r="G82" s="1294"/>
      <c r="H82" s="1294"/>
      <c r="I82" s="1295"/>
      <c r="J82" s="1294"/>
      <c r="K82" s="1295"/>
      <c r="L82" s="4"/>
      <c r="M82" s="4"/>
      <c r="N82" s="4"/>
      <c r="O82" s="4"/>
      <c r="P82" s="4"/>
      <c r="Q82" s="4"/>
      <c r="R82" s="4"/>
      <c r="S82" s="4"/>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row>
    <row r="83" spans="1:54" ht="20" x14ac:dyDescent="0.2">
      <c r="A83" s="4"/>
      <c r="B83" s="1250"/>
      <c r="C83" s="1980" t="str">
        <f>$B$2</f>
        <v>CAED GESTION</v>
      </c>
      <c r="D83" s="1981" t="s">
        <v>702</v>
      </c>
      <c r="E83" s="1980"/>
      <c r="F83" s="1858"/>
      <c r="G83" s="1981"/>
      <c r="H83" s="1981"/>
      <c r="I83" s="1992"/>
      <c r="J83" s="1975"/>
      <c r="K83" s="1859"/>
      <c r="L83" s="4"/>
      <c r="M83" s="4"/>
      <c r="N83" s="4"/>
      <c r="O83" s="4"/>
      <c r="P83" s="4"/>
      <c r="Q83" s="4"/>
      <c r="R83" s="4"/>
      <c r="S83" s="4"/>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row>
    <row r="84" spans="1:54" x14ac:dyDescent="0.15">
      <c r="A84" s="4"/>
      <c r="B84" s="1250"/>
      <c r="C84" s="22"/>
      <c r="D84" s="22"/>
      <c r="E84" s="22"/>
      <c r="F84" s="22"/>
      <c r="G84" s="22"/>
      <c r="H84" s="22"/>
      <c r="I84" s="1297"/>
      <c r="J84" s="22"/>
      <c r="K84" s="1297"/>
      <c r="L84" s="4"/>
      <c r="M84" s="4"/>
      <c r="N84" s="4"/>
      <c r="O84" s="4"/>
      <c r="P84" s="4"/>
      <c r="Q84" s="4"/>
      <c r="R84" s="4"/>
      <c r="S84" s="4"/>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row>
    <row r="85" spans="1:54" ht="16" x14ac:dyDescent="0.2">
      <c r="A85" s="4"/>
      <c r="B85" s="1250"/>
      <c r="C85" s="48" t="s">
        <v>808</v>
      </c>
      <c r="D85" s="48"/>
      <c r="E85" s="286" t="s">
        <v>265</v>
      </c>
      <c r="F85" s="286" t="s">
        <v>701</v>
      </c>
      <c r="G85" s="286"/>
      <c r="H85" s="286" t="s">
        <v>700</v>
      </c>
      <c r="I85" s="1997"/>
      <c r="J85" s="270"/>
      <c r="K85" s="1855"/>
      <c r="L85" s="4"/>
      <c r="M85" s="4"/>
      <c r="N85" s="4"/>
      <c r="O85" s="4"/>
      <c r="P85" s="4"/>
      <c r="Q85" s="4"/>
      <c r="R85" s="4"/>
      <c r="S85" s="4"/>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row>
    <row r="86" spans="1:54" ht="14" x14ac:dyDescent="0.15">
      <c r="A86" s="4"/>
      <c r="B86" s="1250"/>
      <c r="C86" s="257"/>
      <c r="D86" s="27"/>
      <c r="E86" s="31"/>
      <c r="F86" s="31"/>
      <c r="G86" s="1982"/>
      <c r="H86" s="1982"/>
      <c r="I86" s="1994"/>
      <c r="J86" s="31"/>
      <c r="K86" s="1854"/>
      <c r="L86" s="4"/>
      <c r="M86" s="4"/>
      <c r="N86" s="4"/>
      <c r="O86" s="4"/>
      <c r="P86" s="4"/>
      <c r="Q86" s="4"/>
      <c r="R86" s="4"/>
      <c r="S86" s="4"/>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row>
    <row r="87" spans="1:54" ht="16" x14ac:dyDescent="0.2">
      <c r="A87" s="4"/>
      <c r="B87" s="1250"/>
      <c r="C87" s="1973" t="str">
        <f>'3a'!E113</f>
        <v>Terrenos, edificios y locales</v>
      </c>
      <c r="D87" s="1978"/>
      <c r="E87" s="267">
        <f>'3a'!G113</f>
        <v>0</v>
      </c>
      <c r="F87" s="1971"/>
      <c r="G87" s="1986"/>
      <c r="H87" s="1986"/>
      <c r="I87" s="1998"/>
      <c r="J87" s="31"/>
      <c r="K87" s="1854"/>
      <c r="L87" s="4"/>
      <c r="M87" s="4"/>
      <c r="N87" s="4"/>
      <c r="O87" s="4"/>
      <c r="P87" s="4"/>
      <c r="Q87" s="4"/>
      <c r="R87" s="4"/>
      <c r="S87" s="4"/>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row>
    <row r="88" spans="1:54" ht="14" x14ac:dyDescent="0.15">
      <c r="A88" s="4"/>
      <c r="B88" s="1250"/>
      <c r="C88" s="257" t="str">
        <f>'3a'!E114</f>
        <v>Oficina</v>
      </c>
      <c r="D88" s="264"/>
      <c r="E88" s="31">
        <f>'3a'!G114</f>
        <v>0</v>
      </c>
      <c r="F88" s="257">
        <f>'3a'!H114</f>
        <v>0</v>
      </c>
      <c r="G88" s="1982"/>
      <c r="H88" s="1982"/>
      <c r="I88" s="1994"/>
      <c r="J88" s="31"/>
      <c r="K88" s="1854"/>
      <c r="L88" s="4"/>
      <c r="M88" s="4"/>
      <c r="N88" s="4"/>
      <c r="O88" s="4"/>
      <c r="P88" s="4"/>
      <c r="Q88" s="4"/>
      <c r="R88" s="4"/>
      <c r="S88" s="4"/>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row>
    <row r="89" spans="1:54" ht="14" x14ac:dyDescent="0.15">
      <c r="A89" s="4"/>
      <c r="B89" s="1250"/>
      <c r="C89" s="257">
        <f>'3a'!E115</f>
        <v>0</v>
      </c>
      <c r="D89" s="280"/>
      <c r="E89" s="257">
        <f>'3a'!G115</f>
        <v>0</v>
      </c>
      <c r="F89" s="257">
        <f>'3a'!H115</f>
        <v>0</v>
      </c>
      <c r="G89" s="1983"/>
      <c r="H89" s="1983"/>
      <c r="I89" s="1995"/>
      <c r="J89" s="31"/>
      <c r="K89" s="1854"/>
      <c r="L89" s="4"/>
      <c r="M89" s="4"/>
      <c r="N89" s="4"/>
      <c r="O89" s="4"/>
      <c r="P89" s="4"/>
      <c r="Q89" s="4"/>
      <c r="R89" s="4"/>
      <c r="S89" s="4"/>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row>
    <row r="90" spans="1:54" ht="14" x14ac:dyDescent="0.15">
      <c r="A90" s="4"/>
      <c r="B90" s="1250"/>
      <c r="C90" s="257">
        <f>'3a'!E116</f>
        <v>0</v>
      </c>
      <c r="D90" s="280"/>
      <c r="E90" s="257">
        <f>'3a'!G116</f>
        <v>0</v>
      </c>
      <c r="F90" s="257">
        <f>'3a'!H116</f>
        <v>0</v>
      </c>
      <c r="G90" s="1982"/>
      <c r="H90" s="1982"/>
      <c r="I90" s="1994"/>
      <c r="J90" s="31"/>
      <c r="K90" s="1854"/>
      <c r="L90" s="4"/>
      <c r="M90" s="4"/>
      <c r="N90" s="4"/>
      <c r="O90" s="4"/>
      <c r="P90" s="4"/>
      <c r="Q90" s="4"/>
      <c r="R90" s="4"/>
      <c r="S90" s="4"/>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row>
    <row r="91" spans="1:54" ht="14" x14ac:dyDescent="0.15">
      <c r="A91" s="4"/>
      <c r="B91" s="1250"/>
      <c r="C91" s="257">
        <f>'3a'!E117</f>
        <v>0</v>
      </c>
      <c r="D91" s="280"/>
      <c r="E91" s="257">
        <f>'3a'!G117</f>
        <v>0</v>
      </c>
      <c r="F91" s="257">
        <f>'3a'!H117</f>
        <v>0</v>
      </c>
      <c r="G91" s="1983"/>
      <c r="H91" s="1983"/>
      <c r="I91" s="1995"/>
      <c r="J91" s="31"/>
      <c r="K91" s="1854"/>
      <c r="L91" s="4"/>
      <c r="M91" s="4"/>
      <c r="N91" s="4"/>
      <c r="O91" s="4"/>
      <c r="P91" s="4"/>
      <c r="Q91" s="4"/>
      <c r="R91" s="4"/>
      <c r="S91" s="4"/>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row>
    <row r="92" spans="1:54" ht="14" x14ac:dyDescent="0.15">
      <c r="A92" s="4"/>
      <c r="B92" s="1250"/>
      <c r="C92" s="257">
        <f>'3a'!E118</f>
        <v>0</v>
      </c>
      <c r="D92" s="280"/>
      <c r="E92" s="257">
        <f>'3a'!G118</f>
        <v>0</v>
      </c>
      <c r="F92" s="257">
        <f>'3a'!H118</f>
        <v>0</v>
      </c>
      <c r="G92" s="1982"/>
      <c r="H92" s="1982"/>
      <c r="I92" s="1994"/>
      <c r="J92" s="31"/>
      <c r="K92" s="1854"/>
      <c r="L92" s="4"/>
      <c r="M92" s="4"/>
      <c r="N92" s="4"/>
      <c r="O92" s="4"/>
      <c r="P92" s="4"/>
      <c r="Q92" s="4"/>
      <c r="R92" s="4"/>
      <c r="S92" s="4"/>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row>
    <row r="93" spans="1:54" ht="14" x14ac:dyDescent="0.15">
      <c r="A93" s="4"/>
      <c r="B93" s="1250"/>
      <c r="C93" s="257">
        <f>'3a'!E119</f>
        <v>0</v>
      </c>
      <c r="D93" s="280"/>
      <c r="E93" s="257">
        <f>'3a'!G119</f>
        <v>0</v>
      </c>
      <c r="F93" s="257">
        <f>'3a'!H119</f>
        <v>0</v>
      </c>
      <c r="G93" s="1983"/>
      <c r="H93" s="1983"/>
      <c r="I93" s="1995"/>
      <c r="J93" s="31"/>
      <c r="K93" s="1854"/>
      <c r="L93" s="4"/>
      <c r="M93" s="4"/>
      <c r="N93" s="4"/>
      <c r="O93" s="4"/>
      <c r="P93" s="4"/>
      <c r="Q93" s="4"/>
      <c r="R93" s="4"/>
      <c r="S93" s="4"/>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row>
    <row r="94" spans="1:54" ht="16" x14ac:dyDescent="0.2">
      <c r="A94" s="4"/>
      <c r="B94" s="1250"/>
      <c r="C94" s="1973" t="str">
        <f>'3a'!E120</f>
        <v>Obras  e instalaciones</v>
      </c>
      <c r="D94" s="1978"/>
      <c r="E94" s="267">
        <f>'3a'!G120</f>
        <v>0</v>
      </c>
      <c r="F94" s="1971"/>
      <c r="G94" s="1986"/>
      <c r="H94" s="1986"/>
      <c r="I94" s="1998"/>
      <c r="J94" s="31"/>
      <c r="K94" s="1854"/>
      <c r="L94" s="4"/>
      <c r="M94" s="4"/>
      <c r="N94" s="4"/>
      <c r="O94" s="4"/>
      <c r="P94" s="4"/>
      <c r="Q94" s="4"/>
      <c r="R94" s="4"/>
      <c r="S94" s="4"/>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row>
    <row r="95" spans="1:54" ht="14" x14ac:dyDescent="0.15">
      <c r="A95" s="4"/>
      <c r="B95" s="1250"/>
      <c r="C95" s="257" t="str">
        <f>'3a'!E121</f>
        <v>Reformas</v>
      </c>
      <c r="D95" s="280"/>
      <c r="E95" s="257">
        <f>'3a'!G121</f>
        <v>0</v>
      </c>
      <c r="F95" s="257">
        <f>'3a'!H121</f>
        <v>0</v>
      </c>
      <c r="G95" s="1983"/>
      <c r="H95" s="1983"/>
      <c r="I95" s="1995"/>
      <c r="J95" s="31"/>
      <c r="K95" s="1854"/>
      <c r="L95" s="4"/>
      <c r="M95" s="4"/>
      <c r="N95" s="4"/>
      <c r="O95" s="4"/>
      <c r="P95" s="4"/>
      <c r="Q95" s="4"/>
      <c r="R95" s="4"/>
      <c r="S95" s="4"/>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row>
    <row r="96" spans="1:54" ht="14" x14ac:dyDescent="0.15">
      <c r="A96" s="4"/>
      <c r="B96" s="1250"/>
      <c r="C96" s="257" t="str">
        <f>'3a'!E122</f>
        <v>Electricidad</v>
      </c>
      <c r="D96" s="280"/>
      <c r="E96" s="257">
        <f>'3a'!G122</f>
        <v>0</v>
      </c>
      <c r="F96" s="257">
        <f>'3a'!H122</f>
        <v>0</v>
      </c>
      <c r="G96" s="1983"/>
      <c r="H96" s="1983"/>
      <c r="I96" s="1995"/>
      <c r="J96" s="31"/>
      <c r="K96" s="1854"/>
      <c r="L96" s="4"/>
      <c r="M96" s="4"/>
      <c r="N96" s="4"/>
      <c r="O96" s="4"/>
      <c r="P96" s="4"/>
      <c r="Q96" s="4"/>
      <c r="R96" s="4"/>
      <c r="S96" s="4"/>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row>
    <row r="97" spans="1:54" ht="14" x14ac:dyDescent="0.15">
      <c r="A97" s="4"/>
      <c r="B97" s="1250"/>
      <c r="C97" s="257">
        <f>'3a'!E123</f>
        <v>0</v>
      </c>
      <c r="D97" s="280"/>
      <c r="E97" s="257">
        <f>'3a'!G123</f>
        <v>0</v>
      </c>
      <c r="F97" s="257">
        <f>'3a'!H123</f>
        <v>0</v>
      </c>
      <c r="G97" s="1983"/>
      <c r="H97" s="1983"/>
      <c r="I97" s="1995"/>
      <c r="J97" s="31"/>
      <c r="K97" s="1854"/>
      <c r="L97" s="4"/>
      <c r="M97" s="4"/>
      <c r="N97" s="4"/>
      <c r="O97" s="4"/>
      <c r="P97" s="4"/>
      <c r="Q97" s="4"/>
      <c r="R97" s="4"/>
      <c r="S97" s="4"/>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row>
    <row r="98" spans="1:54" ht="14" x14ac:dyDescent="0.15">
      <c r="A98" s="4"/>
      <c r="B98" s="1250"/>
      <c r="C98" s="257">
        <f>'3a'!E124</f>
        <v>0</v>
      </c>
      <c r="D98" s="280"/>
      <c r="E98" s="257">
        <f>'3a'!G124</f>
        <v>0</v>
      </c>
      <c r="F98" s="257">
        <f>'3a'!H124</f>
        <v>0</v>
      </c>
      <c r="G98" s="1983"/>
      <c r="H98" s="1983"/>
      <c r="I98" s="1995"/>
      <c r="J98" s="31"/>
      <c r="K98" s="1854"/>
      <c r="L98" s="4"/>
      <c r="M98" s="4"/>
      <c r="N98" s="4"/>
      <c r="O98" s="4"/>
      <c r="P98" s="4"/>
      <c r="Q98" s="4"/>
      <c r="R98" s="4"/>
      <c r="S98" s="4"/>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row>
    <row r="99" spans="1:54" ht="14" x14ac:dyDescent="0.15">
      <c r="A99" s="4"/>
      <c r="B99" s="1250"/>
      <c r="C99" s="257">
        <f>'3a'!E125</f>
        <v>0</v>
      </c>
      <c r="D99" s="280"/>
      <c r="E99" s="257">
        <f>'3a'!G125</f>
        <v>0</v>
      </c>
      <c r="F99" s="257">
        <f>'3a'!H125</f>
        <v>0</v>
      </c>
      <c r="G99" s="1983"/>
      <c r="H99" s="1983"/>
      <c r="I99" s="1995"/>
      <c r="J99" s="31"/>
      <c r="K99" s="1854"/>
      <c r="L99" s="4"/>
      <c r="M99" s="4"/>
      <c r="N99" s="4"/>
      <c r="O99" s="4"/>
      <c r="P99" s="4"/>
      <c r="Q99" s="4"/>
      <c r="R99" s="4"/>
      <c r="S99" s="4"/>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row>
    <row r="100" spans="1:54" ht="14" x14ac:dyDescent="0.15">
      <c r="A100" s="4"/>
      <c r="B100" s="1250"/>
      <c r="C100" s="257">
        <f>'3a'!E126</f>
        <v>0</v>
      </c>
      <c r="D100" s="280"/>
      <c r="E100" s="257">
        <f>'3a'!G126</f>
        <v>0</v>
      </c>
      <c r="F100" s="257">
        <f>'3a'!H126</f>
        <v>0</v>
      </c>
      <c r="G100" s="1983"/>
      <c r="H100" s="1983"/>
      <c r="I100" s="1995"/>
      <c r="J100" s="31"/>
      <c r="K100" s="1854"/>
      <c r="L100" s="4"/>
      <c r="M100" s="4"/>
      <c r="N100" s="4"/>
      <c r="O100" s="4"/>
      <c r="P100" s="4"/>
      <c r="Q100" s="4"/>
      <c r="R100" s="4"/>
      <c r="S100" s="4"/>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row>
    <row r="101" spans="1:54" ht="16" x14ac:dyDescent="0.2">
      <c r="A101" s="4"/>
      <c r="B101" s="1250"/>
      <c r="C101" s="1973" t="str">
        <f>'3a'!E127</f>
        <v xml:space="preserve">Maquinaria y Utillaje  </v>
      </c>
      <c r="D101" s="1978"/>
      <c r="E101" s="267">
        <f>'3a'!G127</f>
        <v>0</v>
      </c>
      <c r="F101" s="1971"/>
      <c r="G101" s="1986"/>
      <c r="H101" s="1986"/>
      <c r="I101" s="1998"/>
      <c r="J101" s="31"/>
      <c r="K101" s="1854"/>
      <c r="L101" s="4"/>
      <c r="M101" s="4"/>
      <c r="N101" s="4"/>
      <c r="O101" s="4"/>
      <c r="P101" s="4"/>
      <c r="Q101" s="4"/>
      <c r="R101" s="4"/>
      <c r="S101" s="4"/>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row>
    <row r="102" spans="1:54" ht="14" x14ac:dyDescent="0.15">
      <c r="A102" s="4"/>
      <c r="B102" s="1250"/>
      <c r="C102" s="257" t="str">
        <f>'3a'!E128</f>
        <v>Material</v>
      </c>
      <c r="D102" s="280"/>
      <c r="E102" s="257">
        <f>'3a'!G128</f>
        <v>0</v>
      </c>
      <c r="F102" s="257" t="str">
        <f>'3a'!H128</f>
        <v>CASH</v>
      </c>
      <c r="G102" s="1983"/>
      <c r="H102" s="1983"/>
      <c r="I102" s="1995"/>
      <c r="J102" s="31"/>
      <c r="K102" s="1854"/>
      <c r="L102" s="4"/>
      <c r="M102" s="4"/>
      <c r="N102" s="4"/>
      <c r="O102" s="4"/>
      <c r="P102" s="4"/>
      <c r="Q102" s="4"/>
      <c r="R102" s="4"/>
      <c r="S102" s="4"/>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row>
    <row r="103" spans="1:54" ht="14" x14ac:dyDescent="0.15">
      <c r="A103" s="4"/>
      <c r="B103" s="1250"/>
      <c r="C103" s="257" t="str">
        <f>'3a'!E129</f>
        <v>Maquina 2</v>
      </c>
      <c r="D103" s="280"/>
      <c r="E103" s="257">
        <f>'3a'!G129</f>
        <v>0</v>
      </c>
      <c r="F103" s="257">
        <f>'3a'!H129</f>
        <v>0</v>
      </c>
      <c r="G103" s="1983"/>
      <c r="H103" s="1983"/>
      <c r="I103" s="1995"/>
      <c r="J103" s="31"/>
      <c r="K103" s="1854"/>
      <c r="L103" s="4"/>
      <c r="M103" s="4"/>
      <c r="N103" s="4"/>
      <c r="O103" s="4"/>
      <c r="P103" s="4"/>
      <c r="Q103" s="4"/>
      <c r="R103" s="4"/>
      <c r="S103" s="4"/>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row>
    <row r="104" spans="1:54" ht="14" x14ac:dyDescent="0.15">
      <c r="A104" s="4"/>
      <c r="B104" s="1250"/>
      <c r="C104" s="257">
        <f>'3a'!E130</f>
        <v>0</v>
      </c>
      <c r="D104" s="280"/>
      <c r="E104" s="257">
        <f>'3a'!G130</f>
        <v>0</v>
      </c>
      <c r="F104" s="257">
        <f>'3a'!H130</f>
        <v>0</v>
      </c>
      <c r="G104" s="1983"/>
      <c r="H104" s="1983"/>
      <c r="I104" s="1995"/>
      <c r="J104" s="31"/>
      <c r="K104" s="1854"/>
      <c r="L104" s="4"/>
      <c r="M104" s="4"/>
      <c r="N104" s="4"/>
      <c r="O104" s="4"/>
      <c r="P104" s="4"/>
      <c r="Q104" s="4"/>
      <c r="R104" s="4"/>
      <c r="S104" s="4"/>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row>
    <row r="105" spans="1:54" ht="14" x14ac:dyDescent="0.15">
      <c r="A105" s="4"/>
      <c r="B105" s="1250"/>
      <c r="C105" s="257">
        <f>'3a'!E131</f>
        <v>0</v>
      </c>
      <c r="D105" s="280"/>
      <c r="E105" s="257">
        <f>'3a'!G131</f>
        <v>0</v>
      </c>
      <c r="F105" s="257">
        <f>'3a'!H131</f>
        <v>0</v>
      </c>
      <c r="G105" s="1983"/>
      <c r="H105" s="1983"/>
      <c r="I105" s="1995"/>
      <c r="J105" s="31"/>
      <c r="K105" s="1854"/>
      <c r="L105" s="4"/>
      <c r="M105" s="4"/>
      <c r="N105" s="4"/>
      <c r="O105" s="4"/>
      <c r="P105" s="4"/>
      <c r="Q105" s="4"/>
      <c r="R105" s="4"/>
      <c r="S105" s="4"/>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row>
    <row r="106" spans="1:54" ht="14" x14ac:dyDescent="0.15">
      <c r="A106" s="4"/>
      <c r="B106" s="1250"/>
      <c r="C106" s="257">
        <f>'3a'!E132</f>
        <v>0</v>
      </c>
      <c r="D106" s="280"/>
      <c r="E106" s="257">
        <f>'3a'!G132</f>
        <v>0</v>
      </c>
      <c r="F106" s="257">
        <f>'3a'!H132</f>
        <v>0</v>
      </c>
      <c r="G106" s="1983"/>
      <c r="H106" s="1983"/>
      <c r="I106" s="1995"/>
      <c r="J106" s="31"/>
      <c r="K106" s="1854"/>
      <c r="L106" s="4"/>
      <c r="M106" s="4"/>
      <c r="N106" s="4"/>
      <c r="O106" s="4"/>
      <c r="P106" s="4"/>
      <c r="Q106" s="4"/>
      <c r="R106" s="4"/>
      <c r="S106" s="4"/>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row>
    <row r="107" spans="1:54" ht="14" x14ac:dyDescent="0.15">
      <c r="A107" s="4"/>
      <c r="B107" s="1250"/>
      <c r="C107" s="257">
        <f>'3a'!E133</f>
        <v>0</v>
      </c>
      <c r="D107" s="280"/>
      <c r="E107" s="257">
        <f>'3a'!G133</f>
        <v>0</v>
      </c>
      <c r="F107" s="257">
        <f>'3a'!H133</f>
        <v>0</v>
      </c>
      <c r="G107" s="1983"/>
      <c r="H107" s="1983"/>
      <c r="I107" s="1995"/>
      <c r="J107" s="31"/>
      <c r="K107" s="1854"/>
      <c r="L107" s="4"/>
      <c r="M107" s="4"/>
      <c r="N107" s="4"/>
      <c r="O107" s="4"/>
      <c r="P107" s="4"/>
      <c r="Q107" s="4"/>
      <c r="R107" s="4"/>
      <c r="S107" s="4"/>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row>
    <row r="108" spans="1:54" ht="16" x14ac:dyDescent="0.2">
      <c r="A108" s="4"/>
      <c r="B108" s="1250"/>
      <c r="C108" s="1973" t="str">
        <f>'3a'!E134</f>
        <v>Vehículos y elementos transporte</v>
      </c>
      <c r="D108" s="1978"/>
      <c r="E108" s="267">
        <f>'3a'!G134</f>
        <v>0</v>
      </c>
      <c r="F108" s="1971"/>
      <c r="G108" s="1986"/>
      <c r="H108" s="1986"/>
      <c r="I108" s="1998"/>
      <c r="J108" s="31"/>
      <c r="K108" s="1854"/>
      <c r="L108" s="4"/>
      <c r="M108" s="4"/>
      <c r="N108" s="4"/>
      <c r="O108" s="4"/>
      <c r="P108" s="4"/>
      <c r="Q108" s="4"/>
      <c r="R108" s="4"/>
      <c r="S108" s="4"/>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row>
    <row r="109" spans="1:54" ht="14" x14ac:dyDescent="0.15">
      <c r="A109" s="4"/>
      <c r="B109" s="1250"/>
      <c r="C109" s="257" t="str">
        <f>'3a'!E135</f>
        <v>Furgonetas</v>
      </c>
      <c r="D109" s="280"/>
      <c r="E109" s="257">
        <f>'3a'!G135</f>
        <v>0</v>
      </c>
      <c r="F109" s="257" t="str">
        <f>'3a'!H135</f>
        <v>CASH</v>
      </c>
      <c r="G109" s="1983"/>
      <c r="H109" s="1983"/>
      <c r="I109" s="1995"/>
      <c r="J109" s="31"/>
      <c r="K109" s="1854"/>
      <c r="L109" s="4"/>
      <c r="M109" s="4"/>
      <c r="N109" s="4"/>
      <c r="O109" s="4"/>
      <c r="P109" s="4"/>
      <c r="Q109" s="4"/>
      <c r="R109" s="4"/>
      <c r="S109" s="4"/>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row>
    <row r="110" spans="1:54" ht="14" x14ac:dyDescent="0.15">
      <c r="A110" s="4"/>
      <c r="B110" s="1250"/>
      <c r="C110" s="257">
        <f>'3a'!E136</f>
        <v>0</v>
      </c>
      <c r="D110" s="280"/>
      <c r="E110" s="257">
        <f>'3a'!G136</f>
        <v>0</v>
      </c>
      <c r="F110" s="257">
        <f>'3a'!H136</f>
        <v>0</v>
      </c>
      <c r="G110" s="1983"/>
      <c r="H110" s="1983"/>
      <c r="I110" s="1995"/>
      <c r="J110" s="31"/>
      <c r="K110" s="1854"/>
      <c r="L110" s="4"/>
      <c r="M110" s="4"/>
      <c r="N110" s="4"/>
      <c r="O110" s="4"/>
      <c r="P110" s="4"/>
      <c r="Q110" s="4"/>
      <c r="R110" s="4"/>
      <c r="S110" s="4"/>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row>
    <row r="111" spans="1:54" ht="14" x14ac:dyDescent="0.15">
      <c r="A111" s="4"/>
      <c r="B111" s="1250"/>
      <c r="C111" s="257">
        <f>'3a'!E137</f>
        <v>0</v>
      </c>
      <c r="D111" s="280"/>
      <c r="E111" s="257">
        <f>'3a'!G137</f>
        <v>0</v>
      </c>
      <c r="F111" s="257">
        <f>'3a'!H137</f>
        <v>0</v>
      </c>
      <c r="G111" s="1983"/>
      <c r="H111" s="1983"/>
      <c r="I111" s="1995"/>
      <c r="J111" s="31"/>
      <c r="K111" s="1854"/>
      <c r="L111" s="4"/>
      <c r="M111" s="4"/>
      <c r="N111" s="4"/>
      <c r="O111" s="4"/>
      <c r="P111" s="4"/>
      <c r="Q111" s="4"/>
      <c r="R111" s="4"/>
      <c r="S111" s="4"/>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row>
    <row r="112" spans="1:54" ht="14" x14ac:dyDescent="0.15">
      <c r="A112" s="4"/>
      <c r="B112" s="1250"/>
      <c r="C112" s="257">
        <f>'3a'!E138</f>
        <v>0</v>
      </c>
      <c r="D112" s="280"/>
      <c r="E112" s="257">
        <f>'3a'!G138</f>
        <v>0</v>
      </c>
      <c r="F112" s="257">
        <f>'3a'!H138</f>
        <v>0</v>
      </c>
      <c r="G112" s="1983"/>
      <c r="H112" s="1983"/>
      <c r="I112" s="1995"/>
      <c r="J112" s="31"/>
      <c r="K112" s="1854"/>
      <c r="L112" s="4"/>
      <c r="M112" s="4"/>
      <c r="N112" s="4"/>
      <c r="O112" s="4"/>
      <c r="P112" s="4"/>
      <c r="Q112" s="4"/>
      <c r="R112" s="4"/>
      <c r="S112" s="4"/>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row>
    <row r="113" spans="1:54" ht="14" x14ac:dyDescent="0.15">
      <c r="A113" s="4"/>
      <c r="B113" s="1250"/>
      <c r="C113" s="257">
        <f>'3a'!E139</f>
        <v>0</v>
      </c>
      <c r="D113" s="280"/>
      <c r="E113" s="257">
        <f>'3a'!G139</f>
        <v>0</v>
      </c>
      <c r="F113" s="257">
        <f>'3a'!H139</f>
        <v>0</v>
      </c>
      <c r="G113" s="1983"/>
      <c r="H113" s="1983"/>
      <c r="I113" s="1995"/>
      <c r="J113" s="31"/>
      <c r="K113" s="1854"/>
      <c r="L113" s="4"/>
      <c r="M113" s="4"/>
      <c r="N113" s="4"/>
      <c r="O113" s="4"/>
      <c r="P113" s="4"/>
      <c r="Q113" s="4"/>
      <c r="R113" s="4"/>
      <c r="S113" s="4"/>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row>
    <row r="114" spans="1:54" ht="14" x14ac:dyDescent="0.15">
      <c r="A114" s="4"/>
      <c r="B114" s="1250"/>
      <c r="C114" s="257">
        <f>'3a'!E140</f>
        <v>0</v>
      </c>
      <c r="D114" s="280"/>
      <c r="E114" s="257">
        <f>'3a'!G140</f>
        <v>0</v>
      </c>
      <c r="F114" s="257">
        <f>'3a'!H140</f>
        <v>0</v>
      </c>
      <c r="G114" s="1983"/>
      <c r="H114" s="1983"/>
      <c r="I114" s="1995"/>
      <c r="J114" s="31"/>
      <c r="K114" s="1854"/>
      <c r="L114" s="4"/>
      <c r="M114" s="4"/>
      <c r="N114" s="4"/>
      <c r="O114" s="4"/>
      <c r="P114" s="4"/>
      <c r="Q114" s="4"/>
      <c r="R114" s="4"/>
      <c r="S114" s="4"/>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row>
    <row r="115" spans="1:54" ht="16" x14ac:dyDescent="0.2">
      <c r="A115" s="4"/>
      <c r="B115" s="1250"/>
      <c r="C115" s="1973" t="str">
        <f>'3a'!E141</f>
        <v>Mobiliario y enseres</v>
      </c>
      <c r="D115" s="1978"/>
      <c r="E115" s="267">
        <f>'3a'!G141</f>
        <v>0</v>
      </c>
      <c r="F115" s="1971"/>
      <c r="G115" s="1986"/>
      <c r="H115" s="1986"/>
      <c r="I115" s="1998"/>
      <c r="J115" s="31"/>
      <c r="K115" s="1854"/>
      <c r="L115" s="4"/>
      <c r="M115" s="4"/>
      <c r="N115" s="4"/>
      <c r="O115" s="4"/>
      <c r="P115" s="4"/>
      <c r="Q115" s="4"/>
      <c r="R115" s="4"/>
      <c r="S115" s="4"/>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row>
    <row r="116" spans="1:54" ht="14" x14ac:dyDescent="0.15">
      <c r="A116" s="4"/>
      <c r="B116" s="1250"/>
      <c r="C116" s="257" t="str">
        <f>'3a'!E142</f>
        <v>Mobiliario oficinas</v>
      </c>
      <c r="D116" s="280"/>
      <c r="E116" s="257">
        <f>'3a'!G142</f>
        <v>0</v>
      </c>
      <c r="F116" s="257" t="str">
        <f>'3a'!H142</f>
        <v>CASH</v>
      </c>
      <c r="G116" s="1983"/>
      <c r="H116" s="1983"/>
      <c r="I116" s="1995"/>
      <c r="J116" s="31"/>
      <c r="K116" s="1854"/>
      <c r="L116" s="4"/>
      <c r="M116" s="4"/>
      <c r="N116" s="4"/>
      <c r="O116" s="4"/>
      <c r="P116" s="4"/>
      <c r="Q116" s="4"/>
      <c r="R116" s="4"/>
      <c r="S116" s="4"/>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row>
    <row r="117" spans="1:54" ht="14" x14ac:dyDescent="0.15">
      <c r="A117" s="4"/>
      <c r="B117" s="1250"/>
      <c r="C117" s="257" t="str">
        <f>'3a'!E143</f>
        <v>Almacenes</v>
      </c>
      <c r="D117" s="280"/>
      <c r="E117" s="257">
        <f>'3a'!G143</f>
        <v>0</v>
      </c>
      <c r="F117" s="257">
        <f>'3a'!H143</f>
        <v>0</v>
      </c>
      <c r="G117" s="1983"/>
      <c r="H117" s="1983"/>
      <c r="I117" s="1995"/>
      <c r="J117" s="31"/>
      <c r="K117" s="1854"/>
      <c r="L117" s="4"/>
      <c r="M117" s="4"/>
      <c r="N117" s="4"/>
      <c r="O117" s="4"/>
      <c r="P117" s="4"/>
      <c r="Q117" s="4"/>
      <c r="R117" s="4"/>
      <c r="S117" s="4"/>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row>
    <row r="118" spans="1:54" ht="14" x14ac:dyDescent="0.15">
      <c r="A118" s="4"/>
      <c r="B118" s="1250"/>
      <c r="C118" s="257">
        <f>'3a'!E144</f>
        <v>0</v>
      </c>
      <c r="D118" s="280"/>
      <c r="E118" s="257">
        <f>'3a'!G144</f>
        <v>0</v>
      </c>
      <c r="F118" s="257">
        <f>'3a'!H144</f>
        <v>0</v>
      </c>
      <c r="G118" s="1982"/>
      <c r="H118" s="1982"/>
      <c r="I118" s="1994"/>
      <c r="J118" s="31"/>
      <c r="K118" s="1854"/>
      <c r="L118" s="4"/>
      <c r="M118" s="4"/>
      <c r="N118" s="4"/>
      <c r="O118" s="4"/>
      <c r="P118" s="4"/>
      <c r="Q118" s="4"/>
      <c r="R118" s="4"/>
      <c r="S118" s="4"/>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row>
    <row r="119" spans="1:54" ht="14" x14ac:dyDescent="0.15">
      <c r="A119" s="4"/>
      <c r="B119" s="1250"/>
      <c r="C119" s="257">
        <f>'3a'!E145</f>
        <v>0</v>
      </c>
      <c r="D119" s="280"/>
      <c r="E119" s="257">
        <f>'3a'!G145</f>
        <v>0</v>
      </c>
      <c r="F119" s="257">
        <f>'3a'!H145</f>
        <v>0</v>
      </c>
      <c r="G119" s="1982"/>
      <c r="H119" s="1982"/>
      <c r="I119" s="1994"/>
      <c r="J119" s="31"/>
      <c r="K119" s="1854"/>
      <c r="L119" s="4"/>
      <c r="M119" s="4"/>
      <c r="N119" s="4"/>
      <c r="O119" s="4"/>
      <c r="P119" s="4"/>
      <c r="Q119" s="4"/>
      <c r="R119" s="4"/>
      <c r="S119" s="4"/>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row>
    <row r="120" spans="1:54" ht="14" x14ac:dyDescent="0.15">
      <c r="A120" s="4"/>
      <c r="B120" s="1250"/>
      <c r="C120" s="257">
        <f>'3a'!E146</f>
        <v>0</v>
      </c>
      <c r="D120" s="280"/>
      <c r="E120" s="257">
        <f>'3a'!G146</f>
        <v>0</v>
      </c>
      <c r="F120" s="257">
        <f>'3a'!H146</f>
        <v>0</v>
      </c>
      <c r="G120" s="1982"/>
      <c r="H120" s="1982"/>
      <c r="I120" s="1994"/>
      <c r="J120" s="31"/>
      <c r="K120" s="1854"/>
      <c r="L120" s="4"/>
      <c r="M120" s="4"/>
      <c r="N120" s="4"/>
      <c r="O120" s="4"/>
      <c r="P120" s="4"/>
      <c r="Q120" s="4"/>
      <c r="R120" s="4"/>
      <c r="S120" s="4"/>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row>
    <row r="121" spans="1:54" ht="14" x14ac:dyDescent="0.15">
      <c r="A121" s="4"/>
      <c r="B121" s="1250"/>
      <c r="C121" s="257">
        <f>'3a'!E147</f>
        <v>0</v>
      </c>
      <c r="D121" s="280"/>
      <c r="E121" s="257">
        <f>'3a'!G147</f>
        <v>0</v>
      </c>
      <c r="F121" s="257">
        <f>'3a'!H147</f>
        <v>0</v>
      </c>
      <c r="G121" s="1983"/>
      <c r="H121" s="1983"/>
      <c r="I121" s="1995"/>
      <c r="J121" s="31"/>
      <c r="K121" s="1854"/>
      <c r="L121" s="4"/>
      <c r="M121" s="4"/>
      <c r="N121" s="4"/>
      <c r="O121" s="4"/>
      <c r="P121" s="4"/>
      <c r="Q121" s="4"/>
      <c r="R121" s="4"/>
      <c r="S121" s="4"/>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row>
    <row r="122" spans="1:54" ht="16" x14ac:dyDescent="0.2">
      <c r="A122" s="4"/>
      <c r="B122" s="1250"/>
      <c r="C122" s="1973" t="str">
        <f>'3a'!E148</f>
        <v>Equipos informáticos</v>
      </c>
      <c r="D122" s="1978"/>
      <c r="E122" s="267">
        <f>'3a'!G148</f>
        <v>2500</v>
      </c>
      <c r="F122" s="1971"/>
      <c r="G122" s="1986"/>
      <c r="H122" s="1986"/>
      <c r="I122" s="1998"/>
      <c r="J122" s="31"/>
      <c r="K122" s="1854"/>
      <c r="L122" s="4"/>
      <c r="M122" s="4"/>
      <c r="N122" s="4"/>
      <c r="O122" s="4"/>
      <c r="P122" s="4"/>
      <c r="Q122" s="4"/>
      <c r="R122" s="4"/>
      <c r="S122" s="4"/>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row>
    <row r="123" spans="1:54" ht="14" x14ac:dyDescent="0.15">
      <c r="A123" s="4"/>
      <c r="B123" s="1250"/>
      <c r="C123" s="257" t="str">
        <f>'3a'!E149</f>
        <v>Ordenadores</v>
      </c>
      <c r="D123" s="280"/>
      <c r="E123" s="257">
        <f>'3a'!G149</f>
        <v>2500</v>
      </c>
      <c r="F123" s="257" t="str">
        <f>'3a'!H149</f>
        <v>CASH</v>
      </c>
      <c r="G123" s="1983"/>
      <c r="H123" s="1983"/>
      <c r="I123" s="1995"/>
      <c r="J123" s="31"/>
      <c r="K123" s="1854"/>
      <c r="L123" s="4"/>
      <c r="M123" s="4"/>
      <c r="N123" s="4"/>
      <c r="O123" s="4"/>
      <c r="P123" s="4"/>
      <c r="Q123" s="4"/>
      <c r="R123" s="4"/>
      <c r="S123" s="4"/>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row>
    <row r="124" spans="1:54" ht="14" x14ac:dyDescent="0.15">
      <c r="A124" s="4"/>
      <c r="B124" s="1250"/>
      <c r="C124" s="257" t="str">
        <f>'3a'!E150</f>
        <v>Otros equipos</v>
      </c>
      <c r="D124" s="280"/>
      <c r="E124" s="257">
        <f>'3a'!G150</f>
        <v>0</v>
      </c>
      <c r="F124" s="257">
        <f>'3a'!H150</f>
        <v>0</v>
      </c>
      <c r="G124" s="1983"/>
      <c r="H124" s="1983"/>
      <c r="I124" s="1995"/>
      <c r="J124" s="31"/>
      <c r="K124" s="1854"/>
      <c r="L124" s="4"/>
      <c r="M124" s="4"/>
      <c r="N124" s="4"/>
      <c r="O124" s="4"/>
      <c r="P124" s="4"/>
      <c r="Q124" s="4"/>
      <c r="R124" s="4"/>
      <c r="S124" s="4"/>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row>
    <row r="125" spans="1:54" ht="14" x14ac:dyDescent="0.15">
      <c r="A125" s="4"/>
      <c r="B125" s="1250"/>
      <c r="C125" s="257">
        <f>'3a'!E151</f>
        <v>0</v>
      </c>
      <c r="D125" s="280"/>
      <c r="E125" s="257">
        <f>'3a'!G151</f>
        <v>0</v>
      </c>
      <c r="F125" s="257">
        <f>'3a'!H151</f>
        <v>0</v>
      </c>
      <c r="G125" s="1983"/>
      <c r="H125" s="1983"/>
      <c r="I125" s="1995"/>
      <c r="J125" s="31"/>
      <c r="K125" s="1854"/>
      <c r="L125" s="4"/>
      <c r="M125" s="4"/>
      <c r="N125" s="4"/>
      <c r="O125" s="4"/>
      <c r="P125" s="4"/>
      <c r="Q125" s="4"/>
      <c r="R125" s="4"/>
      <c r="S125" s="4"/>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row>
    <row r="126" spans="1:54" ht="14" x14ac:dyDescent="0.15">
      <c r="A126" s="4"/>
      <c r="B126" s="1250"/>
      <c r="C126" s="257">
        <f>'3a'!E152</f>
        <v>0</v>
      </c>
      <c r="D126" s="280"/>
      <c r="E126" s="257">
        <f>'3a'!G152</f>
        <v>0</v>
      </c>
      <c r="F126" s="257">
        <f>'3a'!H152</f>
        <v>0</v>
      </c>
      <c r="G126" s="1983"/>
      <c r="H126" s="1983"/>
      <c r="I126" s="1995"/>
      <c r="J126" s="31"/>
      <c r="K126" s="1854"/>
      <c r="L126" s="4"/>
      <c r="M126" s="4"/>
      <c r="N126" s="4"/>
      <c r="O126" s="4"/>
      <c r="P126" s="4"/>
      <c r="Q126" s="4"/>
      <c r="R126" s="4"/>
      <c r="S126" s="4"/>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row>
    <row r="127" spans="1:54" ht="14" x14ac:dyDescent="0.15">
      <c r="A127" s="4"/>
      <c r="B127" s="1250"/>
      <c r="C127" s="257">
        <f>'3a'!E153</f>
        <v>0</v>
      </c>
      <c r="D127" s="280"/>
      <c r="E127" s="257">
        <f>'3a'!G153</f>
        <v>0</v>
      </c>
      <c r="F127" s="257">
        <f>'3a'!H153</f>
        <v>0</v>
      </c>
      <c r="G127" s="1982"/>
      <c r="H127" s="1982"/>
      <c r="I127" s="1994"/>
      <c r="J127" s="31"/>
      <c r="K127" s="1854"/>
      <c r="L127" s="4"/>
      <c r="M127" s="4"/>
      <c r="N127" s="4"/>
      <c r="O127" s="4"/>
      <c r="P127" s="4"/>
      <c r="Q127" s="4"/>
      <c r="R127" s="4"/>
      <c r="S127" s="4"/>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row>
    <row r="128" spans="1:54" ht="14" x14ac:dyDescent="0.15">
      <c r="A128" s="4"/>
      <c r="B128" s="1250"/>
      <c r="C128" s="257">
        <f>'3a'!E154</f>
        <v>0</v>
      </c>
      <c r="D128" s="280"/>
      <c r="E128" s="257">
        <f>'3a'!G154</f>
        <v>0</v>
      </c>
      <c r="F128" s="257">
        <f>'3a'!H154</f>
        <v>0</v>
      </c>
      <c r="G128" s="1982"/>
      <c r="H128" s="1982"/>
      <c r="I128" s="1994"/>
      <c r="J128" s="31"/>
      <c r="K128" s="1854"/>
      <c r="L128" s="4"/>
      <c r="M128" s="4"/>
      <c r="N128" s="4"/>
      <c r="O128" s="4"/>
      <c r="P128" s="4"/>
      <c r="Q128" s="4"/>
      <c r="R128" s="4"/>
      <c r="S128" s="4"/>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row>
    <row r="129" spans="1:54" ht="16" x14ac:dyDescent="0.2">
      <c r="A129" s="4"/>
      <c r="B129" s="1250"/>
      <c r="C129" s="1973" t="str">
        <f>'3a'!E155</f>
        <v>Inmovilizado inmaterial</v>
      </c>
      <c r="D129" s="1978"/>
      <c r="E129" s="267">
        <f>'3a'!G155</f>
        <v>20000</v>
      </c>
      <c r="F129" s="1971"/>
      <c r="G129" s="1986"/>
      <c r="H129" s="1986"/>
      <c r="I129" s="1998"/>
      <c r="J129" s="31"/>
      <c r="K129" s="1854"/>
      <c r="L129" s="4"/>
      <c r="M129" s="4"/>
      <c r="N129" s="4"/>
      <c r="O129" s="4"/>
      <c r="P129" s="4"/>
      <c r="Q129" s="4"/>
      <c r="R129" s="4"/>
      <c r="S129" s="4"/>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row>
    <row r="130" spans="1:54" ht="14" x14ac:dyDescent="0.15">
      <c r="A130" s="4"/>
      <c r="B130" s="1250"/>
      <c r="C130" s="257" t="str">
        <f>'3a'!E156</f>
        <v>Licencias-Desarrollo del programa</v>
      </c>
      <c r="D130" s="280"/>
      <c r="E130" s="257">
        <f>'3a'!G156</f>
        <v>20000</v>
      </c>
      <c r="F130" s="257">
        <f>'3a'!H156</f>
        <v>0</v>
      </c>
      <c r="G130" s="1984"/>
      <c r="H130" s="1984"/>
      <c r="I130" s="1996"/>
      <c r="J130" s="31"/>
      <c r="K130" s="1854"/>
      <c r="L130" s="4"/>
      <c r="M130" s="4"/>
      <c r="N130" s="4"/>
      <c r="O130" s="4"/>
      <c r="P130" s="4"/>
      <c r="Q130" s="4"/>
      <c r="R130" s="4"/>
      <c r="S130" s="4"/>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row>
    <row r="131" spans="1:54" ht="14" x14ac:dyDescent="0.15">
      <c r="A131" s="4"/>
      <c r="B131" s="1250"/>
      <c r="C131" s="257">
        <f>'3a'!E157</f>
        <v>0</v>
      </c>
      <c r="D131" s="280"/>
      <c r="E131" s="257">
        <f>'3a'!G157</f>
        <v>0</v>
      </c>
      <c r="F131" s="257">
        <f>'3a'!H157</f>
        <v>0</v>
      </c>
      <c r="G131" s="1984"/>
      <c r="H131" s="1984"/>
      <c r="I131" s="1996"/>
      <c r="J131" s="31"/>
      <c r="K131" s="1854"/>
      <c r="L131" s="4"/>
      <c r="M131" s="4"/>
      <c r="N131" s="4"/>
      <c r="O131" s="4"/>
      <c r="P131" s="4"/>
      <c r="Q131" s="4"/>
      <c r="R131" s="4"/>
      <c r="S131" s="4"/>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row>
    <row r="132" spans="1:54" ht="14" x14ac:dyDescent="0.15">
      <c r="A132" s="4"/>
      <c r="B132" s="1250"/>
      <c r="C132" s="257">
        <f>'3a'!E158</f>
        <v>0</v>
      </c>
      <c r="D132" s="280"/>
      <c r="E132" s="257">
        <f>'3a'!G158</f>
        <v>0</v>
      </c>
      <c r="F132" s="257">
        <f>'3a'!H158</f>
        <v>0</v>
      </c>
      <c r="G132" s="1984"/>
      <c r="H132" s="1984"/>
      <c r="I132" s="1996"/>
      <c r="J132" s="31"/>
      <c r="K132" s="1854"/>
      <c r="L132" s="4"/>
      <c r="M132" s="4"/>
      <c r="N132" s="4"/>
      <c r="O132" s="4"/>
      <c r="P132" s="4"/>
      <c r="Q132" s="4"/>
      <c r="R132" s="4"/>
      <c r="S132" s="4"/>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row>
    <row r="133" spans="1:54" ht="14" x14ac:dyDescent="0.15">
      <c r="A133" s="4"/>
      <c r="B133" s="1250"/>
      <c r="C133" s="257">
        <f>'3a'!E159</f>
        <v>0</v>
      </c>
      <c r="D133" s="280"/>
      <c r="E133" s="257">
        <f>'3a'!G159</f>
        <v>0</v>
      </c>
      <c r="F133" s="257">
        <f>'3a'!H159</f>
        <v>0</v>
      </c>
      <c r="G133" s="1984"/>
      <c r="H133" s="1984"/>
      <c r="I133" s="1996"/>
      <c r="J133" s="31"/>
      <c r="K133" s="1854"/>
      <c r="L133" s="4"/>
      <c r="M133" s="4"/>
      <c r="N133" s="4"/>
      <c r="O133" s="4"/>
      <c r="P133" s="4"/>
      <c r="Q133" s="4"/>
      <c r="R133" s="4"/>
      <c r="S133" s="4"/>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row>
    <row r="134" spans="1:54" ht="14" x14ac:dyDescent="0.15">
      <c r="A134" s="4"/>
      <c r="B134" s="1250"/>
      <c r="C134" s="257">
        <f>'3a'!E160</f>
        <v>0</v>
      </c>
      <c r="D134" s="280"/>
      <c r="E134" s="257">
        <f>'3a'!G160</f>
        <v>0</v>
      </c>
      <c r="F134" s="257">
        <f>'3a'!H160</f>
        <v>0</v>
      </c>
      <c r="G134" s="1984"/>
      <c r="H134" s="1984"/>
      <c r="I134" s="1996"/>
      <c r="J134" s="31"/>
      <c r="K134" s="1854"/>
      <c r="L134" s="4"/>
      <c r="M134" s="4"/>
      <c r="N134" s="4"/>
      <c r="O134" s="4"/>
      <c r="P134" s="4"/>
      <c r="Q134" s="4"/>
      <c r="R134" s="4"/>
      <c r="S134" s="4"/>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row>
    <row r="135" spans="1:54" ht="14" x14ac:dyDescent="0.15">
      <c r="A135" s="4"/>
      <c r="B135" s="1250"/>
      <c r="C135" s="257">
        <f>'3a'!E161</f>
        <v>0</v>
      </c>
      <c r="D135" s="280"/>
      <c r="E135" s="257">
        <f>'3a'!G161</f>
        <v>0</v>
      </c>
      <c r="F135" s="257">
        <f>'3a'!H161</f>
        <v>0</v>
      </c>
      <c r="G135" s="1984"/>
      <c r="H135" s="1984"/>
      <c r="I135" s="1996"/>
      <c r="J135" s="31"/>
      <c r="K135" s="1854"/>
      <c r="L135" s="4"/>
      <c r="M135" s="4"/>
      <c r="N135" s="4"/>
      <c r="O135" s="4"/>
      <c r="P135" s="4"/>
      <c r="Q135" s="4"/>
      <c r="R135" s="4"/>
      <c r="S135" s="4"/>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row>
    <row r="136" spans="1:54" ht="14" x14ac:dyDescent="0.15">
      <c r="A136" s="4"/>
      <c r="B136" s="1250"/>
      <c r="C136" s="257">
        <f>'3a'!E162</f>
        <v>0</v>
      </c>
      <c r="D136" s="280"/>
      <c r="E136" s="257">
        <f>'3a'!G162</f>
        <v>0</v>
      </c>
      <c r="F136" s="257">
        <f>'3a'!H162</f>
        <v>0</v>
      </c>
      <c r="G136" s="1984"/>
      <c r="H136" s="1984"/>
      <c r="I136" s="1996"/>
      <c r="J136" s="31"/>
      <c r="K136" s="1854"/>
      <c r="L136" s="4"/>
      <c r="M136" s="4"/>
      <c r="N136" s="4"/>
      <c r="O136" s="4"/>
      <c r="P136" s="4"/>
      <c r="Q136" s="4"/>
      <c r="R136" s="4"/>
      <c r="S136" s="4"/>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row>
    <row r="137" spans="1:54" ht="14" x14ac:dyDescent="0.15">
      <c r="A137" s="4"/>
      <c r="B137" s="1250"/>
      <c r="C137" s="257"/>
      <c r="D137" s="280"/>
      <c r="E137" s="257"/>
      <c r="F137" s="257"/>
      <c r="G137" s="1984"/>
      <c r="H137" s="1984"/>
      <c r="I137" s="1996"/>
      <c r="J137" s="31"/>
      <c r="K137" s="1854"/>
      <c r="L137" s="4"/>
      <c r="M137" s="4"/>
      <c r="N137" s="4"/>
      <c r="O137" s="4"/>
      <c r="P137" s="4"/>
      <c r="Q137" s="4"/>
      <c r="R137" s="4"/>
      <c r="S137" s="4"/>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row>
    <row r="138" spans="1:54" ht="16" x14ac:dyDescent="0.2">
      <c r="A138" s="4"/>
      <c r="B138" s="1250"/>
      <c r="C138" s="1973" t="s">
        <v>704</v>
      </c>
      <c r="D138" s="1978"/>
      <c r="E138" s="267">
        <f>+E129+E122+E115+E108+E101+E94+E87</f>
        <v>22500</v>
      </c>
      <c r="F138" s="27"/>
      <c r="G138" s="1987"/>
      <c r="H138" s="1987"/>
      <c r="I138" s="1999"/>
      <c r="J138" s="31"/>
      <c r="K138" s="1854"/>
      <c r="L138" s="4"/>
      <c r="M138" s="4"/>
      <c r="N138" s="4"/>
      <c r="O138" s="4"/>
      <c r="P138" s="4"/>
      <c r="Q138" s="4"/>
      <c r="R138" s="4"/>
      <c r="S138" s="4"/>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row>
    <row r="139" spans="1:54" ht="24.75" customHeight="1" x14ac:dyDescent="0.15">
      <c r="A139" s="4"/>
      <c r="B139" s="1314"/>
      <c r="C139" s="1979"/>
      <c r="D139" s="1979"/>
      <c r="E139" s="1860"/>
      <c r="F139" s="1860"/>
      <c r="G139" s="1860"/>
      <c r="H139" s="1860"/>
      <c r="I139" s="1976"/>
      <c r="J139" s="1860"/>
      <c r="K139" s="1976"/>
      <c r="L139" s="4"/>
      <c r="M139" s="4"/>
      <c r="N139" s="4"/>
      <c r="O139" s="4"/>
      <c r="P139" s="4"/>
      <c r="Q139" s="4"/>
      <c r="R139" s="4"/>
      <c r="S139" s="4"/>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row>
    <row r="140" spans="1:54" ht="24.75" customHeight="1" x14ac:dyDescent="0.15">
      <c r="A140" s="19">
        <v>2</v>
      </c>
      <c r="B140" s="1311"/>
      <c r="C140" s="1294"/>
      <c r="D140" s="1294"/>
      <c r="E140" s="1294"/>
      <c r="F140" s="1294"/>
      <c r="G140" s="1294"/>
      <c r="H140" s="1294"/>
      <c r="I140" s="1295"/>
      <c r="J140" s="1294"/>
      <c r="K140" s="1295"/>
      <c r="L140" s="4"/>
      <c r="M140" s="4"/>
      <c r="N140" s="4"/>
      <c r="O140" s="4"/>
      <c r="P140" s="4"/>
      <c r="Q140" s="4"/>
      <c r="R140" s="4"/>
      <c r="S140" s="4"/>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row>
    <row r="141" spans="1:54" ht="20" x14ac:dyDescent="0.2">
      <c r="A141" s="4"/>
      <c r="B141" s="1250"/>
      <c r="C141" s="1980" t="str">
        <f>$B$2</f>
        <v>CAED GESTION</v>
      </c>
      <c r="D141" s="1981" t="s">
        <v>703</v>
      </c>
      <c r="E141" s="1980"/>
      <c r="F141" s="1858"/>
      <c r="G141" s="1981"/>
      <c r="H141" s="1981"/>
      <c r="I141" s="1992"/>
      <c r="J141" s="1975"/>
      <c r="K141" s="1859"/>
      <c r="L141" s="4"/>
      <c r="M141" s="4"/>
      <c r="N141" s="4"/>
      <c r="O141" s="4"/>
      <c r="P141" s="4"/>
      <c r="Q141" s="4"/>
      <c r="R141" s="4"/>
      <c r="S141" s="4"/>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row>
    <row r="142" spans="1:54" ht="18.75" customHeight="1" x14ac:dyDescent="0.15">
      <c r="A142" s="4"/>
      <c r="B142" s="1250"/>
      <c r="C142" s="22"/>
      <c r="D142" s="22"/>
      <c r="E142" s="22"/>
      <c r="F142" s="22"/>
      <c r="G142" s="22"/>
      <c r="H142" s="22"/>
      <c r="I142" s="1297"/>
      <c r="J142" s="22"/>
      <c r="K142" s="1297"/>
      <c r="L142" s="4"/>
      <c r="M142" s="4"/>
      <c r="N142" s="4"/>
      <c r="O142" s="4"/>
      <c r="P142" s="4"/>
      <c r="Q142" s="4"/>
      <c r="R142" s="4"/>
      <c r="S142" s="4"/>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row>
    <row r="143" spans="1:54" ht="16" x14ac:dyDescent="0.2">
      <c r="A143" s="4"/>
      <c r="B143" s="1250"/>
      <c r="C143" s="1973" t="s">
        <v>706</v>
      </c>
      <c r="D143" s="1973"/>
      <c r="E143" s="1973" t="s">
        <v>707</v>
      </c>
      <c r="F143" s="1973"/>
      <c r="G143" s="1973" t="s">
        <v>1252</v>
      </c>
      <c r="H143" s="1973"/>
      <c r="I143" s="2000"/>
      <c r="J143" s="31"/>
      <c r="K143" s="1854"/>
      <c r="L143" s="4"/>
      <c r="M143" s="4"/>
      <c r="N143" s="4"/>
      <c r="O143" s="4"/>
      <c r="P143" s="4"/>
      <c r="Q143" s="4"/>
      <c r="R143" s="4"/>
      <c r="S143" s="4"/>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row>
    <row r="144" spans="1:54" ht="14" x14ac:dyDescent="0.15">
      <c r="A144" s="4"/>
      <c r="B144" s="1250"/>
      <c r="C144" s="257"/>
      <c r="D144" s="264"/>
      <c r="E144" s="31"/>
      <c r="F144" s="2"/>
      <c r="G144" s="257"/>
      <c r="H144" s="1982"/>
      <c r="I144" s="1994"/>
      <c r="J144" s="31"/>
      <c r="K144" s="1854"/>
      <c r="L144" s="4"/>
      <c r="M144" s="4"/>
      <c r="N144" s="4"/>
      <c r="O144" s="4"/>
      <c r="P144" s="4"/>
      <c r="Q144" s="4"/>
      <c r="R144" s="4"/>
      <c r="S144" s="4"/>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row>
    <row r="145" spans="1:54" ht="14" x14ac:dyDescent="0.15">
      <c r="A145" s="4"/>
      <c r="B145" s="1250"/>
      <c r="C145" s="257" t="str">
        <f>'3b'!D25</f>
        <v>Socio Fundador</v>
      </c>
      <c r="D145" s="280"/>
      <c r="E145" s="257">
        <f>'3b'!F25</f>
        <v>60000</v>
      </c>
      <c r="F145" s="2"/>
      <c r="G145" s="1988">
        <f>'3b'!G25</f>
        <v>1</v>
      </c>
      <c r="H145" s="1983"/>
      <c r="I145" s="1995"/>
      <c r="J145" s="31"/>
      <c r="K145" s="1854"/>
      <c r="L145" s="4"/>
      <c r="M145" s="4"/>
      <c r="N145" s="4"/>
      <c r="O145" s="4"/>
      <c r="P145" s="4"/>
      <c r="Q145" s="4"/>
      <c r="R145" s="4"/>
      <c r="S145" s="4"/>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row>
    <row r="146" spans="1:54" ht="14" x14ac:dyDescent="0.15">
      <c r="A146" s="4"/>
      <c r="B146" s="1250"/>
      <c r="C146" s="257">
        <f>'3b'!D26</f>
        <v>0</v>
      </c>
      <c r="D146" s="280"/>
      <c r="E146" s="257">
        <f>'3b'!F26</f>
        <v>0</v>
      </c>
      <c r="F146" s="2"/>
      <c r="G146" s="1988">
        <f>'3b'!G26</f>
        <v>0</v>
      </c>
      <c r="H146" s="1983"/>
      <c r="I146" s="1995"/>
      <c r="J146" s="31"/>
      <c r="K146" s="1854"/>
      <c r="L146" s="4"/>
      <c r="M146" s="4"/>
      <c r="N146" s="4"/>
      <c r="O146" s="4"/>
      <c r="P146" s="4"/>
      <c r="Q146" s="4"/>
      <c r="R146" s="4"/>
      <c r="S146" s="4"/>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row>
    <row r="147" spans="1:54" ht="14" x14ac:dyDescent="0.15">
      <c r="A147" s="4"/>
      <c r="B147" s="1250"/>
      <c r="C147" s="257">
        <f>'3b'!D27</f>
        <v>0</v>
      </c>
      <c r="D147" s="280"/>
      <c r="E147" s="257">
        <f>'3b'!F27</f>
        <v>0</v>
      </c>
      <c r="F147" s="2"/>
      <c r="G147" s="1988">
        <f>'3b'!G27</f>
        <v>0</v>
      </c>
      <c r="H147" s="1983"/>
      <c r="I147" s="1995"/>
      <c r="J147" s="31"/>
      <c r="K147" s="1854"/>
      <c r="L147" s="4"/>
      <c r="M147" s="4"/>
      <c r="N147" s="4"/>
      <c r="O147" s="4"/>
      <c r="P147" s="4"/>
      <c r="Q147" s="4"/>
      <c r="R147" s="4"/>
      <c r="S147" s="4"/>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row>
    <row r="148" spans="1:54" ht="14" x14ac:dyDescent="0.15">
      <c r="A148" s="4"/>
      <c r="B148" s="1250"/>
      <c r="C148" s="257">
        <f>'3b'!D28</f>
        <v>0</v>
      </c>
      <c r="D148" s="280"/>
      <c r="E148" s="257">
        <f>'3b'!F28</f>
        <v>0</v>
      </c>
      <c r="F148" s="2"/>
      <c r="G148" s="1988">
        <f>'3b'!G28</f>
        <v>0</v>
      </c>
      <c r="H148" s="1983"/>
      <c r="I148" s="1995"/>
      <c r="J148" s="31"/>
      <c r="K148" s="1854"/>
      <c r="L148" s="4"/>
      <c r="M148" s="4"/>
      <c r="N148" s="4"/>
      <c r="O148" s="4"/>
      <c r="P148" s="4"/>
      <c r="Q148" s="4"/>
      <c r="R148" s="4"/>
      <c r="S148" s="4"/>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row>
    <row r="149" spans="1:54" ht="14" x14ac:dyDescent="0.15">
      <c r="A149" s="4"/>
      <c r="B149" s="1250"/>
      <c r="C149" s="257">
        <f>'3b'!D29</f>
        <v>0</v>
      </c>
      <c r="D149" s="280"/>
      <c r="E149" s="257">
        <f>'3b'!F29</f>
        <v>0</v>
      </c>
      <c r="F149" s="2"/>
      <c r="G149" s="1988">
        <f>'3b'!G29</f>
        <v>0</v>
      </c>
      <c r="H149" s="1983"/>
      <c r="I149" s="1995"/>
      <c r="J149" s="31"/>
      <c r="K149" s="1854"/>
      <c r="L149" s="4"/>
      <c r="M149" s="4"/>
      <c r="N149" s="4"/>
      <c r="O149" s="4"/>
      <c r="P149" s="4"/>
      <c r="Q149" s="4"/>
      <c r="R149" s="4"/>
      <c r="S149" s="4"/>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row>
    <row r="150" spans="1:54" ht="14" x14ac:dyDescent="0.15">
      <c r="A150" s="4"/>
      <c r="B150" s="1250"/>
      <c r="C150" s="257">
        <f>'3b'!D30</f>
        <v>0</v>
      </c>
      <c r="D150" s="280"/>
      <c r="E150" s="257">
        <f>'3b'!F30</f>
        <v>0</v>
      </c>
      <c r="F150" s="2"/>
      <c r="G150" s="1988">
        <f>'3b'!G30</f>
        <v>0</v>
      </c>
      <c r="H150" s="1983"/>
      <c r="I150" s="1995"/>
      <c r="J150" s="31"/>
      <c r="K150" s="1854"/>
      <c r="L150" s="4"/>
      <c r="M150" s="4"/>
      <c r="N150" s="4"/>
      <c r="O150" s="4"/>
      <c r="P150" s="4"/>
      <c r="Q150" s="4"/>
      <c r="R150" s="4"/>
      <c r="S150" s="4"/>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row>
    <row r="151" spans="1:54" ht="14" x14ac:dyDescent="0.15">
      <c r="A151" s="4"/>
      <c r="B151" s="1250"/>
      <c r="C151" s="257">
        <f>'3b'!D31</f>
        <v>0</v>
      </c>
      <c r="D151" s="280"/>
      <c r="E151" s="257">
        <f>'3b'!F31</f>
        <v>0</v>
      </c>
      <c r="F151" s="2"/>
      <c r="G151" s="1988">
        <f>'3b'!G31</f>
        <v>0</v>
      </c>
      <c r="H151" s="1982"/>
      <c r="I151" s="1994"/>
      <c r="J151" s="31"/>
      <c r="K151" s="1854"/>
      <c r="L151" s="4"/>
      <c r="M151" s="4"/>
      <c r="N151" s="4"/>
      <c r="O151" s="4"/>
      <c r="P151" s="4"/>
      <c r="Q151" s="4"/>
      <c r="R151" s="4"/>
      <c r="S151" s="4"/>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row>
    <row r="152" spans="1:54" ht="14" x14ac:dyDescent="0.15">
      <c r="A152" s="4"/>
      <c r="B152" s="1250"/>
      <c r="C152" s="257">
        <f>'3b'!D32</f>
        <v>0</v>
      </c>
      <c r="D152" s="280"/>
      <c r="E152" s="257">
        <f>'3b'!F32</f>
        <v>0</v>
      </c>
      <c r="F152" s="2"/>
      <c r="G152" s="1988">
        <f>'3b'!G32</f>
        <v>0</v>
      </c>
      <c r="H152" s="1983"/>
      <c r="I152" s="1995"/>
      <c r="J152" s="31"/>
      <c r="K152" s="1854"/>
      <c r="L152" s="4"/>
      <c r="M152" s="4"/>
      <c r="N152" s="4"/>
      <c r="O152" s="4"/>
      <c r="P152" s="4"/>
      <c r="Q152" s="4"/>
      <c r="R152" s="4"/>
      <c r="S152" s="4"/>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row>
    <row r="153" spans="1:54" ht="14" x14ac:dyDescent="0.15">
      <c r="A153" s="4"/>
      <c r="B153" s="1250"/>
      <c r="C153" s="257">
        <f>'3b'!D33</f>
        <v>0</v>
      </c>
      <c r="D153" s="280"/>
      <c r="E153" s="257">
        <f>'3b'!F33</f>
        <v>0</v>
      </c>
      <c r="F153" s="2"/>
      <c r="G153" s="1988">
        <f>'3b'!G33</f>
        <v>0</v>
      </c>
      <c r="H153" s="1982"/>
      <c r="I153" s="1994"/>
      <c r="J153" s="31"/>
      <c r="K153" s="1854"/>
      <c r="L153" s="4"/>
      <c r="M153" s="4"/>
      <c r="N153" s="4"/>
      <c r="O153" s="4"/>
      <c r="P153" s="4"/>
      <c r="Q153" s="4"/>
      <c r="R153" s="4"/>
      <c r="S153" s="4"/>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row>
    <row r="154" spans="1:54" ht="14" x14ac:dyDescent="0.15">
      <c r="A154" s="4"/>
      <c r="B154" s="1250"/>
      <c r="C154" s="257">
        <f>'3b'!D34</f>
        <v>0</v>
      </c>
      <c r="D154" s="280"/>
      <c r="E154" s="257">
        <f>'3b'!F34</f>
        <v>0</v>
      </c>
      <c r="F154" s="2"/>
      <c r="G154" s="1988">
        <f>'3b'!G34</f>
        <v>0</v>
      </c>
      <c r="H154" s="1983"/>
      <c r="I154" s="1995"/>
      <c r="J154" s="31"/>
      <c r="K154" s="1854"/>
      <c r="L154" s="4"/>
      <c r="M154" s="4"/>
      <c r="N154" s="4"/>
      <c r="O154" s="4"/>
      <c r="P154" s="4"/>
      <c r="Q154" s="4"/>
      <c r="R154" s="4"/>
      <c r="S154" s="4"/>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row>
    <row r="155" spans="1:54" ht="14" x14ac:dyDescent="0.15">
      <c r="A155" s="4"/>
      <c r="B155" s="1250"/>
      <c r="C155" s="257"/>
      <c r="D155" s="280"/>
      <c r="E155" s="257"/>
      <c r="F155" s="257"/>
      <c r="G155" s="1983"/>
      <c r="H155" s="1983"/>
      <c r="I155" s="1995"/>
      <c r="J155" s="31"/>
      <c r="K155" s="1854"/>
      <c r="L155" s="4"/>
      <c r="M155" s="4"/>
      <c r="N155" s="4"/>
      <c r="O155" s="4"/>
      <c r="P155" s="4"/>
      <c r="Q155" s="4"/>
      <c r="R155" s="4"/>
      <c r="S155" s="4"/>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row>
    <row r="156" spans="1:54" ht="16" x14ac:dyDescent="0.2">
      <c r="A156" s="4"/>
      <c r="B156" s="1250"/>
      <c r="C156" s="1973" t="s">
        <v>708</v>
      </c>
      <c r="D156" s="1973"/>
      <c r="E156" s="1973">
        <f>SUM(E145:E155)</f>
        <v>60000</v>
      </c>
      <c r="F156" s="257"/>
      <c r="G156" s="1983"/>
      <c r="H156" s="1983"/>
      <c r="I156" s="1995"/>
      <c r="J156" s="31"/>
      <c r="K156" s="1854"/>
      <c r="L156" s="4"/>
      <c r="M156" s="4"/>
      <c r="N156" s="4"/>
      <c r="O156" s="4"/>
      <c r="P156" s="4"/>
      <c r="Q156" s="4"/>
      <c r="R156" s="4"/>
      <c r="S156" s="4"/>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row>
    <row r="157" spans="1:54" ht="14" x14ac:dyDescent="0.15">
      <c r="A157" s="4"/>
      <c r="B157" s="1250"/>
      <c r="C157" s="257"/>
      <c r="D157" s="280"/>
      <c r="E157" s="257"/>
      <c r="F157" s="257"/>
      <c r="G157" s="1983"/>
      <c r="H157" s="1983"/>
      <c r="I157" s="1995"/>
      <c r="J157" s="31"/>
      <c r="K157" s="1854"/>
      <c r="L157" s="4"/>
      <c r="M157" s="4"/>
      <c r="N157" s="4"/>
      <c r="O157" s="4"/>
      <c r="P157" s="4"/>
      <c r="Q157" s="4"/>
      <c r="R157" s="4"/>
      <c r="S157" s="4"/>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row>
    <row r="158" spans="1:54" ht="14" x14ac:dyDescent="0.15">
      <c r="A158" s="4"/>
      <c r="B158" s="1250"/>
      <c r="C158" s="257"/>
      <c r="D158" s="280"/>
      <c r="E158" s="257"/>
      <c r="F158" s="257"/>
      <c r="G158" s="1983"/>
      <c r="H158" s="1983"/>
      <c r="I158" s="1995"/>
      <c r="J158" s="31"/>
      <c r="K158" s="1854"/>
      <c r="L158" s="4"/>
      <c r="M158" s="4"/>
      <c r="N158" s="4"/>
      <c r="O158" s="4"/>
      <c r="P158" s="4"/>
      <c r="Q158" s="4"/>
      <c r="R158" s="4"/>
      <c r="S158" s="4"/>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row>
    <row r="159" spans="1:54" ht="14" x14ac:dyDescent="0.15">
      <c r="A159" s="4"/>
      <c r="B159" s="1250"/>
      <c r="C159" s="257"/>
      <c r="D159" s="280"/>
      <c r="E159" s="257"/>
      <c r="F159" s="257"/>
      <c r="G159" s="1983"/>
      <c r="H159" s="1983"/>
      <c r="I159" s="1995"/>
      <c r="J159" s="31"/>
      <c r="K159" s="1854"/>
      <c r="L159" s="4"/>
      <c r="M159" s="4"/>
      <c r="N159" s="4"/>
      <c r="O159" s="4"/>
      <c r="P159" s="4"/>
      <c r="Q159" s="4"/>
      <c r="R159" s="4"/>
      <c r="S159" s="4"/>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row>
    <row r="160" spans="1:54" ht="16" x14ac:dyDescent="0.2">
      <c r="A160" s="4"/>
      <c r="B160" s="1250"/>
      <c r="C160" s="1973" t="s">
        <v>709</v>
      </c>
      <c r="D160" s="1978"/>
      <c r="E160" s="267"/>
      <c r="F160" s="1971"/>
      <c r="G160" s="1989" t="s">
        <v>700</v>
      </c>
      <c r="H160" s="1986"/>
      <c r="I160" s="1998"/>
      <c r="J160" s="31"/>
      <c r="K160" s="1854"/>
      <c r="L160" s="4"/>
      <c r="M160" s="4"/>
      <c r="N160" s="4"/>
      <c r="O160" s="4"/>
      <c r="P160" s="4"/>
      <c r="Q160" s="4"/>
      <c r="R160" s="4"/>
      <c r="S160" s="4"/>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row>
    <row r="161" spans="1:54" ht="14" x14ac:dyDescent="0.15">
      <c r="A161" s="4"/>
      <c r="B161" s="1250"/>
      <c r="C161" s="257"/>
      <c r="D161" s="280"/>
      <c r="E161" s="257"/>
      <c r="F161" s="257"/>
      <c r="G161" s="1983"/>
      <c r="H161" s="1983"/>
      <c r="I161" s="1995"/>
      <c r="J161" s="31"/>
      <c r="K161" s="1854"/>
      <c r="L161" s="4"/>
      <c r="M161" s="4"/>
      <c r="N161" s="4"/>
      <c r="O161" s="4"/>
      <c r="P161" s="4"/>
      <c r="Q161" s="4"/>
      <c r="R161" s="4"/>
      <c r="S161" s="4"/>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row>
    <row r="162" spans="1:54" ht="14" x14ac:dyDescent="0.15">
      <c r="A162" s="4"/>
      <c r="B162" s="1250"/>
      <c r="C162" s="257" t="str">
        <f>'3b'!D46</f>
        <v>Préstamos a corto plazo</v>
      </c>
      <c r="D162" s="280"/>
      <c r="E162" s="257">
        <f>'3b'!F46</f>
        <v>0</v>
      </c>
      <c r="F162" s="257"/>
      <c r="G162" s="1983"/>
      <c r="H162" s="1983"/>
      <c r="I162" s="1995"/>
      <c r="J162" s="31"/>
      <c r="K162" s="1854"/>
      <c r="L162" s="4"/>
      <c r="M162" s="4"/>
      <c r="N162" s="4"/>
      <c r="O162" s="4"/>
      <c r="P162" s="4"/>
      <c r="Q162" s="4"/>
      <c r="R162" s="4"/>
      <c r="S162" s="4"/>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row>
    <row r="163" spans="1:54" ht="14" x14ac:dyDescent="0.15">
      <c r="A163" s="4"/>
      <c r="B163" s="1250"/>
      <c r="C163" s="257" t="str">
        <f>'3b'!D54</f>
        <v>Pólizas de crédito</v>
      </c>
      <c r="D163" s="280"/>
      <c r="E163" s="257">
        <f>'3b'!F54</f>
        <v>0</v>
      </c>
      <c r="F163" s="257"/>
      <c r="G163" s="1983"/>
      <c r="H163" s="1983"/>
      <c r="I163" s="1995"/>
      <c r="J163" s="31"/>
      <c r="K163" s="1854"/>
      <c r="L163" s="4"/>
      <c r="M163" s="4"/>
      <c r="N163" s="4"/>
      <c r="O163" s="4"/>
      <c r="P163" s="4"/>
      <c r="Q163" s="4"/>
      <c r="R163" s="4"/>
      <c r="S163" s="4"/>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row>
    <row r="164" spans="1:54" ht="14" x14ac:dyDescent="0.15">
      <c r="A164" s="4"/>
      <c r="B164" s="1250"/>
      <c r="C164" s="257" t="str">
        <f>'3b'!D64</f>
        <v>Préstamos SIN CARENCIA</v>
      </c>
      <c r="D164" s="280"/>
      <c r="E164" s="257">
        <f>'3b'!F64</f>
        <v>0</v>
      </c>
      <c r="F164" s="257"/>
      <c r="G164" s="1983"/>
      <c r="H164" s="1983"/>
      <c r="I164" s="1995"/>
      <c r="J164" s="31"/>
      <c r="K164" s="1854"/>
      <c r="L164" s="4"/>
      <c r="M164" s="4"/>
      <c r="N164" s="4"/>
      <c r="O164" s="4"/>
      <c r="P164" s="4"/>
      <c r="Q164" s="4"/>
      <c r="R164" s="4"/>
      <c r="S164" s="4"/>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row>
    <row r="165" spans="1:54" ht="14" x14ac:dyDescent="0.15">
      <c r="A165" s="4"/>
      <c r="B165" s="1250"/>
      <c r="C165" s="257"/>
      <c r="D165" s="280"/>
      <c r="E165" s="257"/>
      <c r="F165" s="257"/>
      <c r="G165" s="1983"/>
      <c r="H165" s="1983"/>
      <c r="I165" s="1995"/>
      <c r="J165" s="31"/>
      <c r="K165" s="1854"/>
      <c r="L165" s="4"/>
      <c r="M165" s="4"/>
      <c r="N165" s="4"/>
      <c r="O165" s="4"/>
      <c r="P165" s="4"/>
      <c r="Q165" s="4"/>
      <c r="R165" s="4"/>
      <c r="S165" s="4"/>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row>
    <row r="166" spans="1:54" ht="16" x14ac:dyDescent="0.2">
      <c r="A166" s="4"/>
      <c r="B166" s="1250"/>
      <c r="C166" s="1973" t="s">
        <v>682</v>
      </c>
      <c r="D166" s="1973"/>
      <c r="E166" s="1973">
        <f>SUM(E162:E165)</f>
        <v>0</v>
      </c>
      <c r="F166" s="257"/>
      <c r="G166" s="1983"/>
      <c r="H166" s="1983"/>
      <c r="I166" s="1995"/>
      <c r="J166" s="31"/>
      <c r="K166" s="1854"/>
      <c r="L166" s="4"/>
      <c r="M166" s="4"/>
      <c r="N166" s="4"/>
      <c r="O166" s="4"/>
      <c r="P166" s="4"/>
      <c r="Q166" s="4"/>
      <c r="R166" s="4"/>
      <c r="S166" s="4"/>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row>
    <row r="167" spans="1:54" ht="14" x14ac:dyDescent="0.15">
      <c r="A167" s="4"/>
      <c r="B167" s="1250"/>
      <c r="C167" s="257"/>
      <c r="D167" s="280"/>
      <c r="E167" s="257"/>
      <c r="F167" s="257"/>
      <c r="G167" s="1983"/>
      <c r="H167" s="1983"/>
      <c r="I167" s="1995"/>
      <c r="J167" s="31"/>
      <c r="K167" s="1854"/>
      <c r="L167" s="4"/>
      <c r="M167" s="4"/>
      <c r="N167" s="4"/>
      <c r="O167" s="4"/>
      <c r="P167" s="4"/>
      <c r="Q167" s="4"/>
      <c r="R167" s="4"/>
      <c r="S167" s="4"/>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row>
    <row r="168" spans="1:54" ht="16" x14ac:dyDescent="0.2">
      <c r="A168" s="4"/>
      <c r="B168" s="1250"/>
      <c r="C168" s="1973" t="s">
        <v>710</v>
      </c>
      <c r="D168" s="1973"/>
      <c r="E168" s="1973">
        <f>+E166+E156</f>
        <v>60000</v>
      </c>
      <c r="F168" s="257"/>
      <c r="G168" s="1983"/>
      <c r="H168" s="1983"/>
      <c r="I168" s="1995"/>
      <c r="J168" s="31"/>
      <c r="K168" s="1854"/>
      <c r="L168" s="4"/>
      <c r="M168" s="4"/>
      <c r="N168" s="4"/>
      <c r="O168" s="4"/>
      <c r="P168" s="4"/>
      <c r="Q168" s="4"/>
      <c r="R168" s="4"/>
      <c r="S168" s="4"/>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row>
    <row r="169" spans="1:54" ht="14" x14ac:dyDescent="0.15">
      <c r="A169" s="4"/>
      <c r="B169" s="1250"/>
      <c r="C169" s="257"/>
      <c r="D169" s="280"/>
      <c r="E169" s="257"/>
      <c r="F169" s="257"/>
      <c r="G169" s="1983"/>
      <c r="H169" s="1983"/>
      <c r="I169" s="1995"/>
      <c r="J169" s="31"/>
      <c r="K169" s="1854"/>
      <c r="L169" s="4"/>
      <c r="M169" s="4"/>
      <c r="N169" s="4"/>
      <c r="O169" s="4"/>
      <c r="P169" s="4"/>
      <c r="Q169" s="4"/>
      <c r="R169" s="4"/>
      <c r="S169" s="4"/>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row>
    <row r="170" spans="1:54" ht="24.75" customHeight="1" x14ac:dyDescent="0.15">
      <c r="A170" s="4"/>
      <c r="B170" s="1314"/>
      <c r="C170" s="1979"/>
      <c r="D170" s="1979"/>
      <c r="E170" s="1860"/>
      <c r="F170" s="1860"/>
      <c r="G170" s="1860"/>
      <c r="H170" s="1860"/>
      <c r="I170" s="1976"/>
      <c r="J170" s="1860"/>
      <c r="K170" s="1976"/>
      <c r="L170" s="4"/>
      <c r="M170" s="4"/>
      <c r="N170" s="4"/>
      <c r="O170" s="4"/>
      <c r="P170" s="4"/>
      <c r="Q170" s="4"/>
      <c r="R170" s="4"/>
      <c r="S170" s="4"/>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row>
    <row r="171" spans="1:54" x14ac:dyDescent="0.15">
      <c r="A171" s="4"/>
      <c r="B171" s="4"/>
      <c r="C171" s="4"/>
      <c r="D171" s="4"/>
      <c r="E171" s="4"/>
      <c r="F171" s="4"/>
      <c r="G171" s="4"/>
      <c r="H171" s="4"/>
      <c r="I171" s="4"/>
      <c r="J171" s="4"/>
      <c r="K171" s="4"/>
      <c r="L171" s="4"/>
      <c r="M171" s="4"/>
      <c r="N171" s="4"/>
      <c r="O171" s="4"/>
      <c r="P171" s="4"/>
      <c r="Q171" s="4"/>
      <c r="R171" s="16"/>
      <c r="S171" s="4"/>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row>
    <row r="172" spans="1:5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row>
    <row r="173" spans="1:5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row>
    <row r="174" spans="1:5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row>
    <row r="175" spans="1:5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row>
    <row r="176" spans="1:5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row>
    <row r="177" spans="1:5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row>
    <row r="178" spans="1:5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row>
    <row r="179" spans="1:5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row>
    <row r="180" spans="1:5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row>
    <row r="181" spans="1:5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row>
    <row r="182" spans="1:5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row>
    <row r="183" spans="1:5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row>
    <row r="184" spans="1:5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row>
    <row r="185" spans="1:5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row>
    <row r="186" spans="1:5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row>
    <row r="187" spans="1:5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row>
    <row r="188" spans="1:5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row>
    <row r="189" spans="1:5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row>
    <row r="190" spans="1:5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row>
    <row r="191" spans="1:5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row>
    <row r="192" spans="1:5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row>
    <row r="193" spans="1:5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row>
    <row r="194" spans="1:5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row>
    <row r="195" spans="1:5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row>
    <row r="196" spans="1:5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row>
    <row r="197" spans="1:5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row>
    <row r="198" spans="1:5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row>
    <row r="199" spans="1:5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row>
    <row r="200" spans="1:5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row>
    <row r="201" spans="1:5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row>
    <row r="202" spans="1:5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row>
    <row r="203" spans="1:5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row>
    <row r="204" spans="1:5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row>
    <row r="205" spans="1:5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row>
    <row r="206" spans="1:5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row>
    <row r="207" spans="1:5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row>
    <row r="208" spans="1:5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row>
    <row r="209" spans="1:5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row>
    <row r="210" spans="1:5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row>
    <row r="211" spans="1:5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row>
    <row r="212" spans="1:5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row>
    <row r="213" spans="1:5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row>
    <row r="214" spans="1:5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row>
    <row r="215" spans="1:5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row>
    <row r="216" spans="1:5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row>
    <row r="217" spans="1:5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row>
    <row r="218" spans="1:5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row>
    <row r="219" spans="1:5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row>
    <row r="220" spans="1:5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row>
    <row r="221" spans="1:5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row>
    <row r="222" spans="1:5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row>
    <row r="223" spans="1:5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row>
    <row r="224" spans="1:5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row>
    <row r="225" spans="1:5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row>
    <row r="226" spans="1:5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row>
    <row r="227" spans="1:5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row>
    <row r="228" spans="1:5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row>
    <row r="229" spans="1:5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row>
    <row r="231" spans="1:5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row>
    <row r="232" spans="1:5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row>
  </sheetData>
  <sheetProtection sheet="1" objects="1" scenarios="1"/>
  <mergeCells count="3">
    <mergeCell ref="D2:G2"/>
    <mergeCell ref="B2:C2"/>
    <mergeCell ref="H2:M2"/>
  </mergeCells>
  <phoneticPr fontId="2" type="noConversion"/>
  <hyperlinks>
    <hyperlink ref="K4" location="'5a'!A1" display="◄ ir anterior" xr:uid="{00000000-0004-0000-2700-000000000000}"/>
    <hyperlink ref="G4" location="'1'!A1" display="◄ ir inicio" xr:uid="{00000000-0004-0000-2700-000001000000}"/>
    <hyperlink ref="H4" location="'3a'!A1" display="◄   inversión" xr:uid="{00000000-0004-0000-2700-000002000000}"/>
    <hyperlink ref="I4" location="'3b'!A1" display="◄ financiac." xr:uid="{00000000-0004-0000-2700-000003000000}"/>
    <hyperlink ref="M4" location="g!A1" display="◄  anterior" xr:uid="{00000000-0004-0000-2700-000004000000}"/>
    <hyperlink ref="L4" location="FIN!A1" display="◄ ir a FIN" xr:uid="{00000000-0004-0000-2700-000005000000}"/>
  </hyperlinks>
  <pageMargins left="0.75" right="0.75" top="1" bottom="1" header="0" footer="0"/>
  <rowBreaks count="2" manualBreakCount="2">
    <brk id="81" min="1" max="10" man="1"/>
    <brk id="139" min="1" max="10" man="1"/>
  </rowBreaks>
  <drawing r:id="rId1"/>
  <legacyDrawing r:id="rId2"/>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indexed="60"/>
  </sheetPr>
  <dimension ref="A1:AW723"/>
  <sheetViews>
    <sheetView showZeros="0" zoomScale="75" workbookViewId="0">
      <pane xSplit="5" ySplit="6" topLeftCell="F7" activePane="bottomRight" state="frozen"/>
      <selection pane="topRight" activeCell="F1" sqref="F1"/>
      <selection pane="bottomLeft" activeCell="A7" sqref="A7"/>
      <selection pane="bottomRight" activeCell="E30" sqref="E30"/>
    </sheetView>
  </sheetViews>
  <sheetFormatPr baseColWidth="10" defaultRowHeight="13" x14ac:dyDescent="0.15"/>
  <cols>
    <col min="1" max="1" width="2.83203125" customWidth="1"/>
    <col min="2" max="2" width="1.5" customWidth="1"/>
    <col min="3" max="3" width="4.5" customWidth="1"/>
    <col min="4" max="4" width="29.83203125" customWidth="1"/>
    <col min="5" max="5" width="17.6640625" customWidth="1"/>
    <col min="6" max="6" width="13.1640625" customWidth="1"/>
    <col min="7" max="7" width="13.6640625" customWidth="1"/>
    <col min="8" max="10" width="12.6640625" customWidth="1"/>
    <col min="11" max="11" width="12.83203125" customWidth="1"/>
    <col min="12" max="13" width="12.6640625" customWidth="1"/>
    <col min="14" max="14" width="13.5" customWidth="1"/>
    <col min="15" max="15" width="13.6640625" customWidth="1"/>
    <col min="16" max="17" width="12.6640625" customWidth="1"/>
    <col min="18" max="18" width="7.1640625" customWidth="1"/>
  </cols>
  <sheetData>
    <row r="1" spans="1:49" ht="9.75" customHeight="1" thickBot="1" x14ac:dyDescent="0.2">
      <c r="A1" s="4"/>
      <c r="B1" s="4"/>
      <c r="C1" s="4"/>
      <c r="D1" s="4"/>
      <c r="E1" s="4"/>
      <c r="F1" s="4"/>
      <c r="G1" s="4"/>
      <c r="H1" s="4"/>
      <c r="I1" s="4"/>
      <c r="J1" s="4"/>
      <c r="K1" s="4"/>
      <c r="L1" s="4"/>
      <c r="M1" s="4"/>
      <c r="N1" s="4"/>
      <c r="O1" s="4"/>
      <c r="P1" s="4"/>
      <c r="Q1" s="4"/>
      <c r="R1" s="4"/>
      <c r="S1" s="4"/>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row>
    <row r="2" spans="1:49" ht="20.25" customHeight="1" thickBot="1" x14ac:dyDescent="0.2">
      <c r="A2" s="4"/>
      <c r="B2" s="4"/>
      <c r="C2" s="4"/>
      <c r="D2" s="2367" t="s">
        <v>1645</v>
      </c>
      <c r="E2" s="2368"/>
      <c r="F2" s="2368"/>
      <c r="G2" s="2369"/>
      <c r="H2" s="4"/>
      <c r="I2" s="4"/>
      <c r="J2" s="4"/>
      <c r="K2" s="4"/>
      <c r="L2" s="4"/>
      <c r="M2" s="2333" t="s">
        <v>246</v>
      </c>
      <c r="N2" s="2334"/>
      <c r="O2" s="2335"/>
      <c r="P2" s="4"/>
      <c r="Q2" s="4"/>
      <c r="R2" s="4"/>
      <c r="S2" s="4"/>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row>
    <row r="3" spans="1:49" ht="17" thickBot="1" x14ac:dyDescent="0.25">
      <c r="A3" s="4"/>
      <c r="B3" s="4"/>
      <c r="C3" s="4"/>
      <c r="D3" s="794" t="s">
        <v>1554</v>
      </c>
      <c r="E3" s="108">
        <f>pr!$D$13</f>
        <v>67000</v>
      </c>
      <c r="F3" s="107" t="s">
        <v>1793</v>
      </c>
      <c r="G3" s="817">
        <f>pr!$D$55</f>
        <v>580</v>
      </c>
      <c r="H3" s="4"/>
      <c r="I3" s="75"/>
      <c r="J3" s="2402"/>
      <c r="K3" s="2402"/>
      <c r="L3" s="2402"/>
      <c r="M3" s="4"/>
      <c r="N3" s="4"/>
      <c r="O3" s="4"/>
      <c r="P3" s="4"/>
      <c r="Q3" s="4"/>
      <c r="R3" s="4"/>
      <c r="S3" s="4"/>
      <c r="T3" s="942"/>
      <c r="U3" s="942"/>
      <c r="V3" s="942"/>
      <c r="W3" s="942"/>
      <c r="X3" s="942"/>
      <c r="Y3" s="942"/>
      <c r="Z3" s="942"/>
      <c r="AA3" s="942"/>
      <c r="AB3" s="942"/>
      <c r="AC3" s="942"/>
      <c r="AD3" s="942"/>
      <c r="AE3" s="942"/>
      <c r="AF3" s="942"/>
      <c r="AG3" s="942"/>
      <c r="AH3" s="942"/>
      <c r="AI3" s="942"/>
      <c r="AJ3" s="942"/>
      <c r="AK3" s="942"/>
      <c r="AL3" s="942"/>
      <c r="AM3" s="942"/>
      <c r="AN3" s="942"/>
      <c r="AO3" s="942"/>
      <c r="AP3" s="942"/>
      <c r="AQ3" s="942"/>
      <c r="AR3" s="942"/>
      <c r="AS3" s="942"/>
      <c r="AT3" s="942"/>
      <c r="AU3" s="942"/>
      <c r="AV3" s="942"/>
      <c r="AW3" s="942"/>
    </row>
    <row r="4" spans="1:49" ht="17" thickBot="1" x14ac:dyDescent="0.25">
      <c r="A4" s="4"/>
      <c r="B4" s="4"/>
      <c r="C4" s="4"/>
      <c r="D4" s="796" t="s">
        <v>1548</v>
      </c>
      <c r="E4" s="797">
        <f>pr!$D$52</f>
        <v>66420</v>
      </c>
      <c r="F4" s="798" t="s">
        <v>1448</v>
      </c>
      <c r="G4" s="818">
        <f>pr!$D$70</f>
        <v>580</v>
      </c>
      <c r="H4" s="4"/>
      <c r="I4" s="4"/>
      <c r="J4" s="4"/>
      <c r="K4" s="2023" t="s">
        <v>1686</v>
      </c>
      <c r="L4" s="2029" t="s">
        <v>1688</v>
      </c>
      <c r="M4" s="2077" t="s">
        <v>1687</v>
      </c>
      <c r="N4" s="2069" t="s">
        <v>629</v>
      </c>
      <c r="O4" s="2058" t="s">
        <v>1743</v>
      </c>
      <c r="P4" s="4"/>
      <c r="Q4" s="4"/>
      <c r="R4" s="4"/>
      <c r="S4" s="4"/>
      <c r="T4" s="942"/>
      <c r="U4" s="942"/>
      <c r="V4" s="942"/>
      <c r="W4" s="942"/>
      <c r="X4" s="942"/>
      <c r="Y4" s="942"/>
      <c r="Z4" s="942"/>
      <c r="AA4" s="942"/>
      <c r="AB4" s="942"/>
      <c r="AC4" s="942"/>
      <c r="AD4" s="942"/>
      <c r="AE4" s="942"/>
      <c r="AF4" s="942"/>
      <c r="AG4" s="942"/>
      <c r="AH4" s="942"/>
      <c r="AI4" s="942"/>
      <c r="AJ4" s="942"/>
      <c r="AK4" s="942"/>
      <c r="AL4" s="942"/>
      <c r="AM4" s="942"/>
      <c r="AN4" s="942"/>
      <c r="AO4" s="942"/>
      <c r="AP4" s="942"/>
      <c r="AQ4" s="942"/>
      <c r="AR4" s="942"/>
      <c r="AS4" s="942"/>
      <c r="AT4" s="942"/>
      <c r="AU4" s="942"/>
      <c r="AV4" s="942"/>
      <c r="AW4" s="942"/>
    </row>
    <row r="5" spans="1:49" ht="5" customHeight="1" thickBot="1" x14ac:dyDescent="0.2">
      <c r="A5" s="4"/>
      <c r="B5" s="4"/>
      <c r="C5" s="4"/>
      <c r="D5" s="4"/>
      <c r="E5" s="4"/>
      <c r="F5" s="4"/>
      <c r="G5" s="4"/>
      <c r="H5" s="4"/>
      <c r="I5" s="4"/>
      <c r="J5" s="4"/>
      <c r="K5" s="4"/>
      <c r="L5" s="4"/>
      <c r="M5" s="4"/>
      <c r="N5" s="4"/>
      <c r="O5" s="4"/>
      <c r="P5" s="4"/>
      <c r="Q5" s="4"/>
      <c r="R5" s="4"/>
      <c r="S5" s="4"/>
      <c r="T5" s="942"/>
      <c r="U5" s="942"/>
      <c r="V5" s="942"/>
      <c r="W5" s="942"/>
      <c r="X5" s="942"/>
      <c r="Y5" s="942"/>
      <c r="Z5" s="942"/>
      <c r="AA5" s="942"/>
      <c r="AB5" s="942"/>
      <c r="AC5" s="942"/>
      <c r="AD5" s="942"/>
      <c r="AE5" s="942"/>
      <c r="AF5" s="942"/>
      <c r="AG5" s="942"/>
      <c r="AH5" s="942"/>
      <c r="AI5" s="942"/>
      <c r="AJ5" s="942"/>
      <c r="AK5" s="942"/>
      <c r="AL5" s="942"/>
      <c r="AM5" s="942"/>
      <c r="AN5" s="942"/>
      <c r="AO5" s="942"/>
      <c r="AP5" s="942"/>
      <c r="AQ5" s="942"/>
      <c r="AR5" s="942"/>
      <c r="AS5" s="942"/>
      <c r="AT5" s="942"/>
      <c r="AU5" s="942"/>
      <c r="AV5" s="942"/>
      <c r="AW5" s="942"/>
    </row>
    <row r="6" spans="1:49" ht="27" customHeight="1" thickTop="1" thickBot="1" x14ac:dyDescent="0.3">
      <c r="A6" s="4"/>
      <c r="B6" s="4"/>
      <c r="C6" s="2370" t="str">
        <f>'1'!$G$13</f>
        <v>CAED GESTION</v>
      </c>
      <c r="D6" s="2371"/>
      <c r="E6" s="2325" t="str">
        <f>'2'!$D$2</f>
        <v>PLAN de NEGOCIO</v>
      </c>
      <c r="F6" s="2373"/>
      <c r="G6" s="2373"/>
      <c r="H6" s="2373"/>
      <c r="I6" s="778">
        <f>'1'!$E$15</f>
        <v>2023</v>
      </c>
      <c r="J6" s="777" t="s">
        <v>1728</v>
      </c>
      <c r="K6" s="2379" t="s">
        <v>1727</v>
      </c>
      <c r="L6" s="2379"/>
      <c r="M6" s="2379"/>
      <c r="N6" s="2379"/>
      <c r="O6" s="2380"/>
      <c r="P6" s="53"/>
      <c r="Q6" s="4"/>
      <c r="R6" s="4"/>
      <c r="S6" s="4"/>
      <c r="T6" s="942"/>
      <c r="U6" s="942"/>
      <c r="V6" s="942"/>
      <c r="W6" s="942"/>
      <c r="X6" s="942"/>
      <c r="Y6" s="942"/>
      <c r="Z6" s="942"/>
      <c r="AA6" s="942"/>
      <c r="AB6" s="942"/>
      <c r="AC6" s="942"/>
      <c r="AD6" s="942"/>
      <c r="AE6" s="942"/>
      <c r="AF6" s="942"/>
      <c r="AG6" s="942"/>
      <c r="AH6" s="942"/>
      <c r="AI6" s="942"/>
      <c r="AJ6" s="942"/>
      <c r="AK6" s="942"/>
      <c r="AL6" s="942"/>
      <c r="AM6" s="942"/>
      <c r="AN6" s="942"/>
      <c r="AO6" s="942"/>
      <c r="AP6" s="942"/>
      <c r="AQ6" s="942"/>
      <c r="AR6" s="942"/>
      <c r="AS6" s="942"/>
      <c r="AT6" s="942"/>
      <c r="AU6" s="942"/>
      <c r="AV6" s="942"/>
      <c r="AW6" s="942"/>
    </row>
    <row r="7" spans="1:49" ht="9.75" customHeight="1" x14ac:dyDescent="0.15">
      <c r="A7" s="4"/>
      <c r="B7" s="4"/>
      <c r="C7" s="4"/>
      <c r="D7" s="4"/>
      <c r="E7" s="4"/>
      <c r="F7" s="4"/>
      <c r="G7" s="4"/>
      <c r="H7" s="4"/>
      <c r="I7" s="4"/>
      <c r="J7" s="4"/>
      <c r="K7" s="4"/>
      <c r="L7" s="4"/>
      <c r="M7" s="4"/>
      <c r="N7" s="4"/>
      <c r="O7" s="4"/>
      <c r="P7" s="4"/>
      <c r="Q7" s="4"/>
      <c r="R7" s="4"/>
      <c r="S7" s="4"/>
      <c r="T7" s="942"/>
      <c r="U7" s="942"/>
      <c r="V7" s="942"/>
      <c r="W7" s="942"/>
      <c r="X7" s="942"/>
      <c r="Y7" s="942"/>
      <c r="Z7" s="942"/>
      <c r="AA7" s="942"/>
      <c r="AB7" s="942"/>
      <c r="AC7" s="942"/>
      <c r="AD7" s="942"/>
      <c r="AE7" s="942"/>
      <c r="AF7" s="942"/>
      <c r="AG7" s="942"/>
      <c r="AH7" s="942"/>
      <c r="AI7" s="942"/>
      <c r="AJ7" s="942"/>
      <c r="AK7" s="942"/>
      <c r="AL7" s="942"/>
      <c r="AM7" s="942"/>
      <c r="AN7" s="942"/>
      <c r="AO7" s="942"/>
      <c r="AP7" s="942"/>
      <c r="AQ7" s="942"/>
      <c r="AR7" s="942"/>
      <c r="AS7" s="942"/>
      <c r="AT7" s="942"/>
      <c r="AU7" s="942"/>
      <c r="AV7" s="942"/>
      <c r="AW7" s="942"/>
    </row>
    <row r="8" spans="1:49" ht="6.75" customHeight="1" x14ac:dyDescent="0.15">
      <c r="A8" s="4"/>
      <c r="B8" s="18"/>
      <c r="C8" s="18"/>
      <c r="D8" s="18"/>
      <c r="E8" s="18"/>
      <c r="F8" s="18"/>
      <c r="G8" s="18"/>
      <c r="H8" s="18"/>
      <c r="I8" s="18"/>
      <c r="J8" s="18"/>
      <c r="K8" s="18"/>
      <c r="L8" s="18"/>
      <c r="M8" s="18"/>
      <c r="N8" s="18"/>
      <c r="O8" s="18"/>
      <c r="P8" s="18"/>
      <c r="Q8" s="18"/>
      <c r="R8" s="18"/>
      <c r="S8" s="4"/>
      <c r="T8" s="942"/>
      <c r="U8" s="942"/>
      <c r="V8" s="942"/>
      <c r="W8" s="942"/>
      <c r="X8" s="942"/>
      <c r="Y8" s="942"/>
      <c r="Z8" s="942"/>
      <c r="AA8" s="942"/>
      <c r="AB8" s="942"/>
      <c r="AC8" s="942"/>
      <c r="AD8" s="942"/>
      <c r="AE8" s="942"/>
      <c r="AF8" s="942"/>
      <c r="AG8" s="942"/>
      <c r="AH8" s="942"/>
      <c r="AI8" s="942"/>
      <c r="AJ8" s="942"/>
      <c r="AK8" s="942"/>
      <c r="AL8" s="942"/>
      <c r="AM8" s="942"/>
      <c r="AN8" s="942"/>
      <c r="AO8" s="942"/>
      <c r="AP8" s="942"/>
      <c r="AQ8" s="942"/>
      <c r="AR8" s="942"/>
      <c r="AS8" s="942"/>
      <c r="AT8" s="942"/>
      <c r="AU8" s="942"/>
      <c r="AV8" s="942"/>
      <c r="AW8" s="942"/>
    </row>
    <row r="9" spans="1:49" ht="18.75" customHeight="1" x14ac:dyDescent="0.2">
      <c r="A9" s="4"/>
      <c r="B9" s="18"/>
      <c r="C9" s="18"/>
      <c r="D9" s="52"/>
      <c r="E9" s="52"/>
      <c r="F9" s="52"/>
      <c r="G9" s="52"/>
      <c r="H9" s="52"/>
      <c r="I9" s="52"/>
      <c r="J9" s="52"/>
      <c r="K9" s="52"/>
      <c r="L9" s="52"/>
      <c r="M9" s="52"/>
      <c r="N9" s="52"/>
      <c r="O9" s="52"/>
      <c r="P9" s="52"/>
      <c r="Q9" s="18"/>
      <c r="R9" s="18"/>
      <c r="S9" s="4"/>
      <c r="T9" s="942"/>
      <c r="U9" s="942"/>
      <c r="V9" s="942"/>
      <c r="W9" s="942"/>
      <c r="X9" s="942"/>
      <c r="Y9" s="942"/>
      <c r="Z9" s="942"/>
      <c r="AA9" s="942"/>
      <c r="AB9" s="942"/>
      <c r="AC9" s="942"/>
      <c r="AD9" s="942"/>
      <c r="AE9" s="942"/>
      <c r="AF9" s="942"/>
      <c r="AG9" s="942"/>
      <c r="AH9" s="942"/>
      <c r="AI9" s="942"/>
      <c r="AJ9" s="942"/>
      <c r="AK9" s="942"/>
      <c r="AL9" s="942"/>
      <c r="AM9" s="942"/>
      <c r="AN9" s="942"/>
      <c r="AO9" s="942"/>
      <c r="AP9" s="942"/>
      <c r="AQ9" s="942"/>
      <c r="AR9" s="942"/>
      <c r="AS9" s="942"/>
      <c r="AT9" s="942"/>
      <c r="AU9" s="942"/>
      <c r="AV9" s="942"/>
      <c r="AW9" s="942"/>
    </row>
    <row r="10" spans="1:49" ht="18.75" customHeight="1" x14ac:dyDescent="0.2">
      <c r="A10" s="4"/>
      <c r="B10" s="18"/>
      <c r="C10" s="18"/>
      <c r="D10" s="63"/>
      <c r="E10" s="52"/>
      <c r="F10" s="52"/>
      <c r="G10" s="52"/>
      <c r="H10" s="52"/>
      <c r="I10" s="52"/>
      <c r="J10" s="52"/>
      <c r="K10" s="52"/>
      <c r="L10" s="52"/>
      <c r="M10" s="52"/>
      <c r="N10" s="52"/>
      <c r="O10" s="52"/>
      <c r="P10" s="52"/>
      <c r="Q10" s="18"/>
      <c r="R10" s="18"/>
      <c r="S10" s="4"/>
      <c r="T10" s="942"/>
      <c r="U10" s="942"/>
      <c r="V10" s="942"/>
      <c r="W10" s="942"/>
      <c r="X10" s="942"/>
      <c r="Y10" s="942"/>
      <c r="Z10" s="942"/>
      <c r="AA10" s="942"/>
      <c r="AB10" s="942"/>
      <c r="AC10" s="942"/>
      <c r="AD10" s="942"/>
      <c r="AE10" s="942"/>
      <c r="AF10" s="942"/>
      <c r="AG10" s="942"/>
      <c r="AH10" s="942"/>
      <c r="AI10" s="942"/>
      <c r="AJ10" s="942"/>
      <c r="AK10" s="942"/>
      <c r="AL10" s="942"/>
      <c r="AM10" s="942"/>
      <c r="AN10" s="942"/>
      <c r="AO10" s="942"/>
      <c r="AP10" s="942"/>
      <c r="AQ10" s="942"/>
      <c r="AR10" s="942"/>
      <c r="AS10" s="942"/>
      <c r="AT10" s="942"/>
      <c r="AU10" s="942"/>
      <c r="AV10" s="942"/>
      <c r="AW10" s="942"/>
    </row>
    <row r="11" spans="1:49" ht="19.5" customHeight="1" x14ac:dyDescent="0.15">
      <c r="A11" s="4"/>
      <c r="B11" s="44"/>
      <c r="C11" s="44"/>
      <c r="D11" s="60"/>
      <c r="E11" s="44"/>
      <c r="F11" s="44"/>
      <c r="G11" s="44"/>
      <c r="H11" s="44"/>
      <c r="I11" s="44"/>
      <c r="J11" s="44"/>
      <c r="K11" s="44"/>
      <c r="L11" s="44"/>
      <c r="M11" s="44"/>
      <c r="N11" s="44"/>
      <c r="O11" s="44"/>
      <c r="P11" s="44"/>
      <c r="Q11" s="18"/>
      <c r="R11" s="18"/>
      <c r="S11" s="4"/>
      <c r="T11" s="942"/>
      <c r="U11" s="942"/>
      <c r="V11" s="942"/>
      <c r="W11" s="942"/>
      <c r="X11" s="942"/>
      <c r="Y11" s="942"/>
      <c r="Z11" s="942"/>
      <c r="AA11" s="942"/>
      <c r="AB11" s="942"/>
      <c r="AC11" s="942"/>
      <c r="AD11" s="942"/>
      <c r="AE11" s="942"/>
      <c r="AF11" s="942"/>
      <c r="AG11" s="942"/>
      <c r="AH11" s="942"/>
      <c r="AI11" s="942"/>
      <c r="AJ11" s="942"/>
      <c r="AK11" s="942"/>
      <c r="AL11" s="942"/>
      <c r="AM11" s="942"/>
      <c r="AN11" s="942"/>
      <c r="AO11" s="942"/>
      <c r="AP11" s="942"/>
      <c r="AQ11" s="942"/>
      <c r="AR11" s="942"/>
      <c r="AS11" s="942"/>
      <c r="AT11" s="942"/>
      <c r="AU11" s="942"/>
      <c r="AV11" s="942"/>
      <c r="AW11" s="942"/>
    </row>
    <row r="12" spans="1:49" ht="39.75" customHeight="1" thickBot="1" x14ac:dyDescent="0.2">
      <c r="A12" s="4"/>
      <c r="B12" s="44"/>
      <c r="C12" s="44"/>
      <c r="D12" s="44"/>
      <c r="E12" s="44"/>
      <c r="F12" s="44"/>
      <c r="G12" s="44"/>
      <c r="H12" s="44"/>
      <c r="I12" s="44"/>
      <c r="J12" s="44"/>
      <c r="K12" s="44"/>
      <c r="L12" s="44"/>
      <c r="M12" s="44"/>
      <c r="N12" s="44"/>
      <c r="O12" s="44"/>
      <c r="P12" s="44"/>
      <c r="Q12" s="18"/>
      <c r="R12" s="18"/>
      <c r="S12" s="4"/>
      <c r="T12" s="942"/>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row>
    <row r="13" spans="1:49" ht="20" customHeight="1" thickBot="1" x14ac:dyDescent="0.25">
      <c r="A13" s="4"/>
      <c r="B13" s="44"/>
      <c r="C13" s="19">
        <v>1</v>
      </c>
      <c r="D13" s="2376" t="s">
        <v>1699</v>
      </c>
      <c r="E13" s="2377"/>
      <c r="F13" s="2378"/>
      <c r="G13" s="77" t="s">
        <v>1818</v>
      </c>
      <c r="H13" s="44"/>
      <c r="I13" s="44"/>
      <c r="J13" s="1472">
        <f>AVERAGE(ae!F13:Q13)</f>
        <v>0</v>
      </c>
      <c r="K13" s="44"/>
      <c r="L13" s="44"/>
      <c r="M13" s="44"/>
      <c r="N13" s="44"/>
      <c r="O13" s="44"/>
      <c r="P13" s="44"/>
      <c r="Q13" s="18"/>
      <c r="R13" s="18"/>
      <c r="S13" s="4"/>
      <c r="T13" s="942"/>
      <c r="U13" s="942"/>
      <c r="V13" s="942"/>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c r="AT13" s="942"/>
      <c r="AU13" s="942"/>
      <c r="AV13" s="942"/>
      <c r="AW13" s="942"/>
    </row>
    <row r="14" spans="1:49" ht="9.75" customHeight="1" thickBot="1" x14ac:dyDescent="0.2">
      <c r="A14" s="4"/>
      <c r="B14" s="44"/>
      <c r="C14" s="44"/>
      <c r="D14" s="44"/>
      <c r="E14" s="44"/>
      <c r="F14" s="44"/>
      <c r="G14" s="44"/>
      <c r="H14" s="44"/>
      <c r="I14" s="44"/>
      <c r="J14" s="44"/>
      <c r="K14" s="44"/>
      <c r="L14" s="44"/>
      <c r="M14" s="76"/>
      <c r="N14" s="44"/>
      <c r="O14" s="44"/>
      <c r="P14" s="44"/>
      <c r="Q14" s="18"/>
      <c r="R14" s="18"/>
      <c r="S14" s="4"/>
      <c r="T14" s="942"/>
      <c r="U14" s="942"/>
      <c r="V14" s="942"/>
      <c r="W14" s="942"/>
      <c r="X14" s="942"/>
      <c r="Y14" s="942"/>
      <c r="Z14" s="942"/>
      <c r="AA14" s="942"/>
      <c r="AB14" s="942"/>
      <c r="AC14" s="942"/>
      <c r="AD14" s="942"/>
      <c r="AE14" s="942"/>
      <c r="AF14" s="942"/>
      <c r="AG14" s="942"/>
      <c r="AH14" s="942"/>
      <c r="AI14" s="942"/>
      <c r="AJ14" s="942"/>
      <c r="AK14" s="942"/>
      <c r="AL14" s="942"/>
      <c r="AM14" s="942"/>
      <c r="AN14" s="942"/>
      <c r="AO14" s="942"/>
      <c r="AP14" s="942"/>
      <c r="AQ14" s="942"/>
      <c r="AR14" s="942"/>
      <c r="AS14" s="942"/>
      <c r="AT14" s="942"/>
      <c r="AU14" s="942"/>
      <c r="AV14" s="942"/>
      <c r="AW14" s="942"/>
    </row>
    <row r="15" spans="1:49" ht="17" customHeight="1" thickBot="1" x14ac:dyDescent="0.2">
      <c r="A15" s="4"/>
      <c r="B15" s="44"/>
      <c r="C15" s="79" t="s">
        <v>1560</v>
      </c>
      <c r="D15" s="2361" t="s">
        <v>264</v>
      </c>
      <c r="E15" s="2362"/>
      <c r="F15" s="801"/>
      <c r="G15" s="45" t="s">
        <v>494</v>
      </c>
      <c r="H15" s="44"/>
      <c r="I15" s="44"/>
      <c r="J15" s="44"/>
      <c r="K15" s="44"/>
      <c r="L15" s="44"/>
      <c r="M15" s="44"/>
      <c r="N15" s="44"/>
      <c r="O15" s="44"/>
      <c r="P15" s="44"/>
      <c r="Q15" s="18"/>
      <c r="R15" s="18"/>
      <c r="S15" s="4"/>
      <c r="T15" s="942"/>
      <c r="U15" s="942"/>
      <c r="V15" s="942"/>
      <c r="W15" s="942"/>
      <c r="X15" s="942"/>
      <c r="Y15" s="942"/>
      <c r="Z15" s="942"/>
      <c r="AA15" s="942"/>
      <c r="AB15" s="942"/>
      <c r="AC15" s="942"/>
      <c r="AD15" s="942"/>
      <c r="AE15" s="942"/>
      <c r="AF15" s="942"/>
      <c r="AG15" s="942"/>
      <c r="AH15" s="942"/>
      <c r="AI15" s="942"/>
      <c r="AJ15" s="942"/>
      <c r="AK15" s="942"/>
      <c r="AL15" s="942"/>
      <c r="AM15" s="942"/>
      <c r="AN15" s="942"/>
      <c r="AO15" s="942"/>
      <c r="AP15" s="942"/>
      <c r="AQ15" s="942"/>
      <c r="AR15" s="942"/>
      <c r="AS15" s="942"/>
      <c r="AT15" s="942"/>
      <c r="AU15" s="942"/>
      <c r="AV15" s="942"/>
      <c r="AW15" s="942"/>
    </row>
    <row r="16" spans="1:49" ht="9.75" customHeight="1" thickBot="1" x14ac:dyDescent="0.2">
      <c r="A16" s="4"/>
      <c r="B16" s="44"/>
      <c r="C16" s="44"/>
      <c r="D16" s="44"/>
      <c r="E16" s="44"/>
      <c r="F16" s="44"/>
      <c r="G16" s="44"/>
      <c r="H16" s="44"/>
      <c r="I16" s="44"/>
      <c r="J16" s="44"/>
      <c r="K16" s="44"/>
      <c r="L16" s="44"/>
      <c r="M16" s="44"/>
      <c r="N16" s="44"/>
      <c r="O16" s="44"/>
      <c r="P16" s="44"/>
      <c r="Q16" s="18"/>
      <c r="R16" s="18"/>
      <c r="S16" s="4"/>
      <c r="T16" s="942"/>
      <c r="U16" s="942"/>
      <c r="V16" s="942"/>
      <c r="W16" s="942"/>
      <c r="X16" s="942"/>
      <c r="Y16" s="942"/>
      <c r="Z16" s="942"/>
      <c r="AA16" s="942"/>
      <c r="AB16" s="942"/>
      <c r="AC16" s="942"/>
      <c r="AD16" s="942"/>
      <c r="AE16" s="942"/>
      <c r="AF16" s="942"/>
      <c r="AG16" s="942"/>
      <c r="AH16" s="942"/>
      <c r="AI16" s="942"/>
      <c r="AJ16" s="942"/>
      <c r="AK16" s="942"/>
      <c r="AL16" s="942"/>
      <c r="AM16" s="942"/>
      <c r="AN16" s="942"/>
      <c r="AO16" s="942"/>
      <c r="AP16" s="942"/>
      <c r="AQ16" s="942"/>
      <c r="AR16" s="942"/>
      <c r="AS16" s="942"/>
      <c r="AT16" s="942"/>
      <c r="AU16" s="942"/>
      <c r="AV16" s="942"/>
      <c r="AW16" s="942"/>
    </row>
    <row r="17" spans="1:49" ht="17" customHeight="1" thickBot="1" x14ac:dyDescent="0.2">
      <c r="A17" s="4"/>
      <c r="B17" s="44"/>
      <c r="C17" s="79" t="s">
        <v>1561</v>
      </c>
      <c r="D17" s="2361" t="s">
        <v>1562</v>
      </c>
      <c r="E17" s="2362"/>
      <c r="F17" s="801"/>
      <c r="G17" s="45" t="s">
        <v>495</v>
      </c>
      <c r="H17" s="44"/>
      <c r="I17" s="44"/>
      <c r="J17" s="44"/>
      <c r="K17" s="44"/>
      <c r="L17" s="44"/>
      <c r="M17" s="44"/>
      <c r="N17" s="44"/>
      <c r="O17" s="44"/>
      <c r="P17" s="44"/>
      <c r="Q17" s="18"/>
      <c r="R17" s="18"/>
      <c r="S17" s="4"/>
      <c r="T17" s="942"/>
      <c r="U17" s="942"/>
      <c r="V17" s="942"/>
      <c r="W17" s="942"/>
      <c r="X17" s="942"/>
      <c r="Y17" s="942"/>
      <c r="Z17" s="942"/>
      <c r="AA17" s="942"/>
      <c r="AB17" s="942"/>
      <c r="AC17" s="942"/>
      <c r="AD17" s="942"/>
      <c r="AE17" s="942"/>
      <c r="AF17" s="942"/>
      <c r="AG17" s="942"/>
      <c r="AH17" s="942"/>
      <c r="AI17" s="942"/>
      <c r="AJ17" s="942"/>
      <c r="AK17" s="942"/>
      <c r="AL17" s="942"/>
      <c r="AM17" s="942"/>
      <c r="AN17" s="942"/>
      <c r="AO17" s="942"/>
      <c r="AP17" s="942"/>
      <c r="AQ17" s="942"/>
      <c r="AR17" s="942"/>
      <c r="AS17" s="942"/>
      <c r="AT17" s="942"/>
      <c r="AU17" s="942"/>
      <c r="AV17" s="942"/>
      <c r="AW17" s="942"/>
    </row>
    <row r="18" spans="1:49" ht="20" customHeight="1" thickBot="1" x14ac:dyDescent="0.2">
      <c r="A18" s="4"/>
      <c r="B18" s="44"/>
      <c r="C18" s="44"/>
      <c r="D18" s="44"/>
      <c r="E18" s="44"/>
      <c r="F18" s="44"/>
      <c r="G18" s="44"/>
      <c r="H18" s="44"/>
      <c r="I18" s="44"/>
      <c r="J18" s="44"/>
      <c r="K18" s="44"/>
      <c r="L18" s="44"/>
      <c r="M18" s="44"/>
      <c r="N18" s="44"/>
      <c r="O18" s="44"/>
      <c r="P18" s="44"/>
      <c r="Q18" s="18"/>
      <c r="R18" s="18"/>
      <c r="S18" s="4"/>
      <c r="T18" s="942"/>
      <c r="U18" s="942"/>
      <c r="V18" s="942"/>
      <c r="W18" s="942"/>
      <c r="X18" s="942"/>
      <c r="Y18" s="942"/>
      <c r="Z18" s="942"/>
      <c r="AA18" s="942"/>
      <c r="AB18" s="942"/>
      <c r="AC18" s="942"/>
      <c r="AD18" s="942"/>
      <c r="AE18" s="942"/>
      <c r="AF18" s="942"/>
      <c r="AG18" s="942"/>
      <c r="AH18" s="942"/>
      <c r="AI18" s="942"/>
      <c r="AJ18" s="942"/>
      <c r="AK18" s="942"/>
      <c r="AL18" s="942"/>
      <c r="AM18" s="942"/>
      <c r="AN18" s="942"/>
      <c r="AO18" s="942"/>
      <c r="AP18" s="942"/>
      <c r="AQ18" s="942"/>
      <c r="AR18" s="942"/>
      <c r="AS18" s="942"/>
      <c r="AT18" s="942"/>
      <c r="AU18" s="942"/>
      <c r="AV18" s="942"/>
      <c r="AW18" s="942"/>
    </row>
    <row r="19" spans="1:49" ht="20" customHeight="1" thickBot="1" x14ac:dyDescent="0.25">
      <c r="A19" s="4"/>
      <c r="B19" s="44"/>
      <c r="C19" s="19">
        <v>2</v>
      </c>
      <c r="D19" s="2376" t="s">
        <v>1563</v>
      </c>
      <c r="E19" s="2377"/>
      <c r="F19" s="2378"/>
      <c r="G19" s="77"/>
      <c r="H19" s="44"/>
      <c r="I19" s="44"/>
      <c r="J19" s="44"/>
      <c r="K19" s="44"/>
      <c r="L19" s="44"/>
      <c r="M19" s="44"/>
      <c r="N19" s="44"/>
      <c r="O19" s="44"/>
      <c r="P19" s="44"/>
      <c r="Q19" s="18"/>
      <c r="R19" s="18"/>
      <c r="S19" s="4"/>
      <c r="T19" s="942"/>
      <c r="U19" s="942"/>
      <c r="V19" s="942"/>
      <c r="W19" s="942"/>
      <c r="X19" s="942"/>
      <c r="Y19" s="942"/>
      <c r="Z19" s="942"/>
      <c r="AA19" s="942"/>
      <c r="AB19" s="942"/>
      <c r="AC19" s="942"/>
      <c r="AD19" s="942"/>
      <c r="AE19" s="942"/>
      <c r="AF19" s="942"/>
      <c r="AG19" s="942"/>
      <c r="AH19" s="942"/>
      <c r="AI19" s="942"/>
      <c r="AJ19" s="942"/>
      <c r="AK19" s="942"/>
      <c r="AL19" s="942"/>
      <c r="AM19" s="942"/>
      <c r="AN19" s="942"/>
      <c r="AO19" s="942"/>
      <c r="AP19" s="942"/>
      <c r="AQ19" s="942"/>
      <c r="AR19" s="942"/>
      <c r="AS19" s="942"/>
      <c r="AT19" s="942"/>
      <c r="AU19" s="942"/>
      <c r="AV19" s="942"/>
      <c r="AW19" s="942"/>
    </row>
    <row r="20" spans="1:49" ht="5" customHeight="1" x14ac:dyDescent="0.15">
      <c r="A20" s="4"/>
      <c r="B20" s="44"/>
      <c r="C20" s="44"/>
      <c r="D20" s="77"/>
      <c r="E20" s="44"/>
      <c r="F20" s="44"/>
      <c r="G20" s="44"/>
      <c r="H20" s="44"/>
      <c r="I20" s="44"/>
      <c r="J20" s="44"/>
      <c r="K20" s="44"/>
      <c r="L20" s="44"/>
      <c r="M20" s="44"/>
      <c r="N20" s="44"/>
      <c r="O20" s="44"/>
      <c r="P20" s="44"/>
      <c r="Q20" s="18"/>
      <c r="R20" s="18"/>
      <c r="S20" s="4"/>
      <c r="T20" s="942"/>
      <c r="U20" s="942"/>
      <c r="V20" s="942"/>
      <c r="W20" s="942"/>
      <c r="X20" s="942"/>
      <c r="Y20" s="942"/>
      <c r="Z20" s="942"/>
      <c r="AA20" s="942"/>
      <c r="AB20" s="942"/>
      <c r="AC20" s="942"/>
      <c r="AD20" s="942"/>
      <c r="AE20" s="942"/>
      <c r="AF20" s="942"/>
      <c r="AG20" s="942"/>
      <c r="AH20" s="942"/>
      <c r="AI20" s="942"/>
      <c r="AJ20" s="942"/>
      <c r="AK20" s="942"/>
      <c r="AL20" s="942"/>
      <c r="AM20" s="942"/>
      <c r="AN20" s="942"/>
      <c r="AO20" s="942"/>
      <c r="AP20" s="942"/>
      <c r="AQ20" s="942"/>
      <c r="AR20" s="942"/>
      <c r="AS20" s="942"/>
      <c r="AT20" s="942"/>
      <c r="AU20" s="942"/>
      <c r="AV20" s="942"/>
      <c r="AW20" s="942"/>
    </row>
    <row r="21" spans="1:49" ht="16.5" customHeight="1" thickBot="1" x14ac:dyDescent="0.2">
      <c r="A21" s="4"/>
      <c r="B21" s="44"/>
      <c r="C21" s="44"/>
      <c r="D21" s="44"/>
      <c r="E21" s="44"/>
      <c r="F21" s="51" t="str">
        <f>'1'!E17</f>
        <v>ENE</v>
      </c>
      <c r="G21" s="51" t="str">
        <f>'1'!F17</f>
        <v>FEB</v>
      </c>
      <c r="H21" s="51" t="str">
        <f>'1'!G17</f>
        <v>MAR</v>
      </c>
      <c r="I21" s="51" t="str">
        <f>'1'!H17</f>
        <v>ABR</v>
      </c>
      <c r="J21" s="51" t="str">
        <f>'1'!I17</f>
        <v>MAY</v>
      </c>
      <c r="K21" s="51" t="str">
        <f>'1'!J17</f>
        <v>JUN</v>
      </c>
      <c r="L21" s="51" t="str">
        <f>'1'!K17</f>
        <v>JUL</v>
      </c>
      <c r="M21" s="51" t="str">
        <f>'1'!L17</f>
        <v>AGO</v>
      </c>
      <c r="N21" s="51" t="str">
        <f>'1'!M17</f>
        <v>SEPT</v>
      </c>
      <c r="O21" s="51" t="str">
        <f>'1'!N17</f>
        <v>OCT</v>
      </c>
      <c r="P21" s="51" t="str">
        <f>'1'!O17</f>
        <v>NOV</v>
      </c>
      <c r="Q21" s="51" t="str">
        <f>'1'!P17</f>
        <v xml:space="preserve"> DIC</v>
      </c>
      <c r="R21" s="54"/>
      <c r="S21" s="4"/>
      <c r="T21" s="942"/>
      <c r="U21" s="942"/>
      <c r="V21" s="942"/>
      <c r="W21" s="942"/>
      <c r="X21" s="942"/>
      <c r="Y21" s="942"/>
      <c r="Z21" s="942"/>
      <c r="AA21" s="942"/>
      <c r="AB21" s="942"/>
      <c r="AC21" s="942"/>
      <c r="AD21" s="942"/>
      <c r="AE21" s="942"/>
      <c r="AF21" s="942"/>
      <c r="AG21" s="942"/>
      <c r="AH21" s="942"/>
      <c r="AI21" s="942"/>
      <c r="AJ21" s="942"/>
      <c r="AK21" s="942"/>
      <c r="AL21" s="942"/>
      <c r="AM21" s="942"/>
      <c r="AN21" s="942"/>
      <c r="AO21" s="942"/>
      <c r="AP21" s="942"/>
      <c r="AQ21" s="942"/>
      <c r="AR21" s="942"/>
      <c r="AS21" s="942"/>
      <c r="AT21" s="942"/>
      <c r="AU21" s="942"/>
      <c r="AV21" s="942"/>
      <c r="AW21" s="942"/>
    </row>
    <row r="22" spans="1:49" ht="17" customHeight="1" thickBot="1" x14ac:dyDescent="0.2">
      <c r="A22" s="4"/>
      <c r="B22" s="44"/>
      <c r="C22" s="79" t="s">
        <v>1564</v>
      </c>
      <c r="D22" s="2361" t="s">
        <v>1565</v>
      </c>
      <c r="E22" s="2362"/>
      <c r="F22" s="70">
        <f>SUM(F24:F156)</f>
        <v>650</v>
      </c>
      <c r="G22" s="70">
        <f>SUM(G24:G156)</f>
        <v>650</v>
      </c>
      <c r="H22" s="70">
        <f>SUM(H24:H156)</f>
        <v>650</v>
      </c>
      <c r="I22" s="70">
        <f>SUM(I24:I156)</f>
        <v>650</v>
      </c>
      <c r="J22" s="70">
        <f>SUM(J24:J156)</f>
        <v>650</v>
      </c>
      <c r="K22" s="70">
        <f>SUM(K24:K156)</f>
        <v>650</v>
      </c>
      <c r="L22" s="70">
        <f>SUM(L24:L156)</f>
        <v>950</v>
      </c>
      <c r="M22" s="70">
        <f>SUM(M24:M156)</f>
        <v>650</v>
      </c>
      <c r="N22" s="70">
        <f>SUM(N24:N156)</f>
        <v>650</v>
      </c>
      <c r="O22" s="70">
        <f>SUM(O24:O156)</f>
        <v>650</v>
      </c>
      <c r="P22" s="70">
        <f>SUM(P24:P156)</f>
        <v>650</v>
      </c>
      <c r="Q22" s="70">
        <f>SUM(Q24:Q156)</f>
        <v>650</v>
      </c>
      <c r="R22" s="18"/>
      <c r="S22" s="4"/>
      <c r="T22" s="942"/>
      <c r="U22" s="942"/>
      <c r="V22" s="942"/>
      <c r="W22" s="942"/>
      <c r="X22" s="942"/>
      <c r="Y22" s="942"/>
      <c r="Z22" s="942"/>
      <c r="AA22" s="942"/>
      <c r="AB22" s="942"/>
      <c r="AC22" s="942"/>
      <c r="AD22" s="942"/>
      <c r="AE22" s="942"/>
      <c r="AF22" s="942"/>
      <c r="AG22" s="942"/>
      <c r="AH22" s="942"/>
      <c r="AI22" s="942"/>
      <c r="AJ22" s="942"/>
      <c r="AK22" s="942"/>
      <c r="AL22" s="942"/>
      <c r="AM22" s="942"/>
      <c r="AN22" s="942"/>
      <c r="AO22" s="942"/>
      <c r="AP22" s="942"/>
      <c r="AQ22" s="942"/>
      <c r="AR22" s="942"/>
      <c r="AS22" s="942"/>
      <c r="AT22" s="942"/>
      <c r="AU22" s="942"/>
      <c r="AV22" s="942"/>
      <c r="AW22" s="942"/>
    </row>
    <row r="23" spans="1:49" ht="13.5" customHeight="1" x14ac:dyDescent="0.2">
      <c r="A23" s="4"/>
      <c r="B23" s="44"/>
      <c r="C23" s="44"/>
      <c r="D23" s="46" t="s">
        <v>1527</v>
      </c>
      <c r="E23" s="431">
        <f>SUM(F22:Q22)</f>
        <v>8100</v>
      </c>
      <c r="F23" s="46" t="s">
        <v>1566</v>
      </c>
      <c r="G23" s="57"/>
      <c r="H23" s="57"/>
      <c r="I23" s="57"/>
      <c r="J23" s="57"/>
      <c r="K23" s="57"/>
      <c r="L23" s="57"/>
      <c r="M23" s="58"/>
      <c r="N23" s="58"/>
      <c r="O23" s="57"/>
      <c r="P23" s="57"/>
      <c r="Q23" s="57"/>
      <c r="R23" s="55"/>
      <c r="S23" s="4"/>
      <c r="T23" s="942"/>
      <c r="U23" s="942"/>
      <c r="V23" s="942"/>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2"/>
      <c r="AS23" s="942"/>
      <c r="AT23" s="942"/>
      <c r="AU23" s="942"/>
      <c r="AV23" s="942"/>
      <c r="AW23" s="942"/>
    </row>
    <row r="24" spans="1:49" ht="13.5" customHeight="1" x14ac:dyDescent="0.15">
      <c r="A24" s="4"/>
      <c r="B24" s="44"/>
      <c r="C24" s="44"/>
      <c r="D24" s="430" t="s">
        <v>1821</v>
      </c>
      <c r="E24" s="431">
        <f>SUM(E25:E41)</f>
        <v>8100</v>
      </c>
      <c r="F24" s="299"/>
      <c r="G24" s="299"/>
      <c r="H24" s="299"/>
      <c r="I24" s="299"/>
      <c r="J24" s="299"/>
      <c r="K24" s="299"/>
      <c r="L24" s="299"/>
      <c r="M24" s="299"/>
      <c r="N24" s="299"/>
      <c r="O24" s="299"/>
      <c r="P24" s="299"/>
      <c r="Q24" s="299"/>
      <c r="R24" s="18"/>
      <c r="S24" s="4"/>
      <c r="T24" s="942"/>
      <c r="U24" s="942"/>
      <c r="V24" s="942"/>
      <c r="W24" s="942"/>
      <c r="X24" s="942"/>
      <c r="Y24" s="942"/>
      <c r="Z24" s="942"/>
      <c r="AA24" s="942"/>
      <c r="AB24" s="942"/>
      <c r="AC24" s="942"/>
      <c r="AD24" s="942"/>
      <c r="AE24" s="942"/>
      <c r="AF24" s="942"/>
      <c r="AG24" s="942"/>
      <c r="AH24" s="942"/>
      <c r="AI24" s="942"/>
      <c r="AJ24" s="942"/>
      <c r="AK24" s="942"/>
      <c r="AL24" s="942"/>
      <c r="AM24" s="942"/>
      <c r="AN24" s="942"/>
      <c r="AO24" s="942"/>
      <c r="AP24" s="942"/>
      <c r="AQ24" s="942"/>
      <c r="AR24" s="942"/>
      <c r="AS24" s="942"/>
      <c r="AT24" s="942"/>
      <c r="AU24" s="942"/>
      <c r="AV24" s="942"/>
      <c r="AW24" s="942"/>
    </row>
    <row r="25" spans="1:49" ht="13.5" customHeight="1" x14ac:dyDescent="0.15">
      <c r="A25" s="4"/>
      <c r="B25" s="44"/>
      <c r="C25" s="44"/>
      <c r="D25" s="298" t="s">
        <v>1830</v>
      </c>
      <c r="E25" s="431">
        <f t="shared" ref="E25:E86" si="0">SUM(F25:Q25)</f>
        <v>6000</v>
      </c>
      <c r="F25" s="299">
        <v>500</v>
      </c>
      <c r="G25" s="299">
        <v>500</v>
      </c>
      <c r="H25" s="299">
        <v>500</v>
      </c>
      <c r="I25" s="299">
        <v>500</v>
      </c>
      <c r="J25" s="299">
        <v>500</v>
      </c>
      <c r="K25" s="299">
        <v>500</v>
      </c>
      <c r="L25" s="299">
        <v>500</v>
      </c>
      <c r="M25" s="299">
        <v>500</v>
      </c>
      <c r="N25" s="299">
        <v>500</v>
      </c>
      <c r="O25" s="299">
        <v>500</v>
      </c>
      <c r="P25" s="299">
        <v>500</v>
      </c>
      <c r="Q25" s="299">
        <v>500</v>
      </c>
      <c r="R25" s="18"/>
      <c r="S25" s="4"/>
      <c r="T25" s="942"/>
      <c r="U25" s="942"/>
      <c r="V25" s="942"/>
      <c r="W25" s="942"/>
      <c r="X25" s="942"/>
      <c r="Y25" s="942"/>
      <c r="Z25" s="942"/>
      <c r="AA25" s="942"/>
      <c r="AB25" s="942"/>
      <c r="AC25" s="942"/>
      <c r="AD25" s="942"/>
      <c r="AE25" s="942"/>
      <c r="AF25" s="942"/>
      <c r="AG25" s="942"/>
      <c r="AH25" s="942"/>
      <c r="AI25" s="942"/>
      <c r="AJ25" s="942"/>
      <c r="AK25" s="942"/>
      <c r="AL25" s="942"/>
      <c r="AM25" s="942"/>
      <c r="AN25" s="942"/>
      <c r="AO25" s="942"/>
      <c r="AP25" s="942"/>
      <c r="AQ25" s="942"/>
      <c r="AR25" s="942"/>
      <c r="AS25" s="942"/>
      <c r="AT25" s="942"/>
      <c r="AU25" s="942"/>
      <c r="AV25" s="942"/>
      <c r="AW25" s="942"/>
    </row>
    <row r="26" spans="1:49" ht="13.5" customHeight="1" x14ac:dyDescent="0.15">
      <c r="A26" s="4"/>
      <c r="B26" s="44"/>
      <c r="C26" s="44"/>
      <c r="D26" s="430" t="s">
        <v>1822</v>
      </c>
      <c r="E26" s="431">
        <f t="shared" si="0"/>
        <v>300</v>
      </c>
      <c r="F26" s="299"/>
      <c r="G26" s="299"/>
      <c r="H26" s="299"/>
      <c r="I26" s="299"/>
      <c r="J26" s="299"/>
      <c r="K26" s="299"/>
      <c r="L26" s="299">
        <v>300</v>
      </c>
      <c r="M26" s="299"/>
      <c r="N26" s="299"/>
      <c r="O26" s="299"/>
      <c r="P26" s="299"/>
      <c r="Q26" s="299"/>
      <c r="R26" s="18"/>
      <c r="S26" s="4"/>
      <c r="T26" s="942"/>
      <c r="U26" s="942"/>
      <c r="V26" s="942"/>
      <c r="W26" s="942"/>
      <c r="X26" s="942"/>
      <c r="Y26" s="942"/>
      <c r="Z26" s="942"/>
      <c r="AA26" s="942"/>
      <c r="AB26" s="942"/>
      <c r="AC26" s="942"/>
      <c r="AD26" s="942"/>
      <c r="AE26" s="942"/>
      <c r="AF26" s="942"/>
      <c r="AG26" s="942"/>
      <c r="AH26" s="942"/>
      <c r="AI26" s="942"/>
      <c r="AJ26" s="942"/>
      <c r="AK26" s="942"/>
      <c r="AL26" s="942"/>
      <c r="AM26" s="942"/>
      <c r="AN26" s="942"/>
      <c r="AO26" s="942"/>
      <c r="AP26" s="942"/>
      <c r="AQ26" s="942"/>
      <c r="AR26" s="942"/>
      <c r="AS26" s="942"/>
      <c r="AT26" s="942"/>
      <c r="AU26" s="942"/>
      <c r="AV26" s="942"/>
      <c r="AW26" s="942"/>
    </row>
    <row r="27" spans="1:49" ht="13.5" customHeight="1" x14ac:dyDescent="0.15">
      <c r="A27" s="4"/>
      <c r="B27" s="44"/>
      <c r="C27" s="44"/>
      <c r="D27" s="298" t="s">
        <v>1823</v>
      </c>
      <c r="E27" s="431">
        <f t="shared" si="0"/>
        <v>1800</v>
      </c>
      <c r="F27" s="299">
        <v>150</v>
      </c>
      <c r="G27" s="299">
        <v>150</v>
      </c>
      <c r="H27" s="299">
        <v>150</v>
      </c>
      <c r="I27" s="299">
        <v>150</v>
      </c>
      <c r="J27" s="299">
        <v>150</v>
      </c>
      <c r="K27" s="299">
        <v>150</v>
      </c>
      <c r="L27" s="299">
        <v>150</v>
      </c>
      <c r="M27" s="299">
        <v>150</v>
      </c>
      <c r="N27" s="299">
        <v>150</v>
      </c>
      <c r="O27" s="299">
        <v>150</v>
      </c>
      <c r="P27" s="299">
        <v>150</v>
      </c>
      <c r="Q27" s="299">
        <v>150</v>
      </c>
      <c r="R27" s="18"/>
      <c r="S27" s="4"/>
      <c r="T27" s="942"/>
      <c r="U27" s="942"/>
      <c r="V27" s="942"/>
      <c r="W27" s="942"/>
      <c r="X27" s="942"/>
      <c r="Y27" s="942"/>
      <c r="Z27" s="942"/>
      <c r="AA27" s="942"/>
      <c r="AB27" s="942"/>
      <c r="AC27" s="942"/>
      <c r="AD27" s="942"/>
      <c r="AE27" s="942"/>
      <c r="AF27" s="942"/>
      <c r="AG27" s="942"/>
      <c r="AH27" s="942"/>
      <c r="AI27" s="942"/>
      <c r="AJ27" s="942"/>
      <c r="AK27" s="942"/>
      <c r="AL27" s="942"/>
      <c r="AM27" s="942"/>
      <c r="AN27" s="942"/>
      <c r="AO27" s="942"/>
      <c r="AP27" s="942"/>
      <c r="AQ27" s="942"/>
      <c r="AR27" s="942"/>
      <c r="AS27" s="942"/>
      <c r="AT27" s="942"/>
      <c r="AU27" s="942"/>
      <c r="AV27" s="942"/>
      <c r="AW27" s="942"/>
    </row>
    <row r="28" spans="1:49" ht="13.5" customHeight="1" x14ac:dyDescent="0.15">
      <c r="A28" s="4"/>
      <c r="B28" s="44"/>
      <c r="C28" s="44"/>
      <c r="D28" s="430"/>
      <c r="E28" s="431">
        <f t="shared" si="0"/>
        <v>0</v>
      </c>
      <c r="F28" s="299"/>
      <c r="G28" s="299"/>
      <c r="H28" s="299"/>
      <c r="I28" s="299"/>
      <c r="J28" s="299"/>
      <c r="K28" s="299"/>
      <c r="L28" s="299"/>
      <c r="M28" s="299"/>
      <c r="N28" s="299"/>
      <c r="O28" s="299"/>
      <c r="P28" s="299"/>
      <c r="Q28" s="299"/>
      <c r="R28" s="18"/>
      <c r="S28" s="4"/>
      <c r="T28" s="942"/>
      <c r="U28" s="942"/>
      <c r="V28" s="942"/>
      <c r="W28" s="942"/>
      <c r="X28" s="942"/>
      <c r="Y28" s="942"/>
      <c r="Z28" s="942"/>
      <c r="AA28" s="942"/>
      <c r="AB28" s="942"/>
      <c r="AC28" s="942"/>
      <c r="AD28" s="942"/>
      <c r="AE28" s="942"/>
      <c r="AF28" s="942"/>
      <c r="AG28" s="942"/>
      <c r="AH28" s="942"/>
      <c r="AI28" s="942"/>
      <c r="AJ28" s="942"/>
      <c r="AK28" s="942"/>
      <c r="AL28" s="942"/>
      <c r="AM28" s="942"/>
      <c r="AN28" s="942"/>
      <c r="AO28" s="942"/>
      <c r="AP28" s="942"/>
      <c r="AQ28" s="942"/>
      <c r="AR28" s="942"/>
      <c r="AS28" s="942"/>
      <c r="AT28" s="942"/>
      <c r="AU28" s="942"/>
      <c r="AV28" s="942"/>
      <c r="AW28" s="942"/>
    </row>
    <row r="29" spans="1:49" ht="13.5" customHeight="1" x14ac:dyDescent="0.15">
      <c r="A29" s="4"/>
      <c r="B29" s="44"/>
      <c r="C29" s="44"/>
      <c r="D29" s="430"/>
      <c r="E29" s="431">
        <f t="shared" si="0"/>
        <v>0</v>
      </c>
      <c r="F29" s="299"/>
      <c r="G29" s="299"/>
      <c r="H29" s="299"/>
      <c r="I29" s="299"/>
      <c r="J29" s="299"/>
      <c r="K29" s="299"/>
      <c r="L29" s="299"/>
      <c r="M29" s="299"/>
      <c r="N29" s="299"/>
      <c r="O29" s="299"/>
      <c r="P29" s="299"/>
      <c r="Q29" s="299"/>
      <c r="R29" s="18"/>
      <c r="S29" s="4"/>
      <c r="T29" s="942"/>
      <c r="U29" s="942"/>
      <c r="V29" s="942"/>
      <c r="W29" s="942"/>
      <c r="X29" s="942"/>
      <c r="Y29" s="942"/>
      <c r="Z29" s="942"/>
      <c r="AA29" s="942"/>
      <c r="AB29" s="942"/>
      <c r="AC29" s="942"/>
      <c r="AD29" s="942"/>
      <c r="AE29" s="942"/>
      <c r="AF29" s="942"/>
      <c r="AG29" s="942"/>
      <c r="AH29" s="942"/>
      <c r="AI29" s="942"/>
      <c r="AJ29" s="942"/>
      <c r="AK29" s="942"/>
      <c r="AL29" s="942"/>
      <c r="AM29" s="942"/>
      <c r="AN29" s="942"/>
      <c r="AO29" s="942"/>
      <c r="AP29" s="942"/>
      <c r="AQ29" s="942"/>
      <c r="AR29" s="942"/>
      <c r="AS29" s="942"/>
      <c r="AT29" s="942"/>
      <c r="AU29" s="942"/>
      <c r="AV29" s="942"/>
      <c r="AW29" s="942"/>
    </row>
    <row r="30" spans="1:49" ht="13.5" customHeight="1" x14ac:dyDescent="0.15">
      <c r="A30" s="4"/>
      <c r="B30" s="44"/>
      <c r="C30" s="44"/>
      <c r="D30" s="430"/>
      <c r="E30" s="431">
        <f t="shared" si="0"/>
        <v>0</v>
      </c>
      <c r="F30" s="299"/>
      <c r="G30" s="299"/>
      <c r="H30" s="299"/>
      <c r="I30" s="299"/>
      <c r="J30" s="299"/>
      <c r="K30" s="299"/>
      <c r="L30" s="299"/>
      <c r="M30" s="299"/>
      <c r="N30" s="299"/>
      <c r="O30" s="299"/>
      <c r="P30" s="299"/>
      <c r="Q30" s="299"/>
      <c r="R30" s="18"/>
      <c r="S30" s="4"/>
      <c r="T30" s="942"/>
      <c r="U30" s="942"/>
      <c r="V30" s="942"/>
      <c r="W30" s="942"/>
      <c r="X30" s="942"/>
      <c r="Y30" s="942"/>
      <c r="Z30" s="942"/>
      <c r="AA30" s="942"/>
      <c r="AB30" s="942"/>
      <c r="AC30" s="942"/>
      <c r="AD30" s="942"/>
      <c r="AE30" s="942"/>
      <c r="AF30" s="942"/>
      <c r="AG30" s="942"/>
      <c r="AH30" s="942"/>
      <c r="AI30" s="942"/>
      <c r="AJ30" s="942"/>
      <c r="AK30" s="942"/>
      <c r="AL30" s="942"/>
      <c r="AM30" s="942"/>
      <c r="AN30" s="942"/>
      <c r="AO30" s="942"/>
      <c r="AP30" s="942"/>
      <c r="AQ30" s="942"/>
      <c r="AR30" s="942"/>
      <c r="AS30" s="942"/>
      <c r="AT30" s="942"/>
      <c r="AU30" s="942"/>
      <c r="AV30" s="942"/>
      <c r="AW30" s="942"/>
    </row>
    <row r="31" spans="1:49" ht="13.5" customHeight="1" x14ac:dyDescent="0.15">
      <c r="A31" s="4"/>
      <c r="B31" s="44"/>
      <c r="C31" s="44"/>
      <c r="D31" s="298"/>
      <c r="E31" s="431">
        <f t="shared" si="0"/>
        <v>0</v>
      </c>
      <c r="F31" s="299"/>
      <c r="G31" s="299"/>
      <c r="H31" s="299"/>
      <c r="I31" s="299"/>
      <c r="J31" s="299"/>
      <c r="K31" s="299"/>
      <c r="L31" s="299"/>
      <c r="M31" s="299"/>
      <c r="N31" s="299"/>
      <c r="O31" s="299"/>
      <c r="P31" s="299"/>
      <c r="Q31" s="299"/>
      <c r="R31" s="18"/>
      <c r="S31" s="4"/>
      <c r="T31" s="942"/>
      <c r="U31" s="942"/>
      <c r="V31" s="942"/>
      <c r="W31" s="942"/>
      <c r="X31" s="942"/>
      <c r="Y31" s="942"/>
      <c r="Z31" s="942"/>
      <c r="AA31" s="942"/>
      <c r="AB31" s="942"/>
      <c r="AC31" s="942"/>
      <c r="AD31" s="942"/>
      <c r="AE31" s="942"/>
      <c r="AF31" s="942"/>
      <c r="AG31" s="942"/>
      <c r="AH31" s="942"/>
      <c r="AI31" s="942"/>
      <c r="AJ31" s="942"/>
      <c r="AK31" s="942"/>
      <c r="AL31" s="942"/>
      <c r="AM31" s="942"/>
      <c r="AN31" s="942"/>
      <c r="AO31" s="942"/>
      <c r="AP31" s="942"/>
      <c r="AQ31" s="942"/>
      <c r="AR31" s="942"/>
      <c r="AS31" s="942"/>
      <c r="AT31" s="942"/>
      <c r="AU31" s="942"/>
      <c r="AV31" s="942"/>
      <c r="AW31" s="942"/>
    </row>
    <row r="32" spans="1:49" ht="13.5" customHeight="1" x14ac:dyDescent="0.15">
      <c r="A32" s="4"/>
      <c r="B32" s="44"/>
      <c r="C32" s="44"/>
      <c r="D32" s="298"/>
      <c r="E32" s="431">
        <f t="shared" si="0"/>
        <v>0</v>
      </c>
      <c r="F32" s="299"/>
      <c r="G32" s="299"/>
      <c r="H32" s="299"/>
      <c r="I32" s="299"/>
      <c r="J32" s="299"/>
      <c r="K32" s="299"/>
      <c r="L32" s="299"/>
      <c r="M32" s="299"/>
      <c r="N32" s="299"/>
      <c r="O32" s="299"/>
      <c r="P32" s="299"/>
      <c r="Q32" s="299"/>
      <c r="R32" s="18"/>
      <c r="S32" s="4"/>
      <c r="T32" s="942"/>
      <c r="U32" s="942"/>
      <c r="V32" s="942"/>
      <c r="W32" s="942"/>
      <c r="X32" s="942"/>
      <c r="Y32" s="942"/>
      <c r="Z32" s="942"/>
      <c r="AA32" s="942"/>
      <c r="AB32" s="942"/>
      <c r="AC32" s="942"/>
      <c r="AD32" s="942"/>
      <c r="AE32" s="942"/>
      <c r="AF32" s="942"/>
      <c r="AG32" s="942"/>
      <c r="AH32" s="942"/>
      <c r="AI32" s="942"/>
      <c r="AJ32" s="942"/>
      <c r="AK32" s="942"/>
      <c r="AL32" s="942"/>
      <c r="AM32" s="942"/>
      <c r="AN32" s="942"/>
      <c r="AO32" s="942"/>
      <c r="AP32" s="942"/>
      <c r="AQ32" s="942"/>
      <c r="AR32" s="942"/>
      <c r="AS32" s="942"/>
      <c r="AT32" s="942"/>
      <c r="AU32" s="942"/>
      <c r="AV32" s="942"/>
      <c r="AW32" s="942"/>
    </row>
    <row r="33" spans="1:49" ht="13.5" customHeight="1" x14ac:dyDescent="0.15">
      <c r="A33" s="4"/>
      <c r="B33" s="44"/>
      <c r="C33" s="44"/>
      <c r="D33" s="298"/>
      <c r="E33" s="431">
        <f t="shared" si="0"/>
        <v>0</v>
      </c>
      <c r="F33" s="299"/>
      <c r="G33" s="299"/>
      <c r="H33" s="299"/>
      <c r="I33" s="299"/>
      <c r="J33" s="299"/>
      <c r="K33" s="299"/>
      <c r="L33" s="299"/>
      <c r="M33" s="299"/>
      <c r="N33" s="299"/>
      <c r="O33" s="299"/>
      <c r="P33" s="299"/>
      <c r="Q33" s="299"/>
      <c r="R33" s="18"/>
      <c r="S33" s="4"/>
      <c r="T33" s="942"/>
      <c r="U33" s="942"/>
      <c r="V33" s="942"/>
      <c r="W33" s="942"/>
      <c r="X33" s="942"/>
      <c r="Y33" s="942"/>
      <c r="Z33" s="942"/>
      <c r="AA33" s="942"/>
      <c r="AB33" s="942"/>
      <c r="AC33" s="942"/>
      <c r="AD33" s="942"/>
      <c r="AE33" s="942"/>
      <c r="AF33" s="942"/>
      <c r="AG33" s="942"/>
      <c r="AH33" s="942"/>
      <c r="AI33" s="942"/>
      <c r="AJ33" s="942"/>
      <c r="AK33" s="942"/>
      <c r="AL33" s="942"/>
      <c r="AM33" s="942"/>
      <c r="AN33" s="942"/>
      <c r="AO33" s="942"/>
      <c r="AP33" s="942"/>
      <c r="AQ33" s="942"/>
      <c r="AR33" s="942"/>
      <c r="AS33" s="942"/>
      <c r="AT33" s="942"/>
      <c r="AU33" s="942"/>
      <c r="AV33" s="942"/>
      <c r="AW33" s="942"/>
    </row>
    <row r="34" spans="1:49" ht="13.5" customHeight="1" x14ac:dyDescent="0.15">
      <c r="A34" s="4"/>
      <c r="B34" s="44"/>
      <c r="C34" s="44"/>
      <c r="D34" s="298"/>
      <c r="E34" s="431">
        <f t="shared" si="0"/>
        <v>0</v>
      </c>
      <c r="F34" s="299"/>
      <c r="G34" s="299"/>
      <c r="H34" s="299"/>
      <c r="I34" s="299"/>
      <c r="J34" s="299"/>
      <c r="K34" s="299"/>
      <c r="L34" s="299"/>
      <c r="M34" s="299"/>
      <c r="N34" s="299"/>
      <c r="O34" s="299"/>
      <c r="P34" s="299"/>
      <c r="Q34" s="299"/>
      <c r="R34" s="18"/>
      <c r="S34" s="4"/>
      <c r="T34" s="942"/>
      <c r="U34" s="942"/>
      <c r="V34" s="942"/>
      <c r="W34" s="942"/>
      <c r="X34" s="942"/>
      <c r="Y34" s="942"/>
      <c r="Z34" s="942"/>
      <c r="AA34" s="942"/>
      <c r="AB34" s="942"/>
      <c r="AC34" s="942"/>
      <c r="AD34" s="942"/>
      <c r="AE34" s="942"/>
      <c r="AF34" s="942"/>
      <c r="AG34" s="942"/>
      <c r="AH34" s="942"/>
      <c r="AI34" s="942"/>
      <c r="AJ34" s="942"/>
      <c r="AK34" s="942"/>
      <c r="AL34" s="942"/>
      <c r="AM34" s="942"/>
      <c r="AN34" s="942"/>
      <c r="AO34" s="942"/>
      <c r="AP34" s="942"/>
      <c r="AQ34" s="942"/>
      <c r="AR34" s="942"/>
      <c r="AS34" s="942"/>
      <c r="AT34" s="942"/>
      <c r="AU34" s="942"/>
      <c r="AV34" s="942"/>
      <c r="AW34" s="942"/>
    </row>
    <row r="35" spans="1:49" ht="13.5" customHeight="1" x14ac:dyDescent="0.15">
      <c r="A35" s="4"/>
      <c r="B35" s="44"/>
      <c r="C35" s="44"/>
      <c r="D35" s="298"/>
      <c r="E35" s="431">
        <f t="shared" si="0"/>
        <v>0</v>
      </c>
      <c r="F35" s="299"/>
      <c r="G35" s="299"/>
      <c r="H35" s="299"/>
      <c r="I35" s="299"/>
      <c r="J35" s="299"/>
      <c r="K35" s="299"/>
      <c r="L35" s="299"/>
      <c r="M35" s="299"/>
      <c r="N35" s="299"/>
      <c r="O35" s="299"/>
      <c r="P35" s="299"/>
      <c r="Q35" s="299"/>
      <c r="R35" s="18"/>
      <c r="S35" s="4"/>
      <c r="T35" s="942"/>
      <c r="U35" s="942"/>
      <c r="V35" s="942"/>
      <c r="W35" s="942"/>
      <c r="X35" s="942"/>
      <c r="Y35" s="942"/>
      <c r="Z35" s="942"/>
      <c r="AA35" s="942"/>
      <c r="AB35" s="942"/>
      <c r="AC35" s="942"/>
      <c r="AD35" s="942"/>
      <c r="AE35" s="942"/>
      <c r="AF35" s="942"/>
      <c r="AG35" s="942"/>
      <c r="AH35" s="942"/>
      <c r="AI35" s="942"/>
      <c r="AJ35" s="942"/>
      <c r="AK35" s="942"/>
      <c r="AL35" s="942"/>
      <c r="AM35" s="942"/>
      <c r="AN35" s="942"/>
      <c r="AO35" s="942"/>
      <c r="AP35" s="942"/>
      <c r="AQ35" s="942"/>
      <c r="AR35" s="942"/>
      <c r="AS35" s="942"/>
      <c r="AT35" s="942"/>
      <c r="AU35" s="942"/>
      <c r="AV35" s="942"/>
      <c r="AW35" s="942"/>
    </row>
    <row r="36" spans="1:49" ht="13.5" customHeight="1" x14ac:dyDescent="0.15">
      <c r="A36" s="4"/>
      <c r="B36" s="44"/>
      <c r="C36" s="44"/>
      <c r="D36" s="298"/>
      <c r="E36" s="431">
        <f t="shared" si="0"/>
        <v>0</v>
      </c>
      <c r="F36" s="299"/>
      <c r="G36" s="299"/>
      <c r="H36" s="299"/>
      <c r="I36" s="299"/>
      <c r="J36" s="299"/>
      <c r="K36" s="299"/>
      <c r="L36" s="299"/>
      <c r="M36" s="299"/>
      <c r="N36" s="299"/>
      <c r="O36" s="299"/>
      <c r="P36" s="299"/>
      <c r="Q36" s="299"/>
      <c r="R36" s="18"/>
      <c r="S36" s="4"/>
      <c r="T36" s="942"/>
      <c r="U36" s="942"/>
      <c r="V36" s="942"/>
      <c r="W36" s="942"/>
      <c r="X36" s="942"/>
      <c r="Y36" s="942"/>
      <c r="Z36" s="942"/>
      <c r="AA36" s="942"/>
      <c r="AB36" s="942"/>
      <c r="AC36" s="942"/>
      <c r="AD36" s="942"/>
      <c r="AE36" s="942"/>
      <c r="AF36" s="942"/>
      <c r="AG36" s="942"/>
      <c r="AH36" s="942"/>
      <c r="AI36" s="942"/>
      <c r="AJ36" s="942"/>
      <c r="AK36" s="942"/>
      <c r="AL36" s="942"/>
      <c r="AM36" s="942"/>
      <c r="AN36" s="942"/>
      <c r="AO36" s="942"/>
      <c r="AP36" s="942"/>
      <c r="AQ36" s="942"/>
      <c r="AR36" s="942"/>
      <c r="AS36" s="942"/>
      <c r="AT36" s="942"/>
      <c r="AU36" s="942"/>
      <c r="AV36" s="942"/>
      <c r="AW36" s="942"/>
    </row>
    <row r="37" spans="1:49" ht="13.5" customHeight="1" x14ac:dyDescent="0.15">
      <c r="A37" s="4"/>
      <c r="B37" s="44"/>
      <c r="C37" s="44"/>
      <c r="D37" s="430"/>
      <c r="E37" s="431">
        <f t="shared" si="0"/>
        <v>0</v>
      </c>
      <c r="F37" s="299"/>
      <c r="G37" s="299"/>
      <c r="H37" s="299"/>
      <c r="I37" s="299"/>
      <c r="J37" s="299"/>
      <c r="K37" s="299"/>
      <c r="L37" s="299"/>
      <c r="M37" s="299"/>
      <c r="N37" s="299"/>
      <c r="O37" s="299"/>
      <c r="P37" s="299"/>
      <c r="Q37" s="299"/>
      <c r="R37" s="18"/>
      <c r="S37" s="4"/>
      <c r="T37" s="942"/>
      <c r="U37" s="942"/>
      <c r="V37" s="942"/>
      <c r="W37" s="942"/>
      <c r="X37" s="942"/>
      <c r="Y37" s="942"/>
      <c r="Z37" s="942"/>
      <c r="AA37" s="942"/>
      <c r="AB37" s="942"/>
      <c r="AC37" s="942"/>
      <c r="AD37" s="942"/>
      <c r="AE37" s="942"/>
      <c r="AF37" s="942"/>
      <c r="AG37" s="942"/>
      <c r="AH37" s="942"/>
      <c r="AI37" s="942"/>
      <c r="AJ37" s="942"/>
      <c r="AK37" s="942"/>
      <c r="AL37" s="942"/>
      <c r="AM37" s="942"/>
      <c r="AN37" s="942"/>
      <c r="AO37" s="942"/>
      <c r="AP37" s="942"/>
      <c r="AQ37" s="942"/>
      <c r="AR37" s="942"/>
      <c r="AS37" s="942"/>
      <c r="AT37" s="942"/>
      <c r="AU37" s="942"/>
      <c r="AV37" s="942"/>
      <c r="AW37" s="942"/>
    </row>
    <row r="38" spans="1:49" ht="13.5" customHeight="1" x14ac:dyDescent="0.15">
      <c r="A38" s="4"/>
      <c r="B38" s="44"/>
      <c r="C38" s="44"/>
      <c r="D38" s="298"/>
      <c r="E38" s="431">
        <f t="shared" si="0"/>
        <v>0</v>
      </c>
      <c r="F38" s="299"/>
      <c r="G38" s="299"/>
      <c r="H38" s="299"/>
      <c r="I38" s="299"/>
      <c r="J38" s="299"/>
      <c r="K38" s="299"/>
      <c r="L38" s="299"/>
      <c r="M38" s="299"/>
      <c r="N38" s="299"/>
      <c r="O38" s="299"/>
      <c r="P38" s="299"/>
      <c r="Q38" s="299"/>
      <c r="R38" s="18"/>
      <c r="S38" s="4"/>
      <c r="T38" s="942"/>
      <c r="U38" s="942"/>
      <c r="V38" s="942"/>
      <c r="W38" s="942"/>
      <c r="X38" s="942"/>
      <c r="Y38" s="942"/>
      <c r="Z38" s="942"/>
      <c r="AA38" s="942"/>
      <c r="AB38" s="942"/>
      <c r="AC38" s="942"/>
      <c r="AD38" s="942"/>
      <c r="AE38" s="942"/>
      <c r="AF38" s="942"/>
      <c r="AG38" s="942"/>
      <c r="AH38" s="942"/>
      <c r="AI38" s="942"/>
      <c r="AJ38" s="942"/>
      <c r="AK38" s="942"/>
      <c r="AL38" s="942"/>
      <c r="AM38" s="942"/>
      <c r="AN38" s="942"/>
      <c r="AO38" s="942"/>
      <c r="AP38" s="942"/>
      <c r="AQ38" s="942"/>
      <c r="AR38" s="942"/>
      <c r="AS38" s="942"/>
      <c r="AT38" s="942"/>
      <c r="AU38" s="942"/>
      <c r="AV38" s="942"/>
      <c r="AW38" s="942"/>
    </row>
    <row r="39" spans="1:49" ht="13.5" customHeight="1" x14ac:dyDescent="0.15">
      <c r="A39" s="4"/>
      <c r="B39" s="44"/>
      <c r="C39" s="44"/>
      <c r="D39" s="298"/>
      <c r="E39" s="431">
        <f t="shared" si="0"/>
        <v>0</v>
      </c>
      <c r="F39" s="299"/>
      <c r="G39" s="299"/>
      <c r="H39" s="299"/>
      <c r="I39" s="299"/>
      <c r="J39" s="299"/>
      <c r="K39" s="299"/>
      <c r="L39" s="299"/>
      <c r="M39" s="299"/>
      <c r="N39" s="299"/>
      <c r="O39" s="299"/>
      <c r="P39" s="299"/>
      <c r="Q39" s="299"/>
      <c r="R39" s="18"/>
      <c r="S39" s="4"/>
      <c r="T39" s="942"/>
      <c r="U39" s="942"/>
      <c r="V39" s="942"/>
      <c r="W39" s="942"/>
      <c r="X39" s="942"/>
      <c r="Y39" s="942"/>
      <c r="Z39" s="942"/>
      <c r="AA39" s="942"/>
      <c r="AB39" s="942"/>
      <c r="AC39" s="942"/>
      <c r="AD39" s="942"/>
      <c r="AE39" s="942"/>
      <c r="AF39" s="942"/>
      <c r="AG39" s="942"/>
      <c r="AH39" s="942"/>
      <c r="AI39" s="942"/>
      <c r="AJ39" s="942"/>
      <c r="AK39" s="942"/>
      <c r="AL39" s="942"/>
      <c r="AM39" s="942"/>
      <c r="AN39" s="942"/>
      <c r="AO39" s="942"/>
      <c r="AP39" s="942"/>
      <c r="AQ39" s="942"/>
      <c r="AR39" s="942"/>
      <c r="AS39" s="942"/>
      <c r="AT39" s="942"/>
      <c r="AU39" s="942"/>
      <c r="AV39" s="942"/>
      <c r="AW39" s="942"/>
    </row>
    <row r="40" spans="1:49" ht="13.5" customHeight="1" x14ac:dyDescent="0.15">
      <c r="A40" s="4"/>
      <c r="B40" s="44"/>
      <c r="C40" s="44"/>
      <c r="D40" s="298"/>
      <c r="E40" s="431">
        <f t="shared" si="0"/>
        <v>0</v>
      </c>
      <c r="F40" s="299"/>
      <c r="G40" s="299"/>
      <c r="H40" s="299"/>
      <c r="I40" s="299"/>
      <c r="J40" s="299"/>
      <c r="K40" s="299"/>
      <c r="L40" s="299"/>
      <c r="M40" s="299"/>
      <c r="N40" s="299"/>
      <c r="O40" s="299"/>
      <c r="P40" s="299"/>
      <c r="Q40" s="299"/>
      <c r="R40" s="18"/>
      <c r="S40" s="4"/>
      <c r="T40" s="942"/>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c r="AT40" s="942"/>
      <c r="AU40" s="942"/>
      <c r="AV40" s="942"/>
      <c r="AW40" s="942"/>
    </row>
    <row r="41" spans="1:49" ht="13.5" customHeight="1" x14ac:dyDescent="0.15">
      <c r="A41" s="4"/>
      <c r="B41" s="44"/>
      <c r="C41" s="44"/>
      <c r="D41" s="298"/>
      <c r="E41" s="431">
        <f t="shared" si="0"/>
        <v>0</v>
      </c>
      <c r="F41" s="299"/>
      <c r="G41" s="299"/>
      <c r="H41" s="299"/>
      <c r="I41" s="299"/>
      <c r="J41" s="299"/>
      <c r="K41" s="299"/>
      <c r="L41" s="299"/>
      <c r="M41" s="299"/>
      <c r="N41" s="299"/>
      <c r="O41" s="299"/>
      <c r="P41" s="299"/>
      <c r="Q41" s="299"/>
      <c r="R41" s="18"/>
      <c r="S41" s="4"/>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c r="AT41" s="942"/>
      <c r="AU41" s="942"/>
      <c r="AV41" s="942"/>
      <c r="AW41" s="942"/>
    </row>
    <row r="42" spans="1:49" ht="13.5" customHeight="1" x14ac:dyDescent="0.15">
      <c r="A42" s="4"/>
      <c r="B42" s="44"/>
      <c r="C42" s="44"/>
      <c r="D42" s="298"/>
      <c r="E42" s="431">
        <f t="shared" si="0"/>
        <v>0</v>
      </c>
      <c r="F42" s="299"/>
      <c r="G42" s="299"/>
      <c r="H42" s="299"/>
      <c r="I42" s="299"/>
      <c r="J42" s="299"/>
      <c r="K42" s="299"/>
      <c r="L42" s="299"/>
      <c r="M42" s="299"/>
      <c r="N42" s="299"/>
      <c r="O42" s="299"/>
      <c r="P42" s="299"/>
      <c r="Q42" s="299"/>
      <c r="R42" s="18"/>
      <c r="S42" s="4"/>
      <c r="T42" s="942"/>
      <c r="U42" s="942"/>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2"/>
      <c r="AR42" s="942"/>
      <c r="AS42" s="942"/>
      <c r="AT42" s="942"/>
      <c r="AU42" s="942"/>
      <c r="AV42" s="942"/>
      <c r="AW42" s="942"/>
    </row>
    <row r="43" spans="1:49" ht="13.5" customHeight="1" x14ac:dyDescent="0.15">
      <c r="A43" s="4"/>
      <c r="B43" s="44"/>
      <c r="C43" s="44"/>
      <c r="D43" s="298"/>
      <c r="E43" s="431">
        <f>SUM(E44:E81)</f>
        <v>0</v>
      </c>
      <c r="F43" s="299"/>
      <c r="G43" s="299"/>
      <c r="H43" s="299"/>
      <c r="I43" s="299"/>
      <c r="J43" s="299"/>
      <c r="K43" s="299"/>
      <c r="L43" s="299"/>
      <c r="M43" s="299"/>
      <c r="N43" s="299"/>
      <c r="O43" s="299"/>
      <c r="P43" s="299"/>
      <c r="Q43" s="299"/>
      <c r="R43" s="18"/>
      <c r="S43" s="4"/>
      <c r="T43" s="942"/>
      <c r="U43" s="942"/>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2"/>
      <c r="AR43" s="942"/>
      <c r="AS43" s="942"/>
      <c r="AT43" s="942"/>
      <c r="AU43" s="942"/>
      <c r="AV43" s="942"/>
      <c r="AW43" s="942"/>
    </row>
    <row r="44" spans="1:49" ht="13.5" customHeight="1" x14ac:dyDescent="0.15">
      <c r="A44" s="4"/>
      <c r="B44" s="44"/>
      <c r="C44" s="44"/>
      <c r="D44" s="430"/>
      <c r="E44" s="431">
        <f t="shared" si="0"/>
        <v>0</v>
      </c>
      <c r="F44" s="299"/>
      <c r="G44" s="299"/>
      <c r="H44" s="299"/>
      <c r="I44" s="299"/>
      <c r="J44" s="299"/>
      <c r="K44" s="299"/>
      <c r="L44" s="299"/>
      <c r="M44" s="299"/>
      <c r="N44" s="299"/>
      <c r="O44" s="299"/>
      <c r="P44" s="299"/>
      <c r="Q44" s="299"/>
      <c r="R44" s="18"/>
      <c r="S44" s="4"/>
      <c r="T44" s="942"/>
      <c r="U44" s="942"/>
      <c r="V44" s="942"/>
      <c r="W44" s="942"/>
      <c r="X44" s="942"/>
      <c r="Y44" s="942"/>
      <c r="Z44" s="942"/>
      <c r="AA44" s="942"/>
      <c r="AB44" s="942"/>
      <c r="AC44" s="942"/>
      <c r="AD44" s="942"/>
      <c r="AE44" s="942"/>
      <c r="AF44" s="942"/>
      <c r="AG44" s="942"/>
      <c r="AH44" s="942"/>
      <c r="AI44" s="942"/>
      <c r="AJ44" s="942"/>
      <c r="AK44" s="942"/>
      <c r="AL44" s="942"/>
      <c r="AM44" s="942"/>
      <c r="AN44" s="942"/>
      <c r="AO44" s="942"/>
      <c r="AP44" s="942"/>
      <c r="AQ44" s="942"/>
      <c r="AR44" s="942"/>
      <c r="AS44" s="942"/>
      <c r="AT44" s="942"/>
      <c r="AU44" s="942"/>
      <c r="AV44" s="942"/>
      <c r="AW44" s="942"/>
    </row>
    <row r="45" spans="1:49" ht="13.5" customHeight="1" x14ac:dyDescent="0.15">
      <c r="A45" s="4"/>
      <c r="B45" s="44"/>
      <c r="C45" s="44"/>
      <c r="D45" s="430"/>
      <c r="E45" s="431">
        <f t="shared" si="0"/>
        <v>0</v>
      </c>
      <c r="F45" s="299"/>
      <c r="G45" s="299"/>
      <c r="H45" s="299"/>
      <c r="I45" s="299"/>
      <c r="J45" s="299"/>
      <c r="K45" s="299"/>
      <c r="L45" s="299"/>
      <c r="M45" s="2308"/>
      <c r="N45" s="299"/>
      <c r="O45" s="299"/>
      <c r="P45" s="299"/>
      <c r="Q45" s="299"/>
      <c r="R45" s="18"/>
      <c r="S45" s="4"/>
      <c r="T45" s="942"/>
      <c r="U45" s="942"/>
      <c r="V45" s="942"/>
      <c r="W45" s="942"/>
      <c r="X45" s="942"/>
      <c r="Y45" s="942"/>
      <c r="Z45" s="942"/>
      <c r="AA45" s="942"/>
      <c r="AB45" s="942"/>
      <c r="AC45" s="942"/>
      <c r="AD45" s="942"/>
      <c r="AE45" s="942"/>
      <c r="AF45" s="942"/>
      <c r="AG45" s="942"/>
      <c r="AH45" s="942"/>
      <c r="AI45" s="942"/>
      <c r="AJ45" s="942"/>
      <c r="AK45" s="942"/>
      <c r="AL45" s="942"/>
      <c r="AM45" s="942"/>
      <c r="AN45" s="942"/>
      <c r="AO45" s="942"/>
      <c r="AP45" s="942"/>
      <c r="AQ45" s="942"/>
      <c r="AR45" s="942"/>
      <c r="AS45" s="942"/>
      <c r="AT45" s="942"/>
      <c r="AU45" s="942"/>
      <c r="AV45" s="942"/>
      <c r="AW45" s="942"/>
    </row>
    <row r="46" spans="1:49" ht="13.5" customHeight="1" x14ac:dyDescent="0.15">
      <c r="A46" s="4"/>
      <c r="B46" s="44"/>
      <c r="C46" s="44"/>
      <c r="D46" s="298"/>
      <c r="E46" s="431">
        <f t="shared" si="0"/>
        <v>0</v>
      </c>
      <c r="F46" s="299"/>
      <c r="G46" s="299"/>
      <c r="H46" s="299"/>
      <c r="I46" s="299"/>
      <c r="J46" s="299"/>
      <c r="K46" s="299"/>
      <c r="L46" s="299"/>
      <c r="M46" s="299"/>
      <c r="N46" s="299"/>
      <c r="O46" s="299"/>
      <c r="P46" s="299"/>
      <c r="Q46" s="299"/>
      <c r="R46" s="18"/>
      <c r="S46" s="4"/>
      <c r="T46" s="942"/>
      <c r="U46" s="942"/>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2"/>
      <c r="AR46" s="942"/>
      <c r="AS46" s="942"/>
      <c r="AT46" s="942"/>
      <c r="AU46" s="942"/>
      <c r="AV46" s="942"/>
      <c r="AW46" s="942"/>
    </row>
    <row r="47" spans="1:49" ht="13.5" customHeight="1" x14ac:dyDescent="0.15">
      <c r="A47" s="4"/>
      <c r="B47" s="44"/>
      <c r="C47" s="44"/>
      <c r="D47" s="298"/>
      <c r="E47" s="431">
        <f t="shared" si="0"/>
        <v>0</v>
      </c>
      <c r="F47" s="299"/>
      <c r="G47" s="299"/>
      <c r="H47" s="299"/>
      <c r="I47" s="299"/>
      <c r="J47" s="299"/>
      <c r="K47" s="299"/>
      <c r="L47" s="299"/>
      <c r="M47" s="299"/>
      <c r="N47" s="299"/>
      <c r="O47" s="299"/>
      <c r="P47" s="299"/>
      <c r="Q47" s="299"/>
      <c r="R47" s="18"/>
      <c r="S47" s="4"/>
      <c r="T47" s="942"/>
      <c r="U47" s="942"/>
      <c r="V47" s="942"/>
      <c r="W47" s="942"/>
      <c r="X47" s="942"/>
      <c r="Y47" s="942"/>
      <c r="Z47" s="942"/>
      <c r="AA47" s="942"/>
      <c r="AB47" s="942"/>
      <c r="AC47" s="942"/>
      <c r="AD47" s="942"/>
      <c r="AE47" s="942"/>
      <c r="AF47" s="942"/>
      <c r="AG47" s="942"/>
      <c r="AH47" s="942"/>
      <c r="AI47" s="942"/>
      <c r="AJ47" s="942"/>
      <c r="AK47" s="942"/>
      <c r="AL47" s="942"/>
      <c r="AM47" s="942"/>
      <c r="AN47" s="942"/>
      <c r="AO47" s="942"/>
      <c r="AP47" s="942"/>
      <c r="AQ47" s="942"/>
      <c r="AR47" s="942"/>
      <c r="AS47" s="942"/>
      <c r="AT47" s="942"/>
      <c r="AU47" s="942"/>
      <c r="AV47" s="942"/>
      <c r="AW47" s="942"/>
    </row>
    <row r="48" spans="1:49" ht="13.5" customHeight="1" x14ac:dyDescent="0.15">
      <c r="A48" s="4"/>
      <c r="B48" s="44"/>
      <c r="C48" s="44"/>
      <c r="D48" s="298"/>
      <c r="E48" s="431">
        <f t="shared" si="0"/>
        <v>0</v>
      </c>
      <c r="F48" s="299"/>
      <c r="G48" s="299"/>
      <c r="H48" s="299"/>
      <c r="I48" s="299"/>
      <c r="J48" s="299"/>
      <c r="K48" s="299"/>
      <c r="L48" s="299"/>
      <c r="M48" s="299"/>
      <c r="N48" s="299"/>
      <c r="O48" s="299"/>
      <c r="P48" s="299"/>
      <c r="Q48" s="299"/>
      <c r="R48" s="18"/>
      <c r="S48" s="4"/>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c r="AT48" s="942"/>
      <c r="AU48" s="942"/>
      <c r="AV48" s="942"/>
      <c r="AW48" s="942"/>
    </row>
    <row r="49" spans="1:49" ht="13.5" customHeight="1" x14ac:dyDescent="0.15">
      <c r="A49" s="4"/>
      <c r="B49" s="44"/>
      <c r="C49" s="44"/>
      <c r="D49" s="430"/>
      <c r="E49" s="431">
        <f t="shared" si="0"/>
        <v>0</v>
      </c>
      <c r="F49" s="299"/>
      <c r="G49" s="299"/>
      <c r="H49" s="299"/>
      <c r="I49" s="299"/>
      <c r="J49" s="299"/>
      <c r="K49" s="299"/>
      <c r="L49" s="299"/>
      <c r="M49" s="299"/>
      <c r="N49" s="299"/>
      <c r="O49" s="299"/>
      <c r="P49" s="299"/>
      <c r="Q49" s="299"/>
      <c r="R49" s="18"/>
      <c r="S49" s="4"/>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c r="AT49" s="942"/>
      <c r="AU49" s="942"/>
      <c r="AV49" s="942"/>
      <c r="AW49" s="942"/>
    </row>
    <row r="50" spans="1:49" ht="13.5" customHeight="1" x14ac:dyDescent="0.15">
      <c r="A50" s="4"/>
      <c r="B50" s="44"/>
      <c r="C50" s="44"/>
      <c r="D50" s="430"/>
      <c r="E50" s="431">
        <f t="shared" si="0"/>
        <v>0</v>
      </c>
      <c r="F50" s="299"/>
      <c r="G50" s="299"/>
      <c r="H50" s="299"/>
      <c r="I50" s="299"/>
      <c r="J50" s="299"/>
      <c r="K50" s="299"/>
      <c r="L50" s="2308"/>
      <c r="M50" s="299"/>
      <c r="N50" s="299"/>
      <c r="O50" s="299"/>
      <c r="P50" s="299"/>
      <c r="Q50" s="299"/>
      <c r="R50" s="18"/>
      <c r="S50" s="4"/>
      <c r="T50" s="942"/>
      <c r="U50" s="942"/>
      <c r="V50" s="942"/>
      <c r="W50" s="942"/>
      <c r="X50" s="942"/>
      <c r="Y50" s="942"/>
      <c r="Z50" s="942"/>
      <c r="AA50" s="942"/>
      <c r="AB50" s="942"/>
      <c r="AC50" s="942"/>
      <c r="AD50" s="942"/>
      <c r="AE50" s="942"/>
      <c r="AF50" s="942"/>
      <c r="AG50" s="942"/>
      <c r="AH50" s="942"/>
      <c r="AI50" s="942"/>
      <c r="AJ50" s="942"/>
      <c r="AK50" s="942"/>
      <c r="AL50" s="942"/>
      <c r="AM50" s="942"/>
      <c r="AN50" s="942"/>
      <c r="AO50" s="942"/>
      <c r="AP50" s="942"/>
      <c r="AQ50" s="942"/>
      <c r="AR50" s="942"/>
      <c r="AS50" s="942"/>
      <c r="AT50" s="942"/>
      <c r="AU50" s="942"/>
      <c r="AV50" s="942"/>
      <c r="AW50" s="942"/>
    </row>
    <row r="51" spans="1:49" ht="13.5" customHeight="1" x14ac:dyDescent="0.15">
      <c r="A51" s="4"/>
      <c r="B51" s="44"/>
      <c r="C51" s="44"/>
      <c r="D51" s="430"/>
      <c r="E51" s="431">
        <f t="shared" si="0"/>
        <v>0</v>
      </c>
      <c r="F51" s="299"/>
      <c r="G51" s="299"/>
      <c r="H51" s="299"/>
      <c r="I51" s="299"/>
      <c r="J51" s="299"/>
      <c r="K51" s="299"/>
      <c r="L51" s="299"/>
      <c r="M51" s="299"/>
      <c r="N51" s="299"/>
      <c r="O51" s="299"/>
      <c r="P51" s="299"/>
      <c r="Q51" s="299"/>
      <c r="R51" s="18"/>
      <c r="S51" s="4"/>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c r="AU51" s="942"/>
      <c r="AV51" s="942"/>
      <c r="AW51" s="942"/>
    </row>
    <row r="52" spans="1:49" ht="13.5" customHeight="1" x14ac:dyDescent="0.15">
      <c r="A52" s="4"/>
      <c r="B52" s="44"/>
      <c r="C52" s="44"/>
      <c r="D52" s="430"/>
      <c r="E52" s="431">
        <f t="shared" si="0"/>
        <v>0</v>
      </c>
      <c r="F52" s="299"/>
      <c r="G52" s="299"/>
      <c r="H52" s="299"/>
      <c r="I52" s="299"/>
      <c r="J52" s="299"/>
      <c r="K52" s="299"/>
      <c r="L52" s="299"/>
      <c r="M52" s="299"/>
      <c r="N52" s="299"/>
      <c r="O52" s="299"/>
      <c r="P52" s="299"/>
      <c r="Q52" s="299"/>
      <c r="R52" s="18"/>
      <c r="S52" s="4"/>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c r="AU52" s="942"/>
      <c r="AV52" s="942"/>
      <c r="AW52" s="942"/>
    </row>
    <row r="53" spans="1:49" ht="13.5" customHeight="1" x14ac:dyDescent="0.15">
      <c r="A53" s="4"/>
      <c r="B53" s="44"/>
      <c r="C53" s="44"/>
      <c r="D53" s="430"/>
      <c r="E53" s="431">
        <f t="shared" si="0"/>
        <v>0</v>
      </c>
      <c r="F53" s="299"/>
      <c r="G53" s="299"/>
      <c r="H53" s="299"/>
      <c r="I53" s="299"/>
      <c r="J53" s="299"/>
      <c r="K53" s="299"/>
      <c r="L53" s="299"/>
      <c r="M53" s="299"/>
      <c r="N53" s="299"/>
      <c r="O53" s="299"/>
      <c r="P53" s="299"/>
      <c r="Q53" s="299"/>
      <c r="R53" s="18"/>
      <c r="S53" s="4"/>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c r="AU53" s="942"/>
      <c r="AV53" s="942"/>
      <c r="AW53" s="942"/>
    </row>
    <row r="54" spans="1:49" ht="13.5" customHeight="1" x14ac:dyDescent="0.15">
      <c r="A54" s="4"/>
      <c r="B54" s="44"/>
      <c r="C54" s="44"/>
      <c r="D54" s="430"/>
      <c r="E54" s="431">
        <f t="shared" si="0"/>
        <v>0</v>
      </c>
      <c r="F54" s="299"/>
      <c r="G54" s="299"/>
      <c r="H54" s="299"/>
      <c r="I54" s="299"/>
      <c r="J54" s="299"/>
      <c r="K54" s="299"/>
      <c r="L54" s="299"/>
      <c r="M54" s="299"/>
      <c r="N54" s="299"/>
      <c r="O54" s="299"/>
      <c r="P54" s="299"/>
      <c r="Q54" s="299"/>
      <c r="R54" s="18"/>
      <c r="S54" s="4"/>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c r="AT54" s="942"/>
      <c r="AU54" s="942"/>
      <c r="AV54" s="942"/>
      <c r="AW54" s="942"/>
    </row>
    <row r="55" spans="1:49" ht="13.5" customHeight="1" x14ac:dyDescent="0.15">
      <c r="A55" s="4"/>
      <c r="B55" s="44"/>
      <c r="C55" s="44"/>
      <c r="D55" s="430"/>
      <c r="E55" s="431">
        <f t="shared" si="0"/>
        <v>0</v>
      </c>
      <c r="F55" s="299"/>
      <c r="G55" s="299"/>
      <c r="H55" s="299"/>
      <c r="I55" s="299"/>
      <c r="J55" s="299"/>
      <c r="K55" s="299"/>
      <c r="L55" s="299"/>
      <c r="M55" s="299"/>
      <c r="N55" s="299"/>
      <c r="O55" s="299"/>
      <c r="P55" s="299"/>
      <c r="Q55" s="299"/>
      <c r="R55" s="18"/>
      <c r="S55" s="4"/>
      <c r="T55" s="942"/>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c r="AT55" s="942"/>
      <c r="AU55" s="942"/>
      <c r="AV55" s="942"/>
      <c r="AW55" s="942"/>
    </row>
    <row r="56" spans="1:49" ht="13.5" customHeight="1" x14ac:dyDescent="0.15">
      <c r="A56" s="4"/>
      <c r="B56" s="44"/>
      <c r="C56" s="44"/>
      <c r="D56" s="430"/>
      <c r="E56" s="431">
        <f t="shared" si="0"/>
        <v>0</v>
      </c>
      <c r="F56" s="299"/>
      <c r="G56" s="299"/>
      <c r="H56" s="299"/>
      <c r="I56" s="299"/>
      <c r="J56" s="299"/>
      <c r="K56" s="299"/>
      <c r="L56" s="299"/>
      <c r="M56" s="299"/>
      <c r="N56" s="299"/>
      <c r="O56" s="299"/>
      <c r="P56" s="299"/>
      <c r="Q56" s="299"/>
      <c r="R56" s="18"/>
      <c r="S56" s="4"/>
      <c r="T56" s="942"/>
      <c r="U56" s="942"/>
      <c r="V56" s="942"/>
      <c r="W56" s="942"/>
      <c r="X56" s="942"/>
      <c r="Y56" s="942"/>
      <c r="Z56" s="942"/>
      <c r="AA56" s="942"/>
      <c r="AB56" s="942"/>
      <c r="AC56" s="942"/>
      <c r="AD56" s="942"/>
      <c r="AE56" s="942"/>
      <c r="AF56" s="942"/>
      <c r="AG56" s="942"/>
      <c r="AH56" s="942"/>
      <c r="AI56" s="942"/>
      <c r="AJ56" s="942"/>
      <c r="AK56" s="942"/>
      <c r="AL56" s="942"/>
      <c r="AM56" s="942"/>
      <c r="AN56" s="942"/>
      <c r="AO56" s="942"/>
      <c r="AP56" s="942"/>
      <c r="AQ56" s="942"/>
      <c r="AR56" s="942"/>
      <c r="AS56" s="942"/>
      <c r="AT56" s="942"/>
      <c r="AU56" s="942"/>
      <c r="AV56" s="942"/>
      <c r="AW56" s="942"/>
    </row>
    <row r="57" spans="1:49" ht="13.5" customHeight="1" x14ac:dyDescent="0.15">
      <c r="A57" s="4"/>
      <c r="B57" s="44"/>
      <c r="C57" s="44"/>
      <c r="D57" s="430"/>
      <c r="E57" s="431">
        <f t="shared" si="0"/>
        <v>0</v>
      </c>
      <c r="F57" s="299"/>
      <c r="G57" s="299"/>
      <c r="H57" s="299"/>
      <c r="I57" s="299"/>
      <c r="J57" s="299"/>
      <c r="K57" s="299"/>
      <c r="L57" s="299"/>
      <c r="M57" s="299"/>
      <c r="N57" s="299"/>
      <c r="O57" s="299"/>
      <c r="P57" s="299"/>
      <c r="Q57" s="299"/>
      <c r="R57" s="18"/>
      <c r="S57" s="4"/>
      <c r="T57" s="942"/>
      <c r="U57" s="942"/>
      <c r="V57" s="942"/>
      <c r="W57" s="942"/>
      <c r="X57" s="942"/>
      <c r="Y57" s="942"/>
      <c r="Z57" s="942"/>
      <c r="AA57" s="942"/>
      <c r="AB57" s="942"/>
      <c r="AC57" s="942"/>
      <c r="AD57" s="942"/>
      <c r="AE57" s="942"/>
      <c r="AF57" s="942"/>
      <c r="AG57" s="942"/>
      <c r="AH57" s="942"/>
      <c r="AI57" s="942"/>
      <c r="AJ57" s="942"/>
      <c r="AK57" s="942"/>
      <c r="AL57" s="942"/>
      <c r="AM57" s="942"/>
      <c r="AN57" s="942"/>
      <c r="AO57" s="942"/>
      <c r="AP57" s="942"/>
      <c r="AQ57" s="942"/>
      <c r="AR57" s="942"/>
      <c r="AS57" s="942"/>
      <c r="AT57" s="942"/>
      <c r="AU57" s="942"/>
      <c r="AV57" s="942"/>
      <c r="AW57" s="942"/>
    </row>
    <row r="58" spans="1:49" ht="13.5" customHeight="1" x14ac:dyDescent="0.15">
      <c r="A58" s="4"/>
      <c r="B58" s="44"/>
      <c r="C58" s="44"/>
      <c r="D58" s="430"/>
      <c r="E58" s="431">
        <f t="shared" si="0"/>
        <v>0</v>
      </c>
      <c r="F58" s="299"/>
      <c r="G58" s="299"/>
      <c r="H58" s="299"/>
      <c r="I58" s="299"/>
      <c r="J58" s="299"/>
      <c r="K58" s="299"/>
      <c r="L58" s="299"/>
      <c r="M58" s="299"/>
      <c r="N58" s="299"/>
      <c r="O58" s="299"/>
      <c r="P58" s="299"/>
      <c r="Q58" s="299"/>
      <c r="R58" s="18"/>
      <c r="S58" s="4"/>
      <c r="T58" s="942"/>
      <c r="U58" s="942"/>
      <c r="V58" s="942"/>
      <c r="W58" s="942"/>
      <c r="X58" s="942"/>
      <c r="Y58" s="942"/>
      <c r="Z58" s="942"/>
      <c r="AA58" s="942"/>
      <c r="AB58" s="942"/>
      <c r="AC58" s="942"/>
      <c r="AD58" s="942"/>
      <c r="AE58" s="942"/>
      <c r="AF58" s="942"/>
      <c r="AG58" s="942"/>
      <c r="AH58" s="942"/>
      <c r="AI58" s="942"/>
      <c r="AJ58" s="942"/>
      <c r="AK58" s="942"/>
      <c r="AL58" s="942"/>
      <c r="AM58" s="942"/>
      <c r="AN58" s="942"/>
      <c r="AO58" s="942"/>
      <c r="AP58" s="942"/>
      <c r="AQ58" s="942"/>
      <c r="AR58" s="942"/>
      <c r="AS58" s="942"/>
      <c r="AT58" s="942"/>
      <c r="AU58" s="942"/>
      <c r="AV58" s="942"/>
      <c r="AW58" s="942"/>
    </row>
    <row r="59" spans="1:49" ht="13.5" customHeight="1" x14ac:dyDescent="0.15">
      <c r="A59" s="4"/>
      <c r="B59" s="44"/>
      <c r="C59" s="44"/>
      <c r="D59" s="298"/>
      <c r="E59" s="431">
        <f t="shared" si="0"/>
        <v>0</v>
      </c>
      <c r="F59" s="299"/>
      <c r="G59" s="299"/>
      <c r="H59" s="299"/>
      <c r="I59" s="299"/>
      <c r="J59" s="299"/>
      <c r="K59" s="299"/>
      <c r="L59" s="299"/>
      <c r="M59" s="2308"/>
      <c r="N59" s="299"/>
      <c r="O59" s="299"/>
      <c r="P59" s="299"/>
      <c r="Q59" s="299"/>
      <c r="R59" s="18"/>
      <c r="S59" s="4"/>
      <c r="T59" s="942"/>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c r="AT59" s="942"/>
      <c r="AU59" s="942"/>
      <c r="AV59" s="942"/>
      <c r="AW59" s="942"/>
    </row>
    <row r="60" spans="1:49" ht="13.5" customHeight="1" x14ac:dyDescent="0.15">
      <c r="A60" s="4"/>
      <c r="B60" s="44"/>
      <c r="C60" s="44"/>
      <c r="D60" s="430"/>
      <c r="E60" s="431">
        <f t="shared" si="0"/>
        <v>0</v>
      </c>
      <c r="F60" s="299"/>
      <c r="G60" s="299"/>
      <c r="H60" s="299"/>
      <c r="I60" s="299"/>
      <c r="J60" s="299"/>
      <c r="K60" s="299"/>
      <c r="L60" s="299"/>
      <c r="M60" s="2308"/>
      <c r="N60" s="299"/>
      <c r="O60" s="299"/>
      <c r="P60" s="299"/>
      <c r="Q60" s="299"/>
      <c r="R60" s="18"/>
      <c r="S60" s="4"/>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c r="AT60" s="942"/>
      <c r="AU60" s="942"/>
      <c r="AV60" s="942"/>
      <c r="AW60" s="942"/>
    </row>
    <row r="61" spans="1:49" ht="13.5" customHeight="1" x14ac:dyDescent="0.15">
      <c r="A61" s="4"/>
      <c r="B61" s="44"/>
      <c r="C61" s="44"/>
      <c r="D61" s="298"/>
      <c r="E61" s="431">
        <f t="shared" si="0"/>
        <v>0</v>
      </c>
      <c r="F61" s="299"/>
      <c r="G61" s="299"/>
      <c r="H61" s="299"/>
      <c r="I61" s="299"/>
      <c r="J61" s="299"/>
      <c r="K61" s="299"/>
      <c r="L61" s="299"/>
      <c r="M61" s="2308"/>
      <c r="N61" s="299"/>
      <c r="O61" s="299"/>
      <c r="P61" s="299"/>
      <c r="Q61" s="299"/>
      <c r="R61" s="18"/>
      <c r="S61" s="4"/>
      <c r="T61" s="942"/>
      <c r="U61" s="942"/>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c r="AT61" s="942"/>
      <c r="AU61" s="942"/>
      <c r="AV61" s="942"/>
      <c r="AW61" s="942"/>
    </row>
    <row r="62" spans="1:49" ht="13.5" customHeight="1" x14ac:dyDescent="0.15">
      <c r="A62" s="4"/>
      <c r="B62" s="44"/>
      <c r="C62" s="44"/>
      <c r="D62" s="298"/>
      <c r="E62" s="431">
        <f t="shared" si="0"/>
        <v>0</v>
      </c>
      <c r="F62" s="299"/>
      <c r="G62" s="299"/>
      <c r="H62" s="299"/>
      <c r="I62" s="299"/>
      <c r="J62" s="299"/>
      <c r="K62" s="299"/>
      <c r="L62" s="299"/>
      <c r="M62" s="299"/>
      <c r="N62" s="299"/>
      <c r="O62" s="299"/>
      <c r="P62" s="299"/>
      <c r="Q62" s="299"/>
      <c r="R62" s="18"/>
      <c r="S62" s="4"/>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c r="AU62" s="942"/>
      <c r="AV62" s="942"/>
      <c r="AW62" s="942"/>
    </row>
    <row r="63" spans="1:49" ht="13" customHeight="1" x14ac:dyDescent="0.15">
      <c r="A63" s="4"/>
      <c r="B63" s="44"/>
      <c r="C63" s="44"/>
      <c r="D63" s="298"/>
      <c r="E63" s="431">
        <f t="shared" si="0"/>
        <v>0</v>
      </c>
      <c r="F63" s="299"/>
      <c r="G63" s="299"/>
      <c r="H63" s="299"/>
      <c r="I63" s="299"/>
      <c r="J63" s="299"/>
      <c r="K63" s="299"/>
      <c r="L63" s="299"/>
      <c r="M63" s="299"/>
      <c r="N63" s="299"/>
      <c r="O63" s="299"/>
      <c r="P63" s="299"/>
      <c r="Q63" s="299"/>
      <c r="R63" s="18"/>
      <c r="S63" s="4"/>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row>
    <row r="64" spans="1:49" ht="13" customHeight="1" x14ac:dyDescent="0.15">
      <c r="A64" s="4"/>
      <c r="B64" s="44"/>
      <c r="C64" s="44"/>
      <c r="D64" s="298"/>
      <c r="E64" s="431">
        <f t="shared" si="0"/>
        <v>0</v>
      </c>
      <c r="F64" s="299"/>
      <c r="G64" s="299"/>
      <c r="H64" s="299"/>
      <c r="I64" s="299"/>
      <c r="J64" s="299"/>
      <c r="K64" s="299"/>
      <c r="L64" s="299"/>
      <c r="M64" s="299"/>
      <c r="N64" s="299"/>
      <c r="O64" s="299"/>
      <c r="P64" s="299"/>
      <c r="Q64" s="299"/>
      <c r="R64" s="18"/>
      <c r="S64" s="4"/>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c r="AT64" s="942"/>
      <c r="AU64" s="942"/>
      <c r="AV64" s="942"/>
      <c r="AW64" s="942"/>
    </row>
    <row r="65" spans="1:49" ht="13.5" customHeight="1" x14ac:dyDescent="0.15">
      <c r="A65" s="4"/>
      <c r="B65" s="44"/>
      <c r="C65" s="44"/>
      <c r="D65" s="298"/>
      <c r="E65" s="431">
        <f t="shared" si="0"/>
        <v>0</v>
      </c>
      <c r="F65" s="299"/>
      <c r="G65" s="299"/>
      <c r="H65" s="299"/>
      <c r="I65" s="299"/>
      <c r="J65" s="299"/>
      <c r="K65" s="299"/>
      <c r="L65" s="299"/>
      <c r="M65" s="299"/>
      <c r="N65" s="299"/>
      <c r="O65" s="299"/>
      <c r="P65" s="299"/>
      <c r="Q65" s="299"/>
      <c r="R65" s="18"/>
      <c r="S65" s="4"/>
      <c r="T65" s="942"/>
      <c r="U65" s="942"/>
      <c r="V65" s="942"/>
      <c r="W65" s="942"/>
      <c r="X65" s="942"/>
      <c r="Y65" s="942"/>
      <c r="Z65" s="942"/>
      <c r="AA65" s="942"/>
      <c r="AB65" s="942"/>
      <c r="AC65" s="942"/>
      <c r="AD65" s="942"/>
      <c r="AE65" s="942"/>
      <c r="AF65" s="942"/>
      <c r="AG65" s="942"/>
      <c r="AH65" s="942"/>
      <c r="AI65" s="942"/>
      <c r="AJ65" s="942"/>
      <c r="AK65" s="942"/>
      <c r="AL65" s="942"/>
      <c r="AM65" s="942"/>
      <c r="AN65" s="942"/>
      <c r="AO65" s="942"/>
      <c r="AP65" s="942"/>
      <c r="AQ65" s="942"/>
      <c r="AR65" s="942"/>
      <c r="AS65" s="942"/>
      <c r="AT65" s="942"/>
      <c r="AU65" s="942"/>
      <c r="AV65" s="942"/>
      <c r="AW65" s="942"/>
    </row>
    <row r="66" spans="1:49" ht="13.5" customHeight="1" x14ac:dyDescent="0.15">
      <c r="A66" s="4"/>
      <c r="B66" s="44"/>
      <c r="C66" s="44"/>
      <c r="D66" s="298"/>
      <c r="E66" s="431">
        <f t="shared" si="0"/>
        <v>0</v>
      </c>
      <c r="F66" s="299"/>
      <c r="G66" s="299"/>
      <c r="H66" s="299"/>
      <c r="I66" s="299"/>
      <c r="J66" s="299"/>
      <c r="K66" s="299"/>
      <c r="L66" s="299"/>
      <c r="M66" s="299"/>
      <c r="N66" s="299"/>
      <c r="O66" s="299"/>
      <c r="P66" s="299"/>
      <c r="Q66" s="299"/>
      <c r="R66" s="18"/>
      <c r="S66" s="4"/>
      <c r="T66" s="942"/>
      <c r="U66" s="942"/>
      <c r="V66" s="942"/>
      <c r="W66" s="942"/>
      <c r="X66" s="942"/>
      <c r="Y66" s="942"/>
      <c r="Z66" s="942"/>
      <c r="AA66" s="942"/>
      <c r="AB66" s="942"/>
      <c r="AC66" s="942"/>
      <c r="AD66" s="942"/>
      <c r="AE66" s="942"/>
      <c r="AF66" s="942"/>
      <c r="AG66" s="942"/>
      <c r="AH66" s="942"/>
      <c r="AI66" s="942"/>
      <c r="AJ66" s="942"/>
      <c r="AK66" s="942"/>
      <c r="AL66" s="942"/>
      <c r="AM66" s="942"/>
      <c r="AN66" s="942"/>
      <c r="AO66" s="942"/>
      <c r="AP66" s="942"/>
      <c r="AQ66" s="942"/>
      <c r="AR66" s="942"/>
      <c r="AS66" s="942"/>
      <c r="AT66" s="942"/>
      <c r="AU66" s="942"/>
      <c r="AV66" s="942"/>
      <c r="AW66" s="942"/>
    </row>
    <row r="67" spans="1:49" ht="13.5" customHeight="1" x14ac:dyDescent="0.15">
      <c r="A67" s="4"/>
      <c r="B67" s="44"/>
      <c r="C67" s="44"/>
      <c r="D67" s="298"/>
      <c r="E67" s="431">
        <f t="shared" si="0"/>
        <v>0</v>
      </c>
      <c r="F67" s="299"/>
      <c r="G67" s="299"/>
      <c r="H67" s="299"/>
      <c r="I67" s="299"/>
      <c r="J67" s="299"/>
      <c r="K67" s="299"/>
      <c r="L67" s="299"/>
      <c r="M67" s="299"/>
      <c r="N67" s="299"/>
      <c r="O67" s="299"/>
      <c r="P67" s="299"/>
      <c r="Q67" s="299"/>
      <c r="R67" s="18"/>
      <c r="S67" s="4"/>
      <c r="T67" s="942"/>
      <c r="U67" s="942"/>
      <c r="V67" s="942"/>
      <c r="W67" s="942"/>
      <c r="X67" s="942"/>
      <c r="Y67" s="942"/>
      <c r="Z67" s="942"/>
      <c r="AA67" s="942"/>
      <c r="AB67" s="942"/>
      <c r="AC67" s="942"/>
      <c r="AD67" s="942"/>
      <c r="AE67" s="942"/>
      <c r="AF67" s="942"/>
      <c r="AG67" s="942"/>
      <c r="AH67" s="942"/>
      <c r="AI67" s="942"/>
      <c r="AJ67" s="942"/>
      <c r="AK67" s="942"/>
      <c r="AL67" s="942"/>
      <c r="AM67" s="942"/>
      <c r="AN67" s="942"/>
      <c r="AO67" s="942"/>
      <c r="AP67" s="942"/>
      <c r="AQ67" s="942"/>
      <c r="AR67" s="942"/>
      <c r="AS67" s="942"/>
      <c r="AT67" s="942"/>
      <c r="AU67" s="942"/>
      <c r="AV67" s="942"/>
      <c r="AW67" s="942"/>
    </row>
    <row r="68" spans="1:49" ht="13.5" customHeight="1" x14ac:dyDescent="0.15">
      <c r="A68" s="4"/>
      <c r="B68" s="44"/>
      <c r="C68" s="44"/>
      <c r="D68" s="298"/>
      <c r="E68" s="431">
        <f t="shared" si="0"/>
        <v>0</v>
      </c>
      <c r="F68" s="299"/>
      <c r="G68" s="299"/>
      <c r="H68" s="299"/>
      <c r="I68" s="299"/>
      <c r="J68" s="299"/>
      <c r="K68" s="299"/>
      <c r="L68" s="299"/>
      <c r="M68" s="299"/>
      <c r="N68" s="299"/>
      <c r="O68" s="299"/>
      <c r="P68" s="299"/>
      <c r="Q68" s="299"/>
      <c r="R68" s="18"/>
      <c r="S68" s="4"/>
      <c r="T68" s="942"/>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c r="AT68" s="942"/>
      <c r="AU68" s="942"/>
      <c r="AV68" s="942"/>
      <c r="AW68" s="942"/>
    </row>
    <row r="69" spans="1:49" ht="13.5" customHeight="1" x14ac:dyDescent="0.15">
      <c r="A69" s="4"/>
      <c r="B69" s="44"/>
      <c r="C69" s="44"/>
      <c r="D69" s="298"/>
      <c r="E69" s="431">
        <f t="shared" si="0"/>
        <v>0</v>
      </c>
      <c r="F69" s="299"/>
      <c r="G69" s="299"/>
      <c r="H69" s="299"/>
      <c r="I69" s="299"/>
      <c r="J69" s="299"/>
      <c r="K69" s="299"/>
      <c r="L69" s="299"/>
      <c r="M69" s="299"/>
      <c r="N69" s="299"/>
      <c r="O69" s="299"/>
      <c r="P69" s="299"/>
      <c r="Q69" s="299"/>
      <c r="R69" s="18"/>
      <c r="S69" s="4"/>
      <c r="T69" s="942"/>
      <c r="U69" s="942"/>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c r="AT69" s="942"/>
      <c r="AU69" s="942"/>
      <c r="AV69" s="942"/>
      <c r="AW69" s="942"/>
    </row>
    <row r="70" spans="1:49" ht="13.5" customHeight="1" x14ac:dyDescent="0.15">
      <c r="A70" s="4"/>
      <c r="B70" s="44"/>
      <c r="C70" s="44"/>
      <c r="D70" s="298"/>
      <c r="E70" s="431">
        <f t="shared" si="0"/>
        <v>0</v>
      </c>
      <c r="F70" s="299"/>
      <c r="G70" s="299"/>
      <c r="H70" s="299"/>
      <c r="I70" s="299"/>
      <c r="J70" s="299"/>
      <c r="K70" s="299"/>
      <c r="L70" s="299"/>
      <c r="M70" s="299"/>
      <c r="N70" s="299"/>
      <c r="O70" s="299"/>
      <c r="P70" s="299"/>
      <c r="Q70" s="299"/>
      <c r="R70" s="18"/>
      <c r="S70" s="4"/>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c r="AT70" s="942"/>
      <c r="AU70" s="942"/>
      <c r="AV70" s="942"/>
      <c r="AW70" s="942"/>
    </row>
    <row r="71" spans="1:49" ht="13.5" customHeight="1" x14ac:dyDescent="0.15">
      <c r="A71" s="4"/>
      <c r="B71" s="44"/>
      <c r="C71" s="44"/>
      <c r="D71" s="298"/>
      <c r="E71" s="431">
        <f t="shared" si="0"/>
        <v>0</v>
      </c>
      <c r="F71" s="299"/>
      <c r="G71" s="299"/>
      <c r="H71" s="299"/>
      <c r="I71" s="299"/>
      <c r="J71" s="299"/>
      <c r="K71" s="299"/>
      <c r="L71" s="299"/>
      <c r="M71" s="299"/>
      <c r="N71" s="299"/>
      <c r="O71" s="299"/>
      <c r="P71" s="299"/>
      <c r="Q71" s="299"/>
      <c r="R71" s="18"/>
      <c r="S71" s="4"/>
      <c r="T71" s="942"/>
      <c r="U71" s="942"/>
      <c r="V71" s="942"/>
      <c r="W71" s="942"/>
      <c r="X71" s="942"/>
      <c r="Y71" s="942"/>
      <c r="Z71" s="942"/>
      <c r="AA71" s="942"/>
      <c r="AB71" s="942"/>
      <c r="AC71" s="942"/>
      <c r="AD71" s="942"/>
      <c r="AE71" s="942"/>
      <c r="AF71" s="942"/>
      <c r="AG71" s="942"/>
      <c r="AH71" s="942"/>
      <c r="AI71" s="942"/>
      <c r="AJ71" s="942"/>
      <c r="AK71" s="942"/>
      <c r="AL71" s="942"/>
      <c r="AM71" s="942"/>
      <c r="AN71" s="942"/>
      <c r="AO71" s="942"/>
      <c r="AP71" s="942"/>
      <c r="AQ71" s="942"/>
      <c r="AR71" s="942"/>
      <c r="AS71" s="942"/>
      <c r="AT71" s="942"/>
      <c r="AU71" s="942"/>
      <c r="AV71" s="942"/>
      <c r="AW71" s="942"/>
    </row>
    <row r="72" spans="1:49" ht="13.5" customHeight="1" x14ac:dyDescent="0.15">
      <c r="A72" s="4"/>
      <c r="B72" s="44"/>
      <c r="C72" s="44"/>
      <c r="D72" s="298"/>
      <c r="E72" s="431">
        <f t="shared" si="0"/>
        <v>0</v>
      </c>
      <c r="F72" s="299"/>
      <c r="G72" s="299"/>
      <c r="H72" s="299"/>
      <c r="I72" s="299"/>
      <c r="J72" s="299"/>
      <c r="K72" s="299"/>
      <c r="L72" s="299"/>
      <c r="M72" s="299"/>
      <c r="N72" s="299"/>
      <c r="O72" s="299"/>
      <c r="P72" s="299"/>
      <c r="Q72" s="299"/>
      <c r="R72" s="18"/>
      <c r="S72" s="4"/>
      <c r="T72" s="942"/>
      <c r="U72" s="942"/>
      <c r="V72" s="942"/>
      <c r="W72" s="942"/>
      <c r="X72" s="942"/>
      <c r="Y72" s="942"/>
      <c r="Z72" s="942"/>
      <c r="AA72" s="942"/>
      <c r="AB72" s="942"/>
      <c r="AC72" s="942"/>
      <c r="AD72" s="942"/>
      <c r="AE72" s="942"/>
      <c r="AF72" s="942"/>
      <c r="AG72" s="942"/>
      <c r="AH72" s="942"/>
      <c r="AI72" s="942"/>
      <c r="AJ72" s="942"/>
      <c r="AK72" s="942"/>
      <c r="AL72" s="942"/>
      <c r="AM72" s="942"/>
      <c r="AN72" s="942"/>
      <c r="AO72" s="942"/>
      <c r="AP72" s="942"/>
      <c r="AQ72" s="942"/>
      <c r="AR72" s="942"/>
      <c r="AS72" s="942"/>
      <c r="AT72" s="942"/>
      <c r="AU72" s="942"/>
      <c r="AV72" s="942"/>
      <c r="AW72" s="942"/>
    </row>
    <row r="73" spans="1:49" ht="13.5" customHeight="1" x14ac:dyDescent="0.15">
      <c r="A73" s="4"/>
      <c r="B73" s="44"/>
      <c r="C73" s="44"/>
      <c r="D73" s="298"/>
      <c r="E73" s="431">
        <f t="shared" si="0"/>
        <v>0</v>
      </c>
      <c r="F73" s="299"/>
      <c r="G73" s="299"/>
      <c r="H73" s="299"/>
      <c r="I73" s="299"/>
      <c r="J73" s="299"/>
      <c r="K73" s="299"/>
      <c r="L73" s="299"/>
      <c r="M73" s="299"/>
      <c r="N73" s="299"/>
      <c r="O73" s="299"/>
      <c r="P73" s="299"/>
      <c r="Q73" s="299"/>
      <c r="R73" s="18"/>
      <c r="S73" s="4"/>
      <c r="T73" s="942"/>
      <c r="U73" s="942"/>
      <c r="V73" s="942"/>
      <c r="W73" s="942"/>
      <c r="X73" s="942"/>
      <c r="Y73" s="942"/>
      <c r="Z73" s="942"/>
      <c r="AA73" s="942"/>
      <c r="AB73" s="942"/>
      <c r="AC73" s="942"/>
      <c r="AD73" s="942"/>
      <c r="AE73" s="942"/>
      <c r="AF73" s="942"/>
      <c r="AG73" s="942"/>
      <c r="AH73" s="942"/>
      <c r="AI73" s="942"/>
      <c r="AJ73" s="942"/>
      <c r="AK73" s="942"/>
      <c r="AL73" s="942"/>
      <c r="AM73" s="942"/>
      <c r="AN73" s="942"/>
      <c r="AO73" s="942"/>
      <c r="AP73" s="942"/>
      <c r="AQ73" s="942"/>
      <c r="AR73" s="942"/>
      <c r="AS73" s="942"/>
      <c r="AT73" s="942"/>
      <c r="AU73" s="942"/>
      <c r="AV73" s="942"/>
      <c r="AW73" s="942"/>
    </row>
    <row r="74" spans="1:49" ht="13.5" customHeight="1" x14ac:dyDescent="0.15">
      <c r="A74" s="4"/>
      <c r="B74" s="44"/>
      <c r="C74" s="44"/>
      <c r="D74" s="298"/>
      <c r="E74" s="431">
        <f t="shared" si="0"/>
        <v>0</v>
      </c>
      <c r="F74" s="299"/>
      <c r="G74" s="299"/>
      <c r="H74" s="299"/>
      <c r="I74" s="299"/>
      <c r="J74" s="299"/>
      <c r="K74" s="299"/>
      <c r="L74" s="299"/>
      <c r="M74" s="299"/>
      <c r="N74" s="299"/>
      <c r="O74" s="299"/>
      <c r="P74" s="299"/>
      <c r="Q74" s="299"/>
      <c r="R74" s="18"/>
      <c r="S74" s="4"/>
      <c r="T74" s="942"/>
      <c r="U74" s="942"/>
      <c r="V74" s="942"/>
      <c r="W74" s="942"/>
      <c r="X74" s="942"/>
      <c r="Y74" s="942"/>
      <c r="Z74" s="942"/>
      <c r="AA74" s="942"/>
      <c r="AB74" s="942"/>
      <c r="AC74" s="942"/>
      <c r="AD74" s="942"/>
      <c r="AE74" s="942"/>
      <c r="AF74" s="942"/>
      <c r="AG74" s="942"/>
      <c r="AH74" s="942"/>
      <c r="AI74" s="942"/>
      <c r="AJ74" s="942"/>
      <c r="AK74" s="942"/>
      <c r="AL74" s="942"/>
      <c r="AM74" s="942"/>
      <c r="AN74" s="942"/>
      <c r="AO74" s="942"/>
      <c r="AP74" s="942"/>
      <c r="AQ74" s="942"/>
      <c r="AR74" s="942"/>
      <c r="AS74" s="942"/>
      <c r="AT74" s="942"/>
      <c r="AU74" s="942"/>
      <c r="AV74" s="942"/>
      <c r="AW74" s="942"/>
    </row>
    <row r="75" spans="1:49" ht="13.5" customHeight="1" x14ac:dyDescent="0.15">
      <c r="A75" s="4"/>
      <c r="B75" s="44"/>
      <c r="C75" s="44"/>
      <c r="D75" s="298"/>
      <c r="E75" s="431">
        <f t="shared" si="0"/>
        <v>0</v>
      </c>
      <c r="F75" s="299"/>
      <c r="G75" s="299"/>
      <c r="H75" s="299"/>
      <c r="I75" s="299"/>
      <c r="J75" s="299"/>
      <c r="K75" s="299"/>
      <c r="L75" s="299"/>
      <c r="M75" s="299"/>
      <c r="N75" s="299"/>
      <c r="O75" s="299"/>
      <c r="P75" s="299"/>
      <c r="Q75" s="299"/>
      <c r="R75" s="18"/>
      <c r="S75" s="4"/>
      <c r="T75" s="942"/>
      <c r="U75" s="942"/>
      <c r="V75" s="942"/>
      <c r="W75" s="942"/>
      <c r="X75" s="942"/>
      <c r="Y75" s="942"/>
      <c r="Z75" s="942"/>
      <c r="AA75" s="942"/>
      <c r="AB75" s="942"/>
      <c r="AC75" s="942"/>
      <c r="AD75" s="942"/>
      <c r="AE75" s="942"/>
      <c r="AF75" s="942"/>
      <c r="AG75" s="942"/>
      <c r="AH75" s="942"/>
      <c r="AI75" s="942"/>
      <c r="AJ75" s="942"/>
      <c r="AK75" s="942"/>
      <c r="AL75" s="942"/>
      <c r="AM75" s="942"/>
      <c r="AN75" s="942"/>
      <c r="AO75" s="942"/>
      <c r="AP75" s="942"/>
      <c r="AQ75" s="942"/>
      <c r="AR75" s="942"/>
      <c r="AS75" s="942"/>
      <c r="AT75" s="942"/>
      <c r="AU75" s="942"/>
      <c r="AV75" s="942"/>
      <c r="AW75" s="942"/>
    </row>
    <row r="76" spans="1:49" ht="13.5" customHeight="1" x14ac:dyDescent="0.15">
      <c r="A76" s="4"/>
      <c r="B76" s="44"/>
      <c r="C76" s="44"/>
      <c r="D76" s="298"/>
      <c r="E76" s="431">
        <f t="shared" si="0"/>
        <v>0</v>
      </c>
      <c r="F76" s="299"/>
      <c r="G76" s="299"/>
      <c r="H76" s="299"/>
      <c r="I76" s="299"/>
      <c r="J76" s="299"/>
      <c r="K76" s="299"/>
      <c r="L76" s="299"/>
      <c r="M76" s="299"/>
      <c r="N76" s="299"/>
      <c r="O76" s="299"/>
      <c r="P76" s="299"/>
      <c r="Q76" s="299"/>
      <c r="R76" s="18"/>
      <c r="S76" s="4"/>
      <c r="T76" s="942"/>
      <c r="U76" s="942"/>
      <c r="V76" s="942"/>
      <c r="W76" s="942"/>
      <c r="X76" s="942"/>
      <c r="Y76" s="942"/>
      <c r="Z76" s="942"/>
      <c r="AA76" s="942"/>
      <c r="AB76" s="942"/>
      <c r="AC76" s="942"/>
      <c r="AD76" s="942"/>
      <c r="AE76" s="942"/>
      <c r="AF76" s="942"/>
      <c r="AG76" s="942"/>
      <c r="AH76" s="942"/>
      <c r="AI76" s="942"/>
      <c r="AJ76" s="942"/>
      <c r="AK76" s="942"/>
      <c r="AL76" s="942"/>
      <c r="AM76" s="942"/>
      <c r="AN76" s="942"/>
      <c r="AO76" s="942"/>
      <c r="AP76" s="942"/>
      <c r="AQ76" s="942"/>
      <c r="AR76" s="942"/>
      <c r="AS76" s="942"/>
      <c r="AT76" s="942"/>
      <c r="AU76" s="942"/>
      <c r="AV76" s="942"/>
      <c r="AW76" s="942"/>
    </row>
    <row r="77" spans="1:49" ht="13.5" customHeight="1" x14ac:dyDescent="0.15">
      <c r="A77" s="4"/>
      <c r="B77" s="44"/>
      <c r="C77" s="44"/>
      <c r="D77" s="298"/>
      <c r="E77" s="431">
        <f t="shared" si="0"/>
        <v>0</v>
      </c>
      <c r="F77" s="299"/>
      <c r="G77" s="299"/>
      <c r="H77" s="299"/>
      <c r="I77" s="299"/>
      <c r="J77" s="299"/>
      <c r="K77" s="299"/>
      <c r="L77" s="299"/>
      <c r="M77" s="299"/>
      <c r="N77" s="299"/>
      <c r="O77" s="299"/>
      <c r="P77" s="299"/>
      <c r="Q77" s="299"/>
      <c r="R77" s="18"/>
      <c r="S77" s="4"/>
      <c r="T77" s="942"/>
      <c r="U77" s="942"/>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c r="AT77" s="942"/>
      <c r="AU77" s="942"/>
      <c r="AV77" s="942"/>
      <c r="AW77" s="942"/>
    </row>
    <row r="78" spans="1:49" ht="13.5" customHeight="1" x14ac:dyDescent="0.15">
      <c r="A78" s="4"/>
      <c r="B78" s="44"/>
      <c r="C78" s="44"/>
      <c r="D78" s="298"/>
      <c r="E78" s="431">
        <f t="shared" si="0"/>
        <v>0</v>
      </c>
      <c r="F78" s="299"/>
      <c r="G78" s="299"/>
      <c r="H78" s="299"/>
      <c r="I78" s="299"/>
      <c r="J78" s="299"/>
      <c r="K78" s="299"/>
      <c r="L78" s="299"/>
      <c r="M78" s="299"/>
      <c r="N78" s="299"/>
      <c r="O78" s="299"/>
      <c r="P78" s="299"/>
      <c r="Q78" s="299"/>
      <c r="R78" s="18"/>
      <c r="S78" s="4"/>
      <c r="T78" s="942"/>
      <c r="U78" s="942"/>
      <c r="V78" s="942"/>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c r="AT78" s="942"/>
      <c r="AU78" s="942"/>
      <c r="AV78" s="942"/>
      <c r="AW78" s="942"/>
    </row>
    <row r="79" spans="1:49" ht="13.5" customHeight="1" x14ac:dyDescent="0.15">
      <c r="A79" s="4"/>
      <c r="B79" s="44"/>
      <c r="C79" s="44"/>
      <c r="D79" s="298"/>
      <c r="E79" s="431">
        <f t="shared" si="0"/>
        <v>0</v>
      </c>
      <c r="F79" s="299"/>
      <c r="G79" s="299"/>
      <c r="H79" s="299"/>
      <c r="I79" s="299"/>
      <c r="J79" s="299"/>
      <c r="K79" s="299"/>
      <c r="L79" s="299"/>
      <c r="M79" s="299"/>
      <c r="N79" s="299"/>
      <c r="O79" s="299"/>
      <c r="P79" s="299"/>
      <c r="Q79" s="299"/>
      <c r="R79" s="18"/>
      <c r="S79" s="4"/>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c r="AT79" s="942"/>
      <c r="AU79" s="942"/>
      <c r="AV79" s="942"/>
      <c r="AW79" s="942"/>
    </row>
    <row r="80" spans="1:49" ht="13.5" customHeight="1" x14ac:dyDescent="0.15">
      <c r="A80" s="4"/>
      <c r="B80" s="44"/>
      <c r="C80" s="44"/>
      <c r="D80" s="298"/>
      <c r="E80" s="431">
        <f t="shared" si="0"/>
        <v>0</v>
      </c>
      <c r="F80" s="299"/>
      <c r="G80" s="299"/>
      <c r="H80" s="299"/>
      <c r="I80" s="299"/>
      <c r="J80" s="299"/>
      <c r="K80" s="299"/>
      <c r="L80" s="299"/>
      <c r="M80" s="299"/>
      <c r="N80" s="299"/>
      <c r="O80" s="299"/>
      <c r="P80" s="299"/>
      <c r="Q80" s="299"/>
      <c r="R80" s="18"/>
      <c r="S80" s="4"/>
      <c r="T80" s="942"/>
      <c r="U80" s="942"/>
      <c r="V80" s="942"/>
      <c r="W80" s="942"/>
      <c r="X80" s="942"/>
      <c r="Y80" s="942"/>
      <c r="Z80" s="942"/>
      <c r="AA80" s="942"/>
      <c r="AB80" s="942"/>
      <c r="AC80" s="942"/>
      <c r="AD80" s="942"/>
      <c r="AE80" s="942"/>
      <c r="AF80" s="942"/>
      <c r="AG80" s="942"/>
      <c r="AH80" s="942"/>
      <c r="AI80" s="942"/>
      <c r="AJ80" s="942"/>
      <c r="AK80" s="942"/>
      <c r="AL80" s="942"/>
      <c r="AM80" s="942"/>
      <c r="AN80" s="942"/>
      <c r="AO80" s="942"/>
      <c r="AP80" s="942"/>
      <c r="AQ80" s="942"/>
      <c r="AR80" s="942"/>
      <c r="AS80" s="942"/>
      <c r="AT80" s="942"/>
      <c r="AU80" s="942"/>
      <c r="AV80" s="942"/>
      <c r="AW80" s="942"/>
    </row>
    <row r="81" spans="1:49" ht="13.5" customHeight="1" x14ac:dyDescent="0.15">
      <c r="A81" s="4"/>
      <c r="B81" s="44"/>
      <c r="C81" s="44"/>
      <c r="D81" s="298"/>
      <c r="E81" s="431">
        <f t="shared" si="0"/>
        <v>0</v>
      </c>
      <c r="F81" s="299"/>
      <c r="G81" s="299"/>
      <c r="H81" s="299"/>
      <c r="I81" s="299"/>
      <c r="J81" s="299"/>
      <c r="K81" s="299"/>
      <c r="L81" s="299"/>
      <c r="M81" s="299"/>
      <c r="N81" s="299"/>
      <c r="O81" s="299"/>
      <c r="P81" s="299"/>
      <c r="Q81" s="299"/>
      <c r="R81" s="18"/>
      <c r="S81" s="4"/>
      <c r="T81" s="942"/>
      <c r="U81" s="942"/>
      <c r="V81" s="942"/>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c r="AT81" s="942"/>
      <c r="AU81" s="942"/>
      <c r="AV81" s="942"/>
      <c r="AW81" s="942"/>
    </row>
    <row r="82" spans="1:49" ht="13.5" customHeight="1" x14ac:dyDescent="0.15">
      <c r="A82" s="4"/>
      <c r="B82" s="44"/>
      <c r="C82" s="44"/>
      <c r="D82" s="298"/>
      <c r="E82" s="431">
        <f>SUM(E83:E98)</f>
        <v>0</v>
      </c>
      <c r="F82" s="299"/>
      <c r="G82" s="299"/>
      <c r="H82" s="299"/>
      <c r="I82" s="299"/>
      <c r="J82" s="299"/>
      <c r="K82" s="299"/>
      <c r="L82" s="299"/>
      <c r="M82" s="299"/>
      <c r="N82" s="299"/>
      <c r="O82" s="299"/>
      <c r="P82" s="299"/>
      <c r="Q82" s="299"/>
      <c r="R82" s="18"/>
      <c r="S82" s="4"/>
      <c r="T82" s="942"/>
      <c r="U82" s="942"/>
      <c r="V82" s="942"/>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c r="AT82" s="942"/>
      <c r="AU82" s="942"/>
      <c r="AV82" s="942"/>
      <c r="AW82" s="942"/>
    </row>
    <row r="83" spans="1:49" ht="13.5" customHeight="1" x14ac:dyDescent="0.15">
      <c r="A83" s="4"/>
      <c r="B83" s="44"/>
      <c r="C83" s="44"/>
      <c r="D83" s="298"/>
      <c r="E83" s="431">
        <f>SUM(F83:Q83)</f>
        <v>0</v>
      </c>
      <c r="F83" s="299"/>
      <c r="G83" s="299"/>
      <c r="H83" s="299"/>
      <c r="I83" s="299"/>
      <c r="J83" s="299"/>
      <c r="K83" s="299"/>
      <c r="L83" s="299"/>
      <c r="M83" s="299"/>
      <c r="N83" s="299"/>
      <c r="O83" s="299"/>
      <c r="P83" s="299"/>
      <c r="Q83" s="299"/>
      <c r="R83" s="18"/>
      <c r="S83" s="4"/>
      <c r="T83" s="942"/>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c r="AT83" s="942"/>
      <c r="AU83" s="942"/>
      <c r="AV83" s="942"/>
      <c r="AW83" s="942"/>
    </row>
    <row r="84" spans="1:49" ht="13.5" customHeight="1" x14ac:dyDescent="0.15">
      <c r="A84" s="4"/>
      <c r="B84" s="44"/>
      <c r="C84" s="44"/>
      <c r="D84" s="430"/>
      <c r="E84" s="431">
        <f t="shared" si="0"/>
        <v>0</v>
      </c>
      <c r="F84" s="299"/>
      <c r="G84" s="299"/>
      <c r="H84" s="299"/>
      <c r="I84" s="299"/>
      <c r="J84" s="299"/>
      <c r="K84" s="299"/>
      <c r="L84" s="299"/>
      <c r="M84" s="299"/>
      <c r="N84" s="299"/>
      <c r="O84" s="299"/>
      <c r="P84" s="299"/>
      <c r="Q84" s="299"/>
      <c r="R84" s="18"/>
      <c r="S84" s="4"/>
      <c r="T84" s="942"/>
      <c r="U84" s="942"/>
      <c r="V84" s="942"/>
      <c r="W84" s="942"/>
      <c r="X84" s="942"/>
      <c r="Y84" s="942"/>
      <c r="Z84" s="942"/>
      <c r="AA84" s="942"/>
      <c r="AB84" s="942"/>
      <c r="AC84" s="942"/>
      <c r="AD84" s="942"/>
      <c r="AE84" s="942"/>
      <c r="AF84" s="942"/>
      <c r="AG84" s="942"/>
      <c r="AH84" s="942"/>
      <c r="AI84" s="942"/>
      <c r="AJ84" s="942"/>
      <c r="AK84" s="942"/>
      <c r="AL84" s="942"/>
      <c r="AM84" s="942"/>
      <c r="AN84" s="942"/>
      <c r="AO84" s="942"/>
      <c r="AP84" s="942"/>
      <c r="AQ84" s="942"/>
      <c r="AR84" s="942"/>
      <c r="AS84" s="942"/>
      <c r="AT84" s="942"/>
      <c r="AU84" s="942"/>
      <c r="AV84" s="942"/>
      <c r="AW84" s="942"/>
    </row>
    <row r="85" spans="1:49" ht="13.5" customHeight="1" x14ac:dyDescent="0.15">
      <c r="A85" s="4"/>
      <c r="B85" s="44"/>
      <c r="C85" s="44"/>
      <c r="D85" s="430"/>
      <c r="E85" s="431">
        <f t="shared" si="0"/>
        <v>0</v>
      </c>
      <c r="F85" s="299"/>
      <c r="G85" s="299"/>
      <c r="H85" s="299"/>
      <c r="I85" s="299"/>
      <c r="J85" s="299"/>
      <c r="K85" s="299"/>
      <c r="L85" s="299"/>
      <c r="M85" s="299"/>
      <c r="N85" s="299"/>
      <c r="O85" s="299"/>
      <c r="P85" s="299"/>
      <c r="Q85" s="299"/>
      <c r="R85" s="18"/>
      <c r="S85" s="4"/>
      <c r="T85" s="942"/>
      <c r="U85" s="942"/>
      <c r="V85" s="942"/>
      <c r="W85" s="942"/>
      <c r="X85" s="942"/>
      <c r="Y85" s="942"/>
      <c r="Z85" s="942"/>
      <c r="AA85" s="942"/>
      <c r="AB85" s="942"/>
      <c r="AC85" s="942"/>
      <c r="AD85" s="942"/>
      <c r="AE85" s="942"/>
      <c r="AF85" s="942"/>
      <c r="AG85" s="942"/>
      <c r="AH85" s="942"/>
      <c r="AI85" s="942"/>
      <c r="AJ85" s="942"/>
      <c r="AK85" s="942"/>
      <c r="AL85" s="942"/>
      <c r="AM85" s="942"/>
      <c r="AN85" s="942"/>
      <c r="AO85" s="942"/>
      <c r="AP85" s="942"/>
      <c r="AQ85" s="942"/>
      <c r="AR85" s="942"/>
      <c r="AS85" s="942"/>
      <c r="AT85" s="942"/>
      <c r="AU85" s="942"/>
      <c r="AV85" s="942"/>
      <c r="AW85" s="942"/>
    </row>
    <row r="86" spans="1:49" ht="13.5" customHeight="1" x14ac:dyDescent="0.15">
      <c r="A86" s="4"/>
      <c r="B86" s="44"/>
      <c r="C86" s="44"/>
      <c r="D86" s="430"/>
      <c r="E86" s="431">
        <f t="shared" si="0"/>
        <v>0</v>
      </c>
      <c r="F86" s="299"/>
      <c r="G86" s="299"/>
      <c r="H86" s="299"/>
      <c r="I86" s="299"/>
      <c r="J86" s="299"/>
      <c r="K86" s="2308"/>
      <c r="L86" s="299"/>
      <c r="M86" s="299"/>
      <c r="N86" s="299"/>
      <c r="O86" s="299"/>
      <c r="P86" s="299"/>
      <c r="Q86" s="299"/>
      <c r="R86" s="18"/>
      <c r="S86" s="4"/>
      <c r="T86" s="942"/>
      <c r="U86" s="942"/>
      <c r="V86" s="942"/>
      <c r="W86" s="942"/>
      <c r="X86" s="942"/>
      <c r="Y86" s="942"/>
      <c r="Z86" s="942"/>
      <c r="AA86" s="942"/>
      <c r="AB86" s="942"/>
      <c r="AC86" s="942"/>
      <c r="AD86" s="942"/>
      <c r="AE86" s="942"/>
      <c r="AF86" s="942"/>
      <c r="AG86" s="942"/>
      <c r="AH86" s="942"/>
      <c r="AI86" s="942"/>
      <c r="AJ86" s="942"/>
      <c r="AK86" s="942"/>
      <c r="AL86" s="942"/>
      <c r="AM86" s="942"/>
      <c r="AN86" s="942"/>
      <c r="AO86" s="942"/>
      <c r="AP86" s="942"/>
      <c r="AQ86" s="942"/>
      <c r="AR86" s="942"/>
      <c r="AS86" s="942"/>
      <c r="AT86" s="942"/>
      <c r="AU86" s="942"/>
      <c r="AV86" s="942"/>
      <c r="AW86" s="942"/>
    </row>
    <row r="87" spans="1:49" ht="13.5" customHeight="1" x14ac:dyDescent="0.15">
      <c r="A87" s="4"/>
      <c r="B87" s="44"/>
      <c r="C87" s="44"/>
      <c r="D87" s="430"/>
      <c r="E87" s="431">
        <f t="shared" ref="E87:E133" si="1">SUM(F87:Q87)</f>
        <v>0</v>
      </c>
      <c r="F87" s="299"/>
      <c r="G87" s="299"/>
      <c r="H87" s="299"/>
      <c r="I87" s="299"/>
      <c r="J87" s="299"/>
      <c r="K87" s="299"/>
      <c r="L87" s="299"/>
      <c r="M87" s="299"/>
      <c r="N87" s="299"/>
      <c r="O87" s="299"/>
      <c r="P87" s="299"/>
      <c r="Q87" s="299"/>
      <c r="R87" s="18"/>
      <c r="S87" s="4"/>
      <c r="T87" s="942"/>
      <c r="U87" s="942"/>
      <c r="V87" s="942"/>
      <c r="W87" s="942"/>
      <c r="X87" s="942"/>
      <c r="Y87" s="942"/>
      <c r="Z87" s="942"/>
      <c r="AA87" s="942"/>
      <c r="AB87" s="942"/>
      <c r="AC87" s="942"/>
      <c r="AD87" s="942"/>
      <c r="AE87" s="942"/>
      <c r="AF87" s="942"/>
      <c r="AG87" s="942"/>
      <c r="AH87" s="942"/>
      <c r="AI87" s="942"/>
      <c r="AJ87" s="942"/>
      <c r="AK87" s="942"/>
      <c r="AL87" s="942"/>
      <c r="AM87" s="942"/>
      <c r="AN87" s="942"/>
      <c r="AO87" s="942"/>
      <c r="AP87" s="942"/>
      <c r="AQ87" s="942"/>
      <c r="AR87" s="942"/>
      <c r="AS87" s="942"/>
      <c r="AT87" s="942"/>
      <c r="AU87" s="942"/>
      <c r="AV87" s="942"/>
      <c r="AW87" s="942"/>
    </row>
    <row r="88" spans="1:49" ht="13.5" customHeight="1" x14ac:dyDescent="0.15">
      <c r="A88" s="4"/>
      <c r="B88" s="44"/>
      <c r="C88" s="44"/>
      <c r="D88" s="430"/>
      <c r="E88" s="431">
        <f t="shared" si="1"/>
        <v>0</v>
      </c>
      <c r="F88" s="299"/>
      <c r="G88" s="299"/>
      <c r="H88" s="299"/>
      <c r="I88" s="299"/>
      <c r="J88" s="299"/>
      <c r="K88" s="299"/>
      <c r="L88" s="299"/>
      <c r="M88" s="299"/>
      <c r="N88" s="299"/>
      <c r="O88" s="299"/>
      <c r="P88" s="299"/>
      <c r="Q88" s="299"/>
      <c r="R88" s="18"/>
      <c r="S88" s="4"/>
      <c r="T88" s="942"/>
      <c r="U88" s="942"/>
      <c r="V88" s="942"/>
      <c r="W88" s="942"/>
      <c r="X88" s="942"/>
      <c r="Y88" s="942"/>
      <c r="Z88" s="942"/>
      <c r="AA88" s="942"/>
      <c r="AB88" s="942"/>
      <c r="AC88" s="942"/>
      <c r="AD88" s="942"/>
      <c r="AE88" s="942"/>
      <c r="AF88" s="942"/>
      <c r="AG88" s="942"/>
      <c r="AH88" s="942"/>
      <c r="AI88" s="942"/>
      <c r="AJ88" s="942"/>
      <c r="AK88" s="942"/>
      <c r="AL88" s="942"/>
      <c r="AM88" s="942"/>
      <c r="AN88" s="942"/>
      <c r="AO88" s="942"/>
      <c r="AP88" s="942"/>
      <c r="AQ88" s="942"/>
      <c r="AR88" s="942"/>
      <c r="AS88" s="942"/>
      <c r="AT88" s="942"/>
      <c r="AU88" s="942"/>
      <c r="AV88" s="942"/>
      <c r="AW88" s="942"/>
    </row>
    <row r="89" spans="1:49" ht="13.5" customHeight="1" x14ac:dyDescent="0.15">
      <c r="A89" s="4"/>
      <c r="B89" s="44"/>
      <c r="C89" s="44"/>
      <c r="D89" s="430"/>
      <c r="E89" s="431">
        <f t="shared" si="1"/>
        <v>0</v>
      </c>
      <c r="F89" s="299"/>
      <c r="G89" s="299"/>
      <c r="H89" s="299"/>
      <c r="I89" s="299"/>
      <c r="J89" s="299"/>
      <c r="K89" s="299"/>
      <c r="L89" s="299"/>
      <c r="M89" s="299"/>
      <c r="N89" s="299"/>
      <c r="O89" s="299"/>
      <c r="P89" s="299"/>
      <c r="Q89" s="299"/>
      <c r="R89" s="18"/>
      <c r="S89" s="4"/>
      <c r="T89" s="942"/>
      <c r="U89" s="942"/>
      <c r="V89" s="942"/>
      <c r="W89" s="942"/>
      <c r="X89" s="942"/>
      <c r="Y89" s="942"/>
      <c r="Z89" s="942"/>
      <c r="AA89" s="942"/>
      <c r="AB89" s="942"/>
      <c r="AC89" s="942"/>
      <c r="AD89" s="942"/>
      <c r="AE89" s="942"/>
      <c r="AF89" s="942"/>
      <c r="AG89" s="942"/>
      <c r="AH89" s="942"/>
      <c r="AI89" s="942"/>
      <c r="AJ89" s="942"/>
      <c r="AK89" s="942"/>
      <c r="AL89" s="942"/>
      <c r="AM89" s="942"/>
      <c r="AN89" s="942"/>
      <c r="AO89" s="942"/>
      <c r="AP89" s="942"/>
      <c r="AQ89" s="942"/>
      <c r="AR89" s="942"/>
      <c r="AS89" s="942"/>
      <c r="AT89" s="942"/>
      <c r="AU89" s="942"/>
      <c r="AV89" s="942"/>
      <c r="AW89" s="942"/>
    </row>
    <row r="90" spans="1:49" ht="13.5" customHeight="1" x14ac:dyDescent="0.15">
      <c r="A90" s="4"/>
      <c r="B90" s="44"/>
      <c r="C90" s="44"/>
      <c r="D90" s="430"/>
      <c r="E90" s="431">
        <f t="shared" si="1"/>
        <v>0</v>
      </c>
      <c r="F90" s="299"/>
      <c r="G90" s="299"/>
      <c r="H90" s="299"/>
      <c r="I90" s="299"/>
      <c r="J90" s="299"/>
      <c r="K90" s="299"/>
      <c r="L90" s="299"/>
      <c r="M90" s="299"/>
      <c r="N90" s="299"/>
      <c r="O90" s="299"/>
      <c r="P90" s="299"/>
      <c r="Q90" s="299"/>
      <c r="R90" s="18"/>
      <c r="S90" s="4"/>
      <c r="T90" s="942"/>
      <c r="U90" s="942"/>
      <c r="V90" s="942"/>
      <c r="W90" s="942"/>
      <c r="X90" s="942"/>
      <c r="Y90" s="942"/>
      <c r="Z90" s="942"/>
      <c r="AA90" s="942"/>
      <c r="AB90" s="942"/>
      <c r="AC90" s="942"/>
      <c r="AD90" s="942"/>
      <c r="AE90" s="942"/>
      <c r="AF90" s="942"/>
      <c r="AG90" s="942"/>
      <c r="AH90" s="942"/>
      <c r="AI90" s="942"/>
      <c r="AJ90" s="942"/>
      <c r="AK90" s="942"/>
      <c r="AL90" s="942"/>
      <c r="AM90" s="942"/>
      <c r="AN90" s="942"/>
      <c r="AO90" s="942"/>
      <c r="AP90" s="942"/>
      <c r="AQ90" s="942"/>
      <c r="AR90" s="942"/>
      <c r="AS90" s="942"/>
      <c r="AT90" s="942"/>
      <c r="AU90" s="942"/>
      <c r="AV90" s="942"/>
      <c r="AW90" s="942"/>
    </row>
    <row r="91" spans="1:49" ht="13.5" customHeight="1" x14ac:dyDescent="0.15">
      <c r="A91" s="4"/>
      <c r="B91" s="44"/>
      <c r="C91" s="44"/>
      <c r="D91" s="430"/>
      <c r="E91" s="431">
        <f t="shared" si="1"/>
        <v>0</v>
      </c>
      <c r="F91" s="299"/>
      <c r="G91" s="299"/>
      <c r="H91" s="299"/>
      <c r="I91" s="299"/>
      <c r="J91" s="299"/>
      <c r="K91" s="299"/>
      <c r="L91" s="299"/>
      <c r="M91" s="299"/>
      <c r="N91" s="299"/>
      <c r="O91" s="299"/>
      <c r="P91" s="299"/>
      <c r="Q91" s="299"/>
      <c r="R91" s="18"/>
      <c r="S91" s="4"/>
      <c r="T91" s="942"/>
      <c r="U91" s="942"/>
      <c r="V91" s="942"/>
      <c r="W91" s="942"/>
      <c r="X91" s="942"/>
      <c r="Y91" s="942"/>
      <c r="Z91" s="942"/>
      <c r="AA91" s="942"/>
      <c r="AB91" s="942"/>
      <c r="AC91" s="942"/>
      <c r="AD91" s="942"/>
      <c r="AE91" s="942"/>
      <c r="AF91" s="942"/>
      <c r="AG91" s="942"/>
      <c r="AH91" s="942"/>
      <c r="AI91" s="942"/>
      <c r="AJ91" s="942"/>
      <c r="AK91" s="942"/>
      <c r="AL91" s="942"/>
      <c r="AM91" s="942"/>
      <c r="AN91" s="942"/>
      <c r="AO91" s="942"/>
      <c r="AP91" s="942"/>
      <c r="AQ91" s="942"/>
      <c r="AR91" s="942"/>
      <c r="AS91" s="942"/>
      <c r="AT91" s="942"/>
      <c r="AU91" s="942"/>
      <c r="AV91" s="942"/>
      <c r="AW91" s="942"/>
    </row>
    <row r="92" spans="1:49" ht="13.5" customHeight="1" x14ac:dyDescent="0.15">
      <c r="A92" s="4"/>
      <c r="B92" s="44"/>
      <c r="C92" s="44"/>
      <c r="D92" s="430"/>
      <c r="E92" s="431">
        <f t="shared" si="1"/>
        <v>0</v>
      </c>
      <c r="F92" s="299"/>
      <c r="G92" s="299"/>
      <c r="H92" s="299"/>
      <c r="I92" s="299"/>
      <c r="J92" s="299"/>
      <c r="K92" s="299"/>
      <c r="L92" s="299"/>
      <c r="M92" s="299"/>
      <c r="N92" s="299"/>
      <c r="O92" s="299"/>
      <c r="P92" s="299"/>
      <c r="Q92" s="299"/>
      <c r="R92" s="18"/>
      <c r="S92" s="4"/>
      <c r="T92" s="942"/>
      <c r="U92" s="942"/>
      <c r="V92" s="942"/>
      <c r="W92" s="942"/>
      <c r="X92" s="942"/>
      <c r="Y92" s="942"/>
      <c r="Z92" s="942"/>
      <c r="AA92" s="942"/>
      <c r="AB92" s="942"/>
      <c r="AC92" s="942"/>
      <c r="AD92" s="942"/>
      <c r="AE92" s="942"/>
      <c r="AF92" s="942"/>
      <c r="AG92" s="942"/>
      <c r="AH92" s="942"/>
      <c r="AI92" s="942"/>
      <c r="AJ92" s="942"/>
      <c r="AK92" s="942"/>
      <c r="AL92" s="942"/>
      <c r="AM92" s="942"/>
      <c r="AN92" s="942"/>
      <c r="AO92" s="942"/>
      <c r="AP92" s="942"/>
      <c r="AQ92" s="942"/>
      <c r="AR92" s="942"/>
      <c r="AS92" s="942"/>
      <c r="AT92" s="942"/>
      <c r="AU92" s="942"/>
      <c r="AV92" s="942"/>
      <c r="AW92" s="942"/>
    </row>
    <row r="93" spans="1:49" ht="13.5" customHeight="1" x14ac:dyDescent="0.15">
      <c r="A93" s="4"/>
      <c r="B93" s="44"/>
      <c r="C93" s="44"/>
      <c r="D93" s="430"/>
      <c r="E93" s="431">
        <f t="shared" si="1"/>
        <v>0</v>
      </c>
      <c r="F93" s="299"/>
      <c r="G93" s="299"/>
      <c r="H93" s="299"/>
      <c r="I93" s="299"/>
      <c r="J93" s="299"/>
      <c r="K93" s="299"/>
      <c r="L93" s="299"/>
      <c r="M93" s="299"/>
      <c r="N93" s="299"/>
      <c r="O93" s="299"/>
      <c r="P93" s="299"/>
      <c r="Q93" s="299"/>
      <c r="R93" s="18"/>
      <c r="S93" s="4"/>
      <c r="T93" s="942"/>
      <c r="U93" s="942"/>
      <c r="V93" s="942"/>
      <c r="W93" s="942"/>
      <c r="X93" s="942"/>
      <c r="Y93" s="942"/>
      <c r="Z93" s="942"/>
      <c r="AA93" s="942"/>
      <c r="AB93" s="942"/>
      <c r="AC93" s="942"/>
      <c r="AD93" s="942"/>
      <c r="AE93" s="942"/>
      <c r="AF93" s="942"/>
      <c r="AG93" s="942"/>
      <c r="AH93" s="942"/>
      <c r="AI93" s="942"/>
      <c r="AJ93" s="942"/>
      <c r="AK93" s="942"/>
      <c r="AL93" s="942"/>
      <c r="AM93" s="942"/>
      <c r="AN93" s="942"/>
      <c r="AO93" s="942"/>
      <c r="AP93" s="942"/>
      <c r="AQ93" s="942"/>
      <c r="AR93" s="942"/>
      <c r="AS93" s="942"/>
      <c r="AT93" s="942"/>
      <c r="AU93" s="942"/>
      <c r="AV93" s="942"/>
      <c r="AW93" s="942"/>
    </row>
    <row r="94" spans="1:49" ht="1" customHeight="1" x14ac:dyDescent="0.15">
      <c r="A94" s="4"/>
      <c r="B94" s="44"/>
      <c r="C94" s="44"/>
      <c r="D94" s="430"/>
      <c r="E94" s="431">
        <f t="shared" si="1"/>
        <v>0</v>
      </c>
      <c r="F94" s="299"/>
      <c r="G94" s="299"/>
      <c r="H94" s="299"/>
      <c r="I94" s="299"/>
      <c r="J94" s="299"/>
      <c r="K94" s="299"/>
      <c r="L94" s="299"/>
      <c r="M94" s="299"/>
      <c r="N94" s="299"/>
      <c r="O94" s="299"/>
      <c r="P94" s="299"/>
      <c r="Q94" s="299"/>
      <c r="R94" s="18"/>
      <c r="S94" s="4"/>
      <c r="T94" s="942"/>
      <c r="U94" s="942"/>
      <c r="V94" s="942"/>
      <c r="W94" s="942"/>
      <c r="X94" s="942"/>
      <c r="Y94" s="942"/>
      <c r="Z94" s="942"/>
      <c r="AA94" s="942"/>
      <c r="AB94" s="942"/>
      <c r="AC94" s="942"/>
      <c r="AD94" s="942"/>
      <c r="AE94" s="942"/>
      <c r="AF94" s="942"/>
      <c r="AG94" s="942"/>
      <c r="AH94" s="942"/>
      <c r="AI94" s="942"/>
      <c r="AJ94" s="942"/>
      <c r="AK94" s="942"/>
      <c r="AL94" s="942"/>
      <c r="AM94" s="942"/>
      <c r="AN94" s="942"/>
      <c r="AO94" s="942"/>
      <c r="AP94" s="942"/>
      <c r="AQ94" s="942"/>
      <c r="AR94" s="942"/>
      <c r="AS94" s="942"/>
      <c r="AT94" s="942"/>
      <c r="AU94" s="942"/>
      <c r="AV94" s="942"/>
      <c r="AW94" s="942"/>
    </row>
    <row r="95" spans="1:49" ht="1" customHeight="1" x14ac:dyDescent="0.15">
      <c r="A95" s="4"/>
      <c r="B95" s="44"/>
      <c r="C95" s="44"/>
      <c r="D95" s="298"/>
      <c r="E95" s="431">
        <f t="shared" si="1"/>
        <v>0</v>
      </c>
      <c r="F95" s="299"/>
      <c r="G95" s="299"/>
      <c r="J95" s="299"/>
      <c r="K95" s="299"/>
      <c r="L95" s="299"/>
      <c r="M95" s="2308"/>
      <c r="N95" s="299"/>
      <c r="O95" s="299"/>
      <c r="P95" s="299"/>
      <c r="Q95" s="299"/>
      <c r="R95" s="18"/>
      <c r="S95" s="4"/>
      <c r="T95" s="942"/>
      <c r="U95" s="942"/>
      <c r="V95" s="942"/>
      <c r="W95" s="942"/>
      <c r="X95" s="942"/>
      <c r="Y95" s="942"/>
      <c r="Z95" s="942"/>
      <c r="AA95" s="942"/>
      <c r="AB95" s="942"/>
      <c r="AC95" s="942"/>
      <c r="AD95" s="942"/>
      <c r="AE95" s="942"/>
      <c r="AF95" s="942"/>
      <c r="AG95" s="942"/>
      <c r="AH95" s="942"/>
      <c r="AI95" s="942"/>
      <c r="AJ95" s="942"/>
      <c r="AK95" s="942"/>
      <c r="AL95" s="942"/>
      <c r="AM95" s="942"/>
      <c r="AN95" s="942"/>
      <c r="AO95" s="942"/>
      <c r="AP95" s="942"/>
      <c r="AQ95" s="942"/>
      <c r="AR95" s="942"/>
      <c r="AS95" s="942"/>
      <c r="AT95" s="942"/>
      <c r="AU95" s="942"/>
      <c r="AV95" s="942"/>
      <c r="AW95" s="942"/>
    </row>
    <row r="96" spans="1:49" ht="2" customHeight="1" x14ac:dyDescent="0.15">
      <c r="A96" s="4"/>
      <c r="B96" s="44"/>
      <c r="C96" s="44"/>
      <c r="D96" s="298"/>
      <c r="E96" s="431">
        <f t="shared" si="1"/>
        <v>0</v>
      </c>
      <c r="F96" s="299"/>
      <c r="G96" s="299"/>
      <c r="H96" s="299"/>
      <c r="I96" s="299"/>
      <c r="J96" s="299"/>
      <c r="K96" s="299"/>
      <c r="L96" s="299"/>
      <c r="M96" s="299"/>
      <c r="N96" s="299"/>
      <c r="O96" s="299"/>
      <c r="P96" s="299"/>
      <c r="Q96" s="299"/>
      <c r="R96" s="18"/>
      <c r="S96" s="4"/>
      <c r="T96" s="942"/>
      <c r="U96" s="942"/>
      <c r="V96" s="942"/>
      <c r="W96" s="942"/>
      <c r="X96" s="942"/>
      <c r="Y96" s="942"/>
      <c r="Z96" s="942"/>
      <c r="AA96" s="942"/>
      <c r="AB96" s="942"/>
      <c r="AC96" s="942"/>
      <c r="AD96" s="942"/>
      <c r="AE96" s="942"/>
      <c r="AF96" s="942"/>
      <c r="AG96" s="942"/>
      <c r="AH96" s="942"/>
      <c r="AI96" s="942"/>
      <c r="AJ96" s="942"/>
      <c r="AK96" s="942"/>
      <c r="AL96" s="942"/>
      <c r="AM96" s="942"/>
      <c r="AN96" s="942"/>
      <c r="AO96" s="942"/>
      <c r="AP96" s="942"/>
      <c r="AQ96" s="942"/>
      <c r="AR96" s="942"/>
      <c r="AS96" s="942"/>
      <c r="AT96" s="942"/>
      <c r="AU96" s="942"/>
      <c r="AV96" s="942"/>
      <c r="AW96" s="942"/>
    </row>
    <row r="97" spans="1:49" ht="1" customHeight="1" x14ac:dyDescent="0.15">
      <c r="A97" s="4"/>
      <c r="B97" s="44"/>
      <c r="C97" s="44"/>
      <c r="D97" s="298"/>
      <c r="E97" s="431">
        <f t="shared" si="1"/>
        <v>0</v>
      </c>
      <c r="F97" s="299"/>
      <c r="G97" s="299"/>
      <c r="H97" s="299"/>
      <c r="I97" s="299"/>
      <c r="J97" s="299"/>
      <c r="K97" s="299"/>
      <c r="L97" s="299"/>
      <c r="M97" s="299"/>
      <c r="N97" s="299"/>
      <c r="O97" s="299"/>
      <c r="P97" s="299"/>
      <c r="Q97" s="299"/>
      <c r="R97" s="18"/>
      <c r="S97" s="4"/>
      <c r="T97" s="942"/>
      <c r="U97" s="942"/>
      <c r="V97" s="942"/>
      <c r="W97" s="942"/>
      <c r="X97" s="942"/>
      <c r="Y97" s="942"/>
      <c r="Z97" s="942"/>
      <c r="AA97" s="942"/>
      <c r="AB97" s="942"/>
      <c r="AC97" s="942"/>
      <c r="AD97" s="942"/>
      <c r="AE97" s="942"/>
      <c r="AF97" s="942"/>
      <c r="AG97" s="942"/>
      <c r="AH97" s="942"/>
      <c r="AI97" s="942"/>
      <c r="AJ97" s="942"/>
      <c r="AK97" s="942"/>
      <c r="AL97" s="942"/>
      <c r="AM97" s="942"/>
      <c r="AN97" s="942"/>
      <c r="AO97" s="942"/>
      <c r="AP97" s="942"/>
      <c r="AQ97" s="942"/>
      <c r="AR97" s="942"/>
      <c r="AS97" s="942"/>
      <c r="AT97" s="942"/>
      <c r="AU97" s="942"/>
      <c r="AV97" s="942"/>
      <c r="AW97" s="942"/>
    </row>
    <row r="98" spans="1:49" ht="4" customHeight="1" x14ac:dyDescent="0.15">
      <c r="A98" s="4"/>
      <c r="B98" s="44"/>
      <c r="C98" s="44"/>
      <c r="D98" s="298"/>
      <c r="E98" s="431">
        <f t="shared" si="1"/>
        <v>0</v>
      </c>
      <c r="F98" s="299"/>
      <c r="G98" s="299"/>
      <c r="H98" s="299"/>
      <c r="I98" s="299"/>
      <c r="J98" s="299"/>
      <c r="K98" s="299"/>
      <c r="L98" s="299"/>
      <c r="M98" s="299"/>
      <c r="N98" s="299"/>
      <c r="O98" s="299"/>
      <c r="P98" s="299"/>
      <c r="Q98" s="299"/>
      <c r="R98" s="18"/>
      <c r="S98" s="4"/>
      <c r="T98" s="942"/>
      <c r="U98" s="942"/>
      <c r="V98" s="942"/>
      <c r="W98" s="942"/>
      <c r="X98" s="942"/>
      <c r="Y98" s="942"/>
      <c r="Z98" s="942"/>
      <c r="AA98" s="942"/>
      <c r="AB98" s="942"/>
      <c r="AC98" s="942"/>
      <c r="AD98" s="942"/>
      <c r="AE98" s="942"/>
      <c r="AF98" s="942"/>
      <c r="AG98" s="942"/>
      <c r="AH98" s="942"/>
      <c r="AI98" s="942"/>
      <c r="AJ98" s="942"/>
      <c r="AK98" s="942"/>
      <c r="AL98" s="942"/>
      <c r="AM98" s="942"/>
      <c r="AN98" s="942"/>
      <c r="AO98" s="942"/>
      <c r="AP98" s="942"/>
      <c r="AQ98" s="942"/>
      <c r="AR98" s="942"/>
      <c r="AS98" s="942"/>
      <c r="AT98" s="942"/>
      <c r="AU98" s="942"/>
      <c r="AV98" s="942"/>
      <c r="AW98" s="942"/>
    </row>
    <row r="99" spans="1:49" ht="1" customHeight="1" x14ac:dyDescent="0.15">
      <c r="A99" s="4"/>
      <c r="B99" s="44"/>
      <c r="C99" s="44"/>
      <c r="D99" s="298"/>
      <c r="E99" s="431">
        <f>SUM(E100:E105)</f>
        <v>0</v>
      </c>
      <c r="F99" s="299"/>
      <c r="G99" s="299"/>
      <c r="H99" s="299"/>
      <c r="I99" s="299"/>
      <c r="J99" s="299"/>
      <c r="K99" s="299"/>
      <c r="L99" s="299"/>
      <c r="M99" s="299"/>
      <c r="N99" s="299"/>
      <c r="O99" s="299"/>
      <c r="P99" s="299"/>
      <c r="Q99" s="299"/>
      <c r="R99" s="18"/>
      <c r="S99" s="4"/>
      <c r="T99" s="942"/>
      <c r="U99" s="942"/>
      <c r="V99" s="942"/>
      <c r="W99" s="942"/>
      <c r="X99" s="942"/>
      <c r="Y99" s="942"/>
      <c r="Z99" s="942"/>
      <c r="AA99" s="942"/>
      <c r="AB99" s="942"/>
      <c r="AC99" s="942"/>
      <c r="AD99" s="942"/>
      <c r="AE99" s="942"/>
      <c r="AF99" s="942"/>
      <c r="AG99" s="942"/>
      <c r="AH99" s="942"/>
      <c r="AI99" s="942"/>
      <c r="AJ99" s="942"/>
      <c r="AK99" s="942"/>
      <c r="AL99" s="942"/>
      <c r="AM99" s="942"/>
      <c r="AN99" s="942"/>
      <c r="AO99" s="942"/>
      <c r="AP99" s="942"/>
      <c r="AQ99" s="942"/>
      <c r="AR99" s="942"/>
      <c r="AS99" s="942"/>
      <c r="AT99" s="942"/>
      <c r="AU99" s="942"/>
      <c r="AV99" s="942"/>
      <c r="AW99" s="942"/>
    </row>
    <row r="100" spans="1:49" ht="5" customHeight="1" x14ac:dyDescent="0.15">
      <c r="A100" s="4"/>
      <c r="B100" s="44"/>
      <c r="C100" s="44"/>
      <c r="D100" s="298"/>
      <c r="E100" s="431">
        <f t="shared" si="1"/>
        <v>0</v>
      </c>
      <c r="F100" s="299"/>
      <c r="G100" s="299"/>
      <c r="H100" s="299"/>
      <c r="I100" s="299"/>
      <c r="J100" s="299"/>
      <c r="K100" s="299"/>
      <c r="L100" s="299"/>
      <c r="M100" s="299"/>
      <c r="N100" s="299"/>
      <c r="O100" s="299"/>
      <c r="P100" s="299"/>
      <c r="Q100" s="299"/>
      <c r="R100" s="18"/>
      <c r="S100" s="4"/>
      <c r="T100" s="942"/>
      <c r="U100" s="942"/>
      <c r="V100" s="942"/>
      <c r="W100" s="942"/>
      <c r="X100" s="942"/>
      <c r="Y100" s="942"/>
      <c r="Z100" s="942"/>
      <c r="AA100" s="942"/>
      <c r="AB100" s="942"/>
      <c r="AC100" s="942"/>
      <c r="AD100" s="942"/>
      <c r="AE100" s="942"/>
      <c r="AF100" s="942"/>
      <c r="AG100" s="942"/>
      <c r="AH100" s="942"/>
      <c r="AI100" s="942"/>
      <c r="AJ100" s="942"/>
      <c r="AK100" s="942"/>
      <c r="AL100" s="942"/>
      <c r="AM100" s="942"/>
      <c r="AN100" s="942"/>
      <c r="AO100" s="942"/>
      <c r="AP100" s="942"/>
      <c r="AQ100" s="942"/>
      <c r="AR100" s="942"/>
      <c r="AS100" s="942"/>
      <c r="AT100" s="942"/>
      <c r="AU100" s="942"/>
      <c r="AV100" s="942"/>
      <c r="AW100" s="942"/>
    </row>
    <row r="101" spans="1:49" ht="1" customHeight="1" x14ac:dyDescent="0.15">
      <c r="A101" s="4"/>
      <c r="B101" s="44"/>
      <c r="C101" s="44"/>
      <c r="D101" s="298"/>
      <c r="E101" s="431">
        <f t="shared" si="1"/>
        <v>0</v>
      </c>
      <c r="F101" s="299"/>
      <c r="G101" s="299"/>
      <c r="H101" s="299"/>
      <c r="I101" s="299"/>
      <c r="J101" s="299"/>
      <c r="K101" s="299"/>
      <c r="L101" s="299"/>
      <c r="M101" s="299"/>
      <c r="N101" s="299"/>
      <c r="O101" s="299"/>
      <c r="P101" s="299"/>
      <c r="Q101" s="299"/>
      <c r="R101" s="18"/>
      <c r="S101" s="4"/>
      <c r="T101" s="942"/>
      <c r="U101" s="942"/>
      <c r="V101" s="942"/>
      <c r="W101" s="942"/>
      <c r="X101" s="942"/>
      <c r="Y101" s="942"/>
      <c r="Z101" s="942"/>
      <c r="AA101" s="942"/>
      <c r="AB101" s="942"/>
      <c r="AC101" s="942"/>
      <c r="AD101" s="942"/>
      <c r="AE101" s="942"/>
      <c r="AF101" s="942"/>
      <c r="AG101" s="942"/>
      <c r="AH101" s="942"/>
      <c r="AI101" s="942"/>
      <c r="AJ101" s="942"/>
      <c r="AK101" s="942"/>
      <c r="AL101" s="942"/>
      <c r="AM101" s="942"/>
      <c r="AN101" s="942"/>
      <c r="AO101" s="942"/>
      <c r="AP101" s="942"/>
      <c r="AQ101" s="942"/>
      <c r="AR101" s="942"/>
      <c r="AS101" s="942"/>
      <c r="AT101" s="942"/>
      <c r="AU101" s="942"/>
      <c r="AV101" s="942"/>
      <c r="AW101" s="942"/>
    </row>
    <row r="102" spans="1:49" ht="1" customHeight="1" x14ac:dyDescent="0.15">
      <c r="A102" s="4"/>
      <c r="B102" s="44"/>
      <c r="C102" s="44"/>
      <c r="D102" s="298"/>
      <c r="E102" s="431">
        <f t="shared" si="1"/>
        <v>0</v>
      </c>
      <c r="F102" s="299"/>
      <c r="G102" s="299"/>
      <c r="H102" s="299"/>
      <c r="I102" s="299"/>
      <c r="J102" s="299"/>
      <c r="K102" s="299"/>
      <c r="L102" s="299"/>
      <c r="M102" s="299"/>
      <c r="N102" s="299"/>
      <c r="O102" s="299"/>
      <c r="P102" s="299"/>
      <c r="Q102" s="299"/>
      <c r="R102" s="18"/>
      <c r="S102" s="4"/>
      <c r="T102" s="942"/>
      <c r="U102" s="942"/>
      <c r="V102" s="942"/>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c r="AT102" s="942"/>
      <c r="AU102" s="942"/>
      <c r="AV102" s="942"/>
      <c r="AW102" s="942"/>
    </row>
    <row r="103" spans="1:49" ht="6" customHeight="1" x14ac:dyDescent="0.15">
      <c r="A103" s="4"/>
      <c r="B103" s="44"/>
      <c r="C103" s="44"/>
      <c r="D103" s="298"/>
      <c r="E103" s="431">
        <f t="shared" si="1"/>
        <v>0</v>
      </c>
      <c r="F103" s="299"/>
      <c r="G103" s="299"/>
      <c r="H103" s="299"/>
      <c r="I103" s="299"/>
      <c r="J103" s="299"/>
      <c r="K103" s="299"/>
      <c r="L103" s="299"/>
      <c r="M103" s="299"/>
      <c r="N103" s="299"/>
      <c r="O103" s="299"/>
      <c r="P103" s="299"/>
      <c r="Q103" s="299"/>
      <c r="R103" s="18"/>
      <c r="S103" s="4"/>
      <c r="T103" s="942"/>
      <c r="U103" s="942"/>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c r="AT103" s="942"/>
      <c r="AU103" s="942"/>
      <c r="AV103" s="942"/>
      <c r="AW103" s="942"/>
    </row>
    <row r="104" spans="1:49" ht="1" customHeight="1" x14ac:dyDescent="0.15">
      <c r="A104" s="4"/>
      <c r="B104" s="44"/>
      <c r="C104" s="44"/>
      <c r="D104" s="298"/>
      <c r="E104" s="431">
        <f t="shared" si="1"/>
        <v>0</v>
      </c>
      <c r="F104" s="299"/>
      <c r="G104" s="299"/>
      <c r="H104" s="299"/>
      <c r="I104" s="299"/>
      <c r="J104" s="299"/>
      <c r="K104" s="299"/>
      <c r="L104" s="299"/>
      <c r="M104" s="299"/>
      <c r="N104" s="299"/>
      <c r="O104" s="299"/>
      <c r="P104" s="299"/>
      <c r="Q104" s="299"/>
      <c r="R104" s="18"/>
      <c r="S104" s="4"/>
      <c r="T104" s="942"/>
      <c r="U104" s="942"/>
      <c r="V104" s="942"/>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c r="AT104" s="942"/>
      <c r="AU104" s="942"/>
      <c r="AV104" s="942"/>
      <c r="AW104" s="942"/>
    </row>
    <row r="105" spans="1:49" ht="10" customHeight="1" x14ac:dyDescent="0.15">
      <c r="A105" s="4"/>
      <c r="B105" s="44"/>
      <c r="C105" s="44"/>
      <c r="D105" s="298"/>
      <c r="E105" s="431">
        <f t="shared" si="1"/>
        <v>0</v>
      </c>
      <c r="F105" s="299"/>
      <c r="G105" s="299"/>
      <c r="H105" s="299"/>
      <c r="I105" s="299"/>
      <c r="J105" s="299"/>
      <c r="K105" s="299"/>
      <c r="L105" s="299"/>
      <c r="M105" s="299"/>
      <c r="N105" s="299"/>
      <c r="O105" s="299"/>
      <c r="P105" s="299"/>
      <c r="Q105" s="299"/>
      <c r="R105" s="18"/>
      <c r="S105" s="4"/>
      <c r="T105" s="942"/>
      <c r="U105" s="942"/>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c r="AT105" s="942"/>
      <c r="AU105" s="942"/>
      <c r="AV105" s="942"/>
      <c r="AW105" s="942"/>
    </row>
    <row r="106" spans="1:49" ht="1" customHeight="1" x14ac:dyDescent="0.15">
      <c r="A106" s="4"/>
      <c r="B106" s="44"/>
      <c r="C106" s="44"/>
      <c r="D106" s="298"/>
      <c r="E106" s="431">
        <f>SUM(E107:E113)</f>
        <v>0</v>
      </c>
      <c r="F106" s="299"/>
      <c r="H106" s="299"/>
      <c r="I106" s="299"/>
      <c r="J106" s="299"/>
      <c r="K106" s="299"/>
      <c r="L106" s="299"/>
      <c r="M106" s="299"/>
      <c r="N106" s="299"/>
      <c r="O106" s="299"/>
      <c r="P106" s="299"/>
      <c r="Q106" s="299"/>
      <c r="R106" s="18"/>
      <c r="S106" s="4"/>
      <c r="T106" s="942"/>
      <c r="U106" s="942"/>
      <c r="V106" s="942"/>
      <c r="W106" s="942"/>
      <c r="X106" s="942"/>
      <c r="Y106" s="942"/>
      <c r="Z106" s="942"/>
      <c r="AA106" s="942"/>
      <c r="AB106" s="942"/>
      <c r="AC106" s="942"/>
      <c r="AD106" s="942"/>
      <c r="AE106" s="942"/>
      <c r="AF106" s="942"/>
      <c r="AG106" s="942"/>
      <c r="AH106" s="942"/>
      <c r="AI106" s="942"/>
      <c r="AJ106" s="942"/>
      <c r="AK106" s="942"/>
      <c r="AL106" s="942"/>
      <c r="AM106" s="942"/>
      <c r="AN106" s="942"/>
      <c r="AO106" s="942"/>
      <c r="AP106" s="942"/>
      <c r="AQ106" s="942"/>
      <c r="AR106" s="942"/>
      <c r="AS106" s="942"/>
      <c r="AT106" s="942"/>
      <c r="AU106" s="942"/>
      <c r="AV106" s="942"/>
      <c r="AW106" s="942"/>
    </row>
    <row r="107" spans="1:49" ht="3" customHeight="1" x14ac:dyDescent="0.15">
      <c r="A107" s="4"/>
      <c r="B107" s="44"/>
      <c r="C107" s="44"/>
      <c r="D107" s="298"/>
      <c r="E107" s="431">
        <f t="shared" si="1"/>
        <v>0</v>
      </c>
      <c r="F107" s="299"/>
      <c r="G107" s="299"/>
      <c r="H107" s="299"/>
      <c r="I107" s="299"/>
      <c r="J107" s="299"/>
      <c r="K107" s="299"/>
      <c r="L107" s="299"/>
      <c r="M107" s="299"/>
      <c r="N107" s="299"/>
      <c r="O107" s="299"/>
      <c r="P107" s="299"/>
      <c r="Q107" s="299"/>
      <c r="R107" s="18"/>
      <c r="S107" s="4"/>
      <c r="T107" s="942"/>
      <c r="U107" s="942"/>
      <c r="V107" s="942"/>
      <c r="W107" s="942"/>
      <c r="X107" s="942"/>
      <c r="Y107" s="942"/>
      <c r="Z107" s="942"/>
      <c r="AA107" s="942"/>
      <c r="AB107" s="942"/>
      <c r="AC107" s="942"/>
      <c r="AD107" s="942"/>
      <c r="AE107" s="942"/>
      <c r="AF107" s="942"/>
      <c r="AG107" s="942"/>
      <c r="AH107" s="942"/>
      <c r="AI107" s="942"/>
      <c r="AJ107" s="942"/>
      <c r="AK107" s="942"/>
      <c r="AL107" s="942"/>
      <c r="AM107" s="942"/>
      <c r="AN107" s="942"/>
      <c r="AO107" s="942"/>
      <c r="AP107" s="942"/>
      <c r="AQ107" s="942"/>
      <c r="AR107" s="942"/>
      <c r="AS107" s="942"/>
      <c r="AT107" s="942"/>
      <c r="AU107" s="942"/>
      <c r="AV107" s="942"/>
      <c r="AW107" s="942"/>
    </row>
    <row r="108" spans="1:49" ht="1" customHeight="1" x14ac:dyDescent="0.15">
      <c r="A108" s="4"/>
      <c r="B108" s="44"/>
      <c r="C108" s="44"/>
      <c r="D108" s="298"/>
      <c r="E108" s="431">
        <f t="shared" si="1"/>
        <v>0</v>
      </c>
      <c r="F108" s="299"/>
      <c r="G108" s="299"/>
      <c r="H108" s="299"/>
      <c r="I108" s="299"/>
      <c r="J108" s="299"/>
      <c r="K108" s="299"/>
      <c r="L108" s="299"/>
      <c r="M108" s="299"/>
      <c r="N108" s="299"/>
      <c r="O108" s="299"/>
      <c r="P108" s="299"/>
      <c r="Q108" s="299"/>
      <c r="R108" s="18"/>
      <c r="S108" s="4"/>
      <c r="T108" s="942"/>
      <c r="U108" s="942"/>
      <c r="V108" s="942"/>
      <c r="W108" s="942"/>
      <c r="X108" s="942"/>
      <c r="Y108" s="942"/>
      <c r="Z108" s="942"/>
      <c r="AA108" s="942"/>
      <c r="AB108" s="942"/>
      <c r="AC108" s="942"/>
      <c r="AD108" s="942"/>
      <c r="AE108" s="942"/>
      <c r="AF108" s="942"/>
      <c r="AG108" s="942"/>
      <c r="AH108" s="942"/>
      <c r="AI108" s="942"/>
      <c r="AJ108" s="942"/>
      <c r="AK108" s="942"/>
      <c r="AL108" s="942"/>
      <c r="AM108" s="942"/>
      <c r="AN108" s="942"/>
      <c r="AO108" s="942"/>
      <c r="AP108" s="942"/>
      <c r="AQ108" s="942"/>
      <c r="AR108" s="942"/>
      <c r="AS108" s="942"/>
      <c r="AT108" s="942"/>
      <c r="AU108" s="942"/>
      <c r="AV108" s="942"/>
      <c r="AW108" s="942"/>
    </row>
    <row r="109" spans="1:49" ht="7" customHeight="1" x14ac:dyDescent="0.15">
      <c r="A109" s="4"/>
      <c r="B109" s="44"/>
      <c r="C109" s="44"/>
      <c r="D109" s="298"/>
      <c r="E109" s="431">
        <f t="shared" si="1"/>
        <v>0</v>
      </c>
      <c r="F109" s="299"/>
      <c r="G109" s="299"/>
      <c r="H109" s="299"/>
      <c r="I109" s="299"/>
      <c r="J109" s="299"/>
      <c r="K109" s="299"/>
      <c r="L109" s="299"/>
      <c r="M109" s="299"/>
      <c r="N109" s="299"/>
      <c r="O109" s="299"/>
      <c r="P109" s="299"/>
      <c r="Q109" s="299"/>
      <c r="R109" s="18"/>
      <c r="S109" s="4"/>
      <c r="T109" s="942"/>
      <c r="U109" s="942"/>
      <c r="V109" s="942"/>
      <c r="W109" s="942"/>
      <c r="X109" s="942"/>
      <c r="Y109" s="942"/>
      <c r="Z109" s="942"/>
      <c r="AA109" s="942"/>
      <c r="AB109" s="942"/>
      <c r="AC109" s="942"/>
      <c r="AD109" s="942"/>
      <c r="AE109" s="942"/>
      <c r="AF109" s="942"/>
      <c r="AG109" s="942"/>
      <c r="AH109" s="942"/>
      <c r="AI109" s="942"/>
      <c r="AJ109" s="942"/>
      <c r="AK109" s="942"/>
      <c r="AL109" s="942"/>
      <c r="AM109" s="942"/>
      <c r="AN109" s="942"/>
      <c r="AO109" s="942"/>
      <c r="AP109" s="942"/>
      <c r="AQ109" s="942"/>
      <c r="AR109" s="942"/>
      <c r="AS109" s="942"/>
      <c r="AT109" s="942"/>
      <c r="AU109" s="942"/>
      <c r="AV109" s="942"/>
      <c r="AW109" s="942"/>
    </row>
    <row r="110" spans="1:49" ht="1" customHeight="1" x14ac:dyDescent="0.15">
      <c r="A110" s="4"/>
      <c r="B110" s="44"/>
      <c r="C110" s="44"/>
      <c r="D110" s="298"/>
      <c r="E110" s="431">
        <f t="shared" si="1"/>
        <v>0</v>
      </c>
      <c r="F110" s="299"/>
      <c r="G110" s="299"/>
      <c r="H110" s="299"/>
      <c r="I110" s="299"/>
      <c r="J110" s="299"/>
      <c r="K110" s="299"/>
      <c r="L110" s="299"/>
      <c r="M110" s="299"/>
      <c r="N110" s="299"/>
      <c r="O110" s="299"/>
      <c r="P110" s="299"/>
      <c r="Q110" s="299"/>
      <c r="R110" s="18"/>
      <c r="S110" s="4"/>
      <c r="T110" s="942"/>
      <c r="U110" s="942"/>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c r="AT110" s="942"/>
      <c r="AU110" s="942"/>
      <c r="AV110" s="942"/>
      <c r="AW110" s="942"/>
    </row>
    <row r="111" spans="1:49" ht="9" customHeight="1" x14ac:dyDescent="0.15">
      <c r="A111" s="4"/>
      <c r="B111" s="44"/>
      <c r="C111" s="44"/>
      <c r="D111" s="298"/>
      <c r="E111" s="431">
        <f t="shared" si="1"/>
        <v>0</v>
      </c>
      <c r="F111" s="299"/>
      <c r="G111" s="299"/>
      <c r="H111" s="299"/>
      <c r="I111" s="299"/>
      <c r="J111" s="299"/>
      <c r="K111" s="299"/>
      <c r="L111" s="299"/>
      <c r="M111" s="299"/>
      <c r="N111" s="299"/>
      <c r="O111" s="299"/>
      <c r="P111" s="299"/>
      <c r="Q111" s="299"/>
      <c r="R111" s="18"/>
      <c r="S111" s="4"/>
      <c r="T111" s="942"/>
      <c r="U111" s="942"/>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c r="AT111" s="942"/>
      <c r="AU111" s="942"/>
      <c r="AV111" s="942"/>
      <c r="AW111" s="942"/>
    </row>
    <row r="112" spans="1:49" ht="1" customHeight="1" x14ac:dyDescent="0.15">
      <c r="A112" s="4"/>
      <c r="B112" s="44"/>
      <c r="C112" s="44"/>
      <c r="D112" s="298"/>
      <c r="E112" s="431">
        <f t="shared" si="1"/>
        <v>0</v>
      </c>
      <c r="F112" s="299"/>
      <c r="G112" s="299"/>
      <c r="H112" s="299"/>
      <c r="I112" s="299"/>
      <c r="J112" s="299"/>
      <c r="K112" s="299"/>
      <c r="L112" s="299"/>
      <c r="M112" s="299"/>
      <c r="N112" s="299"/>
      <c r="O112" s="299"/>
      <c r="P112" s="299"/>
      <c r="Q112" s="299"/>
      <c r="R112" s="18"/>
      <c r="S112" s="4"/>
      <c r="T112" s="942"/>
      <c r="U112" s="942"/>
      <c r="V112" s="942"/>
      <c r="W112" s="942"/>
      <c r="X112" s="942"/>
      <c r="Y112" s="942"/>
      <c r="Z112" s="942"/>
      <c r="AA112" s="942"/>
      <c r="AB112" s="942"/>
      <c r="AC112" s="942"/>
      <c r="AD112" s="942"/>
      <c r="AE112" s="942"/>
      <c r="AF112" s="942"/>
      <c r="AG112" s="942"/>
      <c r="AH112" s="942"/>
      <c r="AI112" s="942"/>
      <c r="AJ112" s="942"/>
      <c r="AK112" s="942"/>
      <c r="AL112" s="942"/>
      <c r="AM112" s="942"/>
      <c r="AN112" s="942"/>
      <c r="AO112" s="942"/>
      <c r="AP112" s="942"/>
      <c r="AQ112" s="942"/>
      <c r="AR112" s="942"/>
      <c r="AS112" s="942"/>
      <c r="AT112" s="942"/>
      <c r="AU112" s="942"/>
      <c r="AV112" s="942"/>
      <c r="AW112" s="942"/>
    </row>
    <row r="113" spans="1:49" ht="5" customHeight="1" x14ac:dyDescent="0.15">
      <c r="A113" s="4"/>
      <c r="B113" s="44"/>
      <c r="C113" s="44"/>
      <c r="D113" s="298"/>
      <c r="E113" s="431">
        <f t="shared" si="1"/>
        <v>0</v>
      </c>
      <c r="F113" s="299"/>
      <c r="G113" s="299"/>
      <c r="H113" s="299"/>
      <c r="I113" s="299"/>
      <c r="J113" s="299"/>
      <c r="K113" s="299"/>
      <c r="L113" s="299"/>
      <c r="M113" s="299"/>
      <c r="N113" s="299"/>
      <c r="O113" s="299"/>
      <c r="P113" s="299"/>
      <c r="Q113" s="299"/>
      <c r="R113" s="18"/>
      <c r="S113" s="4"/>
      <c r="T113" s="942"/>
      <c r="U113" s="942"/>
      <c r="V113" s="942"/>
      <c r="W113" s="942"/>
      <c r="X113" s="942"/>
      <c r="Y113" s="942"/>
      <c r="Z113" s="942"/>
      <c r="AA113" s="942"/>
      <c r="AB113" s="942"/>
      <c r="AC113" s="942"/>
      <c r="AD113" s="942"/>
      <c r="AE113" s="942"/>
      <c r="AF113" s="942"/>
      <c r="AG113" s="942"/>
      <c r="AH113" s="942"/>
      <c r="AI113" s="942"/>
      <c r="AJ113" s="942"/>
      <c r="AK113" s="942"/>
      <c r="AL113" s="942"/>
      <c r="AM113" s="942"/>
      <c r="AN113" s="942"/>
      <c r="AO113" s="942"/>
      <c r="AP113" s="942"/>
      <c r="AQ113" s="942"/>
      <c r="AR113" s="942"/>
      <c r="AS113" s="942"/>
      <c r="AT113" s="942"/>
      <c r="AU113" s="942"/>
      <c r="AV113" s="942"/>
      <c r="AW113" s="942"/>
    </row>
    <row r="114" spans="1:49" ht="1" customHeight="1" x14ac:dyDescent="0.15">
      <c r="A114" s="4"/>
      <c r="B114" s="44"/>
      <c r="C114" s="44"/>
      <c r="D114" s="298"/>
      <c r="E114" s="431">
        <f t="shared" si="1"/>
        <v>0</v>
      </c>
      <c r="F114" s="299"/>
      <c r="G114" s="299"/>
      <c r="H114" s="299"/>
      <c r="I114" s="299"/>
      <c r="J114" s="299"/>
      <c r="K114" s="299"/>
      <c r="L114" s="299"/>
      <c r="M114" s="299"/>
      <c r="N114" s="299"/>
      <c r="O114" s="299"/>
      <c r="P114" s="299"/>
      <c r="Q114" s="299"/>
      <c r="R114" s="18"/>
      <c r="S114" s="4"/>
      <c r="T114" s="942"/>
      <c r="U114" s="942"/>
      <c r="V114" s="942"/>
      <c r="W114" s="942"/>
      <c r="X114" s="942"/>
      <c r="Y114" s="942"/>
      <c r="Z114" s="942"/>
      <c r="AA114" s="942"/>
      <c r="AB114" s="942"/>
      <c r="AC114" s="942"/>
      <c r="AD114" s="942"/>
      <c r="AE114" s="942"/>
      <c r="AF114" s="942"/>
      <c r="AG114" s="942"/>
      <c r="AH114" s="942"/>
      <c r="AI114" s="942"/>
      <c r="AJ114" s="942"/>
      <c r="AK114" s="942"/>
      <c r="AL114" s="942"/>
      <c r="AM114" s="942"/>
      <c r="AN114" s="942"/>
      <c r="AO114" s="942"/>
      <c r="AP114" s="942"/>
      <c r="AQ114" s="942"/>
      <c r="AR114" s="942"/>
      <c r="AS114" s="942"/>
      <c r="AT114" s="942"/>
      <c r="AU114" s="942"/>
      <c r="AV114" s="942"/>
      <c r="AW114" s="942"/>
    </row>
    <row r="115" spans="1:49" ht="11" customHeight="1" x14ac:dyDescent="0.15">
      <c r="A115" s="4"/>
      <c r="B115" s="44"/>
      <c r="C115" s="44"/>
      <c r="D115" s="298"/>
      <c r="E115" s="431">
        <f t="shared" si="1"/>
        <v>0</v>
      </c>
      <c r="F115" s="299"/>
      <c r="G115" s="299"/>
      <c r="H115" s="299"/>
      <c r="I115" s="299"/>
      <c r="J115" s="299"/>
      <c r="K115" s="299"/>
      <c r="L115" s="299"/>
      <c r="M115" s="299"/>
      <c r="N115" s="299"/>
      <c r="O115" s="299"/>
      <c r="P115" s="299"/>
      <c r="Q115" s="299"/>
      <c r="R115" s="18"/>
      <c r="S115" s="4"/>
      <c r="T115" s="942"/>
      <c r="U115" s="942"/>
      <c r="V115" s="942"/>
      <c r="W115" s="942"/>
      <c r="X115" s="942"/>
      <c r="Y115" s="942"/>
      <c r="Z115" s="942"/>
      <c r="AA115" s="942"/>
      <c r="AB115" s="942"/>
      <c r="AC115" s="942"/>
      <c r="AD115" s="942"/>
      <c r="AE115" s="942"/>
      <c r="AF115" s="942"/>
      <c r="AG115" s="942"/>
      <c r="AH115" s="942"/>
      <c r="AI115" s="942"/>
      <c r="AJ115" s="942"/>
      <c r="AK115" s="942"/>
      <c r="AL115" s="942"/>
      <c r="AM115" s="942"/>
      <c r="AN115" s="942"/>
      <c r="AO115" s="942"/>
      <c r="AP115" s="942"/>
      <c r="AQ115" s="942"/>
      <c r="AR115" s="942"/>
      <c r="AS115" s="942"/>
      <c r="AT115" s="942"/>
      <c r="AU115" s="942"/>
      <c r="AV115" s="942"/>
      <c r="AW115" s="942"/>
    </row>
    <row r="116" spans="1:49" ht="1" customHeight="1" x14ac:dyDescent="0.15">
      <c r="A116" s="4"/>
      <c r="B116" s="44"/>
      <c r="C116" s="44"/>
      <c r="D116" s="298"/>
      <c r="E116" s="431">
        <f t="shared" si="1"/>
        <v>0</v>
      </c>
      <c r="F116" s="299"/>
      <c r="G116" s="299"/>
      <c r="H116" s="299"/>
      <c r="I116" s="299"/>
      <c r="J116" s="299"/>
      <c r="K116" s="299"/>
      <c r="L116" s="299"/>
      <c r="M116" s="299"/>
      <c r="N116" s="299"/>
      <c r="O116" s="299"/>
      <c r="P116" s="299"/>
      <c r="Q116" s="299"/>
      <c r="R116" s="18"/>
      <c r="S116" s="4"/>
      <c r="T116" s="942"/>
      <c r="U116" s="942"/>
      <c r="V116" s="942"/>
      <c r="W116" s="942"/>
      <c r="X116" s="942"/>
      <c r="Y116" s="942"/>
      <c r="Z116" s="942"/>
      <c r="AA116" s="942"/>
      <c r="AB116" s="942"/>
      <c r="AC116" s="942"/>
      <c r="AD116" s="942"/>
      <c r="AE116" s="942"/>
      <c r="AF116" s="942"/>
      <c r="AG116" s="942"/>
      <c r="AH116" s="942"/>
      <c r="AI116" s="942"/>
      <c r="AJ116" s="942"/>
      <c r="AK116" s="942"/>
      <c r="AL116" s="942"/>
      <c r="AM116" s="942"/>
      <c r="AN116" s="942"/>
      <c r="AO116" s="942"/>
      <c r="AP116" s="942"/>
      <c r="AQ116" s="942"/>
      <c r="AR116" s="942"/>
      <c r="AS116" s="942"/>
      <c r="AT116" s="942"/>
      <c r="AU116" s="942"/>
      <c r="AV116" s="942"/>
      <c r="AW116" s="942"/>
    </row>
    <row r="117" spans="1:49" ht="11" customHeight="1" x14ac:dyDescent="0.15">
      <c r="A117" s="4"/>
      <c r="B117" s="44"/>
      <c r="C117" s="44"/>
      <c r="D117" s="298"/>
      <c r="E117" s="431">
        <f t="shared" si="1"/>
        <v>0</v>
      </c>
      <c r="F117" s="299"/>
      <c r="G117" s="299"/>
      <c r="H117" s="299"/>
      <c r="I117" s="299"/>
      <c r="J117" s="299"/>
      <c r="K117" s="299"/>
      <c r="L117" s="299"/>
      <c r="M117" s="299"/>
      <c r="N117" s="299"/>
      <c r="O117" s="299"/>
      <c r="P117" s="299"/>
      <c r="Q117" s="299"/>
      <c r="R117" s="18"/>
      <c r="S117" s="4"/>
      <c r="T117" s="942"/>
      <c r="U117" s="942"/>
      <c r="V117" s="942"/>
      <c r="W117" s="942"/>
      <c r="X117" s="942"/>
      <c r="Y117" s="942"/>
      <c r="Z117" s="942"/>
      <c r="AA117" s="942"/>
      <c r="AB117" s="942"/>
      <c r="AC117" s="942"/>
      <c r="AD117" s="942"/>
      <c r="AE117" s="942"/>
      <c r="AF117" s="942"/>
      <c r="AG117" s="942"/>
      <c r="AH117" s="942"/>
      <c r="AI117" s="942"/>
      <c r="AJ117" s="942"/>
      <c r="AK117" s="942"/>
      <c r="AL117" s="942"/>
      <c r="AM117" s="942"/>
      <c r="AN117" s="942"/>
      <c r="AO117" s="942"/>
      <c r="AP117" s="942"/>
      <c r="AQ117" s="942"/>
      <c r="AR117" s="942"/>
      <c r="AS117" s="942"/>
      <c r="AT117" s="942"/>
      <c r="AU117" s="942"/>
      <c r="AV117" s="942"/>
      <c r="AW117" s="942"/>
    </row>
    <row r="118" spans="1:49" ht="1" customHeight="1" x14ac:dyDescent="0.15">
      <c r="A118" s="4"/>
      <c r="B118" s="44"/>
      <c r="C118" s="44"/>
      <c r="D118" s="298"/>
      <c r="E118" s="431">
        <f t="shared" si="1"/>
        <v>0</v>
      </c>
      <c r="F118" s="299"/>
      <c r="G118" s="299"/>
      <c r="H118" s="299"/>
      <c r="I118" s="299"/>
      <c r="J118" s="299"/>
      <c r="K118" s="299"/>
      <c r="L118" s="299"/>
      <c r="M118" s="299"/>
      <c r="N118" s="299"/>
      <c r="O118" s="299"/>
      <c r="P118" s="299"/>
      <c r="Q118" s="299"/>
      <c r="R118" s="18"/>
      <c r="S118" s="4"/>
      <c r="T118" s="942"/>
      <c r="U118" s="942"/>
      <c r="V118" s="942"/>
      <c r="W118" s="942"/>
      <c r="X118" s="942"/>
      <c r="Y118" s="942"/>
      <c r="Z118" s="942"/>
      <c r="AA118" s="942"/>
      <c r="AB118" s="942"/>
      <c r="AC118" s="942"/>
      <c r="AD118" s="942"/>
      <c r="AE118" s="942"/>
      <c r="AF118" s="942"/>
      <c r="AG118" s="942"/>
      <c r="AH118" s="942"/>
      <c r="AI118" s="942"/>
      <c r="AJ118" s="942"/>
      <c r="AK118" s="942"/>
      <c r="AL118" s="942"/>
      <c r="AM118" s="942"/>
      <c r="AN118" s="942"/>
      <c r="AO118" s="942"/>
      <c r="AP118" s="942"/>
      <c r="AQ118" s="942"/>
      <c r="AR118" s="942"/>
      <c r="AS118" s="942"/>
      <c r="AT118" s="942"/>
      <c r="AU118" s="942"/>
      <c r="AV118" s="942"/>
      <c r="AW118" s="942"/>
    </row>
    <row r="119" spans="1:49" ht="9" customHeight="1" x14ac:dyDescent="0.15">
      <c r="A119" s="4"/>
      <c r="B119" s="44"/>
      <c r="C119" s="44"/>
      <c r="D119" s="298"/>
      <c r="E119" s="431">
        <f>SUM(E120:E128)</f>
        <v>0</v>
      </c>
      <c r="F119" s="299"/>
      <c r="G119" s="299"/>
      <c r="H119" s="299"/>
      <c r="I119" s="299"/>
      <c r="J119" s="299"/>
      <c r="K119" s="299"/>
      <c r="L119" s="299"/>
      <c r="M119" s="299"/>
      <c r="N119" s="299"/>
      <c r="O119" s="299"/>
      <c r="P119" s="299"/>
      <c r="Q119" s="299"/>
      <c r="R119" s="18"/>
      <c r="S119" s="4"/>
      <c r="T119" s="942"/>
      <c r="U119" s="942"/>
      <c r="V119" s="942"/>
      <c r="W119" s="942"/>
      <c r="X119" s="942"/>
      <c r="Y119" s="942"/>
      <c r="Z119" s="942"/>
      <c r="AA119" s="942"/>
      <c r="AB119" s="942"/>
      <c r="AC119" s="942"/>
      <c r="AD119" s="942"/>
      <c r="AE119" s="942"/>
      <c r="AF119" s="942"/>
      <c r="AG119" s="942"/>
      <c r="AH119" s="942"/>
      <c r="AI119" s="942"/>
      <c r="AJ119" s="942"/>
      <c r="AK119" s="942"/>
      <c r="AL119" s="942"/>
      <c r="AM119" s="942"/>
      <c r="AN119" s="942"/>
      <c r="AO119" s="942"/>
      <c r="AP119" s="942"/>
      <c r="AQ119" s="942"/>
      <c r="AR119" s="942"/>
      <c r="AS119" s="942"/>
      <c r="AT119" s="942"/>
      <c r="AU119" s="942"/>
      <c r="AV119" s="942"/>
      <c r="AW119" s="942"/>
    </row>
    <row r="120" spans="1:49" ht="1" customHeight="1" x14ac:dyDescent="0.15">
      <c r="A120" s="4"/>
      <c r="B120" s="44"/>
      <c r="C120" s="44"/>
      <c r="D120" s="298"/>
      <c r="E120" s="431">
        <f t="shared" si="1"/>
        <v>0</v>
      </c>
      <c r="F120" s="299"/>
      <c r="G120" s="299"/>
      <c r="H120" s="299"/>
      <c r="I120" s="299"/>
      <c r="J120" s="299"/>
      <c r="K120" s="299"/>
      <c r="M120" s="299"/>
      <c r="N120" s="299"/>
      <c r="O120" s="299"/>
      <c r="P120" s="299"/>
      <c r="Q120" s="299"/>
      <c r="R120" s="18"/>
      <c r="S120" s="4"/>
      <c r="T120" s="942"/>
      <c r="U120" s="942"/>
      <c r="V120" s="942"/>
      <c r="W120" s="942"/>
      <c r="X120" s="942"/>
      <c r="Y120" s="942"/>
      <c r="Z120" s="942"/>
      <c r="AA120" s="942"/>
      <c r="AB120" s="942"/>
      <c r="AC120" s="942"/>
      <c r="AD120" s="942"/>
      <c r="AE120" s="942"/>
      <c r="AF120" s="942"/>
      <c r="AG120" s="942"/>
      <c r="AH120" s="942"/>
      <c r="AI120" s="942"/>
      <c r="AJ120" s="942"/>
      <c r="AK120" s="942"/>
      <c r="AL120" s="942"/>
      <c r="AM120" s="942"/>
      <c r="AN120" s="942"/>
      <c r="AO120" s="942"/>
      <c r="AP120" s="942"/>
      <c r="AQ120" s="942"/>
      <c r="AR120" s="942"/>
      <c r="AS120" s="942"/>
      <c r="AT120" s="942"/>
      <c r="AU120" s="942"/>
      <c r="AV120" s="942"/>
      <c r="AW120" s="942"/>
    </row>
    <row r="121" spans="1:49" ht="13.5" customHeight="1" x14ac:dyDescent="0.15">
      <c r="A121" s="4"/>
      <c r="B121" s="44"/>
      <c r="C121" s="44"/>
      <c r="D121" s="298"/>
      <c r="E121" s="431">
        <f t="shared" si="1"/>
        <v>0</v>
      </c>
      <c r="F121" s="299"/>
      <c r="G121" s="299"/>
      <c r="H121" s="299"/>
      <c r="I121" s="299"/>
      <c r="J121" s="299"/>
      <c r="K121" s="299"/>
      <c r="L121" s="299"/>
      <c r="M121" s="299"/>
      <c r="N121" s="299"/>
      <c r="O121" s="299"/>
      <c r="P121" s="299"/>
      <c r="Q121" s="299"/>
      <c r="R121" s="18"/>
      <c r="S121" s="4"/>
      <c r="T121" s="942"/>
      <c r="U121" s="942"/>
      <c r="V121" s="942"/>
      <c r="W121" s="942"/>
      <c r="X121" s="942"/>
      <c r="Y121" s="942"/>
      <c r="Z121" s="942"/>
      <c r="AA121" s="942"/>
      <c r="AB121" s="942"/>
      <c r="AC121" s="942"/>
      <c r="AD121" s="942"/>
      <c r="AE121" s="942"/>
      <c r="AF121" s="942"/>
      <c r="AG121" s="942"/>
      <c r="AH121" s="942"/>
      <c r="AI121" s="942"/>
      <c r="AJ121" s="942"/>
      <c r="AK121" s="942"/>
      <c r="AL121" s="942"/>
      <c r="AM121" s="942"/>
      <c r="AN121" s="942"/>
      <c r="AO121" s="942"/>
      <c r="AP121" s="942"/>
      <c r="AQ121" s="942"/>
      <c r="AR121" s="942"/>
      <c r="AS121" s="942"/>
      <c r="AT121" s="942"/>
      <c r="AU121" s="942"/>
      <c r="AV121" s="942"/>
      <c r="AW121" s="942"/>
    </row>
    <row r="122" spans="1:49" ht="1" customHeight="1" x14ac:dyDescent="0.15">
      <c r="A122" s="4"/>
      <c r="B122" s="44"/>
      <c r="C122" s="44"/>
      <c r="D122" s="298"/>
      <c r="E122" s="431">
        <f t="shared" si="1"/>
        <v>0</v>
      </c>
      <c r="F122" s="299"/>
      <c r="G122" s="299"/>
      <c r="H122" s="299"/>
      <c r="I122" s="299"/>
      <c r="J122" s="299"/>
      <c r="K122" s="299"/>
      <c r="L122" s="299"/>
      <c r="M122" s="299"/>
      <c r="N122" s="299"/>
      <c r="O122" s="299"/>
      <c r="P122" s="299"/>
      <c r="Q122" s="299"/>
      <c r="R122" s="18"/>
      <c r="S122" s="4"/>
      <c r="T122" s="942"/>
      <c r="U122" s="942"/>
      <c r="V122" s="942"/>
      <c r="W122" s="942"/>
      <c r="X122" s="942"/>
      <c r="Y122" s="942"/>
      <c r="Z122" s="942"/>
      <c r="AA122" s="942"/>
      <c r="AB122" s="942"/>
      <c r="AC122" s="942"/>
      <c r="AD122" s="942"/>
      <c r="AE122" s="942"/>
      <c r="AF122" s="942"/>
      <c r="AG122" s="942"/>
      <c r="AH122" s="942"/>
      <c r="AI122" s="942"/>
      <c r="AJ122" s="942"/>
      <c r="AK122" s="942"/>
      <c r="AL122" s="942"/>
      <c r="AM122" s="942"/>
      <c r="AN122" s="942"/>
      <c r="AO122" s="942"/>
      <c r="AP122" s="942"/>
      <c r="AQ122" s="942"/>
      <c r="AR122" s="942"/>
      <c r="AS122" s="942"/>
      <c r="AT122" s="942"/>
      <c r="AU122" s="942"/>
      <c r="AV122" s="942"/>
      <c r="AW122" s="942"/>
    </row>
    <row r="123" spans="1:49" ht="1" customHeight="1" x14ac:dyDescent="0.15">
      <c r="A123" s="4"/>
      <c r="B123" s="44"/>
      <c r="C123" s="44"/>
      <c r="D123" s="298"/>
      <c r="E123" s="431">
        <f t="shared" si="1"/>
        <v>0</v>
      </c>
      <c r="F123" s="299"/>
      <c r="G123" s="299"/>
      <c r="H123" s="299"/>
      <c r="I123" s="299"/>
      <c r="J123" s="299"/>
      <c r="K123" s="299"/>
      <c r="L123" s="299"/>
      <c r="M123" s="299"/>
      <c r="N123" s="299"/>
      <c r="O123" s="299"/>
      <c r="P123" s="299"/>
      <c r="Q123" s="299"/>
      <c r="R123" s="18"/>
      <c r="S123" s="4"/>
      <c r="T123" s="942"/>
      <c r="U123" s="942"/>
      <c r="V123" s="942"/>
      <c r="W123" s="942"/>
      <c r="X123" s="942"/>
      <c r="Y123" s="942"/>
      <c r="Z123" s="942"/>
      <c r="AA123" s="942"/>
      <c r="AB123" s="942"/>
      <c r="AC123" s="942"/>
      <c r="AD123" s="942"/>
      <c r="AE123" s="942"/>
      <c r="AF123" s="942"/>
      <c r="AG123" s="942"/>
      <c r="AH123" s="942"/>
      <c r="AI123" s="942"/>
      <c r="AJ123" s="942"/>
      <c r="AK123" s="942"/>
      <c r="AL123" s="942"/>
      <c r="AM123" s="942"/>
      <c r="AN123" s="942"/>
      <c r="AO123" s="942"/>
      <c r="AP123" s="942"/>
      <c r="AQ123" s="942"/>
      <c r="AR123" s="942"/>
      <c r="AS123" s="942"/>
      <c r="AT123" s="942"/>
      <c r="AU123" s="942"/>
      <c r="AV123" s="942"/>
      <c r="AW123" s="942"/>
    </row>
    <row r="124" spans="1:49" ht="4" customHeight="1" x14ac:dyDescent="0.15">
      <c r="A124" s="4"/>
      <c r="B124" s="44"/>
      <c r="C124" s="44"/>
      <c r="D124" s="298"/>
      <c r="E124" s="431">
        <f t="shared" si="1"/>
        <v>0</v>
      </c>
      <c r="F124" s="299"/>
      <c r="G124" s="299"/>
      <c r="H124" s="299"/>
      <c r="I124" s="299"/>
      <c r="J124" s="299"/>
      <c r="K124" s="299"/>
      <c r="L124" s="299"/>
      <c r="M124" s="299"/>
      <c r="N124" s="299"/>
      <c r="O124" s="299"/>
      <c r="P124" s="299"/>
      <c r="Q124" s="299"/>
      <c r="R124" s="18"/>
      <c r="S124" s="4"/>
      <c r="T124" s="942"/>
      <c r="U124" s="942"/>
      <c r="V124" s="942"/>
      <c r="W124" s="942"/>
      <c r="X124" s="942"/>
      <c r="Y124" s="942"/>
      <c r="Z124" s="942"/>
      <c r="AA124" s="942"/>
      <c r="AB124" s="942"/>
      <c r="AC124" s="942"/>
      <c r="AD124" s="942"/>
      <c r="AE124" s="942"/>
      <c r="AF124" s="942"/>
      <c r="AG124" s="942"/>
      <c r="AH124" s="942"/>
      <c r="AI124" s="942"/>
      <c r="AJ124" s="942"/>
      <c r="AK124" s="942"/>
      <c r="AL124" s="942"/>
      <c r="AM124" s="942"/>
      <c r="AN124" s="942"/>
      <c r="AO124" s="942"/>
      <c r="AP124" s="942"/>
      <c r="AQ124" s="942"/>
      <c r="AR124" s="942"/>
      <c r="AS124" s="942"/>
      <c r="AT124" s="942"/>
      <c r="AU124" s="942"/>
      <c r="AV124" s="942"/>
      <c r="AW124" s="942"/>
    </row>
    <row r="125" spans="1:49" ht="1" customHeight="1" x14ac:dyDescent="0.15">
      <c r="A125" s="4"/>
      <c r="B125" s="44"/>
      <c r="C125" s="44"/>
      <c r="D125" s="298"/>
      <c r="E125" s="431">
        <f t="shared" si="1"/>
        <v>0</v>
      </c>
      <c r="F125" s="299"/>
      <c r="G125" s="299"/>
      <c r="H125" s="299"/>
      <c r="I125" s="299"/>
      <c r="J125" s="299"/>
      <c r="K125" s="299"/>
      <c r="L125" s="299"/>
      <c r="M125" s="299"/>
      <c r="N125" s="299"/>
      <c r="O125" s="299"/>
      <c r="P125" s="299"/>
      <c r="Q125" s="299"/>
      <c r="R125" s="18"/>
      <c r="S125" s="4"/>
      <c r="T125" s="942"/>
      <c r="U125" s="942"/>
      <c r="V125" s="942"/>
      <c r="W125" s="942"/>
      <c r="X125" s="942"/>
      <c r="Y125" s="942"/>
      <c r="Z125" s="942"/>
      <c r="AA125" s="942"/>
      <c r="AB125" s="942"/>
      <c r="AC125" s="942"/>
      <c r="AD125" s="942"/>
      <c r="AE125" s="942"/>
      <c r="AF125" s="942"/>
      <c r="AG125" s="942"/>
      <c r="AH125" s="942"/>
      <c r="AI125" s="942"/>
      <c r="AJ125" s="942"/>
      <c r="AK125" s="942"/>
      <c r="AL125" s="942"/>
      <c r="AM125" s="942"/>
      <c r="AN125" s="942"/>
      <c r="AO125" s="942"/>
      <c r="AP125" s="942"/>
      <c r="AQ125" s="942"/>
      <c r="AR125" s="942"/>
      <c r="AS125" s="942"/>
      <c r="AT125" s="942"/>
      <c r="AU125" s="942"/>
      <c r="AV125" s="942"/>
      <c r="AW125" s="942"/>
    </row>
    <row r="126" spans="1:49" ht="1" customHeight="1" x14ac:dyDescent="0.15">
      <c r="A126" s="4"/>
      <c r="B126" s="44"/>
      <c r="C126" s="44"/>
      <c r="D126" s="298"/>
      <c r="E126" s="431">
        <f t="shared" si="1"/>
        <v>0</v>
      </c>
      <c r="F126" s="299"/>
      <c r="G126" s="299"/>
      <c r="H126" s="299"/>
      <c r="I126" s="299"/>
      <c r="J126" s="299"/>
      <c r="K126" s="299"/>
      <c r="L126" s="299"/>
      <c r="M126" s="299"/>
      <c r="N126" s="299"/>
      <c r="O126" s="299"/>
      <c r="P126" s="299"/>
      <c r="Q126" s="299"/>
      <c r="R126" s="18"/>
      <c r="S126" s="4"/>
      <c r="T126" s="942"/>
      <c r="U126" s="942"/>
      <c r="V126" s="942"/>
      <c r="W126" s="942"/>
      <c r="X126" s="942"/>
      <c r="Y126" s="942"/>
      <c r="Z126" s="942"/>
      <c r="AA126" s="942"/>
      <c r="AB126" s="942"/>
      <c r="AC126" s="942"/>
      <c r="AD126" s="942"/>
      <c r="AE126" s="942"/>
      <c r="AF126" s="942"/>
      <c r="AG126" s="942"/>
      <c r="AH126" s="942"/>
      <c r="AI126" s="942"/>
      <c r="AJ126" s="942"/>
      <c r="AK126" s="942"/>
      <c r="AL126" s="942"/>
      <c r="AM126" s="942"/>
      <c r="AN126" s="942"/>
      <c r="AO126" s="942"/>
      <c r="AP126" s="942"/>
      <c r="AQ126" s="942"/>
      <c r="AR126" s="942"/>
      <c r="AS126" s="942"/>
      <c r="AT126" s="942"/>
      <c r="AU126" s="942"/>
      <c r="AV126" s="942"/>
      <c r="AW126" s="942"/>
    </row>
    <row r="127" spans="1:49" ht="13.5" customHeight="1" x14ac:dyDescent="0.15">
      <c r="A127" s="4"/>
      <c r="B127" s="44"/>
      <c r="C127" s="44"/>
      <c r="D127" s="298"/>
      <c r="E127" s="431">
        <f t="shared" si="1"/>
        <v>0</v>
      </c>
      <c r="F127" s="299"/>
      <c r="G127" s="299"/>
      <c r="H127" s="299"/>
      <c r="I127" s="299"/>
      <c r="J127" s="299"/>
      <c r="K127" s="299"/>
      <c r="L127" s="299"/>
      <c r="M127" s="299"/>
      <c r="N127" s="299"/>
      <c r="O127" s="299"/>
      <c r="P127" s="299"/>
      <c r="Q127" s="299"/>
      <c r="R127" s="18"/>
      <c r="S127" s="4"/>
      <c r="T127" s="942"/>
      <c r="U127" s="942"/>
      <c r="V127" s="942"/>
      <c r="W127" s="942"/>
      <c r="X127" s="942"/>
      <c r="Y127" s="942"/>
      <c r="Z127" s="942"/>
      <c r="AA127" s="942"/>
      <c r="AB127" s="942"/>
      <c r="AC127" s="942"/>
      <c r="AD127" s="942"/>
      <c r="AE127" s="942"/>
      <c r="AF127" s="942"/>
      <c r="AG127" s="942"/>
      <c r="AH127" s="942"/>
      <c r="AI127" s="942"/>
      <c r="AJ127" s="942"/>
      <c r="AK127" s="942"/>
      <c r="AL127" s="942"/>
      <c r="AM127" s="942"/>
      <c r="AN127" s="942"/>
      <c r="AO127" s="942"/>
      <c r="AP127" s="942"/>
      <c r="AQ127" s="942"/>
      <c r="AR127" s="942"/>
      <c r="AS127" s="942"/>
      <c r="AT127" s="942"/>
      <c r="AU127" s="942"/>
      <c r="AV127" s="942"/>
      <c r="AW127" s="942"/>
    </row>
    <row r="128" spans="1:49" ht="1" customHeight="1" x14ac:dyDescent="0.15">
      <c r="A128" s="4"/>
      <c r="B128" s="44"/>
      <c r="C128" s="44"/>
      <c r="D128" s="298"/>
      <c r="E128" s="431">
        <f t="shared" si="1"/>
        <v>0</v>
      </c>
      <c r="F128" s="299"/>
      <c r="G128" s="299"/>
      <c r="H128" s="299"/>
      <c r="I128" s="299"/>
      <c r="J128" s="299"/>
      <c r="K128" s="299"/>
      <c r="L128" s="299"/>
      <c r="M128" s="299"/>
      <c r="N128" s="299"/>
      <c r="O128" s="299"/>
      <c r="P128" s="299"/>
      <c r="Q128" s="299"/>
      <c r="R128" s="18"/>
      <c r="S128" s="4"/>
      <c r="T128" s="942"/>
      <c r="U128" s="942"/>
      <c r="V128" s="942"/>
      <c r="W128" s="942"/>
      <c r="X128" s="942"/>
      <c r="Y128" s="942"/>
      <c r="Z128" s="942"/>
      <c r="AA128" s="942"/>
      <c r="AB128" s="942"/>
      <c r="AC128" s="942"/>
      <c r="AD128" s="942"/>
      <c r="AE128" s="942"/>
      <c r="AF128" s="942"/>
      <c r="AG128" s="942"/>
      <c r="AH128" s="942"/>
      <c r="AI128" s="942"/>
      <c r="AJ128" s="942"/>
      <c r="AK128" s="942"/>
      <c r="AL128" s="942"/>
      <c r="AM128" s="942"/>
      <c r="AN128" s="942"/>
      <c r="AO128" s="942"/>
      <c r="AP128" s="942"/>
      <c r="AQ128" s="942"/>
      <c r="AR128" s="942"/>
      <c r="AS128" s="942"/>
      <c r="AT128" s="942"/>
      <c r="AU128" s="942"/>
      <c r="AV128" s="942"/>
      <c r="AW128" s="942"/>
    </row>
    <row r="129" spans="1:49" ht="13" customHeight="1" x14ac:dyDescent="0.15">
      <c r="A129" s="4"/>
      <c r="B129" s="44"/>
      <c r="C129" s="44"/>
      <c r="D129" s="298"/>
      <c r="E129" s="431">
        <f t="shared" si="1"/>
        <v>0</v>
      </c>
      <c r="F129" s="299"/>
      <c r="G129" s="299"/>
      <c r="H129" s="299"/>
      <c r="I129" s="299"/>
      <c r="J129" s="299"/>
      <c r="K129" s="299"/>
      <c r="L129" s="299"/>
      <c r="M129" s="299"/>
      <c r="N129" s="299"/>
      <c r="O129" s="299"/>
      <c r="P129" s="299"/>
      <c r="Q129" s="299"/>
      <c r="R129" s="18"/>
      <c r="S129" s="4"/>
      <c r="T129" s="942"/>
      <c r="U129" s="942"/>
      <c r="V129" s="942"/>
      <c r="W129" s="942"/>
      <c r="X129" s="942"/>
      <c r="Y129" s="942"/>
      <c r="Z129" s="942"/>
      <c r="AA129" s="942"/>
      <c r="AB129" s="942"/>
      <c r="AC129" s="942"/>
      <c r="AD129" s="942"/>
      <c r="AE129" s="942"/>
      <c r="AF129" s="942"/>
      <c r="AG129" s="942"/>
      <c r="AH129" s="942"/>
      <c r="AI129" s="942"/>
      <c r="AJ129" s="942"/>
      <c r="AK129" s="942"/>
      <c r="AL129" s="942"/>
      <c r="AM129" s="942"/>
      <c r="AN129" s="942"/>
      <c r="AO129" s="942"/>
      <c r="AP129" s="942"/>
      <c r="AQ129" s="942"/>
      <c r="AR129" s="942"/>
      <c r="AS129" s="942"/>
      <c r="AT129" s="942"/>
      <c r="AU129" s="942"/>
      <c r="AV129" s="942"/>
      <c r="AW129" s="942"/>
    </row>
    <row r="130" spans="1:49" ht="13.5" customHeight="1" x14ac:dyDescent="0.15">
      <c r="A130" s="4"/>
      <c r="B130" s="44"/>
      <c r="C130" s="44"/>
      <c r="D130" s="298"/>
      <c r="E130" s="431">
        <f t="shared" si="1"/>
        <v>0</v>
      </c>
      <c r="F130" s="299"/>
      <c r="G130" s="299"/>
      <c r="H130" s="299"/>
      <c r="I130" s="299"/>
      <c r="J130" s="299"/>
      <c r="K130" s="299"/>
      <c r="L130" s="299"/>
      <c r="M130" s="299"/>
      <c r="N130" s="299"/>
      <c r="O130" s="299"/>
      <c r="P130" s="299"/>
      <c r="Q130" s="299"/>
      <c r="R130" s="18"/>
      <c r="S130" s="4"/>
      <c r="T130" s="942"/>
      <c r="U130" s="942"/>
      <c r="V130" s="942"/>
      <c r="W130" s="942"/>
      <c r="X130" s="942"/>
      <c r="Y130" s="942"/>
      <c r="Z130" s="942"/>
      <c r="AA130" s="942"/>
      <c r="AB130" s="942"/>
      <c r="AC130" s="942"/>
      <c r="AD130" s="942"/>
      <c r="AE130" s="942"/>
      <c r="AF130" s="942"/>
      <c r="AG130" s="942"/>
      <c r="AH130" s="942"/>
      <c r="AI130" s="942"/>
      <c r="AJ130" s="942"/>
      <c r="AK130" s="942"/>
      <c r="AL130" s="942"/>
      <c r="AM130" s="942"/>
      <c r="AN130" s="942"/>
      <c r="AO130" s="942"/>
      <c r="AP130" s="942"/>
      <c r="AQ130" s="942"/>
      <c r="AR130" s="942"/>
      <c r="AS130" s="942"/>
      <c r="AT130" s="942"/>
      <c r="AU130" s="942"/>
      <c r="AV130" s="942"/>
      <c r="AW130" s="942"/>
    </row>
    <row r="131" spans="1:49" ht="13.5" customHeight="1" x14ac:dyDescent="0.15">
      <c r="A131" s="4"/>
      <c r="B131" s="44"/>
      <c r="C131" s="44"/>
      <c r="D131" s="298"/>
      <c r="E131" s="431">
        <f t="shared" si="1"/>
        <v>0</v>
      </c>
      <c r="F131" s="299"/>
      <c r="G131" s="299"/>
      <c r="H131" s="299"/>
      <c r="I131" s="299"/>
      <c r="J131" s="299"/>
      <c r="K131" s="299"/>
      <c r="L131" s="299"/>
      <c r="M131" s="299"/>
      <c r="N131" s="299"/>
      <c r="O131" s="299"/>
      <c r="P131" s="299"/>
      <c r="Q131" s="299"/>
      <c r="R131" s="18"/>
      <c r="S131" s="4"/>
      <c r="T131" s="942"/>
      <c r="U131" s="942"/>
      <c r="V131" s="942"/>
      <c r="W131" s="942"/>
      <c r="X131" s="942"/>
      <c r="Y131" s="942"/>
      <c r="Z131" s="942"/>
      <c r="AA131" s="942"/>
      <c r="AB131" s="942"/>
      <c r="AC131" s="942"/>
      <c r="AD131" s="942"/>
      <c r="AE131" s="942"/>
      <c r="AF131" s="942"/>
      <c r="AG131" s="942"/>
      <c r="AH131" s="942"/>
      <c r="AI131" s="942"/>
      <c r="AJ131" s="942"/>
      <c r="AK131" s="942"/>
      <c r="AL131" s="942"/>
      <c r="AM131" s="942"/>
      <c r="AN131" s="942"/>
      <c r="AO131" s="942"/>
      <c r="AP131" s="942"/>
      <c r="AQ131" s="942"/>
      <c r="AR131" s="942"/>
      <c r="AS131" s="942"/>
      <c r="AT131" s="942"/>
      <c r="AU131" s="942"/>
      <c r="AV131" s="942"/>
      <c r="AW131" s="942"/>
    </row>
    <row r="132" spans="1:49" ht="13.5" customHeight="1" x14ac:dyDescent="0.15">
      <c r="A132" s="4"/>
      <c r="B132" s="44"/>
      <c r="C132" s="44"/>
      <c r="D132" s="298"/>
      <c r="E132" s="431">
        <f t="shared" si="1"/>
        <v>0</v>
      </c>
      <c r="F132" s="299"/>
      <c r="G132" s="299"/>
      <c r="H132" s="299"/>
      <c r="I132" s="299"/>
      <c r="J132" s="299"/>
      <c r="K132" s="299"/>
      <c r="L132" s="299"/>
      <c r="M132" s="299"/>
      <c r="N132" s="299"/>
      <c r="O132" s="299"/>
      <c r="P132" s="299"/>
      <c r="Q132" s="299"/>
      <c r="R132" s="18"/>
      <c r="S132" s="4"/>
      <c r="T132" s="942"/>
      <c r="U132" s="942"/>
      <c r="V132" s="942"/>
      <c r="W132" s="942"/>
      <c r="X132" s="942"/>
      <c r="Y132" s="942"/>
      <c r="Z132" s="942"/>
      <c r="AA132" s="942"/>
      <c r="AB132" s="942"/>
      <c r="AC132" s="942"/>
      <c r="AD132" s="942"/>
      <c r="AE132" s="942"/>
      <c r="AF132" s="942"/>
      <c r="AG132" s="942"/>
      <c r="AH132" s="942"/>
      <c r="AI132" s="942"/>
      <c r="AJ132" s="942"/>
      <c r="AK132" s="942"/>
      <c r="AL132" s="942"/>
      <c r="AM132" s="942"/>
      <c r="AN132" s="942"/>
      <c r="AO132" s="942"/>
      <c r="AP132" s="942"/>
      <c r="AQ132" s="942"/>
      <c r="AR132" s="942"/>
      <c r="AS132" s="942"/>
      <c r="AT132" s="942"/>
      <c r="AU132" s="942"/>
      <c r="AV132" s="942"/>
      <c r="AW132" s="942"/>
    </row>
    <row r="133" spans="1:49" ht="13.5" customHeight="1" x14ac:dyDescent="0.15">
      <c r="A133" s="4"/>
      <c r="B133" s="44"/>
      <c r="C133" s="44"/>
      <c r="D133" s="298"/>
      <c r="E133" s="431">
        <f t="shared" si="1"/>
        <v>0</v>
      </c>
      <c r="F133" s="299"/>
      <c r="G133" s="299"/>
      <c r="H133" s="299"/>
      <c r="I133" s="299"/>
      <c r="J133" s="299"/>
      <c r="K133" s="299"/>
      <c r="L133" s="299"/>
      <c r="M133" s="299"/>
      <c r="N133" s="299"/>
      <c r="O133" s="299"/>
      <c r="P133" s="299"/>
      <c r="Q133" s="299"/>
      <c r="R133" s="18"/>
      <c r="S133" s="4"/>
      <c r="T133" s="942"/>
      <c r="U133" s="942"/>
      <c r="V133" s="942"/>
      <c r="W133" s="942"/>
      <c r="X133" s="942"/>
      <c r="Y133" s="942"/>
      <c r="Z133" s="942"/>
      <c r="AA133" s="942"/>
      <c r="AB133" s="942"/>
      <c r="AC133" s="942"/>
      <c r="AD133" s="942"/>
      <c r="AE133" s="942"/>
      <c r="AF133" s="942"/>
      <c r="AG133" s="942"/>
      <c r="AH133" s="942"/>
      <c r="AI133" s="942"/>
      <c r="AJ133" s="942"/>
      <c r="AK133" s="942"/>
      <c r="AL133" s="942"/>
      <c r="AM133" s="942"/>
      <c r="AN133" s="942"/>
      <c r="AO133" s="942"/>
      <c r="AP133" s="942"/>
      <c r="AQ133" s="942"/>
      <c r="AR133" s="942"/>
      <c r="AS133" s="942"/>
      <c r="AT133" s="942"/>
      <c r="AU133" s="942"/>
      <c r="AV133" s="942"/>
      <c r="AW133" s="942"/>
    </row>
    <row r="134" spans="1:49" ht="13.5" hidden="1" customHeight="1" x14ac:dyDescent="0.15">
      <c r="A134" s="4"/>
      <c r="B134" s="44"/>
      <c r="C134" s="44"/>
      <c r="D134" s="298"/>
      <c r="E134" s="431">
        <f t="shared" ref="E134:E145" si="2">SUM(F134:Q134)</f>
        <v>0</v>
      </c>
      <c r="F134" s="299"/>
      <c r="G134" s="299">
        <f t="shared" ref="G134:Q134" si="3">+F134</f>
        <v>0</v>
      </c>
      <c r="H134" s="299">
        <f t="shared" si="3"/>
        <v>0</v>
      </c>
      <c r="I134" s="299">
        <f t="shared" si="3"/>
        <v>0</v>
      </c>
      <c r="J134" s="299">
        <f t="shared" si="3"/>
        <v>0</v>
      </c>
      <c r="K134" s="299">
        <f t="shared" si="3"/>
        <v>0</v>
      </c>
      <c r="L134" s="299">
        <f t="shared" si="3"/>
        <v>0</v>
      </c>
      <c r="M134" s="299">
        <f t="shared" si="3"/>
        <v>0</v>
      </c>
      <c r="N134" s="299">
        <f t="shared" si="3"/>
        <v>0</v>
      </c>
      <c r="O134" s="299">
        <f t="shared" si="3"/>
        <v>0</v>
      </c>
      <c r="P134" s="299">
        <f t="shared" si="3"/>
        <v>0</v>
      </c>
      <c r="Q134" s="299">
        <f t="shared" si="3"/>
        <v>0</v>
      </c>
      <c r="R134" s="18"/>
      <c r="S134" s="4"/>
      <c r="T134" s="942"/>
      <c r="U134" s="942"/>
      <c r="V134" s="942"/>
      <c r="W134" s="942"/>
      <c r="X134" s="942"/>
      <c r="Y134" s="942"/>
      <c r="Z134" s="942"/>
      <c r="AA134" s="942"/>
      <c r="AB134" s="942"/>
      <c r="AC134" s="942"/>
      <c r="AD134" s="942"/>
      <c r="AE134" s="942"/>
      <c r="AF134" s="942"/>
      <c r="AG134" s="942"/>
      <c r="AH134" s="942"/>
      <c r="AI134" s="942"/>
      <c r="AJ134" s="942"/>
      <c r="AK134" s="942"/>
      <c r="AL134" s="942"/>
      <c r="AM134" s="942"/>
      <c r="AN134" s="942"/>
      <c r="AO134" s="942"/>
      <c r="AP134" s="942"/>
      <c r="AQ134" s="942"/>
      <c r="AR134" s="942"/>
      <c r="AS134" s="942"/>
      <c r="AT134" s="942"/>
      <c r="AU134" s="942"/>
      <c r="AV134" s="942"/>
      <c r="AW134" s="942"/>
    </row>
    <row r="135" spans="1:49" ht="13.5" hidden="1" customHeight="1" x14ac:dyDescent="0.15">
      <c r="A135" s="4"/>
      <c r="B135" s="44"/>
      <c r="C135" s="44"/>
      <c r="D135" s="298"/>
      <c r="E135" s="431">
        <f t="shared" si="2"/>
        <v>0</v>
      </c>
      <c r="F135" s="299"/>
      <c r="G135" s="299">
        <f t="shared" ref="G135:Q135" si="4">+F135</f>
        <v>0</v>
      </c>
      <c r="H135" s="299">
        <f t="shared" si="4"/>
        <v>0</v>
      </c>
      <c r="I135" s="299">
        <f t="shared" si="4"/>
        <v>0</v>
      </c>
      <c r="J135" s="299">
        <f t="shared" si="4"/>
        <v>0</v>
      </c>
      <c r="K135" s="299">
        <f t="shared" si="4"/>
        <v>0</v>
      </c>
      <c r="L135" s="299">
        <f t="shared" si="4"/>
        <v>0</v>
      </c>
      <c r="M135" s="299">
        <f t="shared" si="4"/>
        <v>0</v>
      </c>
      <c r="N135" s="299">
        <f t="shared" si="4"/>
        <v>0</v>
      </c>
      <c r="O135" s="299">
        <f t="shared" si="4"/>
        <v>0</v>
      </c>
      <c r="P135" s="299">
        <f t="shared" si="4"/>
        <v>0</v>
      </c>
      <c r="Q135" s="299">
        <f t="shared" si="4"/>
        <v>0</v>
      </c>
      <c r="R135" s="18"/>
      <c r="S135" s="4"/>
      <c r="T135" s="942"/>
      <c r="U135" s="942"/>
      <c r="V135" s="942"/>
      <c r="W135" s="942"/>
      <c r="X135" s="942"/>
      <c r="Y135" s="942"/>
      <c r="Z135" s="942"/>
      <c r="AA135" s="942"/>
      <c r="AB135" s="942"/>
      <c r="AC135" s="942"/>
      <c r="AD135" s="942"/>
      <c r="AE135" s="942"/>
      <c r="AF135" s="942"/>
      <c r="AG135" s="942"/>
      <c r="AH135" s="942"/>
      <c r="AI135" s="942"/>
      <c r="AJ135" s="942"/>
      <c r="AK135" s="942"/>
      <c r="AL135" s="942"/>
      <c r="AM135" s="942"/>
      <c r="AN135" s="942"/>
      <c r="AO135" s="942"/>
      <c r="AP135" s="942"/>
      <c r="AQ135" s="942"/>
      <c r="AR135" s="942"/>
      <c r="AS135" s="942"/>
      <c r="AT135" s="942"/>
      <c r="AU135" s="942"/>
      <c r="AV135" s="942"/>
      <c r="AW135" s="942"/>
    </row>
    <row r="136" spans="1:49" ht="13.5" hidden="1" customHeight="1" x14ac:dyDescent="0.15">
      <c r="A136" s="4"/>
      <c r="B136" s="44"/>
      <c r="C136" s="44"/>
      <c r="D136" s="298"/>
      <c r="E136" s="431">
        <f t="shared" si="2"/>
        <v>0</v>
      </c>
      <c r="F136" s="299"/>
      <c r="G136" s="299">
        <f t="shared" ref="G136:Q136" si="5">+F136</f>
        <v>0</v>
      </c>
      <c r="H136" s="299">
        <f t="shared" si="5"/>
        <v>0</v>
      </c>
      <c r="I136" s="299">
        <f t="shared" si="5"/>
        <v>0</v>
      </c>
      <c r="J136" s="299">
        <f t="shared" si="5"/>
        <v>0</v>
      </c>
      <c r="K136" s="299">
        <f t="shared" si="5"/>
        <v>0</v>
      </c>
      <c r="L136" s="299">
        <f t="shared" si="5"/>
        <v>0</v>
      </c>
      <c r="M136" s="299">
        <f t="shared" si="5"/>
        <v>0</v>
      </c>
      <c r="N136" s="299">
        <f t="shared" si="5"/>
        <v>0</v>
      </c>
      <c r="O136" s="299">
        <f t="shared" si="5"/>
        <v>0</v>
      </c>
      <c r="P136" s="299">
        <f t="shared" si="5"/>
        <v>0</v>
      </c>
      <c r="Q136" s="299">
        <f t="shared" si="5"/>
        <v>0</v>
      </c>
      <c r="R136" s="18"/>
      <c r="S136" s="4"/>
      <c r="T136" s="942"/>
      <c r="U136" s="942"/>
      <c r="V136" s="942"/>
      <c r="W136" s="942"/>
      <c r="X136" s="942"/>
      <c r="Y136" s="942"/>
      <c r="Z136" s="942"/>
      <c r="AA136" s="942"/>
      <c r="AB136" s="942"/>
      <c r="AC136" s="942"/>
      <c r="AD136" s="942"/>
      <c r="AE136" s="942"/>
      <c r="AF136" s="942"/>
      <c r="AG136" s="942"/>
      <c r="AH136" s="942"/>
      <c r="AI136" s="942"/>
      <c r="AJ136" s="942"/>
      <c r="AK136" s="942"/>
      <c r="AL136" s="942"/>
      <c r="AM136" s="942"/>
      <c r="AN136" s="942"/>
      <c r="AO136" s="942"/>
      <c r="AP136" s="942"/>
      <c r="AQ136" s="942"/>
      <c r="AR136" s="942"/>
      <c r="AS136" s="942"/>
      <c r="AT136" s="942"/>
      <c r="AU136" s="942"/>
      <c r="AV136" s="942"/>
      <c r="AW136" s="942"/>
    </row>
    <row r="137" spans="1:49" ht="13.5" hidden="1" customHeight="1" x14ac:dyDescent="0.15">
      <c r="A137" s="4"/>
      <c r="B137" s="44"/>
      <c r="C137" s="44"/>
      <c r="D137" s="298"/>
      <c r="E137" s="431">
        <f t="shared" si="2"/>
        <v>0</v>
      </c>
      <c r="F137" s="299"/>
      <c r="G137" s="299">
        <f t="shared" ref="G137:Q137" si="6">+F137</f>
        <v>0</v>
      </c>
      <c r="H137" s="299">
        <f t="shared" si="6"/>
        <v>0</v>
      </c>
      <c r="I137" s="299">
        <f t="shared" si="6"/>
        <v>0</v>
      </c>
      <c r="J137" s="299">
        <f t="shared" si="6"/>
        <v>0</v>
      </c>
      <c r="K137" s="299">
        <f t="shared" si="6"/>
        <v>0</v>
      </c>
      <c r="L137" s="299">
        <f t="shared" si="6"/>
        <v>0</v>
      </c>
      <c r="M137" s="299">
        <f t="shared" si="6"/>
        <v>0</v>
      </c>
      <c r="N137" s="299">
        <f t="shared" si="6"/>
        <v>0</v>
      </c>
      <c r="O137" s="299">
        <f t="shared" si="6"/>
        <v>0</v>
      </c>
      <c r="P137" s="299">
        <f t="shared" si="6"/>
        <v>0</v>
      </c>
      <c r="Q137" s="299">
        <f t="shared" si="6"/>
        <v>0</v>
      </c>
      <c r="R137" s="18"/>
      <c r="S137" s="4"/>
      <c r="T137" s="942"/>
      <c r="U137" s="942"/>
      <c r="V137" s="942"/>
      <c r="W137" s="942"/>
      <c r="X137" s="942"/>
      <c r="Y137" s="942"/>
      <c r="Z137" s="942"/>
      <c r="AA137" s="942"/>
      <c r="AB137" s="942"/>
      <c r="AC137" s="942"/>
      <c r="AD137" s="942"/>
      <c r="AE137" s="942"/>
      <c r="AF137" s="942"/>
      <c r="AG137" s="942"/>
      <c r="AH137" s="942"/>
      <c r="AI137" s="942"/>
      <c r="AJ137" s="942"/>
      <c r="AK137" s="942"/>
      <c r="AL137" s="942"/>
      <c r="AM137" s="942"/>
      <c r="AN137" s="942"/>
      <c r="AO137" s="942"/>
      <c r="AP137" s="942"/>
      <c r="AQ137" s="942"/>
      <c r="AR137" s="942"/>
      <c r="AS137" s="942"/>
      <c r="AT137" s="942"/>
      <c r="AU137" s="942"/>
      <c r="AV137" s="942"/>
      <c r="AW137" s="942"/>
    </row>
    <row r="138" spans="1:49" ht="13.5" hidden="1" customHeight="1" x14ac:dyDescent="0.15">
      <c r="A138" s="4"/>
      <c r="B138" s="44"/>
      <c r="C138" s="44"/>
      <c r="D138" s="298"/>
      <c r="E138" s="431">
        <f t="shared" si="2"/>
        <v>0</v>
      </c>
      <c r="F138" s="299"/>
      <c r="G138" s="299">
        <f t="shared" ref="G138:Q138" si="7">+F138</f>
        <v>0</v>
      </c>
      <c r="H138" s="299">
        <f t="shared" si="7"/>
        <v>0</v>
      </c>
      <c r="I138" s="299">
        <f t="shared" si="7"/>
        <v>0</v>
      </c>
      <c r="J138" s="299">
        <f t="shared" si="7"/>
        <v>0</v>
      </c>
      <c r="K138" s="299">
        <f t="shared" si="7"/>
        <v>0</v>
      </c>
      <c r="L138" s="299">
        <f t="shared" si="7"/>
        <v>0</v>
      </c>
      <c r="M138" s="299">
        <f t="shared" si="7"/>
        <v>0</v>
      </c>
      <c r="N138" s="299">
        <f t="shared" si="7"/>
        <v>0</v>
      </c>
      <c r="O138" s="299">
        <f t="shared" si="7"/>
        <v>0</v>
      </c>
      <c r="P138" s="299">
        <f t="shared" si="7"/>
        <v>0</v>
      </c>
      <c r="Q138" s="299">
        <f t="shared" si="7"/>
        <v>0</v>
      </c>
      <c r="R138" s="18"/>
      <c r="S138" s="4"/>
      <c r="T138" s="942"/>
      <c r="U138" s="942"/>
      <c r="V138" s="942"/>
      <c r="W138" s="942"/>
      <c r="X138" s="942"/>
      <c r="Y138" s="942"/>
      <c r="Z138" s="942"/>
      <c r="AA138" s="942"/>
      <c r="AB138" s="942"/>
      <c r="AC138" s="942"/>
      <c r="AD138" s="942"/>
      <c r="AE138" s="942"/>
      <c r="AF138" s="942"/>
      <c r="AG138" s="942"/>
      <c r="AH138" s="942"/>
      <c r="AI138" s="942"/>
      <c r="AJ138" s="942"/>
      <c r="AK138" s="942"/>
      <c r="AL138" s="942"/>
      <c r="AM138" s="942"/>
      <c r="AN138" s="942"/>
      <c r="AO138" s="942"/>
      <c r="AP138" s="942"/>
      <c r="AQ138" s="942"/>
      <c r="AR138" s="942"/>
      <c r="AS138" s="942"/>
      <c r="AT138" s="942"/>
      <c r="AU138" s="942"/>
      <c r="AV138" s="942"/>
      <c r="AW138" s="942"/>
    </row>
    <row r="139" spans="1:49" ht="13.5" hidden="1" customHeight="1" x14ac:dyDescent="0.15">
      <c r="A139" s="4"/>
      <c r="B139" s="44"/>
      <c r="C139" s="44"/>
      <c r="D139" s="298"/>
      <c r="E139" s="431">
        <f t="shared" si="2"/>
        <v>0</v>
      </c>
      <c r="F139" s="299"/>
      <c r="G139" s="299">
        <f t="shared" ref="G139:Q139" si="8">+F139</f>
        <v>0</v>
      </c>
      <c r="H139" s="299">
        <f t="shared" si="8"/>
        <v>0</v>
      </c>
      <c r="I139" s="299">
        <f t="shared" si="8"/>
        <v>0</v>
      </c>
      <c r="J139" s="299">
        <f t="shared" si="8"/>
        <v>0</v>
      </c>
      <c r="K139" s="299">
        <f t="shared" si="8"/>
        <v>0</v>
      </c>
      <c r="L139" s="299">
        <f t="shared" si="8"/>
        <v>0</v>
      </c>
      <c r="M139" s="299">
        <f t="shared" si="8"/>
        <v>0</v>
      </c>
      <c r="N139" s="299">
        <f t="shared" si="8"/>
        <v>0</v>
      </c>
      <c r="O139" s="299">
        <f t="shared" si="8"/>
        <v>0</v>
      </c>
      <c r="P139" s="299">
        <f t="shared" si="8"/>
        <v>0</v>
      </c>
      <c r="Q139" s="299">
        <f t="shared" si="8"/>
        <v>0</v>
      </c>
      <c r="R139" s="18"/>
      <c r="S139" s="4"/>
      <c r="T139" s="942"/>
      <c r="U139" s="942"/>
      <c r="V139" s="942"/>
      <c r="W139" s="942"/>
      <c r="X139" s="942"/>
      <c r="Y139" s="942"/>
      <c r="Z139" s="942"/>
      <c r="AA139" s="942"/>
      <c r="AB139" s="942"/>
      <c r="AC139" s="942"/>
      <c r="AD139" s="942"/>
      <c r="AE139" s="942"/>
      <c r="AF139" s="942"/>
      <c r="AG139" s="942"/>
      <c r="AH139" s="942"/>
      <c r="AI139" s="942"/>
      <c r="AJ139" s="942"/>
      <c r="AK139" s="942"/>
      <c r="AL139" s="942"/>
      <c r="AM139" s="942"/>
      <c r="AN139" s="942"/>
      <c r="AO139" s="942"/>
      <c r="AP139" s="942"/>
      <c r="AQ139" s="942"/>
      <c r="AR139" s="942"/>
      <c r="AS139" s="942"/>
      <c r="AT139" s="942"/>
      <c r="AU139" s="942"/>
      <c r="AV139" s="942"/>
      <c r="AW139" s="942"/>
    </row>
    <row r="140" spans="1:49" ht="13.5" hidden="1" customHeight="1" x14ac:dyDescent="0.15">
      <c r="A140" s="4"/>
      <c r="B140" s="44"/>
      <c r="C140" s="44"/>
      <c r="D140" s="298"/>
      <c r="E140" s="431">
        <f t="shared" si="2"/>
        <v>0</v>
      </c>
      <c r="F140" s="299"/>
      <c r="G140" s="299">
        <f t="shared" ref="G140:Q140" si="9">+F140</f>
        <v>0</v>
      </c>
      <c r="H140" s="299">
        <f t="shared" si="9"/>
        <v>0</v>
      </c>
      <c r="I140" s="299">
        <f t="shared" si="9"/>
        <v>0</v>
      </c>
      <c r="J140" s="299">
        <f t="shared" si="9"/>
        <v>0</v>
      </c>
      <c r="K140" s="299">
        <f t="shared" si="9"/>
        <v>0</v>
      </c>
      <c r="L140" s="299">
        <f t="shared" si="9"/>
        <v>0</v>
      </c>
      <c r="M140" s="299">
        <f t="shared" si="9"/>
        <v>0</v>
      </c>
      <c r="N140" s="299">
        <f t="shared" si="9"/>
        <v>0</v>
      </c>
      <c r="O140" s="299">
        <f t="shared" si="9"/>
        <v>0</v>
      </c>
      <c r="P140" s="299">
        <f t="shared" si="9"/>
        <v>0</v>
      </c>
      <c r="Q140" s="299">
        <f t="shared" si="9"/>
        <v>0</v>
      </c>
      <c r="R140" s="18"/>
      <c r="S140" s="4"/>
      <c r="T140" s="942"/>
      <c r="U140" s="942"/>
      <c r="V140" s="942"/>
      <c r="W140" s="942"/>
      <c r="X140" s="942"/>
      <c r="Y140" s="942"/>
      <c r="Z140" s="942"/>
      <c r="AA140" s="942"/>
      <c r="AB140" s="942"/>
      <c r="AC140" s="942"/>
      <c r="AD140" s="942"/>
      <c r="AE140" s="942"/>
      <c r="AF140" s="942"/>
      <c r="AG140" s="942"/>
      <c r="AH140" s="942"/>
      <c r="AI140" s="942"/>
      <c r="AJ140" s="942"/>
      <c r="AK140" s="942"/>
      <c r="AL140" s="942"/>
      <c r="AM140" s="942"/>
      <c r="AN140" s="942"/>
      <c r="AO140" s="942"/>
      <c r="AP140" s="942"/>
      <c r="AQ140" s="942"/>
      <c r="AR140" s="942"/>
      <c r="AS140" s="942"/>
      <c r="AT140" s="942"/>
      <c r="AU140" s="942"/>
      <c r="AV140" s="942"/>
      <c r="AW140" s="942"/>
    </row>
    <row r="141" spans="1:49" ht="13.5" hidden="1" customHeight="1" x14ac:dyDescent="0.15">
      <c r="A141" s="4"/>
      <c r="B141" s="44"/>
      <c r="C141" s="44"/>
      <c r="D141" s="298"/>
      <c r="E141" s="431">
        <f t="shared" si="2"/>
        <v>0</v>
      </c>
      <c r="F141" s="299"/>
      <c r="G141" s="299">
        <f t="shared" ref="G141:Q141" si="10">+F141</f>
        <v>0</v>
      </c>
      <c r="H141" s="299">
        <f t="shared" si="10"/>
        <v>0</v>
      </c>
      <c r="I141" s="299">
        <f t="shared" si="10"/>
        <v>0</v>
      </c>
      <c r="J141" s="299">
        <f t="shared" si="10"/>
        <v>0</v>
      </c>
      <c r="K141" s="299">
        <f t="shared" si="10"/>
        <v>0</v>
      </c>
      <c r="L141" s="299">
        <f t="shared" si="10"/>
        <v>0</v>
      </c>
      <c r="M141" s="299">
        <f t="shared" si="10"/>
        <v>0</v>
      </c>
      <c r="N141" s="299">
        <f t="shared" si="10"/>
        <v>0</v>
      </c>
      <c r="O141" s="299">
        <f t="shared" si="10"/>
        <v>0</v>
      </c>
      <c r="P141" s="299">
        <f t="shared" si="10"/>
        <v>0</v>
      </c>
      <c r="Q141" s="299">
        <f t="shared" si="10"/>
        <v>0</v>
      </c>
      <c r="R141" s="18"/>
      <c r="S141" s="4"/>
      <c r="T141" s="942"/>
      <c r="U141" s="942"/>
      <c r="V141" s="942"/>
      <c r="W141" s="942"/>
      <c r="X141" s="942"/>
      <c r="Y141" s="942"/>
      <c r="Z141" s="942"/>
      <c r="AA141" s="942"/>
      <c r="AB141" s="942"/>
      <c r="AC141" s="942"/>
      <c r="AD141" s="942"/>
      <c r="AE141" s="942"/>
      <c r="AF141" s="942"/>
      <c r="AG141" s="942"/>
      <c r="AH141" s="942"/>
      <c r="AI141" s="942"/>
      <c r="AJ141" s="942"/>
      <c r="AK141" s="942"/>
      <c r="AL141" s="942"/>
      <c r="AM141" s="942"/>
      <c r="AN141" s="942"/>
      <c r="AO141" s="942"/>
      <c r="AP141" s="942"/>
      <c r="AQ141" s="942"/>
      <c r="AR141" s="942"/>
      <c r="AS141" s="942"/>
      <c r="AT141" s="942"/>
      <c r="AU141" s="942"/>
      <c r="AV141" s="942"/>
      <c r="AW141" s="942"/>
    </row>
    <row r="142" spans="1:49" ht="13.5" hidden="1" customHeight="1" x14ac:dyDescent="0.15">
      <c r="A142" s="4"/>
      <c r="B142" s="44"/>
      <c r="C142" s="44"/>
      <c r="D142" s="298"/>
      <c r="E142" s="431">
        <f t="shared" si="2"/>
        <v>0</v>
      </c>
      <c r="F142" s="299"/>
      <c r="G142" s="299">
        <f t="shared" ref="G142:Q142" si="11">+F142</f>
        <v>0</v>
      </c>
      <c r="H142" s="299">
        <f t="shared" si="11"/>
        <v>0</v>
      </c>
      <c r="I142" s="299">
        <f t="shared" si="11"/>
        <v>0</v>
      </c>
      <c r="J142" s="299">
        <f t="shared" si="11"/>
        <v>0</v>
      </c>
      <c r="K142" s="299">
        <f t="shared" si="11"/>
        <v>0</v>
      </c>
      <c r="L142" s="299">
        <f t="shared" si="11"/>
        <v>0</v>
      </c>
      <c r="M142" s="299">
        <f t="shared" si="11"/>
        <v>0</v>
      </c>
      <c r="N142" s="299">
        <f t="shared" si="11"/>
        <v>0</v>
      </c>
      <c r="O142" s="299">
        <f t="shared" si="11"/>
        <v>0</v>
      </c>
      <c r="P142" s="299">
        <f t="shared" si="11"/>
        <v>0</v>
      </c>
      <c r="Q142" s="299">
        <f t="shared" si="11"/>
        <v>0</v>
      </c>
      <c r="R142" s="18"/>
      <c r="S142" s="4"/>
      <c r="T142" s="942"/>
      <c r="U142" s="942"/>
      <c r="V142" s="942"/>
      <c r="W142" s="942"/>
      <c r="X142" s="942"/>
      <c r="Y142" s="942"/>
      <c r="Z142" s="942"/>
      <c r="AA142" s="942"/>
      <c r="AB142" s="942"/>
      <c r="AC142" s="942"/>
      <c r="AD142" s="942"/>
      <c r="AE142" s="942"/>
      <c r="AF142" s="942"/>
      <c r="AG142" s="942"/>
      <c r="AH142" s="942"/>
      <c r="AI142" s="942"/>
      <c r="AJ142" s="942"/>
      <c r="AK142" s="942"/>
      <c r="AL142" s="942"/>
      <c r="AM142" s="942"/>
      <c r="AN142" s="942"/>
      <c r="AO142" s="942"/>
      <c r="AP142" s="942"/>
      <c r="AQ142" s="942"/>
      <c r="AR142" s="942"/>
      <c r="AS142" s="942"/>
      <c r="AT142" s="942"/>
      <c r="AU142" s="942"/>
      <c r="AV142" s="942"/>
      <c r="AW142" s="942"/>
    </row>
    <row r="143" spans="1:49" ht="13.5" hidden="1" customHeight="1" x14ac:dyDescent="0.15">
      <c r="A143" s="4"/>
      <c r="B143" s="44"/>
      <c r="C143" s="44"/>
      <c r="D143" s="298"/>
      <c r="E143" s="431">
        <f t="shared" si="2"/>
        <v>0</v>
      </c>
      <c r="F143" s="299"/>
      <c r="G143" s="299">
        <f t="shared" ref="G143:Q143" si="12">+F143</f>
        <v>0</v>
      </c>
      <c r="H143" s="299">
        <f t="shared" si="12"/>
        <v>0</v>
      </c>
      <c r="I143" s="299">
        <f t="shared" si="12"/>
        <v>0</v>
      </c>
      <c r="J143" s="299">
        <f t="shared" si="12"/>
        <v>0</v>
      </c>
      <c r="K143" s="299">
        <f t="shared" si="12"/>
        <v>0</v>
      </c>
      <c r="L143" s="299">
        <f t="shared" si="12"/>
        <v>0</v>
      </c>
      <c r="M143" s="299">
        <f t="shared" si="12"/>
        <v>0</v>
      </c>
      <c r="N143" s="299">
        <f t="shared" si="12"/>
        <v>0</v>
      </c>
      <c r="O143" s="299">
        <f t="shared" si="12"/>
        <v>0</v>
      </c>
      <c r="P143" s="299">
        <f t="shared" si="12"/>
        <v>0</v>
      </c>
      <c r="Q143" s="299">
        <f t="shared" si="12"/>
        <v>0</v>
      </c>
      <c r="R143" s="18"/>
      <c r="S143" s="4"/>
      <c r="T143" s="942"/>
      <c r="U143" s="942"/>
      <c r="V143" s="942"/>
      <c r="W143" s="942"/>
      <c r="X143" s="942"/>
      <c r="Y143" s="942"/>
      <c r="Z143" s="942"/>
      <c r="AA143" s="942"/>
      <c r="AB143" s="942"/>
      <c r="AC143" s="942"/>
      <c r="AD143" s="942"/>
      <c r="AE143" s="942"/>
      <c r="AF143" s="942"/>
      <c r="AG143" s="942"/>
      <c r="AH143" s="942"/>
      <c r="AI143" s="942"/>
      <c r="AJ143" s="942"/>
      <c r="AK143" s="942"/>
      <c r="AL143" s="942"/>
      <c r="AM143" s="942"/>
      <c r="AN143" s="942"/>
      <c r="AO143" s="942"/>
      <c r="AP143" s="942"/>
      <c r="AQ143" s="942"/>
      <c r="AR143" s="942"/>
      <c r="AS143" s="942"/>
      <c r="AT143" s="942"/>
      <c r="AU143" s="942"/>
      <c r="AV143" s="942"/>
      <c r="AW143" s="942"/>
    </row>
    <row r="144" spans="1:49" ht="13.5" hidden="1" customHeight="1" x14ac:dyDescent="0.15">
      <c r="A144" s="4"/>
      <c r="B144" s="44"/>
      <c r="C144" s="44"/>
      <c r="D144" s="298"/>
      <c r="E144" s="431">
        <f t="shared" si="2"/>
        <v>0</v>
      </c>
      <c r="F144" s="299"/>
      <c r="G144" s="299">
        <f t="shared" ref="G144:Q144" si="13">+F144</f>
        <v>0</v>
      </c>
      <c r="H144" s="299">
        <f t="shared" si="13"/>
        <v>0</v>
      </c>
      <c r="I144" s="299">
        <f t="shared" si="13"/>
        <v>0</v>
      </c>
      <c r="J144" s="299">
        <f t="shared" si="13"/>
        <v>0</v>
      </c>
      <c r="K144" s="299">
        <f t="shared" si="13"/>
        <v>0</v>
      </c>
      <c r="L144" s="299">
        <f t="shared" si="13"/>
        <v>0</v>
      </c>
      <c r="M144" s="299">
        <f t="shared" si="13"/>
        <v>0</v>
      </c>
      <c r="N144" s="299">
        <f t="shared" si="13"/>
        <v>0</v>
      </c>
      <c r="O144" s="299">
        <f t="shared" si="13"/>
        <v>0</v>
      </c>
      <c r="P144" s="299">
        <f t="shared" si="13"/>
        <v>0</v>
      </c>
      <c r="Q144" s="299">
        <f t="shared" si="13"/>
        <v>0</v>
      </c>
      <c r="R144" s="18"/>
      <c r="S144" s="4"/>
      <c r="T144" s="942"/>
      <c r="U144" s="942"/>
      <c r="V144" s="942"/>
      <c r="W144" s="942"/>
      <c r="X144" s="942"/>
      <c r="Y144" s="942"/>
      <c r="Z144" s="942"/>
      <c r="AA144" s="942"/>
      <c r="AB144" s="942"/>
      <c r="AC144" s="942"/>
      <c r="AD144" s="942"/>
      <c r="AE144" s="942"/>
      <c r="AF144" s="942"/>
      <c r="AG144" s="942"/>
      <c r="AH144" s="942"/>
      <c r="AI144" s="942"/>
      <c r="AJ144" s="942"/>
      <c r="AK144" s="942"/>
      <c r="AL144" s="942"/>
      <c r="AM144" s="942"/>
      <c r="AN144" s="942"/>
      <c r="AO144" s="942"/>
      <c r="AP144" s="942"/>
      <c r="AQ144" s="942"/>
      <c r="AR144" s="942"/>
      <c r="AS144" s="942"/>
      <c r="AT144" s="942"/>
      <c r="AU144" s="942"/>
      <c r="AV144" s="942"/>
      <c r="AW144" s="942"/>
    </row>
    <row r="145" spans="1:49" ht="13.5" hidden="1" customHeight="1" x14ac:dyDescent="0.15">
      <c r="A145" s="4"/>
      <c r="B145" s="44"/>
      <c r="C145" s="44"/>
      <c r="D145" s="298"/>
      <c r="E145" s="431">
        <f t="shared" si="2"/>
        <v>0</v>
      </c>
      <c r="F145" s="299"/>
      <c r="G145" s="299">
        <f t="shared" ref="G145:Q145" si="14">+F145</f>
        <v>0</v>
      </c>
      <c r="H145" s="299">
        <f t="shared" si="14"/>
        <v>0</v>
      </c>
      <c r="I145" s="299">
        <f t="shared" si="14"/>
        <v>0</v>
      </c>
      <c r="J145" s="299">
        <f t="shared" si="14"/>
        <v>0</v>
      </c>
      <c r="K145" s="299">
        <f t="shared" si="14"/>
        <v>0</v>
      </c>
      <c r="L145" s="299">
        <f t="shared" si="14"/>
        <v>0</v>
      </c>
      <c r="M145" s="299">
        <f t="shared" si="14"/>
        <v>0</v>
      </c>
      <c r="N145" s="299">
        <f t="shared" si="14"/>
        <v>0</v>
      </c>
      <c r="O145" s="299">
        <f t="shared" si="14"/>
        <v>0</v>
      </c>
      <c r="P145" s="299">
        <f t="shared" si="14"/>
        <v>0</v>
      </c>
      <c r="Q145" s="299">
        <f t="shared" si="14"/>
        <v>0</v>
      </c>
      <c r="R145" s="18"/>
      <c r="S145" s="4"/>
      <c r="T145" s="942"/>
      <c r="U145" s="942"/>
      <c r="V145" s="942"/>
      <c r="W145" s="942"/>
      <c r="X145" s="942"/>
      <c r="Y145" s="942"/>
      <c r="Z145" s="942"/>
      <c r="AA145" s="942"/>
      <c r="AB145" s="942"/>
      <c r="AC145" s="942"/>
      <c r="AD145" s="942"/>
      <c r="AE145" s="942"/>
      <c r="AF145" s="942"/>
      <c r="AG145" s="942"/>
      <c r="AH145" s="942"/>
      <c r="AI145" s="942"/>
      <c r="AJ145" s="942"/>
      <c r="AK145" s="942"/>
      <c r="AL145" s="942"/>
      <c r="AM145" s="942"/>
      <c r="AN145" s="942"/>
      <c r="AO145" s="942"/>
      <c r="AP145" s="942"/>
      <c r="AQ145" s="942"/>
      <c r="AR145" s="942"/>
      <c r="AS145" s="942"/>
      <c r="AT145" s="942"/>
      <c r="AU145" s="942"/>
      <c r="AV145" s="942"/>
      <c r="AW145" s="942"/>
    </row>
    <row r="146" spans="1:49" ht="13.5" hidden="1" customHeight="1" x14ac:dyDescent="0.15">
      <c r="A146" s="4"/>
      <c r="B146" s="44"/>
      <c r="C146" s="44"/>
      <c r="D146" s="298"/>
      <c r="E146" s="431">
        <f t="shared" ref="E146:E156" si="15">SUM(F146:Q146)</f>
        <v>0</v>
      </c>
      <c r="F146" s="299"/>
      <c r="G146" s="299">
        <f t="shared" ref="G146:Q146" si="16">+F146</f>
        <v>0</v>
      </c>
      <c r="H146" s="299">
        <f t="shared" si="16"/>
        <v>0</v>
      </c>
      <c r="I146" s="299">
        <f t="shared" si="16"/>
        <v>0</v>
      </c>
      <c r="J146" s="299">
        <f t="shared" si="16"/>
        <v>0</v>
      </c>
      <c r="K146" s="299">
        <f t="shared" si="16"/>
        <v>0</v>
      </c>
      <c r="L146" s="299">
        <f t="shared" si="16"/>
        <v>0</v>
      </c>
      <c r="M146" s="299">
        <f t="shared" si="16"/>
        <v>0</v>
      </c>
      <c r="N146" s="299">
        <f t="shared" si="16"/>
        <v>0</v>
      </c>
      <c r="O146" s="299">
        <f t="shared" si="16"/>
        <v>0</v>
      </c>
      <c r="P146" s="299">
        <f t="shared" si="16"/>
        <v>0</v>
      </c>
      <c r="Q146" s="299">
        <f t="shared" si="16"/>
        <v>0</v>
      </c>
      <c r="R146" s="18"/>
      <c r="S146" s="4"/>
      <c r="T146" s="942"/>
      <c r="U146" s="942"/>
      <c r="V146" s="942"/>
      <c r="W146" s="942"/>
      <c r="X146" s="942"/>
      <c r="Y146" s="942"/>
      <c r="Z146" s="942"/>
      <c r="AA146" s="942"/>
      <c r="AB146" s="942"/>
      <c r="AC146" s="942"/>
      <c r="AD146" s="942"/>
      <c r="AE146" s="942"/>
      <c r="AF146" s="942"/>
      <c r="AG146" s="942"/>
      <c r="AH146" s="942"/>
      <c r="AI146" s="942"/>
      <c r="AJ146" s="942"/>
      <c r="AK146" s="942"/>
      <c r="AL146" s="942"/>
      <c r="AM146" s="942"/>
      <c r="AN146" s="942"/>
      <c r="AO146" s="942"/>
      <c r="AP146" s="942"/>
      <c r="AQ146" s="942"/>
      <c r="AR146" s="942"/>
      <c r="AS146" s="942"/>
      <c r="AT146" s="942"/>
      <c r="AU146" s="942"/>
      <c r="AV146" s="942"/>
      <c r="AW146" s="942"/>
    </row>
    <row r="147" spans="1:49" ht="13.5" hidden="1" customHeight="1" x14ac:dyDescent="0.15">
      <c r="A147" s="4"/>
      <c r="B147" s="44"/>
      <c r="C147" s="44"/>
      <c r="D147" s="298"/>
      <c r="E147" s="431">
        <f t="shared" si="15"/>
        <v>0</v>
      </c>
      <c r="F147" s="299"/>
      <c r="G147" s="299">
        <f t="shared" ref="G147:Q147" si="17">+F147</f>
        <v>0</v>
      </c>
      <c r="H147" s="299">
        <f t="shared" si="17"/>
        <v>0</v>
      </c>
      <c r="I147" s="299">
        <f t="shared" si="17"/>
        <v>0</v>
      </c>
      <c r="J147" s="299">
        <f t="shared" si="17"/>
        <v>0</v>
      </c>
      <c r="K147" s="299">
        <f t="shared" si="17"/>
        <v>0</v>
      </c>
      <c r="L147" s="299">
        <f t="shared" si="17"/>
        <v>0</v>
      </c>
      <c r="M147" s="299">
        <f t="shared" si="17"/>
        <v>0</v>
      </c>
      <c r="N147" s="299">
        <f t="shared" si="17"/>
        <v>0</v>
      </c>
      <c r="O147" s="299">
        <f t="shared" si="17"/>
        <v>0</v>
      </c>
      <c r="P147" s="299">
        <f t="shared" si="17"/>
        <v>0</v>
      </c>
      <c r="Q147" s="299">
        <f t="shared" si="17"/>
        <v>0</v>
      </c>
      <c r="R147" s="18"/>
      <c r="S147" s="4"/>
      <c r="T147" s="942"/>
      <c r="U147" s="942"/>
      <c r="V147" s="942"/>
      <c r="W147" s="942"/>
      <c r="X147" s="942"/>
      <c r="Y147" s="942"/>
      <c r="Z147" s="942"/>
      <c r="AA147" s="942"/>
      <c r="AB147" s="942"/>
      <c r="AC147" s="942"/>
      <c r="AD147" s="942"/>
      <c r="AE147" s="942"/>
      <c r="AF147" s="942"/>
      <c r="AG147" s="942"/>
      <c r="AH147" s="942"/>
      <c r="AI147" s="942"/>
      <c r="AJ147" s="942"/>
      <c r="AK147" s="942"/>
      <c r="AL147" s="942"/>
      <c r="AM147" s="942"/>
      <c r="AN147" s="942"/>
      <c r="AO147" s="942"/>
      <c r="AP147" s="942"/>
      <c r="AQ147" s="942"/>
      <c r="AR147" s="942"/>
      <c r="AS147" s="942"/>
      <c r="AT147" s="942"/>
      <c r="AU147" s="942"/>
      <c r="AV147" s="942"/>
      <c r="AW147" s="942"/>
    </row>
    <row r="148" spans="1:49" ht="13.5" hidden="1" customHeight="1" x14ac:dyDescent="0.15">
      <c r="A148" s="4"/>
      <c r="B148" s="44"/>
      <c r="C148" s="44"/>
      <c r="D148" s="298"/>
      <c r="E148" s="431">
        <f t="shared" si="15"/>
        <v>0</v>
      </c>
      <c r="F148" s="299"/>
      <c r="G148" s="299">
        <f t="shared" ref="G148:Q148" si="18">+F148</f>
        <v>0</v>
      </c>
      <c r="H148" s="299">
        <f t="shared" si="18"/>
        <v>0</v>
      </c>
      <c r="I148" s="299">
        <f t="shared" si="18"/>
        <v>0</v>
      </c>
      <c r="J148" s="299">
        <f t="shared" si="18"/>
        <v>0</v>
      </c>
      <c r="K148" s="299">
        <f t="shared" si="18"/>
        <v>0</v>
      </c>
      <c r="L148" s="299">
        <f t="shared" si="18"/>
        <v>0</v>
      </c>
      <c r="M148" s="299">
        <f t="shared" si="18"/>
        <v>0</v>
      </c>
      <c r="N148" s="299">
        <f t="shared" si="18"/>
        <v>0</v>
      </c>
      <c r="O148" s="299">
        <f t="shared" si="18"/>
        <v>0</v>
      </c>
      <c r="P148" s="299">
        <f t="shared" si="18"/>
        <v>0</v>
      </c>
      <c r="Q148" s="299">
        <f t="shared" si="18"/>
        <v>0</v>
      </c>
      <c r="R148" s="18"/>
      <c r="S148" s="4"/>
      <c r="T148" s="942"/>
      <c r="U148" s="942"/>
      <c r="V148" s="942"/>
      <c r="W148" s="942"/>
      <c r="X148" s="942"/>
      <c r="Y148" s="942"/>
      <c r="Z148" s="942"/>
      <c r="AA148" s="942"/>
      <c r="AB148" s="942"/>
      <c r="AC148" s="942"/>
      <c r="AD148" s="942"/>
      <c r="AE148" s="942"/>
      <c r="AF148" s="942"/>
      <c r="AG148" s="942"/>
      <c r="AH148" s="942"/>
      <c r="AI148" s="942"/>
      <c r="AJ148" s="942"/>
      <c r="AK148" s="942"/>
      <c r="AL148" s="942"/>
      <c r="AM148" s="942"/>
      <c r="AN148" s="942"/>
      <c r="AO148" s="942"/>
      <c r="AP148" s="942"/>
      <c r="AQ148" s="942"/>
      <c r="AR148" s="942"/>
      <c r="AS148" s="942"/>
      <c r="AT148" s="942"/>
      <c r="AU148" s="942"/>
      <c r="AV148" s="942"/>
      <c r="AW148" s="942"/>
    </row>
    <row r="149" spans="1:49" ht="13.5" hidden="1" customHeight="1" x14ac:dyDescent="0.15">
      <c r="A149" s="4"/>
      <c r="B149" s="44"/>
      <c r="C149" s="44"/>
      <c r="D149" s="298"/>
      <c r="E149" s="431">
        <f t="shared" si="15"/>
        <v>0</v>
      </c>
      <c r="F149" s="299"/>
      <c r="G149" s="299">
        <f t="shared" ref="G149:Q149" si="19">+F149</f>
        <v>0</v>
      </c>
      <c r="H149" s="299">
        <f t="shared" si="19"/>
        <v>0</v>
      </c>
      <c r="I149" s="299">
        <f t="shared" si="19"/>
        <v>0</v>
      </c>
      <c r="J149" s="299">
        <f t="shared" si="19"/>
        <v>0</v>
      </c>
      <c r="K149" s="299">
        <f t="shared" si="19"/>
        <v>0</v>
      </c>
      <c r="L149" s="299">
        <f t="shared" si="19"/>
        <v>0</v>
      </c>
      <c r="M149" s="299">
        <f t="shared" si="19"/>
        <v>0</v>
      </c>
      <c r="N149" s="299">
        <f t="shared" si="19"/>
        <v>0</v>
      </c>
      <c r="O149" s="299">
        <f t="shared" si="19"/>
        <v>0</v>
      </c>
      <c r="P149" s="299">
        <f t="shared" si="19"/>
        <v>0</v>
      </c>
      <c r="Q149" s="299">
        <f t="shared" si="19"/>
        <v>0</v>
      </c>
      <c r="R149" s="18"/>
      <c r="S149" s="4"/>
      <c r="T149" s="942"/>
      <c r="U149" s="942"/>
      <c r="V149" s="942"/>
      <c r="W149" s="942"/>
      <c r="X149" s="942"/>
      <c r="Y149" s="942"/>
      <c r="Z149" s="942"/>
      <c r="AA149" s="942"/>
      <c r="AB149" s="942"/>
      <c r="AC149" s="942"/>
      <c r="AD149" s="942"/>
      <c r="AE149" s="942"/>
      <c r="AF149" s="942"/>
      <c r="AG149" s="942"/>
      <c r="AH149" s="942"/>
      <c r="AI149" s="942"/>
      <c r="AJ149" s="942"/>
      <c r="AK149" s="942"/>
      <c r="AL149" s="942"/>
      <c r="AM149" s="942"/>
      <c r="AN149" s="942"/>
      <c r="AO149" s="942"/>
      <c r="AP149" s="942"/>
      <c r="AQ149" s="942"/>
      <c r="AR149" s="942"/>
      <c r="AS149" s="942"/>
      <c r="AT149" s="942"/>
      <c r="AU149" s="942"/>
      <c r="AV149" s="942"/>
      <c r="AW149" s="942"/>
    </row>
    <row r="150" spans="1:49" ht="13.5" hidden="1" customHeight="1" x14ac:dyDescent="0.15">
      <c r="A150" s="4"/>
      <c r="B150" s="44"/>
      <c r="C150" s="44"/>
      <c r="D150" s="298"/>
      <c r="E150" s="431">
        <f t="shared" si="15"/>
        <v>0</v>
      </c>
      <c r="F150" s="299"/>
      <c r="G150" s="299">
        <f t="shared" ref="G150:Q150" si="20">+F150</f>
        <v>0</v>
      </c>
      <c r="H150" s="299">
        <f t="shared" si="20"/>
        <v>0</v>
      </c>
      <c r="I150" s="299">
        <f t="shared" si="20"/>
        <v>0</v>
      </c>
      <c r="J150" s="299">
        <f t="shared" si="20"/>
        <v>0</v>
      </c>
      <c r="K150" s="299">
        <f t="shared" si="20"/>
        <v>0</v>
      </c>
      <c r="L150" s="299">
        <f t="shared" si="20"/>
        <v>0</v>
      </c>
      <c r="M150" s="299">
        <f t="shared" si="20"/>
        <v>0</v>
      </c>
      <c r="N150" s="299">
        <f t="shared" si="20"/>
        <v>0</v>
      </c>
      <c r="O150" s="299">
        <f t="shared" si="20"/>
        <v>0</v>
      </c>
      <c r="P150" s="299">
        <f t="shared" si="20"/>
        <v>0</v>
      </c>
      <c r="Q150" s="299">
        <f t="shared" si="20"/>
        <v>0</v>
      </c>
      <c r="R150" s="18"/>
      <c r="S150" s="4"/>
      <c r="T150" s="942"/>
      <c r="U150" s="942"/>
      <c r="V150" s="942"/>
      <c r="W150" s="942"/>
      <c r="X150" s="942"/>
      <c r="Y150" s="942"/>
      <c r="Z150" s="942"/>
      <c r="AA150" s="942"/>
      <c r="AB150" s="942"/>
      <c r="AC150" s="942"/>
      <c r="AD150" s="942"/>
      <c r="AE150" s="942"/>
      <c r="AF150" s="942"/>
      <c r="AG150" s="942"/>
      <c r="AH150" s="942"/>
      <c r="AI150" s="942"/>
      <c r="AJ150" s="942"/>
      <c r="AK150" s="942"/>
      <c r="AL150" s="942"/>
      <c r="AM150" s="942"/>
      <c r="AN150" s="942"/>
      <c r="AO150" s="942"/>
      <c r="AP150" s="942"/>
      <c r="AQ150" s="942"/>
      <c r="AR150" s="942"/>
      <c r="AS150" s="942"/>
      <c r="AT150" s="942"/>
      <c r="AU150" s="942"/>
      <c r="AV150" s="942"/>
      <c r="AW150" s="942"/>
    </row>
    <row r="151" spans="1:49" ht="13.5" hidden="1" customHeight="1" x14ac:dyDescent="0.15">
      <c r="A151" s="4"/>
      <c r="B151" s="44"/>
      <c r="C151" s="44"/>
      <c r="D151" s="298"/>
      <c r="E151" s="431">
        <f t="shared" si="15"/>
        <v>0</v>
      </c>
      <c r="F151" s="299"/>
      <c r="G151" s="299">
        <f t="shared" ref="G151:Q151" si="21">+F151</f>
        <v>0</v>
      </c>
      <c r="H151" s="299">
        <f t="shared" si="21"/>
        <v>0</v>
      </c>
      <c r="I151" s="299">
        <f t="shared" si="21"/>
        <v>0</v>
      </c>
      <c r="J151" s="299">
        <f t="shared" si="21"/>
        <v>0</v>
      </c>
      <c r="K151" s="299">
        <f t="shared" si="21"/>
        <v>0</v>
      </c>
      <c r="L151" s="299">
        <f t="shared" si="21"/>
        <v>0</v>
      </c>
      <c r="M151" s="299">
        <f t="shared" si="21"/>
        <v>0</v>
      </c>
      <c r="N151" s="299">
        <f t="shared" si="21"/>
        <v>0</v>
      </c>
      <c r="O151" s="299">
        <f t="shared" si="21"/>
        <v>0</v>
      </c>
      <c r="P151" s="299">
        <f t="shared" si="21"/>
        <v>0</v>
      </c>
      <c r="Q151" s="299">
        <f t="shared" si="21"/>
        <v>0</v>
      </c>
      <c r="R151" s="18"/>
      <c r="S151" s="4"/>
      <c r="T151" s="942"/>
      <c r="U151" s="942"/>
      <c r="V151" s="942"/>
      <c r="W151" s="942"/>
      <c r="X151" s="942"/>
      <c r="Y151" s="942"/>
      <c r="Z151" s="942"/>
      <c r="AA151" s="942"/>
      <c r="AB151" s="942"/>
      <c r="AC151" s="942"/>
      <c r="AD151" s="942"/>
      <c r="AE151" s="942"/>
      <c r="AF151" s="942"/>
      <c r="AG151" s="942"/>
      <c r="AH151" s="942"/>
      <c r="AI151" s="942"/>
      <c r="AJ151" s="942"/>
      <c r="AK151" s="942"/>
      <c r="AL151" s="942"/>
      <c r="AM151" s="942"/>
      <c r="AN151" s="942"/>
      <c r="AO151" s="942"/>
      <c r="AP151" s="942"/>
      <c r="AQ151" s="942"/>
      <c r="AR151" s="942"/>
      <c r="AS151" s="942"/>
      <c r="AT151" s="942"/>
      <c r="AU151" s="942"/>
      <c r="AV151" s="942"/>
      <c r="AW151" s="942"/>
    </row>
    <row r="152" spans="1:49" ht="13.5" hidden="1" customHeight="1" x14ac:dyDescent="0.15">
      <c r="A152" s="4"/>
      <c r="B152" s="44"/>
      <c r="C152" s="44"/>
      <c r="D152" s="298"/>
      <c r="E152" s="431">
        <f t="shared" si="15"/>
        <v>0</v>
      </c>
      <c r="F152" s="299"/>
      <c r="G152" s="299">
        <f t="shared" ref="G152:Q152" si="22">+F152</f>
        <v>0</v>
      </c>
      <c r="H152" s="299">
        <f t="shared" si="22"/>
        <v>0</v>
      </c>
      <c r="I152" s="299">
        <f t="shared" si="22"/>
        <v>0</v>
      </c>
      <c r="J152" s="299">
        <f t="shared" si="22"/>
        <v>0</v>
      </c>
      <c r="K152" s="299">
        <f t="shared" si="22"/>
        <v>0</v>
      </c>
      <c r="L152" s="299">
        <f t="shared" si="22"/>
        <v>0</v>
      </c>
      <c r="M152" s="299">
        <f t="shared" si="22"/>
        <v>0</v>
      </c>
      <c r="N152" s="299">
        <f t="shared" si="22"/>
        <v>0</v>
      </c>
      <c r="O152" s="299">
        <f t="shared" si="22"/>
        <v>0</v>
      </c>
      <c r="P152" s="299">
        <f t="shared" si="22"/>
        <v>0</v>
      </c>
      <c r="Q152" s="299">
        <f t="shared" si="22"/>
        <v>0</v>
      </c>
      <c r="R152" s="18"/>
      <c r="S152" s="4"/>
      <c r="T152" s="942"/>
      <c r="U152" s="942"/>
      <c r="V152" s="942"/>
      <c r="W152" s="942"/>
      <c r="X152" s="942"/>
      <c r="Y152" s="942"/>
      <c r="Z152" s="942"/>
      <c r="AA152" s="942"/>
      <c r="AB152" s="942"/>
      <c r="AC152" s="942"/>
      <c r="AD152" s="942"/>
      <c r="AE152" s="942"/>
      <c r="AF152" s="942"/>
      <c r="AG152" s="942"/>
      <c r="AH152" s="942"/>
      <c r="AI152" s="942"/>
      <c r="AJ152" s="942"/>
      <c r="AK152" s="942"/>
      <c r="AL152" s="942"/>
      <c r="AM152" s="942"/>
      <c r="AN152" s="942"/>
      <c r="AO152" s="942"/>
      <c r="AP152" s="942"/>
      <c r="AQ152" s="942"/>
      <c r="AR152" s="942"/>
      <c r="AS152" s="942"/>
      <c r="AT152" s="942"/>
      <c r="AU152" s="942"/>
      <c r="AV152" s="942"/>
      <c r="AW152" s="942"/>
    </row>
    <row r="153" spans="1:49" ht="13.5" hidden="1" customHeight="1" x14ac:dyDescent="0.15">
      <c r="A153" s="4"/>
      <c r="B153" s="44"/>
      <c r="C153" s="44"/>
      <c r="D153" s="298"/>
      <c r="E153" s="431">
        <f t="shared" si="15"/>
        <v>0</v>
      </c>
      <c r="F153" s="299"/>
      <c r="G153" s="299">
        <f t="shared" ref="G153:Q153" si="23">+F153</f>
        <v>0</v>
      </c>
      <c r="H153" s="299">
        <f t="shared" si="23"/>
        <v>0</v>
      </c>
      <c r="I153" s="299">
        <f t="shared" si="23"/>
        <v>0</v>
      </c>
      <c r="J153" s="299">
        <f t="shared" si="23"/>
        <v>0</v>
      </c>
      <c r="K153" s="299">
        <f t="shared" si="23"/>
        <v>0</v>
      </c>
      <c r="L153" s="299">
        <f t="shared" si="23"/>
        <v>0</v>
      </c>
      <c r="M153" s="299">
        <f t="shared" si="23"/>
        <v>0</v>
      </c>
      <c r="N153" s="299">
        <f t="shared" si="23"/>
        <v>0</v>
      </c>
      <c r="O153" s="299">
        <f t="shared" si="23"/>
        <v>0</v>
      </c>
      <c r="P153" s="299">
        <f t="shared" si="23"/>
        <v>0</v>
      </c>
      <c r="Q153" s="299">
        <f t="shared" si="23"/>
        <v>0</v>
      </c>
      <c r="R153" s="18"/>
      <c r="S153" s="4"/>
      <c r="T153" s="942"/>
      <c r="U153" s="942"/>
      <c r="V153" s="942"/>
      <c r="W153" s="942"/>
      <c r="X153" s="942"/>
      <c r="Y153" s="942"/>
      <c r="Z153" s="942"/>
      <c r="AA153" s="942"/>
      <c r="AB153" s="942"/>
      <c r="AC153" s="942"/>
      <c r="AD153" s="942"/>
      <c r="AE153" s="942"/>
      <c r="AF153" s="942"/>
      <c r="AG153" s="942"/>
      <c r="AH153" s="942"/>
      <c r="AI153" s="942"/>
      <c r="AJ153" s="942"/>
      <c r="AK153" s="942"/>
      <c r="AL153" s="942"/>
      <c r="AM153" s="942"/>
      <c r="AN153" s="942"/>
      <c r="AO153" s="942"/>
      <c r="AP153" s="942"/>
      <c r="AQ153" s="942"/>
      <c r="AR153" s="942"/>
      <c r="AS153" s="942"/>
      <c r="AT153" s="942"/>
      <c r="AU153" s="942"/>
      <c r="AV153" s="942"/>
      <c r="AW153" s="942"/>
    </row>
    <row r="154" spans="1:49" ht="13.5" hidden="1" customHeight="1" x14ac:dyDescent="0.15">
      <c r="A154" s="4"/>
      <c r="B154" s="44"/>
      <c r="C154" s="44"/>
      <c r="D154" s="298"/>
      <c r="E154" s="431">
        <f t="shared" si="15"/>
        <v>0</v>
      </c>
      <c r="F154" s="299"/>
      <c r="G154" s="299">
        <f t="shared" ref="G154:Q154" si="24">+F154</f>
        <v>0</v>
      </c>
      <c r="H154" s="299">
        <f t="shared" si="24"/>
        <v>0</v>
      </c>
      <c r="I154" s="299">
        <f t="shared" si="24"/>
        <v>0</v>
      </c>
      <c r="J154" s="299">
        <f t="shared" si="24"/>
        <v>0</v>
      </c>
      <c r="K154" s="299">
        <f t="shared" si="24"/>
        <v>0</v>
      </c>
      <c r="L154" s="299">
        <f t="shared" si="24"/>
        <v>0</v>
      </c>
      <c r="M154" s="299">
        <f t="shared" si="24"/>
        <v>0</v>
      </c>
      <c r="N154" s="299">
        <f t="shared" si="24"/>
        <v>0</v>
      </c>
      <c r="O154" s="299">
        <f t="shared" si="24"/>
        <v>0</v>
      </c>
      <c r="P154" s="299">
        <f t="shared" si="24"/>
        <v>0</v>
      </c>
      <c r="Q154" s="299">
        <f t="shared" si="24"/>
        <v>0</v>
      </c>
      <c r="R154" s="18"/>
      <c r="S154" s="4"/>
      <c r="T154" s="942"/>
      <c r="U154" s="942"/>
      <c r="V154" s="942"/>
      <c r="W154" s="942"/>
      <c r="X154" s="942"/>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c r="AV154" s="942"/>
      <c r="AW154" s="942"/>
    </row>
    <row r="155" spans="1:49" ht="13.5" hidden="1" customHeight="1" x14ac:dyDescent="0.15">
      <c r="A155" s="4"/>
      <c r="B155" s="44"/>
      <c r="C155" s="44"/>
      <c r="D155" s="298"/>
      <c r="E155" s="431">
        <f t="shared" si="15"/>
        <v>0</v>
      </c>
      <c r="F155" s="299"/>
      <c r="G155" s="299">
        <f t="shared" ref="G155:Q155" si="25">+F155</f>
        <v>0</v>
      </c>
      <c r="H155" s="299">
        <f t="shared" si="25"/>
        <v>0</v>
      </c>
      <c r="I155" s="299">
        <f t="shared" si="25"/>
        <v>0</v>
      </c>
      <c r="J155" s="299">
        <f t="shared" si="25"/>
        <v>0</v>
      </c>
      <c r="K155" s="299">
        <f t="shared" si="25"/>
        <v>0</v>
      </c>
      <c r="L155" s="299">
        <f t="shared" si="25"/>
        <v>0</v>
      </c>
      <c r="M155" s="299">
        <f t="shared" si="25"/>
        <v>0</v>
      </c>
      <c r="N155" s="299">
        <f t="shared" si="25"/>
        <v>0</v>
      </c>
      <c r="O155" s="299">
        <f t="shared" si="25"/>
        <v>0</v>
      </c>
      <c r="P155" s="299">
        <f t="shared" si="25"/>
        <v>0</v>
      </c>
      <c r="Q155" s="299">
        <f t="shared" si="25"/>
        <v>0</v>
      </c>
      <c r="R155" s="18"/>
      <c r="S155" s="4"/>
      <c r="T155" s="942"/>
      <c r="U155" s="942"/>
      <c r="V155" s="942"/>
      <c r="W155" s="942"/>
      <c r="X155" s="942"/>
      <c r="Y155" s="942"/>
      <c r="Z155" s="942"/>
      <c r="AA155" s="942"/>
      <c r="AB155" s="942"/>
      <c r="AC155" s="942"/>
      <c r="AD155" s="942"/>
      <c r="AE155" s="942"/>
      <c r="AF155" s="942"/>
      <c r="AG155" s="942"/>
      <c r="AH155" s="942"/>
      <c r="AI155" s="942"/>
      <c r="AJ155" s="942"/>
      <c r="AK155" s="942"/>
      <c r="AL155" s="942"/>
      <c r="AM155" s="942"/>
      <c r="AN155" s="942"/>
      <c r="AO155" s="942"/>
      <c r="AP155" s="942"/>
      <c r="AQ155" s="942"/>
      <c r="AR155" s="942"/>
      <c r="AS155" s="942"/>
      <c r="AT155" s="942"/>
      <c r="AU155" s="942"/>
      <c r="AV155" s="942"/>
      <c r="AW155" s="942"/>
    </row>
    <row r="156" spans="1:49" ht="13.5" hidden="1" customHeight="1" x14ac:dyDescent="0.15">
      <c r="A156" s="4"/>
      <c r="B156" s="44"/>
      <c r="C156" s="44"/>
      <c r="D156" s="298"/>
      <c r="E156" s="431">
        <f t="shared" si="15"/>
        <v>0</v>
      </c>
      <c r="F156" s="299"/>
      <c r="G156" s="299">
        <f t="shared" ref="G156:Q156" si="26">+F156</f>
        <v>0</v>
      </c>
      <c r="H156" s="299">
        <f t="shared" si="26"/>
        <v>0</v>
      </c>
      <c r="I156" s="299">
        <f t="shared" si="26"/>
        <v>0</v>
      </c>
      <c r="J156" s="299">
        <f t="shared" si="26"/>
        <v>0</v>
      </c>
      <c r="K156" s="299">
        <f t="shared" si="26"/>
        <v>0</v>
      </c>
      <c r="L156" s="299">
        <f t="shared" si="26"/>
        <v>0</v>
      </c>
      <c r="M156" s="299">
        <f t="shared" si="26"/>
        <v>0</v>
      </c>
      <c r="N156" s="299">
        <f t="shared" si="26"/>
        <v>0</v>
      </c>
      <c r="O156" s="299">
        <f t="shared" si="26"/>
        <v>0</v>
      </c>
      <c r="P156" s="299">
        <f t="shared" si="26"/>
        <v>0</v>
      </c>
      <c r="Q156" s="299">
        <f t="shared" si="26"/>
        <v>0</v>
      </c>
      <c r="R156" s="18"/>
      <c r="S156" s="4"/>
      <c r="T156" s="942"/>
      <c r="U156" s="942"/>
      <c r="V156" s="942"/>
      <c r="W156" s="942"/>
      <c r="X156" s="942"/>
      <c r="Y156" s="942"/>
      <c r="Z156" s="942"/>
      <c r="AA156" s="942"/>
      <c r="AB156" s="942"/>
      <c r="AC156" s="942"/>
      <c r="AD156" s="942"/>
      <c r="AE156" s="942"/>
      <c r="AF156" s="942"/>
      <c r="AG156" s="942"/>
      <c r="AH156" s="942"/>
      <c r="AI156" s="942"/>
      <c r="AJ156" s="942"/>
      <c r="AK156" s="942"/>
      <c r="AL156" s="942"/>
      <c r="AM156" s="942"/>
      <c r="AN156" s="942"/>
      <c r="AO156" s="942"/>
      <c r="AP156" s="942"/>
      <c r="AQ156" s="942"/>
      <c r="AR156" s="942"/>
      <c r="AS156" s="942"/>
      <c r="AT156" s="942"/>
      <c r="AU156" s="942"/>
      <c r="AV156" s="942"/>
      <c r="AW156" s="942"/>
    </row>
    <row r="157" spans="1:49" ht="5" customHeight="1" x14ac:dyDescent="0.15">
      <c r="A157" s="4"/>
      <c r="B157" s="44"/>
      <c r="C157" s="44"/>
      <c r="D157" s="800"/>
      <c r="E157" s="76"/>
      <c r="F157" s="46"/>
      <c r="G157" s="47"/>
      <c r="H157" s="50"/>
      <c r="I157" s="44"/>
      <c r="J157" s="44"/>
      <c r="K157" s="44"/>
      <c r="L157" s="44"/>
      <c r="M157" s="56"/>
      <c r="N157" s="56"/>
      <c r="O157" s="44"/>
      <c r="P157" s="44"/>
      <c r="Q157" s="44"/>
      <c r="R157" s="18"/>
      <c r="S157" s="4"/>
      <c r="T157" s="942"/>
      <c r="U157" s="942"/>
      <c r="V157" s="942"/>
      <c r="W157" s="942"/>
      <c r="X157" s="942"/>
      <c r="Y157" s="942"/>
      <c r="Z157" s="942"/>
      <c r="AA157" s="942"/>
      <c r="AB157" s="942"/>
      <c r="AC157" s="942"/>
      <c r="AD157" s="942"/>
      <c r="AE157" s="942"/>
      <c r="AF157" s="942"/>
      <c r="AG157" s="942"/>
      <c r="AH157" s="942"/>
      <c r="AI157" s="942"/>
      <c r="AJ157" s="942"/>
      <c r="AK157" s="942"/>
      <c r="AL157" s="942"/>
      <c r="AM157" s="942"/>
      <c r="AN157" s="942"/>
      <c r="AO157" s="942"/>
      <c r="AP157" s="942"/>
      <c r="AQ157" s="942"/>
      <c r="AR157" s="942"/>
      <c r="AS157" s="942"/>
      <c r="AT157" s="942"/>
      <c r="AU157" s="942"/>
      <c r="AV157" s="942"/>
      <c r="AW157" s="942"/>
    </row>
    <row r="158" spans="1:49" ht="13.5" customHeight="1" thickBot="1" x14ac:dyDescent="0.2">
      <c r="A158" s="4"/>
      <c r="B158" s="44"/>
      <c r="C158" s="44"/>
      <c r="D158" s="61"/>
      <c r="E158" s="86"/>
      <c r="F158" s="51" t="str">
        <f>F21</f>
        <v>ENE</v>
      </c>
      <c r="G158" s="51" t="str">
        <f>G21</f>
        <v>FEB</v>
      </c>
      <c r="H158" s="51" t="str">
        <f>H21</f>
        <v>MAR</v>
      </c>
      <c r="I158" s="51" t="str">
        <f>I21</f>
        <v>ABR</v>
      </c>
      <c r="J158" s="51" t="str">
        <f>J21</f>
        <v>MAY</v>
      </c>
      <c r="K158" s="51" t="str">
        <f>K21</f>
        <v>JUN</v>
      </c>
      <c r="L158" s="51" t="str">
        <f>L21</f>
        <v>JUL</v>
      </c>
      <c r="M158" s="51" t="str">
        <f>M21</f>
        <v>AGO</v>
      </c>
      <c r="N158" s="51" t="str">
        <f>N21</f>
        <v>SEPT</v>
      </c>
      <c r="O158" s="51" t="str">
        <f>O21</f>
        <v>OCT</v>
      </c>
      <c r="P158" s="51" t="str">
        <f>P21</f>
        <v>NOV</v>
      </c>
      <c r="Q158" s="51" t="str">
        <f>Q21</f>
        <v xml:space="preserve"> DIC</v>
      </c>
      <c r="R158" s="18"/>
      <c r="S158" s="4"/>
      <c r="T158" s="942"/>
      <c r="U158" s="942"/>
      <c r="V158" s="942"/>
      <c r="W158" s="942"/>
      <c r="X158" s="942"/>
      <c r="Y158" s="942"/>
      <c r="Z158" s="942"/>
      <c r="AA158" s="942"/>
      <c r="AB158" s="942"/>
      <c r="AC158" s="942"/>
      <c r="AD158" s="942"/>
      <c r="AE158" s="942"/>
      <c r="AF158" s="942"/>
      <c r="AG158" s="942"/>
      <c r="AH158" s="942"/>
      <c r="AI158" s="942"/>
      <c r="AJ158" s="942"/>
      <c r="AK158" s="942"/>
      <c r="AL158" s="942"/>
      <c r="AM158" s="942"/>
      <c r="AN158" s="942"/>
      <c r="AO158" s="942"/>
      <c r="AP158" s="942"/>
      <c r="AQ158" s="942"/>
      <c r="AR158" s="942"/>
      <c r="AS158" s="942"/>
      <c r="AT158" s="942"/>
      <c r="AU158" s="942"/>
      <c r="AV158" s="942"/>
      <c r="AW158" s="942"/>
    </row>
    <row r="159" spans="1:49" ht="17" customHeight="1" thickBot="1" x14ac:dyDescent="0.2">
      <c r="A159" s="4"/>
      <c r="B159" s="44"/>
      <c r="C159" s="79" t="s">
        <v>1567</v>
      </c>
      <c r="D159" s="2361" t="s">
        <v>1568</v>
      </c>
      <c r="E159" s="2362"/>
      <c r="F159" s="80">
        <f>SUM(F161:F167)</f>
        <v>0</v>
      </c>
      <c r="G159" s="80">
        <f t="shared" ref="G159:Q159" si="27">SUM(G161:G167)</f>
        <v>0</v>
      </c>
      <c r="H159" s="80">
        <f t="shared" si="27"/>
        <v>0</v>
      </c>
      <c r="I159" s="80">
        <f t="shared" si="27"/>
        <v>0</v>
      </c>
      <c r="J159" s="80">
        <f t="shared" si="27"/>
        <v>0</v>
      </c>
      <c r="K159" s="80">
        <f t="shared" si="27"/>
        <v>0</v>
      </c>
      <c r="L159" s="80">
        <f t="shared" si="27"/>
        <v>0</v>
      </c>
      <c r="M159" s="80">
        <f t="shared" si="27"/>
        <v>0</v>
      </c>
      <c r="N159" s="80">
        <f t="shared" si="27"/>
        <v>0</v>
      </c>
      <c r="O159" s="80">
        <f t="shared" si="27"/>
        <v>0</v>
      </c>
      <c r="P159" s="80">
        <f t="shared" si="27"/>
        <v>0</v>
      </c>
      <c r="Q159" s="81">
        <f t="shared" si="27"/>
        <v>0</v>
      </c>
      <c r="R159" s="18"/>
      <c r="S159" s="4"/>
      <c r="T159" s="942"/>
      <c r="U159" s="942"/>
      <c r="V159" s="942"/>
      <c r="W159" s="942"/>
      <c r="X159" s="942"/>
      <c r="Y159" s="942"/>
      <c r="Z159" s="942"/>
      <c r="AA159" s="942"/>
      <c r="AB159" s="942"/>
      <c r="AC159" s="942"/>
      <c r="AD159" s="942"/>
      <c r="AE159" s="942"/>
      <c r="AF159" s="942"/>
      <c r="AG159" s="942"/>
      <c r="AH159" s="942"/>
      <c r="AI159" s="942"/>
      <c r="AJ159" s="942"/>
      <c r="AK159" s="942"/>
      <c r="AL159" s="942"/>
      <c r="AM159" s="942"/>
      <c r="AN159" s="942"/>
      <c r="AO159" s="942"/>
      <c r="AP159" s="942"/>
      <c r="AQ159" s="942"/>
      <c r="AR159" s="942"/>
      <c r="AS159" s="942"/>
      <c r="AT159" s="942"/>
      <c r="AU159" s="942"/>
      <c r="AV159" s="942"/>
      <c r="AW159" s="942"/>
    </row>
    <row r="160" spans="1:49" ht="13.5" customHeight="1" x14ac:dyDescent="0.15">
      <c r="A160" s="4"/>
      <c r="B160" s="44"/>
      <c r="C160" s="44"/>
      <c r="D160" s="46" t="s">
        <v>1527</v>
      </c>
      <c r="E160" s="1445">
        <f>SUM(F159:Q159)/12</f>
        <v>0</v>
      </c>
      <c r="F160" s="46" t="s">
        <v>1569</v>
      </c>
      <c r="G160" s="44"/>
      <c r="H160" s="44"/>
      <c r="I160" s="44"/>
      <c r="J160" s="44"/>
      <c r="K160" s="44"/>
      <c r="L160" s="44"/>
      <c r="M160" s="44"/>
      <c r="N160" s="44"/>
      <c r="O160" s="44"/>
      <c r="P160" s="44"/>
      <c r="Q160" s="18"/>
      <c r="R160" s="18"/>
      <c r="S160" s="4"/>
      <c r="T160" s="942"/>
      <c r="U160" s="942"/>
      <c r="V160" s="942"/>
      <c r="W160" s="942"/>
      <c r="X160" s="942"/>
      <c r="Y160" s="942"/>
      <c r="Z160" s="942"/>
      <c r="AA160" s="942"/>
      <c r="AB160" s="942"/>
      <c r="AC160" s="942"/>
      <c r="AD160" s="942"/>
      <c r="AE160" s="942"/>
      <c r="AF160" s="942"/>
      <c r="AG160" s="942"/>
      <c r="AH160" s="942"/>
      <c r="AI160" s="942"/>
      <c r="AJ160" s="942"/>
      <c r="AK160" s="942"/>
      <c r="AL160" s="942"/>
      <c r="AM160" s="942"/>
      <c r="AN160" s="942"/>
      <c r="AO160" s="942"/>
      <c r="AP160" s="942"/>
      <c r="AQ160" s="942"/>
      <c r="AR160" s="942"/>
      <c r="AS160" s="942"/>
      <c r="AT160" s="942"/>
      <c r="AU160" s="942"/>
      <c r="AV160" s="942"/>
      <c r="AW160" s="942"/>
    </row>
    <row r="161" spans="1:49" ht="13.5" customHeight="1" x14ac:dyDescent="0.15">
      <c r="A161" s="4"/>
      <c r="B161" s="44"/>
      <c r="C161" s="44"/>
      <c r="D161" s="298"/>
      <c r="E161" s="1445">
        <f>SUM(F161:Q161)/12</f>
        <v>0</v>
      </c>
      <c r="F161" s="313" t="s">
        <v>1784</v>
      </c>
      <c r="G161" s="313"/>
      <c r="H161" s="313"/>
      <c r="I161" s="313"/>
      <c r="J161" s="313"/>
      <c r="K161" s="313"/>
      <c r="L161" s="313"/>
      <c r="M161" s="313"/>
      <c r="N161" s="313"/>
      <c r="O161" s="313"/>
      <c r="P161" s="313"/>
      <c r="Q161" s="313"/>
      <c r="R161" s="18"/>
      <c r="S161" s="4"/>
      <c r="T161" s="942"/>
      <c r="U161" s="942"/>
      <c r="V161" s="942"/>
      <c r="W161" s="942"/>
      <c r="X161" s="942"/>
      <c r="Y161" s="942"/>
      <c r="Z161" s="942"/>
      <c r="AA161" s="942"/>
      <c r="AB161" s="942"/>
      <c r="AC161" s="942"/>
      <c r="AD161" s="942"/>
      <c r="AE161" s="942"/>
      <c r="AF161" s="942"/>
      <c r="AG161" s="942"/>
      <c r="AH161" s="942"/>
      <c r="AI161" s="942"/>
      <c r="AJ161" s="942"/>
      <c r="AK161" s="942"/>
      <c r="AL161" s="942"/>
      <c r="AM161" s="942"/>
      <c r="AN161" s="942"/>
      <c r="AO161" s="942"/>
      <c r="AP161" s="942"/>
      <c r="AQ161" s="942"/>
      <c r="AR161" s="942"/>
      <c r="AS161" s="942"/>
      <c r="AT161" s="942"/>
      <c r="AU161" s="942"/>
      <c r="AV161" s="942"/>
      <c r="AW161" s="942"/>
    </row>
    <row r="162" spans="1:49" ht="13.5" customHeight="1" x14ac:dyDescent="0.15">
      <c r="A162" s="4"/>
      <c r="B162" s="44"/>
      <c r="C162" s="44"/>
      <c r="D162" s="298"/>
      <c r="E162" s="1445">
        <f t="shared" ref="E162:E167" si="28">SUM(F162:Q162)/12</f>
        <v>0</v>
      </c>
      <c r="F162" s="313"/>
      <c r="G162" s="313"/>
      <c r="H162" s="313"/>
      <c r="I162" s="313"/>
      <c r="J162" s="313"/>
      <c r="K162" s="313"/>
      <c r="L162" s="313"/>
      <c r="M162" s="313"/>
      <c r="N162" s="313"/>
      <c r="O162" s="313"/>
      <c r="P162" s="313"/>
      <c r="Q162" s="313"/>
      <c r="R162" s="18"/>
      <c r="S162" s="4"/>
      <c r="T162" s="942"/>
      <c r="U162" s="942"/>
      <c r="V162" s="942"/>
      <c r="W162" s="942"/>
      <c r="X162" s="942"/>
      <c r="Y162" s="942"/>
      <c r="Z162" s="942"/>
      <c r="AA162" s="942"/>
      <c r="AB162" s="942"/>
      <c r="AC162" s="942"/>
      <c r="AD162" s="942"/>
      <c r="AE162" s="942"/>
      <c r="AF162" s="942"/>
      <c r="AG162" s="942"/>
      <c r="AH162" s="942"/>
      <c r="AI162" s="942"/>
      <c r="AJ162" s="942"/>
      <c r="AK162" s="942"/>
      <c r="AL162" s="942"/>
      <c r="AM162" s="942"/>
      <c r="AN162" s="942"/>
      <c r="AO162" s="942"/>
      <c r="AP162" s="942"/>
      <c r="AQ162" s="942"/>
      <c r="AR162" s="942"/>
      <c r="AS162" s="942"/>
      <c r="AT162" s="942"/>
      <c r="AU162" s="942"/>
      <c r="AV162" s="942"/>
      <c r="AW162" s="942"/>
    </row>
    <row r="163" spans="1:49" ht="13.5" hidden="1" customHeight="1" x14ac:dyDescent="0.15">
      <c r="A163" s="4"/>
      <c r="B163" s="44"/>
      <c r="C163" s="44"/>
      <c r="D163" s="298"/>
      <c r="E163" s="1445">
        <f t="shared" si="28"/>
        <v>0</v>
      </c>
      <c r="F163" s="313"/>
      <c r="G163" s="313">
        <f t="shared" ref="G163:Q163" si="29">+F163</f>
        <v>0</v>
      </c>
      <c r="H163" s="313">
        <f t="shared" si="29"/>
        <v>0</v>
      </c>
      <c r="I163" s="313">
        <f t="shared" si="29"/>
        <v>0</v>
      </c>
      <c r="J163" s="313">
        <f t="shared" si="29"/>
        <v>0</v>
      </c>
      <c r="K163" s="313">
        <f t="shared" si="29"/>
        <v>0</v>
      </c>
      <c r="L163" s="313">
        <f t="shared" si="29"/>
        <v>0</v>
      </c>
      <c r="M163" s="313">
        <f t="shared" si="29"/>
        <v>0</v>
      </c>
      <c r="N163" s="313">
        <f t="shared" si="29"/>
        <v>0</v>
      </c>
      <c r="O163" s="313">
        <f t="shared" si="29"/>
        <v>0</v>
      </c>
      <c r="P163" s="313">
        <f t="shared" si="29"/>
        <v>0</v>
      </c>
      <c r="Q163" s="313">
        <f t="shared" si="29"/>
        <v>0</v>
      </c>
      <c r="R163" s="18"/>
      <c r="S163" s="4"/>
      <c r="T163" s="942"/>
      <c r="U163" s="942"/>
      <c r="V163" s="942"/>
      <c r="W163" s="942"/>
      <c r="X163" s="942"/>
      <c r="Y163" s="942"/>
      <c r="Z163" s="942"/>
      <c r="AA163" s="942"/>
      <c r="AB163" s="942"/>
      <c r="AC163" s="942"/>
      <c r="AD163" s="942"/>
      <c r="AE163" s="942"/>
      <c r="AF163" s="942"/>
      <c r="AG163" s="942"/>
      <c r="AH163" s="942"/>
      <c r="AI163" s="942"/>
      <c r="AJ163" s="942"/>
      <c r="AK163" s="942"/>
      <c r="AL163" s="942"/>
      <c r="AM163" s="942"/>
      <c r="AN163" s="942"/>
      <c r="AO163" s="942"/>
      <c r="AP163" s="942"/>
      <c r="AQ163" s="942"/>
      <c r="AR163" s="942"/>
      <c r="AS163" s="942"/>
      <c r="AT163" s="942"/>
      <c r="AU163" s="942"/>
      <c r="AV163" s="942"/>
      <c r="AW163" s="942"/>
    </row>
    <row r="164" spans="1:49" ht="13.5" hidden="1" customHeight="1" x14ac:dyDescent="0.15">
      <c r="A164" s="4"/>
      <c r="B164" s="44"/>
      <c r="C164" s="44"/>
      <c r="D164" s="298"/>
      <c r="E164" s="1445">
        <f t="shared" si="28"/>
        <v>0</v>
      </c>
      <c r="F164" s="313"/>
      <c r="G164" s="313">
        <f t="shared" ref="G164:Q164" si="30">+F164</f>
        <v>0</v>
      </c>
      <c r="H164" s="313">
        <f t="shared" si="30"/>
        <v>0</v>
      </c>
      <c r="I164" s="313">
        <f t="shared" si="30"/>
        <v>0</v>
      </c>
      <c r="J164" s="313">
        <f t="shared" si="30"/>
        <v>0</v>
      </c>
      <c r="K164" s="313">
        <f t="shared" si="30"/>
        <v>0</v>
      </c>
      <c r="L164" s="313">
        <f t="shared" si="30"/>
        <v>0</v>
      </c>
      <c r="M164" s="313">
        <f t="shared" si="30"/>
        <v>0</v>
      </c>
      <c r="N164" s="313">
        <f t="shared" si="30"/>
        <v>0</v>
      </c>
      <c r="O164" s="313">
        <f t="shared" si="30"/>
        <v>0</v>
      </c>
      <c r="P164" s="313">
        <f t="shared" si="30"/>
        <v>0</v>
      </c>
      <c r="Q164" s="313">
        <f t="shared" si="30"/>
        <v>0</v>
      </c>
      <c r="R164" s="18"/>
      <c r="S164" s="4"/>
      <c r="T164" s="942"/>
      <c r="U164" s="942"/>
      <c r="V164" s="942"/>
      <c r="W164" s="942"/>
      <c r="X164" s="942"/>
      <c r="Y164" s="942"/>
      <c r="Z164" s="942"/>
      <c r="AA164" s="942"/>
      <c r="AB164" s="942"/>
      <c r="AC164" s="942"/>
      <c r="AD164" s="942"/>
      <c r="AE164" s="942"/>
      <c r="AF164" s="942"/>
      <c r="AG164" s="942"/>
      <c r="AH164" s="942"/>
      <c r="AI164" s="942"/>
      <c r="AJ164" s="942"/>
      <c r="AK164" s="942"/>
      <c r="AL164" s="942"/>
      <c r="AM164" s="942"/>
      <c r="AN164" s="942"/>
      <c r="AO164" s="942"/>
      <c r="AP164" s="942"/>
      <c r="AQ164" s="942"/>
      <c r="AR164" s="942"/>
      <c r="AS164" s="942"/>
      <c r="AT164" s="942"/>
      <c r="AU164" s="942"/>
      <c r="AV164" s="942"/>
      <c r="AW164" s="942"/>
    </row>
    <row r="165" spans="1:49" ht="13.5" hidden="1" customHeight="1" x14ac:dyDescent="0.15">
      <c r="A165" s="4"/>
      <c r="B165" s="44"/>
      <c r="C165" s="44"/>
      <c r="D165" s="298"/>
      <c r="E165" s="1445">
        <f t="shared" si="28"/>
        <v>0</v>
      </c>
      <c r="F165" s="313"/>
      <c r="G165" s="313">
        <f t="shared" ref="G165:Q165" si="31">+F165</f>
        <v>0</v>
      </c>
      <c r="H165" s="313">
        <f t="shared" si="31"/>
        <v>0</v>
      </c>
      <c r="I165" s="313">
        <f t="shared" si="31"/>
        <v>0</v>
      </c>
      <c r="J165" s="313">
        <f t="shared" si="31"/>
        <v>0</v>
      </c>
      <c r="K165" s="313">
        <f t="shared" si="31"/>
        <v>0</v>
      </c>
      <c r="L165" s="313">
        <f t="shared" si="31"/>
        <v>0</v>
      </c>
      <c r="M165" s="313">
        <f t="shared" si="31"/>
        <v>0</v>
      </c>
      <c r="N165" s="313">
        <f t="shared" si="31"/>
        <v>0</v>
      </c>
      <c r="O165" s="313">
        <f t="shared" si="31"/>
        <v>0</v>
      </c>
      <c r="P165" s="313">
        <f t="shared" si="31"/>
        <v>0</v>
      </c>
      <c r="Q165" s="313">
        <f t="shared" si="31"/>
        <v>0</v>
      </c>
      <c r="R165" s="18"/>
      <c r="S165" s="4"/>
      <c r="T165" s="942"/>
      <c r="U165" s="942"/>
      <c r="V165" s="942"/>
      <c r="W165" s="942"/>
      <c r="X165" s="942"/>
      <c r="Y165" s="942"/>
      <c r="Z165" s="942"/>
      <c r="AA165" s="942"/>
      <c r="AB165" s="942"/>
      <c r="AC165" s="942"/>
      <c r="AD165" s="942"/>
      <c r="AE165" s="942"/>
      <c r="AF165" s="942"/>
      <c r="AG165" s="942"/>
      <c r="AH165" s="942"/>
      <c r="AI165" s="942"/>
      <c r="AJ165" s="942"/>
      <c r="AK165" s="942"/>
      <c r="AL165" s="942"/>
      <c r="AM165" s="942"/>
      <c r="AN165" s="942"/>
      <c r="AO165" s="942"/>
      <c r="AP165" s="942"/>
      <c r="AQ165" s="942"/>
      <c r="AR165" s="942"/>
      <c r="AS165" s="942"/>
      <c r="AT165" s="942"/>
      <c r="AU165" s="942"/>
      <c r="AV165" s="942"/>
      <c r="AW165" s="942"/>
    </row>
    <row r="166" spans="1:49" ht="13.5" hidden="1" customHeight="1" x14ac:dyDescent="0.15">
      <c r="A166" s="4"/>
      <c r="B166" s="44"/>
      <c r="C166" s="44"/>
      <c r="D166" s="298"/>
      <c r="E166" s="1445">
        <f t="shared" si="28"/>
        <v>0</v>
      </c>
      <c r="F166" s="313"/>
      <c r="G166" s="313">
        <f t="shared" ref="G166:Q166" si="32">+F166</f>
        <v>0</v>
      </c>
      <c r="H166" s="313">
        <f t="shared" si="32"/>
        <v>0</v>
      </c>
      <c r="I166" s="313">
        <f t="shared" si="32"/>
        <v>0</v>
      </c>
      <c r="J166" s="313">
        <f t="shared" si="32"/>
        <v>0</v>
      </c>
      <c r="K166" s="313">
        <f t="shared" si="32"/>
        <v>0</v>
      </c>
      <c r="L166" s="313">
        <f t="shared" si="32"/>
        <v>0</v>
      </c>
      <c r="M166" s="313">
        <f t="shared" si="32"/>
        <v>0</v>
      </c>
      <c r="N166" s="313">
        <f t="shared" si="32"/>
        <v>0</v>
      </c>
      <c r="O166" s="313">
        <f t="shared" si="32"/>
        <v>0</v>
      </c>
      <c r="P166" s="313">
        <f t="shared" si="32"/>
        <v>0</v>
      </c>
      <c r="Q166" s="313">
        <f t="shared" si="32"/>
        <v>0</v>
      </c>
      <c r="R166" s="18"/>
      <c r="S166" s="4"/>
      <c r="T166" s="942"/>
      <c r="U166" s="942"/>
      <c r="V166" s="942"/>
      <c r="W166" s="942"/>
      <c r="X166" s="942"/>
      <c r="Y166" s="942"/>
      <c r="Z166" s="942"/>
      <c r="AA166" s="942"/>
      <c r="AB166" s="942"/>
      <c r="AC166" s="942"/>
      <c r="AD166" s="942"/>
      <c r="AE166" s="942"/>
      <c r="AF166" s="942"/>
      <c r="AG166" s="942"/>
      <c r="AH166" s="942"/>
      <c r="AI166" s="942"/>
      <c r="AJ166" s="942"/>
      <c r="AK166" s="942"/>
      <c r="AL166" s="942"/>
      <c r="AM166" s="942"/>
      <c r="AN166" s="942"/>
      <c r="AO166" s="942"/>
      <c r="AP166" s="942"/>
      <c r="AQ166" s="942"/>
      <c r="AR166" s="942"/>
      <c r="AS166" s="942"/>
      <c r="AT166" s="942"/>
      <c r="AU166" s="942"/>
      <c r="AV166" s="942"/>
      <c r="AW166" s="942"/>
    </row>
    <row r="167" spans="1:49" ht="13.5" hidden="1" customHeight="1" x14ac:dyDescent="0.15">
      <c r="A167" s="4"/>
      <c r="B167" s="44"/>
      <c r="C167" s="44"/>
      <c r="D167" s="298"/>
      <c r="E167" s="1445">
        <f t="shared" si="28"/>
        <v>0</v>
      </c>
      <c r="F167" s="313"/>
      <c r="G167" s="313">
        <f t="shared" ref="G167:Q167" si="33">+F167</f>
        <v>0</v>
      </c>
      <c r="H167" s="313">
        <f t="shared" si="33"/>
        <v>0</v>
      </c>
      <c r="I167" s="313">
        <f t="shared" si="33"/>
        <v>0</v>
      </c>
      <c r="J167" s="313">
        <f t="shared" si="33"/>
        <v>0</v>
      </c>
      <c r="K167" s="313">
        <f t="shared" si="33"/>
        <v>0</v>
      </c>
      <c r="L167" s="313">
        <f t="shared" si="33"/>
        <v>0</v>
      </c>
      <c r="M167" s="313">
        <f t="shared" si="33"/>
        <v>0</v>
      </c>
      <c r="N167" s="313">
        <f t="shared" si="33"/>
        <v>0</v>
      </c>
      <c r="O167" s="313">
        <f t="shared" si="33"/>
        <v>0</v>
      </c>
      <c r="P167" s="313">
        <f t="shared" si="33"/>
        <v>0</v>
      </c>
      <c r="Q167" s="313">
        <f t="shared" si="33"/>
        <v>0</v>
      </c>
      <c r="R167" s="18"/>
      <c r="S167" s="4"/>
      <c r="T167" s="942"/>
      <c r="U167" s="942"/>
      <c r="V167" s="942"/>
      <c r="W167" s="942"/>
      <c r="X167" s="942"/>
      <c r="Y167" s="942"/>
      <c r="Z167" s="942"/>
      <c r="AA167" s="942"/>
      <c r="AB167" s="942"/>
      <c r="AC167" s="942"/>
      <c r="AD167" s="942"/>
      <c r="AE167" s="942"/>
      <c r="AF167" s="942"/>
      <c r="AG167" s="942"/>
      <c r="AH167" s="942"/>
      <c r="AI167" s="942"/>
      <c r="AJ167" s="942"/>
      <c r="AK167" s="942"/>
      <c r="AL167" s="942"/>
      <c r="AM167" s="942"/>
      <c r="AN167" s="942"/>
      <c r="AO167" s="942"/>
      <c r="AP167" s="942"/>
      <c r="AQ167" s="942"/>
      <c r="AR167" s="942"/>
      <c r="AS167" s="942"/>
      <c r="AT167" s="942"/>
      <c r="AU167" s="942"/>
      <c r="AV167" s="942"/>
      <c r="AW167" s="942"/>
    </row>
    <row r="168" spans="1:49" ht="20" customHeight="1" thickBot="1" x14ac:dyDescent="0.2">
      <c r="A168" s="4"/>
      <c r="B168" s="44"/>
      <c r="C168" s="44"/>
      <c r="D168" s="44"/>
      <c r="E168" s="44"/>
      <c r="F168" s="44"/>
      <c r="G168" s="44"/>
      <c r="H168" s="44"/>
      <c r="I168" s="44"/>
      <c r="J168" s="44"/>
      <c r="K168" s="44"/>
      <c r="L168" s="44"/>
      <c r="M168" s="44"/>
      <c r="N168" s="44"/>
      <c r="O168" s="44"/>
      <c r="P168" s="44"/>
      <c r="Q168" s="18"/>
      <c r="R168" s="18"/>
      <c r="S168" s="4"/>
      <c r="T168" s="942"/>
      <c r="U168" s="942"/>
      <c r="V168" s="942"/>
      <c r="W168" s="942"/>
      <c r="X168" s="942"/>
      <c r="Y168" s="942"/>
      <c r="Z168" s="942"/>
      <c r="AA168" s="942"/>
      <c r="AB168" s="942"/>
      <c r="AC168" s="942"/>
      <c r="AD168" s="942"/>
      <c r="AE168" s="942"/>
      <c r="AF168" s="942"/>
      <c r="AG168" s="942"/>
      <c r="AH168" s="942"/>
      <c r="AI168" s="942"/>
      <c r="AJ168" s="942"/>
      <c r="AK168" s="942"/>
      <c r="AL168" s="942"/>
      <c r="AM168" s="942"/>
      <c r="AN168" s="942"/>
      <c r="AO168" s="942"/>
      <c r="AP168" s="942"/>
      <c r="AQ168" s="942"/>
      <c r="AR168" s="942"/>
      <c r="AS168" s="942"/>
      <c r="AT168" s="942"/>
      <c r="AU168" s="942"/>
      <c r="AV168" s="942"/>
      <c r="AW168" s="942"/>
    </row>
    <row r="169" spans="1:49" ht="19.5" customHeight="1" thickBot="1" x14ac:dyDescent="0.25">
      <c r="A169" s="4"/>
      <c r="B169" s="44"/>
      <c r="C169" s="19">
        <v>3</v>
      </c>
      <c r="D169" s="2376" t="s">
        <v>1756</v>
      </c>
      <c r="E169" s="2377"/>
      <c r="F169" s="2378"/>
      <c r="G169" s="77"/>
      <c r="H169" s="44"/>
      <c r="I169" s="44"/>
      <c r="J169" s="44"/>
      <c r="K169" s="44"/>
      <c r="L169" s="44"/>
      <c r="M169" s="44"/>
      <c r="N169" s="44"/>
      <c r="O169" s="44"/>
      <c r="P169" s="44"/>
      <c r="Q169" s="18"/>
      <c r="R169" s="18"/>
      <c r="S169" s="4"/>
      <c r="T169" s="942"/>
      <c r="U169" s="942"/>
      <c r="V169" s="942"/>
      <c r="W169" s="942"/>
      <c r="X169" s="942"/>
      <c r="Y169" s="942"/>
      <c r="Z169" s="942"/>
      <c r="AA169" s="942"/>
      <c r="AB169" s="942"/>
      <c r="AC169" s="942"/>
      <c r="AD169" s="942"/>
      <c r="AE169" s="942"/>
      <c r="AF169" s="942"/>
      <c r="AG169" s="942"/>
      <c r="AH169" s="942"/>
      <c r="AI169" s="942"/>
      <c r="AJ169" s="942"/>
      <c r="AK169" s="942"/>
      <c r="AL169" s="942"/>
      <c r="AM169" s="942"/>
      <c r="AN169" s="942"/>
      <c r="AO169" s="942"/>
      <c r="AP169" s="942"/>
      <c r="AQ169" s="942"/>
      <c r="AR169" s="942"/>
      <c r="AS169" s="942"/>
      <c r="AT169" s="942"/>
      <c r="AU169" s="942"/>
      <c r="AV169" s="942"/>
      <c r="AW169" s="942"/>
    </row>
    <row r="170" spans="1:49" ht="5" customHeight="1" x14ac:dyDescent="0.15">
      <c r="A170" s="4"/>
      <c r="B170" s="44"/>
      <c r="C170" s="44"/>
      <c r="D170" s="77"/>
      <c r="E170" s="44"/>
      <c r="F170" s="44"/>
      <c r="G170" s="44"/>
      <c r="H170" s="44"/>
      <c r="I170" s="44"/>
      <c r="J170" s="44"/>
      <c r="K170" s="44"/>
      <c r="L170" s="44"/>
      <c r="M170" s="44"/>
      <c r="N170" s="44"/>
      <c r="O170" s="44"/>
      <c r="P170" s="44"/>
      <c r="Q170" s="18"/>
      <c r="R170" s="18"/>
      <c r="S170" s="4"/>
      <c r="T170" s="942"/>
      <c r="U170" s="942"/>
      <c r="V170" s="942"/>
      <c r="W170" s="942"/>
      <c r="X170" s="942"/>
      <c r="Y170" s="942"/>
      <c r="Z170" s="942"/>
      <c r="AA170" s="942"/>
      <c r="AB170" s="942"/>
      <c r="AC170" s="942"/>
      <c r="AD170" s="942"/>
      <c r="AE170" s="942"/>
      <c r="AF170" s="942"/>
      <c r="AG170" s="942"/>
      <c r="AH170" s="942"/>
      <c r="AI170" s="942"/>
      <c r="AJ170" s="942"/>
      <c r="AK170" s="942"/>
      <c r="AL170" s="942"/>
      <c r="AM170" s="942"/>
      <c r="AN170" s="942"/>
      <c r="AO170" s="942"/>
      <c r="AP170" s="942"/>
      <c r="AQ170" s="942"/>
      <c r="AR170" s="942"/>
      <c r="AS170" s="942"/>
      <c r="AT170" s="942"/>
      <c r="AU170" s="942"/>
      <c r="AV170" s="942"/>
      <c r="AW170" s="942"/>
    </row>
    <row r="171" spans="1:49" ht="13.5" customHeight="1" thickBot="1" x14ac:dyDescent="0.2">
      <c r="A171" s="4"/>
      <c r="B171" s="44"/>
      <c r="C171" s="44"/>
      <c r="D171" s="44"/>
      <c r="E171" s="44"/>
      <c r="F171" s="51" t="str">
        <f t="shared" ref="F171:Q171" si="34">F158</f>
        <v>ENE</v>
      </c>
      <c r="G171" s="51" t="str">
        <f t="shared" si="34"/>
        <v>FEB</v>
      </c>
      <c r="H171" s="51" t="str">
        <f t="shared" si="34"/>
        <v>MAR</v>
      </c>
      <c r="I171" s="51" t="str">
        <f t="shared" si="34"/>
        <v>ABR</v>
      </c>
      <c r="J171" s="51" t="str">
        <f t="shared" si="34"/>
        <v>MAY</v>
      </c>
      <c r="K171" s="51" t="str">
        <f t="shared" si="34"/>
        <v>JUN</v>
      </c>
      <c r="L171" s="51" t="str">
        <f t="shared" si="34"/>
        <v>JUL</v>
      </c>
      <c r="M171" s="51" t="str">
        <f t="shared" si="34"/>
        <v>AGO</v>
      </c>
      <c r="N171" s="51" t="str">
        <f t="shared" si="34"/>
        <v>SEPT</v>
      </c>
      <c r="O171" s="51" t="str">
        <f t="shared" si="34"/>
        <v>OCT</v>
      </c>
      <c r="P171" s="51" t="str">
        <f t="shared" si="34"/>
        <v>NOV</v>
      </c>
      <c r="Q171" s="51" t="str">
        <f t="shared" si="34"/>
        <v xml:space="preserve"> DIC</v>
      </c>
      <c r="R171" s="54"/>
      <c r="S171" s="4"/>
      <c r="T171" s="942"/>
      <c r="U171" s="942"/>
      <c r="V171" s="942"/>
      <c r="W171" s="942"/>
      <c r="X171" s="942"/>
      <c r="Y171" s="942"/>
      <c r="Z171" s="942"/>
      <c r="AA171" s="942"/>
      <c r="AB171" s="942"/>
      <c r="AC171" s="942"/>
      <c r="AD171" s="942"/>
      <c r="AE171" s="942"/>
      <c r="AF171" s="942"/>
      <c r="AG171" s="942"/>
      <c r="AH171" s="942"/>
      <c r="AI171" s="942"/>
      <c r="AJ171" s="942"/>
      <c r="AK171" s="942"/>
      <c r="AL171" s="942"/>
      <c r="AM171" s="942"/>
      <c r="AN171" s="942"/>
      <c r="AO171" s="942"/>
      <c r="AP171" s="942"/>
      <c r="AQ171" s="942"/>
      <c r="AR171" s="942"/>
      <c r="AS171" s="942"/>
      <c r="AT171" s="942"/>
      <c r="AU171" s="942"/>
      <c r="AV171" s="942"/>
      <c r="AW171" s="942"/>
    </row>
    <row r="172" spans="1:49" ht="17" customHeight="1" thickBot="1" x14ac:dyDescent="0.2">
      <c r="A172" s="4"/>
      <c r="B172" s="44"/>
      <c r="C172" s="79" t="s">
        <v>1570</v>
      </c>
      <c r="D172" s="2361" t="s">
        <v>1571</v>
      </c>
      <c r="E172" s="2362"/>
      <c r="F172" s="70">
        <f t="shared" ref="F172:Q172" si="35">SUM(F174:F203)</f>
        <v>200</v>
      </c>
      <c r="G172" s="59">
        <f t="shared" si="35"/>
        <v>200</v>
      </c>
      <c r="H172" s="59">
        <f t="shared" si="35"/>
        <v>200</v>
      </c>
      <c r="I172" s="59">
        <f t="shared" si="35"/>
        <v>200</v>
      </c>
      <c r="J172" s="59">
        <f t="shared" si="35"/>
        <v>200</v>
      </c>
      <c r="K172" s="59">
        <f t="shared" si="35"/>
        <v>200</v>
      </c>
      <c r="L172" s="59">
        <f t="shared" si="35"/>
        <v>200</v>
      </c>
      <c r="M172" s="59">
        <f t="shared" si="35"/>
        <v>200</v>
      </c>
      <c r="N172" s="59">
        <f t="shared" si="35"/>
        <v>200</v>
      </c>
      <c r="O172" s="59">
        <f t="shared" si="35"/>
        <v>200</v>
      </c>
      <c r="P172" s="59">
        <f t="shared" si="35"/>
        <v>200</v>
      </c>
      <c r="Q172" s="71">
        <f t="shared" si="35"/>
        <v>200</v>
      </c>
      <c r="R172" s="18"/>
      <c r="S172" s="4"/>
      <c r="T172" s="942"/>
      <c r="U172" s="942"/>
      <c r="V172" s="942"/>
      <c r="W172" s="942"/>
      <c r="X172" s="942"/>
      <c r="Y172" s="942"/>
      <c r="Z172" s="942"/>
      <c r="AA172" s="942"/>
      <c r="AB172" s="942"/>
      <c r="AC172" s="942"/>
      <c r="AD172" s="942"/>
      <c r="AE172" s="942"/>
      <c r="AF172" s="942"/>
      <c r="AG172" s="942"/>
      <c r="AH172" s="942"/>
      <c r="AI172" s="942"/>
      <c r="AJ172" s="942"/>
      <c r="AK172" s="942"/>
      <c r="AL172" s="942"/>
      <c r="AM172" s="942"/>
      <c r="AN172" s="942"/>
      <c r="AO172" s="942"/>
      <c r="AP172" s="942"/>
      <c r="AQ172" s="942"/>
      <c r="AR172" s="942"/>
      <c r="AS172" s="942"/>
      <c r="AT172" s="942"/>
      <c r="AU172" s="942"/>
      <c r="AV172" s="942"/>
      <c r="AW172" s="942"/>
    </row>
    <row r="173" spans="1:49" ht="13.5" customHeight="1" x14ac:dyDescent="0.2">
      <c r="A173" s="4"/>
      <c r="B173" s="44"/>
      <c r="C173" s="44"/>
      <c r="D173" s="46" t="s">
        <v>1527</v>
      </c>
      <c r="E173" s="432">
        <f>SUM(F172:Q172)</f>
        <v>2400</v>
      </c>
      <c r="F173" s="46" t="s">
        <v>1566</v>
      </c>
      <c r="G173" s="57"/>
      <c r="H173" s="57"/>
      <c r="I173" s="57"/>
      <c r="J173" s="57"/>
      <c r="K173" s="57"/>
      <c r="L173" s="57"/>
      <c r="M173" s="58"/>
      <c r="N173" s="58"/>
      <c r="O173" s="57"/>
      <c r="P173" s="57"/>
      <c r="Q173" s="57"/>
      <c r="R173" s="55"/>
      <c r="S173" s="4"/>
      <c r="T173" s="942"/>
      <c r="U173" s="942"/>
      <c r="V173" s="942"/>
      <c r="W173" s="942"/>
      <c r="X173" s="942"/>
      <c r="Y173" s="942"/>
      <c r="Z173" s="942"/>
      <c r="AA173" s="942"/>
      <c r="AB173" s="942"/>
      <c r="AC173" s="942"/>
      <c r="AD173" s="942"/>
      <c r="AE173" s="942"/>
      <c r="AF173" s="942"/>
      <c r="AG173" s="942"/>
      <c r="AH173" s="942"/>
      <c r="AI173" s="942"/>
      <c r="AJ173" s="942"/>
      <c r="AK173" s="942"/>
      <c r="AL173" s="942"/>
      <c r="AM173" s="942"/>
      <c r="AN173" s="942"/>
      <c r="AO173" s="942"/>
      <c r="AP173" s="942"/>
      <c r="AQ173" s="942"/>
      <c r="AR173" s="942"/>
      <c r="AS173" s="942"/>
      <c r="AT173" s="942"/>
      <c r="AU173" s="942"/>
      <c r="AV173" s="942"/>
      <c r="AW173" s="942"/>
    </row>
    <row r="174" spans="1:49" ht="13.5" customHeight="1" x14ac:dyDescent="0.15">
      <c r="A174" s="4"/>
      <c r="B174" s="44"/>
      <c r="C174" s="44"/>
      <c r="D174" s="298" t="s">
        <v>1825</v>
      </c>
      <c r="E174" s="429">
        <f t="shared" ref="E174:E203" si="36">SUM(F174:Q174)</f>
        <v>1200</v>
      </c>
      <c r="F174" s="299">
        <v>100</v>
      </c>
      <c r="G174" s="299">
        <v>100</v>
      </c>
      <c r="H174" s="299">
        <v>100</v>
      </c>
      <c r="I174" s="299">
        <v>100</v>
      </c>
      <c r="J174" s="299">
        <v>100</v>
      </c>
      <c r="K174" s="299">
        <v>100</v>
      </c>
      <c r="L174" s="299">
        <v>100</v>
      </c>
      <c r="M174" s="299">
        <v>100</v>
      </c>
      <c r="N174" s="299">
        <v>100</v>
      </c>
      <c r="O174" s="299">
        <v>100</v>
      </c>
      <c r="P174" s="299">
        <v>100</v>
      </c>
      <c r="Q174" s="299">
        <v>100</v>
      </c>
      <c r="R174" s="18"/>
      <c r="S174" s="4"/>
      <c r="T174" s="942"/>
      <c r="U174" s="942"/>
      <c r="V174" s="942"/>
      <c r="W174" s="942"/>
      <c r="X174" s="942"/>
      <c r="Y174" s="942"/>
      <c r="Z174" s="942"/>
      <c r="AA174" s="942"/>
      <c r="AB174" s="942"/>
      <c r="AC174" s="942"/>
      <c r="AD174" s="942"/>
      <c r="AE174" s="942"/>
      <c r="AF174" s="942"/>
      <c r="AG174" s="942"/>
      <c r="AH174" s="942"/>
      <c r="AI174" s="942"/>
      <c r="AJ174" s="942"/>
      <c r="AK174" s="942"/>
      <c r="AL174" s="942"/>
      <c r="AM174" s="942"/>
      <c r="AN174" s="942"/>
      <c r="AO174" s="942"/>
      <c r="AP174" s="942"/>
      <c r="AQ174" s="942"/>
      <c r="AR174" s="942"/>
      <c r="AS174" s="942"/>
      <c r="AT174" s="942"/>
      <c r="AU174" s="942"/>
      <c r="AV174" s="942"/>
      <c r="AW174" s="942"/>
    </row>
    <row r="175" spans="1:49" ht="13.5" customHeight="1" x14ac:dyDescent="0.15">
      <c r="A175" s="4"/>
      <c r="B175" s="44"/>
      <c r="C175" s="44"/>
      <c r="D175" s="298" t="s">
        <v>0</v>
      </c>
      <c r="E175" s="429">
        <f t="shared" si="36"/>
        <v>0</v>
      </c>
      <c r="F175" s="299"/>
      <c r="G175" s="299"/>
      <c r="H175" s="299"/>
      <c r="I175" s="299"/>
      <c r="J175" s="299"/>
      <c r="K175" s="299"/>
      <c r="L175" s="299"/>
      <c r="M175" s="299"/>
      <c r="N175" s="299"/>
      <c r="O175" s="299"/>
      <c r="P175" s="299"/>
      <c r="Q175" s="299"/>
      <c r="R175" s="18"/>
      <c r="S175" s="4"/>
      <c r="T175" s="942"/>
      <c r="U175" s="942"/>
      <c r="V175" s="942"/>
      <c r="W175" s="942"/>
      <c r="X175" s="942"/>
      <c r="Y175" s="942"/>
      <c r="Z175" s="942"/>
      <c r="AA175" s="942"/>
      <c r="AB175" s="942"/>
      <c r="AC175" s="942"/>
      <c r="AD175" s="942"/>
      <c r="AE175" s="942"/>
      <c r="AF175" s="942"/>
      <c r="AG175" s="942"/>
      <c r="AH175" s="942"/>
      <c r="AI175" s="942"/>
      <c r="AJ175" s="942"/>
      <c r="AK175" s="942"/>
      <c r="AL175" s="942"/>
      <c r="AM175" s="942"/>
      <c r="AN175" s="942"/>
      <c r="AO175" s="942"/>
      <c r="AP175" s="942"/>
      <c r="AQ175" s="942"/>
      <c r="AR175" s="942"/>
      <c r="AS175" s="942"/>
      <c r="AT175" s="942"/>
      <c r="AU175" s="942"/>
      <c r="AV175" s="942"/>
      <c r="AW175" s="942"/>
    </row>
    <row r="176" spans="1:49" ht="13.5" customHeight="1" x14ac:dyDescent="0.15">
      <c r="A176" s="4"/>
      <c r="B176" s="44"/>
      <c r="C176" s="44"/>
      <c r="D176" s="298" t="s">
        <v>1826</v>
      </c>
      <c r="E176" s="429">
        <f t="shared" si="36"/>
        <v>1200</v>
      </c>
      <c r="F176" s="299">
        <v>100</v>
      </c>
      <c r="G176" s="299">
        <v>100</v>
      </c>
      <c r="H176" s="299">
        <v>100</v>
      </c>
      <c r="I176" s="299">
        <v>100</v>
      </c>
      <c r="J176" s="299">
        <v>100</v>
      </c>
      <c r="K176" s="299">
        <v>100</v>
      </c>
      <c r="L176" s="299">
        <v>100</v>
      </c>
      <c r="M176" s="299">
        <v>100</v>
      </c>
      <c r="N176" s="299">
        <v>100</v>
      </c>
      <c r="O176" s="299">
        <v>100</v>
      </c>
      <c r="P176" s="299">
        <v>100</v>
      </c>
      <c r="Q176" s="299">
        <v>100</v>
      </c>
      <c r="R176" s="18"/>
      <c r="S176" s="4"/>
      <c r="T176" s="942"/>
      <c r="U176" s="942"/>
      <c r="V176" s="942"/>
      <c r="W176" s="942"/>
      <c r="X176" s="942"/>
      <c r="Y176" s="942"/>
      <c r="Z176" s="942"/>
      <c r="AA176" s="942"/>
      <c r="AB176" s="942"/>
      <c r="AC176" s="942"/>
      <c r="AD176" s="942"/>
      <c r="AE176" s="942"/>
      <c r="AF176" s="942"/>
      <c r="AG176" s="942"/>
      <c r="AH176" s="942"/>
      <c r="AI176" s="942"/>
      <c r="AJ176" s="942"/>
      <c r="AK176" s="942"/>
      <c r="AL176" s="942"/>
      <c r="AM176" s="942"/>
      <c r="AN176" s="942"/>
      <c r="AO176" s="942"/>
      <c r="AP176" s="942"/>
      <c r="AQ176" s="942"/>
      <c r="AR176" s="942"/>
      <c r="AS176" s="942"/>
      <c r="AT176" s="942"/>
      <c r="AU176" s="942"/>
      <c r="AV176" s="942"/>
      <c r="AW176" s="942"/>
    </row>
    <row r="177" spans="1:49" ht="13.5" customHeight="1" x14ac:dyDescent="0.15">
      <c r="A177" s="4"/>
      <c r="B177" s="44"/>
      <c r="C177" s="44"/>
      <c r="D177" s="298"/>
      <c r="E177" s="429"/>
      <c r="F177" s="299"/>
      <c r="G177" s="299"/>
      <c r="H177" s="299"/>
      <c r="I177" s="299"/>
      <c r="J177" s="299"/>
      <c r="K177" s="299"/>
      <c r="L177" s="299"/>
      <c r="M177" s="299"/>
      <c r="N177" s="299"/>
      <c r="O177" s="299"/>
      <c r="P177" s="299"/>
      <c r="Q177" s="299"/>
      <c r="R177" s="18"/>
      <c r="S177" s="4"/>
      <c r="T177" s="942"/>
      <c r="U177" s="942"/>
      <c r="V177" s="942"/>
      <c r="W177" s="942"/>
      <c r="X177" s="942"/>
      <c r="Y177" s="942"/>
      <c r="Z177" s="942"/>
      <c r="AA177" s="942"/>
      <c r="AB177" s="942"/>
      <c r="AC177" s="942"/>
      <c r="AD177" s="942"/>
      <c r="AE177" s="942"/>
      <c r="AF177" s="942"/>
      <c r="AG177" s="942"/>
      <c r="AH177" s="942"/>
      <c r="AI177" s="942"/>
      <c r="AJ177" s="942"/>
      <c r="AK177" s="942"/>
      <c r="AL177" s="942"/>
      <c r="AM177" s="942"/>
      <c r="AN177" s="942"/>
      <c r="AO177" s="942"/>
      <c r="AP177" s="942"/>
      <c r="AQ177" s="942"/>
      <c r="AR177" s="942"/>
      <c r="AS177" s="942"/>
      <c r="AT177" s="942"/>
      <c r="AU177" s="942"/>
      <c r="AV177" s="942"/>
      <c r="AW177" s="942"/>
    </row>
    <row r="178" spans="1:49" ht="13.5" customHeight="1" x14ac:dyDescent="0.15">
      <c r="A178" s="4"/>
      <c r="B178" s="44"/>
      <c r="C178" s="44"/>
      <c r="D178" s="298"/>
      <c r="E178" s="429">
        <f t="shared" si="36"/>
        <v>0</v>
      </c>
      <c r="F178" s="299"/>
      <c r="G178" s="299"/>
      <c r="H178" s="299"/>
      <c r="I178" s="299"/>
      <c r="J178" s="299"/>
      <c r="K178" s="299"/>
      <c r="L178" s="299"/>
      <c r="M178" s="299"/>
      <c r="N178" s="299"/>
      <c r="O178" s="299"/>
      <c r="P178" s="299"/>
      <c r="Q178" s="299"/>
      <c r="R178" s="18"/>
      <c r="S178" s="4"/>
      <c r="T178" s="942"/>
      <c r="U178" s="942"/>
      <c r="V178" s="942"/>
      <c r="W178" s="942"/>
      <c r="X178" s="942"/>
      <c r="Y178" s="942"/>
      <c r="Z178" s="942"/>
      <c r="AA178" s="942"/>
      <c r="AB178" s="942"/>
      <c r="AC178" s="942"/>
      <c r="AD178" s="942"/>
      <c r="AE178" s="942"/>
      <c r="AF178" s="942"/>
      <c r="AG178" s="942"/>
      <c r="AH178" s="942"/>
      <c r="AI178" s="942"/>
      <c r="AJ178" s="942"/>
      <c r="AK178" s="942"/>
      <c r="AL178" s="942"/>
      <c r="AM178" s="942"/>
      <c r="AN178" s="942"/>
      <c r="AO178" s="942"/>
      <c r="AP178" s="942"/>
      <c r="AQ178" s="942"/>
      <c r="AR178" s="942"/>
      <c r="AS178" s="942"/>
      <c r="AT178" s="942"/>
      <c r="AU178" s="942"/>
      <c r="AV178" s="942"/>
      <c r="AW178" s="942"/>
    </row>
    <row r="179" spans="1:49" ht="13.5" customHeight="1" x14ac:dyDescent="0.15">
      <c r="A179" s="4"/>
      <c r="B179" s="44"/>
      <c r="C179" s="44"/>
      <c r="D179" s="298"/>
      <c r="E179" s="429">
        <f t="shared" si="36"/>
        <v>0</v>
      </c>
      <c r="F179" s="299"/>
      <c r="G179" s="299"/>
      <c r="H179" s="299"/>
      <c r="I179" s="299"/>
      <c r="J179" s="299"/>
      <c r="K179" s="299"/>
      <c r="L179" s="299"/>
      <c r="M179" s="299"/>
      <c r="N179" s="299"/>
      <c r="O179" s="299"/>
      <c r="P179" s="299"/>
      <c r="Q179" s="299"/>
      <c r="R179" s="18"/>
      <c r="S179" s="4"/>
      <c r="T179" s="942"/>
      <c r="U179" s="942"/>
      <c r="V179" s="942"/>
      <c r="W179" s="942"/>
      <c r="X179" s="942"/>
      <c r="Y179" s="942"/>
      <c r="Z179" s="942"/>
      <c r="AA179" s="942"/>
      <c r="AB179" s="942"/>
      <c r="AC179" s="942"/>
      <c r="AD179" s="942"/>
      <c r="AE179" s="942"/>
      <c r="AF179" s="942"/>
      <c r="AG179" s="942"/>
      <c r="AH179" s="942"/>
      <c r="AI179" s="942"/>
      <c r="AJ179" s="942"/>
      <c r="AK179" s="942"/>
      <c r="AL179" s="942"/>
      <c r="AM179" s="942"/>
      <c r="AN179" s="942"/>
      <c r="AO179" s="942"/>
      <c r="AP179" s="942"/>
      <c r="AQ179" s="942"/>
      <c r="AR179" s="942"/>
      <c r="AS179" s="942"/>
      <c r="AT179" s="942"/>
      <c r="AU179" s="942"/>
      <c r="AV179" s="942"/>
      <c r="AW179" s="942"/>
    </row>
    <row r="180" spans="1:49" ht="13.5" customHeight="1" x14ac:dyDescent="0.15">
      <c r="A180" s="4"/>
      <c r="B180" s="44"/>
      <c r="C180" s="44"/>
      <c r="D180" s="298"/>
      <c r="E180" s="429">
        <f t="shared" si="36"/>
        <v>0</v>
      </c>
      <c r="F180" s="299"/>
      <c r="G180" s="299"/>
      <c r="H180" s="299"/>
      <c r="I180" s="299"/>
      <c r="J180" s="299"/>
      <c r="K180" s="299"/>
      <c r="L180" s="299"/>
      <c r="M180" s="299"/>
      <c r="N180" s="299"/>
      <c r="O180" s="299"/>
      <c r="P180" s="299"/>
      <c r="Q180" s="299"/>
      <c r="R180" s="18"/>
      <c r="S180" s="4"/>
      <c r="T180" s="942"/>
      <c r="U180" s="942"/>
      <c r="V180" s="942"/>
      <c r="W180" s="942"/>
      <c r="X180" s="942"/>
      <c r="Y180" s="942"/>
      <c r="Z180" s="942"/>
      <c r="AA180" s="942"/>
      <c r="AB180" s="942"/>
      <c r="AC180" s="942"/>
      <c r="AD180" s="942"/>
      <c r="AE180" s="942"/>
      <c r="AF180" s="942"/>
      <c r="AG180" s="942"/>
      <c r="AH180" s="942"/>
      <c r="AI180" s="942"/>
      <c r="AJ180" s="942"/>
      <c r="AK180" s="942"/>
      <c r="AL180" s="942"/>
      <c r="AM180" s="942"/>
      <c r="AN180" s="942"/>
      <c r="AO180" s="942"/>
      <c r="AP180" s="942"/>
      <c r="AQ180" s="942"/>
      <c r="AR180" s="942"/>
      <c r="AS180" s="942"/>
      <c r="AT180" s="942"/>
      <c r="AU180" s="942"/>
      <c r="AV180" s="942"/>
      <c r="AW180" s="942"/>
    </row>
    <row r="181" spans="1:49" ht="13.5" customHeight="1" x14ac:dyDescent="0.15">
      <c r="A181" s="4"/>
      <c r="B181" s="44"/>
      <c r="C181" s="44"/>
      <c r="D181" s="298"/>
      <c r="E181" s="429">
        <f t="shared" si="36"/>
        <v>0</v>
      </c>
      <c r="F181" s="299"/>
      <c r="G181" s="299"/>
      <c r="H181" s="299"/>
      <c r="I181" s="299"/>
      <c r="J181" s="299"/>
      <c r="K181" s="299"/>
      <c r="L181" s="299"/>
      <c r="M181" s="299"/>
      <c r="N181" s="299"/>
      <c r="O181" s="299"/>
      <c r="P181" s="299"/>
      <c r="Q181" s="299"/>
      <c r="R181" s="18"/>
      <c r="S181" s="4"/>
      <c r="T181" s="942"/>
      <c r="U181" s="942"/>
      <c r="V181" s="942"/>
      <c r="W181" s="942"/>
      <c r="X181" s="942"/>
      <c r="Y181" s="942"/>
      <c r="Z181" s="942"/>
      <c r="AA181" s="942"/>
      <c r="AB181" s="942"/>
      <c r="AC181" s="942"/>
      <c r="AD181" s="942"/>
      <c r="AE181" s="942"/>
      <c r="AF181" s="942"/>
      <c r="AG181" s="942"/>
      <c r="AH181" s="942"/>
      <c r="AI181" s="942"/>
      <c r="AJ181" s="942"/>
      <c r="AK181" s="942"/>
      <c r="AL181" s="942"/>
      <c r="AM181" s="942"/>
      <c r="AN181" s="942"/>
      <c r="AO181" s="942"/>
      <c r="AP181" s="942"/>
      <c r="AQ181" s="942"/>
      <c r="AR181" s="942"/>
      <c r="AS181" s="942"/>
      <c r="AT181" s="942"/>
      <c r="AU181" s="942"/>
      <c r="AV181" s="942"/>
      <c r="AW181" s="942"/>
    </row>
    <row r="182" spans="1:49" ht="13.5" customHeight="1" x14ac:dyDescent="0.15">
      <c r="A182" s="4"/>
      <c r="B182" s="44"/>
      <c r="C182" s="44"/>
      <c r="D182" s="298"/>
      <c r="E182" s="429">
        <f t="shared" si="36"/>
        <v>0</v>
      </c>
      <c r="F182" s="299"/>
      <c r="G182" s="299"/>
      <c r="H182" s="299"/>
      <c r="I182" s="299"/>
      <c r="J182" s="299"/>
      <c r="K182" s="299"/>
      <c r="L182" s="299"/>
      <c r="M182" s="299"/>
      <c r="N182" s="299"/>
      <c r="O182" s="299"/>
      <c r="P182" s="299"/>
      <c r="Q182" s="299"/>
      <c r="R182" s="18"/>
      <c r="S182" s="4"/>
      <c r="T182" s="942"/>
      <c r="U182" s="942"/>
      <c r="V182" s="942"/>
      <c r="W182" s="942"/>
      <c r="X182" s="942"/>
      <c r="Y182" s="942"/>
      <c r="Z182" s="942"/>
      <c r="AA182" s="942"/>
      <c r="AB182" s="942"/>
      <c r="AC182" s="942"/>
      <c r="AD182" s="942"/>
      <c r="AE182" s="942"/>
      <c r="AF182" s="942"/>
      <c r="AG182" s="942"/>
      <c r="AH182" s="942"/>
      <c r="AI182" s="942"/>
      <c r="AJ182" s="942"/>
      <c r="AK182" s="942"/>
      <c r="AL182" s="942"/>
      <c r="AM182" s="942"/>
      <c r="AN182" s="942"/>
      <c r="AO182" s="942"/>
      <c r="AP182" s="942"/>
      <c r="AQ182" s="942"/>
      <c r="AR182" s="942"/>
      <c r="AS182" s="942"/>
      <c r="AT182" s="942"/>
      <c r="AU182" s="942"/>
      <c r="AV182" s="942"/>
      <c r="AW182" s="942"/>
    </row>
    <row r="183" spans="1:49" ht="13.5" hidden="1" customHeight="1" x14ac:dyDescent="0.15">
      <c r="A183" s="4"/>
      <c r="B183" s="44"/>
      <c r="C183" s="44"/>
      <c r="D183" s="298"/>
      <c r="E183" s="429">
        <f t="shared" si="36"/>
        <v>0</v>
      </c>
      <c r="F183" s="299"/>
      <c r="G183" s="299">
        <f t="shared" ref="G183:Q183" si="37">+F183</f>
        <v>0</v>
      </c>
      <c r="H183" s="299">
        <f t="shared" si="37"/>
        <v>0</v>
      </c>
      <c r="I183" s="299">
        <f t="shared" si="37"/>
        <v>0</v>
      </c>
      <c r="J183" s="299">
        <f t="shared" si="37"/>
        <v>0</v>
      </c>
      <c r="K183" s="299">
        <f t="shared" si="37"/>
        <v>0</v>
      </c>
      <c r="L183" s="299">
        <f t="shared" si="37"/>
        <v>0</v>
      </c>
      <c r="M183" s="299">
        <f t="shared" si="37"/>
        <v>0</v>
      </c>
      <c r="N183" s="299">
        <f t="shared" si="37"/>
        <v>0</v>
      </c>
      <c r="O183" s="299">
        <f t="shared" si="37"/>
        <v>0</v>
      </c>
      <c r="P183" s="299">
        <f t="shared" si="37"/>
        <v>0</v>
      </c>
      <c r="Q183" s="299">
        <f t="shared" si="37"/>
        <v>0</v>
      </c>
      <c r="R183" s="18"/>
      <c r="S183" s="4"/>
      <c r="T183" s="942"/>
      <c r="U183" s="942"/>
      <c r="V183" s="942"/>
      <c r="W183" s="942"/>
      <c r="X183" s="942"/>
      <c r="Y183" s="942"/>
      <c r="Z183" s="942"/>
      <c r="AA183" s="942"/>
      <c r="AB183" s="942"/>
      <c r="AC183" s="942"/>
      <c r="AD183" s="942"/>
      <c r="AE183" s="942"/>
      <c r="AF183" s="942"/>
      <c r="AG183" s="942"/>
      <c r="AH183" s="942"/>
      <c r="AI183" s="942"/>
      <c r="AJ183" s="942"/>
      <c r="AK183" s="942"/>
      <c r="AL183" s="942"/>
      <c r="AM183" s="942"/>
      <c r="AN183" s="942"/>
      <c r="AO183" s="942"/>
      <c r="AP183" s="942"/>
      <c r="AQ183" s="942"/>
      <c r="AR183" s="942"/>
      <c r="AS183" s="942"/>
      <c r="AT183" s="942"/>
      <c r="AU183" s="942"/>
      <c r="AV183" s="942"/>
      <c r="AW183" s="942"/>
    </row>
    <row r="184" spans="1:49" ht="13.5" hidden="1" customHeight="1" x14ac:dyDescent="0.15">
      <c r="A184" s="4"/>
      <c r="B184" s="44"/>
      <c r="C184" s="44"/>
      <c r="D184" s="298"/>
      <c r="E184" s="429">
        <f t="shared" si="36"/>
        <v>0</v>
      </c>
      <c r="F184" s="299"/>
      <c r="G184" s="299">
        <f t="shared" ref="G184:Q184" si="38">+F184</f>
        <v>0</v>
      </c>
      <c r="H184" s="299">
        <f t="shared" si="38"/>
        <v>0</v>
      </c>
      <c r="I184" s="299">
        <f t="shared" si="38"/>
        <v>0</v>
      </c>
      <c r="J184" s="299">
        <f t="shared" si="38"/>
        <v>0</v>
      </c>
      <c r="K184" s="299">
        <f t="shared" si="38"/>
        <v>0</v>
      </c>
      <c r="L184" s="299">
        <f t="shared" si="38"/>
        <v>0</v>
      </c>
      <c r="M184" s="299">
        <f t="shared" si="38"/>
        <v>0</v>
      </c>
      <c r="N184" s="299">
        <f t="shared" si="38"/>
        <v>0</v>
      </c>
      <c r="O184" s="299">
        <f t="shared" si="38"/>
        <v>0</v>
      </c>
      <c r="P184" s="299">
        <f t="shared" si="38"/>
        <v>0</v>
      </c>
      <c r="Q184" s="299">
        <f t="shared" si="38"/>
        <v>0</v>
      </c>
      <c r="R184" s="18"/>
      <c r="S184" s="4"/>
      <c r="T184" s="942"/>
      <c r="U184" s="942"/>
      <c r="V184" s="942"/>
      <c r="W184" s="942"/>
      <c r="X184" s="942"/>
      <c r="Y184" s="942"/>
      <c r="Z184" s="942"/>
      <c r="AA184" s="942"/>
      <c r="AB184" s="942"/>
      <c r="AC184" s="942"/>
      <c r="AD184" s="942"/>
      <c r="AE184" s="942"/>
      <c r="AF184" s="942"/>
      <c r="AG184" s="942"/>
      <c r="AH184" s="942"/>
      <c r="AI184" s="942"/>
      <c r="AJ184" s="942"/>
      <c r="AK184" s="942"/>
      <c r="AL184" s="942"/>
      <c r="AM184" s="942"/>
      <c r="AN184" s="942"/>
      <c r="AO184" s="942"/>
      <c r="AP184" s="942"/>
      <c r="AQ184" s="942"/>
      <c r="AR184" s="942"/>
      <c r="AS184" s="942"/>
      <c r="AT184" s="942"/>
      <c r="AU184" s="942"/>
      <c r="AV184" s="942"/>
      <c r="AW184" s="942"/>
    </row>
    <row r="185" spans="1:49" ht="13.5" hidden="1" customHeight="1" x14ac:dyDescent="0.15">
      <c r="A185" s="4"/>
      <c r="B185" s="44"/>
      <c r="C185" s="44"/>
      <c r="D185" s="298"/>
      <c r="E185" s="429">
        <f t="shared" si="36"/>
        <v>0</v>
      </c>
      <c r="F185" s="299"/>
      <c r="G185" s="299">
        <f t="shared" ref="G185:Q185" si="39">+F185</f>
        <v>0</v>
      </c>
      <c r="H185" s="299">
        <f t="shared" si="39"/>
        <v>0</v>
      </c>
      <c r="I185" s="299">
        <f t="shared" si="39"/>
        <v>0</v>
      </c>
      <c r="J185" s="299">
        <f t="shared" si="39"/>
        <v>0</v>
      </c>
      <c r="K185" s="299">
        <f t="shared" si="39"/>
        <v>0</v>
      </c>
      <c r="L185" s="299">
        <f t="shared" si="39"/>
        <v>0</v>
      </c>
      <c r="M185" s="299">
        <f t="shared" si="39"/>
        <v>0</v>
      </c>
      <c r="N185" s="299">
        <f t="shared" si="39"/>
        <v>0</v>
      </c>
      <c r="O185" s="299">
        <f t="shared" si="39"/>
        <v>0</v>
      </c>
      <c r="P185" s="299">
        <f t="shared" si="39"/>
        <v>0</v>
      </c>
      <c r="Q185" s="299">
        <f t="shared" si="39"/>
        <v>0</v>
      </c>
      <c r="R185" s="18"/>
      <c r="S185" s="4"/>
      <c r="T185" s="942"/>
      <c r="U185" s="942"/>
      <c r="V185" s="942"/>
      <c r="W185" s="942"/>
      <c r="X185" s="942"/>
      <c r="Y185" s="942"/>
      <c r="Z185" s="942"/>
      <c r="AA185" s="942"/>
      <c r="AB185" s="942"/>
      <c r="AC185" s="942"/>
      <c r="AD185" s="942"/>
      <c r="AE185" s="942"/>
      <c r="AF185" s="942"/>
      <c r="AG185" s="942"/>
      <c r="AH185" s="942"/>
      <c r="AI185" s="942"/>
      <c r="AJ185" s="942"/>
      <c r="AK185" s="942"/>
      <c r="AL185" s="942"/>
      <c r="AM185" s="942"/>
      <c r="AN185" s="942"/>
      <c r="AO185" s="942"/>
      <c r="AP185" s="942"/>
      <c r="AQ185" s="942"/>
      <c r="AR185" s="942"/>
      <c r="AS185" s="942"/>
      <c r="AT185" s="942"/>
      <c r="AU185" s="942"/>
      <c r="AV185" s="942"/>
      <c r="AW185" s="942"/>
    </row>
    <row r="186" spans="1:49" ht="13.5" hidden="1" customHeight="1" x14ac:dyDescent="0.15">
      <c r="A186" s="4"/>
      <c r="B186" s="44"/>
      <c r="C186" s="44"/>
      <c r="D186" s="298"/>
      <c r="E186" s="429">
        <f t="shared" si="36"/>
        <v>0</v>
      </c>
      <c r="F186" s="299"/>
      <c r="G186" s="299">
        <f t="shared" ref="G186:Q186" si="40">+F186</f>
        <v>0</v>
      </c>
      <c r="H186" s="299">
        <f t="shared" si="40"/>
        <v>0</v>
      </c>
      <c r="I186" s="299">
        <f t="shared" si="40"/>
        <v>0</v>
      </c>
      <c r="J186" s="299">
        <f t="shared" si="40"/>
        <v>0</v>
      </c>
      <c r="K186" s="299">
        <f t="shared" si="40"/>
        <v>0</v>
      </c>
      <c r="L186" s="299">
        <f t="shared" si="40"/>
        <v>0</v>
      </c>
      <c r="M186" s="299">
        <f t="shared" si="40"/>
        <v>0</v>
      </c>
      <c r="N186" s="299">
        <f t="shared" si="40"/>
        <v>0</v>
      </c>
      <c r="O186" s="299">
        <f t="shared" si="40"/>
        <v>0</v>
      </c>
      <c r="P186" s="299">
        <f t="shared" si="40"/>
        <v>0</v>
      </c>
      <c r="Q186" s="299">
        <f t="shared" si="40"/>
        <v>0</v>
      </c>
      <c r="R186" s="18"/>
      <c r="S186" s="4"/>
      <c r="T186" s="942"/>
      <c r="U186" s="942"/>
      <c r="V186" s="942"/>
      <c r="W186" s="942"/>
      <c r="X186" s="942"/>
      <c r="Y186" s="942"/>
      <c r="Z186" s="942"/>
      <c r="AA186" s="942"/>
      <c r="AB186" s="942"/>
      <c r="AC186" s="942"/>
      <c r="AD186" s="942"/>
      <c r="AE186" s="942"/>
      <c r="AF186" s="942"/>
      <c r="AG186" s="942"/>
      <c r="AH186" s="942"/>
      <c r="AI186" s="942"/>
      <c r="AJ186" s="942"/>
      <c r="AK186" s="942"/>
      <c r="AL186" s="942"/>
      <c r="AM186" s="942"/>
      <c r="AN186" s="942"/>
      <c r="AO186" s="942"/>
      <c r="AP186" s="942"/>
      <c r="AQ186" s="942"/>
      <c r="AR186" s="942"/>
      <c r="AS186" s="942"/>
      <c r="AT186" s="942"/>
      <c r="AU186" s="942"/>
      <c r="AV186" s="942"/>
      <c r="AW186" s="942"/>
    </row>
    <row r="187" spans="1:49" ht="13.5" hidden="1" customHeight="1" x14ac:dyDescent="0.15">
      <c r="A187" s="4"/>
      <c r="B187" s="44"/>
      <c r="C187" s="44"/>
      <c r="D187" s="298"/>
      <c r="E187" s="429">
        <f t="shared" si="36"/>
        <v>0</v>
      </c>
      <c r="F187" s="299"/>
      <c r="G187" s="299">
        <f t="shared" ref="G187:Q187" si="41">+F187</f>
        <v>0</v>
      </c>
      <c r="H187" s="299">
        <f t="shared" si="41"/>
        <v>0</v>
      </c>
      <c r="I187" s="299">
        <f t="shared" si="41"/>
        <v>0</v>
      </c>
      <c r="J187" s="299">
        <f t="shared" si="41"/>
        <v>0</v>
      </c>
      <c r="K187" s="299">
        <f t="shared" si="41"/>
        <v>0</v>
      </c>
      <c r="L187" s="299">
        <f t="shared" si="41"/>
        <v>0</v>
      </c>
      <c r="M187" s="299">
        <f t="shared" si="41"/>
        <v>0</v>
      </c>
      <c r="N187" s="299">
        <f t="shared" si="41"/>
        <v>0</v>
      </c>
      <c r="O187" s="299">
        <f t="shared" si="41"/>
        <v>0</v>
      </c>
      <c r="P187" s="299">
        <f t="shared" si="41"/>
        <v>0</v>
      </c>
      <c r="Q187" s="299">
        <f t="shared" si="41"/>
        <v>0</v>
      </c>
      <c r="R187" s="18"/>
      <c r="S187" s="4"/>
      <c r="T187" s="942"/>
      <c r="U187" s="942"/>
      <c r="V187" s="942"/>
      <c r="W187" s="942"/>
      <c r="X187" s="942"/>
      <c r="Y187" s="942"/>
      <c r="Z187" s="942"/>
      <c r="AA187" s="942"/>
      <c r="AB187" s="942"/>
      <c r="AC187" s="942"/>
      <c r="AD187" s="942"/>
      <c r="AE187" s="942"/>
      <c r="AF187" s="942"/>
      <c r="AG187" s="942"/>
      <c r="AH187" s="942"/>
      <c r="AI187" s="942"/>
      <c r="AJ187" s="942"/>
      <c r="AK187" s="942"/>
      <c r="AL187" s="942"/>
      <c r="AM187" s="942"/>
      <c r="AN187" s="942"/>
      <c r="AO187" s="942"/>
      <c r="AP187" s="942"/>
      <c r="AQ187" s="942"/>
      <c r="AR187" s="942"/>
      <c r="AS187" s="942"/>
      <c r="AT187" s="942"/>
      <c r="AU187" s="942"/>
      <c r="AV187" s="942"/>
      <c r="AW187" s="942"/>
    </row>
    <row r="188" spans="1:49" ht="13.5" hidden="1" customHeight="1" x14ac:dyDescent="0.15">
      <c r="A188" s="4"/>
      <c r="B188" s="44"/>
      <c r="C188" s="44"/>
      <c r="D188" s="298"/>
      <c r="E188" s="429">
        <f t="shared" si="36"/>
        <v>0</v>
      </c>
      <c r="F188" s="299"/>
      <c r="G188" s="299">
        <f t="shared" ref="G188:Q188" si="42">+F188</f>
        <v>0</v>
      </c>
      <c r="H188" s="299">
        <f t="shared" si="42"/>
        <v>0</v>
      </c>
      <c r="I188" s="299">
        <f t="shared" si="42"/>
        <v>0</v>
      </c>
      <c r="J188" s="299">
        <f t="shared" si="42"/>
        <v>0</v>
      </c>
      <c r="K188" s="299">
        <f t="shared" si="42"/>
        <v>0</v>
      </c>
      <c r="L188" s="299">
        <f t="shared" si="42"/>
        <v>0</v>
      </c>
      <c r="M188" s="299">
        <f t="shared" si="42"/>
        <v>0</v>
      </c>
      <c r="N188" s="299">
        <f t="shared" si="42"/>
        <v>0</v>
      </c>
      <c r="O188" s="299">
        <f t="shared" si="42"/>
        <v>0</v>
      </c>
      <c r="P188" s="299">
        <f t="shared" si="42"/>
        <v>0</v>
      </c>
      <c r="Q188" s="299">
        <f t="shared" si="42"/>
        <v>0</v>
      </c>
      <c r="R188" s="18"/>
      <c r="S188" s="4"/>
      <c r="T188" s="942"/>
      <c r="U188" s="942"/>
      <c r="V188" s="942"/>
      <c r="W188" s="942"/>
      <c r="X188" s="942"/>
      <c r="Y188" s="942"/>
      <c r="Z188" s="942"/>
      <c r="AA188" s="942"/>
      <c r="AB188" s="942"/>
      <c r="AC188" s="942"/>
      <c r="AD188" s="942"/>
      <c r="AE188" s="942"/>
      <c r="AF188" s="942"/>
      <c r="AG188" s="942"/>
      <c r="AH188" s="942"/>
      <c r="AI188" s="942"/>
      <c r="AJ188" s="942"/>
      <c r="AK188" s="942"/>
      <c r="AL188" s="942"/>
      <c r="AM188" s="942"/>
      <c r="AN188" s="942"/>
      <c r="AO188" s="942"/>
      <c r="AP188" s="942"/>
      <c r="AQ188" s="942"/>
      <c r="AR188" s="942"/>
      <c r="AS188" s="942"/>
      <c r="AT188" s="942"/>
      <c r="AU188" s="942"/>
      <c r="AV188" s="942"/>
      <c r="AW188" s="942"/>
    </row>
    <row r="189" spans="1:49" ht="13.5" hidden="1" customHeight="1" x14ac:dyDescent="0.15">
      <c r="A189" s="4"/>
      <c r="B189" s="44"/>
      <c r="C189" s="44"/>
      <c r="D189" s="298"/>
      <c r="E189" s="429">
        <f t="shared" si="36"/>
        <v>0</v>
      </c>
      <c r="F189" s="299"/>
      <c r="G189" s="299">
        <f t="shared" ref="G189:Q189" si="43">+F189</f>
        <v>0</v>
      </c>
      <c r="H189" s="299">
        <f t="shared" si="43"/>
        <v>0</v>
      </c>
      <c r="I189" s="299">
        <f t="shared" si="43"/>
        <v>0</v>
      </c>
      <c r="J189" s="299">
        <f t="shared" si="43"/>
        <v>0</v>
      </c>
      <c r="K189" s="299">
        <f t="shared" si="43"/>
        <v>0</v>
      </c>
      <c r="L189" s="299">
        <f t="shared" si="43"/>
        <v>0</v>
      </c>
      <c r="M189" s="299">
        <f t="shared" si="43"/>
        <v>0</v>
      </c>
      <c r="N189" s="299">
        <f t="shared" si="43"/>
        <v>0</v>
      </c>
      <c r="O189" s="299">
        <f t="shared" si="43"/>
        <v>0</v>
      </c>
      <c r="P189" s="299">
        <f t="shared" si="43"/>
        <v>0</v>
      </c>
      <c r="Q189" s="299">
        <f t="shared" si="43"/>
        <v>0</v>
      </c>
      <c r="R189" s="18"/>
      <c r="S189" s="4"/>
      <c r="T189" s="942"/>
      <c r="U189" s="942"/>
      <c r="V189" s="942"/>
      <c r="W189" s="942"/>
      <c r="X189" s="942"/>
      <c r="Y189" s="942"/>
      <c r="Z189" s="942"/>
      <c r="AA189" s="942"/>
      <c r="AB189" s="942"/>
      <c r="AC189" s="942"/>
      <c r="AD189" s="942"/>
      <c r="AE189" s="942"/>
      <c r="AF189" s="942"/>
      <c r="AG189" s="942"/>
      <c r="AH189" s="942"/>
      <c r="AI189" s="942"/>
      <c r="AJ189" s="942"/>
      <c r="AK189" s="942"/>
      <c r="AL189" s="942"/>
      <c r="AM189" s="942"/>
      <c r="AN189" s="942"/>
      <c r="AO189" s="942"/>
      <c r="AP189" s="942"/>
      <c r="AQ189" s="942"/>
      <c r="AR189" s="942"/>
      <c r="AS189" s="942"/>
      <c r="AT189" s="942"/>
      <c r="AU189" s="942"/>
      <c r="AV189" s="942"/>
      <c r="AW189" s="942"/>
    </row>
    <row r="190" spans="1:49" ht="13.5" hidden="1" customHeight="1" x14ac:dyDescent="0.15">
      <c r="A190" s="4"/>
      <c r="B190" s="44"/>
      <c r="C190" s="44"/>
      <c r="D190" s="298"/>
      <c r="E190" s="429">
        <f t="shared" si="36"/>
        <v>0</v>
      </c>
      <c r="F190" s="299"/>
      <c r="G190" s="299">
        <f t="shared" ref="G190:Q190" si="44">+F190</f>
        <v>0</v>
      </c>
      <c r="H190" s="299">
        <f t="shared" si="44"/>
        <v>0</v>
      </c>
      <c r="I190" s="299">
        <f t="shared" si="44"/>
        <v>0</v>
      </c>
      <c r="J190" s="299">
        <f t="shared" si="44"/>
        <v>0</v>
      </c>
      <c r="K190" s="299">
        <f t="shared" si="44"/>
        <v>0</v>
      </c>
      <c r="L190" s="299">
        <f t="shared" si="44"/>
        <v>0</v>
      </c>
      <c r="M190" s="299">
        <f t="shared" si="44"/>
        <v>0</v>
      </c>
      <c r="N190" s="299">
        <f t="shared" si="44"/>
        <v>0</v>
      </c>
      <c r="O190" s="299">
        <f t="shared" si="44"/>
        <v>0</v>
      </c>
      <c r="P190" s="299">
        <f t="shared" si="44"/>
        <v>0</v>
      </c>
      <c r="Q190" s="299">
        <f t="shared" si="44"/>
        <v>0</v>
      </c>
      <c r="R190" s="18"/>
      <c r="S190" s="4"/>
      <c r="T190" s="942"/>
      <c r="U190" s="942"/>
      <c r="V190" s="942"/>
      <c r="W190" s="942"/>
      <c r="X190" s="942"/>
      <c r="Y190" s="942"/>
      <c r="Z190" s="942"/>
      <c r="AA190" s="942"/>
      <c r="AB190" s="942"/>
      <c r="AC190" s="942"/>
      <c r="AD190" s="942"/>
      <c r="AE190" s="942"/>
      <c r="AF190" s="942"/>
      <c r="AG190" s="942"/>
      <c r="AH190" s="942"/>
      <c r="AI190" s="942"/>
      <c r="AJ190" s="942"/>
      <c r="AK190" s="942"/>
      <c r="AL190" s="942"/>
      <c r="AM190" s="942"/>
      <c r="AN190" s="942"/>
      <c r="AO190" s="942"/>
      <c r="AP190" s="942"/>
      <c r="AQ190" s="942"/>
      <c r="AR190" s="942"/>
      <c r="AS190" s="942"/>
      <c r="AT190" s="942"/>
      <c r="AU190" s="942"/>
      <c r="AV190" s="942"/>
      <c r="AW190" s="942"/>
    </row>
    <row r="191" spans="1:49" ht="13.5" hidden="1" customHeight="1" x14ac:dyDescent="0.15">
      <c r="A191" s="4"/>
      <c r="B191" s="44"/>
      <c r="C191" s="44"/>
      <c r="D191" s="298"/>
      <c r="E191" s="429">
        <f t="shared" si="36"/>
        <v>0</v>
      </c>
      <c r="F191" s="299"/>
      <c r="G191" s="299">
        <f t="shared" ref="G191:Q191" si="45">+F191</f>
        <v>0</v>
      </c>
      <c r="H191" s="299">
        <f t="shared" si="45"/>
        <v>0</v>
      </c>
      <c r="I191" s="299">
        <f t="shared" si="45"/>
        <v>0</v>
      </c>
      <c r="J191" s="299">
        <f t="shared" si="45"/>
        <v>0</v>
      </c>
      <c r="K191" s="299">
        <f t="shared" si="45"/>
        <v>0</v>
      </c>
      <c r="L191" s="299">
        <f t="shared" si="45"/>
        <v>0</v>
      </c>
      <c r="M191" s="299">
        <f t="shared" si="45"/>
        <v>0</v>
      </c>
      <c r="N191" s="299">
        <f t="shared" si="45"/>
        <v>0</v>
      </c>
      <c r="O191" s="299">
        <f t="shared" si="45"/>
        <v>0</v>
      </c>
      <c r="P191" s="299">
        <f t="shared" si="45"/>
        <v>0</v>
      </c>
      <c r="Q191" s="299">
        <f t="shared" si="45"/>
        <v>0</v>
      </c>
      <c r="R191" s="18"/>
      <c r="S191" s="4"/>
      <c r="T191" s="942"/>
      <c r="U191" s="942"/>
      <c r="V191" s="942"/>
      <c r="W191" s="942"/>
      <c r="X191" s="942"/>
      <c r="Y191" s="942"/>
      <c r="Z191" s="942"/>
      <c r="AA191" s="942"/>
      <c r="AB191" s="942"/>
      <c r="AC191" s="942"/>
      <c r="AD191" s="942"/>
      <c r="AE191" s="942"/>
      <c r="AF191" s="942"/>
      <c r="AG191" s="942"/>
      <c r="AH191" s="942"/>
      <c r="AI191" s="942"/>
      <c r="AJ191" s="942"/>
      <c r="AK191" s="942"/>
      <c r="AL191" s="942"/>
      <c r="AM191" s="942"/>
      <c r="AN191" s="942"/>
      <c r="AO191" s="942"/>
      <c r="AP191" s="942"/>
      <c r="AQ191" s="942"/>
      <c r="AR191" s="942"/>
      <c r="AS191" s="942"/>
      <c r="AT191" s="942"/>
      <c r="AU191" s="942"/>
      <c r="AV191" s="942"/>
      <c r="AW191" s="942"/>
    </row>
    <row r="192" spans="1:49" ht="13.5" hidden="1" customHeight="1" x14ac:dyDescent="0.15">
      <c r="A192" s="4"/>
      <c r="B192" s="44"/>
      <c r="C192" s="44"/>
      <c r="D192" s="298"/>
      <c r="E192" s="429">
        <f t="shared" si="36"/>
        <v>0</v>
      </c>
      <c r="F192" s="299"/>
      <c r="G192" s="299">
        <f t="shared" ref="G192:Q192" si="46">+F192</f>
        <v>0</v>
      </c>
      <c r="H192" s="299">
        <f t="shared" si="46"/>
        <v>0</v>
      </c>
      <c r="I192" s="299">
        <f t="shared" si="46"/>
        <v>0</v>
      </c>
      <c r="J192" s="299">
        <f t="shared" si="46"/>
        <v>0</v>
      </c>
      <c r="K192" s="299">
        <f t="shared" si="46"/>
        <v>0</v>
      </c>
      <c r="L192" s="299">
        <f t="shared" si="46"/>
        <v>0</v>
      </c>
      <c r="M192" s="299">
        <f t="shared" si="46"/>
        <v>0</v>
      </c>
      <c r="N192" s="299">
        <f t="shared" si="46"/>
        <v>0</v>
      </c>
      <c r="O192" s="299">
        <f t="shared" si="46"/>
        <v>0</v>
      </c>
      <c r="P192" s="299">
        <f t="shared" si="46"/>
        <v>0</v>
      </c>
      <c r="Q192" s="299">
        <f t="shared" si="46"/>
        <v>0</v>
      </c>
      <c r="R192" s="18"/>
      <c r="S192" s="4"/>
      <c r="T192" s="942"/>
      <c r="U192" s="942"/>
      <c r="V192" s="942"/>
      <c r="W192" s="942"/>
      <c r="X192" s="942"/>
      <c r="Y192" s="942"/>
      <c r="Z192" s="942"/>
      <c r="AA192" s="942"/>
      <c r="AB192" s="942"/>
      <c r="AC192" s="942"/>
      <c r="AD192" s="942"/>
      <c r="AE192" s="942"/>
      <c r="AF192" s="942"/>
      <c r="AG192" s="942"/>
      <c r="AH192" s="942"/>
      <c r="AI192" s="942"/>
      <c r="AJ192" s="942"/>
      <c r="AK192" s="942"/>
      <c r="AL192" s="942"/>
      <c r="AM192" s="942"/>
      <c r="AN192" s="942"/>
      <c r="AO192" s="942"/>
      <c r="AP192" s="942"/>
      <c r="AQ192" s="942"/>
      <c r="AR192" s="942"/>
      <c r="AS192" s="942"/>
      <c r="AT192" s="942"/>
      <c r="AU192" s="942"/>
      <c r="AV192" s="942"/>
      <c r="AW192" s="942"/>
    </row>
    <row r="193" spans="1:49" ht="13.5" hidden="1" customHeight="1" x14ac:dyDescent="0.15">
      <c r="A193" s="4"/>
      <c r="B193" s="44"/>
      <c r="C193" s="44"/>
      <c r="D193" s="298"/>
      <c r="E193" s="429">
        <f t="shared" si="36"/>
        <v>0</v>
      </c>
      <c r="F193" s="299"/>
      <c r="G193" s="299">
        <f t="shared" ref="G193:Q193" si="47">+F193</f>
        <v>0</v>
      </c>
      <c r="H193" s="299">
        <f t="shared" si="47"/>
        <v>0</v>
      </c>
      <c r="I193" s="299">
        <f t="shared" si="47"/>
        <v>0</v>
      </c>
      <c r="J193" s="299">
        <f t="shared" si="47"/>
        <v>0</v>
      </c>
      <c r="K193" s="299">
        <f t="shared" si="47"/>
        <v>0</v>
      </c>
      <c r="L193" s="299">
        <f t="shared" si="47"/>
        <v>0</v>
      </c>
      <c r="M193" s="299">
        <f t="shared" si="47"/>
        <v>0</v>
      </c>
      <c r="N193" s="299">
        <f t="shared" si="47"/>
        <v>0</v>
      </c>
      <c r="O193" s="299">
        <f t="shared" si="47"/>
        <v>0</v>
      </c>
      <c r="P193" s="299">
        <f t="shared" si="47"/>
        <v>0</v>
      </c>
      <c r="Q193" s="299">
        <f t="shared" si="47"/>
        <v>0</v>
      </c>
      <c r="R193" s="18"/>
      <c r="S193" s="4"/>
      <c r="T193" s="942"/>
      <c r="U193" s="942"/>
      <c r="V193" s="942"/>
      <c r="W193" s="942"/>
      <c r="X193" s="942"/>
      <c r="Y193" s="942"/>
      <c r="Z193" s="942"/>
      <c r="AA193" s="942"/>
      <c r="AB193" s="942"/>
      <c r="AC193" s="942"/>
      <c r="AD193" s="942"/>
      <c r="AE193" s="942"/>
      <c r="AF193" s="942"/>
      <c r="AG193" s="942"/>
      <c r="AH193" s="942"/>
      <c r="AI193" s="942"/>
      <c r="AJ193" s="942"/>
      <c r="AK193" s="942"/>
      <c r="AL193" s="942"/>
      <c r="AM193" s="942"/>
      <c r="AN193" s="942"/>
      <c r="AO193" s="942"/>
      <c r="AP193" s="942"/>
      <c r="AQ193" s="942"/>
      <c r="AR193" s="942"/>
      <c r="AS193" s="942"/>
      <c r="AT193" s="942"/>
      <c r="AU193" s="942"/>
      <c r="AV193" s="942"/>
      <c r="AW193" s="942"/>
    </row>
    <row r="194" spans="1:49" ht="13.5" hidden="1" customHeight="1" x14ac:dyDescent="0.15">
      <c r="A194" s="4"/>
      <c r="B194" s="44"/>
      <c r="C194" s="44"/>
      <c r="D194" s="298"/>
      <c r="E194" s="429">
        <f t="shared" si="36"/>
        <v>0</v>
      </c>
      <c r="F194" s="299"/>
      <c r="G194" s="299">
        <f t="shared" ref="G194:Q194" si="48">+F194</f>
        <v>0</v>
      </c>
      <c r="H194" s="299">
        <f t="shared" si="48"/>
        <v>0</v>
      </c>
      <c r="I194" s="299">
        <f t="shared" si="48"/>
        <v>0</v>
      </c>
      <c r="J194" s="299">
        <f t="shared" si="48"/>
        <v>0</v>
      </c>
      <c r="K194" s="299">
        <f t="shared" si="48"/>
        <v>0</v>
      </c>
      <c r="L194" s="299">
        <f t="shared" si="48"/>
        <v>0</v>
      </c>
      <c r="M194" s="299">
        <f t="shared" si="48"/>
        <v>0</v>
      </c>
      <c r="N194" s="299">
        <f t="shared" si="48"/>
        <v>0</v>
      </c>
      <c r="O194" s="299">
        <f t="shared" si="48"/>
        <v>0</v>
      </c>
      <c r="P194" s="299">
        <f t="shared" si="48"/>
        <v>0</v>
      </c>
      <c r="Q194" s="299">
        <f t="shared" si="48"/>
        <v>0</v>
      </c>
      <c r="R194" s="18"/>
      <c r="S194" s="4"/>
      <c r="T194" s="942"/>
      <c r="U194" s="942"/>
      <c r="V194" s="942"/>
      <c r="W194" s="942"/>
      <c r="X194" s="942"/>
      <c r="Y194" s="942"/>
      <c r="Z194" s="942"/>
      <c r="AA194" s="942"/>
      <c r="AB194" s="942"/>
      <c r="AC194" s="942"/>
      <c r="AD194" s="942"/>
      <c r="AE194" s="942"/>
      <c r="AF194" s="942"/>
      <c r="AG194" s="942"/>
      <c r="AH194" s="942"/>
      <c r="AI194" s="942"/>
      <c r="AJ194" s="942"/>
      <c r="AK194" s="942"/>
      <c r="AL194" s="942"/>
      <c r="AM194" s="942"/>
      <c r="AN194" s="942"/>
      <c r="AO194" s="942"/>
      <c r="AP194" s="942"/>
      <c r="AQ194" s="942"/>
      <c r="AR194" s="942"/>
      <c r="AS194" s="942"/>
      <c r="AT194" s="942"/>
      <c r="AU194" s="942"/>
      <c r="AV194" s="942"/>
      <c r="AW194" s="942"/>
    </row>
    <row r="195" spans="1:49" ht="13.5" hidden="1" customHeight="1" x14ac:dyDescent="0.15">
      <c r="A195" s="4"/>
      <c r="B195" s="44"/>
      <c r="C195" s="44"/>
      <c r="D195" s="298"/>
      <c r="E195" s="429">
        <f t="shared" si="36"/>
        <v>0</v>
      </c>
      <c r="F195" s="299"/>
      <c r="G195" s="299">
        <f t="shared" ref="G195:Q195" si="49">+F195</f>
        <v>0</v>
      </c>
      <c r="H195" s="299">
        <f t="shared" si="49"/>
        <v>0</v>
      </c>
      <c r="I195" s="299">
        <f t="shared" si="49"/>
        <v>0</v>
      </c>
      <c r="J195" s="299">
        <f t="shared" si="49"/>
        <v>0</v>
      </c>
      <c r="K195" s="299">
        <f t="shared" si="49"/>
        <v>0</v>
      </c>
      <c r="L195" s="299">
        <f t="shared" si="49"/>
        <v>0</v>
      </c>
      <c r="M195" s="299">
        <f t="shared" si="49"/>
        <v>0</v>
      </c>
      <c r="N195" s="299">
        <f t="shared" si="49"/>
        <v>0</v>
      </c>
      <c r="O195" s="299">
        <f t="shared" si="49"/>
        <v>0</v>
      </c>
      <c r="P195" s="299">
        <f t="shared" si="49"/>
        <v>0</v>
      </c>
      <c r="Q195" s="299">
        <f t="shared" si="49"/>
        <v>0</v>
      </c>
      <c r="R195" s="18"/>
      <c r="S195" s="4"/>
      <c r="T195" s="942"/>
      <c r="U195" s="942"/>
      <c r="V195" s="942"/>
      <c r="W195" s="942"/>
      <c r="X195" s="942"/>
      <c r="Y195" s="942"/>
      <c r="Z195" s="942"/>
      <c r="AA195" s="942"/>
      <c r="AB195" s="942"/>
      <c r="AC195" s="942"/>
      <c r="AD195" s="942"/>
      <c r="AE195" s="942"/>
      <c r="AF195" s="942"/>
      <c r="AG195" s="942"/>
      <c r="AH195" s="942"/>
      <c r="AI195" s="942"/>
      <c r="AJ195" s="942"/>
      <c r="AK195" s="942"/>
      <c r="AL195" s="942"/>
      <c r="AM195" s="942"/>
      <c r="AN195" s="942"/>
      <c r="AO195" s="942"/>
      <c r="AP195" s="942"/>
      <c r="AQ195" s="942"/>
      <c r="AR195" s="942"/>
      <c r="AS195" s="942"/>
      <c r="AT195" s="942"/>
      <c r="AU195" s="942"/>
      <c r="AV195" s="942"/>
      <c r="AW195" s="942"/>
    </row>
    <row r="196" spans="1:49" ht="13.5" hidden="1" customHeight="1" x14ac:dyDescent="0.15">
      <c r="A196" s="4"/>
      <c r="B196" s="44"/>
      <c r="C196" s="44"/>
      <c r="D196" s="298"/>
      <c r="E196" s="429">
        <f t="shared" si="36"/>
        <v>0</v>
      </c>
      <c r="F196" s="299"/>
      <c r="G196" s="299">
        <f t="shared" ref="G196:Q196" si="50">+F196</f>
        <v>0</v>
      </c>
      <c r="H196" s="299">
        <f t="shared" si="50"/>
        <v>0</v>
      </c>
      <c r="I196" s="299">
        <f t="shared" si="50"/>
        <v>0</v>
      </c>
      <c r="J196" s="299">
        <f t="shared" si="50"/>
        <v>0</v>
      </c>
      <c r="K196" s="299">
        <f t="shared" si="50"/>
        <v>0</v>
      </c>
      <c r="L196" s="299">
        <f t="shared" si="50"/>
        <v>0</v>
      </c>
      <c r="M196" s="299">
        <f t="shared" si="50"/>
        <v>0</v>
      </c>
      <c r="N196" s="299">
        <f t="shared" si="50"/>
        <v>0</v>
      </c>
      <c r="O196" s="299">
        <f t="shared" si="50"/>
        <v>0</v>
      </c>
      <c r="P196" s="299">
        <f t="shared" si="50"/>
        <v>0</v>
      </c>
      <c r="Q196" s="299">
        <f t="shared" si="50"/>
        <v>0</v>
      </c>
      <c r="R196" s="18"/>
      <c r="S196" s="4"/>
      <c r="T196" s="942"/>
      <c r="U196" s="942"/>
      <c r="V196" s="942"/>
      <c r="W196" s="942"/>
      <c r="X196" s="942"/>
      <c r="Y196" s="942"/>
      <c r="Z196" s="942"/>
      <c r="AA196" s="942"/>
      <c r="AB196" s="942"/>
      <c r="AC196" s="942"/>
      <c r="AD196" s="942"/>
      <c r="AE196" s="942"/>
      <c r="AF196" s="942"/>
      <c r="AG196" s="942"/>
      <c r="AH196" s="942"/>
      <c r="AI196" s="942"/>
      <c r="AJ196" s="942"/>
      <c r="AK196" s="942"/>
      <c r="AL196" s="942"/>
      <c r="AM196" s="942"/>
      <c r="AN196" s="942"/>
      <c r="AO196" s="942"/>
      <c r="AP196" s="942"/>
      <c r="AQ196" s="942"/>
      <c r="AR196" s="942"/>
      <c r="AS196" s="942"/>
      <c r="AT196" s="942"/>
      <c r="AU196" s="942"/>
      <c r="AV196" s="942"/>
      <c r="AW196" s="942"/>
    </row>
    <row r="197" spans="1:49" ht="13.5" hidden="1" customHeight="1" x14ac:dyDescent="0.15">
      <c r="A197" s="4"/>
      <c r="B197" s="44"/>
      <c r="C197" s="44"/>
      <c r="D197" s="298"/>
      <c r="E197" s="429">
        <f t="shared" si="36"/>
        <v>0</v>
      </c>
      <c r="F197" s="299"/>
      <c r="G197" s="299">
        <f t="shared" ref="G197:Q197" si="51">+F197</f>
        <v>0</v>
      </c>
      <c r="H197" s="299">
        <f t="shared" si="51"/>
        <v>0</v>
      </c>
      <c r="I197" s="299">
        <f t="shared" si="51"/>
        <v>0</v>
      </c>
      <c r="J197" s="299">
        <f t="shared" si="51"/>
        <v>0</v>
      </c>
      <c r="K197" s="299">
        <f t="shared" si="51"/>
        <v>0</v>
      </c>
      <c r="L197" s="299">
        <f t="shared" si="51"/>
        <v>0</v>
      </c>
      <c r="M197" s="299">
        <f t="shared" si="51"/>
        <v>0</v>
      </c>
      <c r="N197" s="299">
        <f t="shared" si="51"/>
        <v>0</v>
      </c>
      <c r="O197" s="299">
        <f t="shared" si="51"/>
        <v>0</v>
      </c>
      <c r="P197" s="299">
        <f t="shared" si="51"/>
        <v>0</v>
      </c>
      <c r="Q197" s="299">
        <f t="shared" si="51"/>
        <v>0</v>
      </c>
      <c r="R197" s="18"/>
      <c r="S197" s="4"/>
      <c r="T197" s="942"/>
      <c r="U197" s="942"/>
      <c r="V197" s="942"/>
      <c r="W197" s="942"/>
      <c r="X197" s="942"/>
      <c r="Y197" s="942"/>
      <c r="Z197" s="942"/>
      <c r="AA197" s="942"/>
      <c r="AB197" s="942"/>
      <c r="AC197" s="942"/>
      <c r="AD197" s="942"/>
      <c r="AE197" s="942"/>
      <c r="AF197" s="942"/>
      <c r="AG197" s="942"/>
      <c r="AH197" s="942"/>
      <c r="AI197" s="942"/>
      <c r="AJ197" s="942"/>
      <c r="AK197" s="942"/>
      <c r="AL197" s="942"/>
      <c r="AM197" s="942"/>
      <c r="AN197" s="942"/>
      <c r="AO197" s="942"/>
      <c r="AP197" s="942"/>
      <c r="AQ197" s="942"/>
      <c r="AR197" s="942"/>
      <c r="AS197" s="942"/>
      <c r="AT197" s="942"/>
      <c r="AU197" s="942"/>
      <c r="AV197" s="942"/>
      <c r="AW197" s="942"/>
    </row>
    <row r="198" spans="1:49" ht="13.5" hidden="1" customHeight="1" x14ac:dyDescent="0.15">
      <c r="A198" s="4"/>
      <c r="B198" s="44"/>
      <c r="C198" s="44"/>
      <c r="D198" s="298"/>
      <c r="E198" s="429">
        <f t="shared" si="36"/>
        <v>0</v>
      </c>
      <c r="F198" s="299"/>
      <c r="G198" s="299">
        <f t="shared" ref="G198:Q198" si="52">+F198</f>
        <v>0</v>
      </c>
      <c r="H198" s="299">
        <f t="shared" si="52"/>
        <v>0</v>
      </c>
      <c r="I198" s="299">
        <f t="shared" si="52"/>
        <v>0</v>
      </c>
      <c r="J198" s="299">
        <f t="shared" si="52"/>
        <v>0</v>
      </c>
      <c r="K198" s="299">
        <f t="shared" si="52"/>
        <v>0</v>
      </c>
      <c r="L198" s="299">
        <f t="shared" si="52"/>
        <v>0</v>
      </c>
      <c r="M198" s="299">
        <f t="shared" si="52"/>
        <v>0</v>
      </c>
      <c r="N198" s="299">
        <f t="shared" si="52"/>
        <v>0</v>
      </c>
      <c r="O198" s="299">
        <f t="shared" si="52"/>
        <v>0</v>
      </c>
      <c r="P198" s="299">
        <f t="shared" si="52"/>
        <v>0</v>
      </c>
      <c r="Q198" s="299">
        <f t="shared" si="52"/>
        <v>0</v>
      </c>
      <c r="R198" s="18"/>
      <c r="S198" s="4"/>
      <c r="T198" s="942"/>
      <c r="U198" s="942"/>
      <c r="V198" s="942"/>
      <c r="W198" s="942"/>
      <c r="X198" s="942"/>
      <c r="Y198" s="942"/>
      <c r="Z198" s="942"/>
      <c r="AA198" s="942"/>
      <c r="AB198" s="942"/>
      <c r="AC198" s="942"/>
      <c r="AD198" s="942"/>
      <c r="AE198" s="942"/>
      <c r="AF198" s="942"/>
      <c r="AG198" s="942"/>
      <c r="AH198" s="942"/>
      <c r="AI198" s="942"/>
      <c r="AJ198" s="942"/>
      <c r="AK198" s="942"/>
      <c r="AL198" s="942"/>
      <c r="AM198" s="942"/>
      <c r="AN198" s="942"/>
      <c r="AO198" s="942"/>
      <c r="AP198" s="942"/>
      <c r="AQ198" s="942"/>
      <c r="AR198" s="942"/>
      <c r="AS198" s="942"/>
      <c r="AT198" s="942"/>
      <c r="AU198" s="942"/>
      <c r="AV198" s="942"/>
      <c r="AW198" s="942"/>
    </row>
    <row r="199" spans="1:49" ht="13.5" hidden="1" customHeight="1" x14ac:dyDescent="0.15">
      <c r="A199" s="4"/>
      <c r="B199" s="44"/>
      <c r="C199" s="44"/>
      <c r="D199" s="298"/>
      <c r="E199" s="429">
        <f t="shared" si="36"/>
        <v>0</v>
      </c>
      <c r="F199" s="299"/>
      <c r="G199" s="299">
        <f t="shared" ref="G199:Q199" si="53">+F199</f>
        <v>0</v>
      </c>
      <c r="H199" s="299">
        <f t="shared" si="53"/>
        <v>0</v>
      </c>
      <c r="I199" s="299">
        <f t="shared" si="53"/>
        <v>0</v>
      </c>
      <c r="J199" s="299">
        <f t="shared" si="53"/>
        <v>0</v>
      </c>
      <c r="K199" s="299">
        <f t="shared" si="53"/>
        <v>0</v>
      </c>
      <c r="L199" s="299">
        <f t="shared" si="53"/>
        <v>0</v>
      </c>
      <c r="M199" s="299">
        <f t="shared" si="53"/>
        <v>0</v>
      </c>
      <c r="N199" s="299">
        <f t="shared" si="53"/>
        <v>0</v>
      </c>
      <c r="O199" s="299">
        <f t="shared" si="53"/>
        <v>0</v>
      </c>
      <c r="P199" s="299">
        <f t="shared" si="53"/>
        <v>0</v>
      </c>
      <c r="Q199" s="299">
        <f t="shared" si="53"/>
        <v>0</v>
      </c>
      <c r="R199" s="18"/>
      <c r="S199" s="4"/>
      <c r="T199" s="942"/>
      <c r="U199" s="942"/>
      <c r="V199" s="942"/>
      <c r="W199" s="942"/>
      <c r="X199" s="942"/>
      <c r="Y199" s="942"/>
      <c r="Z199" s="942"/>
      <c r="AA199" s="942"/>
      <c r="AB199" s="942"/>
      <c r="AC199" s="942"/>
      <c r="AD199" s="942"/>
      <c r="AE199" s="942"/>
      <c r="AF199" s="942"/>
      <c r="AG199" s="942"/>
      <c r="AH199" s="942"/>
      <c r="AI199" s="942"/>
      <c r="AJ199" s="942"/>
      <c r="AK199" s="942"/>
      <c r="AL199" s="942"/>
      <c r="AM199" s="942"/>
      <c r="AN199" s="942"/>
      <c r="AO199" s="942"/>
      <c r="AP199" s="942"/>
      <c r="AQ199" s="942"/>
      <c r="AR199" s="942"/>
      <c r="AS199" s="942"/>
      <c r="AT199" s="942"/>
      <c r="AU199" s="942"/>
      <c r="AV199" s="942"/>
      <c r="AW199" s="942"/>
    </row>
    <row r="200" spans="1:49" ht="13.5" hidden="1" customHeight="1" x14ac:dyDescent="0.15">
      <c r="A200" s="4"/>
      <c r="B200" s="44"/>
      <c r="C200" s="44"/>
      <c r="D200" s="298"/>
      <c r="E200" s="429">
        <f t="shared" si="36"/>
        <v>0</v>
      </c>
      <c r="F200" s="299"/>
      <c r="G200" s="299">
        <f t="shared" ref="G200:Q200" si="54">+F200</f>
        <v>0</v>
      </c>
      <c r="H200" s="299">
        <f t="shared" si="54"/>
        <v>0</v>
      </c>
      <c r="I200" s="299">
        <f t="shared" si="54"/>
        <v>0</v>
      </c>
      <c r="J200" s="299">
        <f t="shared" si="54"/>
        <v>0</v>
      </c>
      <c r="K200" s="299">
        <f t="shared" si="54"/>
        <v>0</v>
      </c>
      <c r="L200" s="299">
        <f t="shared" si="54"/>
        <v>0</v>
      </c>
      <c r="M200" s="299">
        <f t="shared" si="54"/>
        <v>0</v>
      </c>
      <c r="N200" s="299">
        <f t="shared" si="54"/>
        <v>0</v>
      </c>
      <c r="O200" s="299">
        <f t="shared" si="54"/>
        <v>0</v>
      </c>
      <c r="P200" s="299">
        <f t="shared" si="54"/>
        <v>0</v>
      </c>
      <c r="Q200" s="299">
        <f t="shared" si="54"/>
        <v>0</v>
      </c>
      <c r="R200" s="18"/>
      <c r="S200" s="4"/>
      <c r="T200" s="942"/>
      <c r="U200" s="942"/>
      <c r="V200" s="942"/>
      <c r="W200" s="942"/>
      <c r="X200" s="942"/>
      <c r="Y200" s="942"/>
      <c r="Z200" s="942"/>
      <c r="AA200" s="942"/>
      <c r="AB200" s="942"/>
      <c r="AC200" s="942"/>
      <c r="AD200" s="942"/>
      <c r="AE200" s="942"/>
      <c r="AF200" s="942"/>
      <c r="AG200" s="942"/>
      <c r="AH200" s="942"/>
      <c r="AI200" s="942"/>
      <c r="AJ200" s="942"/>
      <c r="AK200" s="942"/>
      <c r="AL200" s="942"/>
      <c r="AM200" s="942"/>
      <c r="AN200" s="942"/>
      <c r="AO200" s="942"/>
      <c r="AP200" s="942"/>
      <c r="AQ200" s="942"/>
      <c r="AR200" s="942"/>
      <c r="AS200" s="942"/>
      <c r="AT200" s="942"/>
      <c r="AU200" s="942"/>
      <c r="AV200" s="942"/>
      <c r="AW200" s="942"/>
    </row>
    <row r="201" spans="1:49" ht="13.5" hidden="1" customHeight="1" x14ac:dyDescent="0.15">
      <c r="A201" s="4"/>
      <c r="B201" s="44"/>
      <c r="C201" s="44"/>
      <c r="D201" s="298"/>
      <c r="E201" s="429">
        <f t="shared" si="36"/>
        <v>0</v>
      </c>
      <c r="F201" s="299"/>
      <c r="G201" s="299">
        <f t="shared" ref="G201:Q201" si="55">+F201</f>
        <v>0</v>
      </c>
      <c r="H201" s="299">
        <f t="shared" si="55"/>
        <v>0</v>
      </c>
      <c r="I201" s="299">
        <f t="shared" si="55"/>
        <v>0</v>
      </c>
      <c r="J201" s="299">
        <f t="shared" si="55"/>
        <v>0</v>
      </c>
      <c r="K201" s="299">
        <f t="shared" si="55"/>
        <v>0</v>
      </c>
      <c r="L201" s="299">
        <f t="shared" si="55"/>
        <v>0</v>
      </c>
      <c r="M201" s="299">
        <f t="shared" si="55"/>
        <v>0</v>
      </c>
      <c r="N201" s="299">
        <f t="shared" si="55"/>
        <v>0</v>
      </c>
      <c r="O201" s="299">
        <f t="shared" si="55"/>
        <v>0</v>
      </c>
      <c r="P201" s="299">
        <f t="shared" si="55"/>
        <v>0</v>
      </c>
      <c r="Q201" s="299">
        <f t="shared" si="55"/>
        <v>0</v>
      </c>
      <c r="R201" s="18"/>
      <c r="S201" s="4"/>
      <c r="T201" s="942"/>
      <c r="U201" s="942"/>
      <c r="V201" s="942"/>
      <c r="W201" s="942"/>
      <c r="X201" s="942"/>
      <c r="Y201" s="942"/>
      <c r="Z201" s="942"/>
      <c r="AA201" s="942"/>
      <c r="AB201" s="942"/>
      <c r="AC201" s="942"/>
      <c r="AD201" s="942"/>
      <c r="AE201" s="942"/>
      <c r="AF201" s="942"/>
      <c r="AG201" s="942"/>
      <c r="AH201" s="942"/>
      <c r="AI201" s="942"/>
      <c r="AJ201" s="942"/>
      <c r="AK201" s="942"/>
      <c r="AL201" s="942"/>
      <c r="AM201" s="942"/>
      <c r="AN201" s="942"/>
      <c r="AO201" s="942"/>
      <c r="AP201" s="942"/>
      <c r="AQ201" s="942"/>
      <c r="AR201" s="942"/>
      <c r="AS201" s="942"/>
      <c r="AT201" s="942"/>
      <c r="AU201" s="942"/>
      <c r="AV201" s="942"/>
      <c r="AW201" s="942"/>
    </row>
    <row r="202" spans="1:49" ht="13.5" hidden="1" customHeight="1" x14ac:dyDescent="0.15">
      <c r="A202" s="4"/>
      <c r="B202" s="44"/>
      <c r="C202" s="44"/>
      <c r="D202" s="298"/>
      <c r="E202" s="429">
        <f t="shared" si="36"/>
        <v>0</v>
      </c>
      <c r="F202" s="299"/>
      <c r="G202" s="299">
        <f t="shared" ref="G202:Q202" si="56">+F202</f>
        <v>0</v>
      </c>
      <c r="H202" s="299">
        <f t="shared" si="56"/>
        <v>0</v>
      </c>
      <c r="I202" s="299">
        <f t="shared" si="56"/>
        <v>0</v>
      </c>
      <c r="J202" s="299">
        <f t="shared" si="56"/>
        <v>0</v>
      </c>
      <c r="K202" s="299">
        <f t="shared" si="56"/>
        <v>0</v>
      </c>
      <c r="L202" s="299">
        <f t="shared" si="56"/>
        <v>0</v>
      </c>
      <c r="M202" s="299">
        <f t="shared" si="56"/>
        <v>0</v>
      </c>
      <c r="N202" s="299">
        <f t="shared" si="56"/>
        <v>0</v>
      </c>
      <c r="O202" s="299">
        <f t="shared" si="56"/>
        <v>0</v>
      </c>
      <c r="P202" s="299">
        <f t="shared" si="56"/>
        <v>0</v>
      </c>
      <c r="Q202" s="299">
        <f t="shared" si="56"/>
        <v>0</v>
      </c>
      <c r="R202" s="18"/>
      <c r="S202" s="4"/>
      <c r="T202" s="942"/>
      <c r="U202" s="942"/>
      <c r="V202" s="942"/>
      <c r="W202" s="942"/>
      <c r="X202" s="942"/>
      <c r="Y202" s="942"/>
      <c r="Z202" s="942"/>
      <c r="AA202" s="942"/>
      <c r="AB202" s="942"/>
      <c r="AC202" s="942"/>
      <c r="AD202" s="942"/>
      <c r="AE202" s="942"/>
      <c r="AF202" s="942"/>
      <c r="AG202" s="942"/>
      <c r="AH202" s="942"/>
      <c r="AI202" s="942"/>
      <c r="AJ202" s="942"/>
      <c r="AK202" s="942"/>
      <c r="AL202" s="942"/>
      <c r="AM202" s="942"/>
      <c r="AN202" s="942"/>
      <c r="AO202" s="942"/>
      <c r="AP202" s="942"/>
      <c r="AQ202" s="942"/>
      <c r="AR202" s="942"/>
      <c r="AS202" s="942"/>
      <c r="AT202" s="942"/>
      <c r="AU202" s="942"/>
      <c r="AV202" s="942"/>
      <c r="AW202" s="942"/>
    </row>
    <row r="203" spans="1:49" ht="13.5" hidden="1" customHeight="1" x14ac:dyDescent="0.15">
      <c r="A203" s="4"/>
      <c r="B203" s="44"/>
      <c r="C203" s="44"/>
      <c r="D203" s="298"/>
      <c r="E203" s="429">
        <f t="shared" si="36"/>
        <v>0</v>
      </c>
      <c r="F203" s="299"/>
      <c r="G203" s="299">
        <f t="shared" ref="G203:Q203" si="57">+F203</f>
        <v>0</v>
      </c>
      <c r="H203" s="299">
        <f t="shared" si="57"/>
        <v>0</v>
      </c>
      <c r="I203" s="299">
        <f t="shared" si="57"/>
        <v>0</v>
      </c>
      <c r="J203" s="299">
        <f t="shared" si="57"/>
        <v>0</v>
      </c>
      <c r="K203" s="299">
        <f t="shared" si="57"/>
        <v>0</v>
      </c>
      <c r="L203" s="299">
        <f t="shared" si="57"/>
        <v>0</v>
      </c>
      <c r="M203" s="299">
        <f t="shared" si="57"/>
        <v>0</v>
      </c>
      <c r="N203" s="299">
        <f t="shared" si="57"/>
        <v>0</v>
      </c>
      <c r="O203" s="299">
        <f t="shared" si="57"/>
        <v>0</v>
      </c>
      <c r="P203" s="299">
        <f t="shared" si="57"/>
        <v>0</v>
      </c>
      <c r="Q203" s="299">
        <f t="shared" si="57"/>
        <v>0</v>
      </c>
      <c r="R203" s="18"/>
      <c r="S203" s="4"/>
      <c r="T203" s="942"/>
      <c r="U203" s="942"/>
      <c r="V203" s="942"/>
      <c r="W203" s="942"/>
      <c r="X203" s="942"/>
      <c r="Y203" s="942"/>
      <c r="Z203" s="942"/>
      <c r="AA203" s="942"/>
      <c r="AB203" s="942"/>
      <c r="AC203" s="942"/>
      <c r="AD203" s="942"/>
      <c r="AE203" s="942"/>
      <c r="AF203" s="942"/>
      <c r="AG203" s="942"/>
      <c r="AH203" s="942"/>
      <c r="AI203" s="942"/>
      <c r="AJ203" s="942"/>
      <c r="AK203" s="942"/>
      <c r="AL203" s="942"/>
      <c r="AM203" s="942"/>
      <c r="AN203" s="942"/>
      <c r="AO203" s="942"/>
      <c r="AP203" s="942"/>
      <c r="AQ203" s="942"/>
      <c r="AR203" s="942"/>
      <c r="AS203" s="942"/>
      <c r="AT203" s="942"/>
      <c r="AU203" s="942"/>
      <c r="AV203" s="942"/>
      <c r="AW203" s="942"/>
    </row>
    <row r="204" spans="1:49" ht="5" customHeight="1" x14ac:dyDescent="0.15">
      <c r="A204" s="4"/>
      <c r="B204" s="44"/>
      <c r="C204" s="44"/>
      <c r="D204" s="61"/>
      <c r="E204" s="76"/>
      <c r="F204" s="46"/>
      <c r="G204" s="47"/>
      <c r="H204" s="50"/>
      <c r="I204" s="44"/>
      <c r="J204" s="44"/>
      <c r="K204" s="44"/>
      <c r="L204" s="44"/>
      <c r="M204" s="56"/>
      <c r="N204" s="56"/>
      <c r="O204" s="44"/>
      <c r="P204" s="44"/>
      <c r="Q204" s="44"/>
      <c r="R204" s="18"/>
      <c r="S204" s="4"/>
      <c r="T204" s="942"/>
      <c r="U204" s="942"/>
      <c r="V204" s="942"/>
      <c r="W204" s="942"/>
      <c r="X204" s="942"/>
      <c r="Y204" s="942"/>
      <c r="Z204" s="942"/>
      <c r="AA204" s="942"/>
      <c r="AB204" s="942"/>
      <c r="AC204" s="942"/>
      <c r="AD204" s="942"/>
      <c r="AE204" s="942"/>
      <c r="AF204" s="942"/>
      <c r="AG204" s="942"/>
      <c r="AH204" s="942"/>
      <c r="AI204" s="942"/>
      <c r="AJ204" s="942"/>
      <c r="AK204" s="942"/>
      <c r="AL204" s="942"/>
      <c r="AM204" s="942"/>
      <c r="AN204" s="942"/>
      <c r="AO204" s="942"/>
      <c r="AP204" s="942"/>
      <c r="AQ204" s="942"/>
      <c r="AR204" s="942"/>
      <c r="AS204" s="942"/>
      <c r="AT204" s="942"/>
      <c r="AU204" s="942"/>
      <c r="AV204" s="942"/>
      <c r="AW204" s="942"/>
    </row>
    <row r="205" spans="1:49" ht="13.5" customHeight="1" thickBot="1" x14ac:dyDescent="0.2">
      <c r="A205" s="4"/>
      <c r="B205" s="44"/>
      <c r="C205" s="44"/>
      <c r="D205" s="44"/>
      <c r="E205" s="44"/>
      <c r="F205" s="51" t="str">
        <f t="shared" ref="F205:Q205" si="58">F171</f>
        <v>ENE</v>
      </c>
      <c r="G205" s="51" t="str">
        <f t="shared" si="58"/>
        <v>FEB</v>
      </c>
      <c r="H205" s="51" t="str">
        <f t="shared" si="58"/>
        <v>MAR</v>
      </c>
      <c r="I205" s="51" t="str">
        <f t="shared" si="58"/>
        <v>ABR</v>
      </c>
      <c r="J205" s="51" t="str">
        <f t="shared" si="58"/>
        <v>MAY</v>
      </c>
      <c r="K205" s="51" t="str">
        <f t="shared" si="58"/>
        <v>JUN</v>
      </c>
      <c r="L205" s="51" t="str">
        <f t="shared" si="58"/>
        <v>JUL</v>
      </c>
      <c r="M205" s="51" t="str">
        <f t="shared" si="58"/>
        <v>AGO</v>
      </c>
      <c r="N205" s="51" t="str">
        <f t="shared" si="58"/>
        <v>SEPT</v>
      </c>
      <c r="O205" s="51" t="str">
        <f t="shared" si="58"/>
        <v>OCT</v>
      </c>
      <c r="P205" s="51" t="str">
        <f t="shared" si="58"/>
        <v>NOV</v>
      </c>
      <c r="Q205" s="51" t="str">
        <f t="shared" si="58"/>
        <v xml:space="preserve"> DIC</v>
      </c>
      <c r="R205" s="54"/>
      <c r="S205" s="4"/>
      <c r="T205" s="942"/>
      <c r="U205" s="942"/>
      <c r="V205" s="942"/>
      <c r="W205" s="942"/>
      <c r="X205" s="942"/>
      <c r="Y205" s="942"/>
      <c r="Z205" s="942"/>
      <c r="AA205" s="942"/>
      <c r="AB205" s="942"/>
      <c r="AC205" s="942"/>
      <c r="AD205" s="942"/>
      <c r="AE205" s="942"/>
      <c r="AF205" s="942"/>
      <c r="AG205" s="942"/>
      <c r="AH205" s="942"/>
      <c r="AI205" s="942"/>
      <c r="AJ205" s="942"/>
      <c r="AK205" s="942"/>
      <c r="AL205" s="942"/>
      <c r="AM205" s="942"/>
      <c r="AN205" s="942"/>
      <c r="AO205" s="942"/>
      <c r="AP205" s="942"/>
      <c r="AQ205" s="942"/>
      <c r="AR205" s="942"/>
      <c r="AS205" s="942"/>
      <c r="AT205" s="942"/>
      <c r="AU205" s="942"/>
      <c r="AV205" s="942"/>
      <c r="AW205" s="942"/>
    </row>
    <row r="206" spans="1:49" ht="17" customHeight="1" thickBot="1" x14ac:dyDescent="0.2">
      <c r="A206" s="4"/>
      <c r="B206" s="44"/>
      <c r="C206" s="79" t="s">
        <v>1572</v>
      </c>
      <c r="D206" s="2361" t="s">
        <v>1573</v>
      </c>
      <c r="E206" s="2362"/>
      <c r="F206" s="70">
        <f t="shared" ref="F206:Q206" si="59">SUM(F208:F236)</f>
        <v>0</v>
      </c>
      <c r="G206" s="59">
        <f t="shared" si="59"/>
        <v>0</v>
      </c>
      <c r="H206" s="59">
        <f t="shared" si="59"/>
        <v>0</v>
      </c>
      <c r="I206" s="59">
        <f t="shared" si="59"/>
        <v>0</v>
      </c>
      <c r="J206" s="59">
        <f t="shared" si="59"/>
        <v>0</v>
      </c>
      <c r="K206" s="59">
        <f t="shared" si="59"/>
        <v>0</v>
      </c>
      <c r="L206" s="59">
        <f t="shared" si="59"/>
        <v>0</v>
      </c>
      <c r="M206" s="59">
        <f t="shared" si="59"/>
        <v>0</v>
      </c>
      <c r="N206" s="59">
        <f t="shared" si="59"/>
        <v>0</v>
      </c>
      <c r="O206" s="59">
        <f t="shared" si="59"/>
        <v>0</v>
      </c>
      <c r="P206" s="59">
        <f t="shared" si="59"/>
        <v>0</v>
      </c>
      <c r="Q206" s="71">
        <f t="shared" si="59"/>
        <v>0</v>
      </c>
      <c r="R206" s="18"/>
      <c r="S206" s="4"/>
      <c r="T206" s="942"/>
      <c r="U206" s="942"/>
      <c r="V206" s="942"/>
      <c r="W206" s="942"/>
      <c r="X206" s="942"/>
      <c r="Y206" s="942"/>
      <c r="Z206" s="942"/>
      <c r="AA206" s="942"/>
      <c r="AB206" s="942"/>
      <c r="AC206" s="942"/>
      <c r="AD206" s="942"/>
      <c r="AE206" s="942"/>
      <c r="AF206" s="942"/>
      <c r="AG206" s="942"/>
      <c r="AH206" s="942"/>
      <c r="AI206" s="942"/>
      <c r="AJ206" s="942"/>
      <c r="AK206" s="942"/>
      <c r="AL206" s="942"/>
      <c r="AM206" s="942"/>
      <c r="AN206" s="942"/>
      <c r="AO206" s="942"/>
      <c r="AP206" s="942"/>
      <c r="AQ206" s="942"/>
      <c r="AR206" s="942"/>
      <c r="AS206" s="942"/>
      <c r="AT206" s="942"/>
      <c r="AU206" s="942"/>
      <c r="AV206" s="942"/>
      <c r="AW206" s="942"/>
    </row>
    <row r="207" spans="1:49" ht="13.5" customHeight="1" x14ac:dyDescent="0.2">
      <c r="A207" s="4"/>
      <c r="B207" s="44"/>
      <c r="C207" s="44"/>
      <c r="D207" s="46" t="s">
        <v>1527</v>
      </c>
      <c r="E207" s="432">
        <f>SUM(F206:Q206)</f>
        <v>0</v>
      </c>
      <c r="F207" s="46" t="s">
        <v>1566</v>
      </c>
      <c r="G207" s="57"/>
      <c r="H207" s="57"/>
      <c r="I207" s="57"/>
      <c r="J207" s="57"/>
      <c r="K207" s="57"/>
      <c r="L207" s="57"/>
      <c r="M207" s="58"/>
      <c r="N207" s="58"/>
      <c r="O207" s="57"/>
      <c r="P207" s="57"/>
      <c r="Q207" s="57"/>
      <c r="R207" s="55"/>
      <c r="S207" s="4"/>
      <c r="T207" s="942"/>
      <c r="U207" s="942"/>
      <c r="V207" s="942"/>
      <c r="W207" s="942"/>
      <c r="X207" s="942"/>
      <c r="Y207" s="942"/>
      <c r="Z207" s="942"/>
      <c r="AA207" s="942"/>
      <c r="AB207" s="942"/>
      <c r="AC207" s="942"/>
      <c r="AD207" s="942"/>
      <c r="AE207" s="942"/>
      <c r="AF207" s="942"/>
      <c r="AG207" s="942"/>
      <c r="AH207" s="942"/>
      <c r="AI207" s="942"/>
      <c r="AJ207" s="942"/>
      <c r="AK207" s="942"/>
      <c r="AL207" s="942"/>
      <c r="AM207" s="942"/>
      <c r="AN207" s="942"/>
      <c r="AO207" s="942"/>
      <c r="AP207" s="942"/>
      <c r="AQ207" s="942"/>
      <c r="AR207" s="942"/>
      <c r="AS207" s="942"/>
      <c r="AT207" s="942"/>
      <c r="AU207" s="942"/>
      <c r="AV207" s="942"/>
      <c r="AW207" s="942"/>
    </row>
    <row r="208" spans="1:49" ht="13.5" customHeight="1" x14ac:dyDescent="0.15">
      <c r="A208" s="4"/>
      <c r="B208" s="44"/>
      <c r="C208" s="44"/>
      <c r="D208" s="298" t="s">
        <v>1402</v>
      </c>
      <c r="E208" s="429">
        <f t="shared" ref="E208:E236" si="60">SUM(F208:Q208)</f>
        <v>0</v>
      </c>
      <c r="F208" s="299"/>
      <c r="G208" s="299"/>
      <c r="H208" s="299"/>
      <c r="I208" s="299"/>
      <c r="J208" s="299"/>
      <c r="K208" s="299"/>
      <c r="L208" s="299"/>
      <c r="M208" s="299"/>
      <c r="N208" s="299"/>
      <c r="O208" s="299"/>
      <c r="P208" s="299"/>
      <c r="Q208" s="299"/>
      <c r="R208" s="18"/>
      <c r="S208" s="4"/>
      <c r="T208" s="942"/>
      <c r="U208" s="942"/>
      <c r="V208" s="942"/>
      <c r="W208" s="942"/>
      <c r="X208" s="942"/>
      <c r="Y208" s="942"/>
      <c r="Z208" s="942"/>
      <c r="AA208" s="942"/>
      <c r="AB208" s="942"/>
      <c r="AC208" s="942"/>
      <c r="AD208" s="942"/>
      <c r="AE208" s="942"/>
      <c r="AF208" s="942"/>
      <c r="AG208" s="942"/>
      <c r="AH208" s="942"/>
      <c r="AI208" s="942"/>
      <c r="AJ208" s="942"/>
      <c r="AK208" s="942"/>
      <c r="AL208" s="942"/>
      <c r="AM208" s="942"/>
      <c r="AN208" s="942"/>
      <c r="AO208" s="942"/>
      <c r="AP208" s="942"/>
      <c r="AQ208" s="942"/>
      <c r="AR208" s="942"/>
      <c r="AS208" s="942"/>
      <c r="AT208" s="942"/>
      <c r="AU208" s="942"/>
      <c r="AV208" s="942"/>
      <c r="AW208" s="942"/>
    </row>
    <row r="209" spans="1:49" ht="13.5" customHeight="1" x14ac:dyDescent="0.15">
      <c r="A209" s="4"/>
      <c r="B209" s="44"/>
      <c r="C209" s="44"/>
      <c r="D209" s="298" t="s">
        <v>1404</v>
      </c>
      <c r="E209" s="429">
        <f t="shared" si="60"/>
        <v>0</v>
      </c>
      <c r="F209" s="299"/>
      <c r="G209" s="299"/>
      <c r="H209" s="299"/>
      <c r="I209" s="299"/>
      <c r="J209" s="299"/>
      <c r="K209" s="299"/>
      <c r="L209" s="299"/>
      <c r="M209" s="299"/>
      <c r="N209" s="299"/>
      <c r="O209" s="299"/>
      <c r="P209" s="299"/>
      <c r="Q209" s="299"/>
      <c r="R209" s="18"/>
      <c r="S209" s="4"/>
      <c r="T209" s="942"/>
      <c r="U209" s="942"/>
      <c r="V209" s="942"/>
      <c r="W209" s="942"/>
      <c r="X209" s="942"/>
      <c r="Y209" s="942"/>
      <c r="Z209" s="942"/>
      <c r="AA209" s="942"/>
      <c r="AB209" s="942"/>
      <c r="AC209" s="942"/>
      <c r="AD209" s="942"/>
      <c r="AE209" s="942"/>
      <c r="AF209" s="942"/>
      <c r="AG209" s="942"/>
      <c r="AH209" s="942"/>
      <c r="AI209" s="942"/>
      <c r="AJ209" s="942"/>
      <c r="AK209" s="942"/>
      <c r="AL209" s="942"/>
      <c r="AM209" s="942"/>
      <c r="AN209" s="942"/>
      <c r="AO209" s="942"/>
      <c r="AP209" s="942"/>
      <c r="AQ209" s="942"/>
      <c r="AR209" s="942"/>
      <c r="AS209" s="942"/>
      <c r="AT209" s="942"/>
      <c r="AU209" s="942"/>
      <c r="AV209" s="942"/>
      <c r="AW209" s="942"/>
    </row>
    <row r="210" spans="1:49" ht="13.5" customHeight="1" x14ac:dyDescent="0.15">
      <c r="A210" s="4"/>
      <c r="B210" s="44"/>
      <c r="C210" s="44"/>
      <c r="D210" s="298"/>
      <c r="E210" s="429">
        <f t="shared" si="60"/>
        <v>0</v>
      </c>
      <c r="F210" s="299"/>
      <c r="G210" s="299"/>
      <c r="H210" s="299"/>
      <c r="I210" s="299"/>
      <c r="J210" s="299"/>
      <c r="K210" s="299"/>
      <c r="L210" s="299"/>
      <c r="M210" s="299"/>
      <c r="N210" s="299"/>
      <c r="O210" s="299"/>
      <c r="P210" s="299"/>
      <c r="Q210" s="299"/>
      <c r="R210" s="18"/>
      <c r="S210" s="4"/>
      <c r="T210" s="942"/>
      <c r="U210" s="942"/>
      <c r="V210" s="942"/>
      <c r="W210" s="942"/>
      <c r="X210" s="942"/>
      <c r="Y210" s="942"/>
      <c r="Z210" s="942"/>
      <c r="AA210" s="942"/>
      <c r="AB210" s="942"/>
      <c r="AC210" s="942"/>
      <c r="AD210" s="942"/>
      <c r="AE210" s="942"/>
      <c r="AF210" s="942"/>
      <c r="AG210" s="942"/>
      <c r="AH210" s="942"/>
      <c r="AI210" s="942"/>
      <c r="AJ210" s="942"/>
      <c r="AK210" s="942"/>
      <c r="AL210" s="942"/>
      <c r="AM210" s="942"/>
      <c r="AN210" s="942"/>
      <c r="AO210" s="942"/>
      <c r="AP210" s="942"/>
      <c r="AQ210" s="942"/>
      <c r="AR210" s="942"/>
      <c r="AS210" s="942"/>
      <c r="AT210" s="942"/>
      <c r="AU210" s="942"/>
      <c r="AV210" s="942"/>
      <c r="AW210" s="942"/>
    </row>
    <row r="211" spans="1:49" ht="13.5" hidden="1" customHeight="1" x14ac:dyDescent="0.15">
      <c r="A211" s="4"/>
      <c r="B211" s="44"/>
      <c r="C211" s="44"/>
      <c r="D211" s="298"/>
      <c r="E211" s="429">
        <f t="shared" si="60"/>
        <v>0</v>
      </c>
      <c r="F211" s="299"/>
      <c r="G211" s="299">
        <f t="shared" ref="G211:Q211" si="61">+F211</f>
        <v>0</v>
      </c>
      <c r="H211" s="299">
        <f t="shared" si="61"/>
        <v>0</v>
      </c>
      <c r="I211" s="299">
        <f t="shared" si="61"/>
        <v>0</v>
      </c>
      <c r="J211" s="299">
        <f t="shared" si="61"/>
        <v>0</v>
      </c>
      <c r="K211" s="299">
        <f t="shared" si="61"/>
        <v>0</v>
      </c>
      <c r="L211" s="299">
        <f t="shared" si="61"/>
        <v>0</v>
      </c>
      <c r="M211" s="299">
        <f t="shared" si="61"/>
        <v>0</v>
      </c>
      <c r="N211" s="299">
        <f t="shared" si="61"/>
        <v>0</v>
      </c>
      <c r="O211" s="299">
        <f t="shared" si="61"/>
        <v>0</v>
      </c>
      <c r="P211" s="299">
        <f t="shared" si="61"/>
        <v>0</v>
      </c>
      <c r="Q211" s="299">
        <f t="shared" si="61"/>
        <v>0</v>
      </c>
      <c r="R211" s="18"/>
      <c r="S211" s="4"/>
      <c r="T211" s="942"/>
      <c r="U211" s="942"/>
      <c r="V211" s="942"/>
      <c r="W211" s="942"/>
      <c r="X211" s="942"/>
      <c r="Y211" s="942"/>
      <c r="Z211" s="942"/>
      <c r="AA211" s="942"/>
      <c r="AB211" s="942"/>
      <c r="AC211" s="942"/>
      <c r="AD211" s="942"/>
      <c r="AE211" s="942"/>
      <c r="AF211" s="942"/>
      <c r="AG211" s="942"/>
      <c r="AH211" s="942"/>
      <c r="AI211" s="942"/>
      <c r="AJ211" s="942"/>
      <c r="AK211" s="942"/>
      <c r="AL211" s="942"/>
      <c r="AM211" s="942"/>
      <c r="AN211" s="942"/>
      <c r="AO211" s="942"/>
      <c r="AP211" s="942"/>
      <c r="AQ211" s="942"/>
      <c r="AR211" s="942"/>
      <c r="AS211" s="942"/>
      <c r="AT211" s="942"/>
      <c r="AU211" s="942"/>
      <c r="AV211" s="942"/>
      <c r="AW211" s="942"/>
    </row>
    <row r="212" spans="1:49" ht="13.5" hidden="1" customHeight="1" x14ac:dyDescent="0.15">
      <c r="A212" s="4"/>
      <c r="B212" s="44"/>
      <c r="C212" s="44"/>
      <c r="D212" s="298"/>
      <c r="E212" s="429">
        <f t="shared" si="60"/>
        <v>0</v>
      </c>
      <c r="F212" s="299"/>
      <c r="G212" s="299">
        <f t="shared" ref="G212:Q212" si="62">+F212</f>
        <v>0</v>
      </c>
      <c r="H212" s="299">
        <f t="shared" si="62"/>
        <v>0</v>
      </c>
      <c r="I212" s="299">
        <f t="shared" si="62"/>
        <v>0</v>
      </c>
      <c r="J212" s="299">
        <f t="shared" si="62"/>
        <v>0</v>
      </c>
      <c r="K212" s="299">
        <f t="shared" si="62"/>
        <v>0</v>
      </c>
      <c r="L212" s="299">
        <f t="shared" si="62"/>
        <v>0</v>
      </c>
      <c r="M212" s="299">
        <f t="shared" si="62"/>
        <v>0</v>
      </c>
      <c r="N212" s="299">
        <f t="shared" si="62"/>
        <v>0</v>
      </c>
      <c r="O212" s="299">
        <f t="shared" si="62"/>
        <v>0</v>
      </c>
      <c r="P212" s="299">
        <f t="shared" si="62"/>
        <v>0</v>
      </c>
      <c r="Q212" s="299">
        <f t="shared" si="62"/>
        <v>0</v>
      </c>
      <c r="R212" s="18"/>
      <c r="S212" s="4"/>
      <c r="T212" s="942"/>
      <c r="U212" s="942"/>
      <c r="V212" s="942"/>
      <c r="W212" s="942"/>
      <c r="X212" s="942"/>
      <c r="Y212" s="942"/>
      <c r="Z212" s="942"/>
      <c r="AA212" s="942"/>
      <c r="AB212" s="942"/>
      <c r="AC212" s="942"/>
      <c r="AD212" s="942"/>
      <c r="AE212" s="942"/>
      <c r="AF212" s="942"/>
      <c r="AG212" s="942"/>
      <c r="AH212" s="942"/>
      <c r="AI212" s="942"/>
      <c r="AJ212" s="942"/>
      <c r="AK212" s="942"/>
      <c r="AL212" s="942"/>
      <c r="AM212" s="942"/>
      <c r="AN212" s="942"/>
      <c r="AO212" s="942"/>
      <c r="AP212" s="942"/>
      <c r="AQ212" s="942"/>
      <c r="AR212" s="942"/>
      <c r="AS212" s="942"/>
      <c r="AT212" s="942"/>
      <c r="AU212" s="942"/>
      <c r="AV212" s="942"/>
      <c r="AW212" s="942"/>
    </row>
    <row r="213" spans="1:49" ht="13.5" hidden="1" customHeight="1" x14ac:dyDescent="0.15">
      <c r="A213" s="4"/>
      <c r="B213" s="44"/>
      <c r="C213" s="44"/>
      <c r="D213" s="298"/>
      <c r="E213" s="429">
        <f t="shared" si="60"/>
        <v>0</v>
      </c>
      <c r="F213" s="299"/>
      <c r="G213" s="299">
        <f t="shared" ref="G213:Q213" si="63">+F213</f>
        <v>0</v>
      </c>
      <c r="H213" s="299">
        <f t="shared" si="63"/>
        <v>0</v>
      </c>
      <c r="I213" s="299">
        <f t="shared" si="63"/>
        <v>0</v>
      </c>
      <c r="J213" s="299">
        <f t="shared" si="63"/>
        <v>0</v>
      </c>
      <c r="K213" s="299">
        <f t="shared" si="63"/>
        <v>0</v>
      </c>
      <c r="L213" s="299">
        <f t="shared" si="63"/>
        <v>0</v>
      </c>
      <c r="M213" s="299">
        <f t="shared" si="63"/>
        <v>0</v>
      </c>
      <c r="N213" s="299">
        <f t="shared" si="63"/>
        <v>0</v>
      </c>
      <c r="O213" s="299">
        <f t="shared" si="63"/>
        <v>0</v>
      </c>
      <c r="P213" s="299">
        <f t="shared" si="63"/>
        <v>0</v>
      </c>
      <c r="Q213" s="299">
        <f t="shared" si="63"/>
        <v>0</v>
      </c>
      <c r="R213" s="18"/>
      <c r="S213" s="4"/>
      <c r="T213" s="942"/>
      <c r="U213" s="942"/>
      <c r="V213" s="942"/>
      <c r="W213" s="942"/>
      <c r="X213" s="942"/>
      <c r="Y213" s="942"/>
      <c r="Z213" s="942"/>
      <c r="AA213" s="942"/>
      <c r="AB213" s="942"/>
      <c r="AC213" s="942"/>
      <c r="AD213" s="942"/>
      <c r="AE213" s="942"/>
      <c r="AF213" s="942"/>
      <c r="AG213" s="942"/>
      <c r="AH213" s="942"/>
      <c r="AI213" s="942"/>
      <c r="AJ213" s="942"/>
      <c r="AK213" s="942"/>
      <c r="AL213" s="942"/>
      <c r="AM213" s="942"/>
      <c r="AN213" s="942"/>
      <c r="AO213" s="942"/>
      <c r="AP213" s="942"/>
      <c r="AQ213" s="942"/>
      <c r="AR213" s="942"/>
      <c r="AS213" s="942"/>
      <c r="AT213" s="942"/>
      <c r="AU213" s="942"/>
      <c r="AV213" s="942"/>
      <c r="AW213" s="942"/>
    </row>
    <row r="214" spans="1:49" ht="13.5" hidden="1" customHeight="1" x14ac:dyDescent="0.15">
      <c r="A214" s="4"/>
      <c r="B214" s="44"/>
      <c r="C214" s="44"/>
      <c r="D214" s="298"/>
      <c r="E214" s="429">
        <f t="shared" si="60"/>
        <v>0</v>
      </c>
      <c r="F214" s="299"/>
      <c r="G214" s="299">
        <f t="shared" ref="G214:Q214" si="64">+F214</f>
        <v>0</v>
      </c>
      <c r="H214" s="299">
        <f t="shared" si="64"/>
        <v>0</v>
      </c>
      <c r="I214" s="299">
        <f t="shared" si="64"/>
        <v>0</v>
      </c>
      <c r="J214" s="299">
        <f t="shared" si="64"/>
        <v>0</v>
      </c>
      <c r="K214" s="299">
        <f t="shared" si="64"/>
        <v>0</v>
      </c>
      <c r="L214" s="299">
        <f t="shared" si="64"/>
        <v>0</v>
      </c>
      <c r="M214" s="299">
        <f t="shared" si="64"/>
        <v>0</v>
      </c>
      <c r="N214" s="299">
        <f t="shared" si="64"/>
        <v>0</v>
      </c>
      <c r="O214" s="299">
        <f t="shared" si="64"/>
        <v>0</v>
      </c>
      <c r="P214" s="299">
        <f t="shared" si="64"/>
        <v>0</v>
      </c>
      <c r="Q214" s="299">
        <f t="shared" si="64"/>
        <v>0</v>
      </c>
      <c r="R214" s="18"/>
      <c r="S214" s="4"/>
      <c r="T214" s="942"/>
      <c r="U214" s="942"/>
      <c r="V214" s="942"/>
      <c r="W214" s="942"/>
      <c r="X214" s="942"/>
      <c r="Y214" s="942"/>
      <c r="Z214" s="942"/>
      <c r="AA214" s="942"/>
      <c r="AB214" s="942"/>
      <c r="AC214" s="942"/>
      <c r="AD214" s="942"/>
      <c r="AE214" s="942"/>
      <c r="AF214" s="942"/>
      <c r="AG214" s="942"/>
      <c r="AH214" s="942"/>
      <c r="AI214" s="942"/>
      <c r="AJ214" s="942"/>
      <c r="AK214" s="942"/>
      <c r="AL214" s="942"/>
      <c r="AM214" s="942"/>
      <c r="AN214" s="942"/>
      <c r="AO214" s="942"/>
      <c r="AP214" s="942"/>
      <c r="AQ214" s="942"/>
      <c r="AR214" s="942"/>
      <c r="AS214" s="942"/>
      <c r="AT214" s="942"/>
      <c r="AU214" s="942"/>
      <c r="AV214" s="942"/>
      <c r="AW214" s="942"/>
    </row>
    <row r="215" spans="1:49" ht="13.5" hidden="1" customHeight="1" x14ac:dyDescent="0.15">
      <c r="A215" s="4"/>
      <c r="B215" s="44"/>
      <c r="C215" s="44"/>
      <c r="D215" s="298"/>
      <c r="E215" s="429">
        <f t="shared" si="60"/>
        <v>0</v>
      </c>
      <c r="F215" s="299"/>
      <c r="G215" s="299">
        <f t="shared" ref="G215:Q215" si="65">+F215</f>
        <v>0</v>
      </c>
      <c r="H215" s="299">
        <f t="shared" si="65"/>
        <v>0</v>
      </c>
      <c r="I215" s="299">
        <f t="shared" si="65"/>
        <v>0</v>
      </c>
      <c r="J215" s="299">
        <f t="shared" si="65"/>
        <v>0</v>
      </c>
      <c r="K215" s="299">
        <f t="shared" si="65"/>
        <v>0</v>
      </c>
      <c r="L215" s="299">
        <f t="shared" si="65"/>
        <v>0</v>
      </c>
      <c r="M215" s="299">
        <f t="shared" si="65"/>
        <v>0</v>
      </c>
      <c r="N215" s="299">
        <f t="shared" si="65"/>
        <v>0</v>
      </c>
      <c r="O215" s="299">
        <f t="shared" si="65"/>
        <v>0</v>
      </c>
      <c r="P215" s="299">
        <f t="shared" si="65"/>
        <v>0</v>
      </c>
      <c r="Q215" s="299">
        <f t="shared" si="65"/>
        <v>0</v>
      </c>
      <c r="R215" s="18"/>
      <c r="S215" s="4"/>
      <c r="T215" s="942"/>
      <c r="U215" s="942"/>
      <c r="V215" s="942"/>
      <c r="W215" s="942"/>
      <c r="X215" s="942"/>
      <c r="Y215" s="942"/>
      <c r="Z215" s="942"/>
      <c r="AA215" s="942"/>
      <c r="AB215" s="942"/>
      <c r="AC215" s="942"/>
      <c r="AD215" s="942"/>
      <c r="AE215" s="942"/>
      <c r="AF215" s="942"/>
      <c r="AG215" s="942"/>
      <c r="AH215" s="942"/>
      <c r="AI215" s="942"/>
      <c r="AJ215" s="942"/>
      <c r="AK215" s="942"/>
      <c r="AL215" s="942"/>
      <c r="AM215" s="942"/>
      <c r="AN215" s="942"/>
      <c r="AO215" s="942"/>
      <c r="AP215" s="942"/>
      <c r="AQ215" s="942"/>
      <c r="AR215" s="942"/>
      <c r="AS215" s="942"/>
      <c r="AT215" s="942"/>
      <c r="AU215" s="942"/>
      <c r="AV215" s="942"/>
      <c r="AW215" s="942"/>
    </row>
    <row r="216" spans="1:49" ht="13.5" hidden="1" customHeight="1" x14ac:dyDescent="0.15">
      <c r="A216" s="4"/>
      <c r="B216" s="44"/>
      <c r="C216" s="44"/>
      <c r="D216" s="298"/>
      <c r="E216" s="429">
        <f t="shared" si="60"/>
        <v>0</v>
      </c>
      <c r="F216" s="299"/>
      <c r="G216" s="299">
        <f t="shared" ref="G216:Q216" si="66">+F216</f>
        <v>0</v>
      </c>
      <c r="H216" s="299">
        <f t="shared" si="66"/>
        <v>0</v>
      </c>
      <c r="I216" s="299">
        <f t="shared" si="66"/>
        <v>0</v>
      </c>
      <c r="J216" s="299">
        <f t="shared" si="66"/>
        <v>0</v>
      </c>
      <c r="K216" s="299">
        <f t="shared" si="66"/>
        <v>0</v>
      </c>
      <c r="L216" s="299">
        <f t="shared" si="66"/>
        <v>0</v>
      </c>
      <c r="M216" s="299">
        <f t="shared" si="66"/>
        <v>0</v>
      </c>
      <c r="N216" s="299">
        <f t="shared" si="66"/>
        <v>0</v>
      </c>
      <c r="O216" s="299">
        <f t="shared" si="66"/>
        <v>0</v>
      </c>
      <c r="P216" s="299">
        <f t="shared" si="66"/>
        <v>0</v>
      </c>
      <c r="Q216" s="299">
        <f t="shared" si="66"/>
        <v>0</v>
      </c>
      <c r="R216" s="18"/>
      <c r="S216" s="4"/>
      <c r="T216" s="942"/>
      <c r="U216" s="942"/>
      <c r="V216" s="942"/>
      <c r="W216" s="942"/>
      <c r="X216" s="942"/>
      <c r="Y216" s="942"/>
      <c r="Z216" s="942"/>
      <c r="AA216" s="942"/>
      <c r="AB216" s="942"/>
      <c r="AC216" s="942"/>
      <c r="AD216" s="942"/>
      <c r="AE216" s="942"/>
      <c r="AF216" s="942"/>
      <c r="AG216" s="942"/>
      <c r="AH216" s="942"/>
      <c r="AI216" s="942"/>
      <c r="AJ216" s="942"/>
      <c r="AK216" s="942"/>
      <c r="AL216" s="942"/>
      <c r="AM216" s="942"/>
      <c r="AN216" s="942"/>
      <c r="AO216" s="942"/>
      <c r="AP216" s="942"/>
      <c r="AQ216" s="942"/>
      <c r="AR216" s="942"/>
      <c r="AS216" s="942"/>
      <c r="AT216" s="942"/>
      <c r="AU216" s="942"/>
      <c r="AV216" s="942"/>
      <c r="AW216" s="942"/>
    </row>
    <row r="217" spans="1:49" ht="13.5" hidden="1" customHeight="1" x14ac:dyDescent="0.15">
      <c r="A217" s="4"/>
      <c r="B217" s="44"/>
      <c r="C217" s="44"/>
      <c r="D217" s="298"/>
      <c r="E217" s="429">
        <f t="shared" si="60"/>
        <v>0</v>
      </c>
      <c r="F217" s="299"/>
      <c r="G217" s="299">
        <f t="shared" ref="G217:Q217" si="67">+F217</f>
        <v>0</v>
      </c>
      <c r="H217" s="299">
        <f t="shared" si="67"/>
        <v>0</v>
      </c>
      <c r="I217" s="299">
        <f t="shared" si="67"/>
        <v>0</v>
      </c>
      <c r="J217" s="299">
        <f t="shared" si="67"/>
        <v>0</v>
      </c>
      <c r="K217" s="299">
        <f t="shared" si="67"/>
        <v>0</v>
      </c>
      <c r="L217" s="299">
        <f t="shared" si="67"/>
        <v>0</v>
      </c>
      <c r="M217" s="299">
        <f t="shared" si="67"/>
        <v>0</v>
      </c>
      <c r="N217" s="299">
        <f t="shared" si="67"/>
        <v>0</v>
      </c>
      <c r="O217" s="299">
        <f t="shared" si="67"/>
        <v>0</v>
      </c>
      <c r="P217" s="299">
        <f t="shared" si="67"/>
        <v>0</v>
      </c>
      <c r="Q217" s="299">
        <f t="shared" si="67"/>
        <v>0</v>
      </c>
      <c r="R217" s="18"/>
      <c r="S217" s="4"/>
      <c r="T217" s="942"/>
      <c r="U217" s="942"/>
      <c r="V217" s="942"/>
      <c r="W217" s="942"/>
      <c r="X217" s="942"/>
      <c r="Y217" s="942"/>
      <c r="Z217" s="942"/>
      <c r="AA217" s="942"/>
      <c r="AB217" s="942"/>
      <c r="AC217" s="942"/>
      <c r="AD217" s="942"/>
      <c r="AE217" s="942"/>
      <c r="AF217" s="942"/>
      <c r="AG217" s="942"/>
      <c r="AH217" s="942"/>
      <c r="AI217" s="942"/>
      <c r="AJ217" s="942"/>
      <c r="AK217" s="942"/>
      <c r="AL217" s="942"/>
      <c r="AM217" s="942"/>
      <c r="AN217" s="942"/>
      <c r="AO217" s="942"/>
      <c r="AP217" s="942"/>
      <c r="AQ217" s="942"/>
      <c r="AR217" s="942"/>
      <c r="AS217" s="942"/>
      <c r="AT217" s="942"/>
      <c r="AU217" s="942"/>
      <c r="AV217" s="942"/>
      <c r="AW217" s="942"/>
    </row>
    <row r="218" spans="1:49" ht="13.5" hidden="1" customHeight="1" x14ac:dyDescent="0.15">
      <c r="A218" s="4"/>
      <c r="B218" s="44"/>
      <c r="C218" s="44"/>
      <c r="D218" s="298"/>
      <c r="E218" s="429">
        <f t="shared" si="60"/>
        <v>0</v>
      </c>
      <c r="F218" s="299"/>
      <c r="G218" s="299">
        <f t="shared" ref="G218:Q218" si="68">+F218</f>
        <v>0</v>
      </c>
      <c r="H218" s="299">
        <f t="shared" si="68"/>
        <v>0</v>
      </c>
      <c r="I218" s="299">
        <f t="shared" si="68"/>
        <v>0</v>
      </c>
      <c r="J218" s="299">
        <f t="shared" si="68"/>
        <v>0</v>
      </c>
      <c r="K218" s="299">
        <f t="shared" si="68"/>
        <v>0</v>
      </c>
      <c r="L218" s="299">
        <f t="shared" si="68"/>
        <v>0</v>
      </c>
      <c r="M218" s="299">
        <f t="shared" si="68"/>
        <v>0</v>
      </c>
      <c r="N218" s="299">
        <f t="shared" si="68"/>
        <v>0</v>
      </c>
      <c r="O218" s="299">
        <f t="shared" si="68"/>
        <v>0</v>
      </c>
      <c r="P218" s="299">
        <f t="shared" si="68"/>
        <v>0</v>
      </c>
      <c r="Q218" s="299">
        <f t="shared" si="68"/>
        <v>0</v>
      </c>
      <c r="R218" s="18"/>
      <c r="S218" s="4"/>
      <c r="T218" s="942"/>
      <c r="U218" s="942"/>
      <c r="V218" s="942"/>
      <c r="W218" s="942"/>
      <c r="X218" s="942"/>
      <c r="Y218" s="942"/>
      <c r="Z218" s="942"/>
      <c r="AA218" s="942"/>
      <c r="AB218" s="942"/>
      <c r="AC218" s="942"/>
      <c r="AD218" s="942"/>
      <c r="AE218" s="942"/>
      <c r="AF218" s="942"/>
      <c r="AG218" s="942"/>
      <c r="AH218" s="942"/>
      <c r="AI218" s="942"/>
      <c r="AJ218" s="942"/>
      <c r="AK218" s="942"/>
      <c r="AL218" s="942"/>
      <c r="AM218" s="942"/>
      <c r="AN218" s="942"/>
      <c r="AO218" s="942"/>
      <c r="AP218" s="942"/>
      <c r="AQ218" s="942"/>
      <c r="AR218" s="942"/>
      <c r="AS218" s="942"/>
      <c r="AT218" s="942"/>
      <c r="AU218" s="942"/>
      <c r="AV218" s="942"/>
      <c r="AW218" s="942"/>
    </row>
    <row r="219" spans="1:49" ht="13.5" hidden="1" customHeight="1" x14ac:dyDescent="0.15">
      <c r="A219" s="4"/>
      <c r="B219" s="44"/>
      <c r="C219" s="44"/>
      <c r="D219" s="298"/>
      <c r="E219" s="429">
        <f t="shared" si="60"/>
        <v>0</v>
      </c>
      <c r="F219" s="299"/>
      <c r="G219" s="299">
        <f t="shared" ref="G219:Q219" si="69">+F219</f>
        <v>0</v>
      </c>
      <c r="H219" s="299">
        <f t="shared" si="69"/>
        <v>0</v>
      </c>
      <c r="I219" s="299">
        <f t="shared" si="69"/>
        <v>0</v>
      </c>
      <c r="J219" s="299">
        <f t="shared" si="69"/>
        <v>0</v>
      </c>
      <c r="K219" s="299">
        <f t="shared" si="69"/>
        <v>0</v>
      </c>
      <c r="L219" s="299">
        <f t="shared" si="69"/>
        <v>0</v>
      </c>
      <c r="M219" s="299">
        <f t="shared" si="69"/>
        <v>0</v>
      </c>
      <c r="N219" s="299">
        <f t="shared" si="69"/>
        <v>0</v>
      </c>
      <c r="O219" s="299">
        <f t="shared" si="69"/>
        <v>0</v>
      </c>
      <c r="P219" s="299">
        <f t="shared" si="69"/>
        <v>0</v>
      </c>
      <c r="Q219" s="299">
        <f t="shared" si="69"/>
        <v>0</v>
      </c>
      <c r="R219" s="18"/>
      <c r="S219" s="4"/>
      <c r="T219" s="942"/>
      <c r="U219" s="942"/>
      <c r="V219" s="942"/>
      <c r="W219" s="942"/>
      <c r="X219" s="942"/>
      <c r="Y219" s="942"/>
      <c r="Z219" s="942"/>
      <c r="AA219" s="942"/>
      <c r="AB219" s="942"/>
      <c r="AC219" s="942"/>
      <c r="AD219" s="942"/>
      <c r="AE219" s="942"/>
      <c r="AF219" s="942"/>
      <c r="AG219" s="942"/>
      <c r="AH219" s="942"/>
      <c r="AI219" s="942"/>
      <c r="AJ219" s="942"/>
      <c r="AK219" s="942"/>
      <c r="AL219" s="942"/>
      <c r="AM219" s="942"/>
      <c r="AN219" s="942"/>
      <c r="AO219" s="942"/>
      <c r="AP219" s="942"/>
      <c r="AQ219" s="942"/>
      <c r="AR219" s="942"/>
      <c r="AS219" s="942"/>
      <c r="AT219" s="942"/>
      <c r="AU219" s="942"/>
      <c r="AV219" s="942"/>
      <c r="AW219" s="942"/>
    </row>
    <row r="220" spans="1:49" ht="13.5" hidden="1" customHeight="1" x14ac:dyDescent="0.15">
      <c r="A220" s="4"/>
      <c r="B220" s="44"/>
      <c r="C220" s="44"/>
      <c r="D220" s="298"/>
      <c r="E220" s="429">
        <f t="shared" si="60"/>
        <v>0</v>
      </c>
      <c r="F220" s="299"/>
      <c r="G220" s="299">
        <f t="shared" ref="G220:Q220" si="70">+F220</f>
        <v>0</v>
      </c>
      <c r="H220" s="299">
        <f t="shared" si="70"/>
        <v>0</v>
      </c>
      <c r="I220" s="299">
        <f t="shared" si="70"/>
        <v>0</v>
      </c>
      <c r="J220" s="299">
        <f t="shared" si="70"/>
        <v>0</v>
      </c>
      <c r="K220" s="299">
        <f t="shared" si="70"/>
        <v>0</v>
      </c>
      <c r="L220" s="299">
        <f t="shared" si="70"/>
        <v>0</v>
      </c>
      <c r="M220" s="299">
        <f t="shared" si="70"/>
        <v>0</v>
      </c>
      <c r="N220" s="299">
        <f t="shared" si="70"/>
        <v>0</v>
      </c>
      <c r="O220" s="299">
        <f t="shared" si="70"/>
        <v>0</v>
      </c>
      <c r="P220" s="299">
        <f t="shared" si="70"/>
        <v>0</v>
      </c>
      <c r="Q220" s="299">
        <f t="shared" si="70"/>
        <v>0</v>
      </c>
      <c r="R220" s="18"/>
      <c r="S220" s="4"/>
      <c r="T220" s="942"/>
      <c r="U220" s="942"/>
      <c r="V220" s="942"/>
      <c r="W220" s="942"/>
      <c r="X220" s="942"/>
      <c r="Y220" s="942"/>
      <c r="Z220" s="942"/>
      <c r="AA220" s="942"/>
      <c r="AB220" s="942"/>
      <c r="AC220" s="942"/>
      <c r="AD220" s="942"/>
      <c r="AE220" s="942"/>
      <c r="AF220" s="942"/>
      <c r="AG220" s="942"/>
      <c r="AH220" s="942"/>
      <c r="AI220" s="942"/>
      <c r="AJ220" s="942"/>
      <c r="AK220" s="942"/>
      <c r="AL220" s="942"/>
      <c r="AM220" s="942"/>
      <c r="AN220" s="942"/>
      <c r="AO220" s="942"/>
      <c r="AP220" s="942"/>
      <c r="AQ220" s="942"/>
      <c r="AR220" s="942"/>
      <c r="AS220" s="942"/>
      <c r="AT220" s="942"/>
      <c r="AU220" s="942"/>
      <c r="AV220" s="942"/>
      <c r="AW220" s="942"/>
    </row>
    <row r="221" spans="1:49" ht="13.5" hidden="1" customHeight="1" x14ac:dyDescent="0.15">
      <c r="A221" s="4"/>
      <c r="B221" s="44"/>
      <c r="C221" s="44"/>
      <c r="D221" s="298"/>
      <c r="E221" s="429">
        <f t="shared" si="60"/>
        <v>0</v>
      </c>
      <c r="F221" s="299"/>
      <c r="G221" s="299">
        <f t="shared" ref="G221:Q221" si="71">+F221</f>
        <v>0</v>
      </c>
      <c r="H221" s="299">
        <f t="shared" si="71"/>
        <v>0</v>
      </c>
      <c r="I221" s="299">
        <f t="shared" si="71"/>
        <v>0</v>
      </c>
      <c r="J221" s="299">
        <f t="shared" si="71"/>
        <v>0</v>
      </c>
      <c r="K221" s="299">
        <f t="shared" si="71"/>
        <v>0</v>
      </c>
      <c r="L221" s="299">
        <f t="shared" si="71"/>
        <v>0</v>
      </c>
      <c r="M221" s="299">
        <f t="shared" si="71"/>
        <v>0</v>
      </c>
      <c r="N221" s="299">
        <f t="shared" si="71"/>
        <v>0</v>
      </c>
      <c r="O221" s="299">
        <f t="shared" si="71"/>
        <v>0</v>
      </c>
      <c r="P221" s="299">
        <f t="shared" si="71"/>
        <v>0</v>
      </c>
      <c r="Q221" s="299">
        <f t="shared" si="71"/>
        <v>0</v>
      </c>
      <c r="R221" s="18"/>
      <c r="S221" s="4"/>
      <c r="T221" s="942"/>
      <c r="U221" s="942"/>
      <c r="V221" s="942"/>
      <c r="W221" s="942"/>
      <c r="X221" s="942"/>
      <c r="Y221" s="942"/>
      <c r="Z221" s="942"/>
      <c r="AA221" s="942"/>
      <c r="AB221" s="942"/>
      <c r="AC221" s="942"/>
      <c r="AD221" s="942"/>
      <c r="AE221" s="942"/>
      <c r="AF221" s="942"/>
      <c r="AG221" s="942"/>
      <c r="AH221" s="942"/>
      <c r="AI221" s="942"/>
      <c r="AJ221" s="942"/>
      <c r="AK221" s="942"/>
      <c r="AL221" s="942"/>
      <c r="AM221" s="942"/>
      <c r="AN221" s="942"/>
      <c r="AO221" s="942"/>
      <c r="AP221" s="942"/>
      <c r="AQ221" s="942"/>
      <c r="AR221" s="942"/>
      <c r="AS221" s="942"/>
      <c r="AT221" s="942"/>
      <c r="AU221" s="942"/>
      <c r="AV221" s="942"/>
      <c r="AW221" s="942"/>
    </row>
    <row r="222" spans="1:49" ht="13.5" hidden="1" customHeight="1" x14ac:dyDescent="0.15">
      <c r="A222" s="4"/>
      <c r="B222" s="44"/>
      <c r="C222" s="44"/>
      <c r="D222" s="298"/>
      <c r="E222" s="429">
        <f t="shared" si="60"/>
        <v>0</v>
      </c>
      <c r="F222" s="299"/>
      <c r="G222" s="299">
        <f t="shared" ref="G222:Q222" si="72">+F222</f>
        <v>0</v>
      </c>
      <c r="H222" s="299">
        <f t="shared" si="72"/>
        <v>0</v>
      </c>
      <c r="I222" s="299">
        <f t="shared" si="72"/>
        <v>0</v>
      </c>
      <c r="J222" s="299">
        <f t="shared" si="72"/>
        <v>0</v>
      </c>
      <c r="K222" s="299">
        <f t="shared" si="72"/>
        <v>0</v>
      </c>
      <c r="L222" s="299">
        <f t="shared" si="72"/>
        <v>0</v>
      </c>
      <c r="M222" s="299">
        <f t="shared" si="72"/>
        <v>0</v>
      </c>
      <c r="N222" s="299">
        <f t="shared" si="72"/>
        <v>0</v>
      </c>
      <c r="O222" s="299">
        <f t="shared" si="72"/>
        <v>0</v>
      </c>
      <c r="P222" s="299">
        <f t="shared" si="72"/>
        <v>0</v>
      </c>
      <c r="Q222" s="299">
        <f t="shared" si="72"/>
        <v>0</v>
      </c>
      <c r="R222" s="18"/>
      <c r="S222" s="4"/>
      <c r="T222" s="942"/>
      <c r="U222" s="942"/>
      <c r="V222" s="942"/>
      <c r="W222" s="942"/>
      <c r="X222" s="942"/>
      <c r="Y222" s="942"/>
      <c r="Z222" s="942"/>
      <c r="AA222" s="942"/>
      <c r="AB222" s="942"/>
      <c r="AC222" s="942"/>
      <c r="AD222" s="942"/>
      <c r="AE222" s="942"/>
      <c r="AF222" s="942"/>
      <c r="AG222" s="942"/>
      <c r="AH222" s="942"/>
      <c r="AI222" s="942"/>
      <c r="AJ222" s="942"/>
      <c r="AK222" s="942"/>
      <c r="AL222" s="942"/>
      <c r="AM222" s="942"/>
      <c r="AN222" s="942"/>
      <c r="AO222" s="942"/>
      <c r="AP222" s="942"/>
      <c r="AQ222" s="942"/>
      <c r="AR222" s="942"/>
      <c r="AS222" s="942"/>
      <c r="AT222" s="942"/>
      <c r="AU222" s="942"/>
      <c r="AV222" s="942"/>
      <c r="AW222" s="942"/>
    </row>
    <row r="223" spans="1:49" ht="13.5" hidden="1" customHeight="1" x14ac:dyDescent="0.15">
      <c r="A223" s="4"/>
      <c r="B223" s="44"/>
      <c r="C223" s="44"/>
      <c r="D223" s="298"/>
      <c r="E223" s="429">
        <f t="shared" si="60"/>
        <v>0</v>
      </c>
      <c r="F223" s="299"/>
      <c r="G223" s="299">
        <f t="shared" ref="G223:Q223" si="73">+F223</f>
        <v>0</v>
      </c>
      <c r="H223" s="299">
        <f t="shared" si="73"/>
        <v>0</v>
      </c>
      <c r="I223" s="299">
        <f t="shared" si="73"/>
        <v>0</v>
      </c>
      <c r="J223" s="299">
        <f t="shared" si="73"/>
        <v>0</v>
      </c>
      <c r="K223" s="299">
        <f t="shared" si="73"/>
        <v>0</v>
      </c>
      <c r="L223" s="299">
        <f t="shared" si="73"/>
        <v>0</v>
      </c>
      <c r="M223" s="299">
        <f t="shared" si="73"/>
        <v>0</v>
      </c>
      <c r="N223" s="299">
        <f t="shared" si="73"/>
        <v>0</v>
      </c>
      <c r="O223" s="299">
        <f t="shared" si="73"/>
        <v>0</v>
      </c>
      <c r="P223" s="299">
        <f t="shared" si="73"/>
        <v>0</v>
      </c>
      <c r="Q223" s="299">
        <f t="shared" si="73"/>
        <v>0</v>
      </c>
      <c r="R223" s="18"/>
      <c r="S223" s="4"/>
      <c r="T223" s="942"/>
      <c r="U223" s="942"/>
      <c r="V223" s="942"/>
      <c r="W223" s="942"/>
      <c r="X223" s="942"/>
      <c r="Y223" s="942"/>
      <c r="Z223" s="942"/>
      <c r="AA223" s="942"/>
      <c r="AB223" s="942"/>
      <c r="AC223" s="942"/>
      <c r="AD223" s="942"/>
      <c r="AE223" s="942"/>
      <c r="AF223" s="942"/>
      <c r="AG223" s="942"/>
      <c r="AH223" s="942"/>
      <c r="AI223" s="942"/>
      <c r="AJ223" s="942"/>
      <c r="AK223" s="942"/>
      <c r="AL223" s="942"/>
      <c r="AM223" s="942"/>
      <c r="AN223" s="942"/>
      <c r="AO223" s="942"/>
      <c r="AP223" s="942"/>
      <c r="AQ223" s="942"/>
      <c r="AR223" s="942"/>
      <c r="AS223" s="942"/>
      <c r="AT223" s="942"/>
      <c r="AU223" s="942"/>
      <c r="AV223" s="942"/>
      <c r="AW223" s="942"/>
    </row>
    <row r="224" spans="1:49" ht="13.5" hidden="1" customHeight="1" x14ac:dyDescent="0.15">
      <c r="A224" s="4"/>
      <c r="B224" s="44"/>
      <c r="C224" s="44"/>
      <c r="D224" s="298"/>
      <c r="E224" s="429">
        <f t="shared" si="60"/>
        <v>0</v>
      </c>
      <c r="F224" s="299"/>
      <c r="G224" s="299">
        <f t="shared" ref="G224:Q224" si="74">+F224</f>
        <v>0</v>
      </c>
      <c r="H224" s="299">
        <f t="shared" si="74"/>
        <v>0</v>
      </c>
      <c r="I224" s="299">
        <f t="shared" si="74"/>
        <v>0</v>
      </c>
      <c r="J224" s="299">
        <f t="shared" si="74"/>
        <v>0</v>
      </c>
      <c r="K224" s="299">
        <f t="shared" si="74"/>
        <v>0</v>
      </c>
      <c r="L224" s="299">
        <f t="shared" si="74"/>
        <v>0</v>
      </c>
      <c r="M224" s="299">
        <f t="shared" si="74"/>
        <v>0</v>
      </c>
      <c r="N224" s="299">
        <f t="shared" si="74"/>
        <v>0</v>
      </c>
      <c r="O224" s="299">
        <f t="shared" si="74"/>
        <v>0</v>
      </c>
      <c r="P224" s="299">
        <f t="shared" si="74"/>
        <v>0</v>
      </c>
      <c r="Q224" s="299">
        <f t="shared" si="74"/>
        <v>0</v>
      </c>
      <c r="R224" s="18"/>
      <c r="S224" s="4"/>
      <c r="T224" s="942"/>
      <c r="U224" s="942"/>
      <c r="V224" s="942"/>
      <c r="W224" s="942"/>
      <c r="X224" s="942"/>
      <c r="Y224" s="942"/>
      <c r="Z224" s="942"/>
      <c r="AA224" s="942"/>
      <c r="AB224" s="942"/>
      <c r="AC224" s="942"/>
      <c r="AD224" s="942"/>
      <c r="AE224" s="942"/>
      <c r="AF224" s="942"/>
      <c r="AG224" s="942"/>
      <c r="AH224" s="942"/>
      <c r="AI224" s="942"/>
      <c r="AJ224" s="942"/>
      <c r="AK224" s="942"/>
      <c r="AL224" s="942"/>
      <c r="AM224" s="942"/>
      <c r="AN224" s="942"/>
      <c r="AO224" s="942"/>
      <c r="AP224" s="942"/>
      <c r="AQ224" s="942"/>
      <c r="AR224" s="942"/>
      <c r="AS224" s="942"/>
      <c r="AT224" s="942"/>
      <c r="AU224" s="942"/>
      <c r="AV224" s="942"/>
      <c r="AW224" s="942"/>
    </row>
    <row r="225" spans="1:49" ht="13.5" hidden="1" customHeight="1" x14ac:dyDescent="0.15">
      <c r="A225" s="4"/>
      <c r="B225" s="44"/>
      <c r="C225" s="44"/>
      <c r="D225" s="298"/>
      <c r="E225" s="429">
        <f t="shared" si="60"/>
        <v>0</v>
      </c>
      <c r="F225" s="299"/>
      <c r="G225" s="299">
        <f t="shared" ref="G225:Q225" si="75">+F225</f>
        <v>0</v>
      </c>
      <c r="H225" s="299">
        <f t="shared" si="75"/>
        <v>0</v>
      </c>
      <c r="I225" s="299">
        <f t="shared" si="75"/>
        <v>0</v>
      </c>
      <c r="J225" s="299">
        <f t="shared" si="75"/>
        <v>0</v>
      </c>
      <c r="K225" s="299">
        <f t="shared" si="75"/>
        <v>0</v>
      </c>
      <c r="L225" s="299">
        <f t="shared" si="75"/>
        <v>0</v>
      </c>
      <c r="M225" s="299">
        <f t="shared" si="75"/>
        <v>0</v>
      </c>
      <c r="N225" s="299">
        <f t="shared" si="75"/>
        <v>0</v>
      </c>
      <c r="O225" s="299">
        <f t="shared" si="75"/>
        <v>0</v>
      </c>
      <c r="P225" s="299">
        <f t="shared" si="75"/>
        <v>0</v>
      </c>
      <c r="Q225" s="299">
        <f t="shared" si="75"/>
        <v>0</v>
      </c>
      <c r="R225" s="18"/>
      <c r="S225" s="4"/>
      <c r="T225" s="942"/>
      <c r="U225" s="942"/>
      <c r="V225" s="942"/>
      <c r="W225" s="942"/>
      <c r="X225" s="942"/>
      <c r="Y225" s="942"/>
      <c r="Z225" s="942"/>
      <c r="AA225" s="942"/>
      <c r="AB225" s="942"/>
      <c r="AC225" s="942"/>
      <c r="AD225" s="942"/>
      <c r="AE225" s="942"/>
      <c r="AF225" s="942"/>
      <c r="AG225" s="942"/>
      <c r="AH225" s="942"/>
      <c r="AI225" s="942"/>
      <c r="AJ225" s="942"/>
      <c r="AK225" s="942"/>
      <c r="AL225" s="942"/>
      <c r="AM225" s="942"/>
      <c r="AN225" s="942"/>
      <c r="AO225" s="942"/>
      <c r="AP225" s="942"/>
      <c r="AQ225" s="942"/>
      <c r="AR225" s="942"/>
      <c r="AS225" s="942"/>
      <c r="AT225" s="942"/>
      <c r="AU225" s="942"/>
      <c r="AV225" s="942"/>
      <c r="AW225" s="942"/>
    </row>
    <row r="226" spans="1:49" ht="13.5" hidden="1" customHeight="1" x14ac:dyDescent="0.15">
      <c r="A226" s="4"/>
      <c r="B226" s="44"/>
      <c r="C226" s="44"/>
      <c r="D226" s="298"/>
      <c r="E226" s="429">
        <f t="shared" si="60"/>
        <v>0</v>
      </c>
      <c r="F226" s="299"/>
      <c r="G226" s="299">
        <f t="shared" ref="G226:Q226" si="76">+F226</f>
        <v>0</v>
      </c>
      <c r="H226" s="299">
        <f t="shared" si="76"/>
        <v>0</v>
      </c>
      <c r="I226" s="299">
        <f t="shared" si="76"/>
        <v>0</v>
      </c>
      <c r="J226" s="299">
        <f t="shared" si="76"/>
        <v>0</v>
      </c>
      <c r="K226" s="299">
        <f t="shared" si="76"/>
        <v>0</v>
      </c>
      <c r="L226" s="299">
        <f t="shared" si="76"/>
        <v>0</v>
      </c>
      <c r="M226" s="299">
        <f t="shared" si="76"/>
        <v>0</v>
      </c>
      <c r="N226" s="299">
        <f t="shared" si="76"/>
        <v>0</v>
      </c>
      <c r="O226" s="299">
        <f t="shared" si="76"/>
        <v>0</v>
      </c>
      <c r="P226" s="299">
        <f t="shared" si="76"/>
        <v>0</v>
      </c>
      <c r="Q226" s="299">
        <f t="shared" si="76"/>
        <v>0</v>
      </c>
      <c r="R226" s="18"/>
      <c r="S226" s="4"/>
      <c r="T226" s="942"/>
      <c r="U226" s="942"/>
      <c r="V226" s="942"/>
      <c r="W226" s="942"/>
      <c r="X226" s="942"/>
      <c r="Y226" s="942"/>
      <c r="Z226" s="942"/>
      <c r="AA226" s="942"/>
      <c r="AB226" s="942"/>
      <c r="AC226" s="942"/>
      <c r="AD226" s="942"/>
      <c r="AE226" s="942"/>
      <c r="AF226" s="942"/>
      <c r="AG226" s="942"/>
      <c r="AH226" s="942"/>
      <c r="AI226" s="942"/>
      <c r="AJ226" s="942"/>
      <c r="AK226" s="942"/>
      <c r="AL226" s="942"/>
      <c r="AM226" s="942"/>
      <c r="AN226" s="942"/>
      <c r="AO226" s="942"/>
      <c r="AP226" s="942"/>
      <c r="AQ226" s="942"/>
      <c r="AR226" s="942"/>
      <c r="AS226" s="942"/>
      <c r="AT226" s="942"/>
      <c r="AU226" s="942"/>
      <c r="AV226" s="942"/>
      <c r="AW226" s="942"/>
    </row>
    <row r="227" spans="1:49" ht="13.5" hidden="1" customHeight="1" x14ac:dyDescent="0.15">
      <c r="A227" s="4"/>
      <c r="B227" s="44"/>
      <c r="C227" s="44"/>
      <c r="D227" s="298"/>
      <c r="E227" s="429">
        <f t="shared" si="60"/>
        <v>0</v>
      </c>
      <c r="F227" s="299"/>
      <c r="G227" s="299">
        <f t="shared" ref="G227:Q227" si="77">+F227</f>
        <v>0</v>
      </c>
      <c r="H227" s="299">
        <f t="shared" si="77"/>
        <v>0</v>
      </c>
      <c r="I227" s="299">
        <f t="shared" si="77"/>
        <v>0</v>
      </c>
      <c r="J227" s="299">
        <f t="shared" si="77"/>
        <v>0</v>
      </c>
      <c r="K227" s="299">
        <f t="shared" si="77"/>
        <v>0</v>
      </c>
      <c r="L227" s="299">
        <f t="shared" si="77"/>
        <v>0</v>
      </c>
      <c r="M227" s="299">
        <f t="shared" si="77"/>
        <v>0</v>
      </c>
      <c r="N227" s="299">
        <f t="shared" si="77"/>
        <v>0</v>
      </c>
      <c r="O227" s="299">
        <f t="shared" si="77"/>
        <v>0</v>
      </c>
      <c r="P227" s="299">
        <f t="shared" si="77"/>
        <v>0</v>
      </c>
      <c r="Q227" s="299">
        <f t="shared" si="77"/>
        <v>0</v>
      </c>
      <c r="R227" s="18"/>
      <c r="S227" s="4"/>
      <c r="T227" s="942"/>
      <c r="U227" s="942"/>
      <c r="V227" s="942"/>
      <c r="W227" s="942"/>
      <c r="X227" s="942"/>
      <c r="Y227" s="942"/>
      <c r="Z227" s="942"/>
      <c r="AA227" s="942"/>
      <c r="AB227" s="942"/>
      <c r="AC227" s="942"/>
      <c r="AD227" s="942"/>
      <c r="AE227" s="942"/>
      <c r="AF227" s="942"/>
      <c r="AG227" s="942"/>
      <c r="AH227" s="942"/>
      <c r="AI227" s="942"/>
      <c r="AJ227" s="942"/>
      <c r="AK227" s="942"/>
      <c r="AL227" s="942"/>
      <c r="AM227" s="942"/>
      <c r="AN227" s="942"/>
      <c r="AO227" s="942"/>
      <c r="AP227" s="942"/>
      <c r="AQ227" s="942"/>
      <c r="AR227" s="942"/>
      <c r="AS227" s="942"/>
      <c r="AT227" s="942"/>
      <c r="AU227" s="942"/>
      <c r="AV227" s="942"/>
      <c r="AW227" s="942"/>
    </row>
    <row r="228" spans="1:49" ht="13.5" hidden="1" customHeight="1" x14ac:dyDescent="0.15">
      <c r="A228" s="4"/>
      <c r="B228" s="44"/>
      <c r="C228" s="44"/>
      <c r="D228" s="298"/>
      <c r="E228" s="429">
        <f t="shared" si="60"/>
        <v>0</v>
      </c>
      <c r="F228" s="299"/>
      <c r="G228" s="299">
        <f t="shared" ref="G228:Q228" si="78">+F228</f>
        <v>0</v>
      </c>
      <c r="H228" s="299">
        <f t="shared" si="78"/>
        <v>0</v>
      </c>
      <c r="I228" s="299">
        <f t="shared" si="78"/>
        <v>0</v>
      </c>
      <c r="J228" s="299">
        <f t="shared" si="78"/>
        <v>0</v>
      </c>
      <c r="K228" s="299">
        <f t="shared" si="78"/>
        <v>0</v>
      </c>
      <c r="L228" s="299">
        <f t="shared" si="78"/>
        <v>0</v>
      </c>
      <c r="M228" s="299">
        <f t="shared" si="78"/>
        <v>0</v>
      </c>
      <c r="N228" s="299">
        <f t="shared" si="78"/>
        <v>0</v>
      </c>
      <c r="O228" s="299">
        <f t="shared" si="78"/>
        <v>0</v>
      </c>
      <c r="P228" s="299">
        <f t="shared" si="78"/>
        <v>0</v>
      </c>
      <c r="Q228" s="299">
        <f t="shared" si="78"/>
        <v>0</v>
      </c>
      <c r="R228" s="18"/>
      <c r="S228" s="4"/>
      <c r="T228" s="942"/>
      <c r="U228" s="942"/>
      <c r="V228" s="942"/>
      <c r="W228" s="942"/>
      <c r="X228" s="942"/>
      <c r="Y228" s="942"/>
      <c r="Z228" s="942"/>
      <c r="AA228" s="942"/>
      <c r="AB228" s="942"/>
      <c r="AC228" s="942"/>
      <c r="AD228" s="942"/>
      <c r="AE228" s="942"/>
      <c r="AF228" s="942"/>
      <c r="AG228" s="942"/>
      <c r="AH228" s="942"/>
      <c r="AI228" s="942"/>
      <c r="AJ228" s="942"/>
      <c r="AK228" s="942"/>
      <c r="AL228" s="942"/>
      <c r="AM228" s="942"/>
      <c r="AN228" s="942"/>
      <c r="AO228" s="942"/>
      <c r="AP228" s="942"/>
      <c r="AQ228" s="942"/>
      <c r="AR228" s="942"/>
      <c r="AS228" s="942"/>
      <c r="AT228" s="942"/>
      <c r="AU228" s="942"/>
      <c r="AV228" s="942"/>
      <c r="AW228" s="942"/>
    </row>
    <row r="229" spans="1:49" ht="13.5" hidden="1" customHeight="1" x14ac:dyDescent="0.15">
      <c r="A229" s="4"/>
      <c r="B229" s="44"/>
      <c r="C229" s="44"/>
      <c r="D229" s="298"/>
      <c r="E229" s="429">
        <f t="shared" si="60"/>
        <v>0</v>
      </c>
      <c r="F229" s="299"/>
      <c r="G229" s="299">
        <f t="shared" ref="G229:Q229" si="79">+F229</f>
        <v>0</v>
      </c>
      <c r="H229" s="299">
        <f t="shared" si="79"/>
        <v>0</v>
      </c>
      <c r="I229" s="299">
        <f t="shared" si="79"/>
        <v>0</v>
      </c>
      <c r="J229" s="299">
        <f t="shared" si="79"/>
        <v>0</v>
      </c>
      <c r="K229" s="299">
        <f t="shared" si="79"/>
        <v>0</v>
      </c>
      <c r="L229" s="299">
        <f t="shared" si="79"/>
        <v>0</v>
      </c>
      <c r="M229" s="299">
        <f t="shared" si="79"/>
        <v>0</v>
      </c>
      <c r="N229" s="299">
        <f t="shared" si="79"/>
        <v>0</v>
      </c>
      <c r="O229" s="299">
        <f t="shared" si="79"/>
        <v>0</v>
      </c>
      <c r="P229" s="299">
        <f t="shared" si="79"/>
        <v>0</v>
      </c>
      <c r="Q229" s="299">
        <f t="shared" si="79"/>
        <v>0</v>
      </c>
      <c r="R229" s="18"/>
      <c r="S229" s="4"/>
      <c r="T229" s="942"/>
      <c r="U229" s="942"/>
      <c r="V229" s="942"/>
      <c r="W229" s="942"/>
      <c r="X229" s="942"/>
      <c r="Y229" s="942"/>
      <c r="Z229" s="942"/>
      <c r="AA229" s="942"/>
      <c r="AB229" s="942"/>
      <c r="AC229" s="942"/>
      <c r="AD229" s="942"/>
      <c r="AE229" s="942"/>
      <c r="AF229" s="942"/>
      <c r="AG229" s="942"/>
      <c r="AH229" s="942"/>
      <c r="AI229" s="942"/>
      <c r="AJ229" s="942"/>
      <c r="AK229" s="942"/>
      <c r="AL229" s="942"/>
      <c r="AM229" s="942"/>
      <c r="AN229" s="942"/>
      <c r="AO229" s="942"/>
      <c r="AP229" s="942"/>
      <c r="AQ229" s="942"/>
      <c r="AR229" s="942"/>
      <c r="AS229" s="942"/>
      <c r="AT229" s="942"/>
      <c r="AU229" s="942"/>
      <c r="AV229" s="942"/>
      <c r="AW229" s="942"/>
    </row>
    <row r="230" spans="1:49" ht="13.5" hidden="1" customHeight="1" x14ac:dyDescent="0.15">
      <c r="A230" s="4"/>
      <c r="B230" s="44"/>
      <c r="C230" s="44"/>
      <c r="D230" s="298"/>
      <c r="E230" s="429">
        <f t="shared" si="60"/>
        <v>0</v>
      </c>
      <c r="F230" s="299"/>
      <c r="G230" s="299">
        <f t="shared" ref="G230:Q230" si="80">+F230</f>
        <v>0</v>
      </c>
      <c r="H230" s="299">
        <f t="shared" si="80"/>
        <v>0</v>
      </c>
      <c r="I230" s="299">
        <f t="shared" si="80"/>
        <v>0</v>
      </c>
      <c r="J230" s="299">
        <f t="shared" si="80"/>
        <v>0</v>
      </c>
      <c r="K230" s="299">
        <f t="shared" si="80"/>
        <v>0</v>
      </c>
      <c r="L230" s="299">
        <f t="shared" si="80"/>
        <v>0</v>
      </c>
      <c r="M230" s="299">
        <f t="shared" si="80"/>
        <v>0</v>
      </c>
      <c r="N230" s="299">
        <f t="shared" si="80"/>
        <v>0</v>
      </c>
      <c r="O230" s="299">
        <f t="shared" si="80"/>
        <v>0</v>
      </c>
      <c r="P230" s="299">
        <f t="shared" si="80"/>
        <v>0</v>
      </c>
      <c r="Q230" s="299">
        <f t="shared" si="80"/>
        <v>0</v>
      </c>
      <c r="R230" s="18"/>
      <c r="S230" s="4"/>
      <c r="T230" s="942"/>
      <c r="U230" s="942"/>
      <c r="V230" s="942"/>
      <c r="W230" s="942"/>
      <c r="X230" s="942"/>
      <c r="Y230" s="942"/>
      <c r="Z230" s="942"/>
      <c r="AA230" s="942"/>
      <c r="AB230" s="942"/>
      <c r="AC230" s="942"/>
      <c r="AD230" s="942"/>
      <c r="AE230" s="942"/>
      <c r="AF230" s="942"/>
      <c r="AG230" s="942"/>
      <c r="AH230" s="942"/>
      <c r="AI230" s="942"/>
      <c r="AJ230" s="942"/>
      <c r="AK230" s="942"/>
      <c r="AL230" s="942"/>
      <c r="AM230" s="942"/>
      <c r="AN230" s="942"/>
      <c r="AO230" s="942"/>
      <c r="AP230" s="942"/>
      <c r="AQ230" s="942"/>
      <c r="AR230" s="942"/>
      <c r="AS230" s="942"/>
      <c r="AT230" s="942"/>
      <c r="AU230" s="942"/>
      <c r="AV230" s="942"/>
      <c r="AW230" s="942"/>
    </row>
    <row r="231" spans="1:49" ht="13.5" hidden="1" customHeight="1" x14ac:dyDescent="0.15">
      <c r="A231" s="4"/>
      <c r="B231" s="44"/>
      <c r="C231" s="44"/>
      <c r="D231" s="298"/>
      <c r="E231" s="429">
        <f t="shared" si="60"/>
        <v>0</v>
      </c>
      <c r="F231" s="299"/>
      <c r="G231" s="299">
        <f t="shared" ref="G231:Q231" si="81">+F231</f>
        <v>0</v>
      </c>
      <c r="H231" s="299">
        <f t="shared" si="81"/>
        <v>0</v>
      </c>
      <c r="I231" s="299">
        <f t="shared" si="81"/>
        <v>0</v>
      </c>
      <c r="J231" s="299">
        <f t="shared" si="81"/>
        <v>0</v>
      </c>
      <c r="K231" s="299">
        <f t="shared" si="81"/>
        <v>0</v>
      </c>
      <c r="L231" s="299">
        <f t="shared" si="81"/>
        <v>0</v>
      </c>
      <c r="M231" s="299">
        <f t="shared" si="81"/>
        <v>0</v>
      </c>
      <c r="N231" s="299">
        <f t="shared" si="81"/>
        <v>0</v>
      </c>
      <c r="O231" s="299">
        <f t="shared" si="81"/>
        <v>0</v>
      </c>
      <c r="P231" s="299">
        <f t="shared" si="81"/>
        <v>0</v>
      </c>
      <c r="Q231" s="299">
        <f t="shared" si="81"/>
        <v>0</v>
      </c>
      <c r="R231" s="18"/>
      <c r="S231" s="4"/>
      <c r="T231" s="942"/>
      <c r="U231" s="942"/>
      <c r="V231" s="942"/>
      <c r="W231" s="942"/>
      <c r="X231" s="942"/>
      <c r="Y231" s="942"/>
      <c r="Z231" s="942"/>
      <c r="AA231" s="942"/>
      <c r="AB231" s="942"/>
      <c r="AC231" s="942"/>
      <c r="AD231" s="942"/>
      <c r="AE231" s="942"/>
      <c r="AF231" s="942"/>
      <c r="AG231" s="942"/>
      <c r="AH231" s="942"/>
      <c r="AI231" s="942"/>
      <c r="AJ231" s="942"/>
      <c r="AK231" s="942"/>
      <c r="AL231" s="942"/>
      <c r="AM231" s="942"/>
      <c r="AN231" s="942"/>
      <c r="AO231" s="942"/>
      <c r="AP231" s="942"/>
      <c r="AQ231" s="942"/>
      <c r="AR231" s="942"/>
      <c r="AS231" s="942"/>
      <c r="AT231" s="942"/>
      <c r="AU231" s="942"/>
      <c r="AV231" s="942"/>
      <c r="AW231" s="942"/>
    </row>
    <row r="232" spans="1:49" ht="13.5" hidden="1" customHeight="1" x14ac:dyDescent="0.15">
      <c r="A232" s="4"/>
      <c r="B232" s="44"/>
      <c r="C232" s="44"/>
      <c r="D232" s="298"/>
      <c r="E232" s="429">
        <f t="shared" si="60"/>
        <v>0</v>
      </c>
      <c r="F232" s="299"/>
      <c r="G232" s="299">
        <f t="shared" ref="G232:Q232" si="82">+F232</f>
        <v>0</v>
      </c>
      <c r="H232" s="299">
        <f t="shared" si="82"/>
        <v>0</v>
      </c>
      <c r="I232" s="299">
        <f t="shared" si="82"/>
        <v>0</v>
      </c>
      <c r="J232" s="299">
        <f t="shared" si="82"/>
        <v>0</v>
      </c>
      <c r="K232" s="299">
        <f t="shared" si="82"/>
        <v>0</v>
      </c>
      <c r="L232" s="299">
        <f t="shared" si="82"/>
        <v>0</v>
      </c>
      <c r="M232" s="299">
        <f t="shared" si="82"/>
        <v>0</v>
      </c>
      <c r="N232" s="299">
        <f t="shared" si="82"/>
        <v>0</v>
      </c>
      <c r="O232" s="299">
        <f t="shared" si="82"/>
        <v>0</v>
      </c>
      <c r="P232" s="299">
        <f t="shared" si="82"/>
        <v>0</v>
      </c>
      <c r="Q232" s="299">
        <f t="shared" si="82"/>
        <v>0</v>
      </c>
      <c r="R232" s="18"/>
      <c r="S232" s="4"/>
      <c r="T232" s="942"/>
      <c r="U232" s="942"/>
      <c r="V232" s="942"/>
      <c r="W232" s="942"/>
      <c r="X232" s="942"/>
      <c r="Y232" s="942"/>
      <c r="Z232" s="942"/>
      <c r="AA232" s="942"/>
      <c r="AB232" s="942"/>
      <c r="AC232" s="942"/>
      <c r="AD232" s="942"/>
      <c r="AE232" s="942"/>
      <c r="AF232" s="942"/>
      <c r="AG232" s="942"/>
      <c r="AH232" s="942"/>
      <c r="AI232" s="942"/>
      <c r="AJ232" s="942"/>
      <c r="AK232" s="942"/>
      <c r="AL232" s="942"/>
      <c r="AM232" s="942"/>
      <c r="AN232" s="942"/>
      <c r="AO232" s="942"/>
      <c r="AP232" s="942"/>
      <c r="AQ232" s="942"/>
      <c r="AR232" s="942"/>
      <c r="AS232" s="942"/>
      <c r="AT232" s="942"/>
      <c r="AU232" s="942"/>
      <c r="AV232" s="942"/>
      <c r="AW232" s="942"/>
    </row>
    <row r="233" spans="1:49" ht="13.5" hidden="1" customHeight="1" x14ac:dyDescent="0.15">
      <c r="A233" s="4"/>
      <c r="B233" s="44"/>
      <c r="C233" s="44"/>
      <c r="D233" s="298"/>
      <c r="E233" s="429">
        <f t="shared" si="60"/>
        <v>0</v>
      </c>
      <c r="F233" s="299"/>
      <c r="G233" s="299">
        <f t="shared" ref="G233:Q233" si="83">+F233</f>
        <v>0</v>
      </c>
      <c r="H233" s="299">
        <f t="shared" si="83"/>
        <v>0</v>
      </c>
      <c r="I233" s="299">
        <f t="shared" si="83"/>
        <v>0</v>
      </c>
      <c r="J233" s="299">
        <f t="shared" si="83"/>
        <v>0</v>
      </c>
      <c r="K233" s="299">
        <f t="shared" si="83"/>
        <v>0</v>
      </c>
      <c r="L233" s="299">
        <f t="shared" si="83"/>
        <v>0</v>
      </c>
      <c r="M233" s="299">
        <f t="shared" si="83"/>
        <v>0</v>
      </c>
      <c r="N233" s="299">
        <f t="shared" si="83"/>
        <v>0</v>
      </c>
      <c r="O233" s="299">
        <f t="shared" si="83"/>
        <v>0</v>
      </c>
      <c r="P233" s="299">
        <f t="shared" si="83"/>
        <v>0</v>
      </c>
      <c r="Q233" s="299">
        <f t="shared" si="83"/>
        <v>0</v>
      </c>
      <c r="R233" s="18"/>
      <c r="S233" s="4"/>
      <c r="T233" s="942"/>
      <c r="U233" s="942"/>
      <c r="V233" s="942"/>
      <c r="W233" s="942"/>
      <c r="X233" s="942"/>
      <c r="Y233" s="942"/>
      <c r="Z233" s="942"/>
      <c r="AA233" s="942"/>
      <c r="AB233" s="942"/>
      <c r="AC233" s="942"/>
      <c r="AD233" s="942"/>
      <c r="AE233" s="942"/>
      <c r="AF233" s="942"/>
      <c r="AG233" s="942"/>
      <c r="AH233" s="942"/>
      <c r="AI233" s="942"/>
      <c r="AJ233" s="942"/>
      <c r="AK233" s="942"/>
      <c r="AL233" s="942"/>
      <c r="AM233" s="942"/>
      <c r="AN233" s="942"/>
      <c r="AO233" s="942"/>
      <c r="AP233" s="942"/>
      <c r="AQ233" s="942"/>
      <c r="AR233" s="942"/>
      <c r="AS233" s="942"/>
      <c r="AT233" s="942"/>
      <c r="AU233" s="942"/>
      <c r="AV233" s="942"/>
      <c r="AW233" s="942"/>
    </row>
    <row r="234" spans="1:49" ht="13.5" hidden="1" customHeight="1" x14ac:dyDescent="0.15">
      <c r="A234" s="4"/>
      <c r="B234" s="44"/>
      <c r="C234" s="44"/>
      <c r="D234" s="298"/>
      <c r="E234" s="429">
        <f t="shared" si="60"/>
        <v>0</v>
      </c>
      <c r="F234" s="299"/>
      <c r="G234" s="299">
        <f t="shared" ref="G234:Q234" si="84">+F234</f>
        <v>0</v>
      </c>
      <c r="H234" s="299">
        <f t="shared" si="84"/>
        <v>0</v>
      </c>
      <c r="I234" s="299">
        <f t="shared" si="84"/>
        <v>0</v>
      </c>
      <c r="J234" s="299">
        <f t="shared" si="84"/>
        <v>0</v>
      </c>
      <c r="K234" s="299">
        <f t="shared" si="84"/>
        <v>0</v>
      </c>
      <c r="L234" s="299">
        <f t="shared" si="84"/>
        <v>0</v>
      </c>
      <c r="M234" s="299">
        <f t="shared" si="84"/>
        <v>0</v>
      </c>
      <c r="N234" s="299">
        <f t="shared" si="84"/>
        <v>0</v>
      </c>
      <c r="O234" s="299">
        <f t="shared" si="84"/>
        <v>0</v>
      </c>
      <c r="P234" s="299">
        <f t="shared" si="84"/>
        <v>0</v>
      </c>
      <c r="Q234" s="299">
        <f t="shared" si="84"/>
        <v>0</v>
      </c>
      <c r="R234" s="18"/>
      <c r="S234" s="4"/>
      <c r="T234" s="942"/>
      <c r="U234" s="942"/>
      <c r="V234" s="942"/>
      <c r="W234" s="942"/>
      <c r="X234" s="942"/>
      <c r="Y234" s="942"/>
      <c r="Z234" s="942"/>
      <c r="AA234" s="942"/>
      <c r="AB234" s="942"/>
      <c r="AC234" s="942"/>
      <c r="AD234" s="942"/>
      <c r="AE234" s="942"/>
      <c r="AF234" s="942"/>
      <c r="AG234" s="942"/>
      <c r="AH234" s="942"/>
      <c r="AI234" s="942"/>
      <c r="AJ234" s="942"/>
      <c r="AK234" s="942"/>
      <c r="AL234" s="942"/>
      <c r="AM234" s="942"/>
      <c r="AN234" s="942"/>
      <c r="AO234" s="942"/>
      <c r="AP234" s="942"/>
      <c r="AQ234" s="942"/>
      <c r="AR234" s="942"/>
      <c r="AS234" s="942"/>
      <c r="AT234" s="942"/>
      <c r="AU234" s="942"/>
      <c r="AV234" s="942"/>
      <c r="AW234" s="942"/>
    </row>
    <row r="235" spans="1:49" ht="13.5" hidden="1" customHeight="1" x14ac:dyDescent="0.15">
      <c r="A235" s="4"/>
      <c r="B235" s="44"/>
      <c r="C235" s="44"/>
      <c r="D235" s="298"/>
      <c r="E235" s="429">
        <f t="shared" si="60"/>
        <v>0</v>
      </c>
      <c r="F235" s="299"/>
      <c r="G235" s="299">
        <f t="shared" ref="G235:Q235" si="85">+F235</f>
        <v>0</v>
      </c>
      <c r="H235" s="299">
        <f t="shared" si="85"/>
        <v>0</v>
      </c>
      <c r="I235" s="299">
        <f t="shared" si="85"/>
        <v>0</v>
      </c>
      <c r="J235" s="299">
        <f t="shared" si="85"/>
        <v>0</v>
      </c>
      <c r="K235" s="299">
        <f t="shared" si="85"/>
        <v>0</v>
      </c>
      <c r="L235" s="299">
        <f t="shared" si="85"/>
        <v>0</v>
      </c>
      <c r="M235" s="299">
        <f t="shared" si="85"/>
        <v>0</v>
      </c>
      <c r="N235" s="299">
        <f t="shared" si="85"/>
        <v>0</v>
      </c>
      <c r="O235" s="299">
        <f t="shared" si="85"/>
        <v>0</v>
      </c>
      <c r="P235" s="299">
        <f t="shared" si="85"/>
        <v>0</v>
      </c>
      <c r="Q235" s="299">
        <f t="shared" si="85"/>
        <v>0</v>
      </c>
      <c r="R235" s="18"/>
      <c r="S235" s="4"/>
      <c r="T235" s="942"/>
      <c r="U235" s="942"/>
      <c r="V235" s="942"/>
      <c r="W235" s="942"/>
      <c r="X235" s="942"/>
      <c r="Y235" s="942"/>
      <c r="Z235" s="942"/>
      <c r="AA235" s="942"/>
      <c r="AB235" s="942"/>
      <c r="AC235" s="942"/>
      <c r="AD235" s="942"/>
      <c r="AE235" s="942"/>
      <c r="AF235" s="942"/>
      <c r="AG235" s="942"/>
      <c r="AH235" s="942"/>
      <c r="AI235" s="942"/>
      <c r="AJ235" s="942"/>
      <c r="AK235" s="942"/>
      <c r="AL235" s="942"/>
      <c r="AM235" s="942"/>
      <c r="AN235" s="942"/>
      <c r="AO235" s="942"/>
      <c r="AP235" s="942"/>
      <c r="AQ235" s="942"/>
      <c r="AR235" s="942"/>
      <c r="AS235" s="942"/>
      <c r="AT235" s="942"/>
      <c r="AU235" s="942"/>
      <c r="AV235" s="942"/>
      <c r="AW235" s="942"/>
    </row>
    <row r="236" spans="1:49" ht="13.5" hidden="1" customHeight="1" x14ac:dyDescent="0.15">
      <c r="A236" s="4"/>
      <c r="B236" s="44"/>
      <c r="C236" s="44"/>
      <c r="D236" s="298"/>
      <c r="E236" s="429">
        <f t="shared" si="60"/>
        <v>0</v>
      </c>
      <c r="F236" s="299"/>
      <c r="G236" s="299">
        <f t="shared" ref="G236:Q236" si="86">+F236</f>
        <v>0</v>
      </c>
      <c r="H236" s="299">
        <f t="shared" si="86"/>
        <v>0</v>
      </c>
      <c r="I236" s="299">
        <f t="shared" si="86"/>
        <v>0</v>
      </c>
      <c r="J236" s="299">
        <f t="shared" si="86"/>
        <v>0</v>
      </c>
      <c r="K236" s="299">
        <f t="shared" si="86"/>
        <v>0</v>
      </c>
      <c r="L236" s="299">
        <f t="shared" si="86"/>
        <v>0</v>
      </c>
      <c r="M236" s="299">
        <f t="shared" si="86"/>
        <v>0</v>
      </c>
      <c r="N236" s="299">
        <f t="shared" si="86"/>
        <v>0</v>
      </c>
      <c r="O236" s="299">
        <f t="shared" si="86"/>
        <v>0</v>
      </c>
      <c r="P236" s="299">
        <f t="shared" si="86"/>
        <v>0</v>
      </c>
      <c r="Q236" s="299">
        <f t="shared" si="86"/>
        <v>0</v>
      </c>
      <c r="R236" s="18"/>
      <c r="S236" s="4"/>
      <c r="T236" s="942"/>
      <c r="U236" s="942"/>
      <c r="V236" s="942"/>
      <c r="W236" s="942"/>
      <c r="X236" s="942"/>
      <c r="Y236" s="942"/>
      <c r="Z236" s="942"/>
      <c r="AA236" s="942"/>
      <c r="AB236" s="942"/>
      <c r="AC236" s="942"/>
      <c r="AD236" s="942"/>
      <c r="AE236" s="942"/>
      <c r="AF236" s="942"/>
      <c r="AG236" s="942"/>
      <c r="AH236" s="942"/>
      <c r="AI236" s="942"/>
      <c r="AJ236" s="942"/>
      <c r="AK236" s="942"/>
      <c r="AL236" s="942"/>
      <c r="AM236" s="942"/>
      <c r="AN236" s="942"/>
      <c r="AO236" s="942"/>
      <c r="AP236" s="942"/>
      <c r="AQ236" s="942"/>
      <c r="AR236" s="942"/>
      <c r="AS236" s="942"/>
      <c r="AT236" s="942"/>
      <c r="AU236" s="942"/>
      <c r="AV236" s="942"/>
      <c r="AW236" s="942"/>
    </row>
    <row r="237" spans="1:49" ht="5" customHeight="1" x14ac:dyDescent="0.15">
      <c r="A237" s="4"/>
      <c r="B237" s="44"/>
      <c r="C237" s="44"/>
      <c r="D237" s="61"/>
      <c r="E237" s="86"/>
      <c r="F237" s="46"/>
      <c r="G237" s="47"/>
      <c r="H237" s="50"/>
      <c r="I237" s="44"/>
      <c r="J237" s="44"/>
      <c r="K237" s="44"/>
      <c r="L237" s="44"/>
      <c r="M237" s="56"/>
      <c r="N237" s="56"/>
      <c r="O237" s="44"/>
      <c r="P237" s="44"/>
      <c r="Q237" s="44"/>
      <c r="R237" s="18"/>
      <c r="S237" s="4"/>
      <c r="T237" s="942"/>
      <c r="U237" s="942"/>
      <c r="V237" s="942"/>
      <c r="W237" s="942"/>
      <c r="X237" s="942"/>
      <c r="Y237" s="942"/>
      <c r="Z237" s="942"/>
      <c r="AA237" s="942"/>
      <c r="AB237" s="942"/>
      <c r="AC237" s="942"/>
      <c r="AD237" s="942"/>
      <c r="AE237" s="942"/>
      <c r="AF237" s="942"/>
      <c r="AG237" s="942"/>
      <c r="AH237" s="942"/>
      <c r="AI237" s="942"/>
      <c r="AJ237" s="942"/>
      <c r="AK237" s="942"/>
      <c r="AL237" s="942"/>
      <c r="AM237" s="942"/>
      <c r="AN237" s="942"/>
      <c r="AO237" s="942"/>
      <c r="AP237" s="942"/>
      <c r="AQ237" s="942"/>
      <c r="AR237" s="942"/>
      <c r="AS237" s="942"/>
      <c r="AT237" s="942"/>
      <c r="AU237" s="942"/>
      <c r="AV237" s="942"/>
      <c r="AW237" s="942"/>
    </row>
    <row r="238" spans="1:49" ht="13.5" customHeight="1" thickBot="1" x14ac:dyDescent="0.2">
      <c r="A238" s="4"/>
      <c r="B238" s="44"/>
      <c r="C238" s="44"/>
      <c r="D238" s="44"/>
      <c r="E238" s="44"/>
      <c r="F238" s="51" t="str">
        <f t="shared" ref="F238:Q238" si="87">F205</f>
        <v>ENE</v>
      </c>
      <c r="G238" s="51" t="str">
        <f t="shared" si="87"/>
        <v>FEB</v>
      </c>
      <c r="H238" s="51" t="str">
        <f t="shared" si="87"/>
        <v>MAR</v>
      </c>
      <c r="I238" s="51" t="str">
        <f t="shared" si="87"/>
        <v>ABR</v>
      </c>
      <c r="J238" s="51" t="str">
        <f t="shared" si="87"/>
        <v>MAY</v>
      </c>
      <c r="K238" s="51" t="str">
        <f t="shared" si="87"/>
        <v>JUN</v>
      </c>
      <c r="L238" s="51" t="str">
        <f t="shared" si="87"/>
        <v>JUL</v>
      </c>
      <c r="M238" s="51" t="str">
        <f t="shared" si="87"/>
        <v>AGO</v>
      </c>
      <c r="N238" s="51" t="str">
        <f t="shared" si="87"/>
        <v>SEPT</v>
      </c>
      <c r="O238" s="51" t="str">
        <f t="shared" si="87"/>
        <v>OCT</v>
      </c>
      <c r="P238" s="51" t="str">
        <f t="shared" si="87"/>
        <v>NOV</v>
      </c>
      <c r="Q238" s="51" t="str">
        <f t="shared" si="87"/>
        <v xml:space="preserve"> DIC</v>
      </c>
      <c r="R238" s="54"/>
      <c r="S238" s="4"/>
      <c r="T238" s="942"/>
      <c r="U238" s="942"/>
      <c r="V238" s="942"/>
      <c r="W238" s="942"/>
      <c r="X238" s="942"/>
      <c r="Y238" s="942"/>
      <c r="Z238" s="942"/>
      <c r="AA238" s="942"/>
      <c r="AB238" s="942"/>
      <c r="AC238" s="942"/>
      <c r="AD238" s="942"/>
      <c r="AE238" s="942"/>
      <c r="AF238" s="942"/>
      <c r="AG238" s="942"/>
      <c r="AH238" s="942"/>
      <c r="AI238" s="942"/>
      <c r="AJ238" s="942"/>
      <c r="AK238" s="942"/>
      <c r="AL238" s="942"/>
      <c r="AM238" s="942"/>
      <c r="AN238" s="942"/>
      <c r="AO238" s="942"/>
      <c r="AP238" s="942"/>
      <c r="AQ238" s="942"/>
      <c r="AR238" s="942"/>
      <c r="AS238" s="942"/>
      <c r="AT238" s="942"/>
      <c r="AU238" s="942"/>
      <c r="AV238" s="942"/>
      <c r="AW238" s="942"/>
    </row>
    <row r="239" spans="1:49" ht="17" customHeight="1" thickBot="1" x14ac:dyDescent="0.2">
      <c r="A239" s="4"/>
      <c r="B239" s="44"/>
      <c r="C239" s="79" t="s">
        <v>171</v>
      </c>
      <c r="D239" s="2361" t="s">
        <v>1574</v>
      </c>
      <c r="E239" s="2362"/>
      <c r="F239" s="70">
        <f t="shared" ref="F239:Q239" si="88">SUM(F241:F269)</f>
        <v>0</v>
      </c>
      <c r="G239" s="59">
        <f t="shared" si="88"/>
        <v>0</v>
      </c>
      <c r="H239" s="59">
        <f t="shared" si="88"/>
        <v>0</v>
      </c>
      <c r="I239" s="59">
        <f t="shared" si="88"/>
        <v>0</v>
      </c>
      <c r="J239" s="59">
        <f t="shared" si="88"/>
        <v>0</v>
      </c>
      <c r="K239" s="59">
        <f t="shared" si="88"/>
        <v>0</v>
      </c>
      <c r="L239" s="59">
        <f t="shared" si="88"/>
        <v>0</v>
      </c>
      <c r="M239" s="59">
        <f t="shared" si="88"/>
        <v>0</v>
      </c>
      <c r="N239" s="59">
        <f t="shared" si="88"/>
        <v>0</v>
      </c>
      <c r="O239" s="59">
        <f t="shared" si="88"/>
        <v>0</v>
      </c>
      <c r="P239" s="59">
        <f t="shared" si="88"/>
        <v>0</v>
      </c>
      <c r="Q239" s="71">
        <f t="shared" si="88"/>
        <v>0</v>
      </c>
      <c r="R239" s="18"/>
      <c r="S239" s="4"/>
      <c r="T239" s="942"/>
      <c r="U239" s="942"/>
      <c r="V239" s="942"/>
      <c r="W239" s="942"/>
      <c r="X239" s="942"/>
      <c r="Y239" s="942"/>
      <c r="Z239" s="942"/>
      <c r="AA239" s="942"/>
      <c r="AB239" s="942"/>
      <c r="AC239" s="942"/>
      <c r="AD239" s="942"/>
      <c r="AE239" s="942"/>
      <c r="AF239" s="942"/>
      <c r="AG239" s="942"/>
      <c r="AH239" s="942"/>
      <c r="AI239" s="942"/>
      <c r="AJ239" s="942"/>
      <c r="AK239" s="942"/>
      <c r="AL239" s="942"/>
      <c r="AM239" s="942"/>
      <c r="AN239" s="942"/>
      <c r="AO239" s="942"/>
      <c r="AP239" s="942"/>
      <c r="AQ239" s="942"/>
      <c r="AR239" s="942"/>
      <c r="AS239" s="942"/>
      <c r="AT239" s="942"/>
      <c r="AU239" s="942"/>
      <c r="AV239" s="942"/>
      <c r="AW239" s="942"/>
    </row>
    <row r="240" spans="1:49" ht="13.5" customHeight="1" x14ac:dyDescent="0.2">
      <c r="A240" s="4"/>
      <c r="B240" s="44"/>
      <c r="C240" s="44"/>
      <c r="D240" s="46" t="s">
        <v>1527</v>
      </c>
      <c r="E240" s="432">
        <f>SUM(F239:Q239)</f>
        <v>0</v>
      </c>
      <c r="F240" s="46" t="s">
        <v>1566</v>
      </c>
      <c r="G240" s="57"/>
      <c r="H240" s="57"/>
      <c r="I240" s="57"/>
      <c r="J240" s="57"/>
      <c r="K240" s="57"/>
      <c r="L240" s="57"/>
      <c r="M240" s="58"/>
      <c r="N240" s="58"/>
      <c r="O240" s="57"/>
      <c r="P240" s="57"/>
      <c r="Q240" s="57"/>
      <c r="R240" s="55"/>
      <c r="S240" s="4"/>
      <c r="T240" s="942"/>
      <c r="U240" s="942"/>
      <c r="V240" s="942"/>
      <c r="W240" s="942"/>
      <c r="X240" s="942"/>
      <c r="Y240" s="942"/>
      <c r="Z240" s="942"/>
      <c r="AA240" s="942"/>
      <c r="AB240" s="942"/>
      <c r="AC240" s="942"/>
      <c r="AD240" s="942"/>
      <c r="AE240" s="942"/>
      <c r="AF240" s="942"/>
      <c r="AG240" s="942"/>
      <c r="AH240" s="942"/>
      <c r="AI240" s="942"/>
      <c r="AJ240" s="942"/>
      <c r="AK240" s="942"/>
      <c r="AL240" s="942"/>
      <c r="AM240" s="942"/>
      <c r="AN240" s="942"/>
      <c r="AO240" s="942"/>
      <c r="AP240" s="942"/>
      <c r="AQ240" s="942"/>
      <c r="AR240" s="942"/>
      <c r="AS240" s="942"/>
      <c r="AT240" s="942"/>
      <c r="AU240" s="942"/>
      <c r="AV240" s="942"/>
      <c r="AW240" s="942"/>
    </row>
    <row r="241" spans="1:49" ht="13.5" customHeight="1" x14ac:dyDescent="0.15">
      <c r="A241" s="4"/>
      <c r="B241" s="44"/>
      <c r="C241" s="44"/>
      <c r="D241" s="298" t="s">
        <v>1519</v>
      </c>
      <c r="E241" s="429">
        <f t="shared" ref="E241:E269" si="89">SUM(F241:Q241)</f>
        <v>0</v>
      </c>
      <c r="F241" s="299"/>
      <c r="G241" s="299"/>
      <c r="H241" s="299"/>
      <c r="I241" s="299"/>
      <c r="J241" s="299"/>
      <c r="K241" s="299"/>
      <c r="L241" s="299"/>
      <c r="M241" s="299"/>
      <c r="N241" s="299"/>
      <c r="O241" s="299"/>
      <c r="P241" s="299"/>
      <c r="Q241" s="299"/>
      <c r="R241" s="18"/>
      <c r="S241" s="4"/>
      <c r="T241" s="942"/>
      <c r="U241" s="942"/>
      <c r="V241" s="942"/>
      <c r="W241" s="942"/>
      <c r="X241" s="942"/>
      <c r="Y241" s="942"/>
      <c r="Z241" s="942"/>
      <c r="AA241" s="942"/>
      <c r="AB241" s="942"/>
      <c r="AC241" s="942"/>
      <c r="AD241" s="942"/>
      <c r="AE241" s="942"/>
      <c r="AF241" s="942"/>
      <c r="AG241" s="942"/>
      <c r="AH241" s="942"/>
      <c r="AI241" s="942"/>
      <c r="AJ241" s="942"/>
      <c r="AK241" s="942"/>
      <c r="AL241" s="942"/>
      <c r="AM241" s="942"/>
      <c r="AN241" s="942"/>
      <c r="AO241" s="942"/>
      <c r="AP241" s="942"/>
      <c r="AQ241" s="942"/>
      <c r="AR241" s="942"/>
      <c r="AS241" s="942"/>
      <c r="AT241" s="942"/>
      <c r="AU241" s="942"/>
      <c r="AV241" s="942"/>
      <c r="AW241" s="942"/>
    </row>
    <row r="242" spans="1:49" ht="13.5" customHeight="1" x14ac:dyDescent="0.15">
      <c r="A242" s="4"/>
      <c r="B242" s="44"/>
      <c r="C242" s="44"/>
      <c r="D242" s="298" t="s">
        <v>1520</v>
      </c>
      <c r="E242" s="429">
        <f t="shared" si="89"/>
        <v>0</v>
      </c>
      <c r="F242" s="299"/>
      <c r="G242" s="299"/>
      <c r="H242" s="299"/>
      <c r="I242" s="299"/>
      <c r="J242" s="299"/>
      <c r="K242" s="299"/>
      <c r="L242" s="299"/>
      <c r="M242" s="299"/>
      <c r="N242" s="299"/>
      <c r="O242" s="299"/>
      <c r="P242" s="299"/>
      <c r="Q242" s="299"/>
      <c r="R242" s="18"/>
      <c r="S242" s="4"/>
      <c r="T242" s="942"/>
      <c r="U242" s="942"/>
      <c r="V242" s="942"/>
      <c r="W242" s="942"/>
      <c r="X242" s="942"/>
      <c r="Y242" s="942"/>
      <c r="Z242" s="942"/>
      <c r="AA242" s="942"/>
      <c r="AB242" s="942"/>
      <c r="AC242" s="942"/>
      <c r="AD242" s="942"/>
      <c r="AE242" s="942"/>
      <c r="AF242" s="942"/>
      <c r="AG242" s="942"/>
      <c r="AH242" s="942"/>
      <c r="AI242" s="942"/>
      <c r="AJ242" s="942"/>
      <c r="AK242" s="942"/>
      <c r="AL242" s="942"/>
      <c r="AM242" s="942"/>
      <c r="AN242" s="942"/>
      <c r="AO242" s="942"/>
      <c r="AP242" s="942"/>
      <c r="AQ242" s="942"/>
      <c r="AR242" s="942"/>
      <c r="AS242" s="942"/>
      <c r="AT242" s="942"/>
      <c r="AU242" s="942"/>
      <c r="AV242" s="942"/>
      <c r="AW242" s="942"/>
    </row>
    <row r="243" spans="1:49" ht="13.5" customHeight="1" x14ac:dyDescent="0.15">
      <c r="A243" s="4"/>
      <c r="B243" s="44"/>
      <c r="C243" s="44"/>
      <c r="D243" s="298" t="s">
        <v>1521</v>
      </c>
      <c r="E243" s="429">
        <f t="shared" si="89"/>
        <v>0</v>
      </c>
      <c r="F243" s="299"/>
      <c r="G243" s="299"/>
      <c r="H243" s="299"/>
      <c r="I243" s="299"/>
      <c r="J243" s="299"/>
      <c r="K243" s="299"/>
      <c r="L243" s="299"/>
      <c r="M243" s="299"/>
      <c r="N243" s="299"/>
      <c r="O243" s="299"/>
      <c r="P243" s="299"/>
      <c r="Q243" s="299"/>
      <c r="R243" s="18"/>
      <c r="S243" s="4"/>
      <c r="T243" s="942"/>
      <c r="U243" s="942"/>
      <c r="V243" s="942"/>
      <c r="W243" s="942"/>
      <c r="X243" s="942"/>
      <c r="Y243" s="942"/>
      <c r="Z243" s="942"/>
      <c r="AA243" s="942"/>
      <c r="AB243" s="942"/>
      <c r="AC243" s="942"/>
      <c r="AD243" s="942"/>
      <c r="AE243" s="942"/>
      <c r="AF243" s="942"/>
      <c r="AG243" s="942"/>
      <c r="AH243" s="942"/>
      <c r="AI243" s="942"/>
      <c r="AJ243" s="942"/>
      <c r="AK243" s="942"/>
      <c r="AL243" s="942"/>
      <c r="AM243" s="942"/>
      <c r="AN243" s="942"/>
      <c r="AO243" s="942"/>
      <c r="AP243" s="942"/>
      <c r="AQ243" s="942"/>
      <c r="AR243" s="942"/>
      <c r="AS243" s="942"/>
      <c r="AT243" s="942"/>
      <c r="AU243" s="942"/>
      <c r="AV243" s="942"/>
      <c r="AW243" s="942"/>
    </row>
    <row r="244" spans="1:49" ht="13.5" customHeight="1" x14ac:dyDescent="0.15">
      <c r="A244" s="4"/>
      <c r="B244" s="44"/>
      <c r="C244" s="44"/>
      <c r="D244" s="298"/>
      <c r="E244" s="429">
        <f t="shared" si="89"/>
        <v>0</v>
      </c>
      <c r="F244" s="299"/>
      <c r="G244" s="299"/>
      <c r="H244" s="299"/>
      <c r="I244" s="299"/>
      <c r="J244" s="299"/>
      <c r="K244" s="299"/>
      <c r="L244" s="299"/>
      <c r="M244" s="299"/>
      <c r="N244" s="299"/>
      <c r="O244" s="299"/>
      <c r="P244" s="299"/>
      <c r="Q244" s="299"/>
      <c r="R244" s="18"/>
      <c r="S244" s="4"/>
      <c r="T244" s="942"/>
      <c r="U244" s="942"/>
      <c r="V244" s="942"/>
      <c r="W244" s="942"/>
      <c r="X244" s="942"/>
      <c r="Y244" s="942"/>
      <c r="Z244" s="942"/>
      <c r="AA244" s="942"/>
      <c r="AB244" s="942"/>
      <c r="AC244" s="942"/>
      <c r="AD244" s="942"/>
      <c r="AE244" s="942"/>
      <c r="AF244" s="942"/>
      <c r="AG244" s="942"/>
      <c r="AH244" s="942"/>
      <c r="AI244" s="942"/>
      <c r="AJ244" s="942"/>
      <c r="AK244" s="942"/>
      <c r="AL244" s="942"/>
      <c r="AM244" s="942"/>
      <c r="AN244" s="942"/>
      <c r="AO244" s="942"/>
      <c r="AP244" s="942"/>
      <c r="AQ244" s="942"/>
      <c r="AR244" s="942"/>
      <c r="AS244" s="942"/>
      <c r="AT244" s="942"/>
      <c r="AU244" s="942"/>
      <c r="AV244" s="942"/>
      <c r="AW244" s="942"/>
    </row>
    <row r="245" spans="1:49" ht="13.5" hidden="1" customHeight="1" x14ac:dyDescent="0.15">
      <c r="A245" s="4"/>
      <c r="B245" s="44"/>
      <c r="C245" s="44"/>
      <c r="D245" s="298"/>
      <c r="E245" s="429">
        <f t="shared" si="89"/>
        <v>0</v>
      </c>
      <c r="F245" s="299"/>
      <c r="G245" s="299">
        <f t="shared" ref="G245:Q245" si="90">+F245</f>
        <v>0</v>
      </c>
      <c r="H245" s="299">
        <f t="shared" si="90"/>
        <v>0</v>
      </c>
      <c r="I245" s="299">
        <f t="shared" si="90"/>
        <v>0</v>
      </c>
      <c r="J245" s="299">
        <f t="shared" si="90"/>
        <v>0</v>
      </c>
      <c r="K245" s="299">
        <f t="shared" si="90"/>
        <v>0</v>
      </c>
      <c r="L245" s="299">
        <f t="shared" si="90"/>
        <v>0</v>
      </c>
      <c r="M245" s="299">
        <f t="shared" si="90"/>
        <v>0</v>
      </c>
      <c r="N245" s="299">
        <f t="shared" si="90"/>
        <v>0</v>
      </c>
      <c r="O245" s="299">
        <f t="shared" si="90"/>
        <v>0</v>
      </c>
      <c r="P245" s="299">
        <f t="shared" si="90"/>
        <v>0</v>
      </c>
      <c r="Q245" s="299">
        <f t="shared" si="90"/>
        <v>0</v>
      </c>
      <c r="R245" s="18"/>
      <c r="S245" s="4"/>
      <c r="T245" s="942"/>
      <c r="U245" s="942"/>
      <c r="V245" s="942"/>
      <c r="W245" s="942"/>
      <c r="X245" s="942"/>
      <c r="Y245" s="942"/>
      <c r="Z245" s="942"/>
      <c r="AA245" s="942"/>
      <c r="AB245" s="942"/>
      <c r="AC245" s="942"/>
      <c r="AD245" s="942"/>
      <c r="AE245" s="942"/>
      <c r="AF245" s="942"/>
      <c r="AG245" s="942"/>
      <c r="AH245" s="942"/>
      <c r="AI245" s="942"/>
      <c r="AJ245" s="942"/>
      <c r="AK245" s="942"/>
      <c r="AL245" s="942"/>
      <c r="AM245" s="942"/>
      <c r="AN245" s="942"/>
      <c r="AO245" s="942"/>
      <c r="AP245" s="942"/>
      <c r="AQ245" s="942"/>
      <c r="AR245" s="942"/>
      <c r="AS245" s="942"/>
      <c r="AT245" s="942"/>
      <c r="AU245" s="942"/>
      <c r="AV245" s="942"/>
      <c r="AW245" s="942"/>
    </row>
    <row r="246" spans="1:49" ht="13.5" hidden="1" customHeight="1" x14ac:dyDescent="0.15">
      <c r="A246" s="4"/>
      <c r="B246" s="44"/>
      <c r="C246" s="44"/>
      <c r="D246" s="298"/>
      <c r="E246" s="429">
        <f t="shared" si="89"/>
        <v>0</v>
      </c>
      <c r="F246" s="299"/>
      <c r="G246" s="299">
        <f t="shared" ref="G246:Q246" si="91">+F246</f>
        <v>0</v>
      </c>
      <c r="H246" s="299">
        <f t="shared" si="91"/>
        <v>0</v>
      </c>
      <c r="I246" s="299">
        <f t="shared" si="91"/>
        <v>0</v>
      </c>
      <c r="J246" s="299">
        <f t="shared" si="91"/>
        <v>0</v>
      </c>
      <c r="K246" s="299">
        <f t="shared" si="91"/>
        <v>0</v>
      </c>
      <c r="L246" s="299">
        <f t="shared" si="91"/>
        <v>0</v>
      </c>
      <c r="M246" s="299">
        <f t="shared" si="91"/>
        <v>0</v>
      </c>
      <c r="N246" s="299">
        <f t="shared" si="91"/>
        <v>0</v>
      </c>
      <c r="O246" s="299">
        <f t="shared" si="91"/>
        <v>0</v>
      </c>
      <c r="P246" s="299">
        <f t="shared" si="91"/>
        <v>0</v>
      </c>
      <c r="Q246" s="299">
        <f t="shared" si="91"/>
        <v>0</v>
      </c>
      <c r="R246" s="18"/>
      <c r="S246" s="4"/>
      <c r="T246" s="942"/>
      <c r="U246" s="942"/>
      <c r="V246" s="942"/>
      <c r="W246" s="942"/>
      <c r="X246" s="942"/>
      <c r="Y246" s="942"/>
      <c r="Z246" s="942"/>
      <c r="AA246" s="942"/>
      <c r="AB246" s="942"/>
      <c r="AC246" s="942"/>
      <c r="AD246" s="942"/>
      <c r="AE246" s="942"/>
      <c r="AF246" s="942"/>
      <c r="AG246" s="942"/>
      <c r="AH246" s="942"/>
      <c r="AI246" s="942"/>
      <c r="AJ246" s="942"/>
      <c r="AK246" s="942"/>
      <c r="AL246" s="942"/>
      <c r="AM246" s="942"/>
      <c r="AN246" s="942"/>
      <c r="AO246" s="942"/>
      <c r="AP246" s="942"/>
      <c r="AQ246" s="942"/>
      <c r="AR246" s="942"/>
      <c r="AS246" s="942"/>
      <c r="AT246" s="942"/>
      <c r="AU246" s="942"/>
      <c r="AV246" s="942"/>
      <c r="AW246" s="942"/>
    </row>
    <row r="247" spans="1:49" ht="13.5" hidden="1" customHeight="1" x14ac:dyDescent="0.15">
      <c r="A247" s="4"/>
      <c r="B247" s="44"/>
      <c r="C247" s="44"/>
      <c r="D247" s="298"/>
      <c r="E247" s="429">
        <f t="shared" si="89"/>
        <v>0</v>
      </c>
      <c r="F247" s="299"/>
      <c r="G247" s="299">
        <f t="shared" ref="G247:Q247" si="92">+F247</f>
        <v>0</v>
      </c>
      <c r="H247" s="299">
        <f t="shared" si="92"/>
        <v>0</v>
      </c>
      <c r="I247" s="299">
        <f t="shared" si="92"/>
        <v>0</v>
      </c>
      <c r="J247" s="299">
        <f t="shared" si="92"/>
        <v>0</v>
      </c>
      <c r="K247" s="299">
        <f t="shared" si="92"/>
        <v>0</v>
      </c>
      <c r="L247" s="299">
        <f t="shared" si="92"/>
        <v>0</v>
      </c>
      <c r="M247" s="299">
        <f t="shared" si="92"/>
        <v>0</v>
      </c>
      <c r="N247" s="299">
        <f t="shared" si="92"/>
        <v>0</v>
      </c>
      <c r="O247" s="299">
        <f t="shared" si="92"/>
        <v>0</v>
      </c>
      <c r="P247" s="299">
        <f t="shared" si="92"/>
        <v>0</v>
      </c>
      <c r="Q247" s="299">
        <f t="shared" si="92"/>
        <v>0</v>
      </c>
      <c r="R247" s="18"/>
      <c r="S247" s="4"/>
      <c r="T247" s="942"/>
      <c r="U247" s="942"/>
      <c r="V247" s="942"/>
      <c r="W247" s="942"/>
      <c r="X247" s="942"/>
      <c r="Y247" s="942"/>
      <c r="Z247" s="942"/>
      <c r="AA247" s="942"/>
      <c r="AB247" s="942"/>
      <c r="AC247" s="942"/>
      <c r="AD247" s="942"/>
      <c r="AE247" s="942"/>
      <c r="AF247" s="942"/>
      <c r="AG247" s="942"/>
      <c r="AH247" s="942"/>
      <c r="AI247" s="942"/>
      <c r="AJ247" s="942"/>
      <c r="AK247" s="942"/>
      <c r="AL247" s="942"/>
      <c r="AM247" s="942"/>
      <c r="AN247" s="942"/>
      <c r="AO247" s="942"/>
      <c r="AP247" s="942"/>
      <c r="AQ247" s="942"/>
      <c r="AR247" s="942"/>
      <c r="AS247" s="942"/>
      <c r="AT247" s="942"/>
      <c r="AU247" s="942"/>
      <c r="AV247" s="942"/>
      <c r="AW247" s="942"/>
    </row>
    <row r="248" spans="1:49" ht="13.5" hidden="1" customHeight="1" x14ac:dyDescent="0.15">
      <c r="A248" s="4"/>
      <c r="B248" s="44"/>
      <c r="C248" s="44"/>
      <c r="D248" s="298"/>
      <c r="E248" s="429">
        <f t="shared" si="89"/>
        <v>0</v>
      </c>
      <c r="F248" s="299"/>
      <c r="G248" s="299">
        <f t="shared" ref="G248:Q248" si="93">+F248</f>
        <v>0</v>
      </c>
      <c r="H248" s="299">
        <f t="shared" si="93"/>
        <v>0</v>
      </c>
      <c r="I248" s="299">
        <f t="shared" si="93"/>
        <v>0</v>
      </c>
      <c r="J248" s="299">
        <f t="shared" si="93"/>
        <v>0</v>
      </c>
      <c r="K248" s="299">
        <f t="shared" si="93"/>
        <v>0</v>
      </c>
      <c r="L248" s="299">
        <f t="shared" si="93"/>
        <v>0</v>
      </c>
      <c r="M248" s="299">
        <f t="shared" si="93"/>
        <v>0</v>
      </c>
      <c r="N248" s="299">
        <f t="shared" si="93"/>
        <v>0</v>
      </c>
      <c r="O248" s="299">
        <f t="shared" si="93"/>
        <v>0</v>
      </c>
      <c r="P248" s="299">
        <f t="shared" si="93"/>
        <v>0</v>
      </c>
      <c r="Q248" s="299">
        <f t="shared" si="93"/>
        <v>0</v>
      </c>
      <c r="R248" s="18"/>
      <c r="S248" s="4"/>
      <c r="T248" s="942"/>
      <c r="U248" s="942"/>
      <c r="V248" s="942"/>
      <c r="W248" s="942"/>
      <c r="X248" s="942"/>
      <c r="Y248" s="942"/>
      <c r="Z248" s="942"/>
      <c r="AA248" s="942"/>
      <c r="AB248" s="942"/>
      <c r="AC248" s="942"/>
      <c r="AD248" s="942"/>
      <c r="AE248" s="942"/>
      <c r="AF248" s="942"/>
      <c r="AG248" s="942"/>
      <c r="AH248" s="942"/>
      <c r="AI248" s="942"/>
      <c r="AJ248" s="942"/>
      <c r="AK248" s="942"/>
      <c r="AL248" s="942"/>
      <c r="AM248" s="942"/>
      <c r="AN248" s="942"/>
      <c r="AO248" s="942"/>
      <c r="AP248" s="942"/>
      <c r="AQ248" s="942"/>
      <c r="AR248" s="942"/>
      <c r="AS248" s="942"/>
      <c r="AT248" s="942"/>
      <c r="AU248" s="942"/>
      <c r="AV248" s="942"/>
      <c r="AW248" s="942"/>
    </row>
    <row r="249" spans="1:49" ht="13.5" hidden="1" customHeight="1" x14ac:dyDescent="0.15">
      <c r="A249" s="4"/>
      <c r="B249" s="44"/>
      <c r="C249" s="44"/>
      <c r="D249" s="298"/>
      <c r="E249" s="429">
        <f t="shared" si="89"/>
        <v>0</v>
      </c>
      <c r="F249" s="299"/>
      <c r="G249" s="299">
        <f t="shared" ref="G249:Q249" si="94">+F249</f>
        <v>0</v>
      </c>
      <c r="H249" s="299">
        <f t="shared" si="94"/>
        <v>0</v>
      </c>
      <c r="I249" s="299">
        <f t="shared" si="94"/>
        <v>0</v>
      </c>
      <c r="J249" s="299">
        <f t="shared" si="94"/>
        <v>0</v>
      </c>
      <c r="K249" s="299">
        <f t="shared" si="94"/>
        <v>0</v>
      </c>
      <c r="L249" s="299">
        <f t="shared" si="94"/>
        <v>0</v>
      </c>
      <c r="M249" s="299">
        <f t="shared" si="94"/>
        <v>0</v>
      </c>
      <c r="N249" s="299">
        <f t="shared" si="94"/>
        <v>0</v>
      </c>
      <c r="O249" s="299">
        <f t="shared" si="94"/>
        <v>0</v>
      </c>
      <c r="P249" s="299">
        <f t="shared" si="94"/>
        <v>0</v>
      </c>
      <c r="Q249" s="299">
        <f t="shared" si="94"/>
        <v>0</v>
      </c>
      <c r="R249" s="18"/>
      <c r="S249" s="4"/>
      <c r="T249" s="942"/>
      <c r="U249" s="942"/>
      <c r="V249" s="942"/>
      <c r="W249" s="942"/>
      <c r="X249" s="942"/>
      <c r="Y249" s="942"/>
      <c r="Z249" s="942"/>
      <c r="AA249" s="942"/>
      <c r="AB249" s="942"/>
      <c r="AC249" s="942"/>
      <c r="AD249" s="942"/>
      <c r="AE249" s="942"/>
      <c r="AF249" s="942"/>
      <c r="AG249" s="942"/>
      <c r="AH249" s="942"/>
      <c r="AI249" s="942"/>
      <c r="AJ249" s="942"/>
      <c r="AK249" s="942"/>
      <c r="AL249" s="942"/>
      <c r="AM249" s="942"/>
      <c r="AN249" s="942"/>
      <c r="AO249" s="942"/>
      <c r="AP249" s="942"/>
      <c r="AQ249" s="942"/>
      <c r="AR249" s="942"/>
      <c r="AS249" s="942"/>
      <c r="AT249" s="942"/>
      <c r="AU249" s="942"/>
      <c r="AV249" s="942"/>
      <c r="AW249" s="942"/>
    </row>
    <row r="250" spans="1:49" ht="13.5" hidden="1" customHeight="1" x14ac:dyDescent="0.15">
      <c r="A250" s="4"/>
      <c r="B250" s="44"/>
      <c r="C250" s="44"/>
      <c r="D250" s="298"/>
      <c r="E250" s="429">
        <f t="shared" si="89"/>
        <v>0</v>
      </c>
      <c r="F250" s="299"/>
      <c r="G250" s="299">
        <f t="shared" ref="G250:Q250" si="95">+F250</f>
        <v>0</v>
      </c>
      <c r="H250" s="299">
        <f t="shared" si="95"/>
        <v>0</v>
      </c>
      <c r="I250" s="299">
        <f t="shared" si="95"/>
        <v>0</v>
      </c>
      <c r="J250" s="299">
        <f t="shared" si="95"/>
        <v>0</v>
      </c>
      <c r="K250" s="299">
        <f t="shared" si="95"/>
        <v>0</v>
      </c>
      <c r="L250" s="299">
        <f t="shared" si="95"/>
        <v>0</v>
      </c>
      <c r="M250" s="299">
        <f t="shared" si="95"/>
        <v>0</v>
      </c>
      <c r="N250" s="299">
        <f t="shared" si="95"/>
        <v>0</v>
      </c>
      <c r="O250" s="299">
        <f t="shared" si="95"/>
        <v>0</v>
      </c>
      <c r="P250" s="299">
        <f t="shared" si="95"/>
        <v>0</v>
      </c>
      <c r="Q250" s="299">
        <f t="shared" si="95"/>
        <v>0</v>
      </c>
      <c r="R250" s="18"/>
      <c r="S250" s="4"/>
      <c r="T250" s="942"/>
      <c r="U250" s="942"/>
      <c r="V250" s="942"/>
      <c r="W250" s="942"/>
      <c r="X250" s="942"/>
      <c r="Y250" s="942"/>
      <c r="Z250" s="942"/>
      <c r="AA250" s="942"/>
      <c r="AB250" s="942"/>
      <c r="AC250" s="942"/>
      <c r="AD250" s="942"/>
      <c r="AE250" s="942"/>
      <c r="AF250" s="942"/>
      <c r="AG250" s="942"/>
      <c r="AH250" s="942"/>
      <c r="AI250" s="942"/>
      <c r="AJ250" s="942"/>
      <c r="AK250" s="942"/>
      <c r="AL250" s="942"/>
      <c r="AM250" s="942"/>
      <c r="AN250" s="942"/>
      <c r="AO250" s="942"/>
      <c r="AP250" s="942"/>
      <c r="AQ250" s="942"/>
      <c r="AR250" s="942"/>
      <c r="AS250" s="942"/>
      <c r="AT250" s="942"/>
      <c r="AU250" s="942"/>
      <c r="AV250" s="942"/>
      <c r="AW250" s="942"/>
    </row>
    <row r="251" spans="1:49" ht="13.5" hidden="1" customHeight="1" x14ac:dyDescent="0.15">
      <c r="A251" s="4"/>
      <c r="B251" s="44"/>
      <c r="C251" s="44"/>
      <c r="D251" s="298"/>
      <c r="E251" s="429">
        <f t="shared" si="89"/>
        <v>0</v>
      </c>
      <c r="F251" s="299"/>
      <c r="G251" s="299">
        <f t="shared" ref="G251:Q251" si="96">+F251</f>
        <v>0</v>
      </c>
      <c r="H251" s="299">
        <f t="shared" si="96"/>
        <v>0</v>
      </c>
      <c r="I251" s="299">
        <f t="shared" si="96"/>
        <v>0</v>
      </c>
      <c r="J251" s="299">
        <f t="shared" si="96"/>
        <v>0</v>
      </c>
      <c r="K251" s="299">
        <f t="shared" si="96"/>
        <v>0</v>
      </c>
      <c r="L251" s="299">
        <f t="shared" si="96"/>
        <v>0</v>
      </c>
      <c r="M251" s="299">
        <f t="shared" si="96"/>
        <v>0</v>
      </c>
      <c r="N251" s="299">
        <f t="shared" si="96"/>
        <v>0</v>
      </c>
      <c r="O251" s="299">
        <f t="shared" si="96"/>
        <v>0</v>
      </c>
      <c r="P251" s="299">
        <f t="shared" si="96"/>
        <v>0</v>
      </c>
      <c r="Q251" s="299">
        <f t="shared" si="96"/>
        <v>0</v>
      </c>
      <c r="R251" s="18"/>
      <c r="S251" s="4"/>
      <c r="T251" s="942"/>
      <c r="U251" s="942"/>
      <c r="V251" s="942"/>
      <c r="W251" s="942"/>
      <c r="X251" s="942"/>
      <c r="Y251" s="942"/>
      <c r="Z251" s="942"/>
      <c r="AA251" s="942"/>
      <c r="AB251" s="942"/>
      <c r="AC251" s="942"/>
      <c r="AD251" s="942"/>
      <c r="AE251" s="942"/>
      <c r="AF251" s="942"/>
      <c r="AG251" s="942"/>
      <c r="AH251" s="942"/>
      <c r="AI251" s="942"/>
      <c r="AJ251" s="942"/>
      <c r="AK251" s="942"/>
      <c r="AL251" s="942"/>
      <c r="AM251" s="942"/>
      <c r="AN251" s="942"/>
      <c r="AO251" s="942"/>
      <c r="AP251" s="942"/>
      <c r="AQ251" s="942"/>
      <c r="AR251" s="942"/>
      <c r="AS251" s="942"/>
      <c r="AT251" s="942"/>
      <c r="AU251" s="942"/>
      <c r="AV251" s="942"/>
      <c r="AW251" s="942"/>
    </row>
    <row r="252" spans="1:49" ht="13.5" hidden="1" customHeight="1" x14ac:dyDescent="0.15">
      <c r="A252" s="4"/>
      <c r="B252" s="44"/>
      <c r="C252" s="44"/>
      <c r="D252" s="298"/>
      <c r="E252" s="429">
        <f t="shared" si="89"/>
        <v>0</v>
      </c>
      <c r="F252" s="299"/>
      <c r="G252" s="299">
        <f t="shared" ref="G252:Q252" si="97">+F252</f>
        <v>0</v>
      </c>
      <c r="H252" s="299">
        <f t="shared" si="97"/>
        <v>0</v>
      </c>
      <c r="I252" s="299">
        <f t="shared" si="97"/>
        <v>0</v>
      </c>
      <c r="J252" s="299">
        <f t="shared" si="97"/>
        <v>0</v>
      </c>
      <c r="K252" s="299">
        <f t="shared" si="97"/>
        <v>0</v>
      </c>
      <c r="L252" s="299">
        <f t="shared" si="97"/>
        <v>0</v>
      </c>
      <c r="M252" s="299">
        <f t="shared" si="97"/>
        <v>0</v>
      </c>
      <c r="N252" s="299">
        <f t="shared" si="97"/>
        <v>0</v>
      </c>
      <c r="O252" s="299">
        <f t="shared" si="97"/>
        <v>0</v>
      </c>
      <c r="P252" s="299">
        <f t="shared" si="97"/>
        <v>0</v>
      </c>
      <c r="Q252" s="299">
        <f t="shared" si="97"/>
        <v>0</v>
      </c>
      <c r="R252" s="18"/>
      <c r="S252" s="4"/>
      <c r="T252" s="942"/>
      <c r="U252" s="942"/>
      <c r="V252" s="942"/>
      <c r="W252" s="942"/>
      <c r="X252" s="942"/>
      <c r="Y252" s="942"/>
      <c r="Z252" s="942"/>
      <c r="AA252" s="942"/>
      <c r="AB252" s="942"/>
      <c r="AC252" s="942"/>
      <c r="AD252" s="942"/>
      <c r="AE252" s="942"/>
      <c r="AF252" s="942"/>
      <c r="AG252" s="942"/>
      <c r="AH252" s="942"/>
      <c r="AI252" s="942"/>
      <c r="AJ252" s="942"/>
      <c r="AK252" s="942"/>
      <c r="AL252" s="942"/>
      <c r="AM252" s="942"/>
      <c r="AN252" s="942"/>
      <c r="AO252" s="942"/>
      <c r="AP252" s="942"/>
      <c r="AQ252" s="942"/>
      <c r="AR252" s="942"/>
      <c r="AS252" s="942"/>
      <c r="AT252" s="942"/>
      <c r="AU252" s="942"/>
      <c r="AV252" s="942"/>
      <c r="AW252" s="942"/>
    </row>
    <row r="253" spans="1:49" ht="13.5" hidden="1" customHeight="1" x14ac:dyDescent="0.15">
      <c r="A253" s="4"/>
      <c r="B253" s="44"/>
      <c r="C253" s="44"/>
      <c r="D253" s="298"/>
      <c r="E253" s="429">
        <f t="shared" si="89"/>
        <v>0</v>
      </c>
      <c r="F253" s="299"/>
      <c r="G253" s="299">
        <f t="shared" ref="G253:Q253" si="98">+F253</f>
        <v>0</v>
      </c>
      <c r="H253" s="299">
        <f t="shared" si="98"/>
        <v>0</v>
      </c>
      <c r="I253" s="299">
        <f t="shared" si="98"/>
        <v>0</v>
      </c>
      <c r="J253" s="299">
        <f t="shared" si="98"/>
        <v>0</v>
      </c>
      <c r="K253" s="299">
        <f t="shared" si="98"/>
        <v>0</v>
      </c>
      <c r="L253" s="299">
        <f t="shared" si="98"/>
        <v>0</v>
      </c>
      <c r="M253" s="299">
        <f t="shared" si="98"/>
        <v>0</v>
      </c>
      <c r="N253" s="299">
        <f t="shared" si="98"/>
        <v>0</v>
      </c>
      <c r="O253" s="299">
        <f t="shared" si="98"/>
        <v>0</v>
      </c>
      <c r="P253" s="299">
        <f t="shared" si="98"/>
        <v>0</v>
      </c>
      <c r="Q253" s="299">
        <f t="shared" si="98"/>
        <v>0</v>
      </c>
      <c r="R253" s="18"/>
      <c r="S253" s="4"/>
      <c r="T253" s="942"/>
      <c r="U253" s="942"/>
      <c r="V253" s="942"/>
      <c r="W253" s="942"/>
      <c r="X253" s="942"/>
      <c r="Y253" s="942"/>
      <c r="Z253" s="942"/>
      <c r="AA253" s="942"/>
      <c r="AB253" s="942"/>
      <c r="AC253" s="942"/>
      <c r="AD253" s="942"/>
      <c r="AE253" s="942"/>
      <c r="AF253" s="942"/>
      <c r="AG253" s="942"/>
      <c r="AH253" s="942"/>
      <c r="AI253" s="942"/>
      <c r="AJ253" s="942"/>
      <c r="AK253" s="942"/>
      <c r="AL253" s="942"/>
      <c r="AM253" s="942"/>
      <c r="AN253" s="942"/>
      <c r="AO253" s="942"/>
      <c r="AP253" s="942"/>
      <c r="AQ253" s="942"/>
      <c r="AR253" s="942"/>
      <c r="AS253" s="942"/>
      <c r="AT253" s="942"/>
      <c r="AU253" s="942"/>
      <c r="AV253" s="942"/>
      <c r="AW253" s="942"/>
    </row>
    <row r="254" spans="1:49" ht="13.5" hidden="1" customHeight="1" x14ac:dyDescent="0.15">
      <c r="A254" s="4"/>
      <c r="B254" s="44"/>
      <c r="C254" s="44"/>
      <c r="D254" s="298"/>
      <c r="E254" s="429">
        <f t="shared" si="89"/>
        <v>0</v>
      </c>
      <c r="F254" s="299"/>
      <c r="G254" s="299">
        <f t="shared" ref="G254:Q254" si="99">+F254</f>
        <v>0</v>
      </c>
      <c r="H254" s="299">
        <f t="shared" si="99"/>
        <v>0</v>
      </c>
      <c r="I254" s="299">
        <f t="shared" si="99"/>
        <v>0</v>
      </c>
      <c r="J254" s="299">
        <f t="shared" si="99"/>
        <v>0</v>
      </c>
      <c r="K254" s="299">
        <f t="shared" si="99"/>
        <v>0</v>
      </c>
      <c r="L254" s="299">
        <f t="shared" si="99"/>
        <v>0</v>
      </c>
      <c r="M254" s="299">
        <f t="shared" si="99"/>
        <v>0</v>
      </c>
      <c r="N254" s="299">
        <f t="shared" si="99"/>
        <v>0</v>
      </c>
      <c r="O254" s="299">
        <f t="shared" si="99"/>
        <v>0</v>
      </c>
      <c r="P254" s="299">
        <f t="shared" si="99"/>
        <v>0</v>
      </c>
      <c r="Q254" s="299">
        <f t="shared" si="99"/>
        <v>0</v>
      </c>
      <c r="R254" s="18"/>
      <c r="S254" s="4"/>
      <c r="T254" s="942"/>
      <c r="U254" s="942"/>
      <c r="V254" s="942"/>
      <c r="W254" s="942"/>
      <c r="X254" s="942"/>
      <c r="Y254" s="942"/>
      <c r="Z254" s="942"/>
      <c r="AA254" s="942"/>
      <c r="AB254" s="942"/>
      <c r="AC254" s="942"/>
      <c r="AD254" s="942"/>
      <c r="AE254" s="942"/>
      <c r="AF254" s="942"/>
      <c r="AG254" s="942"/>
      <c r="AH254" s="942"/>
      <c r="AI254" s="942"/>
      <c r="AJ254" s="942"/>
      <c r="AK254" s="942"/>
      <c r="AL254" s="942"/>
      <c r="AM254" s="942"/>
      <c r="AN254" s="942"/>
      <c r="AO254" s="942"/>
      <c r="AP254" s="942"/>
      <c r="AQ254" s="942"/>
      <c r="AR254" s="942"/>
      <c r="AS254" s="942"/>
      <c r="AT254" s="942"/>
      <c r="AU254" s="942"/>
      <c r="AV254" s="942"/>
      <c r="AW254" s="942"/>
    </row>
    <row r="255" spans="1:49" ht="13.5" hidden="1" customHeight="1" x14ac:dyDescent="0.15">
      <c r="A255" s="4"/>
      <c r="B255" s="44"/>
      <c r="C255" s="44"/>
      <c r="D255" s="298"/>
      <c r="E255" s="429">
        <f t="shared" si="89"/>
        <v>0</v>
      </c>
      <c r="F255" s="299"/>
      <c r="G255" s="299">
        <f t="shared" ref="G255:Q255" si="100">+F255</f>
        <v>0</v>
      </c>
      <c r="H255" s="299">
        <f t="shared" si="100"/>
        <v>0</v>
      </c>
      <c r="I255" s="299">
        <f t="shared" si="100"/>
        <v>0</v>
      </c>
      <c r="J255" s="299">
        <f t="shared" si="100"/>
        <v>0</v>
      </c>
      <c r="K255" s="299">
        <f t="shared" si="100"/>
        <v>0</v>
      </c>
      <c r="L255" s="299">
        <f t="shared" si="100"/>
        <v>0</v>
      </c>
      <c r="M255" s="299">
        <f t="shared" si="100"/>
        <v>0</v>
      </c>
      <c r="N255" s="299">
        <f t="shared" si="100"/>
        <v>0</v>
      </c>
      <c r="O255" s="299">
        <f t="shared" si="100"/>
        <v>0</v>
      </c>
      <c r="P255" s="299">
        <f t="shared" si="100"/>
        <v>0</v>
      </c>
      <c r="Q255" s="299">
        <f t="shared" si="100"/>
        <v>0</v>
      </c>
      <c r="R255" s="18"/>
      <c r="S255" s="4"/>
      <c r="T255" s="942"/>
      <c r="U255" s="942"/>
      <c r="V255" s="942"/>
      <c r="W255" s="942"/>
      <c r="X255" s="942"/>
      <c r="Y255" s="942"/>
      <c r="Z255" s="942"/>
      <c r="AA255" s="942"/>
      <c r="AB255" s="942"/>
      <c r="AC255" s="942"/>
      <c r="AD255" s="942"/>
      <c r="AE255" s="942"/>
      <c r="AF255" s="942"/>
      <c r="AG255" s="942"/>
      <c r="AH255" s="942"/>
      <c r="AI255" s="942"/>
      <c r="AJ255" s="942"/>
      <c r="AK255" s="942"/>
      <c r="AL255" s="942"/>
      <c r="AM255" s="942"/>
      <c r="AN255" s="942"/>
      <c r="AO255" s="942"/>
      <c r="AP255" s="942"/>
      <c r="AQ255" s="942"/>
      <c r="AR255" s="942"/>
      <c r="AS255" s="942"/>
      <c r="AT255" s="942"/>
      <c r="AU255" s="942"/>
      <c r="AV255" s="942"/>
      <c r="AW255" s="942"/>
    </row>
    <row r="256" spans="1:49" ht="13.5" hidden="1" customHeight="1" x14ac:dyDescent="0.15">
      <c r="A256" s="4"/>
      <c r="B256" s="44"/>
      <c r="C256" s="44"/>
      <c r="D256" s="298"/>
      <c r="E256" s="429">
        <f t="shared" si="89"/>
        <v>0</v>
      </c>
      <c r="F256" s="299"/>
      <c r="G256" s="299">
        <f t="shared" ref="G256:Q256" si="101">+F256</f>
        <v>0</v>
      </c>
      <c r="H256" s="299">
        <f t="shared" si="101"/>
        <v>0</v>
      </c>
      <c r="I256" s="299">
        <f t="shared" si="101"/>
        <v>0</v>
      </c>
      <c r="J256" s="299">
        <f t="shared" si="101"/>
        <v>0</v>
      </c>
      <c r="K256" s="299">
        <f t="shared" si="101"/>
        <v>0</v>
      </c>
      <c r="L256" s="299">
        <f t="shared" si="101"/>
        <v>0</v>
      </c>
      <c r="M256" s="299">
        <f t="shared" si="101"/>
        <v>0</v>
      </c>
      <c r="N256" s="299">
        <f t="shared" si="101"/>
        <v>0</v>
      </c>
      <c r="O256" s="299">
        <f t="shared" si="101"/>
        <v>0</v>
      </c>
      <c r="P256" s="299">
        <f t="shared" si="101"/>
        <v>0</v>
      </c>
      <c r="Q256" s="299">
        <f t="shared" si="101"/>
        <v>0</v>
      </c>
      <c r="R256" s="18"/>
      <c r="S256" s="4"/>
      <c r="T256" s="942"/>
      <c r="U256" s="942"/>
      <c r="V256" s="942"/>
      <c r="W256" s="942"/>
      <c r="X256" s="942"/>
      <c r="Y256" s="942"/>
      <c r="Z256" s="942"/>
      <c r="AA256" s="942"/>
      <c r="AB256" s="942"/>
      <c r="AC256" s="942"/>
      <c r="AD256" s="942"/>
      <c r="AE256" s="942"/>
      <c r="AF256" s="942"/>
      <c r="AG256" s="942"/>
      <c r="AH256" s="942"/>
      <c r="AI256" s="942"/>
      <c r="AJ256" s="942"/>
      <c r="AK256" s="942"/>
      <c r="AL256" s="942"/>
      <c r="AM256" s="942"/>
      <c r="AN256" s="942"/>
      <c r="AO256" s="942"/>
      <c r="AP256" s="942"/>
      <c r="AQ256" s="942"/>
      <c r="AR256" s="942"/>
      <c r="AS256" s="942"/>
      <c r="AT256" s="942"/>
      <c r="AU256" s="942"/>
      <c r="AV256" s="942"/>
      <c r="AW256" s="942"/>
    </row>
    <row r="257" spans="1:49" ht="13.5" hidden="1" customHeight="1" x14ac:dyDescent="0.15">
      <c r="A257" s="4"/>
      <c r="B257" s="44"/>
      <c r="C257" s="44"/>
      <c r="D257" s="298"/>
      <c r="E257" s="429">
        <f t="shared" si="89"/>
        <v>0</v>
      </c>
      <c r="F257" s="299"/>
      <c r="G257" s="299">
        <f t="shared" ref="G257:Q257" si="102">+F257</f>
        <v>0</v>
      </c>
      <c r="H257" s="299">
        <f t="shared" si="102"/>
        <v>0</v>
      </c>
      <c r="I257" s="299">
        <f t="shared" si="102"/>
        <v>0</v>
      </c>
      <c r="J257" s="299">
        <f t="shared" si="102"/>
        <v>0</v>
      </c>
      <c r="K257" s="299">
        <f t="shared" si="102"/>
        <v>0</v>
      </c>
      <c r="L257" s="299">
        <f t="shared" si="102"/>
        <v>0</v>
      </c>
      <c r="M257" s="299">
        <f t="shared" si="102"/>
        <v>0</v>
      </c>
      <c r="N257" s="299">
        <f t="shared" si="102"/>
        <v>0</v>
      </c>
      <c r="O257" s="299">
        <f t="shared" si="102"/>
        <v>0</v>
      </c>
      <c r="P257" s="299">
        <f t="shared" si="102"/>
        <v>0</v>
      </c>
      <c r="Q257" s="299">
        <f t="shared" si="102"/>
        <v>0</v>
      </c>
      <c r="R257" s="18"/>
      <c r="S257" s="4"/>
      <c r="T257" s="942"/>
      <c r="U257" s="942"/>
      <c r="V257" s="942"/>
      <c r="W257" s="942"/>
      <c r="X257" s="942"/>
      <c r="Y257" s="942"/>
      <c r="Z257" s="942"/>
      <c r="AA257" s="942"/>
      <c r="AB257" s="942"/>
      <c r="AC257" s="942"/>
      <c r="AD257" s="942"/>
      <c r="AE257" s="942"/>
      <c r="AF257" s="942"/>
      <c r="AG257" s="942"/>
      <c r="AH257" s="942"/>
      <c r="AI257" s="942"/>
      <c r="AJ257" s="942"/>
      <c r="AK257" s="942"/>
      <c r="AL257" s="942"/>
      <c r="AM257" s="942"/>
      <c r="AN257" s="942"/>
      <c r="AO257" s="942"/>
      <c r="AP257" s="942"/>
      <c r="AQ257" s="942"/>
      <c r="AR257" s="942"/>
      <c r="AS257" s="942"/>
      <c r="AT257" s="942"/>
      <c r="AU257" s="942"/>
      <c r="AV257" s="942"/>
      <c r="AW257" s="942"/>
    </row>
    <row r="258" spans="1:49" ht="13.5" hidden="1" customHeight="1" x14ac:dyDescent="0.15">
      <c r="A258" s="4"/>
      <c r="B258" s="44"/>
      <c r="C258" s="44"/>
      <c r="D258" s="298"/>
      <c r="E258" s="429">
        <f t="shared" si="89"/>
        <v>0</v>
      </c>
      <c r="F258" s="299"/>
      <c r="G258" s="299">
        <f t="shared" ref="G258:Q258" si="103">+F258</f>
        <v>0</v>
      </c>
      <c r="H258" s="299">
        <f t="shared" si="103"/>
        <v>0</v>
      </c>
      <c r="I258" s="299">
        <f t="shared" si="103"/>
        <v>0</v>
      </c>
      <c r="J258" s="299">
        <f t="shared" si="103"/>
        <v>0</v>
      </c>
      <c r="K258" s="299">
        <f t="shared" si="103"/>
        <v>0</v>
      </c>
      <c r="L258" s="299">
        <f t="shared" si="103"/>
        <v>0</v>
      </c>
      <c r="M258" s="299">
        <f t="shared" si="103"/>
        <v>0</v>
      </c>
      <c r="N258" s="299">
        <f t="shared" si="103"/>
        <v>0</v>
      </c>
      <c r="O258" s="299">
        <f t="shared" si="103"/>
        <v>0</v>
      </c>
      <c r="P258" s="299">
        <f t="shared" si="103"/>
        <v>0</v>
      </c>
      <c r="Q258" s="299">
        <f t="shared" si="103"/>
        <v>0</v>
      </c>
      <c r="R258" s="18"/>
      <c r="S258" s="4"/>
      <c r="T258" s="942"/>
      <c r="U258" s="942"/>
      <c r="V258" s="942"/>
      <c r="W258" s="942"/>
      <c r="X258" s="942"/>
      <c r="Y258" s="942"/>
      <c r="Z258" s="942"/>
      <c r="AA258" s="942"/>
      <c r="AB258" s="942"/>
      <c r="AC258" s="942"/>
      <c r="AD258" s="942"/>
      <c r="AE258" s="942"/>
      <c r="AF258" s="942"/>
      <c r="AG258" s="942"/>
      <c r="AH258" s="942"/>
      <c r="AI258" s="942"/>
      <c r="AJ258" s="942"/>
      <c r="AK258" s="942"/>
      <c r="AL258" s="942"/>
      <c r="AM258" s="942"/>
      <c r="AN258" s="942"/>
      <c r="AO258" s="942"/>
      <c r="AP258" s="942"/>
      <c r="AQ258" s="942"/>
      <c r="AR258" s="942"/>
      <c r="AS258" s="942"/>
      <c r="AT258" s="942"/>
      <c r="AU258" s="942"/>
      <c r="AV258" s="942"/>
      <c r="AW258" s="942"/>
    </row>
    <row r="259" spans="1:49" ht="13.5" hidden="1" customHeight="1" x14ac:dyDescent="0.15">
      <c r="A259" s="4"/>
      <c r="B259" s="44"/>
      <c r="C259" s="44"/>
      <c r="D259" s="298"/>
      <c r="E259" s="429">
        <f t="shared" si="89"/>
        <v>0</v>
      </c>
      <c r="F259" s="299"/>
      <c r="G259" s="299">
        <f t="shared" ref="G259:Q259" si="104">+F259</f>
        <v>0</v>
      </c>
      <c r="H259" s="299">
        <f t="shared" si="104"/>
        <v>0</v>
      </c>
      <c r="I259" s="299">
        <f t="shared" si="104"/>
        <v>0</v>
      </c>
      <c r="J259" s="299">
        <f t="shared" si="104"/>
        <v>0</v>
      </c>
      <c r="K259" s="299">
        <f t="shared" si="104"/>
        <v>0</v>
      </c>
      <c r="L259" s="299">
        <f t="shared" si="104"/>
        <v>0</v>
      </c>
      <c r="M259" s="299">
        <f t="shared" si="104"/>
        <v>0</v>
      </c>
      <c r="N259" s="299">
        <f t="shared" si="104"/>
        <v>0</v>
      </c>
      <c r="O259" s="299">
        <f t="shared" si="104"/>
        <v>0</v>
      </c>
      <c r="P259" s="299">
        <f t="shared" si="104"/>
        <v>0</v>
      </c>
      <c r="Q259" s="299">
        <f t="shared" si="104"/>
        <v>0</v>
      </c>
      <c r="R259" s="18"/>
      <c r="S259" s="4"/>
      <c r="T259" s="942"/>
      <c r="U259" s="942"/>
      <c r="V259" s="942"/>
      <c r="W259" s="942"/>
      <c r="X259" s="942"/>
      <c r="Y259" s="942"/>
      <c r="Z259" s="942"/>
      <c r="AA259" s="942"/>
      <c r="AB259" s="942"/>
      <c r="AC259" s="942"/>
      <c r="AD259" s="942"/>
      <c r="AE259" s="942"/>
      <c r="AF259" s="942"/>
      <c r="AG259" s="942"/>
      <c r="AH259" s="942"/>
      <c r="AI259" s="942"/>
      <c r="AJ259" s="942"/>
      <c r="AK259" s="942"/>
      <c r="AL259" s="942"/>
      <c r="AM259" s="942"/>
      <c r="AN259" s="942"/>
      <c r="AO259" s="942"/>
      <c r="AP259" s="942"/>
      <c r="AQ259" s="942"/>
      <c r="AR259" s="942"/>
      <c r="AS259" s="942"/>
      <c r="AT259" s="942"/>
      <c r="AU259" s="942"/>
      <c r="AV259" s="942"/>
      <c r="AW259" s="942"/>
    </row>
    <row r="260" spans="1:49" ht="13.5" hidden="1" customHeight="1" x14ac:dyDescent="0.15">
      <c r="A260" s="4"/>
      <c r="B260" s="44"/>
      <c r="C260" s="44"/>
      <c r="D260" s="298"/>
      <c r="E260" s="429">
        <f t="shared" si="89"/>
        <v>0</v>
      </c>
      <c r="F260" s="299"/>
      <c r="G260" s="299">
        <f t="shared" ref="G260:Q260" si="105">+F260</f>
        <v>0</v>
      </c>
      <c r="H260" s="299">
        <f t="shared" si="105"/>
        <v>0</v>
      </c>
      <c r="I260" s="299">
        <f t="shared" si="105"/>
        <v>0</v>
      </c>
      <c r="J260" s="299">
        <f t="shared" si="105"/>
        <v>0</v>
      </c>
      <c r="K260" s="299">
        <f t="shared" si="105"/>
        <v>0</v>
      </c>
      <c r="L260" s="299">
        <f t="shared" si="105"/>
        <v>0</v>
      </c>
      <c r="M260" s="299">
        <f t="shared" si="105"/>
        <v>0</v>
      </c>
      <c r="N260" s="299">
        <f t="shared" si="105"/>
        <v>0</v>
      </c>
      <c r="O260" s="299">
        <f t="shared" si="105"/>
        <v>0</v>
      </c>
      <c r="P260" s="299">
        <f t="shared" si="105"/>
        <v>0</v>
      </c>
      <c r="Q260" s="299">
        <f t="shared" si="105"/>
        <v>0</v>
      </c>
      <c r="R260" s="18"/>
      <c r="S260" s="4"/>
      <c r="T260" s="942"/>
      <c r="U260" s="942"/>
      <c r="V260" s="942"/>
      <c r="W260" s="942"/>
      <c r="X260" s="942"/>
      <c r="Y260" s="942"/>
      <c r="Z260" s="942"/>
      <c r="AA260" s="942"/>
      <c r="AB260" s="942"/>
      <c r="AC260" s="942"/>
      <c r="AD260" s="942"/>
      <c r="AE260" s="942"/>
      <c r="AF260" s="942"/>
      <c r="AG260" s="942"/>
      <c r="AH260" s="942"/>
      <c r="AI260" s="942"/>
      <c r="AJ260" s="942"/>
      <c r="AK260" s="942"/>
      <c r="AL260" s="942"/>
      <c r="AM260" s="942"/>
      <c r="AN260" s="942"/>
      <c r="AO260" s="942"/>
      <c r="AP260" s="942"/>
      <c r="AQ260" s="942"/>
      <c r="AR260" s="942"/>
      <c r="AS260" s="942"/>
      <c r="AT260" s="942"/>
      <c r="AU260" s="942"/>
      <c r="AV260" s="942"/>
      <c r="AW260" s="942"/>
    </row>
    <row r="261" spans="1:49" ht="13.5" hidden="1" customHeight="1" x14ac:dyDescent="0.15">
      <c r="A261" s="4"/>
      <c r="B261" s="44"/>
      <c r="C261" s="44"/>
      <c r="D261" s="298"/>
      <c r="E261" s="429">
        <f t="shared" si="89"/>
        <v>0</v>
      </c>
      <c r="F261" s="299"/>
      <c r="G261" s="299">
        <f t="shared" ref="G261:Q261" si="106">+F261</f>
        <v>0</v>
      </c>
      <c r="H261" s="299">
        <f t="shared" si="106"/>
        <v>0</v>
      </c>
      <c r="I261" s="299">
        <f t="shared" si="106"/>
        <v>0</v>
      </c>
      <c r="J261" s="299">
        <f t="shared" si="106"/>
        <v>0</v>
      </c>
      <c r="K261" s="299">
        <f t="shared" si="106"/>
        <v>0</v>
      </c>
      <c r="L261" s="299">
        <f t="shared" si="106"/>
        <v>0</v>
      </c>
      <c r="M261" s="299">
        <f t="shared" si="106"/>
        <v>0</v>
      </c>
      <c r="N261" s="299">
        <f t="shared" si="106"/>
        <v>0</v>
      </c>
      <c r="O261" s="299">
        <f t="shared" si="106"/>
        <v>0</v>
      </c>
      <c r="P261" s="299">
        <f t="shared" si="106"/>
        <v>0</v>
      </c>
      <c r="Q261" s="299">
        <f t="shared" si="106"/>
        <v>0</v>
      </c>
      <c r="R261" s="18"/>
      <c r="S261" s="4"/>
      <c r="T261" s="942"/>
      <c r="U261" s="942"/>
      <c r="V261" s="942"/>
      <c r="W261" s="942"/>
      <c r="X261" s="942"/>
      <c r="Y261" s="942"/>
      <c r="Z261" s="942"/>
      <c r="AA261" s="942"/>
      <c r="AB261" s="942"/>
      <c r="AC261" s="942"/>
      <c r="AD261" s="942"/>
      <c r="AE261" s="942"/>
      <c r="AF261" s="942"/>
      <c r="AG261" s="942"/>
      <c r="AH261" s="942"/>
      <c r="AI261" s="942"/>
      <c r="AJ261" s="942"/>
      <c r="AK261" s="942"/>
      <c r="AL261" s="942"/>
      <c r="AM261" s="942"/>
      <c r="AN261" s="942"/>
      <c r="AO261" s="942"/>
      <c r="AP261" s="942"/>
      <c r="AQ261" s="942"/>
      <c r="AR261" s="942"/>
      <c r="AS261" s="942"/>
      <c r="AT261" s="942"/>
      <c r="AU261" s="942"/>
      <c r="AV261" s="942"/>
      <c r="AW261" s="942"/>
    </row>
    <row r="262" spans="1:49" ht="13.5" hidden="1" customHeight="1" x14ac:dyDescent="0.15">
      <c r="A262" s="4"/>
      <c r="B262" s="44"/>
      <c r="C262" s="44"/>
      <c r="D262" s="298"/>
      <c r="E262" s="429">
        <f t="shared" si="89"/>
        <v>0</v>
      </c>
      <c r="F262" s="299"/>
      <c r="G262" s="299">
        <f t="shared" ref="G262:Q262" si="107">+F262</f>
        <v>0</v>
      </c>
      <c r="H262" s="299">
        <f t="shared" si="107"/>
        <v>0</v>
      </c>
      <c r="I262" s="299">
        <f t="shared" si="107"/>
        <v>0</v>
      </c>
      <c r="J262" s="299">
        <f t="shared" si="107"/>
        <v>0</v>
      </c>
      <c r="K262" s="299">
        <f t="shared" si="107"/>
        <v>0</v>
      </c>
      <c r="L262" s="299">
        <f t="shared" si="107"/>
        <v>0</v>
      </c>
      <c r="M262" s="299">
        <f t="shared" si="107"/>
        <v>0</v>
      </c>
      <c r="N262" s="299">
        <f t="shared" si="107"/>
        <v>0</v>
      </c>
      <c r="O262" s="299">
        <f t="shared" si="107"/>
        <v>0</v>
      </c>
      <c r="P262" s="299">
        <f t="shared" si="107"/>
        <v>0</v>
      </c>
      <c r="Q262" s="299">
        <f t="shared" si="107"/>
        <v>0</v>
      </c>
      <c r="R262" s="18"/>
      <c r="S262" s="4"/>
      <c r="T262" s="942"/>
      <c r="U262" s="942"/>
      <c r="V262" s="942"/>
      <c r="W262" s="942"/>
      <c r="X262" s="942"/>
      <c r="Y262" s="942"/>
      <c r="Z262" s="942"/>
      <c r="AA262" s="942"/>
      <c r="AB262" s="942"/>
      <c r="AC262" s="942"/>
      <c r="AD262" s="942"/>
      <c r="AE262" s="942"/>
      <c r="AF262" s="942"/>
      <c r="AG262" s="942"/>
      <c r="AH262" s="942"/>
      <c r="AI262" s="942"/>
      <c r="AJ262" s="942"/>
      <c r="AK262" s="942"/>
      <c r="AL262" s="942"/>
      <c r="AM262" s="942"/>
      <c r="AN262" s="942"/>
      <c r="AO262" s="942"/>
      <c r="AP262" s="942"/>
      <c r="AQ262" s="942"/>
      <c r="AR262" s="942"/>
      <c r="AS262" s="942"/>
      <c r="AT262" s="942"/>
      <c r="AU262" s="942"/>
      <c r="AV262" s="942"/>
      <c r="AW262" s="942"/>
    </row>
    <row r="263" spans="1:49" ht="13.5" hidden="1" customHeight="1" x14ac:dyDescent="0.15">
      <c r="A263" s="4"/>
      <c r="B263" s="44"/>
      <c r="C263" s="44"/>
      <c r="D263" s="298"/>
      <c r="E263" s="429">
        <f t="shared" si="89"/>
        <v>0</v>
      </c>
      <c r="F263" s="299"/>
      <c r="G263" s="299">
        <f t="shared" ref="G263:Q263" si="108">+F263</f>
        <v>0</v>
      </c>
      <c r="H263" s="299">
        <f t="shared" si="108"/>
        <v>0</v>
      </c>
      <c r="I263" s="299">
        <f t="shared" si="108"/>
        <v>0</v>
      </c>
      <c r="J263" s="299">
        <f t="shared" si="108"/>
        <v>0</v>
      </c>
      <c r="K263" s="299">
        <f t="shared" si="108"/>
        <v>0</v>
      </c>
      <c r="L263" s="299">
        <f t="shared" si="108"/>
        <v>0</v>
      </c>
      <c r="M263" s="299">
        <f t="shared" si="108"/>
        <v>0</v>
      </c>
      <c r="N263" s="299">
        <f t="shared" si="108"/>
        <v>0</v>
      </c>
      <c r="O263" s="299">
        <f t="shared" si="108"/>
        <v>0</v>
      </c>
      <c r="P263" s="299">
        <f t="shared" si="108"/>
        <v>0</v>
      </c>
      <c r="Q263" s="299">
        <f t="shared" si="108"/>
        <v>0</v>
      </c>
      <c r="R263" s="18"/>
      <c r="S263" s="4"/>
      <c r="T263" s="942"/>
      <c r="U263" s="942"/>
      <c r="V263" s="942"/>
      <c r="W263" s="942"/>
      <c r="X263" s="942"/>
      <c r="Y263" s="942"/>
      <c r="Z263" s="942"/>
      <c r="AA263" s="942"/>
      <c r="AB263" s="942"/>
      <c r="AC263" s="942"/>
      <c r="AD263" s="942"/>
      <c r="AE263" s="942"/>
      <c r="AF263" s="942"/>
      <c r="AG263" s="942"/>
      <c r="AH263" s="942"/>
      <c r="AI263" s="942"/>
      <c r="AJ263" s="942"/>
      <c r="AK263" s="942"/>
      <c r="AL263" s="942"/>
      <c r="AM263" s="942"/>
      <c r="AN263" s="942"/>
      <c r="AO263" s="942"/>
      <c r="AP263" s="942"/>
      <c r="AQ263" s="942"/>
      <c r="AR263" s="942"/>
      <c r="AS263" s="942"/>
      <c r="AT263" s="942"/>
      <c r="AU263" s="942"/>
      <c r="AV263" s="942"/>
      <c r="AW263" s="942"/>
    </row>
    <row r="264" spans="1:49" ht="13.5" hidden="1" customHeight="1" x14ac:dyDescent="0.15">
      <c r="A264" s="4"/>
      <c r="B264" s="44"/>
      <c r="C264" s="44"/>
      <c r="D264" s="298"/>
      <c r="E264" s="429">
        <f t="shared" si="89"/>
        <v>0</v>
      </c>
      <c r="F264" s="299"/>
      <c r="G264" s="299">
        <f t="shared" ref="G264:Q264" si="109">+F264</f>
        <v>0</v>
      </c>
      <c r="H264" s="299">
        <f t="shared" si="109"/>
        <v>0</v>
      </c>
      <c r="I264" s="299">
        <f t="shared" si="109"/>
        <v>0</v>
      </c>
      <c r="J264" s="299">
        <f t="shared" si="109"/>
        <v>0</v>
      </c>
      <c r="K264" s="299">
        <f t="shared" si="109"/>
        <v>0</v>
      </c>
      <c r="L264" s="299">
        <f t="shared" si="109"/>
        <v>0</v>
      </c>
      <c r="M264" s="299">
        <f t="shared" si="109"/>
        <v>0</v>
      </c>
      <c r="N264" s="299">
        <f t="shared" si="109"/>
        <v>0</v>
      </c>
      <c r="O264" s="299">
        <f t="shared" si="109"/>
        <v>0</v>
      </c>
      <c r="P264" s="299">
        <f t="shared" si="109"/>
        <v>0</v>
      </c>
      <c r="Q264" s="299">
        <f t="shared" si="109"/>
        <v>0</v>
      </c>
      <c r="R264" s="18"/>
      <c r="S264" s="4"/>
      <c r="T264" s="942"/>
      <c r="U264" s="942"/>
      <c r="V264" s="942"/>
      <c r="W264" s="942"/>
      <c r="X264" s="942"/>
      <c r="Y264" s="942"/>
      <c r="Z264" s="942"/>
      <c r="AA264" s="942"/>
      <c r="AB264" s="942"/>
      <c r="AC264" s="942"/>
      <c r="AD264" s="942"/>
      <c r="AE264" s="942"/>
      <c r="AF264" s="942"/>
      <c r="AG264" s="942"/>
      <c r="AH264" s="942"/>
      <c r="AI264" s="942"/>
      <c r="AJ264" s="942"/>
      <c r="AK264" s="942"/>
      <c r="AL264" s="942"/>
      <c r="AM264" s="942"/>
      <c r="AN264" s="942"/>
      <c r="AO264" s="942"/>
      <c r="AP264" s="942"/>
      <c r="AQ264" s="942"/>
      <c r="AR264" s="942"/>
      <c r="AS264" s="942"/>
      <c r="AT264" s="942"/>
      <c r="AU264" s="942"/>
      <c r="AV264" s="942"/>
      <c r="AW264" s="942"/>
    </row>
    <row r="265" spans="1:49" ht="13.5" hidden="1" customHeight="1" x14ac:dyDescent="0.15">
      <c r="A265" s="4"/>
      <c r="B265" s="44"/>
      <c r="C265" s="44"/>
      <c r="D265" s="298"/>
      <c r="E265" s="429">
        <f t="shared" si="89"/>
        <v>0</v>
      </c>
      <c r="F265" s="299"/>
      <c r="G265" s="299">
        <f t="shared" ref="G265:Q265" si="110">+F265</f>
        <v>0</v>
      </c>
      <c r="H265" s="299">
        <f t="shared" si="110"/>
        <v>0</v>
      </c>
      <c r="I265" s="299">
        <f t="shared" si="110"/>
        <v>0</v>
      </c>
      <c r="J265" s="299">
        <f t="shared" si="110"/>
        <v>0</v>
      </c>
      <c r="K265" s="299">
        <f t="shared" si="110"/>
        <v>0</v>
      </c>
      <c r="L265" s="299">
        <f t="shared" si="110"/>
        <v>0</v>
      </c>
      <c r="M265" s="299">
        <f t="shared" si="110"/>
        <v>0</v>
      </c>
      <c r="N265" s="299">
        <f t="shared" si="110"/>
        <v>0</v>
      </c>
      <c r="O265" s="299">
        <f t="shared" si="110"/>
        <v>0</v>
      </c>
      <c r="P265" s="299">
        <f t="shared" si="110"/>
        <v>0</v>
      </c>
      <c r="Q265" s="299">
        <f t="shared" si="110"/>
        <v>0</v>
      </c>
      <c r="R265" s="18"/>
      <c r="S265" s="4"/>
      <c r="T265" s="942"/>
      <c r="U265" s="942"/>
      <c r="V265" s="942"/>
      <c r="W265" s="942"/>
      <c r="X265" s="942"/>
      <c r="Y265" s="942"/>
      <c r="Z265" s="942"/>
      <c r="AA265" s="942"/>
      <c r="AB265" s="942"/>
      <c r="AC265" s="942"/>
      <c r="AD265" s="942"/>
      <c r="AE265" s="942"/>
      <c r="AF265" s="942"/>
      <c r="AG265" s="942"/>
      <c r="AH265" s="942"/>
      <c r="AI265" s="942"/>
      <c r="AJ265" s="942"/>
      <c r="AK265" s="942"/>
      <c r="AL265" s="942"/>
      <c r="AM265" s="942"/>
      <c r="AN265" s="942"/>
      <c r="AO265" s="942"/>
      <c r="AP265" s="942"/>
      <c r="AQ265" s="942"/>
      <c r="AR265" s="942"/>
      <c r="AS265" s="942"/>
      <c r="AT265" s="942"/>
      <c r="AU265" s="942"/>
      <c r="AV265" s="942"/>
      <c r="AW265" s="942"/>
    </row>
    <row r="266" spans="1:49" ht="13.5" hidden="1" customHeight="1" x14ac:dyDescent="0.15">
      <c r="A266" s="4"/>
      <c r="B266" s="44"/>
      <c r="C266" s="44"/>
      <c r="D266" s="298"/>
      <c r="E266" s="429">
        <f t="shared" si="89"/>
        <v>0</v>
      </c>
      <c r="F266" s="299"/>
      <c r="G266" s="299">
        <f t="shared" ref="G266:Q266" si="111">+F266</f>
        <v>0</v>
      </c>
      <c r="H266" s="299">
        <f t="shared" si="111"/>
        <v>0</v>
      </c>
      <c r="I266" s="299">
        <f t="shared" si="111"/>
        <v>0</v>
      </c>
      <c r="J266" s="299">
        <f t="shared" si="111"/>
        <v>0</v>
      </c>
      <c r="K266" s="299">
        <f t="shared" si="111"/>
        <v>0</v>
      </c>
      <c r="L266" s="299">
        <f t="shared" si="111"/>
        <v>0</v>
      </c>
      <c r="M266" s="299">
        <f t="shared" si="111"/>
        <v>0</v>
      </c>
      <c r="N266" s="299">
        <f t="shared" si="111"/>
        <v>0</v>
      </c>
      <c r="O266" s="299">
        <f t="shared" si="111"/>
        <v>0</v>
      </c>
      <c r="P266" s="299">
        <f t="shared" si="111"/>
        <v>0</v>
      </c>
      <c r="Q266" s="299">
        <f t="shared" si="111"/>
        <v>0</v>
      </c>
      <c r="R266" s="18"/>
      <c r="S266" s="4"/>
      <c r="T266" s="942"/>
      <c r="U266" s="942"/>
      <c r="V266" s="942"/>
      <c r="W266" s="942"/>
      <c r="X266" s="942"/>
      <c r="Y266" s="942"/>
      <c r="Z266" s="942"/>
      <c r="AA266" s="942"/>
      <c r="AB266" s="942"/>
      <c r="AC266" s="942"/>
      <c r="AD266" s="942"/>
      <c r="AE266" s="942"/>
      <c r="AF266" s="942"/>
      <c r="AG266" s="942"/>
      <c r="AH266" s="942"/>
      <c r="AI266" s="942"/>
      <c r="AJ266" s="942"/>
      <c r="AK266" s="942"/>
      <c r="AL266" s="942"/>
      <c r="AM266" s="942"/>
      <c r="AN266" s="942"/>
      <c r="AO266" s="942"/>
      <c r="AP266" s="942"/>
      <c r="AQ266" s="942"/>
      <c r="AR266" s="942"/>
      <c r="AS266" s="942"/>
      <c r="AT266" s="942"/>
      <c r="AU266" s="942"/>
      <c r="AV266" s="942"/>
      <c r="AW266" s="942"/>
    </row>
    <row r="267" spans="1:49" ht="13.5" hidden="1" customHeight="1" x14ac:dyDescent="0.15">
      <c r="A267" s="4"/>
      <c r="B267" s="44"/>
      <c r="C267" s="44"/>
      <c r="D267" s="298"/>
      <c r="E267" s="429">
        <f t="shared" si="89"/>
        <v>0</v>
      </c>
      <c r="F267" s="299"/>
      <c r="G267" s="299">
        <f t="shared" ref="G267:Q267" si="112">+F267</f>
        <v>0</v>
      </c>
      <c r="H267" s="299">
        <f t="shared" si="112"/>
        <v>0</v>
      </c>
      <c r="I267" s="299">
        <f t="shared" si="112"/>
        <v>0</v>
      </c>
      <c r="J267" s="299">
        <f t="shared" si="112"/>
        <v>0</v>
      </c>
      <c r="K267" s="299">
        <f t="shared" si="112"/>
        <v>0</v>
      </c>
      <c r="L267" s="299">
        <f t="shared" si="112"/>
        <v>0</v>
      </c>
      <c r="M267" s="299">
        <f t="shared" si="112"/>
        <v>0</v>
      </c>
      <c r="N267" s="299">
        <f t="shared" si="112"/>
        <v>0</v>
      </c>
      <c r="O267" s="299">
        <f t="shared" si="112"/>
        <v>0</v>
      </c>
      <c r="P267" s="299">
        <f t="shared" si="112"/>
        <v>0</v>
      </c>
      <c r="Q267" s="299">
        <f t="shared" si="112"/>
        <v>0</v>
      </c>
      <c r="R267" s="18"/>
      <c r="S267" s="4"/>
      <c r="T267" s="942"/>
      <c r="U267" s="942"/>
      <c r="V267" s="942"/>
      <c r="W267" s="942"/>
      <c r="X267" s="942"/>
      <c r="Y267" s="942"/>
      <c r="Z267" s="942"/>
      <c r="AA267" s="942"/>
      <c r="AB267" s="942"/>
      <c r="AC267" s="942"/>
      <c r="AD267" s="942"/>
      <c r="AE267" s="942"/>
      <c r="AF267" s="942"/>
      <c r="AG267" s="942"/>
      <c r="AH267" s="942"/>
      <c r="AI267" s="942"/>
      <c r="AJ267" s="942"/>
      <c r="AK267" s="942"/>
      <c r="AL267" s="942"/>
      <c r="AM267" s="942"/>
      <c r="AN267" s="942"/>
      <c r="AO267" s="942"/>
      <c r="AP267" s="942"/>
      <c r="AQ267" s="942"/>
      <c r="AR267" s="942"/>
      <c r="AS267" s="942"/>
      <c r="AT267" s="942"/>
      <c r="AU267" s="942"/>
      <c r="AV267" s="942"/>
      <c r="AW267" s="942"/>
    </row>
    <row r="268" spans="1:49" ht="13.5" hidden="1" customHeight="1" x14ac:dyDescent="0.15">
      <c r="A268" s="4"/>
      <c r="B268" s="44"/>
      <c r="C268" s="44"/>
      <c r="D268" s="298"/>
      <c r="E268" s="429">
        <f t="shared" si="89"/>
        <v>0</v>
      </c>
      <c r="F268" s="299"/>
      <c r="G268" s="299">
        <f t="shared" ref="G268:Q268" si="113">+F268</f>
        <v>0</v>
      </c>
      <c r="H268" s="299">
        <f t="shared" si="113"/>
        <v>0</v>
      </c>
      <c r="I268" s="299">
        <f t="shared" si="113"/>
        <v>0</v>
      </c>
      <c r="J268" s="299">
        <f t="shared" si="113"/>
        <v>0</v>
      </c>
      <c r="K268" s="299">
        <f t="shared" si="113"/>
        <v>0</v>
      </c>
      <c r="L268" s="299">
        <f t="shared" si="113"/>
        <v>0</v>
      </c>
      <c r="M268" s="299">
        <f t="shared" si="113"/>
        <v>0</v>
      </c>
      <c r="N268" s="299">
        <f t="shared" si="113"/>
        <v>0</v>
      </c>
      <c r="O268" s="299">
        <f t="shared" si="113"/>
        <v>0</v>
      </c>
      <c r="P268" s="299">
        <f t="shared" si="113"/>
        <v>0</v>
      </c>
      <c r="Q268" s="299">
        <f t="shared" si="113"/>
        <v>0</v>
      </c>
      <c r="R268" s="18"/>
      <c r="S268" s="4"/>
      <c r="T268" s="942"/>
      <c r="U268" s="942"/>
      <c r="V268" s="942"/>
      <c r="W268" s="942"/>
      <c r="X268" s="942"/>
      <c r="Y268" s="942"/>
      <c r="Z268" s="942"/>
      <c r="AA268" s="942"/>
      <c r="AB268" s="942"/>
      <c r="AC268" s="942"/>
      <c r="AD268" s="942"/>
      <c r="AE268" s="942"/>
      <c r="AF268" s="942"/>
      <c r="AG268" s="942"/>
      <c r="AH268" s="942"/>
      <c r="AI268" s="942"/>
      <c r="AJ268" s="942"/>
      <c r="AK268" s="942"/>
      <c r="AL268" s="942"/>
      <c r="AM268" s="942"/>
      <c r="AN268" s="942"/>
      <c r="AO268" s="942"/>
      <c r="AP268" s="942"/>
      <c r="AQ268" s="942"/>
      <c r="AR268" s="942"/>
      <c r="AS268" s="942"/>
      <c r="AT268" s="942"/>
      <c r="AU268" s="942"/>
      <c r="AV268" s="942"/>
      <c r="AW268" s="942"/>
    </row>
    <row r="269" spans="1:49" ht="13.5" hidden="1" customHeight="1" x14ac:dyDescent="0.15">
      <c r="A269" s="4"/>
      <c r="B269" s="44"/>
      <c r="C269" s="44"/>
      <c r="D269" s="298"/>
      <c r="E269" s="429">
        <f t="shared" si="89"/>
        <v>0</v>
      </c>
      <c r="F269" s="299"/>
      <c r="G269" s="299">
        <f t="shared" ref="G269:Q269" si="114">+F269</f>
        <v>0</v>
      </c>
      <c r="H269" s="299">
        <f t="shared" si="114"/>
        <v>0</v>
      </c>
      <c r="I269" s="299">
        <f t="shared" si="114"/>
        <v>0</v>
      </c>
      <c r="J269" s="299">
        <f t="shared" si="114"/>
        <v>0</v>
      </c>
      <c r="K269" s="299">
        <f t="shared" si="114"/>
        <v>0</v>
      </c>
      <c r="L269" s="299">
        <f t="shared" si="114"/>
        <v>0</v>
      </c>
      <c r="M269" s="299">
        <f t="shared" si="114"/>
        <v>0</v>
      </c>
      <c r="N269" s="299">
        <f t="shared" si="114"/>
        <v>0</v>
      </c>
      <c r="O269" s="299">
        <f t="shared" si="114"/>
        <v>0</v>
      </c>
      <c r="P269" s="299">
        <f t="shared" si="114"/>
        <v>0</v>
      </c>
      <c r="Q269" s="299">
        <f t="shared" si="114"/>
        <v>0</v>
      </c>
      <c r="R269" s="18"/>
      <c r="S269" s="4"/>
      <c r="T269" s="942"/>
      <c r="U269" s="942"/>
      <c r="V269" s="942"/>
      <c r="W269" s="942"/>
      <c r="X269" s="942"/>
      <c r="Y269" s="942"/>
      <c r="Z269" s="942"/>
      <c r="AA269" s="942"/>
      <c r="AB269" s="942"/>
      <c r="AC269" s="942"/>
      <c r="AD269" s="942"/>
      <c r="AE269" s="942"/>
      <c r="AF269" s="942"/>
      <c r="AG269" s="942"/>
      <c r="AH269" s="942"/>
      <c r="AI269" s="942"/>
      <c r="AJ269" s="942"/>
      <c r="AK269" s="942"/>
      <c r="AL269" s="942"/>
      <c r="AM269" s="942"/>
      <c r="AN269" s="942"/>
      <c r="AO269" s="942"/>
      <c r="AP269" s="942"/>
      <c r="AQ269" s="942"/>
      <c r="AR269" s="942"/>
      <c r="AS269" s="942"/>
      <c r="AT269" s="942"/>
      <c r="AU269" s="942"/>
      <c r="AV269" s="942"/>
      <c r="AW269" s="942"/>
    </row>
    <row r="270" spans="1:49" ht="5" customHeight="1" x14ac:dyDescent="0.15">
      <c r="A270" s="4"/>
      <c r="B270" s="44"/>
      <c r="C270" s="44"/>
      <c r="D270" s="61"/>
      <c r="E270" s="76"/>
      <c r="F270" s="46"/>
      <c r="G270" s="47"/>
      <c r="H270" s="50"/>
      <c r="I270" s="44"/>
      <c r="J270" s="44"/>
      <c r="K270" s="44"/>
      <c r="L270" s="44"/>
      <c r="M270" s="56"/>
      <c r="N270" s="56"/>
      <c r="O270" s="44"/>
      <c r="P270" s="44"/>
      <c r="Q270" s="44"/>
      <c r="R270" s="18"/>
      <c r="S270" s="4"/>
      <c r="T270" s="942"/>
      <c r="U270" s="942"/>
      <c r="V270" s="942"/>
      <c r="W270" s="942"/>
      <c r="X270" s="942"/>
      <c r="Y270" s="942"/>
      <c r="Z270" s="942"/>
      <c r="AA270" s="942"/>
      <c r="AB270" s="942"/>
      <c r="AC270" s="942"/>
      <c r="AD270" s="942"/>
      <c r="AE270" s="942"/>
      <c r="AF270" s="942"/>
      <c r="AG270" s="942"/>
      <c r="AH270" s="942"/>
      <c r="AI270" s="942"/>
      <c r="AJ270" s="942"/>
      <c r="AK270" s="942"/>
      <c r="AL270" s="942"/>
      <c r="AM270" s="942"/>
      <c r="AN270" s="942"/>
      <c r="AO270" s="942"/>
      <c r="AP270" s="942"/>
      <c r="AQ270" s="942"/>
      <c r="AR270" s="942"/>
      <c r="AS270" s="942"/>
      <c r="AT270" s="942"/>
      <c r="AU270" s="942"/>
      <c r="AV270" s="942"/>
      <c r="AW270" s="942"/>
    </row>
    <row r="271" spans="1:49" ht="13.5" customHeight="1" thickBot="1" x14ac:dyDescent="0.2">
      <c r="A271" s="4"/>
      <c r="B271" s="44"/>
      <c r="C271" s="44"/>
      <c r="D271" s="61"/>
      <c r="E271" s="44"/>
      <c r="F271" s="51" t="str">
        <f t="shared" ref="F271:Q271" si="115">F171</f>
        <v>ENE</v>
      </c>
      <c r="G271" s="51" t="str">
        <f t="shared" si="115"/>
        <v>FEB</v>
      </c>
      <c r="H271" s="51" t="str">
        <f t="shared" si="115"/>
        <v>MAR</v>
      </c>
      <c r="I271" s="51" t="str">
        <f t="shared" si="115"/>
        <v>ABR</v>
      </c>
      <c r="J271" s="51" t="str">
        <f t="shared" si="115"/>
        <v>MAY</v>
      </c>
      <c r="K271" s="51" t="str">
        <f t="shared" si="115"/>
        <v>JUN</v>
      </c>
      <c r="L271" s="51" t="str">
        <f t="shared" si="115"/>
        <v>JUL</v>
      </c>
      <c r="M271" s="51" t="str">
        <f t="shared" si="115"/>
        <v>AGO</v>
      </c>
      <c r="N271" s="51" t="str">
        <f t="shared" si="115"/>
        <v>SEPT</v>
      </c>
      <c r="O271" s="51" t="str">
        <f t="shared" si="115"/>
        <v>OCT</v>
      </c>
      <c r="P271" s="51" t="str">
        <f t="shared" si="115"/>
        <v>NOV</v>
      </c>
      <c r="Q271" s="51" t="str">
        <f t="shared" si="115"/>
        <v xml:space="preserve"> DIC</v>
      </c>
      <c r="R271" s="18"/>
      <c r="S271" s="4"/>
      <c r="T271" s="942"/>
      <c r="U271" s="942"/>
      <c r="V271" s="942"/>
      <c r="W271" s="942"/>
      <c r="X271" s="942"/>
      <c r="Y271" s="942"/>
      <c r="Z271" s="942"/>
      <c r="AA271" s="942"/>
      <c r="AB271" s="942"/>
      <c r="AC271" s="942"/>
      <c r="AD271" s="942"/>
      <c r="AE271" s="942"/>
      <c r="AF271" s="942"/>
      <c r="AG271" s="942"/>
      <c r="AH271" s="942"/>
      <c r="AI271" s="942"/>
      <c r="AJ271" s="942"/>
      <c r="AK271" s="942"/>
      <c r="AL271" s="942"/>
      <c r="AM271" s="942"/>
      <c r="AN271" s="942"/>
      <c r="AO271" s="942"/>
      <c r="AP271" s="942"/>
      <c r="AQ271" s="942"/>
      <c r="AR271" s="942"/>
      <c r="AS271" s="942"/>
      <c r="AT271" s="942"/>
      <c r="AU271" s="942"/>
      <c r="AV271" s="942"/>
      <c r="AW271" s="942"/>
    </row>
    <row r="272" spans="1:49" ht="17" customHeight="1" thickBot="1" x14ac:dyDescent="0.2">
      <c r="A272" s="4"/>
      <c r="B272" s="44"/>
      <c r="C272" s="79" t="s">
        <v>172</v>
      </c>
      <c r="D272" s="2361" t="s">
        <v>1568</v>
      </c>
      <c r="E272" s="2362"/>
      <c r="F272" s="802">
        <f>SUM(F274:F280)</f>
        <v>0</v>
      </c>
      <c r="G272" s="80">
        <f t="shared" ref="G272:Q272" si="116">SUM(G274:G280)</f>
        <v>0</v>
      </c>
      <c r="H272" s="80">
        <f t="shared" si="116"/>
        <v>0</v>
      </c>
      <c r="I272" s="80">
        <f t="shared" si="116"/>
        <v>0</v>
      </c>
      <c r="J272" s="80">
        <f t="shared" si="116"/>
        <v>0</v>
      </c>
      <c r="K272" s="80">
        <f t="shared" si="116"/>
        <v>0</v>
      </c>
      <c r="L272" s="80">
        <f t="shared" si="116"/>
        <v>0</v>
      </c>
      <c r="M272" s="80">
        <f t="shared" si="116"/>
        <v>0</v>
      </c>
      <c r="N272" s="80">
        <f t="shared" si="116"/>
        <v>0</v>
      </c>
      <c r="O272" s="80">
        <f t="shared" si="116"/>
        <v>0</v>
      </c>
      <c r="P272" s="80">
        <f t="shared" si="116"/>
        <v>0</v>
      </c>
      <c r="Q272" s="81">
        <f t="shared" si="116"/>
        <v>0</v>
      </c>
      <c r="R272" s="18"/>
      <c r="S272" s="4"/>
      <c r="T272" s="942"/>
      <c r="U272" s="942"/>
      <c r="V272" s="942"/>
      <c r="W272" s="942"/>
      <c r="X272" s="942"/>
      <c r="Y272" s="942"/>
      <c r="Z272" s="942"/>
      <c r="AA272" s="942"/>
      <c r="AB272" s="942"/>
      <c r="AC272" s="942"/>
      <c r="AD272" s="942"/>
      <c r="AE272" s="942"/>
      <c r="AF272" s="942"/>
      <c r="AG272" s="942"/>
      <c r="AH272" s="942"/>
      <c r="AI272" s="942"/>
      <c r="AJ272" s="942"/>
      <c r="AK272" s="942"/>
      <c r="AL272" s="942"/>
      <c r="AM272" s="942"/>
      <c r="AN272" s="942"/>
      <c r="AO272" s="942"/>
      <c r="AP272" s="942"/>
      <c r="AQ272" s="942"/>
      <c r="AR272" s="942"/>
      <c r="AS272" s="942"/>
      <c r="AT272" s="942"/>
      <c r="AU272" s="942"/>
      <c r="AV272" s="942"/>
      <c r="AW272" s="942"/>
    </row>
    <row r="273" spans="1:49" ht="13.5" customHeight="1" x14ac:dyDescent="0.15">
      <c r="A273" s="4"/>
      <c r="B273" s="44"/>
      <c r="C273" s="44"/>
      <c r="D273" s="46" t="s">
        <v>1527</v>
      </c>
      <c r="E273" s="1445">
        <f>SUM(F272:Q272)/12</f>
        <v>0</v>
      </c>
      <c r="F273" s="46" t="s">
        <v>1569</v>
      </c>
      <c r="G273" s="44"/>
      <c r="H273" s="44"/>
      <c r="I273" s="44"/>
      <c r="J273" s="44"/>
      <c r="K273" s="44"/>
      <c r="L273" s="44"/>
      <c r="M273" s="44"/>
      <c r="N273" s="44"/>
      <c r="O273" s="44"/>
      <c r="P273" s="44"/>
      <c r="Q273" s="18"/>
      <c r="R273" s="18"/>
      <c r="S273" s="4"/>
      <c r="T273" s="942"/>
      <c r="U273" s="942"/>
      <c r="V273" s="942"/>
      <c r="W273" s="942"/>
      <c r="X273" s="942"/>
      <c r="Y273" s="942"/>
      <c r="Z273" s="942"/>
      <c r="AA273" s="942"/>
      <c r="AB273" s="942"/>
      <c r="AC273" s="942"/>
      <c r="AD273" s="942"/>
      <c r="AE273" s="942"/>
      <c r="AF273" s="942"/>
      <c r="AG273" s="942"/>
      <c r="AH273" s="942"/>
      <c r="AI273" s="942"/>
      <c r="AJ273" s="942"/>
      <c r="AK273" s="942"/>
      <c r="AL273" s="942"/>
      <c r="AM273" s="942"/>
      <c r="AN273" s="942"/>
      <c r="AO273" s="942"/>
      <c r="AP273" s="942"/>
      <c r="AQ273" s="942"/>
      <c r="AR273" s="942"/>
      <c r="AS273" s="942"/>
      <c r="AT273" s="942"/>
      <c r="AU273" s="942"/>
      <c r="AV273" s="942"/>
      <c r="AW273" s="942"/>
    </row>
    <row r="274" spans="1:49" ht="13.5" customHeight="1" x14ac:dyDescent="0.15">
      <c r="A274" s="4"/>
      <c r="B274" s="44"/>
      <c r="C274" s="44"/>
      <c r="D274" s="298" t="s">
        <v>1555</v>
      </c>
      <c r="E274" s="1445">
        <f>SUM(F274:Q274)/12</f>
        <v>0</v>
      </c>
      <c r="F274" s="313"/>
      <c r="G274" s="313"/>
      <c r="H274" s="313"/>
      <c r="I274" s="313"/>
      <c r="J274" s="313"/>
      <c r="K274" s="313"/>
      <c r="L274" s="313"/>
      <c r="M274" s="313"/>
      <c r="N274" s="313"/>
      <c r="O274" s="313"/>
      <c r="P274" s="313"/>
      <c r="Q274" s="313"/>
      <c r="R274" s="18"/>
      <c r="S274" s="4"/>
      <c r="T274" s="942"/>
      <c r="U274" s="942"/>
      <c r="V274" s="942"/>
      <c r="W274" s="942"/>
      <c r="X274" s="942"/>
      <c r="Y274" s="942"/>
      <c r="Z274" s="942"/>
      <c r="AA274" s="942"/>
      <c r="AB274" s="942"/>
      <c r="AC274" s="942"/>
      <c r="AD274" s="942"/>
      <c r="AE274" s="942"/>
      <c r="AF274" s="942"/>
      <c r="AG274" s="942"/>
      <c r="AH274" s="942"/>
      <c r="AI274" s="942"/>
      <c r="AJ274" s="942"/>
      <c r="AK274" s="942"/>
      <c r="AL274" s="942"/>
      <c r="AM274" s="942"/>
      <c r="AN274" s="942"/>
      <c r="AO274" s="942"/>
      <c r="AP274" s="942"/>
      <c r="AQ274" s="942"/>
      <c r="AR274" s="942"/>
      <c r="AS274" s="942"/>
      <c r="AT274" s="942"/>
      <c r="AU274" s="942"/>
      <c r="AV274" s="942"/>
      <c r="AW274" s="942"/>
    </row>
    <row r="275" spans="1:49" ht="13.5" customHeight="1" x14ac:dyDescent="0.15">
      <c r="A275" s="4"/>
      <c r="B275" s="44"/>
      <c r="C275" s="44"/>
      <c r="D275" s="298"/>
      <c r="E275" s="1445">
        <f t="shared" ref="E275:E280" si="117">SUM(F275:Q275)/12</f>
        <v>0</v>
      </c>
      <c r="F275" s="313"/>
      <c r="G275" s="313"/>
      <c r="H275" s="313"/>
      <c r="I275" s="313"/>
      <c r="J275" s="313"/>
      <c r="K275" s="313"/>
      <c r="L275" s="313"/>
      <c r="M275" s="313"/>
      <c r="N275" s="313"/>
      <c r="O275" s="313"/>
      <c r="P275" s="313"/>
      <c r="Q275" s="313"/>
      <c r="R275" s="18"/>
      <c r="S275" s="4"/>
      <c r="T275" s="942"/>
      <c r="U275" s="942"/>
      <c r="V275" s="942"/>
      <c r="W275" s="942"/>
      <c r="X275" s="942"/>
      <c r="Y275" s="942"/>
      <c r="Z275" s="942"/>
      <c r="AA275" s="942"/>
      <c r="AB275" s="942"/>
      <c r="AC275" s="942"/>
      <c r="AD275" s="942"/>
      <c r="AE275" s="942"/>
      <c r="AF275" s="942"/>
      <c r="AG275" s="942"/>
      <c r="AH275" s="942"/>
      <c r="AI275" s="942"/>
      <c r="AJ275" s="942"/>
      <c r="AK275" s="942"/>
      <c r="AL275" s="942"/>
      <c r="AM275" s="942"/>
      <c r="AN275" s="942"/>
      <c r="AO275" s="942"/>
      <c r="AP275" s="942"/>
      <c r="AQ275" s="942"/>
      <c r="AR275" s="942"/>
      <c r="AS275" s="942"/>
      <c r="AT275" s="942"/>
      <c r="AU275" s="942"/>
      <c r="AV275" s="942"/>
      <c r="AW275" s="942"/>
    </row>
    <row r="276" spans="1:49" ht="13.5" hidden="1" customHeight="1" x14ac:dyDescent="0.15">
      <c r="A276" s="4"/>
      <c r="B276" s="44"/>
      <c r="C276" s="44"/>
      <c r="D276" s="298"/>
      <c r="E276" s="1445">
        <f t="shared" si="117"/>
        <v>0</v>
      </c>
      <c r="F276" s="313"/>
      <c r="G276" s="313">
        <f t="shared" ref="G276:Q276" si="118">+F276</f>
        <v>0</v>
      </c>
      <c r="H276" s="313">
        <f t="shared" si="118"/>
        <v>0</v>
      </c>
      <c r="I276" s="313">
        <f t="shared" si="118"/>
        <v>0</v>
      </c>
      <c r="J276" s="313">
        <f t="shared" si="118"/>
        <v>0</v>
      </c>
      <c r="K276" s="313">
        <f t="shared" si="118"/>
        <v>0</v>
      </c>
      <c r="L276" s="313">
        <f t="shared" si="118"/>
        <v>0</v>
      </c>
      <c r="M276" s="313">
        <f t="shared" si="118"/>
        <v>0</v>
      </c>
      <c r="N276" s="313">
        <f t="shared" si="118"/>
        <v>0</v>
      </c>
      <c r="O276" s="313">
        <f t="shared" si="118"/>
        <v>0</v>
      </c>
      <c r="P276" s="313">
        <f t="shared" si="118"/>
        <v>0</v>
      </c>
      <c r="Q276" s="313">
        <f t="shared" si="118"/>
        <v>0</v>
      </c>
      <c r="R276" s="18"/>
      <c r="S276" s="4"/>
      <c r="T276" s="942"/>
      <c r="U276" s="942"/>
      <c r="V276" s="942"/>
      <c r="W276" s="942"/>
      <c r="X276" s="942"/>
      <c r="Y276" s="942"/>
      <c r="Z276" s="942"/>
      <c r="AA276" s="942"/>
      <c r="AB276" s="942"/>
      <c r="AC276" s="942"/>
      <c r="AD276" s="942"/>
      <c r="AE276" s="942"/>
      <c r="AF276" s="942"/>
      <c r="AG276" s="942"/>
      <c r="AH276" s="942"/>
      <c r="AI276" s="942"/>
      <c r="AJ276" s="942"/>
      <c r="AK276" s="942"/>
      <c r="AL276" s="942"/>
      <c r="AM276" s="942"/>
      <c r="AN276" s="942"/>
      <c r="AO276" s="942"/>
      <c r="AP276" s="942"/>
      <c r="AQ276" s="942"/>
      <c r="AR276" s="942"/>
      <c r="AS276" s="942"/>
      <c r="AT276" s="942"/>
      <c r="AU276" s="942"/>
      <c r="AV276" s="942"/>
      <c r="AW276" s="942"/>
    </row>
    <row r="277" spans="1:49" ht="13.5" hidden="1" customHeight="1" x14ac:dyDescent="0.15">
      <c r="A277" s="4"/>
      <c r="B277" s="44"/>
      <c r="C277" s="44"/>
      <c r="D277" s="298"/>
      <c r="E277" s="1445">
        <f t="shared" si="117"/>
        <v>0</v>
      </c>
      <c r="F277" s="313"/>
      <c r="G277" s="313">
        <f t="shared" ref="G277:Q277" si="119">+F277</f>
        <v>0</v>
      </c>
      <c r="H277" s="313">
        <f t="shared" si="119"/>
        <v>0</v>
      </c>
      <c r="I277" s="313">
        <f t="shared" si="119"/>
        <v>0</v>
      </c>
      <c r="J277" s="313">
        <f t="shared" si="119"/>
        <v>0</v>
      </c>
      <c r="K277" s="313">
        <f t="shared" si="119"/>
        <v>0</v>
      </c>
      <c r="L277" s="313">
        <f t="shared" si="119"/>
        <v>0</v>
      </c>
      <c r="M277" s="313">
        <f t="shared" si="119"/>
        <v>0</v>
      </c>
      <c r="N277" s="313">
        <f t="shared" si="119"/>
        <v>0</v>
      </c>
      <c r="O277" s="313">
        <f t="shared" si="119"/>
        <v>0</v>
      </c>
      <c r="P277" s="313">
        <f t="shared" si="119"/>
        <v>0</v>
      </c>
      <c r="Q277" s="313">
        <f t="shared" si="119"/>
        <v>0</v>
      </c>
      <c r="R277" s="18"/>
      <c r="S277" s="4"/>
      <c r="T277" s="942"/>
      <c r="U277" s="942"/>
      <c r="V277" s="942"/>
      <c r="W277" s="942"/>
      <c r="X277" s="942"/>
      <c r="Y277" s="942"/>
      <c r="Z277" s="942"/>
      <c r="AA277" s="942"/>
      <c r="AB277" s="942"/>
      <c r="AC277" s="942"/>
      <c r="AD277" s="942"/>
      <c r="AE277" s="942"/>
      <c r="AF277" s="942"/>
      <c r="AG277" s="942"/>
      <c r="AH277" s="942"/>
      <c r="AI277" s="942"/>
      <c r="AJ277" s="942"/>
      <c r="AK277" s="942"/>
      <c r="AL277" s="942"/>
      <c r="AM277" s="942"/>
      <c r="AN277" s="942"/>
      <c r="AO277" s="942"/>
      <c r="AP277" s="942"/>
      <c r="AQ277" s="942"/>
      <c r="AR277" s="942"/>
      <c r="AS277" s="942"/>
      <c r="AT277" s="942"/>
      <c r="AU277" s="942"/>
      <c r="AV277" s="942"/>
      <c r="AW277" s="942"/>
    </row>
    <row r="278" spans="1:49" ht="13.5" hidden="1" customHeight="1" x14ac:dyDescent="0.15">
      <c r="A278" s="4"/>
      <c r="B278" s="44"/>
      <c r="C278" s="44"/>
      <c r="D278" s="298"/>
      <c r="E278" s="1445">
        <f t="shared" si="117"/>
        <v>0</v>
      </c>
      <c r="F278" s="313"/>
      <c r="G278" s="313">
        <f t="shared" ref="G278:Q278" si="120">+F278</f>
        <v>0</v>
      </c>
      <c r="H278" s="313">
        <f t="shared" si="120"/>
        <v>0</v>
      </c>
      <c r="I278" s="313">
        <f t="shared" si="120"/>
        <v>0</v>
      </c>
      <c r="J278" s="313">
        <f t="shared" si="120"/>
        <v>0</v>
      </c>
      <c r="K278" s="313">
        <f t="shared" si="120"/>
        <v>0</v>
      </c>
      <c r="L278" s="313">
        <f t="shared" si="120"/>
        <v>0</v>
      </c>
      <c r="M278" s="313">
        <f t="shared" si="120"/>
        <v>0</v>
      </c>
      <c r="N278" s="313">
        <f t="shared" si="120"/>
        <v>0</v>
      </c>
      <c r="O278" s="313">
        <f t="shared" si="120"/>
        <v>0</v>
      </c>
      <c r="P278" s="313">
        <f t="shared" si="120"/>
        <v>0</v>
      </c>
      <c r="Q278" s="313">
        <f t="shared" si="120"/>
        <v>0</v>
      </c>
      <c r="R278" s="18"/>
      <c r="S278" s="4"/>
      <c r="T278" s="942"/>
      <c r="U278" s="942"/>
      <c r="V278" s="942"/>
      <c r="W278" s="942"/>
      <c r="X278" s="942"/>
      <c r="Y278" s="942"/>
      <c r="Z278" s="942"/>
      <c r="AA278" s="942"/>
      <c r="AB278" s="942"/>
      <c r="AC278" s="942"/>
      <c r="AD278" s="942"/>
      <c r="AE278" s="942"/>
      <c r="AF278" s="942"/>
      <c r="AG278" s="942"/>
      <c r="AH278" s="942"/>
      <c r="AI278" s="942"/>
      <c r="AJ278" s="942"/>
      <c r="AK278" s="942"/>
      <c r="AL278" s="942"/>
      <c r="AM278" s="942"/>
      <c r="AN278" s="942"/>
      <c r="AO278" s="942"/>
      <c r="AP278" s="942"/>
      <c r="AQ278" s="942"/>
      <c r="AR278" s="942"/>
      <c r="AS278" s="942"/>
      <c r="AT278" s="942"/>
      <c r="AU278" s="942"/>
      <c r="AV278" s="942"/>
      <c r="AW278" s="942"/>
    </row>
    <row r="279" spans="1:49" ht="13.5" hidden="1" customHeight="1" x14ac:dyDescent="0.15">
      <c r="A279" s="4"/>
      <c r="B279" s="44"/>
      <c r="C279" s="44"/>
      <c r="D279" s="298"/>
      <c r="E279" s="1445">
        <f t="shared" si="117"/>
        <v>0</v>
      </c>
      <c r="F279" s="313"/>
      <c r="G279" s="313">
        <f t="shared" ref="G279:Q279" si="121">+F279</f>
        <v>0</v>
      </c>
      <c r="H279" s="313">
        <f t="shared" si="121"/>
        <v>0</v>
      </c>
      <c r="I279" s="313">
        <f t="shared" si="121"/>
        <v>0</v>
      </c>
      <c r="J279" s="313">
        <f t="shared" si="121"/>
        <v>0</v>
      </c>
      <c r="K279" s="313">
        <f t="shared" si="121"/>
        <v>0</v>
      </c>
      <c r="L279" s="313">
        <f t="shared" si="121"/>
        <v>0</v>
      </c>
      <c r="M279" s="313">
        <f t="shared" si="121"/>
        <v>0</v>
      </c>
      <c r="N279" s="313">
        <f t="shared" si="121"/>
        <v>0</v>
      </c>
      <c r="O279" s="313">
        <f t="shared" si="121"/>
        <v>0</v>
      </c>
      <c r="P279" s="313">
        <f t="shared" si="121"/>
        <v>0</v>
      </c>
      <c r="Q279" s="313">
        <f t="shared" si="121"/>
        <v>0</v>
      </c>
      <c r="R279" s="18"/>
      <c r="S279" s="4"/>
      <c r="T279" s="942"/>
      <c r="U279" s="942"/>
      <c r="V279" s="942"/>
      <c r="W279" s="942"/>
      <c r="X279" s="942"/>
      <c r="Y279" s="942"/>
      <c r="Z279" s="942"/>
      <c r="AA279" s="942"/>
      <c r="AB279" s="942"/>
      <c r="AC279" s="942"/>
      <c r="AD279" s="942"/>
      <c r="AE279" s="942"/>
      <c r="AF279" s="942"/>
      <c r="AG279" s="942"/>
      <c r="AH279" s="942"/>
      <c r="AI279" s="942"/>
      <c r="AJ279" s="942"/>
      <c r="AK279" s="942"/>
      <c r="AL279" s="942"/>
      <c r="AM279" s="942"/>
      <c r="AN279" s="942"/>
      <c r="AO279" s="942"/>
      <c r="AP279" s="942"/>
      <c r="AQ279" s="942"/>
      <c r="AR279" s="942"/>
      <c r="AS279" s="942"/>
      <c r="AT279" s="942"/>
      <c r="AU279" s="942"/>
      <c r="AV279" s="942"/>
      <c r="AW279" s="942"/>
    </row>
    <row r="280" spans="1:49" ht="13.5" hidden="1" customHeight="1" x14ac:dyDescent="0.15">
      <c r="A280" s="4"/>
      <c r="B280" s="44"/>
      <c r="C280" s="44"/>
      <c r="D280" s="298"/>
      <c r="E280" s="1445">
        <f t="shared" si="117"/>
        <v>0</v>
      </c>
      <c r="F280" s="313"/>
      <c r="G280" s="313">
        <f t="shared" ref="G280:Q280" si="122">+F280</f>
        <v>0</v>
      </c>
      <c r="H280" s="313">
        <f t="shared" si="122"/>
        <v>0</v>
      </c>
      <c r="I280" s="313">
        <f t="shared" si="122"/>
        <v>0</v>
      </c>
      <c r="J280" s="313">
        <f t="shared" si="122"/>
        <v>0</v>
      </c>
      <c r="K280" s="313">
        <f t="shared" si="122"/>
        <v>0</v>
      </c>
      <c r="L280" s="313">
        <f t="shared" si="122"/>
        <v>0</v>
      </c>
      <c r="M280" s="313">
        <f t="shared" si="122"/>
        <v>0</v>
      </c>
      <c r="N280" s="313">
        <f t="shared" si="122"/>
        <v>0</v>
      </c>
      <c r="O280" s="313">
        <f t="shared" si="122"/>
        <v>0</v>
      </c>
      <c r="P280" s="313">
        <f t="shared" si="122"/>
        <v>0</v>
      </c>
      <c r="Q280" s="313">
        <f t="shared" si="122"/>
        <v>0</v>
      </c>
      <c r="R280" s="18"/>
      <c r="S280" s="4"/>
      <c r="T280" s="942"/>
      <c r="U280" s="942"/>
      <c r="V280" s="942"/>
      <c r="W280" s="942"/>
      <c r="X280" s="942"/>
      <c r="Y280" s="942"/>
      <c r="Z280" s="942"/>
      <c r="AA280" s="942"/>
      <c r="AB280" s="942"/>
      <c r="AC280" s="942"/>
      <c r="AD280" s="942"/>
      <c r="AE280" s="942"/>
      <c r="AF280" s="942"/>
      <c r="AG280" s="942"/>
      <c r="AH280" s="942"/>
      <c r="AI280" s="942"/>
      <c r="AJ280" s="942"/>
      <c r="AK280" s="942"/>
      <c r="AL280" s="942"/>
      <c r="AM280" s="942"/>
      <c r="AN280" s="942"/>
      <c r="AO280" s="942"/>
      <c r="AP280" s="942"/>
      <c r="AQ280" s="942"/>
      <c r="AR280" s="942"/>
      <c r="AS280" s="942"/>
      <c r="AT280" s="942"/>
      <c r="AU280" s="942"/>
      <c r="AV280" s="942"/>
      <c r="AW280" s="942"/>
    </row>
    <row r="281" spans="1:49" ht="13.5" customHeight="1" x14ac:dyDescent="0.15">
      <c r="A281" s="4"/>
      <c r="B281" s="44"/>
      <c r="C281" s="44"/>
      <c r="D281" s="44"/>
      <c r="E281" s="44"/>
      <c r="F281" s="44"/>
      <c r="G281" s="44"/>
      <c r="H281" s="44"/>
      <c r="I281" s="44"/>
      <c r="J281" s="44"/>
      <c r="K281" s="44"/>
      <c r="L281" s="44"/>
      <c r="M281" s="44"/>
      <c r="N281" s="44"/>
      <c r="O281" s="44"/>
      <c r="P281" s="44"/>
      <c r="Q281" s="18"/>
      <c r="R281" s="18"/>
      <c r="S281" s="4"/>
      <c r="T281" s="942"/>
      <c r="U281" s="942"/>
      <c r="V281" s="942"/>
      <c r="W281" s="942"/>
      <c r="X281" s="942"/>
      <c r="Y281" s="942"/>
      <c r="Z281" s="942"/>
      <c r="AA281" s="942"/>
      <c r="AB281" s="942"/>
      <c r="AC281" s="942"/>
      <c r="AD281" s="942"/>
      <c r="AE281" s="942"/>
      <c r="AF281" s="942"/>
      <c r="AG281" s="942"/>
      <c r="AH281" s="942"/>
      <c r="AI281" s="942"/>
      <c r="AJ281" s="942"/>
      <c r="AK281" s="942"/>
      <c r="AL281" s="942"/>
      <c r="AM281" s="942"/>
      <c r="AN281" s="942"/>
      <c r="AO281" s="942"/>
      <c r="AP281" s="942"/>
      <c r="AQ281" s="942"/>
      <c r="AR281" s="942"/>
      <c r="AS281" s="942"/>
      <c r="AT281" s="942"/>
      <c r="AU281" s="942"/>
      <c r="AV281" s="942"/>
      <c r="AW281" s="942"/>
    </row>
    <row r="282" spans="1:49" ht="13.5" customHeight="1" thickBot="1" x14ac:dyDescent="0.2">
      <c r="A282" s="4"/>
      <c r="B282" s="44"/>
      <c r="C282" s="44"/>
      <c r="D282" s="44"/>
      <c r="E282" s="44"/>
      <c r="F282" s="44"/>
      <c r="G282" s="44"/>
      <c r="H282" s="44"/>
      <c r="I282" s="44"/>
      <c r="J282" s="44"/>
      <c r="K282" s="44"/>
      <c r="L282" s="44"/>
      <c r="M282" s="44"/>
      <c r="N282" s="44"/>
      <c r="O282" s="44"/>
      <c r="P282" s="44"/>
      <c r="Q282" s="18"/>
      <c r="R282" s="18"/>
      <c r="S282" s="4"/>
      <c r="T282" s="942"/>
      <c r="U282" s="942"/>
      <c r="V282" s="942"/>
      <c r="W282" s="942"/>
      <c r="X282" s="942"/>
      <c r="Y282" s="942"/>
      <c r="Z282" s="942"/>
      <c r="AA282" s="942"/>
      <c r="AB282" s="942"/>
      <c r="AC282" s="942"/>
      <c r="AD282" s="942"/>
      <c r="AE282" s="942"/>
      <c r="AF282" s="942"/>
      <c r="AG282" s="942"/>
      <c r="AH282" s="942"/>
      <c r="AI282" s="942"/>
      <c r="AJ282" s="942"/>
      <c r="AK282" s="942"/>
      <c r="AL282" s="942"/>
      <c r="AM282" s="942"/>
      <c r="AN282" s="942"/>
      <c r="AO282" s="942"/>
      <c r="AP282" s="942"/>
      <c r="AQ282" s="942"/>
      <c r="AR282" s="942"/>
      <c r="AS282" s="942"/>
      <c r="AT282" s="942"/>
      <c r="AU282" s="942"/>
      <c r="AV282" s="942"/>
      <c r="AW282" s="942"/>
    </row>
    <row r="283" spans="1:49" ht="19.5" customHeight="1" thickBot="1" x14ac:dyDescent="0.25">
      <c r="A283" s="4"/>
      <c r="B283" s="44"/>
      <c r="C283" s="19">
        <v>4</v>
      </c>
      <c r="D283" s="2376" t="s">
        <v>1757</v>
      </c>
      <c r="E283" s="2377"/>
      <c r="F283" s="2378"/>
      <c r="G283" s="77"/>
      <c r="H283" s="44"/>
      <c r="I283" s="44"/>
      <c r="J283" s="44"/>
      <c r="K283" s="44"/>
      <c r="L283" s="44"/>
      <c r="M283" s="44"/>
      <c r="N283" s="44"/>
      <c r="O283" s="44"/>
      <c r="P283" s="44"/>
      <c r="Q283" s="18"/>
      <c r="R283" s="18"/>
      <c r="S283" s="4"/>
      <c r="T283" s="942"/>
      <c r="U283" s="942"/>
      <c r="V283" s="942"/>
      <c r="W283" s="942"/>
      <c r="X283" s="942"/>
      <c r="Y283" s="942"/>
      <c r="Z283" s="942"/>
      <c r="AA283" s="942"/>
      <c r="AB283" s="942"/>
      <c r="AC283" s="942"/>
      <c r="AD283" s="942"/>
      <c r="AE283" s="942"/>
      <c r="AF283" s="942"/>
      <c r="AG283" s="942"/>
      <c r="AH283" s="942"/>
      <c r="AI283" s="942"/>
      <c r="AJ283" s="942"/>
      <c r="AK283" s="942"/>
      <c r="AL283" s="942"/>
      <c r="AM283" s="942"/>
      <c r="AN283" s="942"/>
      <c r="AO283" s="942"/>
      <c r="AP283" s="942"/>
      <c r="AQ283" s="942"/>
      <c r="AR283" s="942"/>
      <c r="AS283" s="942"/>
      <c r="AT283" s="942"/>
      <c r="AU283" s="942"/>
      <c r="AV283" s="942"/>
      <c r="AW283" s="942"/>
    </row>
    <row r="284" spans="1:49" ht="5" customHeight="1" x14ac:dyDescent="0.15">
      <c r="A284" s="4"/>
      <c r="B284" s="44"/>
      <c r="C284" s="44"/>
      <c r="D284" s="77"/>
      <c r="E284" s="44"/>
      <c r="F284" s="44"/>
      <c r="G284" s="44"/>
      <c r="H284" s="44"/>
      <c r="I284" s="44"/>
      <c r="J284" s="44"/>
      <c r="K284" s="44"/>
      <c r="L284" s="44"/>
      <c r="M284" s="44"/>
      <c r="N284" s="44"/>
      <c r="O284" s="44"/>
      <c r="P284" s="44"/>
      <c r="Q284" s="18"/>
      <c r="R284" s="18"/>
      <c r="S284" s="4"/>
      <c r="T284" s="942"/>
      <c r="U284" s="942"/>
      <c r="V284" s="942"/>
      <c r="W284" s="942"/>
      <c r="X284" s="942"/>
      <c r="Y284" s="942"/>
      <c r="Z284" s="942"/>
      <c r="AA284" s="942"/>
      <c r="AB284" s="942"/>
      <c r="AC284" s="942"/>
      <c r="AD284" s="942"/>
      <c r="AE284" s="942"/>
      <c r="AF284" s="942"/>
      <c r="AG284" s="942"/>
      <c r="AH284" s="942"/>
      <c r="AI284" s="942"/>
      <c r="AJ284" s="942"/>
      <c r="AK284" s="942"/>
      <c r="AL284" s="942"/>
      <c r="AM284" s="942"/>
      <c r="AN284" s="942"/>
      <c r="AO284" s="942"/>
      <c r="AP284" s="942"/>
      <c r="AQ284" s="942"/>
      <c r="AR284" s="942"/>
      <c r="AS284" s="942"/>
      <c r="AT284" s="942"/>
      <c r="AU284" s="942"/>
      <c r="AV284" s="942"/>
      <c r="AW284" s="942"/>
    </row>
    <row r="285" spans="1:49" ht="13.5" customHeight="1" thickBot="1" x14ac:dyDescent="0.2">
      <c r="A285" s="4"/>
      <c r="B285" s="44"/>
      <c r="C285" s="44"/>
      <c r="D285" s="44"/>
      <c r="E285" s="44"/>
      <c r="F285" s="51" t="str">
        <f t="shared" ref="F285:Q285" si="123">F271</f>
        <v>ENE</v>
      </c>
      <c r="G285" s="51" t="str">
        <f t="shared" si="123"/>
        <v>FEB</v>
      </c>
      <c r="H285" s="51" t="str">
        <f t="shared" si="123"/>
        <v>MAR</v>
      </c>
      <c r="I285" s="51" t="str">
        <f t="shared" si="123"/>
        <v>ABR</v>
      </c>
      <c r="J285" s="51" t="str">
        <f t="shared" si="123"/>
        <v>MAY</v>
      </c>
      <c r="K285" s="51" t="str">
        <f t="shared" si="123"/>
        <v>JUN</v>
      </c>
      <c r="L285" s="51" t="str">
        <f t="shared" si="123"/>
        <v>JUL</v>
      </c>
      <c r="M285" s="51" t="str">
        <f t="shared" si="123"/>
        <v>AGO</v>
      </c>
      <c r="N285" s="51" t="str">
        <f t="shared" si="123"/>
        <v>SEPT</v>
      </c>
      <c r="O285" s="51" t="str">
        <f t="shared" si="123"/>
        <v>OCT</v>
      </c>
      <c r="P285" s="51" t="str">
        <f t="shared" si="123"/>
        <v>NOV</v>
      </c>
      <c r="Q285" s="51" t="str">
        <f t="shared" si="123"/>
        <v xml:space="preserve"> DIC</v>
      </c>
      <c r="R285" s="54"/>
      <c r="S285" s="4"/>
      <c r="T285" s="942"/>
      <c r="U285" s="942"/>
      <c r="V285" s="942"/>
      <c r="W285" s="942"/>
      <c r="X285" s="942"/>
      <c r="Y285" s="942"/>
      <c r="Z285" s="942"/>
      <c r="AA285" s="942"/>
      <c r="AB285" s="942"/>
      <c r="AC285" s="942"/>
      <c r="AD285" s="942"/>
      <c r="AE285" s="942"/>
      <c r="AF285" s="942"/>
      <c r="AG285" s="942"/>
      <c r="AH285" s="942"/>
      <c r="AI285" s="942"/>
      <c r="AJ285" s="942"/>
      <c r="AK285" s="942"/>
      <c r="AL285" s="942"/>
      <c r="AM285" s="942"/>
      <c r="AN285" s="942"/>
      <c r="AO285" s="942"/>
      <c r="AP285" s="942"/>
      <c r="AQ285" s="942"/>
      <c r="AR285" s="942"/>
      <c r="AS285" s="942"/>
      <c r="AT285" s="942"/>
      <c r="AU285" s="942"/>
      <c r="AV285" s="942"/>
      <c r="AW285" s="942"/>
    </row>
    <row r="286" spans="1:49" ht="17" customHeight="1" thickBot="1" x14ac:dyDescent="0.2">
      <c r="A286" s="4"/>
      <c r="B286" s="44"/>
      <c r="C286" s="44"/>
      <c r="D286" s="2361" t="s">
        <v>1774</v>
      </c>
      <c r="E286" s="2362"/>
      <c r="F286" s="70">
        <f>+F289+F296+F303+F310+F317+F324+F331+F338+F345+F352+F359</f>
        <v>520</v>
      </c>
      <c r="G286" s="59">
        <f t="shared" ref="G286:Q286" si="124">+G289+G296+G303+G310+G317+G324+G331+G338+G345+G352+G359</f>
        <v>520</v>
      </c>
      <c r="H286" s="59">
        <f t="shared" si="124"/>
        <v>520</v>
      </c>
      <c r="I286" s="59">
        <f t="shared" si="124"/>
        <v>520</v>
      </c>
      <c r="J286" s="59">
        <f t="shared" si="124"/>
        <v>520</v>
      </c>
      <c r="K286" s="59">
        <f t="shared" si="124"/>
        <v>520</v>
      </c>
      <c r="L286" s="59">
        <f t="shared" si="124"/>
        <v>520</v>
      </c>
      <c r="M286" s="59">
        <f t="shared" si="124"/>
        <v>520</v>
      </c>
      <c r="N286" s="59">
        <f t="shared" si="124"/>
        <v>520</v>
      </c>
      <c r="O286" s="59">
        <f t="shared" si="124"/>
        <v>520</v>
      </c>
      <c r="P286" s="59">
        <f t="shared" si="124"/>
        <v>520</v>
      </c>
      <c r="Q286" s="803">
        <f t="shared" si="124"/>
        <v>520</v>
      </c>
      <c r="R286" s="18"/>
      <c r="S286" s="4"/>
      <c r="T286" s="942"/>
      <c r="U286" s="942"/>
      <c r="V286" s="942"/>
      <c r="W286" s="942"/>
      <c r="X286" s="942"/>
      <c r="Y286" s="942"/>
      <c r="Z286" s="942"/>
      <c r="AA286" s="942"/>
      <c r="AB286" s="942"/>
      <c r="AC286" s="942"/>
      <c r="AD286" s="942"/>
      <c r="AE286" s="942"/>
      <c r="AF286" s="942"/>
      <c r="AG286" s="942"/>
      <c r="AH286" s="942"/>
      <c r="AI286" s="942"/>
      <c r="AJ286" s="942"/>
      <c r="AK286" s="942"/>
      <c r="AL286" s="942"/>
      <c r="AM286" s="942"/>
      <c r="AN286" s="942"/>
      <c r="AO286" s="942"/>
      <c r="AP286" s="942"/>
      <c r="AQ286" s="942"/>
      <c r="AR286" s="942"/>
      <c r="AS286" s="942"/>
      <c r="AT286" s="942"/>
      <c r="AU286" s="942"/>
      <c r="AV286" s="942"/>
      <c r="AW286" s="942"/>
    </row>
    <row r="287" spans="1:49" ht="13.5" customHeight="1" x14ac:dyDescent="0.2">
      <c r="A287" s="4"/>
      <c r="B287" s="44"/>
      <c r="C287" s="44"/>
      <c r="D287" s="46" t="s">
        <v>1772</v>
      </c>
      <c r="E287" s="84"/>
      <c r="F287" s="85"/>
      <c r="G287" s="57"/>
      <c r="H287" s="57"/>
      <c r="I287" s="57"/>
      <c r="J287" s="57"/>
      <c r="K287" s="57"/>
      <c r="L287" s="57"/>
      <c r="M287" s="58"/>
      <c r="N287" s="58"/>
      <c r="O287" s="57"/>
      <c r="P287" s="57"/>
      <c r="Q287" s="57"/>
      <c r="R287" s="55"/>
      <c r="S287" s="4"/>
      <c r="T287" s="942"/>
      <c r="U287" s="942"/>
      <c r="V287" s="942"/>
      <c r="W287" s="942"/>
      <c r="X287" s="942"/>
      <c r="Y287" s="942"/>
      <c r="Z287" s="942"/>
      <c r="AA287" s="942"/>
      <c r="AB287" s="942"/>
      <c r="AC287" s="942"/>
      <c r="AD287" s="942"/>
      <c r="AE287" s="942"/>
      <c r="AF287" s="942"/>
      <c r="AG287" s="942"/>
      <c r="AH287" s="942"/>
      <c r="AI287" s="942"/>
      <c r="AJ287" s="942"/>
      <c r="AK287" s="942"/>
      <c r="AL287" s="942"/>
      <c r="AM287" s="942"/>
      <c r="AN287" s="942"/>
      <c r="AO287" s="942"/>
      <c r="AP287" s="942"/>
      <c r="AQ287" s="942"/>
      <c r="AR287" s="942"/>
      <c r="AS287" s="942"/>
      <c r="AT287" s="942"/>
      <c r="AU287" s="942"/>
      <c r="AV287" s="942"/>
      <c r="AW287" s="942"/>
    </row>
    <row r="288" spans="1:49" ht="13.5" customHeight="1" x14ac:dyDescent="0.2">
      <c r="A288" s="4"/>
      <c r="B288" s="44"/>
      <c r="C288" s="44"/>
      <c r="D288" s="46"/>
      <c r="E288" s="431">
        <f>SUM(F286:Q286)</f>
        <v>6240</v>
      </c>
      <c r="F288" s="46" t="s">
        <v>1566</v>
      </c>
      <c r="G288" s="57"/>
      <c r="H288" s="57"/>
      <c r="I288" s="57"/>
      <c r="J288" s="57"/>
      <c r="K288" s="57"/>
      <c r="L288" s="57"/>
      <c r="M288" s="57"/>
      <c r="N288" s="57"/>
      <c r="O288" s="57"/>
      <c r="P288" s="57"/>
      <c r="Q288" s="57"/>
      <c r="R288" s="55"/>
      <c r="S288" s="4"/>
      <c r="T288" s="942"/>
      <c r="U288" s="942"/>
      <c r="V288" s="942"/>
      <c r="W288" s="942"/>
      <c r="X288" s="942"/>
      <c r="Y288" s="942"/>
      <c r="Z288" s="942"/>
      <c r="AA288" s="942"/>
      <c r="AB288" s="942"/>
      <c r="AC288" s="942"/>
      <c r="AD288" s="942"/>
      <c r="AE288" s="942"/>
      <c r="AF288" s="942"/>
      <c r="AG288" s="942"/>
      <c r="AH288" s="942"/>
      <c r="AI288" s="942"/>
      <c r="AJ288" s="942"/>
      <c r="AK288" s="942"/>
      <c r="AL288" s="942"/>
      <c r="AM288" s="942"/>
      <c r="AN288" s="942"/>
      <c r="AO288" s="942"/>
      <c r="AP288" s="942"/>
      <c r="AQ288" s="942"/>
      <c r="AR288" s="942"/>
      <c r="AS288" s="942"/>
      <c r="AT288" s="942"/>
      <c r="AU288" s="942"/>
      <c r="AV288" s="942"/>
      <c r="AW288" s="942"/>
    </row>
    <row r="289" spans="1:49" ht="15" customHeight="1" x14ac:dyDescent="0.15">
      <c r="A289" s="4"/>
      <c r="B289" s="44"/>
      <c r="C289" s="44"/>
      <c r="D289" s="83" t="s">
        <v>1759</v>
      </c>
      <c r="E289" s="429">
        <f>SUM(E290:E295)</f>
        <v>3000</v>
      </c>
      <c r="F289" s="82">
        <f>SUM(F290:F295)</f>
        <v>250</v>
      </c>
      <c r="G289" s="82">
        <f t="shared" ref="G289:Q289" si="125">SUM(G290:G295)</f>
        <v>250</v>
      </c>
      <c r="H289" s="82">
        <f t="shared" si="125"/>
        <v>250</v>
      </c>
      <c r="I289" s="82">
        <f t="shared" si="125"/>
        <v>250</v>
      </c>
      <c r="J289" s="82">
        <f t="shared" si="125"/>
        <v>250</v>
      </c>
      <c r="K289" s="82">
        <f t="shared" si="125"/>
        <v>250</v>
      </c>
      <c r="L289" s="82">
        <f t="shared" si="125"/>
        <v>250</v>
      </c>
      <c r="M289" s="82">
        <f t="shared" si="125"/>
        <v>250</v>
      </c>
      <c r="N289" s="82">
        <f t="shared" si="125"/>
        <v>250</v>
      </c>
      <c r="O289" s="82">
        <f t="shared" si="125"/>
        <v>250</v>
      </c>
      <c r="P289" s="82">
        <f t="shared" si="125"/>
        <v>250</v>
      </c>
      <c r="Q289" s="82">
        <f t="shared" si="125"/>
        <v>250</v>
      </c>
      <c r="R289" s="18"/>
      <c r="S289" s="4"/>
      <c r="T289" s="942"/>
      <c r="U289" s="942"/>
      <c r="V289" s="942"/>
      <c r="W289" s="942"/>
      <c r="X289" s="942"/>
      <c r="Y289" s="942"/>
      <c r="Z289" s="942"/>
      <c r="AA289" s="942"/>
      <c r="AB289" s="942"/>
      <c r="AC289" s="942"/>
      <c r="AD289" s="942"/>
      <c r="AE289" s="942"/>
      <c r="AF289" s="942"/>
      <c r="AG289" s="942"/>
      <c r="AH289" s="942"/>
      <c r="AI289" s="942"/>
      <c r="AJ289" s="942"/>
      <c r="AK289" s="942"/>
      <c r="AL289" s="942"/>
      <c r="AM289" s="942"/>
      <c r="AN289" s="942"/>
      <c r="AO289" s="942"/>
      <c r="AP289" s="942"/>
      <c r="AQ289" s="942"/>
      <c r="AR289" s="942"/>
      <c r="AS289" s="942"/>
      <c r="AT289" s="942"/>
      <c r="AU289" s="942"/>
      <c r="AV289" s="942"/>
      <c r="AW289" s="942"/>
    </row>
    <row r="290" spans="1:49" ht="15" customHeight="1" x14ac:dyDescent="0.15">
      <c r="A290" s="4"/>
      <c r="B290" s="44"/>
      <c r="C290" s="44"/>
      <c r="D290" s="298" t="s">
        <v>1760</v>
      </c>
      <c r="E290" s="429">
        <f t="shared" ref="E290:E295" si="126">SUM(F290:Q290)</f>
        <v>0</v>
      </c>
      <c r="F290" s="299"/>
      <c r="G290" s="299"/>
      <c r="H290" s="299"/>
      <c r="I290" s="299"/>
      <c r="J290" s="299"/>
      <c r="K290" s="299"/>
      <c r="L290" s="299"/>
      <c r="M290" s="299"/>
      <c r="N290" s="299"/>
      <c r="O290" s="299"/>
      <c r="P290" s="299"/>
      <c r="Q290" s="299"/>
      <c r="R290" s="18"/>
      <c r="S290" s="4"/>
      <c r="T290" s="942"/>
      <c r="U290" s="942"/>
      <c r="V290" s="942"/>
      <c r="W290" s="942"/>
      <c r="X290" s="942"/>
      <c r="Y290" s="942"/>
      <c r="Z290" s="942"/>
      <c r="AA290" s="942"/>
      <c r="AB290" s="942"/>
      <c r="AC290" s="942"/>
      <c r="AD290" s="942"/>
      <c r="AE290" s="942"/>
      <c r="AF290" s="942"/>
      <c r="AG290" s="942"/>
      <c r="AH290" s="942"/>
      <c r="AI290" s="942"/>
      <c r="AJ290" s="942"/>
      <c r="AK290" s="942"/>
      <c r="AL290" s="942"/>
      <c r="AM290" s="942"/>
      <c r="AN290" s="942"/>
      <c r="AO290" s="942"/>
      <c r="AP290" s="942"/>
      <c r="AQ290" s="942"/>
      <c r="AR290" s="942"/>
      <c r="AS290" s="942"/>
      <c r="AT290" s="942"/>
      <c r="AU290" s="942"/>
      <c r="AV290" s="942"/>
      <c r="AW290" s="942"/>
    </row>
    <row r="291" spans="1:49" ht="15" customHeight="1" x14ac:dyDescent="0.15">
      <c r="A291" s="4"/>
      <c r="B291" s="44"/>
      <c r="C291" s="44"/>
      <c r="D291" s="298" t="s">
        <v>1761</v>
      </c>
      <c r="E291" s="429">
        <f t="shared" si="126"/>
        <v>3000</v>
      </c>
      <c r="F291" s="299">
        <v>250</v>
      </c>
      <c r="G291" s="299">
        <v>250</v>
      </c>
      <c r="H291" s="299">
        <v>250</v>
      </c>
      <c r="I291" s="299">
        <v>250</v>
      </c>
      <c r="J291" s="299">
        <v>250</v>
      </c>
      <c r="K291" s="299">
        <v>250</v>
      </c>
      <c r="L291" s="299">
        <v>250</v>
      </c>
      <c r="M291" s="299">
        <v>250</v>
      </c>
      <c r="N291" s="299">
        <v>250</v>
      </c>
      <c r="O291" s="299">
        <v>250</v>
      </c>
      <c r="P291" s="299">
        <v>250</v>
      </c>
      <c r="Q291" s="299">
        <v>250</v>
      </c>
      <c r="R291" s="18"/>
      <c r="S291" s="4"/>
      <c r="T291" s="942"/>
      <c r="U291" s="942"/>
      <c r="V291" s="942"/>
      <c r="W291" s="942"/>
      <c r="X291" s="942"/>
      <c r="Y291" s="942"/>
      <c r="Z291" s="942"/>
      <c r="AA291" s="942"/>
      <c r="AB291" s="942"/>
      <c r="AC291" s="942"/>
      <c r="AD291" s="942"/>
      <c r="AE291" s="942"/>
      <c r="AF291" s="942"/>
      <c r="AG291" s="942"/>
      <c r="AH291" s="942"/>
      <c r="AI291" s="942"/>
      <c r="AJ291" s="942"/>
      <c r="AK291" s="942"/>
      <c r="AL291" s="942"/>
      <c r="AM291" s="942"/>
      <c r="AN291" s="942"/>
      <c r="AO291" s="942"/>
      <c r="AP291" s="942"/>
      <c r="AQ291" s="942"/>
      <c r="AR291" s="942"/>
      <c r="AS291" s="942"/>
      <c r="AT291" s="942"/>
      <c r="AU291" s="942"/>
      <c r="AV291" s="942"/>
      <c r="AW291" s="942"/>
    </row>
    <row r="292" spans="1:49" ht="15" customHeight="1" x14ac:dyDescent="0.15">
      <c r="A292" s="4"/>
      <c r="B292" s="44"/>
      <c r="C292" s="44"/>
      <c r="D292" s="298" t="s">
        <v>1393</v>
      </c>
      <c r="E292" s="429">
        <f t="shared" si="126"/>
        <v>0</v>
      </c>
      <c r="F292" s="299"/>
      <c r="G292" s="299"/>
      <c r="H292" s="299"/>
      <c r="I292" s="299"/>
      <c r="J292" s="299"/>
      <c r="K292" s="299"/>
      <c r="L292" s="299"/>
      <c r="M292" s="299"/>
      <c r="N292" s="299"/>
      <c r="O292" s="299"/>
      <c r="P292" s="299"/>
      <c r="Q292" s="299"/>
      <c r="R292" s="18"/>
      <c r="S292" s="4"/>
      <c r="T292" s="942"/>
      <c r="U292" s="942"/>
      <c r="V292" s="942"/>
      <c r="W292" s="942"/>
      <c r="X292" s="942"/>
      <c r="Y292" s="942"/>
      <c r="Z292" s="942"/>
      <c r="AA292" s="942"/>
      <c r="AB292" s="942"/>
      <c r="AC292" s="942"/>
      <c r="AD292" s="942"/>
      <c r="AE292" s="942"/>
      <c r="AF292" s="942"/>
      <c r="AG292" s="942"/>
      <c r="AH292" s="942"/>
      <c r="AI292" s="942"/>
      <c r="AJ292" s="942"/>
      <c r="AK292" s="942"/>
      <c r="AL292" s="942"/>
      <c r="AM292" s="942"/>
      <c r="AN292" s="942"/>
      <c r="AO292" s="942"/>
      <c r="AP292" s="942"/>
      <c r="AQ292" s="942"/>
      <c r="AR292" s="942"/>
      <c r="AS292" s="942"/>
      <c r="AT292" s="942"/>
      <c r="AU292" s="942"/>
      <c r="AV292" s="942"/>
      <c r="AW292" s="942"/>
    </row>
    <row r="293" spans="1:49" ht="15" customHeight="1" x14ac:dyDescent="0.15">
      <c r="A293" s="4"/>
      <c r="B293" s="44"/>
      <c r="C293" s="44"/>
      <c r="D293" s="298"/>
      <c r="E293" s="429">
        <f t="shared" si="126"/>
        <v>0</v>
      </c>
      <c r="F293" s="299"/>
      <c r="G293" s="299"/>
      <c r="H293" s="299"/>
      <c r="I293" s="299"/>
      <c r="J293" s="299"/>
      <c r="K293" s="299"/>
      <c r="L293" s="299"/>
      <c r="M293" s="299"/>
      <c r="N293" s="299"/>
      <c r="O293" s="299"/>
      <c r="P293" s="299"/>
      <c r="Q293" s="299"/>
      <c r="R293" s="18"/>
      <c r="S293" s="4"/>
      <c r="T293" s="942"/>
      <c r="U293" s="942"/>
      <c r="V293" s="942"/>
      <c r="W293" s="942"/>
      <c r="X293" s="942"/>
      <c r="Y293" s="942"/>
      <c r="Z293" s="942"/>
      <c r="AA293" s="942"/>
      <c r="AB293" s="942"/>
      <c r="AC293" s="942"/>
      <c r="AD293" s="942"/>
      <c r="AE293" s="942"/>
      <c r="AF293" s="942"/>
      <c r="AG293" s="942"/>
      <c r="AH293" s="942"/>
      <c r="AI293" s="942"/>
      <c r="AJ293" s="942"/>
      <c r="AK293" s="942"/>
      <c r="AL293" s="942"/>
      <c r="AM293" s="942"/>
      <c r="AN293" s="942"/>
      <c r="AO293" s="942"/>
      <c r="AP293" s="942"/>
      <c r="AQ293" s="942"/>
      <c r="AR293" s="942"/>
      <c r="AS293" s="942"/>
      <c r="AT293" s="942"/>
      <c r="AU293" s="942"/>
      <c r="AV293" s="942"/>
      <c r="AW293" s="942"/>
    </row>
    <row r="294" spans="1:49" ht="15" customHeight="1" x14ac:dyDescent="0.15">
      <c r="A294" s="4"/>
      <c r="B294" s="44"/>
      <c r="C294" s="44"/>
      <c r="D294" s="298"/>
      <c r="E294" s="429">
        <f t="shared" si="126"/>
        <v>0</v>
      </c>
      <c r="F294" s="299"/>
      <c r="G294" s="299"/>
      <c r="H294" s="299"/>
      <c r="I294" s="299"/>
      <c r="J294" s="299"/>
      <c r="K294" s="299"/>
      <c r="L294" s="299"/>
      <c r="M294" s="299"/>
      <c r="N294" s="299"/>
      <c r="O294" s="299"/>
      <c r="P294" s="299"/>
      <c r="Q294" s="299"/>
      <c r="R294" s="18"/>
      <c r="S294" s="4"/>
      <c r="T294" s="942"/>
      <c r="U294" s="942"/>
      <c r="V294" s="942"/>
      <c r="W294" s="942"/>
      <c r="X294" s="942"/>
      <c r="Y294" s="942"/>
      <c r="Z294" s="942"/>
      <c r="AA294" s="942"/>
      <c r="AB294" s="942"/>
      <c r="AC294" s="942"/>
      <c r="AD294" s="942"/>
      <c r="AE294" s="942"/>
      <c r="AF294" s="942"/>
      <c r="AG294" s="942"/>
      <c r="AH294" s="942"/>
      <c r="AI294" s="942"/>
      <c r="AJ294" s="942"/>
      <c r="AK294" s="942"/>
      <c r="AL294" s="942"/>
      <c r="AM294" s="942"/>
      <c r="AN294" s="942"/>
      <c r="AO294" s="942"/>
      <c r="AP294" s="942"/>
      <c r="AQ294" s="942"/>
      <c r="AR294" s="942"/>
      <c r="AS294" s="942"/>
      <c r="AT294" s="942"/>
      <c r="AU294" s="942"/>
      <c r="AV294" s="942"/>
      <c r="AW294" s="942"/>
    </row>
    <row r="295" spans="1:49" ht="15" customHeight="1" x14ac:dyDescent="0.15">
      <c r="A295" s="4"/>
      <c r="B295" s="44"/>
      <c r="C295" s="44"/>
      <c r="D295" s="298"/>
      <c r="E295" s="429">
        <f t="shared" si="126"/>
        <v>0</v>
      </c>
      <c r="F295" s="299"/>
      <c r="G295" s="299">
        <f t="shared" ref="G295:Q295" si="127">+F295</f>
        <v>0</v>
      </c>
      <c r="H295" s="299">
        <f t="shared" si="127"/>
        <v>0</v>
      </c>
      <c r="I295" s="299">
        <f t="shared" si="127"/>
        <v>0</v>
      </c>
      <c r="J295" s="299">
        <f t="shared" si="127"/>
        <v>0</v>
      </c>
      <c r="K295" s="299">
        <f t="shared" si="127"/>
        <v>0</v>
      </c>
      <c r="L295" s="299">
        <f t="shared" si="127"/>
        <v>0</v>
      </c>
      <c r="M295" s="299">
        <f t="shared" si="127"/>
        <v>0</v>
      </c>
      <c r="N295" s="299">
        <f t="shared" si="127"/>
        <v>0</v>
      </c>
      <c r="O295" s="299">
        <f t="shared" si="127"/>
        <v>0</v>
      </c>
      <c r="P295" s="299">
        <f t="shared" si="127"/>
        <v>0</v>
      </c>
      <c r="Q295" s="299">
        <f t="shared" si="127"/>
        <v>0</v>
      </c>
      <c r="R295" s="18"/>
      <c r="S295" s="4"/>
      <c r="T295" s="942"/>
      <c r="U295" s="942"/>
      <c r="V295" s="942"/>
      <c r="W295" s="942"/>
      <c r="X295" s="942"/>
      <c r="Y295" s="942"/>
      <c r="Z295" s="942"/>
      <c r="AA295" s="942"/>
      <c r="AB295" s="942"/>
      <c r="AC295" s="942"/>
      <c r="AD295" s="942"/>
      <c r="AE295" s="942"/>
      <c r="AF295" s="942"/>
      <c r="AG295" s="942"/>
      <c r="AH295" s="942"/>
      <c r="AI295" s="942"/>
      <c r="AJ295" s="942"/>
      <c r="AK295" s="942"/>
      <c r="AL295" s="942"/>
      <c r="AM295" s="942"/>
      <c r="AN295" s="942"/>
      <c r="AO295" s="942"/>
      <c r="AP295" s="942"/>
      <c r="AQ295" s="942"/>
      <c r="AR295" s="942"/>
      <c r="AS295" s="942"/>
      <c r="AT295" s="942"/>
      <c r="AU295" s="942"/>
      <c r="AV295" s="942"/>
      <c r="AW295" s="942"/>
    </row>
    <row r="296" spans="1:49" ht="15" customHeight="1" x14ac:dyDescent="0.15">
      <c r="A296" s="4"/>
      <c r="B296" s="44"/>
      <c r="C296" s="44"/>
      <c r="D296" s="83" t="s">
        <v>1762</v>
      </c>
      <c r="E296" s="429">
        <f t="shared" ref="E296:Q296" si="128">SUM(E297:E302)</f>
        <v>0</v>
      </c>
      <c r="F296" s="82">
        <f t="shared" si="128"/>
        <v>0</v>
      </c>
      <c r="G296" s="82">
        <f t="shared" si="128"/>
        <v>0</v>
      </c>
      <c r="H296" s="82">
        <f t="shared" si="128"/>
        <v>0</v>
      </c>
      <c r="I296" s="82">
        <f t="shared" si="128"/>
        <v>0</v>
      </c>
      <c r="J296" s="82">
        <f t="shared" si="128"/>
        <v>0</v>
      </c>
      <c r="K296" s="82">
        <f t="shared" si="128"/>
        <v>0</v>
      </c>
      <c r="L296" s="82">
        <f t="shared" si="128"/>
        <v>0</v>
      </c>
      <c r="M296" s="82">
        <f t="shared" si="128"/>
        <v>0</v>
      </c>
      <c r="N296" s="82">
        <f t="shared" si="128"/>
        <v>0</v>
      </c>
      <c r="O296" s="82">
        <f t="shared" si="128"/>
        <v>0</v>
      </c>
      <c r="P296" s="82">
        <f t="shared" si="128"/>
        <v>0</v>
      </c>
      <c r="Q296" s="82">
        <f t="shared" si="128"/>
        <v>0</v>
      </c>
      <c r="R296" s="18"/>
      <c r="S296" s="4"/>
      <c r="T296" s="942"/>
      <c r="U296" s="942"/>
      <c r="V296" s="942"/>
      <c r="W296" s="942"/>
      <c r="X296" s="942"/>
      <c r="Y296" s="942"/>
      <c r="Z296" s="942"/>
      <c r="AA296" s="942"/>
      <c r="AB296" s="942"/>
      <c r="AC296" s="942"/>
      <c r="AD296" s="942"/>
      <c r="AE296" s="942"/>
      <c r="AF296" s="942"/>
      <c r="AG296" s="942"/>
      <c r="AH296" s="942"/>
      <c r="AI296" s="942"/>
      <c r="AJ296" s="942"/>
      <c r="AK296" s="942"/>
      <c r="AL296" s="942"/>
      <c r="AM296" s="942"/>
      <c r="AN296" s="942"/>
      <c r="AO296" s="942"/>
      <c r="AP296" s="942"/>
      <c r="AQ296" s="942"/>
      <c r="AR296" s="942"/>
      <c r="AS296" s="942"/>
      <c r="AT296" s="942"/>
      <c r="AU296" s="942"/>
      <c r="AV296" s="942"/>
      <c r="AW296" s="942"/>
    </row>
    <row r="297" spans="1:49" ht="15" customHeight="1" x14ac:dyDescent="0.15">
      <c r="A297" s="4"/>
      <c r="B297" s="44"/>
      <c r="C297" s="44"/>
      <c r="D297" s="298" t="s">
        <v>1763</v>
      </c>
      <c r="E297" s="429">
        <f t="shared" ref="E297:E302" si="129">SUM(F297:Q297)</f>
        <v>0</v>
      </c>
      <c r="F297" s="299"/>
      <c r="G297" s="299"/>
      <c r="H297" s="299"/>
      <c r="I297" s="299"/>
      <c r="J297" s="299"/>
      <c r="K297" s="299"/>
      <c r="L297" s="299"/>
      <c r="M297" s="299"/>
      <c r="N297" s="299"/>
      <c r="O297" s="299"/>
      <c r="P297" s="299"/>
      <c r="Q297" s="299"/>
      <c r="R297" s="18"/>
      <c r="S297" s="4"/>
      <c r="T297" s="942"/>
      <c r="U297" s="942"/>
      <c r="V297" s="942"/>
      <c r="W297" s="942"/>
      <c r="X297" s="942"/>
      <c r="Y297" s="942"/>
      <c r="Z297" s="942"/>
      <c r="AA297" s="942"/>
      <c r="AB297" s="942"/>
      <c r="AC297" s="942"/>
      <c r="AD297" s="942"/>
      <c r="AE297" s="942"/>
      <c r="AF297" s="942"/>
      <c r="AG297" s="942"/>
      <c r="AH297" s="942"/>
      <c r="AI297" s="942"/>
      <c r="AJ297" s="942"/>
      <c r="AK297" s="942"/>
      <c r="AL297" s="942"/>
      <c r="AM297" s="942"/>
      <c r="AN297" s="942"/>
      <c r="AO297" s="942"/>
      <c r="AP297" s="942"/>
      <c r="AQ297" s="942"/>
      <c r="AR297" s="942"/>
      <c r="AS297" s="942"/>
      <c r="AT297" s="942"/>
      <c r="AU297" s="942"/>
      <c r="AV297" s="942"/>
      <c r="AW297" s="942"/>
    </row>
    <row r="298" spans="1:49" ht="15" customHeight="1" x14ac:dyDescent="0.15">
      <c r="A298" s="4"/>
      <c r="B298" s="44"/>
      <c r="C298" s="44"/>
      <c r="D298" s="298" t="s">
        <v>1764</v>
      </c>
      <c r="E298" s="429">
        <f t="shared" si="129"/>
        <v>0</v>
      </c>
      <c r="F298" s="299"/>
      <c r="G298" s="299"/>
      <c r="H298" s="299"/>
      <c r="I298" s="299"/>
      <c r="J298" s="299"/>
      <c r="K298" s="299"/>
      <c r="L298" s="299"/>
      <c r="M298" s="299"/>
      <c r="N298" s="299"/>
      <c r="O298" s="299"/>
      <c r="P298" s="299"/>
      <c r="Q298" s="299"/>
      <c r="R298" s="18"/>
      <c r="S298" s="4"/>
      <c r="T298" s="942"/>
      <c r="U298" s="942"/>
      <c r="V298" s="942"/>
      <c r="W298" s="942"/>
      <c r="X298" s="942"/>
      <c r="Y298" s="942"/>
      <c r="Z298" s="942"/>
      <c r="AA298" s="942"/>
      <c r="AB298" s="942"/>
      <c r="AC298" s="942"/>
      <c r="AD298" s="942"/>
      <c r="AE298" s="942"/>
      <c r="AF298" s="942"/>
      <c r="AG298" s="942"/>
      <c r="AH298" s="942"/>
      <c r="AI298" s="942"/>
      <c r="AJ298" s="942"/>
      <c r="AK298" s="942"/>
      <c r="AL298" s="942"/>
      <c r="AM298" s="942"/>
      <c r="AN298" s="942"/>
      <c r="AO298" s="942"/>
      <c r="AP298" s="942"/>
      <c r="AQ298" s="942"/>
      <c r="AR298" s="942"/>
      <c r="AS298" s="942"/>
      <c r="AT298" s="942"/>
      <c r="AU298" s="942"/>
      <c r="AV298" s="942"/>
      <c r="AW298" s="942"/>
    </row>
    <row r="299" spans="1:49" ht="15" customHeight="1" x14ac:dyDescent="0.15">
      <c r="A299" s="4"/>
      <c r="B299" s="44"/>
      <c r="C299" s="44"/>
      <c r="D299" s="298" t="s">
        <v>810</v>
      </c>
      <c r="E299" s="429">
        <f t="shared" si="129"/>
        <v>0</v>
      </c>
      <c r="F299" s="299"/>
      <c r="G299" s="299"/>
      <c r="H299" s="299"/>
      <c r="I299" s="299"/>
      <c r="J299" s="299"/>
      <c r="K299" s="299"/>
      <c r="L299" s="299"/>
      <c r="M299" s="299"/>
      <c r="N299" s="299"/>
      <c r="O299" s="299"/>
      <c r="P299" s="299"/>
      <c r="Q299" s="299"/>
      <c r="R299" s="18"/>
      <c r="S299" s="4"/>
      <c r="T299" s="942"/>
      <c r="U299" s="942"/>
      <c r="V299" s="942"/>
      <c r="W299" s="942"/>
      <c r="X299" s="942"/>
      <c r="Y299" s="942"/>
      <c r="Z299" s="942"/>
      <c r="AA299" s="942"/>
      <c r="AB299" s="942"/>
      <c r="AC299" s="942"/>
      <c r="AD299" s="942"/>
      <c r="AE299" s="942"/>
      <c r="AF299" s="942"/>
      <c r="AG299" s="942"/>
      <c r="AH299" s="942"/>
      <c r="AI299" s="942"/>
      <c r="AJ299" s="942"/>
      <c r="AK299" s="942"/>
      <c r="AL299" s="942"/>
      <c r="AM299" s="942"/>
      <c r="AN299" s="942"/>
      <c r="AO299" s="942"/>
      <c r="AP299" s="942"/>
      <c r="AQ299" s="942"/>
      <c r="AR299" s="942"/>
      <c r="AS299" s="942"/>
      <c r="AT299" s="942"/>
      <c r="AU299" s="942"/>
      <c r="AV299" s="942"/>
      <c r="AW299" s="942"/>
    </row>
    <row r="300" spans="1:49" ht="15" customHeight="1" x14ac:dyDescent="0.15">
      <c r="A300" s="4"/>
      <c r="B300" s="44"/>
      <c r="C300" s="44"/>
      <c r="D300" s="298"/>
      <c r="E300" s="429">
        <f t="shared" si="129"/>
        <v>0</v>
      </c>
      <c r="F300" s="299"/>
      <c r="G300" s="299"/>
      <c r="H300" s="299"/>
      <c r="I300" s="299"/>
      <c r="J300" s="299"/>
      <c r="K300" s="299"/>
      <c r="L300" s="299"/>
      <c r="M300" s="299"/>
      <c r="N300" s="299"/>
      <c r="O300" s="299"/>
      <c r="P300" s="299"/>
      <c r="Q300" s="299"/>
      <c r="R300" s="18"/>
      <c r="S300" s="4"/>
      <c r="T300" s="942"/>
      <c r="U300" s="942"/>
      <c r="V300" s="942"/>
      <c r="W300" s="942"/>
      <c r="X300" s="942"/>
      <c r="Y300" s="942"/>
      <c r="Z300" s="942"/>
      <c r="AA300" s="942"/>
      <c r="AB300" s="942"/>
      <c r="AC300" s="942"/>
      <c r="AD300" s="942"/>
      <c r="AE300" s="942"/>
      <c r="AF300" s="942"/>
      <c r="AG300" s="942"/>
      <c r="AH300" s="942"/>
      <c r="AI300" s="942"/>
      <c r="AJ300" s="942"/>
      <c r="AK300" s="942"/>
      <c r="AL300" s="942"/>
      <c r="AM300" s="942"/>
      <c r="AN300" s="942"/>
      <c r="AO300" s="942"/>
      <c r="AP300" s="942"/>
      <c r="AQ300" s="942"/>
      <c r="AR300" s="942"/>
      <c r="AS300" s="942"/>
      <c r="AT300" s="942"/>
      <c r="AU300" s="942"/>
      <c r="AV300" s="942"/>
      <c r="AW300" s="942"/>
    </row>
    <row r="301" spans="1:49" ht="15" customHeight="1" x14ac:dyDescent="0.15">
      <c r="A301" s="4"/>
      <c r="B301" s="44"/>
      <c r="C301" s="44"/>
      <c r="D301" s="298"/>
      <c r="E301" s="429">
        <f t="shared" si="129"/>
        <v>0</v>
      </c>
      <c r="F301" s="299"/>
      <c r="G301" s="299"/>
      <c r="H301" s="299"/>
      <c r="I301" s="299"/>
      <c r="J301" s="299"/>
      <c r="K301" s="299"/>
      <c r="L301" s="299"/>
      <c r="M301" s="299"/>
      <c r="N301" s="299"/>
      <c r="O301" s="299"/>
      <c r="P301" s="299"/>
      <c r="Q301" s="299"/>
      <c r="R301" s="18"/>
      <c r="S301" s="4"/>
      <c r="T301" s="942"/>
      <c r="U301" s="942"/>
      <c r="V301" s="942"/>
      <c r="W301" s="942"/>
      <c r="X301" s="942"/>
      <c r="Y301" s="942"/>
      <c r="Z301" s="942"/>
      <c r="AA301" s="942"/>
      <c r="AB301" s="942"/>
      <c r="AC301" s="942"/>
      <c r="AD301" s="942"/>
      <c r="AE301" s="942"/>
      <c r="AF301" s="942"/>
      <c r="AG301" s="942"/>
      <c r="AH301" s="942"/>
      <c r="AI301" s="942"/>
      <c r="AJ301" s="942"/>
      <c r="AK301" s="942"/>
      <c r="AL301" s="942"/>
      <c r="AM301" s="942"/>
      <c r="AN301" s="942"/>
      <c r="AO301" s="942"/>
      <c r="AP301" s="942"/>
      <c r="AQ301" s="942"/>
      <c r="AR301" s="942"/>
      <c r="AS301" s="942"/>
      <c r="AT301" s="942"/>
      <c r="AU301" s="942"/>
      <c r="AV301" s="942"/>
      <c r="AW301" s="942"/>
    </row>
    <row r="302" spans="1:49" ht="15" customHeight="1" x14ac:dyDescent="0.15">
      <c r="A302" s="4"/>
      <c r="B302" s="44"/>
      <c r="C302" s="44"/>
      <c r="D302" s="298"/>
      <c r="E302" s="429">
        <f t="shared" si="129"/>
        <v>0</v>
      </c>
      <c r="F302" s="299"/>
      <c r="G302" s="299">
        <f t="shared" ref="G302:Q302" si="130">+F302</f>
        <v>0</v>
      </c>
      <c r="H302" s="299">
        <f t="shared" si="130"/>
        <v>0</v>
      </c>
      <c r="I302" s="299">
        <f t="shared" si="130"/>
        <v>0</v>
      </c>
      <c r="J302" s="299">
        <f t="shared" si="130"/>
        <v>0</v>
      </c>
      <c r="K302" s="299">
        <f t="shared" si="130"/>
        <v>0</v>
      </c>
      <c r="L302" s="299">
        <f t="shared" si="130"/>
        <v>0</v>
      </c>
      <c r="M302" s="299">
        <f t="shared" si="130"/>
        <v>0</v>
      </c>
      <c r="N302" s="299">
        <f t="shared" si="130"/>
        <v>0</v>
      </c>
      <c r="O302" s="299">
        <f t="shared" si="130"/>
        <v>0</v>
      </c>
      <c r="P302" s="299">
        <f t="shared" si="130"/>
        <v>0</v>
      </c>
      <c r="Q302" s="299">
        <f t="shared" si="130"/>
        <v>0</v>
      </c>
      <c r="R302" s="18"/>
      <c r="S302" s="4"/>
      <c r="T302" s="942"/>
      <c r="U302" s="942"/>
      <c r="V302" s="942"/>
      <c r="W302" s="942"/>
      <c r="X302" s="942"/>
      <c r="Y302" s="942"/>
      <c r="Z302" s="942"/>
      <c r="AA302" s="942"/>
      <c r="AB302" s="942"/>
      <c r="AC302" s="942"/>
      <c r="AD302" s="942"/>
      <c r="AE302" s="942"/>
      <c r="AF302" s="942"/>
      <c r="AG302" s="942"/>
      <c r="AH302" s="942"/>
      <c r="AI302" s="942"/>
      <c r="AJ302" s="942"/>
      <c r="AK302" s="942"/>
      <c r="AL302" s="942"/>
      <c r="AM302" s="942"/>
      <c r="AN302" s="942"/>
      <c r="AO302" s="942"/>
      <c r="AP302" s="942"/>
      <c r="AQ302" s="942"/>
      <c r="AR302" s="942"/>
      <c r="AS302" s="942"/>
      <c r="AT302" s="942"/>
      <c r="AU302" s="942"/>
      <c r="AV302" s="942"/>
      <c r="AW302" s="942"/>
    </row>
    <row r="303" spans="1:49" ht="15" customHeight="1" x14ac:dyDescent="0.15">
      <c r="A303" s="4"/>
      <c r="B303" s="44"/>
      <c r="C303" s="44"/>
      <c r="D303" s="83" t="s">
        <v>1765</v>
      </c>
      <c r="E303" s="429">
        <f t="shared" ref="E303:Q303" si="131">SUM(E304:E309)</f>
        <v>0</v>
      </c>
      <c r="F303" s="82">
        <f t="shared" si="131"/>
        <v>0</v>
      </c>
      <c r="G303" s="82">
        <f t="shared" si="131"/>
        <v>0</v>
      </c>
      <c r="H303" s="82">
        <f t="shared" si="131"/>
        <v>0</v>
      </c>
      <c r="I303" s="82">
        <f t="shared" si="131"/>
        <v>0</v>
      </c>
      <c r="J303" s="82">
        <f t="shared" si="131"/>
        <v>0</v>
      </c>
      <c r="K303" s="82">
        <f t="shared" si="131"/>
        <v>0</v>
      </c>
      <c r="L303" s="82">
        <f t="shared" si="131"/>
        <v>0</v>
      </c>
      <c r="M303" s="82">
        <f t="shared" si="131"/>
        <v>0</v>
      </c>
      <c r="N303" s="82">
        <f t="shared" si="131"/>
        <v>0</v>
      </c>
      <c r="O303" s="82">
        <f t="shared" si="131"/>
        <v>0</v>
      </c>
      <c r="P303" s="82">
        <f t="shared" si="131"/>
        <v>0</v>
      </c>
      <c r="Q303" s="82">
        <f t="shared" si="131"/>
        <v>0</v>
      </c>
      <c r="R303" s="18"/>
      <c r="S303" s="4"/>
      <c r="T303" s="942"/>
      <c r="U303" s="942"/>
      <c r="V303" s="942"/>
      <c r="W303" s="942"/>
      <c r="X303" s="942"/>
      <c r="Y303" s="942"/>
      <c r="Z303" s="942"/>
      <c r="AA303" s="942"/>
      <c r="AB303" s="942"/>
      <c r="AC303" s="942"/>
      <c r="AD303" s="942"/>
      <c r="AE303" s="942"/>
      <c r="AF303" s="942"/>
      <c r="AG303" s="942"/>
      <c r="AH303" s="942"/>
      <c r="AI303" s="942"/>
      <c r="AJ303" s="942"/>
      <c r="AK303" s="942"/>
      <c r="AL303" s="942"/>
      <c r="AM303" s="942"/>
      <c r="AN303" s="942"/>
      <c r="AO303" s="942"/>
      <c r="AP303" s="942"/>
      <c r="AQ303" s="942"/>
      <c r="AR303" s="942"/>
      <c r="AS303" s="942"/>
      <c r="AT303" s="942"/>
      <c r="AU303" s="942"/>
      <c r="AV303" s="942"/>
      <c r="AW303" s="942"/>
    </row>
    <row r="304" spans="1:49" ht="15" customHeight="1" x14ac:dyDescent="0.15">
      <c r="A304" s="4"/>
      <c r="B304" s="44"/>
      <c r="C304" s="44"/>
      <c r="D304" s="298"/>
      <c r="E304" s="429">
        <f t="shared" ref="E304:E309" si="132">SUM(F304:Q304)</f>
        <v>0</v>
      </c>
      <c r="F304" s="299"/>
      <c r="G304" s="299"/>
      <c r="H304" s="299"/>
      <c r="I304" s="299"/>
      <c r="J304" s="299"/>
      <c r="K304" s="299"/>
      <c r="L304" s="299"/>
      <c r="M304" s="299"/>
      <c r="N304" s="299"/>
      <c r="O304" s="299"/>
      <c r="P304" s="299"/>
      <c r="Q304" s="299"/>
      <c r="R304" s="18"/>
      <c r="S304" s="4"/>
      <c r="T304" s="942"/>
      <c r="U304" s="942"/>
      <c r="V304" s="942"/>
      <c r="W304" s="942"/>
      <c r="X304" s="942"/>
      <c r="Y304" s="942"/>
      <c r="Z304" s="942"/>
      <c r="AA304" s="942"/>
      <c r="AB304" s="942"/>
      <c r="AC304" s="942"/>
      <c r="AD304" s="942"/>
      <c r="AE304" s="942"/>
      <c r="AF304" s="942"/>
      <c r="AG304" s="942"/>
      <c r="AH304" s="942"/>
      <c r="AI304" s="942"/>
      <c r="AJ304" s="942"/>
      <c r="AK304" s="942"/>
      <c r="AL304" s="942"/>
      <c r="AM304" s="942"/>
      <c r="AN304" s="942"/>
      <c r="AO304" s="942"/>
      <c r="AP304" s="942"/>
      <c r="AQ304" s="942"/>
      <c r="AR304" s="942"/>
      <c r="AS304" s="942"/>
      <c r="AT304" s="942"/>
      <c r="AU304" s="942"/>
      <c r="AV304" s="942"/>
      <c r="AW304" s="942"/>
    </row>
    <row r="305" spans="1:49" ht="15" customHeight="1" x14ac:dyDescent="0.15">
      <c r="A305" s="4"/>
      <c r="B305" s="44"/>
      <c r="C305" s="44"/>
      <c r="D305" s="298"/>
      <c r="E305" s="429">
        <f t="shared" si="132"/>
        <v>0</v>
      </c>
      <c r="F305" s="299"/>
      <c r="G305" s="299"/>
      <c r="H305" s="299"/>
      <c r="I305" s="299"/>
      <c r="J305" s="299"/>
      <c r="K305" s="299"/>
      <c r="L305" s="299"/>
      <c r="M305" s="299"/>
      <c r="N305" s="299"/>
      <c r="O305" s="299"/>
      <c r="P305" s="299"/>
      <c r="Q305" s="299"/>
      <c r="R305" s="18"/>
      <c r="S305" s="4"/>
      <c r="T305" s="942"/>
      <c r="U305" s="942"/>
      <c r="V305" s="942"/>
      <c r="W305" s="942"/>
      <c r="X305" s="942"/>
      <c r="Y305" s="942"/>
      <c r="Z305" s="942"/>
      <c r="AA305" s="942"/>
      <c r="AB305" s="942"/>
      <c r="AC305" s="942"/>
      <c r="AD305" s="942"/>
      <c r="AE305" s="942"/>
      <c r="AF305" s="942"/>
      <c r="AG305" s="942"/>
      <c r="AH305" s="942"/>
      <c r="AI305" s="942"/>
      <c r="AJ305" s="942"/>
      <c r="AK305" s="942"/>
      <c r="AL305" s="942"/>
      <c r="AM305" s="942"/>
      <c r="AN305" s="942"/>
      <c r="AO305" s="942"/>
      <c r="AP305" s="942"/>
      <c r="AQ305" s="942"/>
      <c r="AR305" s="942"/>
      <c r="AS305" s="942"/>
      <c r="AT305" s="942"/>
      <c r="AU305" s="942"/>
      <c r="AV305" s="942"/>
      <c r="AW305" s="942"/>
    </row>
    <row r="306" spans="1:49" ht="15" customHeight="1" x14ac:dyDescent="0.15">
      <c r="A306" s="4"/>
      <c r="B306" s="44"/>
      <c r="C306" s="44"/>
      <c r="D306" s="298"/>
      <c r="E306" s="429">
        <f t="shared" si="132"/>
        <v>0</v>
      </c>
      <c r="F306" s="299"/>
      <c r="G306" s="299"/>
      <c r="H306" s="299"/>
      <c r="I306" s="299"/>
      <c r="J306" s="299"/>
      <c r="K306" s="299"/>
      <c r="L306" s="299"/>
      <c r="M306" s="299"/>
      <c r="N306" s="299"/>
      <c r="O306" s="299"/>
      <c r="P306" s="299"/>
      <c r="Q306" s="299"/>
      <c r="R306" s="18"/>
      <c r="S306" s="4"/>
      <c r="T306" s="942"/>
      <c r="U306" s="942"/>
      <c r="V306" s="942"/>
      <c r="W306" s="942"/>
      <c r="X306" s="942"/>
      <c r="Y306" s="942"/>
      <c r="Z306" s="942"/>
      <c r="AA306" s="942"/>
      <c r="AB306" s="942"/>
      <c r="AC306" s="942"/>
      <c r="AD306" s="942"/>
      <c r="AE306" s="942"/>
      <c r="AF306" s="942"/>
      <c r="AG306" s="942"/>
      <c r="AH306" s="942"/>
      <c r="AI306" s="942"/>
      <c r="AJ306" s="942"/>
      <c r="AK306" s="942"/>
      <c r="AL306" s="942"/>
      <c r="AM306" s="942"/>
      <c r="AN306" s="942"/>
      <c r="AO306" s="942"/>
      <c r="AP306" s="942"/>
      <c r="AQ306" s="942"/>
      <c r="AR306" s="942"/>
      <c r="AS306" s="942"/>
      <c r="AT306" s="942"/>
      <c r="AU306" s="942"/>
      <c r="AV306" s="942"/>
      <c r="AW306" s="942"/>
    </row>
    <row r="307" spans="1:49" ht="15" hidden="1" customHeight="1" x14ac:dyDescent="0.15">
      <c r="A307" s="4"/>
      <c r="B307" s="44"/>
      <c r="C307" s="44"/>
      <c r="D307" s="298"/>
      <c r="E307" s="429">
        <f t="shared" si="132"/>
        <v>0</v>
      </c>
      <c r="F307" s="299"/>
      <c r="G307" s="299">
        <f t="shared" ref="G307:Q307" si="133">+F307</f>
        <v>0</v>
      </c>
      <c r="H307" s="299">
        <f t="shared" si="133"/>
        <v>0</v>
      </c>
      <c r="I307" s="299">
        <f t="shared" si="133"/>
        <v>0</v>
      </c>
      <c r="J307" s="299">
        <f t="shared" si="133"/>
        <v>0</v>
      </c>
      <c r="K307" s="299">
        <f t="shared" si="133"/>
        <v>0</v>
      </c>
      <c r="L307" s="299">
        <f t="shared" si="133"/>
        <v>0</v>
      </c>
      <c r="M307" s="299">
        <f t="shared" si="133"/>
        <v>0</v>
      </c>
      <c r="N307" s="299">
        <f t="shared" si="133"/>
        <v>0</v>
      </c>
      <c r="O307" s="299">
        <f t="shared" si="133"/>
        <v>0</v>
      </c>
      <c r="P307" s="299">
        <f t="shared" si="133"/>
        <v>0</v>
      </c>
      <c r="Q307" s="299">
        <f t="shared" si="133"/>
        <v>0</v>
      </c>
      <c r="R307" s="18"/>
      <c r="S307" s="4"/>
      <c r="T307" s="942"/>
      <c r="U307" s="942"/>
      <c r="V307" s="942"/>
      <c r="W307" s="942"/>
      <c r="X307" s="942"/>
      <c r="Y307" s="942"/>
      <c r="Z307" s="942"/>
      <c r="AA307" s="942"/>
      <c r="AB307" s="942"/>
      <c r="AC307" s="942"/>
      <c r="AD307" s="942"/>
      <c r="AE307" s="942"/>
      <c r="AF307" s="942"/>
      <c r="AG307" s="942"/>
      <c r="AH307" s="942"/>
      <c r="AI307" s="942"/>
      <c r="AJ307" s="942"/>
      <c r="AK307" s="942"/>
      <c r="AL307" s="942"/>
      <c r="AM307" s="942"/>
      <c r="AN307" s="942"/>
      <c r="AO307" s="942"/>
      <c r="AP307" s="942"/>
      <c r="AQ307" s="942"/>
      <c r="AR307" s="942"/>
      <c r="AS307" s="942"/>
      <c r="AT307" s="942"/>
      <c r="AU307" s="942"/>
      <c r="AV307" s="942"/>
      <c r="AW307" s="942"/>
    </row>
    <row r="308" spans="1:49" ht="15" hidden="1" customHeight="1" x14ac:dyDescent="0.15">
      <c r="A308" s="4"/>
      <c r="B308" s="44"/>
      <c r="C308" s="44"/>
      <c r="D308" s="298"/>
      <c r="E308" s="429">
        <f t="shared" si="132"/>
        <v>0</v>
      </c>
      <c r="F308" s="299"/>
      <c r="G308" s="299">
        <f t="shared" ref="G308:Q308" si="134">+F308</f>
        <v>0</v>
      </c>
      <c r="H308" s="299">
        <f t="shared" si="134"/>
        <v>0</v>
      </c>
      <c r="I308" s="299">
        <f t="shared" si="134"/>
        <v>0</v>
      </c>
      <c r="J308" s="299">
        <f t="shared" si="134"/>
        <v>0</v>
      </c>
      <c r="K308" s="299">
        <f t="shared" si="134"/>
        <v>0</v>
      </c>
      <c r="L308" s="299">
        <f t="shared" si="134"/>
        <v>0</v>
      </c>
      <c r="M308" s="299">
        <f t="shared" si="134"/>
        <v>0</v>
      </c>
      <c r="N308" s="299">
        <f t="shared" si="134"/>
        <v>0</v>
      </c>
      <c r="O308" s="299">
        <f t="shared" si="134"/>
        <v>0</v>
      </c>
      <c r="P308" s="299">
        <f t="shared" si="134"/>
        <v>0</v>
      </c>
      <c r="Q308" s="299">
        <f t="shared" si="134"/>
        <v>0</v>
      </c>
      <c r="R308" s="18"/>
      <c r="S308" s="4"/>
      <c r="T308" s="942"/>
      <c r="U308" s="942"/>
      <c r="V308" s="942"/>
      <c r="W308" s="942"/>
      <c r="X308" s="942"/>
      <c r="Y308" s="942"/>
      <c r="Z308" s="942"/>
      <c r="AA308" s="942"/>
      <c r="AB308" s="942"/>
      <c r="AC308" s="942"/>
      <c r="AD308" s="942"/>
      <c r="AE308" s="942"/>
      <c r="AF308" s="942"/>
      <c r="AG308" s="942"/>
      <c r="AH308" s="942"/>
      <c r="AI308" s="942"/>
      <c r="AJ308" s="942"/>
      <c r="AK308" s="942"/>
      <c r="AL308" s="942"/>
      <c r="AM308" s="942"/>
      <c r="AN308" s="942"/>
      <c r="AO308" s="942"/>
      <c r="AP308" s="942"/>
      <c r="AQ308" s="942"/>
      <c r="AR308" s="942"/>
      <c r="AS308" s="942"/>
      <c r="AT308" s="942"/>
      <c r="AU308" s="942"/>
      <c r="AV308" s="942"/>
      <c r="AW308" s="942"/>
    </row>
    <row r="309" spans="1:49" ht="15" hidden="1" customHeight="1" x14ac:dyDescent="0.15">
      <c r="A309" s="4"/>
      <c r="B309" s="44"/>
      <c r="C309" s="44"/>
      <c r="D309" s="298"/>
      <c r="E309" s="429">
        <f t="shared" si="132"/>
        <v>0</v>
      </c>
      <c r="F309" s="299"/>
      <c r="G309" s="299">
        <f t="shared" ref="G309:Q309" si="135">+F309</f>
        <v>0</v>
      </c>
      <c r="H309" s="299">
        <f t="shared" si="135"/>
        <v>0</v>
      </c>
      <c r="I309" s="299">
        <f t="shared" si="135"/>
        <v>0</v>
      </c>
      <c r="J309" s="299">
        <f t="shared" si="135"/>
        <v>0</v>
      </c>
      <c r="K309" s="299">
        <f t="shared" si="135"/>
        <v>0</v>
      </c>
      <c r="L309" s="299">
        <f t="shared" si="135"/>
        <v>0</v>
      </c>
      <c r="M309" s="299">
        <f t="shared" si="135"/>
        <v>0</v>
      </c>
      <c r="N309" s="299">
        <f t="shared" si="135"/>
        <v>0</v>
      </c>
      <c r="O309" s="299">
        <f t="shared" si="135"/>
        <v>0</v>
      </c>
      <c r="P309" s="299">
        <f t="shared" si="135"/>
        <v>0</v>
      </c>
      <c r="Q309" s="299">
        <f t="shared" si="135"/>
        <v>0</v>
      </c>
      <c r="R309" s="18"/>
      <c r="S309" s="4"/>
      <c r="T309" s="942"/>
      <c r="U309" s="942"/>
      <c r="V309" s="942"/>
      <c r="W309" s="942"/>
      <c r="X309" s="942"/>
      <c r="Y309" s="942"/>
      <c r="Z309" s="942"/>
      <c r="AA309" s="942"/>
      <c r="AB309" s="942"/>
      <c r="AC309" s="942"/>
      <c r="AD309" s="942"/>
      <c r="AE309" s="942"/>
      <c r="AF309" s="942"/>
      <c r="AG309" s="942"/>
      <c r="AH309" s="942"/>
      <c r="AI309" s="942"/>
      <c r="AJ309" s="942"/>
      <c r="AK309" s="942"/>
      <c r="AL309" s="942"/>
      <c r="AM309" s="942"/>
      <c r="AN309" s="942"/>
      <c r="AO309" s="942"/>
      <c r="AP309" s="942"/>
      <c r="AQ309" s="942"/>
      <c r="AR309" s="942"/>
      <c r="AS309" s="942"/>
      <c r="AT309" s="942"/>
      <c r="AU309" s="942"/>
      <c r="AV309" s="942"/>
      <c r="AW309" s="942"/>
    </row>
    <row r="310" spans="1:49" ht="15" customHeight="1" x14ac:dyDescent="0.15">
      <c r="A310" s="4"/>
      <c r="B310" s="44"/>
      <c r="C310" s="44"/>
      <c r="D310" s="83" t="s">
        <v>1766</v>
      </c>
      <c r="E310" s="429">
        <f t="shared" ref="E310:Q310" si="136">SUM(E311:E316)</f>
        <v>600</v>
      </c>
      <c r="F310" s="82">
        <f t="shared" si="136"/>
        <v>50</v>
      </c>
      <c r="G310" s="82">
        <f t="shared" si="136"/>
        <v>50</v>
      </c>
      <c r="H310" s="82">
        <f t="shared" si="136"/>
        <v>50</v>
      </c>
      <c r="I310" s="82">
        <f t="shared" si="136"/>
        <v>50</v>
      </c>
      <c r="J310" s="82">
        <f t="shared" si="136"/>
        <v>50</v>
      </c>
      <c r="K310" s="82">
        <f t="shared" si="136"/>
        <v>50</v>
      </c>
      <c r="L310" s="82">
        <f t="shared" si="136"/>
        <v>50</v>
      </c>
      <c r="M310" s="82">
        <f t="shared" si="136"/>
        <v>50</v>
      </c>
      <c r="N310" s="82">
        <f t="shared" si="136"/>
        <v>50</v>
      </c>
      <c r="O310" s="82">
        <f t="shared" si="136"/>
        <v>50</v>
      </c>
      <c r="P310" s="82">
        <f t="shared" si="136"/>
        <v>50</v>
      </c>
      <c r="Q310" s="82">
        <f t="shared" si="136"/>
        <v>50</v>
      </c>
      <c r="R310" s="18"/>
      <c r="S310" s="4"/>
      <c r="T310" s="942"/>
      <c r="U310" s="942"/>
      <c r="V310" s="942"/>
      <c r="W310" s="942"/>
      <c r="X310" s="942"/>
      <c r="Y310" s="942"/>
      <c r="Z310" s="942"/>
      <c r="AA310" s="942"/>
      <c r="AB310" s="942"/>
      <c r="AC310" s="942"/>
      <c r="AD310" s="942"/>
      <c r="AE310" s="942"/>
      <c r="AF310" s="942"/>
      <c r="AG310" s="942"/>
      <c r="AH310" s="942"/>
      <c r="AI310" s="942"/>
      <c r="AJ310" s="942"/>
      <c r="AK310" s="942"/>
      <c r="AL310" s="942"/>
      <c r="AM310" s="942"/>
      <c r="AN310" s="942"/>
      <c r="AO310" s="942"/>
      <c r="AP310" s="942"/>
      <c r="AQ310" s="942"/>
      <c r="AR310" s="942"/>
      <c r="AS310" s="942"/>
      <c r="AT310" s="942"/>
      <c r="AU310" s="942"/>
      <c r="AV310" s="942"/>
      <c r="AW310" s="942"/>
    </row>
    <row r="311" spans="1:49" ht="15" customHeight="1" x14ac:dyDescent="0.15">
      <c r="A311" s="4"/>
      <c r="B311" s="44"/>
      <c r="C311" s="44"/>
      <c r="D311" s="298" t="s">
        <v>1767</v>
      </c>
      <c r="E311" s="429">
        <f t="shared" ref="E311:E316" si="137">SUM(F311:Q311)</f>
        <v>600</v>
      </c>
      <c r="F311" s="299">
        <v>50</v>
      </c>
      <c r="G311" s="299">
        <v>50</v>
      </c>
      <c r="H311" s="299">
        <v>50</v>
      </c>
      <c r="I311" s="299">
        <v>50</v>
      </c>
      <c r="J311" s="299">
        <v>50</v>
      </c>
      <c r="K311" s="299">
        <v>50</v>
      </c>
      <c r="L311" s="299">
        <v>50</v>
      </c>
      <c r="M311" s="299">
        <v>50</v>
      </c>
      <c r="N311" s="299">
        <v>50</v>
      </c>
      <c r="O311" s="299">
        <v>50</v>
      </c>
      <c r="P311" s="299">
        <v>50</v>
      </c>
      <c r="Q311" s="299">
        <v>50</v>
      </c>
      <c r="R311" s="18"/>
      <c r="S311" s="4"/>
      <c r="T311" s="942"/>
      <c r="U311" s="942"/>
      <c r="V311" s="942"/>
      <c r="W311" s="942"/>
      <c r="X311" s="942"/>
      <c r="Y311" s="942"/>
      <c r="Z311" s="942"/>
      <c r="AA311" s="942"/>
      <c r="AB311" s="942"/>
      <c r="AC311" s="942"/>
      <c r="AD311" s="942"/>
      <c r="AE311" s="942"/>
      <c r="AF311" s="942"/>
      <c r="AG311" s="942"/>
      <c r="AH311" s="942"/>
      <c r="AI311" s="942"/>
      <c r="AJ311" s="942"/>
      <c r="AK311" s="942"/>
      <c r="AL311" s="942"/>
      <c r="AM311" s="942"/>
      <c r="AN311" s="942"/>
      <c r="AO311" s="942"/>
      <c r="AP311" s="942"/>
      <c r="AQ311" s="942"/>
      <c r="AR311" s="942"/>
      <c r="AS311" s="942"/>
      <c r="AT311" s="942"/>
      <c r="AU311" s="942"/>
      <c r="AV311" s="942"/>
      <c r="AW311" s="942"/>
    </row>
    <row r="312" spans="1:49" ht="15" customHeight="1" x14ac:dyDescent="0.15">
      <c r="A312" s="4"/>
      <c r="B312" s="44"/>
      <c r="C312" s="44"/>
      <c r="D312" s="298" t="s">
        <v>1768</v>
      </c>
      <c r="E312" s="429">
        <f t="shared" si="137"/>
        <v>0</v>
      </c>
      <c r="F312" s="299"/>
      <c r="G312" s="299"/>
      <c r="H312" s="299"/>
      <c r="I312" s="299"/>
      <c r="J312" s="299"/>
      <c r="K312" s="299"/>
      <c r="L312" s="299"/>
      <c r="M312" s="299"/>
      <c r="N312" s="299"/>
      <c r="O312" s="299"/>
      <c r="P312" s="299"/>
      <c r="Q312" s="299"/>
      <c r="R312" s="18"/>
      <c r="S312" s="4"/>
      <c r="T312" s="942"/>
      <c r="U312" s="942"/>
      <c r="V312" s="942"/>
      <c r="W312" s="942"/>
      <c r="X312" s="942"/>
      <c r="Y312" s="942"/>
      <c r="Z312" s="942"/>
      <c r="AA312" s="942"/>
      <c r="AB312" s="942"/>
      <c r="AC312" s="942"/>
      <c r="AD312" s="942"/>
      <c r="AE312" s="942"/>
      <c r="AF312" s="942"/>
      <c r="AG312" s="942"/>
      <c r="AH312" s="942"/>
      <c r="AI312" s="942"/>
      <c r="AJ312" s="942"/>
      <c r="AK312" s="942"/>
      <c r="AL312" s="942"/>
      <c r="AM312" s="942"/>
      <c r="AN312" s="942"/>
      <c r="AO312" s="942"/>
      <c r="AP312" s="942"/>
      <c r="AQ312" s="942"/>
      <c r="AR312" s="942"/>
      <c r="AS312" s="942"/>
      <c r="AT312" s="942"/>
      <c r="AU312" s="942"/>
      <c r="AV312" s="942"/>
      <c r="AW312" s="942"/>
    </row>
    <row r="313" spans="1:49" ht="15" customHeight="1" x14ac:dyDescent="0.15">
      <c r="A313" s="4"/>
      <c r="B313" s="44"/>
      <c r="C313" s="44"/>
      <c r="D313" s="298"/>
      <c r="E313" s="429">
        <f t="shared" si="137"/>
        <v>0</v>
      </c>
      <c r="F313" s="299"/>
      <c r="G313" s="299"/>
      <c r="H313" s="299"/>
      <c r="I313" s="299"/>
      <c r="J313" s="299"/>
      <c r="K313" s="299"/>
      <c r="L313" s="299"/>
      <c r="M313" s="299"/>
      <c r="N313" s="299"/>
      <c r="O313" s="299"/>
      <c r="P313" s="299"/>
      <c r="Q313" s="299"/>
      <c r="R313" s="18"/>
      <c r="S313" s="4"/>
      <c r="T313" s="942"/>
      <c r="U313" s="942"/>
      <c r="V313" s="942"/>
      <c r="W313" s="942"/>
      <c r="X313" s="942"/>
      <c r="Y313" s="942"/>
      <c r="Z313" s="942"/>
      <c r="AA313" s="942"/>
      <c r="AB313" s="942"/>
      <c r="AC313" s="942"/>
      <c r="AD313" s="942"/>
      <c r="AE313" s="942"/>
      <c r="AF313" s="942"/>
      <c r="AG313" s="942"/>
      <c r="AH313" s="942"/>
      <c r="AI313" s="942"/>
      <c r="AJ313" s="942"/>
      <c r="AK313" s="942"/>
      <c r="AL313" s="942"/>
      <c r="AM313" s="942"/>
      <c r="AN313" s="942"/>
      <c r="AO313" s="942"/>
      <c r="AP313" s="942"/>
      <c r="AQ313" s="942"/>
      <c r="AR313" s="942"/>
      <c r="AS313" s="942"/>
      <c r="AT313" s="942"/>
      <c r="AU313" s="942"/>
      <c r="AV313" s="942"/>
      <c r="AW313" s="942"/>
    </row>
    <row r="314" spans="1:49" ht="15" hidden="1" customHeight="1" x14ac:dyDescent="0.15">
      <c r="A314" s="4"/>
      <c r="B314" s="44"/>
      <c r="C314" s="44"/>
      <c r="D314" s="298"/>
      <c r="E314" s="429">
        <f t="shared" si="137"/>
        <v>0</v>
      </c>
      <c r="F314" s="299"/>
      <c r="G314" s="299">
        <f t="shared" ref="G314:Q314" si="138">+F314</f>
        <v>0</v>
      </c>
      <c r="H314" s="299">
        <f t="shared" si="138"/>
        <v>0</v>
      </c>
      <c r="I314" s="299">
        <f t="shared" si="138"/>
        <v>0</v>
      </c>
      <c r="J314" s="299">
        <f t="shared" si="138"/>
        <v>0</v>
      </c>
      <c r="K314" s="299">
        <f t="shared" si="138"/>
        <v>0</v>
      </c>
      <c r="L314" s="299">
        <f t="shared" si="138"/>
        <v>0</v>
      </c>
      <c r="M314" s="299">
        <f t="shared" si="138"/>
        <v>0</v>
      </c>
      <c r="N314" s="299">
        <f t="shared" si="138"/>
        <v>0</v>
      </c>
      <c r="O314" s="299">
        <f t="shared" si="138"/>
        <v>0</v>
      </c>
      <c r="P314" s="299">
        <f t="shared" si="138"/>
        <v>0</v>
      </c>
      <c r="Q314" s="299">
        <f t="shared" si="138"/>
        <v>0</v>
      </c>
      <c r="R314" s="18"/>
      <c r="S314" s="4"/>
      <c r="T314" s="942"/>
      <c r="U314" s="942"/>
      <c r="V314" s="942"/>
      <c r="W314" s="942"/>
      <c r="X314" s="942"/>
      <c r="Y314" s="942"/>
      <c r="Z314" s="942"/>
      <c r="AA314" s="942"/>
      <c r="AB314" s="942"/>
      <c r="AC314" s="942"/>
      <c r="AD314" s="942"/>
      <c r="AE314" s="942"/>
      <c r="AF314" s="942"/>
      <c r="AG314" s="942"/>
      <c r="AH314" s="942"/>
      <c r="AI314" s="942"/>
      <c r="AJ314" s="942"/>
      <c r="AK314" s="942"/>
      <c r="AL314" s="942"/>
      <c r="AM314" s="942"/>
      <c r="AN314" s="942"/>
      <c r="AO314" s="942"/>
      <c r="AP314" s="942"/>
      <c r="AQ314" s="942"/>
      <c r="AR314" s="942"/>
      <c r="AS314" s="942"/>
      <c r="AT314" s="942"/>
      <c r="AU314" s="942"/>
      <c r="AV314" s="942"/>
      <c r="AW314" s="942"/>
    </row>
    <row r="315" spans="1:49" ht="15" hidden="1" customHeight="1" x14ac:dyDescent="0.15">
      <c r="A315" s="4"/>
      <c r="B315" s="44"/>
      <c r="C315" s="44"/>
      <c r="D315" s="298"/>
      <c r="E315" s="429">
        <f t="shared" si="137"/>
        <v>0</v>
      </c>
      <c r="F315" s="299"/>
      <c r="G315" s="299">
        <f t="shared" ref="G315:Q315" si="139">+F315</f>
        <v>0</v>
      </c>
      <c r="H315" s="299">
        <f t="shared" si="139"/>
        <v>0</v>
      </c>
      <c r="I315" s="299">
        <f t="shared" si="139"/>
        <v>0</v>
      </c>
      <c r="J315" s="299">
        <f t="shared" si="139"/>
        <v>0</v>
      </c>
      <c r="K315" s="299">
        <f t="shared" si="139"/>
        <v>0</v>
      </c>
      <c r="L315" s="299">
        <f t="shared" si="139"/>
        <v>0</v>
      </c>
      <c r="M315" s="299">
        <f t="shared" si="139"/>
        <v>0</v>
      </c>
      <c r="N315" s="299">
        <f t="shared" si="139"/>
        <v>0</v>
      </c>
      <c r="O315" s="299">
        <f t="shared" si="139"/>
        <v>0</v>
      </c>
      <c r="P315" s="299">
        <f t="shared" si="139"/>
        <v>0</v>
      </c>
      <c r="Q315" s="299">
        <f t="shared" si="139"/>
        <v>0</v>
      </c>
      <c r="R315" s="18"/>
      <c r="S315" s="4"/>
      <c r="T315" s="942"/>
      <c r="U315" s="942"/>
      <c r="V315" s="942"/>
      <c r="W315" s="942"/>
      <c r="X315" s="942"/>
      <c r="Y315" s="942"/>
      <c r="Z315" s="942"/>
      <c r="AA315" s="942"/>
      <c r="AB315" s="942"/>
      <c r="AC315" s="942"/>
      <c r="AD315" s="942"/>
      <c r="AE315" s="942"/>
      <c r="AF315" s="942"/>
      <c r="AG315" s="942"/>
      <c r="AH315" s="942"/>
      <c r="AI315" s="942"/>
      <c r="AJ315" s="942"/>
      <c r="AK315" s="942"/>
      <c r="AL315" s="942"/>
      <c r="AM315" s="942"/>
      <c r="AN315" s="942"/>
      <c r="AO315" s="942"/>
      <c r="AP315" s="942"/>
      <c r="AQ315" s="942"/>
      <c r="AR315" s="942"/>
      <c r="AS315" s="942"/>
      <c r="AT315" s="942"/>
      <c r="AU315" s="942"/>
      <c r="AV315" s="942"/>
      <c r="AW315" s="942"/>
    </row>
    <row r="316" spans="1:49" ht="15" hidden="1" customHeight="1" x14ac:dyDescent="0.15">
      <c r="A316" s="4"/>
      <c r="B316" s="44"/>
      <c r="C316" s="44"/>
      <c r="D316" s="298"/>
      <c r="E316" s="429">
        <f t="shared" si="137"/>
        <v>0</v>
      </c>
      <c r="F316" s="299"/>
      <c r="G316" s="299">
        <f t="shared" ref="G316:P316" si="140">+F316</f>
        <v>0</v>
      </c>
      <c r="H316" s="299">
        <f t="shared" si="140"/>
        <v>0</v>
      </c>
      <c r="I316" s="299">
        <f t="shared" si="140"/>
        <v>0</v>
      </c>
      <c r="J316" s="299">
        <f t="shared" si="140"/>
        <v>0</v>
      </c>
      <c r="K316" s="299">
        <f t="shared" si="140"/>
        <v>0</v>
      </c>
      <c r="L316" s="299">
        <f t="shared" si="140"/>
        <v>0</v>
      </c>
      <c r="M316" s="299">
        <f t="shared" si="140"/>
        <v>0</v>
      </c>
      <c r="N316" s="299">
        <f t="shared" si="140"/>
        <v>0</v>
      </c>
      <c r="O316" s="299">
        <f t="shared" si="140"/>
        <v>0</v>
      </c>
      <c r="P316" s="299">
        <f t="shared" si="140"/>
        <v>0</v>
      </c>
      <c r="Q316" s="299"/>
      <c r="R316" s="18"/>
      <c r="S316" s="4"/>
      <c r="T316" s="942"/>
      <c r="U316" s="942"/>
      <c r="V316" s="942"/>
      <c r="W316" s="942"/>
      <c r="X316" s="942"/>
      <c r="Y316" s="942"/>
      <c r="Z316" s="942"/>
      <c r="AA316" s="942"/>
      <c r="AB316" s="942"/>
      <c r="AC316" s="942"/>
      <c r="AD316" s="942"/>
      <c r="AE316" s="942"/>
      <c r="AF316" s="942"/>
      <c r="AG316" s="942"/>
      <c r="AH316" s="942"/>
      <c r="AI316" s="942"/>
      <c r="AJ316" s="942"/>
      <c r="AK316" s="942"/>
      <c r="AL316" s="942"/>
      <c r="AM316" s="942"/>
      <c r="AN316" s="942"/>
      <c r="AO316" s="942"/>
      <c r="AP316" s="942"/>
      <c r="AQ316" s="942"/>
      <c r="AR316" s="942"/>
      <c r="AS316" s="942"/>
      <c r="AT316" s="942"/>
      <c r="AU316" s="942"/>
      <c r="AV316" s="942"/>
      <c r="AW316" s="942"/>
    </row>
    <row r="317" spans="1:49" ht="15" customHeight="1" x14ac:dyDescent="0.15">
      <c r="A317" s="4"/>
      <c r="B317" s="44"/>
      <c r="C317" s="44"/>
      <c r="D317" s="83" t="s">
        <v>1777</v>
      </c>
      <c r="E317" s="429">
        <f t="shared" ref="E317:Q317" si="141">SUM(E318:E323)</f>
        <v>0</v>
      </c>
      <c r="F317" s="82">
        <f t="shared" si="141"/>
        <v>0</v>
      </c>
      <c r="G317" s="82">
        <f t="shared" si="141"/>
        <v>0</v>
      </c>
      <c r="H317" s="82">
        <f t="shared" si="141"/>
        <v>0</v>
      </c>
      <c r="I317" s="82">
        <f t="shared" si="141"/>
        <v>0</v>
      </c>
      <c r="J317" s="82">
        <f t="shared" si="141"/>
        <v>0</v>
      </c>
      <c r="K317" s="82">
        <f t="shared" si="141"/>
        <v>0</v>
      </c>
      <c r="L317" s="82">
        <f t="shared" si="141"/>
        <v>0</v>
      </c>
      <c r="M317" s="82">
        <f t="shared" si="141"/>
        <v>0</v>
      </c>
      <c r="N317" s="82">
        <f t="shared" si="141"/>
        <v>0</v>
      </c>
      <c r="O317" s="82">
        <f t="shared" si="141"/>
        <v>0</v>
      </c>
      <c r="P317" s="82">
        <f t="shared" si="141"/>
        <v>0</v>
      </c>
      <c r="Q317" s="82">
        <f t="shared" si="141"/>
        <v>0</v>
      </c>
      <c r="R317" s="18"/>
      <c r="S317" s="4"/>
      <c r="T317" s="942"/>
      <c r="U317" s="942"/>
      <c r="V317" s="942"/>
      <c r="W317" s="942"/>
      <c r="X317" s="942"/>
      <c r="Y317" s="942"/>
      <c r="Z317" s="942"/>
      <c r="AA317" s="942"/>
      <c r="AB317" s="942"/>
      <c r="AC317" s="942"/>
      <c r="AD317" s="942"/>
      <c r="AE317" s="942"/>
      <c r="AF317" s="942"/>
      <c r="AG317" s="942"/>
      <c r="AH317" s="942"/>
      <c r="AI317" s="942"/>
      <c r="AJ317" s="942"/>
      <c r="AK317" s="942"/>
      <c r="AL317" s="942"/>
      <c r="AM317" s="942"/>
      <c r="AN317" s="942"/>
      <c r="AO317" s="942"/>
      <c r="AP317" s="942"/>
      <c r="AQ317" s="942"/>
      <c r="AR317" s="942"/>
      <c r="AS317" s="942"/>
      <c r="AT317" s="942"/>
      <c r="AU317" s="942"/>
      <c r="AV317" s="942"/>
      <c r="AW317" s="942"/>
    </row>
    <row r="318" spans="1:49" ht="15" customHeight="1" x14ac:dyDescent="0.15">
      <c r="A318" s="4"/>
      <c r="B318" s="44"/>
      <c r="C318" s="44"/>
      <c r="D318" s="298" t="s">
        <v>247</v>
      </c>
      <c r="E318" s="429">
        <f t="shared" ref="E318:E323" si="142">SUM(F318:Q318)</f>
        <v>0</v>
      </c>
      <c r="F318" s="299"/>
      <c r="G318" s="299"/>
      <c r="H318" s="299"/>
      <c r="I318" s="299"/>
      <c r="J318" s="299"/>
      <c r="K318" s="299"/>
      <c r="L318" s="299"/>
      <c r="M318" s="299"/>
      <c r="N318" s="299"/>
      <c r="O318" s="299"/>
      <c r="P318" s="299"/>
      <c r="Q318" s="299"/>
      <c r="R318" s="18"/>
      <c r="S318" s="4"/>
      <c r="T318" s="942"/>
      <c r="U318" s="942"/>
      <c r="V318" s="942"/>
      <c r="W318" s="942"/>
      <c r="X318" s="942"/>
      <c r="Y318" s="942"/>
      <c r="Z318" s="942"/>
      <c r="AA318" s="942"/>
      <c r="AB318" s="942"/>
      <c r="AC318" s="942"/>
      <c r="AD318" s="942"/>
      <c r="AE318" s="942"/>
      <c r="AF318" s="942"/>
      <c r="AG318" s="942"/>
      <c r="AH318" s="942"/>
      <c r="AI318" s="942"/>
      <c r="AJ318" s="942"/>
      <c r="AK318" s="942"/>
      <c r="AL318" s="942"/>
      <c r="AM318" s="942"/>
      <c r="AN318" s="942"/>
      <c r="AO318" s="942"/>
      <c r="AP318" s="942"/>
      <c r="AQ318" s="942"/>
      <c r="AR318" s="942"/>
      <c r="AS318" s="942"/>
      <c r="AT318" s="942"/>
      <c r="AU318" s="942"/>
      <c r="AV318" s="942"/>
      <c r="AW318" s="942"/>
    </row>
    <row r="319" spans="1:49" ht="15" customHeight="1" x14ac:dyDescent="0.15">
      <c r="A319" s="4"/>
      <c r="B319" s="44"/>
      <c r="C319" s="44"/>
      <c r="D319" s="298" t="s">
        <v>1394</v>
      </c>
      <c r="E319" s="429">
        <f t="shared" si="142"/>
        <v>0</v>
      </c>
      <c r="F319" s="299"/>
      <c r="G319" s="299"/>
      <c r="H319" s="299"/>
      <c r="I319" s="299"/>
      <c r="J319" s="299"/>
      <c r="K319" s="299"/>
      <c r="L319" s="299"/>
      <c r="M319" s="299"/>
      <c r="N319" s="299"/>
      <c r="O319" s="299"/>
      <c r="P319" s="299"/>
      <c r="Q319" s="299"/>
      <c r="R319" s="18"/>
      <c r="S319" s="4"/>
      <c r="T319" s="942"/>
      <c r="U319" s="942"/>
      <c r="V319" s="942"/>
      <c r="W319" s="942"/>
      <c r="X319" s="942"/>
      <c r="Y319" s="942"/>
      <c r="Z319" s="942"/>
      <c r="AA319" s="942"/>
      <c r="AB319" s="942"/>
      <c r="AC319" s="942"/>
      <c r="AD319" s="942"/>
      <c r="AE319" s="942"/>
      <c r="AF319" s="942"/>
      <c r="AG319" s="942"/>
      <c r="AH319" s="942"/>
      <c r="AI319" s="942"/>
      <c r="AJ319" s="942"/>
      <c r="AK319" s="942"/>
      <c r="AL319" s="942"/>
      <c r="AM319" s="942"/>
      <c r="AN319" s="942"/>
      <c r="AO319" s="942"/>
      <c r="AP319" s="942"/>
      <c r="AQ319" s="942"/>
      <c r="AR319" s="942"/>
      <c r="AS319" s="942"/>
      <c r="AT319" s="942"/>
      <c r="AU319" s="942"/>
      <c r="AV319" s="942"/>
      <c r="AW319" s="942"/>
    </row>
    <row r="320" spans="1:49" ht="15" customHeight="1" x14ac:dyDescent="0.15">
      <c r="A320" s="4"/>
      <c r="B320" s="44"/>
      <c r="C320" s="44"/>
      <c r="D320" s="298"/>
      <c r="E320" s="429">
        <f t="shared" si="142"/>
        <v>0</v>
      </c>
      <c r="F320" s="299"/>
      <c r="G320" s="299"/>
      <c r="H320" s="299"/>
      <c r="I320" s="299"/>
      <c r="J320" s="299"/>
      <c r="K320" s="299"/>
      <c r="L320" s="299"/>
      <c r="M320" s="299"/>
      <c r="N320" s="299"/>
      <c r="O320" s="299"/>
      <c r="P320" s="299"/>
      <c r="Q320" s="299"/>
      <c r="R320" s="18"/>
      <c r="S320" s="4"/>
      <c r="T320" s="942"/>
      <c r="U320" s="942"/>
      <c r="V320" s="942"/>
      <c r="W320" s="942"/>
      <c r="X320" s="942"/>
      <c r="Y320" s="942"/>
      <c r="Z320" s="942"/>
      <c r="AA320" s="942"/>
      <c r="AB320" s="942"/>
      <c r="AC320" s="942"/>
      <c r="AD320" s="942"/>
      <c r="AE320" s="942"/>
      <c r="AF320" s="942"/>
      <c r="AG320" s="942"/>
      <c r="AH320" s="942"/>
      <c r="AI320" s="942"/>
      <c r="AJ320" s="942"/>
      <c r="AK320" s="942"/>
      <c r="AL320" s="942"/>
      <c r="AM320" s="942"/>
      <c r="AN320" s="942"/>
      <c r="AO320" s="942"/>
      <c r="AP320" s="942"/>
      <c r="AQ320" s="942"/>
      <c r="AR320" s="942"/>
      <c r="AS320" s="942"/>
      <c r="AT320" s="942"/>
      <c r="AU320" s="942"/>
      <c r="AV320" s="942"/>
      <c r="AW320" s="942"/>
    </row>
    <row r="321" spans="1:49" ht="15" hidden="1" customHeight="1" x14ac:dyDescent="0.15">
      <c r="A321" s="4"/>
      <c r="B321" s="44"/>
      <c r="C321" s="44"/>
      <c r="D321" s="298"/>
      <c r="E321" s="429">
        <f t="shared" si="142"/>
        <v>0</v>
      </c>
      <c r="F321" s="299"/>
      <c r="G321" s="299">
        <f t="shared" ref="G321:Q321" si="143">+F321</f>
        <v>0</v>
      </c>
      <c r="H321" s="299">
        <f t="shared" si="143"/>
        <v>0</v>
      </c>
      <c r="I321" s="299">
        <f t="shared" si="143"/>
        <v>0</v>
      </c>
      <c r="J321" s="299">
        <f t="shared" si="143"/>
        <v>0</v>
      </c>
      <c r="K321" s="299">
        <f t="shared" si="143"/>
        <v>0</v>
      </c>
      <c r="L321" s="299">
        <f t="shared" si="143"/>
        <v>0</v>
      </c>
      <c r="M321" s="299">
        <f t="shared" si="143"/>
        <v>0</v>
      </c>
      <c r="N321" s="299">
        <f t="shared" si="143"/>
        <v>0</v>
      </c>
      <c r="O321" s="299">
        <f t="shared" si="143"/>
        <v>0</v>
      </c>
      <c r="P321" s="299">
        <f t="shared" si="143"/>
        <v>0</v>
      </c>
      <c r="Q321" s="299">
        <f t="shared" si="143"/>
        <v>0</v>
      </c>
      <c r="R321" s="18"/>
      <c r="S321" s="4"/>
      <c r="T321" s="942"/>
      <c r="U321" s="942"/>
      <c r="V321" s="942"/>
      <c r="W321" s="942"/>
      <c r="X321" s="942"/>
      <c r="Y321" s="942"/>
      <c r="Z321" s="942"/>
      <c r="AA321" s="942"/>
      <c r="AB321" s="942"/>
      <c r="AC321" s="942"/>
      <c r="AD321" s="942"/>
      <c r="AE321" s="942"/>
      <c r="AF321" s="942"/>
      <c r="AG321" s="942"/>
      <c r="AH321" s="942"/>
      <c r="AI321" s="942"/>
      <c r="AJ321" s="942"/>
      <c r="AK321" s="942"/>
      <c r="AL321" s="942"/>
      <c r="AM321" s="942"/>
      <c r="AN321" s="942"/>
      <c r="AO321" s="942"/>
      <c r="AP321" s="942"/>
      <c r="AQ321" s="942"/>
      <c r="AR321" s="942"/>
      <c r="AS321" s="942"/>
      <c r="AT321" s="942"/>
      <c r="AU321" s="942"/>
      <c r="AV321" s="942"/>
      <c r="AW321" s="942"/>
    </row>
    <row r="322" spans="1:49" ht="15" hidden="1" customHeight="1" x14ac:dyDescent="0.15">
      <c r="A322" s="4"/>
      <c r="B322" s="44"/>
      <c r="C322" s="44"/>
      <c r="D322" s="298"/>
      <c r="E322" s="429">
        <f t="shared" si="142"/>
        <v>0</v>
      </c>
      <c r="F322" s="299"/>
      <c r="G322" s="299">
        <f t="shared" ref="G322:Q322" si="144">+F322</f>
        <v>0</v>
      </c>
      <c r="H322" s="299">
        <f t="shared" si="144"/>
        <v>0</v>
      </c>
      <c r="I322" s="299">
        <f t="shared" si="144"/>
        <v>0</v>
      </c>
      <c r="J322" s="299">
        <f t="shared" si="144"/>
        <v>0</v>
      </c>
      <c r="K322" s="299">
        <f t="shared" si="144"/>
        <v>0</v>
      </c>
      <c r="L322" s="299">
        <f t="shared" si="144"/>
        <v>0</v>
      </c>
      <c r="M322" s="299">
        <f t="shared" si="144"/>
        <v>0</v>
      </c>
      <c r="N322" s="299">
        <f t="shared" si="144"/>
        <v>0</v>
      </c>
      <c r="O322" s="299">
        <f t="shared" si="144"/>
        <v>0</v>
      </c>
      <c r="P322" s="299">
        <f t="shared" si="144"/>
        <v>0</v>
      </c>
      <c r="Q322" s="299">
        <f t="shared" si="144"/>
        <v>0</v>
      </c>
      <c r="R322" s="18"/>
      <c r="S322" s="4"/>
      <c r="T322" s="942"/>
      <c r="U322" s="942"/>
      <c r="V322" s="942"/>
      <c r="W322" s="942"/>
      <c r="X322" s="942"/>
      <c r="Y322" s="942"/>
      <c r="Z322" s="942"/>
      <c r="AA322" s="942"/>
      <c r="AB322" s="942"/>
      <c r="AC322" s="942"/>
      <c r="AD322" s="942"/>
      <c r="AE322" s="942"/>
      <c r="AF322" s="942"/>
      <c r="AG322" s="942"/>
      <c r="AH322" s="942"/>
      <c r="AI322" s="942"/>
      <c r="AJ322" s="942"/>
      <c r="AK322" s="942"/>
      <c r="AL322" s="942"/>
      <c r="AM322" s="942"/>
      <c r="AN322" s="942"/>
      <c r="AO322" s="942"/>
      <c r="AP322" s="942"/>
      <c r="AQ322" s="942"/>
      <c r="AR322" s="942"/>
      <c r="AS322" s="942"/>
      <c r="AT322" s="942"/>
      <c r="AU322" s="942"/>
      <c r="AV322" s="942"/>
      <c r="AW322" s="942"/>
    </row>
    <row r="323" spans="1:49" ht="15" hidden="1" customHeight="1" x14ac:dyDescent="0.15">
      <c r="A323" s="4"/>
      <c r="B323" s="44"/>
      <c r="C323" s="44"/>
      <c r="D323" s="298"/>
      <c r="E323" s="429">
        <f t="shared" si="142"/>
        <v>0</v>
      </c>
      <c r="F323" s="299"/>
      <c r="G323" s="299">
        <f t="shared" ref="G323:P323" si="145">+F323</f>
        <v>0</v>
      </c>
      <c r="H323" s="299">
        <f t="shared" si="145"/>
        <v>0</v>
      </c>
      <c r="I323" s="299">
        <f t="shared" si="145"/>
        <v>0</v>
      </c>
      <c r="J323" s="299">
        <f t="shared" si="145"/>
        <v>0</v>
      </c>
      <c r="K323" s="299">
        <f t="shared" si="145"/>
        <v>0</v>
      </c>
      <c r="L323" s="299">
        <f t="shared" si="145"/>
        <v>0</v>
      </c>
      <c r="M323" s="299">
        <f t="shared" si="145"/>
        <v>0</v>
      </c>
      <c r="N323" s="299">
        <f t="shared" si="145"/>
        <v>0</v>
      </c>
      <c r="O323" s="299">
        <f t="shared" si="145"/>
        <v>0</v>
      </c>
      <c r="P323" s="299">
        <f t="shared" si="145"/>
        <v>0</v>
      </c>
      <c r="Q323" s="299"/>
      <c r="R323" s="18"/>
      <c r="S323" s="4"/>
      <c r="T323" s="942"/>
      <c r="U323" s="942"/>
      <c r="V323" s="942"/>
      <c r="W323" s="942"/>
      <c r="X323" s="942"/>
      <c r="Y323" s="942"/>
      <c r="Z323" s="942"/>
      <c r="AA323" s="942"/>
      <c r="AB323" s="942"/>
      <c r="AC323" s="942"/>
      <c r="AD323" s="942"/>
      <c r="AE323" s="942"/>
      <c r="AF323" s="942"/>
      <c r="AG323" s="942"/>
      <c r="AH323" s="942"/>
      <c r="AI323" s="942"/>
      <c r="AJ323" s="942"/>
      <c r="AK323" s="942"/>
      <c r="AL323" s="942"/>
      <c r="AM323" s="942"/>
      <c r="AN323" s="942"/>
      <c r="AO323" s="942"/>
      <c r="AP323" s="942"/>
      <c r="AQ323" s="942"/>
      <c r="AR323" s="942"/>
      <c r="AS323" s="942"/>
      <c r="AT323" s="942"/>
      <c r="AU323" s="942"/>
      <c r="AV323" s="942"/>
      <c r="AW323" s="942"/>
    </row>
    <row r="324" spans="1:49" ht="15" customHeight="1" x14ac:dyDescent="0.15">
      <c r="A324" s="4"/>
      <c r="B324" s="44"/>
      <c r="C324" s="44"/>
      <c r="D324" s="83" t="s">
        <v>1771</v>
      </c>
      <c r="E324" s="429">
        <f t="shared" ref="E324:Q324" si="146">SUM(E325:E330)</f>
        <v>0</v>
      </c>
      <c r="F324" s="82">
        <f t="shared" si="146"/>
        <v>0</v>
      </c>
      <c r="G324" s="82">
        <f t="shared" si="146"/>
        <v>0</v>
      </c>
      <c r="H324" s="82">
        <f t="shared" si="146"/>
        <v>0</v>
      </c>
      <c r="I324" s="82">
        <f t="shared" si="146"/>
        <v>0</v>
      </c>
      <c r="J324" s="82">
        <f t="shared" si="146"/>
        <v>0</v>
      </c>
      <c r="K324" s="82">
        <f t="shared" si="146"/>
        <v>0</v>
      </c>
      <c r="L324" s="82">
        <f t="shared" si="146"/>
        <v>0</v>
      </c>
      <c r="M324" s="82">
        <f t="shared" si="146"/>
        <v>0</v>
      </c>
      <c r="N324" s="82">
        <f t="shared" si="146"/>
        <v>0</v>
      </c>
      <c r="O324" s="82">
        <f t="shared" si="146"/>
        <v>0</v>
      </c>
      <c r="P324" s="82">
        <f t="shared" si="146"/>
        <v>0</v>
      </c>
      <c r="Q324" s="82">
        <f t="shared" si="146"/>
        <v>0</v>
      </c>
      <c r="R324" s="18"/>
      <c r="S324" s="4"/>
      <c r="T324" s="942"/>
      <c r="U324" s="942"/>
      <c r="V324" s="942"/>
      <c r="W324" s="942"/>
      <c r="X324" s="942"/>
      <c r="Y324" s="942"/>
      <c r="Z324" s="942"/>
      <c r="AA324" s="942"/>
      <c r="AB324" s="942"/>
      <c r="AC324" s="942"/>
      <c r="AD324" s="942"/>
      <c r="AE324" s="942"/>
      <c r="AF324" s="942"/>
      <c r="AG324" s="942"/>
      <c r="AH324" s="942"/>
      <c r="AI324" s="942"/>
      <c r="AJ324" s="942"/>
      <c r="AK324" s="942"/>
      <c r="AL324" s="942"/>
      <c r="AM324" s="942"/>
      <c r="AN324" s="942"/>
      <c r="AO324" s="942"/>
      <c r="AP324" s="942"/>
      <c r="AQ324" s="942"/>
      <c r="AR324" s="942"/>
      <c r="AS324" s="942"/>
      <c r="AT324" s="942"/>
      <c r="AU324" s="942"/>
      <c r="AV324" s="942"/>
      <c r="AW324" s="942"/>
    </row>
    <row r="325" spans="1:49" ht="15" customHeight="1" x14ac:dyDescent="0.15">
      <c r="A325" s="4"/>
      <c r="B325" s="44"/>
      <c r="C325" s="44"/>
      <c r="D325" s="298" t="s">
        <v>1396</v>
      </c>
      <c r="E325" s="429">
        <f t="shared" ref="E325:E330" si="147">SUM(F325:Q325)</f>
        <v>0</v>
      </c>
      <c r="F325" s="299"/>
      <c r="G325" s="299"/>
      <c r="H325" s="299"/>
      <c r="I325" s="299"/>
      <c r="J325" s="299"/>
      <c r="K325" s="299"/>
      <c r="L325" s="299"/>
      <c r="M325" s="299"/>
      <c r="N325" s="299"/>
      <c r="O325" s="299"/>
      <c r="P325" s="299"/>
      <c r="Q325" s="299"/>
      <c r="R325" s="18"/>
      <c r="S325" s="4"/>
      <c r="T325" s="942"/>
      <c r="U325" s="942"/>
      <c r="V325" s="942"/>
      <c r="W325" s="942"/>
      <c r="X325" s="942"/>
      <c r="Y325" s="942"/>
      <c r="Z325" s="942"/>
      <c r="AA325" s="942"/>
      <c r="AB325" s="942"/>
      <c r="AC325" s="942"/>
      <c r="AD325" s="942"/>
      <c r="AE325" s="942"/>
      <c r="AF325" s="942"/>
      <c r="AG325" s="942"/>
      <c r="AH325" s="942"/>
      <c r="AI325" s="942"/>
      <c r="AJ325" s="942"/>
      <c r="AK325" s="942"/>
      <c r="AL325" s="942"/>
      <c r="AM325" s="942"/>
      <c r="AN325" s="942"/>
      <c r="AO325" s="942"/>
      <c r="AP325" s="942"/>
      <c r="AQ325" s="942"/>
      <c r="AR325" s="942"/>
      <c r="AS325" s="942"/>
      <c r="AT325" s="942"/>
      <c r="AU325" s="942"/>
      <c r="AV325" s="942"/>
      <c r="AW325" s="942"/>
    </row>
    <row r="326" spans="1:49" ht="15" customHeight="1" x14ac:dyDescent="0.15">
      <c r="A326" s="4"/>
      <c r="B326" s="44"/>
      <c r="C326" s="44"/>
      <c r="D326" s="298"/>
      <c r="E326" s="429">
        <f t="shared" si="147"/>
        <v>0</v>
      </c>
      <c r="F326" s="299"/>
      <c r="G326" s="299"/>
      <c r="H326" s="299"/>
      <c r="I326" s="299"/>
      <c r="J326" s="299"/>
      <c r="K326" s="299"/>
      <c r="L326" s="299"/>
      <c r="M326" s="299"/>
      <c r="N326" s="299"/>
      <c r="O326" s="299"/>
      <c r="P326" s="299"/>
      <c r="Q326" s="299"/>
      <c r="R326" s="18"/>
      <c r="S326" s="4"/>
      <c r="T326" s="942"/>
      <c r="U326" s="942"/>
      <c r="V326" s="942"/>
      <c r="W326" s="942"/>
      <c r="X326" s="942"/>
      <c r="Y326" s="942"/>
      <c r="Z326" s="942"/>
      <c r="AA326" s="942"/>
      <c r="AB326" s="942"/>
      <c r="AC326" s="942"/>
      <c r="AD326" s="942"/>
      <c r="AE326" s="942"/>
      <c r="AF326" s="942"/>
      <c r="AG326" s="942"/>
      <c r="AH326" s="942"/>
      <c r="AI326" s="942"/>
      <c r="AJ326" s="942"/>
      <c r="AK326" s="942"/>
      <c r="AL326" s="942"/>
      <c r="AM326" s="942"/>
      <c r="AN326" s="942"/>
      <c r="AO326" s="942"/>
      <c r="AP326" s="942"/>
      <c r="AQ326" s="942"/>
      <c r="AR326" s="942"/>
      <c r="AS326" s="942"/>
      <c r="AT326" s="942"/>
      <c r="AU326" s="942"/>
      <c r="AV326" s="942"/>
      <c r="AW326" s="942"/>
    </row>
    <row r="327" spans="1:49" ht="15" hidden="1" customHeight="1" x14ac:dyDescent="0.15">
      <c r="A327" s="4"/>
      <c r="B327" s="44"/>
      <c r="C327" s="44"/>
      <c r="D327" s="298"/>
      <c r="E327" s="429">
        <f t="shared" si="147"/>
        <v>0</v>
      </c>
      <c r="F327" s="299"/>
      <c r="G327" s="299">
        <f t="shared" ref="G327:Q327" si="148">+F327</f>
        <v>0</v>
      </c>
      <c r="H327" s="299">
        <f t="shared" si="148"/>
        <v>0</v>
      </c>
      <c r="I327" s="299">
        <f t="shared" si="148"/>
        <v>0</v>
      </c>
      <c r="J327" s="299">
        <f t="shared" si="148"/>
        <v>0</v>
      </c>
      <c r="K327" s="299">
        <f t="shared" si="148"/>
        <v>0</v>
      </c>
      <c r="L327" s="299">
        <f t="shared" si="148"/>
        <v>0</v>
      </c>
      <c r="M327" s="299">
        <f t="shared" si="148"/>
        <v>0</v>
      </c>
      <c r="N327" s="299">
        <f t="shared" si="148"/>
        <v>0</v>
      </c>
      <c r="O327" s="299">
        <f t="shared" si="148"/>
        <v>0</v>
      </c>
      <c r="P327" s="299">
        <f t="shared" si="148"/>
        <v>0</v>
      </c>
      <c r="Q327" s="299">
        <f t="shared" si="148"/>
        <v>0</v>
      </c>
      <c r="R327" s="18"/>
      <c r="S327" s="4"/>
      <c r="T327" s="942"/>
      <c r="U327" s="942"/>
      <c r="V327" s="942"/>
      <c r="W327" s="942"/>
      <c r="X327" s="942"/>
      <c r="Y327" s="942"/>
      <c r="Z327" s="942"/>
      <c r="AA327" s="942"/>
      <c r="AB327" s="942"/>
      <c r="AC327" s="942"/>
      <c r="AD327" s="942"/>
      <c r="AE327" s="942"/>
      <c r="AF327" s="942"/>
      <c r="AG327" s="942"/>
      <c r="AH327" s="942"/>
      <c r="AI327" s="942"/>
      <c r="AJ327" s="942"/>
      <c r="AK327" s="942"/>
      <c r="AL327" s="942"/>
      <c r="AM327" s="942"/>
      <c r="AN327" s="942"/>
      <c r="AO327" s="942"/>
      <c r="AP327" s="942"/>
      <c r="AQ327" s="942"/>
      <c r="AR327" s="942"/>
      <c r="AS327" s="942"/>
      <c r="AT327" s="942"/>
      <c r="AU327" s="942"/>
      <c r="AV327" s="942"/>
      <c r="AW327" s="942"/>
    </row>
    <row r="328" spans="1:49" ht="15" hidden="1" customHeight="1" x14ac:dyDescent="0.15">
      <c r="A328" s="4"/>
      <c r="B328" s="44"/>
      <c r="C328" s="44"/>
      <c r="D328" s="298"/>
      <c r="E328" s="429">
        <f t="shared" si="147"/>
        <v>0</v>
      </c>
      <c r="F328" s="299"/>
      <c r="G328" s="299">
        <f t="shared" ref="G328:Q328" si="149">+F328</f>
        <v>0</v>
      </c>
      <c r="H328" s="299">
        <f t="shared" si="149"/>
        <v>0</v>
      </c>
      <c r="I328" s="299">
        <f t="shared" si="149"/>
        <v>0</v>
      </c>
      <c r="J328" s="299">
        <f t="shared" si="149"/>
        <v>0</v>
      </c>
      <c r="K328" s="299">
        <f t="shared" si="149"/>
        <v>0</v>
      </c>
      <c r="L328" s="299">
        <f t="shared" si="149"/>
        <v>0</v>
      </c>
      <c r="M328" s="299">
        <f t="shared" si="149"/>
        <v>0</v>
      </c>
      <c r="N328" s="299">
        <f t="shared" si="149"/>
        <v>0</v>
      </c>
      <c r="O328" s="299">
        <f t="shared" si="149"/>
        <v>0</v>
      </c>
      <c r="P328" s="299">
        <f t="shared" si="149"/>
        <v>0</v>
      </c>
      <c r="Q328" s="299">
        <f t="shared" si="149"/>
        <v>0</v>
      </c>
      <c r="R328" s="18"/>
      <c r="S328" s="4"/>
      <c r="T328" s="942"/>
      <c r="U328" s="942"/>
      <c r="V328" s="942"/>
      <c r="W328" s="942"/>
      <c r="X328" s="942"/>
      <c r="Y328" s="942"/>
      <c r="Z328" s="942"/>
      <c r="AA328" s="942"/>
      <c r="AB328" s="942"/>
      <c r="AC328" s="942"/>
      <c r="AD328" s="942"/>
      <c r="AE328" s="942"/>
      <c r="AF328" s="942"/>
      <c r="AG328" s="942"/>
      <c r="AH328" s="942"/>
      <c r="AI328" s="942"/>
      <c r="AJ328" s="942"/>
      <c r="AK328" s="942"/>
      <c r="AL328" s="942"/>
      <c r="AM328" s="942"/>
      <c r="AN328" s="942"/>
      <c r="AO328" s="942"/>
      <c r="AP328" s="942"/>
      <c r="AQ328" s="942"/>
      <c r="AR328" s="942"/>
      <c r="AS328" s="942"/>
      <c r="AT328" s="942"/>
      <c r="AU328" s="942"/>
      <c r="AV328" s="942"/>
      <c r="AW328" s="942"/>
    </row>
    <row r="329" spans="1:49" ht="15" hidden="1" customHeight="1" x14ac:dyDescent="0.15">
      <c r="A329" s="4"/>
      <c r="B329" s="44"/>
      <c r="C329" s="44"/>
      <c r="D329" s="298"/>
      <c r="E329" s="429">
        <f t="shared" si="147"/>
        <v>0</v>
      </c>
      <c r="F329" s="299"/>
      <c r="G329" s="299">
        <f t="shared" ref="G329:Q329" si="150">+F329</f>
        <v>0</v>
      </c>
      <c r="H329" s="299">
        <f t="shared" si="150"/>
        <v>0</v>
      </c>
      <c r="I329" s="299">
        <f t="shared" si="150"/>
        <v>0</v>
      </c>
      <c r="J329" s="299">
        <f t="shared" si="150"/>
        <v>0</v>
      </c>
      <c r="K329" s="299">
        <f t="shared" si="150"/>
        <v>0</v>
      </c>
      <c r="L329" s="299">
        <f t="shared" si="150"/>
        <v>0</v>
      </c>
      <c r="M329" s="299">
        <f t="shared" si="150"/>
        <v>0</v>
      </c>
      <c r="N329" s="299">
        <f t="shared" si="150"/>
        <v>0</v>
      </c>
      <c r="O329" s="299">
        <f t="shared" si="150"/>
        <v>0</v>
      </c>
      <c r="P329" s="299">
        <f t="shared" si="150"/>
        <v>0</v>
      </c>
      <c r="Q329" s="299">
        <f t="shared" si="150"/>
        <v>0</v>
      </c>
      <c r="R329" s="18"/>
      <c r="S329" s="4"/>
      <c r="T329" s="942"/>
      <c r="U329" s="942"/>
      <c r="V329" s="942"/>
      <c r="W329" s="942"/>
      <c r="X329" s="942"/>
      <c r="Y329" s="942"/>
      <c r="Z329" s="942"/>
      <c r="AA329" s="942"/>
      <c r="AB329" s="942"/>
      <c r="AC329" s="942"/>
      <c r="AD329" s="942"/>
      <c r="AE329" s="942"/>
      <c r="AF329" s="942"/>
      <c r="AG329" s="942"/>
      <c r="AH329" s="942"/>
      <c r="AI329" s="942"/>
      <c r="AJ329" s="942"/>
      <c r="AK329" s="942"/>
      <c r="AL329" s="942"/>
      <c r="AM329" s="942"/>
      <c r="AN329" s="942"/>
      <c r="AO329" s="942"/>
      <c r="AP329" s="942"/>
      <c r="AQ329" s="942"/>
      <c r="AR329" s="942"/>
      <c r="AS329" s="942"/>
      <c r="AT329" s="942"/>
      <c r="AU329" s="942"/>
      <c r="AV329" s="942"/>
      <c r="AW329" s="942"/>
    </row>
    <row r="330" spans="1:49" ht="15" hidden="1" customHeight="1" x14ac:dyDescent="0.15">
      <c r="A330" s="4"/>
      <c r="B330" s="44"/>
      <c r="C330" s="44"/>
      <c r="D330" s="298"/>
      <c r="E330" s="429">
        <f t="shared" si="147"/>
        <v>0</v>
      </c>
      <c r="F330" s="299"/>
      <c r="G330" s="299">
        <f t="shared" ref="G330:P330" si="151">+F330</f>
        <v>0</v>
      </c>
      <c r="H330" s="299">
        <f t="shared" si="151"/>
        <v>0</v>
      </c>
      <c r="I330" s="299">
        <f t="shared" si="151"/>
        <v>0</v>
      </c>
      <c r="J330" s="299">
        <f t="shared" si="151"/>
        <v>0</v>
      </c>
      <c r="K330" s="299">
        <f t="shared" si="151"/>
        <v>0</v>
      </c>
      <c r="L330" s="299">
        <f t="shared" si="151"/>
        <v>0</v>
      </c>
      <c r="M330" s="299">
        <f t="shared" si="151"/>
        <v>0</v>
      </c>
      <c r="N330" s="299">
        <f t="shared" si="151"/>
        <v>0</v>
      </c>
      <c r="O330" s="299">
        <f t="shared" si="151"/>
        <v>0</v>
      </c>
      <c r="P330" s="299">
        <f t="shared" si="151"/>
        <v>0</v>
      </c>
      <c r="Q330" s="299"/>
      <c r="R330" s="18"/>
      <c r="S330" s="4"/>
      <c r="T330" s="942"/>
      <c r="U330" s="942"/>
      <c r="V330" s="942"/>
      <c r="W330" s="942"/>
      <c r="X330" s="942"/>
      <c r="Y330" s="942"/>
      <c r="Z330" s="942"/>
      <c r="AA330" s="942"/>
      <c r="AB330" s="942"/>
      <c r="AC330" s="942"/>
      <c r="AD330" s="942"/>
      <c r="AE330" s="942"/>
      <c r="AF330" s="942"/>
      <c r="AG330" s="942"/>
      <c r="AH330" s="942"/>
      <c r="AI330" s="942"/>
      <c r="AJ330" s="942"/>
      <c r="AK330" s="942"/>
      <c r="AL330" s="942"/>
      <c r="AM330" s="942"/>
      <c r="AN330" s="942"/>
      <c r="AO330" s="942"/>
      <c r="AP330" s="942"/>
      <c r="AQ330" s="942"/>
      <c r="AR330" s="942"/>
      <c r="AS330" s="942"/>
      <c r="AT330" s="942"/>
      <c r="AU330" s="942"/>
      <c r="AV330" s="942"/>
      <c r="AW330" s="942"/>
    </row>
    <row r="331" spans="1:49" ht="15" customHeight="1" x14ac:dyDescent="0.15">
      <c r="A331" s="4"/>
      <c r="B331" s="44"/>
      <c r="C331" s="44"/>
      <c r="D331" s="83" t="s">
        <v>1778</v>
      </c>
      <c r="E331" s="429">
        <f t="shared" ref="E331:Q331" si="152">SUM(E332:E337)</f>
        <v>1200</v>
      </c>
      <c r="F331" s="82">
        <f t="shared" si="152"/>
        <v>100</v>
      </c>
      <c r="G331" s="82">
        <f t="shared" si="152"/>
        <v>100</v>
      </c>
      <c r="H331" s="82">
        <f t="shared" si="152"/>
        <v>100</v>
      </c>
      <c r="I331" s="82">
        <f t="shared" si="152"/>
        <v>100</v>
      </c>
      <c r="J331" s="82">
        <f t="shared" si="152"/>
        <v>100</v>
      </c>
      <c r="K331" s="82">
        <f t="shared" si="152"/>
        <v>100</v>
      </c>
      <c r="L331" s="82">
        <f t="shared" si="152"/>
        <v>100</v>
      </c>
      <c r="M331" s="82">
        <f t="shared" si="152"/>
        <v>100</v>
      </c>
      <c r="N331" s="82">
        <f t="shared" si="152"/>
        <v>100</v>
      </c>
      <c r="O331" s="82">
        <f t="shared" si="152"/>
        <v>100</v>
      </c>
      <c r="P331" s="82">
        <f t="shared" si="152"/>
        <v>100</v>
      </c>
      <c r="Q331" s="82">
        <f t="shared" si="152"/>
        <v>100</v>
      </c>
      <c r="R331" s="18"/>
      <c r="S331" s="4"/>
      <c r="T331" s="942"/>
      <c r="U331" s="942"/>
      <c r="V331" s="942"/>
      <c r="W331" s="942"/>
      <c r="X331" s="942"/>
      <c r="Y331" s="942"/>
      <c r="Z331" s="942"/>
      <c r="AA331" s="942"/>
      <c r="AB331" s="942"/>
      <c r="AC331" s="942"/>
      <c r="AD331" s="942"/>
      <c r="AE331" s="942"/>
      <c r="AF331" s="942"/>
      <c r="AG331" s="942"/>
      <c r="AH331" s="942"/>
      <c r="AI331" s="942"/>
      <c r="AJ331" s="942"/>
      <c r="AK331" s="942"/>
      <c r="AL331" s="942"/>
      <c r="AM331" s="942"/>
      <c r="AN331" s="942"/>
      <c r="AO331" s="942"/>
      <c r="AP331" s="942"/>
      <c r="AQ331" s="942"/>
      <c r="AR331" s="942"/>
      <c r="AS331" s="942"/>
      <c r="AT331" s="942"/>
      <c r="AU331" s="942"/>
      <c r="AV331" s="942"/>
      <c r="AW331" s="942"/>
    </row>
    <row r="332" spans="1:49" ht="15" customHeight="1" x14ac:dyDescent="0.15">
      <c r="A332" s="4"/>
      <c r="B332" s="44"/>
      <c r="C332" s="44"/>
      <c r="D332" s="298" t="s">
        <v>1403</v>
      </c>
      <c r="E332" s="429">
        <f t="shared" ref="E332:E337" si="153">SUM(F332:Q332)</f>
        <v>0</v>
      </c>
      <c r="F332" s="299"/>
      <c r="G332" s="299"/>
      <c r="H332" s="299"/>
      <c r="I332" s="299"/>
      <c r="J332" s="299"/>
      <c r="K332" s="299"/>
      <c r="L332" s="299"/>
      <c r="M332" s="299"/>
      <c r="N332" s="299"/>
      <c r="O332" s="299"/>
      <c r="P332" s="299"/>
      <c r="Q332" s="299"/>
      <c r="R332" s="18"/>
      <c r="S332" s="4"/>
      <c r="T332" s="942"/>
      <c r="U332" s="942"/>
      <c r="V332" s="942"/>
      <c r="W332" s="942"/>
      <c r="X332" s="942"/>
      <c r="Y332" s="942"/>
      <c r="Z332" s="942"/>
      <c r="AA332" s="942"/>
      <c r="AB332" s="942"/>
      <c r="AC332" s="942"/>
      <c r="AD332" s="942"/>
      <c r="AE332" s="942"/>
      <c r="AF332" s="942"/>
      <c r="AG332" s="942"/>
      <c r="AH332" s="942"/>
      <c r="AI332" s="942"/>
      <c r="AJ332" s="942"/>
      <c r="AK332" s="942"/>
      <c r="AL332" s="942"/>
      <c r="AM332" s="942"/>
      <c r="AN332" s="942"/>
      <c r="AO332" s="942"/>
      <c r="AP332" s="942"/>
      <c r="AQ332" s="942"/>
      <c r="AR332" s="942"/>
      <c r="AS332" s="942"/>
      <c r="AT332" s="942"/>
      <c r="AU332" s="942"/>
      <c r="AV332" s="942"/>
      <c r="AW332" s="942"/>
    </row>
    <row r="333" spans="1:49" ht="15" customHeight="1" x14ac:dyDescent="0.15">
      <c r="A333" s="4"/>
      <c r="B333" s="44"/>
      <c r="C333" s="44"/>
      <c r="D333" s="298" t="s">
        <v>250</v>
      </c>
      <c r="E333" s="429">
        <f t="shared" si="153"/>
        <v>0</v>
      </c>
      <c r="F333" s="299"/>
      <c r="G333" s="299"/>
      <c r="H333" s="299"/>
      <c r="I333" s="299"/>
      <c r="J333" s="299"/>
      <c r="K333" s="299"/>
      <c r="L333" s="299"/>
      <c r="M333" s="299"/>
      <c r="N333" s="299"/>
      <c r="O333" s="299"/>
      <c r="P333" s="299"/>
      <c r="Q333" s="299"/>
      <c r="R333" s="18"/>
      <c r="S333" s="4"/>
      <c r="T333" s="942"/>
      <c r="U333" s="942"/>
      <c r="V333" s="942"/>
      <c r="W333" s="942"/>
      <c r="X333" s="942"/>
      <c r="Y333" s="942"/>
      <c r="Z333" s="942"/>
      <c r="AA333" s="942"/>
      <c r="AB333" s="942"/>
      <c r="AC333" s="942"/>
      <c r="AD333" s="942"/>
      <c r="AE333" s="942"/>
      <c r="AF333" s="942"/>
      <c r="AG333" s="942"/>
      <c r="AH333" s="942"/>
      <c r="AI333" s="942"/>
      <c r="AJ333" s="942"/>
      <c r="AK333" s="942"/>
      <c r="AL333" s="942"/>
      <c r="AM333" s="942"/>
      <c r="AN333" s="942"/>
      <c r="AO333" s="942"/>
      <c r="AP333" s="942"/>
      <c r="AQ333" s="942"/>
      <c r="AR333" s="942"/>
      <c r="AS333" s="942"/>
      <c r="AT333" s="942"/>
      <c r="AU333" s="942"/>
      <c r="AV333" s="942"/>
      <c r="AW333" s="942"/>
    </row>
    <row r="334" spans="1:49" ht="15" customHeight="1" x14ac:dyDescent="0.15">
      <c r="A334" s="4"/>
      <c r="B334" s="44"/>
      <c r="C334" s="44"/>
      <c r="D334" s="298" t="s">
        <v>1729</v>
      </c>
      <c r="E334" s="429">
        <f t="shared" si="153"/>
        <v>1200</v>
      </c>
      <c r="F334" s="299">
        <v>100</v>
      </c>
      <c r="G334" s="299">
        <v>100</v>
      </c>
      <c r="H334" s="299">
        <v>100</v>
      </c>
      <c r="I334" s="299">
        <v>100</v>
      </c>
      <c r="J334" s="299">
        <v>100</v>
      </c>
      <c r="K334" s="299">
        <v>100</v>
      </c>
      <c r="L334" s="299">
        <v>100</v>
      </c>
      <c r="M334" s="299">
        <v>100</v>
      </c>
      <c r="N334" s="299">
        <v>100</v>
      </c>
      <c r="O334" s="299">
        <v>100</v>
      </c>
      <c r="P334" s="299">
        <v>100</v>
      </c>
      <c r="Q334" s="299">
        <v>100</v>
      </c>
      <c r="R334" s="18"/>
      <c r="S334" s="4"/>
      <c r="T334" s="942"/>
      <c r="U334" s="942"/>
      <c r="V334" s="942"/>
      <c r="W334" s="942"/>
      <c r="X334" s="942"/>
      <c r="Y334" s="942"/>
      <c r="Z334" s="942"/>
      <c r="AA334" s="942"/>
      <c r="AB334" s="942"/>
      <c r="AC334" s="942"/>
      <c r="AD334" s="942"/>
      <c r="AE334" s="942"/>
      <c r="AF334" s="942"/>
      <c r="AG334" s="942"/>
      <c r="AH334" s="942"/>
      <c r="AI334" s="942"/>
      <c r="AJ334" s="942"/>
      <c r="AK334" s="942"/>
      <c r="AL334" s="942"/>
      <c r="AM334" s="942"/>
      <c r="AN334" s="942"/>
      <c r="AO334" s="942"/>
      <c r="AP334" s="942"/>
      <c r="AQ334" s="942"/>
      <c r="AR334" s="942"/>
      <c r="AS334" s="942"/>
      <c r="AT334" s="942"/>
      <c r="AU334" s="942"/>
      <c r="AV334" s="942"/>
      <c r="AW334" s="942"/>
    </row>
    <row r="335" spans="1:49" ht="15" customHeight="1" x14ac:dyDescent="0.15">
      <c r="A335" s="4"/>
      <c r="B335" s="44"/>
      <c r="C335" s="44"/>
      <c r="D335" s="298"/>
      <c r="E335" s="429">
        <f t="shared" si="153"/>
        <v>0</v>
      </c>
      <c r="F335" s="299"/>
      <c r="G335" s="299">
        <f t="shared" ref="G335:Q335" si="154">+F335</f>
        <v>0</v>
      </c>
      <c r="H335" s="299">
        <f t="shared" si="154"/>
        <v>0</v>
      </c>
      <c r="I335" s="299">
        <f t="shared" si="154"/>
        <v>0</v>
      </c>
      <c r="J335" s="299">
        <f t="shared" si="154"/>
        <v>0</v>
      </c>
      <c r="K335" s="299">
        <f t="shared" si="154"/>
        <v>0</v>
      </c>
      <c r="L335" s="299">
        <f t="shared" si="154"/>
        <v>0</v>
      </c>
      <c r="M335" s="299">
        <f t="shared" si="154"/>
        <v>0</v>
      </c>
      <c r="N335" s="299">
        <f t="shared" si="154"/>
        <v>0</v>
      </c>
      <c r="O335" s="299">
        <f t="shared" si="154"/>
        <v>0</v>
      </c>
      <c r="P335" s="299">
        <f t="shared" si="154"/>
        <v>0</v>
      </c>
      <c r="Q335" s="299">
        <f t="shared" si="154"/>
        <v>0</v>
      </c>
      <c r="R335" s="18"/>
      <c r="S335" s="4"/>
      <c r="T335" s="942"/>
      <c r="U335" s="942"/>
      <c r="V335" s="942"/>
      <c r="W335" s="942"/>
      <c r="X335" s="942"/>
      <c r="Y335" s="942"/>
      <c r="Z335" s="942"/>
      <c r="AA335" s="942"/>
      <c r="AB335" s="942"/>
      <c r="AC335" s="942"/>
      <c r="AD335" s="942"/>
      <c r="AE335" s="942"/>
      <c r="AF335" s="942"/>
      <c r="AG335" s="942"/>
      <c r="AH335" s="942"/>
      <c r="AI335" s="942"/>
      <c r="AJ335" s="942"/>
      <c r="AK335" s="942"/>
      <c r="AL335" s="942"/>
      <c r="AM335" s="942"/>
      <c r="AN335" s="942"/>
      <c r="AO335" s="942"/>
      <c r="AP335" s="942"/>
      <c r="AQ335" s="942"/>
      <c r="AR335" s="942"/>
      <c r="AS335" s="942"/>
      <c r="AT335" s="942"/>
      <c r="AU335" s="942"/>
      <c r="AV335" s="942"/>
      <c r="AW335" s="942"/>
    </row>
    <row r="336" spans="1:49" ht="15" hidden="1" customHeight="1" x14ac:dyDescent="0.15">
      <c r="A336" s="4"/>
      <c r="B336" s="44"/>
      <c r="C336" s="44"/>
      <c r="D336" s="298"/>
      <c r="E336" s="429">
        <f t="shared" si="153"/>
        <v>0</v>
      </c>
      <c r="F336" s="299"/>
      <c r="G336" s="299">
        <f t="shared" ref="G336:Q336" si="155">+F336</f>
        <v>0</v>
      </c>
      <c r="H336" s="299">
        <f t="shared" si="155"/>
        <v>0</v>
      </c>
      <c r="I336" s="299">
        <f t="shared" si="155"/>
        <v>0</v>
      </c>
      <c r="J336" s="299">
        <f t="shared" si="155"/>
        <v>0</v>
      </c>
      <c r="K336" s="299">
        <f t="shared" si="155"/>
        <v>0</v>
      </c>
      <c r="L336" s="299">
        <f t="shared" si="155"/>
        <v>0</v>
      </c>
      <c r="M336" s="299">
        <f t="shared" si="155"/>
        <v>0</v>
      </c>
      <c r="N336" s="299">
        <f t="shared" si="155"/>
        <v>0</v>
      </c>
      <c r="O336" s="299">
        <f t="shared" si="155"/>
        <v>0</v>
      </c>
      <c r="P336" s="299">
        <f t="shared" si="155"/>
        <v>0</v>
      </c>
      <c r="Q336" s="299">
        <f t="shared" si="155"/>
        <v>0</v>
      </c>
      <c r="R336" s="18"/>
      <c r="S336" s="4"/>
      <c r="T336" s="942"/>
      <c r="U336" s="942"/>
      <c r="V336" s="942"/>
      <c r="W336" s="942"/>
      <c r="X336" s="942"/>
      <c r="Y336" s="942"/>
      <c r="Z336" s="942"/>
      <c r="AA336" s="942"/>
      <c r="AB336" s="942"/>
      <c r="AC336" s="942"/>
      <c r="AD336" s="942"/>
      <c r="AE336" s="942"/>
      <c r="AF336" s="942"/>
      <c r="AG336" s="942"/>
      <c r="AH336" s="942"/>
      <c r="AI336" s="942"/>
      <c r="AJ336" s="942"/>
      <c r="AK336" s="942"/>
      <c r="AL336" s="942"/>
      <c r="AM336" s="942"/>
      <c r="AN336" s="942"/>
      <c r="AO336" s="942"/>
      <c r="AP336" s="942"/>
      <c r="AQ336" s="942"/>
      <c r="AR336" s="942"/>
      <c r="AS336" s="942"/>
      <c r="AT336" s="942"/>
      <c r="AU336" s="942"/>
      <c r="AV336" s="942"/>
      <c r="AW336" s="942"/>
    </row>
    <row r="337" spans="1:49" ht="15" hidden="1" customHeight="1" x14ac:dyDescent="0.15">
      <c r="A337" s="4"/>
      <c r="B337" s="44"/>
      <c r="C337" s="44"/>
      <c r="D337" s="298"/>
      <c r="E337" s="429">
        <f t="shared" si="153"/>
        <v>0</v>
      </c>
      <c r="F337" s="299"/>
      <c r="G337" s="299">
        <f t="shared" ref="G337:P337" si="156">+F337</f>
        <v>0</v>
      </c>
      <c r="H337" s="299">
        <f t="shared" si="156"/>
        <v>0</v>
      </c>
      <c r="I337" s="299">
        <f t="shared" si="156"/>
        <v>0</v>
      </c>
      <c r="J337" s="299">
        <f t="shared" si="156"/>
        <v>0</v>
      </c>
      <c r="K337" s="299">
        <f t="shared" si="156"/>
        <v>0</v>
      </c>
      <c r="L337" s="299">
        <f t="shared" si="156"/>
        <v>0</v>
      </c>
      <c r="M337" s="299">
        <f t="shared" si="156"/>
        <v>0</v>
      </c>
      <c r="N337" s="299">
        <f t="shared" si="156"/>
        <v>0</v>
      </c>
      <c r="O337" s="299">
        <f t="shared" si="156"/>
        <v>0</v>
      </c>
      <c r="P337" s="299">
        <f t="shared" si="156"/>
        <v>0</v>
      </c>
      <c r="Q337" s="299"/>
      <c r="R337" s="18"/>
      <c r="S337" s="4"/>
      <c r="T337" s="942"/>
      <c r="U337" s="942"/>
      <c r="V337" s="942"/>
      <c r="W337" s="942"/>
      <c r="X337" s="942"/>
      <c r="Y337" s="942"/>
      <c r="Z337" s="942"/>
      <c r="AA337" s="942"/>
      <c r="AB337" s="942"/>
      <c r="AC337" s="942"/>
      <c r="AD337" s="942"/>
      <c r="AE337" s="942"/>
      <c r="AF337" s="942"/>
      <c r="AG337" s="942"/>
      <c r="AH337" s="942"/>
      <c r="AI337" s="942"/>
      <c r="AJ337" s="942"/>
      <c r="AK337" s="942"/>
      <c r="AL337" s="942"/>
      <c r="AM337" s="942"/>
      <c r="AN337" s="942"/>
      <c r="AO337" s="942"/>
      <c r="AP337" s="942"/>
      <c r="AQ337" s="942"/>
      <c r="AR337" s="942"/>
      <c r="AS337" s="942"/>
      <c r="AT337" s="942"/>
      <c r="AU337" s="942"/>
      <c r="AV337" s="942"/>
      <c r="AW337" s="942"/>
    </row>
    <row r="338" spans="1:49" ht="15" customHeight="1" x14ac:dyDescent="0.15">
      <c r="A338" s="4"/>
      <c r="B338" s="44"/>
      <c r="C338" s="44"/>
      <c r="D338" s="83" t="s">
        <v>1773</v>
      </c>
      <c r="E338" s="429">
        <f t="shared" ref="E338:Q338" si="157">SUM(E339:E344)</f>
        <v>1440</v>
      </c>
      <c r="F338" s="82">
        <f t="shared" si="157"/>
        <v>120</v>
      </c>
      <c r="G338" s="82">
        <f t="shared" si="157"/>
        <v>120</v>
      </c>
      <c r="H338" s="82">
        <f t="shared" si="157"/>
        <v>120</v>
      </c>
      <c r="I338" s="82">
        <f t="shared" si="157"/>
        <v>120</v>
      </c>
      <c r="J338" s="82">
        <f t="shared" si="157"/>
        <v>120</v>
      </c>
      <c r="K338" s="82">
        <f t="shared" si="157"/>
        <v>120</v>
      </c>
      <c r="L338" s="82">
        <f t="shared" si="157"/>
        <v>120</v>
      </c>
      <c r="M338" s="82">
        <f t="shared" si="157"/>
        <v>120</v>
      </c>
      <c r="N338" s="82">
        <f t="shared" si="157"/>
        <v>120</v>
      </c>
      <c r="O338" s="82">
        <f t="shared" si="157"/>
        <v>120</v>
      </c>
      <c r="P338" s="82">
        <f t="shared" si="157"/>
        <v>120</v>
      </c>
      <c r="Q338" s="82">
        <f t="shared" si="157"/>
        <v>120</v>
      </c>
      <c r="R338" s="18"/>
      <c r="S338" s="4"/>
      <c r="T338" s="942"/>
      <c r="U338" s="942"/>
      <c r="V338" s="942"/>
      <c r="W338" s="942"/>
      <c r="X338" s="942"/>
      <c r="Y338" s="942"/>
      <c r="Z338" s="942"/>
      <c r="AA338" s="942"/>
      <c r="AB338" s="942"/>
      <c r="AC338" s="942"/>
      <c r="AD338" s="942"/>
      <c r="AE338" s="942"/>
      <c r="AF338" s="942"/>
      <c r="AG338" s="942"/>
      <c r="AH338" s="942"/>
      <c r="AI338" s="942"/>
      <c r="AJ338" s="942"/>
      <c r="AK338" s="942"/>
      <c r="AL338" s="942"/>
      <c r="AM338" s="942"/>
      <c r="AN338" s="942"/>
      <c r="AO338" s="942"/>
      <c r="AP338" s="942"/>
      <c r="AQ338" s="942"/>
      <c r="AR338" s="942"/>
      <c r="AS338" s="942"/>
      <c r="AT338" s="942"/>
      <c r="AU338" s="942"/>
      <c r="AV338" s="942"/>
      <c r="AW338" s="942"/>
    </row>
    <row r="339" spans="1:49" ht="15" customHeight="1" x14ac:dyDescent="0.15">
      <c r="A339" s="4"/>
      <c r="B339" s="44"/>
      <c r="C339" s="44"/>
      <c r="D339" s="298" t="s">
        <v>1395</v>
      </c>
      <c r="E339" s="429">
        <f t="shared" ref="E339:E344" si="158">SUM(F339:Q339)</f>
        <v>1440</v>
      </c>
      <c r="F339" s="299">
        <v>120</v>
      </c>
      <c r="G339" s="299">
        <v>120</v>
      </c>
      <c r="H339" s="299">
        <v>120</v>
      </c>
      <c r="I339" s="299">
        <v>120</v>
      </c>
      <c r="J339" s="299">
        <v>120</v>
      </c>
      <c r="K339" s="299">
        <v>120</v>
      </c>
      <c r="L339" s="299">
        <v>120</v>
      </c>
      <c r="M339" s="299">
        <v>120</v>
      </c>
      <c r="N339" s="299">
        <v>120</v>
      </c>
      <c r="O339" s="299">
        <v>120</v>
      </c>
      <c r="P339" s="299">
        <v>120</v>
      </c>
      <c r="Q339" s="299">
        <v>120</v>
      </c>
      <c r="R339" s="18"/>
      <c r="S339" s="4"/>
      <c r="T339" s="942"/>
      <c r="U339" s="942"/>
      <c r="V339" s="942"/>
      <c r="W339" s="942"/>
      <c r="X339" s="942"/>
      <c r="Y339" s="942"/>
      <c r="Z339" s="942"/>
      <c r="AA339" s="942"/>
      <c r="AB339" s="942"/>
      <c r="AC339" s="942"/>
      <c r="AD339" s="942"/>
      <c r="AE339" s="942"/>
      <c r="AF339" s="942"/>
      <c r="AG339" s="942"/>
      <c r="AH339" s="942"/>
      <c r="AI339" s="942"/>
      <c r="AJ339" s="942"/>
      <c r="AK339" s="942"/>
      <c r="AL339" s="942"/>
      <c r="AM339" s="942"/>
      <c r="AN339" s="942"/>
      <c r="AO339" s="942"/>
      <c r="AP339" s="942"/>
      <c r="AQ339" s="942"/>
      <c r="AR339" s="942"/>
      <c r="AS339" s="942"/>
      <c r="AT339" s="942"/>
      <c r="AU339" s="942"/>
      <c r="AV339" s="942"/>
      <c r="AW339" s="942"/>
    </row>
    <row r="340" spans="1:49" ht="15" customHeight="1" x14ac:dyDescent="0.15">
      <c r="A340" s="4"/>
      <c r="B340" s="44"/>
      <c r="C340" s="44"/>
      <c r="D340" s="298"/>
      <c r="E340" s="429">
        <f t="shared" si="158"/>
        <v>0</v>
      </c>
      <c r="F340" s="299"/>
      <c r="G340" s="299"/>
      <c r="H340" s="299"/>
      <c r="I340" s="299"/>
      <c r="J340" s="299"/>
      <c r="K340" s="299"/>
      <c r="L340" s="299"/>
      <c r="M340" s="299"/>
      <c r="N340" s="299"/>
      <c r="O340" s="299"/>
      <c r="P340" s="299"/>
      <c r="Q340" s="299"/>
      <c r="R340" s="18"/>
      <c r="S340" s="4"/>
      <c r="T340" s="942"/>
      <c r="U340" s="942"/>
      <c r="V340" s="942"/>
      <c r="W340" s="942"/>
      <c r="X340" s="942"/>
      <c r="Y340" s="942"/>
      <c r="Z340" s="942"/>
      <c r="AA340" s="942"/>
      <c r="AB340" s="942"/>
      <c r="AC340" s="942"/>
      <c r="AD340" s="942"/>
      <c r="AE340" s="942"/>
      <c r="AF340" s="942"/>
      <c r="AG340" s="942"/>
      <c r="AH340" s="942"/>
      <c r="AI340" s="942"/>
      <c r="AJ340" s="942"/>
      <c r="AK340" s="942"/>
      <c r="AL340" s="942"/>
      <c r="AM340" s="942"/>
      <c r="AN340" s="942"/>
      <c r="AO340" s="942"/>
      <c r="AP340" s="942"/>
      <c r="AQ340" s="942"/>
      <c r="AR340" s="942"/>
      <c r="AS340" s="942"/>
      <c r="AT340" s="942"/>
      <c r="AU340" s="942"/>
      <c r="AV340" s="942"/>
      <c r="AW340" s="942"/>
    </row>
    <row r="341" spans="1:49" ht="15" customHeight="1" x14ac:dyDescent="0.15">
      <c r="A341" s="4"/>
      <c r="B341" s="44"/>
      <c r="C341" s="44"/>
      <c r="D341" s="298"/>
      <c r="E341" s="429">
        <f t="shared" si="158"/>
        <v>0</v>
      </c>
      <c r="F341" s="299"/>
      <c r="G341" s="299"/>
      <c r="H341" s="299"/>
      <c r="I341" s="299"/>
      <c r="J341" s="299"/>
      <c r="K341" s="299"/>
      <c r="L341" s="299"/>
      <c r="M341" s="299"/>
      <c r="N341" s="299"/>
      <c r="O341" s="299"/>
      <c r="P341" s="299"/>
      <c r="Q341" s="299"/>
      <c r="R341" s="18"/>
      <c r="S341" s="4"/>
      <c r="T341" s="942"/>
      <c r="U341" s="942"/>
      <c r="V341" s="942"/>
      <c r="W341" s="942"/>
      <c r="X341" s="942"/>
      <c r="Y341" s="942"/>
      <c r="Z341" s="942"/>
      <c r="AA341" s="942"/>
      <c r="AB341" s="942"/>
      <c r="AC341" s="942"/>
      <c r="AD341" s="942"/>
      <c r="AE341" s="942"/>
      <c r="AF341" s="942"/>
      <c r="AG341" s="942"/>
      <c r="AH341" s="942"/>
      <c r="AI341" s="942"/>
      <c r="AJ341" s="942"/>
      <c r="AK341" s="942"/>
      <c r="AL341" s="942"/>
      <c r="AM341" s="942"/>
      <c r="AN341" s="942"/>
      <c r="AO341" s="942"/>
      <c r="AP341" s="942"/>
      <c r="AQ341" s="942"/>
      <c r="AR341" s="942"/>
      <c r="AS341" s="942"/>
      <c r="AT341" s="942"/>
      <c r="AU341" s="942"/>
      <c r="AV341" s="942"/>
      <c r="AW341" s="942"/>
    </row>
    <row r="342" spans="1:49" ht="15" customHeight="1" x14ac:dyDescent="0.15">
      <c r="A342" s="4"/>
      <c r="B342" s="44"/>
      <c r="C342" s="44"/>
      <c r="D342" s="298"/>
      <c r="E342" s="429">
        <f t="shared" si="158"/>
        <v>0</v>
      </c>
      <c r="F342" s="299"/>
      <c r="G342" s="299"/>
      <c r="H342" s="299"/>
      <c r="I342" s="299"/>
      <c r="J342" s="299"/>
      <c r="K342" s="299"/>
      <c r="L342" s="299"/>
      <c r="M342" s="299"/>
      <c r="N342" s="299"/>
      <c r="O342" s="299"/>
      <c r="P342" s="299"/>
      <c r="Q342" s="299"/>
      <c r="R342" s="18"/>
      <c r="S342" s="4"/>
      <c r="T342" s="942"/>
      <c r="U342" s="942"/>
      <c r="V342" s="942"/>
      <c r="W342" s="942"/>
      <c r="X342" s="942"/>
      <c r="Y342" s="942"/>
      <c r="Z342" s="942"/>
      <c r="AA342" s="942"/>
      <c r="AB342" s="942"/>
      <c r="AC342" s="942"/>
      <c r="AD342" s="942"/>
      <c r="AE342" s="942"/>
      <c r="AF342" s="942"/>
      <c r="AG342" s="942"/>
      <c r="AH342" s="942"/>
      <c r="AI342" s="942"/>
      <c r="AJ342" s="942"/>
      <c r="AK342" s="942"/>
      <c r="AL342" s="942"/>
      <c r="AM342" s="942"/>
      <c r="AN342" s="942"/>
      <c r="AO342" s="942"/>
      <c r="AP342" s="942"/>
      <c r="AQ342" s="942"/>
      <c r="AR342" s="942"/>
      <c r="AS342" s="942"/>
      <c r="AT342" s="942"/>
      <c r="AU342" s="942"/>
      <c r="AV342" s="942"/>
      <c r="AW342" s="942"/>
    </row>
    <row r="343" spans="1:49" ht="15" hidden="1" customHeight="1" x14ac:dyDescent="0.15">
      <c r="A343" s="4"/>
      <c r="B343" s="44"/>
      <c r="C343" s="44"/>
      <c r="D343" s="298"/>
      <c r="E343" s="429">
        <f t="shared" si="158"/>
        <v>0</v>
      </c>
      <c r="F343" s="299"/>
      <c r="G343" s="299">
        <f t="shared" ref="G343:Q343" si="159">+F343</f>
        <v>0</v>
      </c>
      <c r="H343" s="299">
        <f t="shared" si="159"/>
        <v>0</v>
      </c>
      <c r="I343" s="299">
        <f t="shared" si="159"/>
        <v>0</v>
      </c>
      <c r="J343" s="299">
        <f t="shared" si="159"/>
        <v>0</v>
      </c>
      <c r="K343" s="299">
        <f t="shared" si="159"/>
        <v>0</v>
      </c>
      <c r="L343" s="299">
        <f t="shared" si="159"/>
        <v>0</v>
      </c>
      <c r="M343" s="299">
        <f t="shared" si="159"/>
        <v>0</v>
      </c>
      <c r="N343" s="299">
        <f t="shared" si="159"/>
        <v>0</v>
      </c>
      <c r="O343" s="299">
        <f t="shared" si="159"/>
        <v>0</v>
      </c>
      <c r="P343" s="299">
        <f t="shared" si="159"/>
        <v>0</v>
      </c>
      <c r="Q343" s="299">
        <f t="shared" si="159"/>
        <v>0</v>
      </c>
      <c r="R343" s="18"/>
      <c r="S343" s="4"/>
      <c r="T343" s="942"/>
      <c r="U343" s="942"/>
      <c r="V343" s="942"/>
      <c r="W343" s="942"/>
      <c r="X343" s="942"/>
      <c r="Y343" s="942"/>
      <c r="Z343" s="942"/>
      <c r="AA343" s="942"/>
      <c r="AB343" s="942"/>
      <c r="AC343" s="942"/>
      <c r="AD343" s="942"/>
      <c r="AE343" s="942"/>
      <c r="AF343" s="942"/>
      <c r="AG343" s="942"/>
      <c r="AH343" s="942"/>
      <c r="AI343" s="942"/>
      <c r="AJ343" s="942"/>
      <c r="AK343" s="942"/>
      <c r="AL343" s="942"/>
      <c r="AM343" s="942"/>
      <c r="AN343" s="942"/>
      <c r="AO343" s="942"/>
      <c r="AP343" s="942"/>
      <c r="AQ343" s="942"/>
      <c r="AR343" s="942"/>
      <c r="AS343" s="942"/>
      <c r="AT343" s="942"/>
      <c r="AU343" s="942"/>
      <c r="AV343" s="942"/>
      <c r="AW343" s="942"/>
    </row>
    <row r="344" spans="1:49" ht="15" hidden="1" customHeight="1" x14ac:dyDescent="0.15">
      <c r="A344" s="4"/>
      <c r="B344" s="44"/>
      <c r="C344" s="44"/>
      <c r="D344" s="298"/>
      <c r="E344" s="429">
        <f t="shared" si="158"/>
        <v>0</v>
      </c>
      <c r="F344" s="299"/>
      <c r="G344" s="299">
        <f t="shared" ref="G344:P344" si="160">+F344</f>
        <v>0</v>
      </c>
      <c r="H344" s="299">
        <f t="shared" si="160"/>
        <v>0</v>
      </c>
      <c r="I344" s="299">
        <f t="shared" si="160"/>
        <v>0</v>
      </c>
      <c r="J344" s="299">
        <f t="shared" si="160"/>
        <v>0</v>
      </c>
      <c r="K344" s="299">
        <f t="shared" si="160"/>
        <v>0</v>
      </c>
      <c r="L344" s="299">
        <f t="shared" si="160"/>
        <v>0</v>
      </c>
      <c r="M344" s="299">
        <f t="shared" si="160"/>
        <v>0</v>
      </c>
      <c r="N344" s="299">
        <f t="shared" si="160"/>
        <v>0</v>
      </c>
      <c r="O344" s="299">
        <f t="shared" si="160"/>
        <v>0</v>
      </c>
      <c r="P344" s="299">
        <f t="shared" si="160"/>
        <v>0</v>
      </c>
      <c r="Q344" s="299"/>
      <c r="R344" s="18"/>
      <c r="S344" s="4"/>
      <c r="T344" s="942"/>
      <c r="U344" s="942"/>
      <c r="V344" s="942"/>
      <c r="W344" s="942"/>
      <c r="X344" s="942"/>
      <c r="Y344" s="942"/>
      <c r="Z344" s="942"/>
      <c r="AA344" s="942"/>
      <c r="AB344" s="942"/>
      <c r="AC344" s="942"/>
      <c r="AD344" s="942"/>
      <c r="AE344" s="942"/>
      <c r="AF344" s="942"/>
      <c r="AG344" s="942"/>
      <c r="AH344" s="942"/>
      <c r="AI344" s="942"/>
      <c r="AJ344" s="942"/>
      <c r="AK344" s="942"/>
      <c r="AL344" s="942"/>
      <c r="AM344" s="942"/>
      <c r="AN344" s="942"/>
      <c r="AO344" s="942"/>
      <c r="AP344" s="942"/>
      <c r="AQ344" s="942"/>
      <c r="AR344" s="942"/>
      <c r="AS344" s="942"/>
      <c r="AT344" s="942"/>
      <c r="AU344" s="942"/>
      <c r="AV344" s="942"/>
      <c r="AW344" s="942"/>
    </row>
    <row r="345" spans="1:49" ht="15" customHeight="1" x14ac:dyDescent="0.15">
      <c r="A345" s="4"/>
      <c r="B345" s="44"/>
      <c r="C345" s="44"/>
      <c r="D345" s="1791" t="s">
        <v>1292</v>
      </c>
      <c r="E345" s="429">
        <f t="shared" ref="E345:Q345" si="161">SUM(E346:E351)</f>
        <v>0</v>
      </c>
      <c r="F345" s="82">
        <f t="shared" si="161"/>
        <v>0</v>
      </c>
      <c r="G345" s="82">
        <f t="shared" si="161"/>
        <v>0</v>
      </c>
      <c r="H345" s="82">
        <f t="shared" si="161"/>
        <v>0</v>
      </c>
      <c r="I345" s="82">
        <f t="shared" si="161"/>
        <v>0</v>
      </c>
      <c r="J345" s="82">
        <f t="shared" si="161"/>
        <v>0</v>
      </c>
      <c r="K345" s="82">
        <f t="shared" si="161"/>
        <v>0</v>
      </c>
      <c r="L345" s="82">
        <f t="shared" si="161"/>
        <v>0</v>
      </c>
      <c r="M345" s="82">
        <f t="shared" si="161"/>
        <v>0</v>
      </c>
      <c r="N345" s="82">
        <f t="shared" si="161"/>
        <v>0</v>
      </c>
      <c r="O345" s="82">
        <f t="shared" si="161"/>
        <v>0</v>
      </c>
      <c r="P345" s="82">
        <f t="shared" si="161"/>
        <v>0</v>
      </c>
      <c r="Q345" s="82">
        <f t="shared" si="161"/>
        <v>0</v>
      </c>
      <c r="R345" s="18"/>
      <c r="S345" s="4"/>
      <c r="T345" s="942"/>
      <c r="U345" s="942"/>
      <c r="V345" s="942"/>
      <c r="W345" s="942"/>
      <c r="X345" s="942"/>
      <c r="Y345" s="942"/>
      <c r="Z345" s="942"/>
      <c r="AA345" s="942"/>
      <c r="AB345" s="942"/>
      <c r="AC345" s="942"/>
      <c r="AD345" s="942"/>
      <c r="AE345" s="942"/>
      <c r="AF345" s="942"/>
      <c r="AG345" s="942"/>
      <c r="AH345" s="942"/>
      <c r="AI345" s="942"/>
      <c r="AJ345" s="942"/>
      <c r="AK345" s="942"/>
      <c r="AL345" s="942"/>
      <c r="AM345" s="942"/>
      <c r="AN345" s="942"/>
      <c r="AO345" s="942"/>
      <c r="AP345" s="942"/>
      <c r="AQ345" s="942"/>
      <c r="AR345" s="942"/>
      <c r="AS345" s="942"/>
      <c r="AT345" s="942"/>
      <c r="AU345" s="942"/>
      <c r="AV345" s="942"/>
      <c r="AW345" s="942"/>
    </row>
    <row r="346" spans="1:49" ht="15" customHeight="1" x14ac:dyDescent="0.15">
      <c r="A346" s="4"/>
      <c r="B346" s="44"/>
      <c r="C346" s="44"/>
      <c r="D346" s="298"/>
      <c r="E346" s="429">
        <f t="shared" ref="E346:E351" si="162">SUM(F346:Q346)</f>
        <v>0</v>
      </c>
      <c r="F346" s="299"/>
      <c r="G346" s="299"/>
      <c r="H346" s="299"/>
      <c r="I346" s="299"/>
      <c r="J346" s="299"/>
      <c r="K346" s="299"/>
      <c r="L346" s="299"/>
      <c r="M346" s="299"/>
      <c r="N346" s="299"/>
      <c r="O346" s="299"/>
      <c r="P346" s="299"/>
      <c r="Q346" s="299"/>
      <c r="R346" s="18"/>
      <c r="S346" s="4"/>
      <c r="T346" s="942"/>
      <c r="U346" s="942"/>
      <c r="V346" s="942"/>
      <c r="W346" s="942"/>
      <c r="X346" s="942"/>
      <c r="Y346" s="942"/>
      <c r="Z346" s="942"/>
      <c r="AA346" s="942"/>
      <c r="AB346" s="942"/>
      <c r="AC346" s="942"/>
      <c r="AD346" s="942"/>
      <c r="AE346" s="942"/>
      <c r="AF346" s="942"/>
      <c r="AG346" s="942"/>
      <c r="AH346" s="942"/>
      <c r="AI346" s="942"/>
      <c r="AJ346" s="942"/>
      <c r="AK346" s="942"/>
      <c r="AL346" s="942"/>
      <c r="AM346" s="942"/>
      <c r="AN346" s="942"/>
      <c r="AO346" s="942"/>
      <c r="AP346" s="942"/>
      <c r="AQ346" s="942"/>
      <c r="AR346" s="942"/>
      <c r="AS346" s="942"/>
      <c r="AT346" s="942"/>
      <c r="AU346" s="942"/>
      <c r="AV346" s="942"/>
      <c r="AW346" s="942"/>
    </row>
    <row r="347" spans="1:49" ht="15" customHeight="1" x14ac:dyDescent="0.15">
      <c r="A347" s="4"/>
      <c r="B347" s="44"/>
      <c r="C347" s="44"/>
      <c r="D347" s="298"/>
      <c r="E347" s="429">
        <f t="shared" si="162"/>
        <v>0</v>
      </c>
      <c r="F347" s="299"/>
      <c r="G347" s="299"/>
      <c r="H347" s="299"/>
      <c r="I347" s="299"/>
      <c r="J347" s="299"/>
      <c r="K347" s="299"/>
      <c r="L347" s="299"/>
      <c r="M347" s="299"/>
      <c r="N347" s="299"/>
      <c r="O347" s="299"/>
      <c r="P347" s="299"/>
      <c r="Q347" s="299"/>
      <c r="R347" s="18"/>
      <c r="S347" s="4"/>
      <c r="T347" s="942"/>
      <c r="U347" s="942"/>
      <c r="V347" s="942"/>
      <c r="W347" s="942"/>
      <c r="X347" s="942"/>
      <c r="Y347" s="942"/>
      <c r="Z347" s="942"/>
      <c r="AA347" s="942"/>
      <c r="AB347" s="942"/>
      <c r="AC347" s="942"/>
      <c r="AD347" s="942"/>
      <c r="AE347" s="942"/>
      <c r="AF347" s="942"/>
      <c r="AG347" s="942"/>
      <c r="AH347" s="942"/>
      <c r="AI347" s="942"/>
      <c r="AJ347" s="942"/>
      <c r="AK347" s="942"/>
      <c r="AL347" s="942"/>
      <c r="AM347" s="942"/>
      <c r="AN347" s="942"/>
      <c r="AO347" s="942"/>
      <c r="AP347" s="942"/>
      <c r="AQ347" s="942"/>
      <c r="AR347" s="942"/>
      <c r="AS347" s="942"/>
      <c r="AT347" s="942"/>
      <c r="AU347" s="942"/>
      <c r="AV347" s="942"/>
      <c r="AW347" s="942"/>
    </row>
    <row r="348" spans="1:49" ht="15" hidden="1" customHeight="1" x14ac:dyDescent="0.15">
      <c r="A348" s="4"/>
      <c r="B348" s="44"/>
      <c r="C348" s="44"/>
      <c r="D348" s="298"/>
      <c r="E348" s="429">
        <f t="shared" si="162"/>
        <v>0</v>
      </c>
      <c r="F348" s="299"/>
      <c r="G348" s="299">
        <f t="shared" ref="G348:Q348" si="163">+F348</f>
        <v>0</v>
      </c>
      <c r="H348" s="299">
        <f t="shared" si="163"/>
        <v>0</v>
      </c>
      <c r="I348" s="299">
        <f t="shared" si="163"/>
        <v>0</v>
      </c>
      <c r="J348" s="299">
        <f t="shared" si="163"/>
        <v>0</v>
      </c>
      <c r="K348" s="299">
        <f t="shared" si="163"/>
        <v>0</v>
      </c>
      <c r="L348" s="299">
        <f t="shared" si="163"/>
        <v>0</v>
      </c>
      <c r="M348" s="299">
        <f t="shared" si="163"/>
        <v>0</v>
      </c>
      <c r="N348" s="299">
        <f t="shared" si="163"/>
        <v>0</v>
      </c>
      <c r="O348" s="299">
        <f t="shared" si="163"/>
        <v>0</v>
      </c>
      <c r="P348" s="299">
        <f t="shared" si="163"/>
        <v>0</v>
      </c>
      <c r="Q348" s="299">
        <f t="shared" si="163"/>
        <v>0</v>
      </c>
      <c r="R348" s="18"/>
      <c r="S348" s="4"/>
      <c r="T348" s="942"/>
      <c r="U348" s="942"/>
      <c r="V348" s="942"/>
      <c r="W348" s="942"/>
      <c r="X348" s="942"/>
      <c r="Y348" s="942"/>
      <c r="Z348" s="942"/>
      <c r="AA348" s="942"/>
      <c r="AB348" s="942"/>
      <c r="AC348" s="942"/>
      <c r="AD348" s="942"/>
      <c r="AE348" s="942"/>
      <c r="AF348" s="942"/>
      <c r="AG348" s="942"/>
      <c r="AH348" s="942"/>
      <c r="AI348" s="942"/>
      <c r="AJ348" s="942"/>
      <c r="AK348" s="942"/>
      <c r="AL348" s="942"/>
      <c r="AM348" s="942"/>
      <c r="AN348" s="942"/>
      <c r="AO348" s="942"/>
      <c r="AP348" s="942"/>
      <c r="AQ348" s="942"/>
      <c r="AR348" s="942"/>
      <c r="AS348" s="942"/>
      <c r="AT348" s="942"/>
      <c r="AU348" s="942"/>
      <c r="AV348" s="942"/>
      <c r="AW348" s="942"/>
    </row>
    <row r="349" spans="1:49" ht="15" hidden="1" customHeight="1" x14ac:dyDescent="0.15">
      <c r="A349" s="4"/>
      <c r="B349" s="44"/>
      <c r="C349" s="44"/>
      <c r="D349" s="298"/>
      <c r="E349" s="429">
        <f t="shared" si="162"/>
        <v>0</v>
      </c>
      <c r="F349" s="299"/>
      <c r="G349" s="299">
        <f t="shared" ref="G349:Q349" si="164">+F349</f>
        <v>0</v>
      </c>
      <c r="H349" s="299">
        <f t="shared" si="164"/>
        <v>0</v>
      </c>
      <c r="I349" s="299">
        <f t="shared" si="164"/>
        <v>0</v>
      </c>
      <c r="J349" s="299">
        <f t="shared" si="164"/>
        <v>0</v>
      </c>
      <c r="K349" s="299">
        <f t="shared" si="164"/>
        <v>0</v>
      </c>
      <c r="L349" s="299">
        <f t="shared" si="164"/>
        <v>0</v>
      </c>
      <c r="M349" s="299">
        <f t="shared" si="164"/>
        <v>0</v>
      </c>
      <c r="N349" s="299">
        <f t="shared" si="164"/>
        <v>0</v>
      </c>
      <c r="O349" s="299">
        <f t="shared" si="164"/>
        <v>0</v>
      </c>
      <c r="P349" s="299">
        <f t="shared" si="164"/>
        <v>0</v>
      </c>
      <c r="Q349" s="299">
        <f t="shared" si="164"/>
        <v>0</v>
      </c>
      <c r="R349" s="18"/>
      <c r="S349" s="4"/>
      <c r="T349" s="942"/>
      <c r="U349" s="942"/>
      <c r="V349" s="942"/>
      <c r="W349" s="942"/>
      <c r="X349" s="942"/>
      <c r="Y349" s="942"/>
      <c r="Z349" s="942"/>
      <c r="AA349" s="942"/>
      <c r="AB349" s="942"/>
      <c r="AC349" s="942"/>
      <c r="AD349" s="942"/>
      <c r="AE349" s="942"/>
      <c r="AF349" s="942"/>
      <c r="AG349" s="942"/>
      <c r="AH349" s="942"/>
      <c r="AI349" s="942"/>
      <c r="AJ349" s="942"/>
      <c r="AK349" s="942"/>
      <c r="AL349" s="942"/>
      <c r="AM349" s="942"/>
      <c r="AN349" s="942"/>
      <c r="AO349" s="942"/>
      <c r="AP349" s="942"/>
      <c r="AQ349" s="942"/>
      <c r="AR349" s="942"/>
      <c r="AS349" s="942"/>
      <c r="AT349" s="942"/>
      <c r="AU349" s="942"/>
      <c r="AV349" s="942"/>
      <c r="AW349" s="942"/>
    </row>
    <row r="350" spans="1:49" ht="15" hidden="1" customHeight="1" x14ac:dyDescent="0.15">
      <c r="A350" s="4"/>
      <c r="B350" s="44"/>
      <c r="C350" s="44"/>
      <c r="D350" s="298"/>
      <c r="E350" s="429">
        <f t="shared" si="162"/>
        <v>0</v>
      </c>
      <c r="F350" s="299"/>
      <c r="G350" s="299">
        <f t="shared" ref="G350:Q350" si="165">+F350</f>
        <v>0</v>
      </c>
      <c r="H350" s="299">
        <f t="shared" si="165"/>
        <v>0</v>
      </c>
      <c r="I350" s="299">
        <f t="shared" si="165"/>
        <v>0</v>
      </c>
      <c r="J350" s="299">
        <f t="shared" si="165"/>
        <v>0</v>
      </c>
      <c r="K350" s="299">
        <f t="shared" si="165"/>
        <v>0</v>
      </c>
      <c r="L350" s="299">
        <f t="shared" si="165"/>
        <v>0</v>
      </c>
      <c r="M350" s="299">
        <f t="shared" si="165"/>
        <v>0</v>
      </c>
      <c r="N350" s="299">
        <f t="shared" si="165"/>
        <v>0</v>
      </c>
      <c r="O350" s="299">
        <f t="shared" si="165"/>
        <v>0</v>
      </c>
      <c r="P350" s="299">
        <f t="shared" si="165"/>
        <v>0</v>
      </c>
      <c r="Q350" s="299">
        <f t="shared" si="165"/>
        <v>0</v>
      </c>
      <c r="R350" s="18"/>
      <c r="S350" s="4"/>
      <c r="T350" s="942"/>
      <c r="U350" s="942"/>
      <c r="V350" s="942"/>
      <c r="W350" s="942"/>
      <c r="X350" s="942"/>
      <c r="Y350" s="942"/>
      <c r="Z350" s="942"/>
      <c r="AA350" s="942"/>
      <c r="AB350" s="942"/>
      <c r="AC350" s="942"/>
      <c r="AD350" s="942"/>
      <c r="AE350" s="942"/>
      <c r="AF350" s="942"/>
      <c r="AG350" s="942"/>
      <c r="AH350" s="942"/>
      <c r="AI350" s="942"/>
      <c r="AJ350" s="942"/>
      <c r="AK350" s="942"/>
      <c r="AL350" s="942"/>
      <c r="AM350" s="942"/>
      <c r="AN350" s="942"/>
      <c r="AO350" s="942"/>
      <c r="AP350" s="942"/>
      <c r="AQ350" s="942"/>
      <c r="AR350" s="942"/>
      <c r="AS350" s="942"/>
      <c r="AT350" s="942"/>
      <c r="AU350" s="942"/>
      <c r="AV350" s="942"/>
      <c r="AW350" s="942"/>
    </row>
    <row r="351" spans="1:49" ht="15" hidden="1" customHeight="1" x14ac:dyDescent="0.15">
      <c r="A351" s="4"/>
      <c r="B351" s="44"/>
      <c r="C351" s="44"/>
      <c r="D351" s="298"/>
      <c r="E351" s="429">
        <f t="shared" si="162"/>
        <v>0</v>
      </c>
      <c r="F351" s="299"/>
      <c r="G351" s="299">
        <f t="shared" ref="G351:P351" si="166">+F351</f>
        <v>0</v>
      </c>
      <c r="H351" s="299">
        <f t="shared" si="166"/>
        <v>0</v>
      </c>
      <c r="I351" s="299">
        <f t="shared" si="166"/>
        <v>0</v>
      </c>
      <c r="J351" s="299">
        <f t="shared" si="166"/>
        <v>0</v>
      </c>
      <c r="K351" s="299">
        <f t="shared" si="166"/>
        <v>0</v>
      </c>
      <c r="L351" s="299">
        <f t="shared" si="166"/>
        <v>0</v>
      </c>
      <c r="M351" s="299">
        <f t="shared" si="166"/>
        <v>0</v>
      </c>
      <c r="N351" s="299">
        <f t="shared" si="166"/>
        <v>0</v>
      </c>
      <c r="O351" s="299">
        <f t="shared" si="166"/>
        <v>0</v>
      </c>
      <c r="P351" s="299">
        <f t="shared" si="166"/>
        <v>0</v>
      </c>
      <c r="Q351" s="299"/>
      <c r="R351" s="18"/>
      <c r="S351" s="4"/>
      <c r="T351" s="942"/>
      <c r="U351" s="942"/>
      <c r="V351" s="942"/>
      <c r="W351" s="942"/>
      <c r="X351" s="942"/>
      <c r="Y351" s="942"/>
      <c r="Z351" s="942"/>
      <c r="AA351" s="942"/>
      <c r="AB351" s="942"/>
      <c r="AC351" s="942"/>
      <c r="AD351" s="942"/>
      <c r="AE351" s="942"/>
      <c r="AF351" s="942"/>
      <c r="AG351" s="942"/>
      <c r="AH351" s="942"/>
      <c r="AI351" s="942"/>
      <c r="AJ351" s="942"/>
      <c r="AK351" s="942"/>
      <c r="AL351" s="942"/>
      <c r="AM351" s="942"/>
      <c r="AN351" s="942"/>
      <c r="AO351" s="942"/>
      <c r="AP351" s="942"/>
      <c r="AQ351" s="942"/>
      <c r="AR351" s="942"/>
      <c r="AS351" s="942"/>
      <c r="AT351" s="942"/>
      <c r="AU351" s="942"/>
      <c r="AV351" s="942"/>
      <c r="AW351" s="942"/>
    </row>
    <row r="352" spans="1:49" ht="15" customHeight="1" x14ac:dyDescent="0.15">
      <c r="A352" s="4"/>
      <c r="B352" s="44"/>
      <c r="C352" s="44"/>
      <c r="D352" s="1791" t="s">
        <v>1293</v>
      </c>
      <c r="E352" s="429">
        <f t="shared" ref="E352:Q352" si="167">SUM(E353:E358)</f>
        <v>0</v>
      </c>
      <c r="F352" s="82">
        <f t="shared" si="167"/>
        <v>0</v>
      </c>
      <c r="G352" s="82">
        <f t="shared" si="167"/>
        <v>0</v>
      </c>
      <c r="H352" s="82">
        <f t="shared" si="167"/>
        <v>0</v>
      </c>
      <c r="I352" s="82">
        <f t="shared" si="167"/>
        <v>0</v>
      </c>
      <c r="J352" s="82">
        <f t="shared" si="167"/>
        <v>0</v>
      </c>
      <c r="K352" s="82">
        <f t="shared" si="167"/>
        <v>0</v>
      </c>
      <c r="L352" s="82">
        <f t="shared" si="167"/>
        <v>0</v>
      </c>
      <c r="M352" s="82">
        <f t="shared" si="167"/>
        <v>0</v>
      </c>
      <c r="N352" s="82">
        <f t="shared" si="167"/>
        <v>0</v>
      </c>
      <c r="O352" s="82">
        <f t="shared" si="167"/>
        <v>0</v>
      </c>
      <c r="P352" s="82">
        <f t="shared" si="167"/>
        <v>0</v>
      </c>
      <c r="Q352" s="82">
        <f t="shared" si="167"/>
        <v>0</v>
      </c>
      <c r="R352" s="18"/>
      <c r="S352" s="4"/>
      <c r="T352" s="942"/>
      <c r="U352" s="942"/>
      <c r="V352" s="942"/>
      <c r="W352" s="942"/>
      <c r="X352" s="942"/>
      <c r="Y352" s="942"/>
      <c r="Z352" s="942"/>
      <c r="AA352" s="942"/>
      <c r="AB352" s="942"/>
      <c r="AC352" s="942"/>
      <c r="AD352" s="942"/>
      <c r="AE352" s="942"/>
      <c r="AF352" s="942"/>
      <c r="AG352" s="942"/>
      <c r="AH352" s="942"/>
      <c r="AI352" s="942"/>
      <c r="AJ352" s="942"/>
      <c r="AK352" s="942"/>
      <c r="AL352" s="942"/>
      <c r="AM352" s="942"/>
      <c r="AN352" s="942"/>
      <c r="AO352" s="942"/>
      <c r="AP352" s="942"/>
      <c r="AQ352" s="942"/>
      <c r="AR352" s="942"/>
      <c r="AS352" s="942"/>
      <c r="AT352" s="942"/>
      <c r="AU352" s="942"/>
      <c r="AV352" s="942"/>
      <c r="AW352" s="942"/>
    </row>
    <row r="353" spans="1:49" ht="15" customHeight="1" x14ac:dyDescent="0.15">
      <c r="A353" s="4"/>
      <c r="B353" s="44"/>
      <c r="C353" s="44"/>
      <c r="D353" s="298"/>
      <c r="E353" s="429">
        <f t="shared" ref="E353:E358" si="168">SUM(F353:Q353)</f>
        <v>0</v>
      </c>
      <c r="F353" s="299"/>
      <c r="G353" s="299">
        <f t="shared" ref="G353:Q353" si="169">+F353</f>
        <v>0</v>
      </c>
      <c r="H353" s="299">
        <f t="shared" si="169"/>
        <v>0</v>
      </c>
      <c r="I353" s="299">
        <f t="shared" si="169"/>
        <v>0</v>
      </c>
      <c r="J353" s="299">
        <f t="shared" si="169"/>
        <v>0</v>
      </c>
      <c r="K353" s="299">
        <f t="shared" si="169"/>
        <v>0</v>
      </c>
      <c r="L353" s="299">
        <f t="shared" si="169"/>
        <v>0</v>
      </c>
      <c r="M353" s="299">
        <f t="shared" si="169"/>
        <v>0</v>
      </c>
      <c r="N353" s="299">
        <f t="shared" si="169"/>
        <v>0</v>
      </c>
      <c r="O353" s="299">
        <f t="shared" si="169"/>
        <v>0</v>
      </c>
      <c r="P353" s="299">
        <f t="shared" si="169"/>
        <v>0</v>
      </c>
      <c r="Q353" s="299">
        <f t="shared" si="169"/>
        <v>0</v>
      </c>
      <c r="R353" s="18"/>
      <c r="S353" s="4"/>
      <c r="T353" s="942"/>
      <c r="U353" s="942"/>
      <c r="V353" s="942"/>
      <c r="W353" s="942"/>
      <c r="X353" s="942"/>
      <c r="Y353" s="942"/>
      <c r="Z353" s="942"/>
      <c r="AA353" s="942"/>
      <c r="AB353" s="942"/>
      <c r="AC353" s="942"/>
      <c r="AD353" s="942"/>
      <c r="AE353" s="942"/>
      <c r="AF353" s="942"/>
      <c r="AG353" s="942"/>
      <c r="AH353" s="942"/>
      <c r="AI353" s="942"/>
      <c r="AJ353" s="942"/>
      <c r="AK353" s="942"/>
      <c r="AL353" s="942"/>
      <c r="AM353" s="942"/>
      <c r="AN353" s="942"/>
      <c r="AO353" s="942"/>
      <c r="AP353" s="942"/>
      <c r="AQ353" s="942"/>
      <c r="AR353" s="942"/>
      <c r="AS353" s="942"/>
      <c r="AT353" s="942"/>
      <c r="AU353" s="942"/>
      <c r="AV353" s="942"/>
      <c r="AW353" s="942"/>
    </row>
    <row r="354" spans="1:49" ht="15" customHeight="1" x14ac:dyDescent="0.15">
      <c r="A354" s="4"/>
      <c r="B354" s="44"/>
      <c r="C354" s="44"/>
      <c r="D354" s="298"/>
      <c r="E354" s="429">
        <f t="shared" si="168"/>
        <v>0</v>
      </c>
      <c r="F354" s="299"/>
      <c r="G354" s="299">
        <f t="shared" ref="G354:Q354" si="170">+F354</f>
        <v>0</v>
      </c>
      <c r="H354" s="299">
        <f t="shared" si="170"/>
        <v>0</v>
      </c>
      <c r="I354" s="299">
        <f t="shared" si="170"/>
        <v>0</v>
      </c>
      <c r="J354" s="299">
        <f t="shared" si="170"/>
        <v>0</v>
      </c>
      <c r="K354" s="299">
        <f t="shared" si="170"/>
        <v>0</v>
      </c>
      <c r="L354" s="299">
        <f t="shared" si="170"/>
        <v>0</v>
      </c>
      <c r="M354" s="299">
        <f t="shared" si="170"/>
        <v>0</v>
      </c>
      <c r="N354" s="299">
        <f t="shared" si="170"/>
        <v>0</v>
      </c>
      <c r="O354" s="299">
        <f t="shared" si="170"/>
        <v>0</v>
      </c>
      <c r="P354" s="299">
        <f t="shared" si="170"/>
        <v>0</v>
      </c>
      <c r="Q354" s="299">
        <f t="shared" si="170"/>
        <v>0</v>
      </c>
      <c r="R354" s="18"/>
      <c r="S354" s="4"/>
      <c r="T354" s="942"/>
      <c r="U354" s="942"/>
      <c r="V354" s="942"/>
      <c r="W354" s="942"/>
      <c r="X354" s="942"/>
      <c r="Y354" s="942"/>
      <c r="Z354" s="942"/>
      <c r="AA354" s="942"/>
      <c r="AB354" s="942"/>
      <c r="AC354" s="942"/>
      <c r="AD354" s="942"/>
      <c r="AE354" s="942"/>
      <c r="AF354" s="942"/>
      <c r="AG354" s="942"/>
      <c r="AH354" s="942"/>
      <c r="AI354" s="942"/>
      <c r="AJ354" s="942"/>
      <c r="AK354" s="942"/>
      <c r="AL354" s="942"/>
      <c r="AM354" s="942"/>
      <c r="AN354" s="942"/>
      <c r="AO354" s="942"/>
      <c r="AP354" s="942"/>
      <c r="AQ354" s="942"/>
      <c r="AR354" s="942"/>
      <c r="AS354" s="942"/>
      <c r="AT354" s="942"/>
      <c r="AU354" s="942"/>
      <c r="AV354" s="942"/>
      <c r="AW354" s="942"/>
    </row>
    <row r="355" spans="1:49" ht="15" hidden="1" customHeight="1" x14ac:dyDescent="0.15">
      <c r="A355" s="4"/>
      <c r="B355" s="44"/>
      <c r="C355" s="44"/>
      <c r="D355" s="298"/>
      <c r="E355" s="429">
        <f t="shared" si="168"/>
        <v>0</v>
      </c>
      <c r="F355" s="299"/>
      <c r="G355" s="299">
        <f t="shared" ref="G355:Q355" si="171">+F355</f>
        <v>0</v>
      </c>
      <c r="H355" s="299">
        <f t="shared" si="171"/>
        <v>0</v>
      </c>
      <c r="I355" s="299">
        <f t="shared" si="171"/>
        <v>0</v>
      </c>
      <c r="J355" s="299">
        <f t="shared" si="171"/>
        <v>0</v>
      </c>
      <c r="K355" s="299">
        <f t="shared" si="171"/>
        <v>0</v>
      </c>
      <c r="L355" s="299">
        <f t="shared" si="171"/>
        <v>0</v>
      </c>
      <c r="M355" s="299">
        <f t="shared" si="171"/>
        <v>0</v>
      </c>
      <c r="N355" s="299">
        <f t="shared" si="171"/>
        <v>0</v>
      </c>
      <c r="O355" s="299">
        <f t="shared" si="171"/>
        <v>0</v>
      </c>
      <c r="P355" s="299">
        <f t="shared" si="171"/>
        <v>0</v>
      </c>
      <c r="Q355" s="299">
        <f t="shared" si="171"/>
        <v>0</v>
      </c>
      <c r="R355" s="18"/>
      <c r="S355" s="4"/>
      <c r="T355" s="942"/>
      <c r="U355" s="942"/>
      <c r="V355" s="942"/>
      <c r="W355" s="942"/>
      <c r="X355" s="942"/>
      <c r="Y355" s="942"/>
      <c r="Z355" s="942"/>
      <c r="AA355" s="942"/>
      <c r="AB355" s="942"/>
      <c r="AC355" s="942"/>
      <c r="AD355" s="942"/>
      <c r="AE355" s="942"/>
      <c r="AF355" s="942"/>
      <c r="AG355" s="942"/>
      <c r="AH355" s="942"/>
      <c r="AI355" s="942"/>
      <c r="AJ355" s="942"/>
      <c r="AK355" s="942"/>
      <c r="AL355" s="942"/>
      <c r="AM355" s="942"/>
      <c r="AN355" s="942"/>
      <c r="AO355" s="942"/>
      <c r="AP355" s="942"/>
      <c r="AQ355" s="942"/>
      <c r="AR355" s="942"/>
      <c r="AS355" s="942"/>
      <c r="AT355" s="942"/>
      <c r="AU355" s="942"/>
      <c r="AV355" s="942"/>
      <c r="AW355" s="942"/>
    </row>
    <row r="356" spans="1:49" ht="15" hidden="1" customHeight="1" x14ac:dyDescent="0.15">
      <c r="A356" s="4"/>
      <c r="B356" s="44"/>
      <c r="C356" s="44"/>
      <c r="D356" s="298"/>
      <c r="E356" s="429">
        <f t="shared" si="168"/>
        <v>0</v>
      </c>
      <c r="F356" s="299"/>
      <c r="G356" s="299">
        <f t="shared" ref="G356:Q356" si="172">+F356</f>
        <v>0</v>
      </c>
      <c r="H356" s="299">
        <f t="shared" si="172"/>
        <v>0</v>
      </c>
      <c r="I356" s="299">
        <f t="shared" si="172"/>
        <v>0</v>
      </c>
      <c r="J356" s="299">
        <f t="shared" si="172"/>
        <v>0</v>
      </c>
      <c r="K356" s="299">
        <f t="shared" si="172"/>
        <v>0</v>
      </c>
      <c r="L356" s="299">
        <f t="shared" si="172"/>
        <v>0</v>
      </c>
      <c r="M356" s="299">
        <f t="shared" si="172"/>
        <v>0</v>
      </c>
      <c r="N356" s="299">
        <f t="shared" si="172"/>
        <v>0</v>
      </c>
      <c r="O356" s="299">
        <f t="shared" si="172"/>
        <v>0</v>
      </c>
      <c r="P356" s="299">
        <f t="shared" si="172"/>
        <v>0</v>
      </c>
      <c r="Q356" s="299">
        <f t="shared" si="172"/>
        <v>0</v>
      </c>
      <c r="R356" s="18"/>
      <c r="S356" s="4"/>
      <c r="T356" s="942"/>
      <c r="U356" s="942"/>
      <c r="V356" s="942"/>
      <c r="W356" s="942"/>
      <c r="X356" s="942"/>
      <c r="Y356" s="942"/>
      <c r="Z356" s="942"/>
      <c r="AA356" s="942"/>
      <c r="AB356" s="942"/>
      <c r="AC356" s="942"/>
      <c r="AD356" s="942"/>
      <c r="AE356" s="942"/>
      <c r="AF356" s="942"/>
      <c r="AG356" s="942"/>
      <c r="AH356" s="942"/>
      <c r="AI356" s="942"/>
      <c r="AJ356" s="942"/>
      <c r="AK356" s="942"/>
      <c r="AL356" s="942"/>
      <c r="AM356" s="942"/>
      <c r="AN356" s="942"/>
      <c r="AO356" s="942"/>
      <c r="AP356" s="942"/>
      <c r="AQ356" s="942"/>
      <c r="AR356" s="942"/>
      <c r="AS356" s="942"/>
      <c r="AT356" s="942"/>
      <c r="AU356" s="942"/>
      <c r="AV356" s="942"/>
      <c r="AW356" s="942"/>
    </row>
    <row r="357" spans="1:49" ht="15" hidden="1" customHeight="1" x14ac:dyDescent="0.15">
      <c r="A357" s="4"/>
      <c r="B357" s="44"/>
      <c r="C357" s="44"/>
      <c r="D357" s="298"/>
      <c r="E357" s="429">
        <f t="shared" si="168"/>
        <v>0</v>
      </c>
      <c r="F357" s="299"/>
      <c r="G357" s="299">
        <f t="shared" ref="G357:Q357" si="173">+F357</f>
        <v>0</v>
      </c>
      <c r="H357" s="299">
        <f t="shared" si="173"/>
        <v>0</v>
      </c>
      <c r="I357" s="299">
        <f t="shared" si="173"/>
        <v>0</v>
      </c>
      <c r="J357" s="299">
        <f t="shared" si="173"/>
        <v>0</v>
      </c>
      <c r="K357" s="299">
        <f t="shared" si="173"/>
        <v>0</v>
      </c>
      <c r="L357" s="299">
        <f t="shared" si="173"/>
        <v>0</v>
      </c>
      <c r="M357" s="299">
        <f t="shared" si="173"/>
        <v>0</v>
      </c>
      <c r="N357" s="299">
        <f t="shared" si="173"/>
        <v>0</v>
      </c>
      <c r="O357" s="299">
        <f t="shared" si="173"/>
        <v>0</v>
      </c>
      <c r="P357" s="299">
        <f t="shared" si="173"/>
        <v>0</v>
      </c>
      <c r="Q357" s="299">
        <f t="shared" si="173"/>
        <v>0</v>
      </c>
      <c r="R357" s="18"/>
      <c r="S357" s="4"/>
      <c r="T357" s="942"/>
      <c r="U357" s="942"/>
      <c r="V357" s="942"/>
      <c r="W357" s="942"/>
      <c r="X357" s="942"/>
      <c r="Y357" s="942"/>
      <c r="Z357" s="942"/>
      <c r="AA357" s="942"/>
      <c r="AB357" s="942"/>
      <c r="AC357" s="942"/>
      <c r="AD357" s="942"/>
      <c r="AE357" s="942"/>
      <c r="AF357" s="942"/>
      <c r="AG357" s="942"/>
      <c r="AH357" s="942"/>
      <c r="AI357" s="942"/>
      <c r="AJ357" s="942"/>
      <c r="AK357" s="942"/>
      <c r="AL357" s="942"/>
      <c r="AM357" s="942"/>
      <c r="AN357" s="942"/>
      <c r="AO357" s="942"/>
      <c r="AP357" s="942"/>
      <c r="AQ357" s="942"/>
      <c r="AR357" s="942"/>
      <c r="AS357" s="942"/>
      <c r="AT357" s="942"/>
      <c r="AU357" s="942"/>
      <c r="AV357" s="942"/>
      <c r="AW357" s="942"/>
    </row>
    <row r="358" spans="1:49" ht="15" hidden="1" customHeight="1" x14ac:dyDescent="0.15">
      <c r="A358" s="4"/>
      <c r="B358" s="44"/>
      <c r="C358" s="44"/>
      <c r="D358" s="298"/>
      <c r="E358" s="429">
        <f t="shared" si="168"/>
        <v>0</v>
      </c>
      <c r="F358" s="299"/>
      <c r="G358" s="299">
        <f t="shared" ref="G358:P358" si="174">+F358</f>
        <v>0</v>
      </c>
      <c r="H358" s="299">
        <f t="shared" si="174"/>
        <v>0</v>
      </c>
      <c r="I358" s="299">
        <f t="shared" si="174"/>
        <v>0</v>
      </c>
      <c r="J358" s="299">
        <f t="shared" si="174"/>
        <v>0</v>
      </c>
      <c r="K358" s="299">
        <f t="shared" si="174"/>
        <v>0</v>
      </c>
      <c r="L358" s="299">
        <f t="shared" si="174"/>
        <v>0</v>
      </c>
      <c r="M358" s="299">
        <f t="shared" si="174"/>
        <v>0</v>
      </c>
      <c r="N358" s="299">
        <f t="shared" si="174"/>
        <v>0</v>
      </c>
      <c r="O358" s="299">
        <f t="shared" si="174"/>
        <v>0</v>
      </c>
      <c r="P358" s="299">
        <f t="shared" si="174"/>
        <v>0</v>
      </c>
      <c r="Q358" s="299"/>
      <c r="R358" s="18"/>
      <c r="S358" s="4"/>
      <c r="T358" s="942"/>
      <c r="U358" s="942"/>
      <c r="V358" s="942"/>
      <c r="W358" s="942"/>
      <c r="X358" s="942"/>
      <c r="Y358" s="942"/>
      <c r="Z358" s="942"/>
      <c r="AA358" s="942"/>
      <c r="AB358" s="942"/>
      <c r="AC358" s="942"/>
      <c r="AD358" s="942"/>
      <c r="AE358" s="942"/>
      <c r="AF358" s="942"/>
      <c r="AG358" s="942"/>
      <c r="AH358" s="942"/>
      <c r="AI358" s="942"/>
      <c r="AJ358" s="942"/>
      <c r="AK358" s="942"/>
      <c r="AL358" s="942"/>
      <c r="AM358" s="942"/>
      <c r="AN358" s="942"/>
      <c r="AO358" s="942"/>
      <c r="AP358" s="942"/>
      <c r="AQ358" s="942"/>
      <c r="AR358" s="942"/>
      <c r="AS358" s="942"/>
      <c r="AT358" s="942"/>
      <c r="AU358" s="942"/>
      <c r="AV358" s="942"/>
      <c r="AW358" s="942"/>
    </row>
    <row r="359" spans="1:49" ht="15" customHeight="1" x14ac:dyDescent="0.15">
      <c r="A359" s="4"/>
      <c r="B359" s="44"/>
      <c r="C359" s="44"/>
      <c r="D359" s="1791" t="s">
        <v>1294</v>
      </c>
      <c r="E359" s="429">
        <f t="shared" ref="E359:Q359" si="175">SUM(E360:E365)</f>
        <v>0</v>
      </c>
      <c r="F359" s="82">
        <f t="shared" si="175"/>
        <v>0</v>
      </c>
      <c r="G359" s="82">
        <f t="shared" si="175"/>
        <v>0</v>
      </c>
      <c r="H359" s="82">
        <f t="shared" si="175"/>
        <v>0</v>
      </c>
      <c r="I359" s="82">
        <f t="shared" si="175"/>
        <v>0</v>
      </c>
      <c r="J359" s="82">
        <f t="shared" si="175"/>
        <v>0</v>
      </c>
      <c r="K359" s="82">
        <f t="shared" si="175"/>
        <v>0</v>
      </c>
      <c r="L359" s="82">
        <f t="shared" si="175"/>
        <v>0</v>
      </c>
      <c r="M359" s="82">
        <f t="shared" si="175"/>
        <v>0</v>
      </c>
      <c r="N359" s="82">
        <f t="shared" si="175"/>
        <v>0</v>
      </c>
      <c r="O359" s="82">
        <f t="shared" si="175"/>
        <v>0</v>
      </c>
      <c r="P359" s="82">
        <f t="shared" si="175"/>
        <v>0</v>
      </c>
      <c r="Q359" s="82">
        <f t="shared" si="175"/>
        <v>0</v>
      </c>
      <c r="R359" s="18"/>
      <c r="S359" s="4"/>
      <c r="T359" s="942"/>
      <c r="U359" s="942"/>
      <c r="V359" s="942"/>
      <c r="W359" s="942"/>
      <c r="X359" s="942"/>
      <c r="Y359" s="942"/>
      <c r="Z359" s="942"/>
      <c r="AA359" s="942"/>
      <c r="AB359" s="942"/>
      <c r="AC359" s="942"/>
      <c r="AD359" s="942"/>
      <c r="AE359" s="942"/>
      <c r="AF359" s="942"/>
      <c r="AG359" s="942"/>
      <c r="AH359" s="942"/>
      <c r="AI359" s="942"/>
      <c r="AJ359" s="942"/>
      <c r="AK359" s="942"/>
      <c r="AL359" s="942"/>
      <c r="AM359" s="942"/>
      <c r="AN359" s="942"/>
      <c r="AO359" s="942"/>
      <c r="AP359" s="942"/>
      <c r="AQ359" s="942"/>
      <c r="AR359" s="942"/>
      <c r="AS359" s="942"/>
      <c r="AT359" s="942"/>
      <c r="AU359" s="942"/>
      <c r="AV359" s="942"/>
      <c r="AW359" s="942"/>
    </row>
    <row r="360" spans="1:49" ht="15" customHeight="1" x14ac:dyDescent="0.15">
      <c r="A360" s="4"/>
      <c r="B360" s="44"/>
      <c r="C360" s="44"/>
      <c r="D360" s="298"/>
      <c r="E360" s="429">
        <f t="shared" ref="E360:E365" si="176">SUM(F360:Q360)</f>
        <v>0</v>
      </c>
      <c r="F360" s="299"/>
      <c r="G360" s="299">
        <f t="shared" ref="G360:Q360" si="177">+F360</f>
        <v>0</v>
      </c>
      <c r="H360" s="299">
        <f t="shared" si="177"/>
        <v>0</v>
      </c>
      <c r="I360" s="299">
        <f t="shared" si="177"/>
        <v>0</v>
      </c>
      <c r="J360" s="299">
        <f t="shared" si="177"/>
        <v>0</v>
      </c>
      <c r="K360" s="299">
        <f t="shared" si="177"/>
        <v>0</v>
      </c>
      <c r="L360" s="299">
        <f t="shared" si="177"/>
        <v>0</v>
      </c>
      <c r="M360" s="299">
        <f t="shared" si="177"/>
        <v>0</v>
      </c>
      <c r="N360" s="299">
        <f t="shared" si="177"/>
        <v>0</v>
      </c>
      <c r="O360" s="299">
        <f t="shared" si="177"/>
        <v>0</v>
      </c>
      <c r="P360" s="299">
        <f t="shared" si="177"/>
        <v>0</v>
      </c>
      <c r="Q360" s="299">
        <f t="shared" si="177"/>
        <v>0</v>
      </c>
      <c r="R360" s="18"/>
      <c r="S360" s="4"/>
      <c r="T360" s="942"/>
      <c r="U360" s="942"/>
      <c r="V360" s="942"/>
      <c r="W360" s="942"/>
      <c r="X360" s="942"/>
      <c r="Y360" s="942"/>
      <c r="Z360" s="942"/>
      <c r="AA360" s="942"/>
      <c r="AB360" s="942"/>
      <c r="AC360" s="942"/>
      <c r="AD360" s="942"/>
      <c r="AE360" s="942"/>
      <c r="AF360" s="942"/>
      <c r="AG360" s="942"/>
      <c r="AH360" s="942"/>
      <c r="AI360" s="942"/>
      <c r="AJ360" s="942"/>
      <c r="AK360" s="942"/>
      <c r="AL360" s="942"/>
      <c r="AM360" s="942"/>
      <c r="AN360" s="942"/>
      <c r="AO360" s="942"/>
      <c r="AP360" s="942"/>
      <c r="AQ360" s="942"/>
      <c r="AR360" s="942"/>
      <c r="AS360" s="942"/>
      <c r="AT360" s="942"/>
      <c r="AU360" s="942"/>
      <c r="AV360" s="942"/>
      <c r="AW360" s="942"/>
    </row>
    <row r="361" spans="1:49" ht="15" customHeight="1" x14ac:dyDescent="0.15">
      <c r="A361" s="4"/>
      <c r="B361" s="44"/>
      <c r="C361" s="44"/>
      <c r="D361" s="298"/>
      <c r="E361" s="429">
        <f t="shared" si="176"/>
        <v>0</v>
      </c>
      <c r="F361" s="299"/>
      <c r="G361" s="299">
        <f t="shared" ref="G361:Q361" si="178">+F361</f>
        <v>0</v>
      </c>
      <c r="H361" s="299">
        <f t="shared" si="178"/>
        <v>0</v>
      </c>
      <c r="I361" s="299">
        <f t="shared" si="178"/>
        <v>0</v>
      </c>
      <c r="J361" s="299">
        <f t="shared" si="178"/>
        <v>0</v>
      </c>
      <c r="K361" s="299">
        <f t="shared" si="178"/>
        <v>0</v>
      </c>
      <c r="L361" s="299">
        <f t="shared" si="178"/>
        <v>0</v>
      </c>
      <c r="M361" s="299">
        <f t="shared" si="178"/>
        <v>0</v>
      </c>
      <c r="N361" s="299">
        <f t="shared" si="178"/>
        <v>0</v>
      </c>
      <c r="O361" s="299">
        <f t="shared" si="178"/>
        <v>0</v>
      </c>
      <c r="P361" s="299">
        <f t="shared" si="178"/>
        <v>0</v>
      </c>
      <c r="Q361" s="299">
        <f t="shared" si="178"/>
        <v>0</v>
      </c>
      <c r="R361" s="18"/>
      <c r="S361" s="4"/>
      <c r="T361" s="942"/>
      <c r="U361" s="942"/>
      <c r="V361" s="942"/>
      <c r="W361" s="942"/>
      <c r="X361" s="942"/>
      <c r="Y361" s="942"/>
      <c r="Z361" s="942"/>
      <c r="AA361" s="942"/>
      <c r="AB361" s="942"/>
      <c r="AC361" s="942"/>
      <c r="AD361" s="942"/>
      <c r="AE361" s="942"/>
      <c r="AF361" s="942"/>
      <c r="AG361" s="942"/>
      <c r="AH361" s="942"/>
      <c r="AI361" s="942"/>
      <c r="AJ361" s="942"/>
      <c r="AK361" s="942"/>
      <c r="AL361" s="942"/>
      <c r="AM361" s="942"/>
      <c r="AN361" s="942"/>
      <c r="AO361" s="942"/>
      <c r="AP361" s="942"/>
      <c r="AQ361" s="942"/>
      <c r="AR361" s="942"/>
      <c r="AS361" s="942"/>
      <c r="AT361" s="942"/>
      <c r="AU361" s="942"/>
      <c r="AV361" s="942"/>
      <c r="AW361" s="942"/>
    </row>
    <row r="362" spans="1:49" ht="15" hidden="1" customHeight="1" x14ac:dyDescent="0.15">
      <c r="A362" s="4"/>
      <c r="B362" s="44"/>
      <c r="C362" s="44"/>
      <c r="D362" s="298"/>
      <c r="E362" s="429">
        <f t="shared" si="176"/>
        <v>0</v>
      </c>
      <c r="F362" s="299"/>
      <c r="G362" s="299">
        <f t="shared" ref="G362:Q362" si="179">+F362</f>
        <v>0</v>
      </c>
      <c r="H362" s="299">
        <f t="shared" si="179"/>
        <v>0</v>
      </c>
      <c r="I362" s="299">
        <f t="shared" si="179"/>
        <v>0</v>
      </c>
      <c r="J362" s="299">
        <f t="shared" si="179"/>
        <v>0</v>
      </c>
      <c r="K362" s="299">
        <f t="shared" si="179"/>
        <v>0</v>
      </c>
      <c r="L362" s="299">
        <f t="shared" si="179"/>
        <v>0</v>
      </c>
      <c r="M362" s="299">
        <f t="shared" si="179"/>
        <v>0</v>
      </c>
      <c r="N362" s="299">
        <f t="shared" si="179"/>
        <v>0</v>
      </c>
      <c r="O362" s="299">
        <f t="shared" si="179"/>
        <v>0</v>
      </c>
      <c r="P362" s="299">
        <f t="shared" si="179"/>
        <v>0</v>
      </c>
      <c r="Q362" s="299">
        <f t="shared" si="179"/>
        <v>0</v>
      </c>
      <c r="R362" s="18"/>
      <c r="S362" s="4"/>
      <c r="T362" s="942"/>
      <c r="U362" s="942"/>
      <c r="V362" s="942"/>
      <c r="W362" s="942"/>
      <c r="X362" s="942"/>
      <c r="Y362" s="942"/>
      <c r="Z362" s="942"/>
      <c r="AA362" s="942"/>
      <c r="AB362" s="942"/>
      <c r="AC362" s="942"/>
      <c r="AD362" s="942"/>
      <c r="AE362" s="942"/>
      <c r="AF362" s="942"/>
      <c r="AG362" s="942"/>
      <c r="AH362" s="942"/>
      <c r="AI362" s="942"/>
      <c r="AJ362" s="942"/>
      <c r="AK362" s="942"/>
      <c r="AL362" s="942"/>
      <c r="AM362" s="942"/>
      <c r="AN362" s="942"/>
      <c r="AO362" s="942"/>
      <c r="AP362" s="942"/>
      <c r="AQ362" s="942"/>
      <c r="AR362" s="942"/>
      <c r="AS362" s="942"/>
      <c r="AT362" s="942"/>
      <c r="AU362" s="942"/>
      <c r="AV362" s="942"/>
      <c r="AW362" s="942"/>
    </row>
    <row r="363" spans="1:49" ht="15" hidden="1" customHeight="1" x14ac:dyDescent="0.15">
      <c r="A363" s="4"/>
      <c r="B363" s="44"/>
      <c r="C363" s="44"/>
      <c r="D363" s="298"/>
      <c r="E363" s="429">
        <f t="shared" si="176"/>
        <v>0</v>
      </c>
      <c r="F363" s="299"/>
      <c r="G363" s="299">
        <f t="shared" ref="G363:Q363" si="180">+F363</f>
        <v>0</v>
      </c>
      <c r="H363" s="299">
        <f t="shared" si="180"/>
        <v>0</v>
      </c>
      <c r="I363" s="299">
        <f t="shared" si="180"/>
        <v>0</v>
      </c>
      <c r="J363" s="299">
        <f t="shared" si="180"/>
        <v>0</v>
      </c>
      <c r="K363" s="299">
        <f t="shared" si="180"/>
        <v>0</v>
      </c>
      <c r="L363" s="299">
        <f t="shared" si="180"/>
        <v>0</v>
      </c>
      <c r="M363" s="299">
        <f t="shared" si="180"/>
        <v>0</v>
      </c>
      <c r="N363" s="299">
        <f t="shared" si="180"/>
        <v>0</v>
      </c>
      <c r="O363" s="299">
        <f t="shared" si="180"/>
        <v>0</v>
      </c>
      <c r="P363" s="299">
        <f t="shared" si="180"/>
        <v>0</v>
      </c>
      <c r="Q363" s="299">
        <f t="shared" si="180"/>
        <v>0</v>
      </c>
      <c r="R363" s="18"/>
      <c r="S363" s="4"/>
      <c r="T363" s="942"/>
      <c r="U363" s="942"/>
      <c r="V363" s="942"/>
      <c r="W363" s="942"/>
      <c r="X363" s="942"/>
      <c r="Y363" s="942"/>
      <c r="Z363" s="942"/>
      <c r="AA363" s="942"/>
      <c r="AB363" s="942"/>
      <c r="AC363" s="942"/>
      <c r="AD363" s="942"/>
      <c r="AE363" s="942"/>
      <c r="AF363" s="942"/>
      <c r="AG363" s="942"/>
      <c r="AH363" s="942"/>
      <c r="AI363" s="942"/>
      <c r="AJ363" s="942"/>
      <c r="AK363" s="942"/>
      <c r="AL363" s="942"/>
      <c r="AM363" s="942"/>
      <c r="AN363" s="942"/>
      <c r="AO363" s="942"/>
      <c r="AP363" s="942"/>
      <c r="AQ363" s="942"/>
      <c r="AR363" s="942"/>
      <c r="AS363" s="942"/>
      <c r="AT363" s="942"/>
      <c r="AU363" s="942"/>
      <c r="AV363" s="942"/>
      <c r="AW363" s="942"/>
    </row>
    <row r="364" spans="1:49" ht="15" hidden="1" customHeight="1" x14ac:dyDescent="0.15">
      <c r="A364" s="4"/>
      <c r="B364" s="44"/>
      <c r="C364" s="44"/>
      <c r="D364" s="298"/>
      <c r="E364" s="429">
        <f t="shared" si="176"/>
        <v>0</v>
      </c>
      <c r="F364" s="299"/>
      <c r="G364" s="299">
        <f t="shared" ref="G364:Q364" si="181">+F364</f>
        <v>0</v>
      </c>
      <c r="H364" s="299">
        <f t="shared" si="181"/>
        <v>0</v>
      </c>
      <c r="I364" s="299">
        <f t="shared" si="181"/>
        <v>0</v>
      </c>
      <c r="J364" s="299">
        <f t="shared" si="181"/>
        <v>0</v>
      </c>
      <c r="K364" s="299">
        <f t="shared" si="181"/>
        <v>0</v>
      </c>
      <c r="L364" s="299">
        <f t="shared" si="181"/>
        <v>0</v>
      </c>
      <c r="M364" s="299">
        <f t="shared" si="181"/>
        <v>0</v>
      </c>
      <c r="N364" s="299">
        <f t="shared" si="181"/>
        <v>0</v>
      </c>
      <c r="O364" s="299">
        <f t="shared" si="181"/>
        <v>0</v>
      </c>
      <c r="P364" s="299">
        <f t="shared" si="181"/>
        <v>0</v>
      </c>
      <c r="Q364" s="299">
        <f t="shared" si="181"/>
        <v>0</v>
      </c>
      <c r="R364" s="18"/>
      <c r="S364" s="4"/>
      <c r="T364" s="942"/>
      <c r="U364" s="942"/>
      <c r="V364" s="942"/>
      <c r="W364" s="942"/>
      <c r="X364" s="942"/>
      <c r="Y364" s="942"/>
      <c r="Z364" s="942"/>
      <c r="AA364" s="942"/>
      <c r="AB364" s="942"/>
      <c r="AC364" s="942"/>
      <c r="AD364" s="942"/>
      <c r="AE364" s="942"/>
      <c r="AF364" s="942"/>
      <c r="AG364" s="942"/>
      <c r="AH364" s="942"/>
      <c r="AI364" s="942"/>
      <c r="AJ364" s="942"/>
      <c r="AK364" s="942"/>
      <c r="AL364" s="942"/>
      <c r="AM364" s="942"/>
      <c r="AN364" s="942"/>
      <c r="AO364" s="942"/>
      <c r="AP364" s="942"/>
      <c r="AQ364" s="942"/>
      <c r="AR364" s="942"/>
      <c r="AS364" s="942"/>
      <c r="AT364" s="942"/>
      <c r="AU364" s="942"/>
      <c r="AV364" s="942"/>
      <c r="AW364" s="942"/>
    </row>
    <row r="365" spans="1:49" ht="15" hidden="1" customHeight="1" x14ac:dyDescent="0.15">
      <c r="A365" s="4"/>
      <c r="B365" s="44"/>
      <c r="C365" s="44"/>
      <c r="D365" s="298"/>
      <c r="E365" s="429">
        <f t="shared" si="176"/>
        <v>0</v>
      </c>
      <c r="F365" s="299"/>
      <c r="G365" s="299">
        <f t="shared" ref="G365:Q365" si="182">+F365</f>
        <v>0</v>
      </c>
      <c r="H365" s="299">
        <f t="shared" si="182"/>
        <v>0</v>
      </c>
      <c r="I365" s="299">
        <f t="shared" si="182"/>
        <v>0</v>
      </c>
      <c r="J365" s="299">
        <f t="shared" si="182"/>
        <v>0</v>
      </c>
      <c r="K365" s="299">
        <f t="shared" si="182"/>
        <v>0</v>
      </c>
      <c r="L365" s="299">
        <f t="shared" si="182"/>
        <v>0</v>
      </c>
      <c r="M365" s="299">
        <f t="shared" si="182"/>
        <v>0</v>
      </c>
      <c r="N365" s="299">
        <f t="shared" si="182"/>
        <v>0</v>
      </c>
      <c r="O365" s="299">
        <f t="shared" si="182"/>
        <v>0</v>
      </c>
      <c r="P365" s="299">
        <f t="shared" si="182"/>
        <v>0</v>
      </c>
      <c r="Q365" s="299">
        <f t="shared" si="182"/>
        <v>0</v>
      </c>
      <c r="R365" s="18"/>
      <c r="S365" s="4"/>
      <c r="T365" s="942"/>
      <c r="U365" s="942"/>
      <c r="V365" s="942"/>
      <c r="W365" s="942"/>
      <c r="X365" s="942"/>
      <c r="Y365" s="942"/>
      <c r="Z365" s="942"/>
      <c r="AA365" s="942"/>
      <c r="AB365" s="942"/>
      <c r="AC365" s="942"/>
      <c r="AD365" s="942"/>
      <c r="AE365" s="942"/>
      <c r="AF365" s="942"/>
      <c r="AG365" s="942"/>
      <c r="AH365" s="942"/>
      <c r="AI365" s="942"/>
      <c r="AJ365" s="942"/>
      <c r="AK365" s="942"/>
      <c r="AL365" s="942"/>
      <c r="AM365" s="942"/>
      <c r="AN365" s="942"/>
      <c r="AO365" s="942"/>
      <c r="AP365" s="942"/>
      <c r="AQ365" s="942"/>
      <c r="AR365" s="942"/>
      <c r="AS365" s="942"/>
      <c r="AT365" s="942"/>
      <c r="AU365" s="942"/>
      <c r="AV365" s="942"/>
      <c r="AW365" s="942"/>
    </row>
    <row r="366" spans="1:49" ht="20" customHeight="1" thickBot="1" x14ac:dyDescent="0.2">
      <c r="A366" s="4"/>
      <c r="B366" s="44"/>
      <c r="C366" s="44"/>
      <c r="D366" s="44"/>
      <c r="E366" s="44"/>
      <c r="F366" s="44"/>
      <c r="G366" s="44"/>
      <c r="H366" s="44"/>
      <c r="I366" s="44"/>
      <c r="J366" s="44"/>
      <c r="K366" s="44"/>
      <c r="L366" s="44"/>
      <c r="M366" s="44"/>
      <c r="N366" s="44"/>
      <c r="O366" s="44"/>
      <c r="P366" s="44"/>
      <c r="Q366" s="18"/>
      <c r="R366" s="18"/>
      <c r="S366" s="4"/>
      <c r="T366" s="942"/>
      <c r="U366" s="942"/>
      <c r="V366" s="942"/>
      <c r="W366" s="942"/>
      <c r="X366" s="942"/>
      <c r="Y366" s="942"/>
      <c r="Z366" s="942"/>
      <c r="AA366" s="942"/>
      <c r="AB366" s="942"/>
      <c r="AC366" s="942"/>
      <c r="AD366" s="942"/>
      <c r="AE366" s="942"/>
      <c r="AF366" s="942"/>
      <c r="AG366" s="942"/>
      <c r="AH366" s="942"/>
      <c r="AI366" s="942"/>
      <c r="AJ366" s="942"/>
      <c r="AK366" s="942"/>
      <c r="AL366" s="942"/>
      <c r="AM366" s="942"/>
      <c r="AN366" s="942"/>
      <c r="AO366" s="942"/>
      <c r="AP366" s="942"/>
      <c r="AQ366" s="942"/>
      <c r="AR366" s="942"/>
      <c r="AS366" s="942"/>
      <c r="AT366" s="942"/>
      <c r="AU366" s="942"/>
      <c r="AV366" s="942"/>
      <c r="AW366" s="942"/>
    </row>
    <row r="367" spans="1:49" ht="18.75" customHeight="1" thickBot="1" x14ac:dyDescent="0.25">
      <c r="A367" s="4"/>
      <c r="B367" s="44"/>
      <c r="C367" s="19">
        <v>5</v>
      </c>
      <c r="D367" s="2376" t="s">
        <v>1730</v>
      </c>
      <c r="E367" s="2377"/>
      <c r="F367" s="2378"/>
      <c r="G367" s="50"/>
      <c r="H367" s="50"/>
      <c r="I367" s="44"/>
      <c r="J367" s="44"/>
      <c r="K367" s="44"/>
      <c r="L367" s="44"/>
      <c r="M367" s="44"/>
      <c r="N367" s="44"/>
      <c r="O367" s="44"/>
      <c r="P367" s="44"/>
      <c r="Q367" s="18"/>
      <c r="R367" s="18"/>
      <c r="S367" s="4"/>
      <c r="T367" s="942"/>
      <c r="U367" s="942"/>
      <c r="V367" s="942"/>
      <c r="W367" s="942"/>
      <c r="X367" s="942"/>
      <c r="Y367" s="942"/>
      <c r="Z367" s="942"/>
      <c r="AA367" s="942"/>
      <c r="AB367" s="942"/>
      <c r="AC367" s="942"/>
      <c r="AD367" s="942"/>
      <c r="AE367" s="942"/>
      <c r="AF367" s="942"/>
      <c r="AG367" s="942"/>
      <c r="AH367" s="942"/>
      <c r="AI367" s="942"/>
      <c r="AJ367" s="942"/>
      <c r="AK367" s="942"/>
      <c r="AL367" s="942"/>
      <c r="AM367" s="942"/>
      <c r="AN367" s="942"/>
      <c r="AO367" s="942"/>
      <c r="AP367" s="942"/>
      <c r="AQ367" s="942"/>
      <c r="AR367" s="942"/>
      <c r="AS367" s="942"/>
      <c r="AT367" s="942"/>
      <c r="AU367" s="942"/>
      <c r="AV367" s="942"/>
      <c r="AW367" s="942"/>
    </row>
    <row r="368" spans="1:49" ht="5" customHeight="1" x14ac:dyDescent="0.15">
      <c r="A368" s="4"/>
      <c r="B368" s="44"/>
      <c r="C368" s="44"/>
      <c r="D368" s="77"/>
      <c r="E368" s="44"/>
      <c r="F368" s="44"/>
      <c r="G368" s="44"/>
      <c r="H368" s="44"/>
      <c r="I368" s="44"/>
      <c r="J368" s="44"/>
      <c r="K368" s="44"/>
      <c r="L368" s="44"/>
      <c r="M368" s="44"/>
      <c r="N368" s="44"/>
      <c r="O368" s="44"/>
      <c r="P368" s="44"/>
      <c r="Q368" s="18"/>
      <c r="R368" s="18"/>
      <c r="S368" s="4"/>
      <c r="T368" s="942"/>
      <c r="U368" s="942"/>
      <c r="V368" s="942"/>
      <c r="W368" s="942"/>
      <c r="X368" s="942"/>
      <c r="Y368" s="942"/>
      <c r="Z368" s="942"/>
      <c r="AA368" s="942"/>
      <c r="AB368" s="942"/>
      <c r="AC368" s="942"/>
      <c r="AD368" s="942"/>
      <c r="AE368" s="942"/>
      <c r="AF368" s="942"/>
      <c r="AG368" s="942"/>
      <c r="AH368" s="942"/>
      <c r="AI368" s="942"/>
      <c r="AJ368" s="942"/>
      <c r="AK368" s="942"/>
      <c r="AL368" s="942"/>
      <c r="AM368" s="942"/>
      <c r="AN368" s="942"/>
      <c r="AO368" s="942"/>
      <c r="AP368" s="942"/>
      <c r="AQ368" s="942"/>
      <c r="AR368" s="942"/>
      <c r="AS368" s="942"/>
      <c r="AT368" s="942"/>
      <c r="AU368" s="942"/>
      <c r="AV368" s="942"/>
      <c r="AW368" s="942"/>
    </row>
    <row r="369" spans="1:49" ht="13.5" customHeight="1" thickBot="1" x14ac:dyDescent="0.2">
      <c r="A369" s="4"/>
      <c r="B369" s="44"/>
      <c r="C369" s="44"/>
      <c r="D369" s="44"/>
      <c r="E369" s="44"/>
      <c r="F369" s="51" t="str">
        <f t="shared" ref="F369:Q369" si="183">F285</f>
        <v>ENE</v>
      </c>
      <c r="G369" s="51" t="str">
        <f t="shared" si="183"/>
        <v>FEB</v>
      </c>
      <c r="H369" s="51" t="str">
        <f t="shared" si="183"/>
        <v>MAR</v>
      </c>
      <c r="I369" s="51" t="str">
        <f t="shared" si="183"/>
        <v>ABR</v>
      </c>
      <c r="J369" s="51" t="str">
        <f t="shared" si="183"/>
        <v>MAY</v>
      </c>
      <c r="K369" s="51" t="str">
        <f t="shared" si="183"/>
        <v>JUN</v>
      </c>
      <c r="L369" s="51" t="str">
        <f t="shared" si="183"/>
        <v>JUL</v>
      </c>
      <c r="M369" s="51" t="str">
        <f t="shared" si="183"/>
        <v>AGO</v>
      </c>
      <c r="N369" s="51" t="str">
        <f t="shared" si="183"/>
        <v>SEPT</v>
      </c>
      <c r="O369" s="51" t="str">
        <f t="shared" si="183"/>
        <v>OCT</v>
      </c>
      <c r="P369" s="51" t="str">
        <f t="shared" si="183"/>
        <v>NOV</v>
      </c>
      <c r="Q369" s="51" t="str">
        <f t="shared" si="183"/>
        <v xml:space="preserve"> DIC</v>
      </c>
      <c r="R369" s="54"/>
      <c r="S369" s="4"/>
      <c r="T369" s="942"/>
      <c r="U369" s="942"/>
      <c r="V369" s="942"/>
      <c r="W369" s="942"/>
      <c r="X369" s="942"/>
      <c r="Y369" s="942"/>
      <c r="Z369" s="942"/>
      <c r="AA369" s="942"/>
      <c r="AB369" s="942"/>
      <c r="AC369" s="942"/>
      <c r="AD369" s="942"/>
      <c r="AE369" s="942"/>
      <c r="AF369" s="942"/>
      <c r="AG369" s="942"/>
      <c r="AH369" s="942"/>
      <c r="AI369" s="942"/>
      <c r="AJ369" s="942"/>
      <c r="AK369" s="942"/>
      <c r="AL369" s="942"/>
      <c r="AM369" s="942"/>
      <c r="AN369" s="942"/>
      <c r="AO369" s="942"/>
      <c r="AP369" s="942"/>
      <c r="AQ369" s="942"/>
      <c r="AR369" s="942"/>
      <c r="AS369" s="942"/>
      <c r="AT369" s="942"/>
      <c r="AU369" s="942"/>
      <c r="AV369" s="942"/>
      <c r="AW369" s="942"/>
    </row>
    <row r="370" spans="1:49" ht="17" customHeight="1" thickBot="1" x14ac:dyDescent="0.2">
      <c r="A370" s="4"/>
      <c r="B370" s="44"/>
      <c r="C370" s="79" t="s">
        <v>1775</v>
      </c>
      <c r="D370" s="2361" t="s">
        <v>86</v>
      </c>
      <c r="E370" s="2362"/>
      <c r="F370" s="59">
        <f>SUM(F372:F377)+F378</f>
        <v>0</v>
      </c>
      <c r="G370" s="59">
        <f t="shared" ref="G370:Q370" si="184">SUM(G372:G377)+G378</f>
        <v>0</v>
      </c>
      <c r="H370" s="59">
        <f t="shared" si="184"/>
        <v>0</v>
      </c>
      <c r="I370" s="59">
        <f t="shared" si="184"/>
        <v>0</v>
      </c>
      <c r="J370" s="59">
        <f t="shared" si="184"/>
        <v>0</v>
      </c>
      <c r="K370" s="59">
        <f t="shared" si="184"/>
        <v>0</v>
      </c>
      <c r="L370" s="59">
        <f t="shared" si="184"/>
        <v>0</v>
      </c>
      <c r="M370" s="59">
        <f t="shared" si="184"/>
        <v>0</v>
      </c>
      <c r="N370" s="59">
        <f t="shared" si="184"/>
        <v>0</v>
      </c>
      <c r="O370" s="59">
        <f t="shared" si="184"/>
        <v>0</v>
      </c>
      <c r="P370" s="59">
        <f t="shared" si="184"/>
        <v>0</v>
      </c>
      <c r="Q370" s="803">
        <f t="shared" si="184"/>
        <v>0</v>
      </c>
      <c r="R370" s="18"/>
      <c r="S370" s="4"/>
      <c r="T370" s="942"/>
      <c r="U370" s="942"/>
      <c r="V370" s="942"/>
      <c r="W370" s="942"/>
      <c r="X370" s="942"/>
      <c r="Y370" s="942"/>
      <c r="Z370" s="942"/>
      <c r="AA370" s="942"/>
      <c r="AB370" s="942"/>
      <c r="AC370" s="942"/>
      <c r="AD370" s="942"/>
      <c r="AE370" s="942"/>
      <c r="AF370" s="942"/>
      <c r="AG370" s="942"/>
      <c r="AH370" s="942"/>
      <c r="AI370" s="942"/>
      <c r="AJ370" s="942"/>
      <c r="AK370" s="942"/>
      <c r="AL370" s="942"/>
      <c r="AM370" s="942"/>
      <c r="AN370" s="942"/>
      <c r="AO370" s="942"/>
      <c r="AP370" s="942"/>
      <c r="AQ370" s="942"/>
      <c r="AR370" s="942"/>
      <c r="AS370" s="942"/>
      <c r="AT370" s="942"/>
      <c r="AU370" s="942"/>
      <c r="AV370" s="942"/>
      <c r="AW370" s="942"/>
    </row>
    <row r="371" spans="1:49" ht="13.5" customHeight="1" x14ac:dyDescent="0.15">
      <c r="A371" s="4"/>
      <c r="B371" s="44"/>
      <c r="C371" s="44"/>
      <c r="D371" s="46" t="s">
        <v>1527</v>
      </c>
      <c r="E371" s="432">
        <f>SUM(F370:Q370)</f>
        <v>0</v>
      </c>
      <c r="F371" s="46" t="s">
        <v>1566</v>
      </c>
      <c r="G371" s="57"/>
      <c r="H371" s="57"/>
      <c r="I371" s="57"/>
      <c r="J371" s="57"/>
      <c r="K371" s="57"/>
      <c r="L371" s="57"/>
      <c r="M371" s="58"/>
      <c r="N371" s="58"/>
      <c r="O371" s="57"/>
      <c r="P371" s="57"/>
      <c r="Q371" s="57"/>
      <c r="R371" s="18"/>
      <c r="S371" s="4"/>
      <c r="T371" s="942"/>
      <c r="U371" s="942"/>
      <c r="V371" s="942"/>
      <c r="W371" s="942"/>
      <c r="X371" s="942"/>
      <c r="Y371" s="942"/>
      <c r="Z371" s="942"/>
      <c r="AA371" s="942"/>
      <c r="AB371" s="942"/>
      <c r="AC371" s="942"/>
      <c r="AD371" s="942"/>
      <c r="AE371" s="942"/>
      <c r="AF371" s="942"/>
      <c r="AG371" s="942"/>
      <c r="AH371" s="942"/>
      <c r="AI371" s="942"/>
      <c r="AJ371" s="942"/>
      <c r="AK371" s="942"/>
      <c r="AL371" s="942"/>
      <c r="AM371" s="942"/>
      <c r="AN371" s="942"/>
      <c r="AO371" s="942"/>
      <c r="AP371" s="942"/>
      <c r="AQ371" s="942"/>
      <c r="AR371" s="942"/>
      <c r="AS371" s="942"/>
      <c r="AT371" s="942"/>
      <c r="AU371" s="942"/>
      <c r="AV371" s="942"/>
      <c r="AW371" s="942"/>
    </row>
    <row r="372" spans="1:49" ht="13.5" customHeight="1" x14ac:dyDescent="0.15">
      <c r="A372" s="4"/>
      <c r="B372" s="44"/>
      <c r="C372" s="44"/>
      <c r="D372" s="430" t="s">
        <v>1397</v>
      </c>
      <c r="E372" s="431">
        <f t="shared" ref="E372:E377" si="185">SUM(F372:Q372)</f>
        <v>0</v>
      </c>
      <c r="F372" s="299"/>
      <c r="G372" s="299"/>
      <c r="H372" s="299"/>
      <c r="I372" s="299"/>
      <c r="J372" s="299"/>
      <c r="K372" s="299"/>
      <c r="L372" s="299"/>
      <c r="M372" s="299"/>
      <c r="N372" s="299"/>
      <c r="O372" s="299"/>
      <c r="P372" s="299"/>
      <c r="Q372" s="299"/>
      <c r="R372" s="18"/>
      <c r="S372" s="4"/>
      <c r="T372" s="942"/>
      <c r="U372" s="942"/>
      <c r="V372" s="942"/>
      <c r="W372" s="942"/>
      <c r="X372" s="942"/>
      <c r="Y372" s="942"/>
      <c r="Z372" s="942"/>
      <c r="AA372" s="942"/>
      <c r="AB372" s="942"/>
      <c r="AC372" s="942"/>
      <c r="AD372" s="942"/>
      <c r="AE372" s="942"/>
      <c r="AF372" s="942"/>
      <c r="AG372" s="942"/>
      <c r="AH372" s="942"/>
      <c r="AI372" s="942"/>
      <c r="AJ372" s="942"/>
      <c r="AK372" s="942"/>
      <c r="AL372" s="942"/>
      <c r="AM372" s="942"/>
      <c r="AN372" s="942"/>
      <c r="AO372" s="942"/>
      <c r="AP372" s="942"/>
      <c r="AQ372" s="942"/>
      <c r="AR372" s="942"/>
      <c r="AS372" s="942"/>
      <c r="AT372" s="942"/>
      <c r="AU372" s="942"/>
      <c r="AV372" s="942"/>
      <c r="AW372" s="942"/>
    </row>
    <row r="373" spans="1:49" ht="13.5" customHeight="1" thickBot="1" x14ac:dyDescent="0.2">
      <c r="A373" s="4"/>
      <c r="B373" s="44"/>
      <c r="C373" s="44"/>
      <c r="D373" s="430" t="s">
        <v>1398</v>
      </c>
      <c r="E373" s="431">
        <f t="shared" si="185"/>
        <v>0</v>
      </c>
      <c r="F373" s="299"/>
      <c r="G373" s="299"/>
      <c r="H373" s="299"/>
      <c r="I373" s="299"/>
      <c r="J373" s="299"/>
      <c r="K373" s="299"/>
      <c r="L373" s="299"/>
      <c r="M373" s="299"/>
      <c r="N373" s="299"/>
      <c r="O373" s="299"/>
      <c r="P373" s="299"/>
      <c r="Q373" s="299"/>
      <c r="R373" s="18"/>
      <c r="S373" s="4"/>
      <c r="T373" s="942"/>
      <c r="U373" s="942"/>
      <c r="V373" s="942"/>
      <c r="W373" s="942"/>
      <c r="X373" s="942"/>
      <c r="Y373" s="942"/>
      <c r="Z373" s="942"/>
      <c r="AA373" s="942"/>
      <c r="AB373" s="942"/>
      <c r="AC373" s="942"/>
      <c r="AD373" s="942"/>
      <c r="AE373" s="942"/>
      <c r="AF373" s="942"/>
      <c r="AG373" s="942"/>
      <c r="AH373" s="942"/>
      <c r="AI373" s="942"/>
      <c r="AJ373" s="942"/>
      <c r="AK373" s="942"/>
      <c r="AL373" s="942"/>
      <c r="AM373" s="942"/>
      <c r="AN373" s="942"/>
      <c r="AO373" s="942"/>
      <c r="AP373" s="942"/>
      <c r="AQ373" s="942"/>
      <c r="AR373" s="942"/>
      <c r="AS373" s="942"/>
      <c r="AT373" s="942"/>
      <c r="AU373" s="942"/>
      <c r="AV373" s="942"/>
      <c r="AW373" s="942"/>
    </row>
    <row r="374" spans="1:49" ht="13.5" hidden="1" customHeight="1" x14ac:dyDescent="0.15">
      <c r="A374" s="4"/>
      <c r="B374" s="44"/>
      <c r="C374" s="44"/>
      <c r="D374" s="430"/>
      <c r="E374" s="431">
        <f t="shared" si="185"/>
        <v>0</v>
      </c>
      <c r="F374" s="299"/>
      <c r="G374" s="299">
        <f t="shared" ref="G374:Q374" si="186">+F374</f>
        <v>0</v>
      </c>
      <c r="H374" s="299">
        <f t="shared" si="186"/>
        <v>0</v>
      </c>
      <c r="I374" s="299">
        <f t="shared" si="186"/>
        <v>0</v>
      </c>
      <c r="J374" s="299">
        <f t="shared" si="186"/>
        <v>0</v>
      </c>
      <c r="K374" s="299">
        <f t="shared" si="186"/>
        <v>0</v>
      </c>
      <c r="L374" s="299">
        <f t="shared" si="186"/>
        <v>0</v>
      </c>
      <c r="M374" s="299">
        <f t="shared" si="186"/>
        <v>0</v>
      </c>
      <c r="N374" s="299">
        <f t="shared" si="186"/>
        <v>0</v>
      </c>
      <c r="O374" s="299">
        <f t="shared" si="186"/>
        <v>0</v>
      </c>
      <c r="P374" s="299">
        <f t="shared" si="186"/>
        <v>0</v>
      </c>
      <c r="Q374" s="299">
        <f t="shared" si="186"/>
        <v>0</v>
      </c>
      <c r="R374" s="18"/>
      <c r="S374" s="4"/>
      <c r="T374" s="942"/>
      <c r="U374" s="942"/>
      <c r="V374" s="942"/>
      <c r="W374" s="942"/>
      <c r="X374" s="942"/>
      <c r="Y374" s="942"/>
      <c r="Z374" s="942"/>
      <c r="AA374" s="942"/>
      <c r="AB374" s="942"/>
      <c r="AC374" s="942"/>
      <c r="AD374" s="942"/>
      <c r="AE374" s="942"/>
      <c r="AF374" s="942"/>
      <c r="AG374" s="942"/>
      <c r="AH374" s="942"/>
      <c r="AI374" s="942"/>
      <c r="AJ374" s="942"/>
      <c r="AK374" s="942"/>
      <c r="AL374" s="942"/>
      <c r="AM374" s="942"/>
      <c r="AN374" s="942"/>
      <c r="AO374" s="942"/>
      <c r="AP374" s="942"/>
      <c r="AQ374" s="942"/>
      <c r="AR374" s="942"/>
      <c r="AS374" s="942"/>
      <c r="AT374" s="942"/>
      <c r="AU374" s="942"/>
      <c r="AV374" s="942"/>
      <c r="AW374" s="942"/>
    </row>
    <row r="375" spans="1:49" ht="13.5" hidden="1" customHeight="1" x14ac:dyDescent="0.15">
      <c r="A375" s="4"/>
      <c r="B375" s="44"/>
      <c r="C375" s="44"/>
      <c r="D375" s="430"/>
      <c r="E375" s="431">
        <f t="shared" si="185"/>
        <v>0</v>
      </c>
      <c r="F375" s="299"/>
      <c r="G375" s="299">
        <f t="shared" ref="G375:Q377" si="187">+F375</f>
        <v>0</v>
      </c>
      <c r="H375" s="299">
        <f t="shared" si="187"/>
        <v>0</v>
      </c>
      <c r="I375" s="299">
        <f t="shared" si="187"/>
        <v>0</v>
      </c>
      <c r="J375" s="299">
        <f t="shared" si="187"/>
        <v>0</v>
      </c>
      <c r="K375" s="299">
        <f t="shared" si="187"/>
        <v>0</v>
      </c>
      <c r="L375" s="299">
        <f t="shared" si="187"/>
        <v>0</v>
      </c>
      <c r="M375" s="299">
        <f t="shared" si="187"/>
        <v>0</v>
      </c>
      <c r="N375" s="299">
        <f t="shared" si="187"/>
        <v>0</v>
      </c>
      <c r="O375" s="299">
        <f t="shared" si="187"/>
        <v>0</v>
      </c>
      <c r="P375" s="299">
        <f t="shared" si="187"/>
        <v>0</v>
      </c>
      <c r="Q375" s="299">
        <f t="shared" si="187"/>
        <v>0</v>
      </c>
      <c r="R375" s="18"/>
      <c r="S375" s="4"/>
      <c r="T375" s="942"/>
      <c r="U375" s="942"/>
      <c r="V375" s="942"/>
      <c r="W375" s="942"/>
      <c r="X375" s="942"/>
      <c r="Y375" s="942"/>
      <c r="Z375" s="942"/>
      <c r="AA375" s="942"/>
      <c r="AB375" s="942"/>
      <c r="AC375" s="942"/>
      <c r="AD375" s="942"/>
      <c r="AE375" s="942"/>
      <c r="AF375" s="942"/>
      <c r="AG375" s="942"/>
      <c r="AH375" s="942"/>
      <c r="AI375" s="942"/>
      <c r="AJ375" s="942"/>
      <c r="AK375" s="942"/>
      <c r="AL375" s="942"/>
      <c r="AM375" s="942"/>
      <c r="AN375" s="942"/>
      <c r="AO375" s="942"/>
      <c r="AP375" s="942"/>
      <c r="AQ375" s="942"/>
      <c r="AR375" s="942"/>
      <c r="AS375" s="942"/>
      <c r="AT375" s="942"/>
      <c r="AU375" s="942"/>
      <c r="AV375" s="942"/>
      <c r="AW375" s="942"/>
    </row>
    <row r="376" spans="1:49" ht="13.5" hidden="1" customHeight="1" x14ac:dyDescent="0.15">
      <c r="A376" s="4"/>
      <c r="B376" s="44"/>
      <c r="C376" s="44"/>
      <c r="D376" s="430"/>
      <c r="E376" s="431">
        <f t="shared" si="185"/>
        <v>0</v>
      </c>
      <c r="F376" s="299"/>
      <c r="G376" s="299">
        <f t="shared" ref="G376:Q376" si="188">+F376</f>
        <v>0</v>
      </c>
      <c r="H376" s="299">
        <f t="shared" si="188"/>
        <v>0</v>
      </c>
      <c r="I376" s="299">
        <f t="shared" si="188"/>
        <v>0</v>
      </c>
      <c r="J376" s="299">
        <f t="shared" si="188"/>
        <v>0</v>
      </c>
      <c r="K376" s="299">
        <f t="shared" si="188"/>
        <v>0</v>
      </c>
      <c r="L376" s="299">
        <f t="shared" si="188"/>
        <v>0</v>
      </c>
      <c r="M376" s="299">
        <f t="shared" si="188"/>
        <v>0</v>
      </c>
      <c r="N376" s="299">
        <f t="shared" si="188"/>
        <v>0</v>
      </c>
      <c r="O376" s="299">
        <f t="shared" si="188"/>
        <v>0</v>
      </c>
      <c r="P376" s="299">
        <f t="shared" si="188"/>
        <v>0</v>
      </c>
      <c r="Q376" s="299">
        <f t="shared" si="188"/>
        <v>0</v>
      </c>
      <c r="R376" s="18"/>
      <c r="S376" s="4"/>
      <c r="T376" s="942"/>
      <c r="U376" s="942"/>
      <c r="V376" s="942"/>
      <c r="W376" s="942"/>
      <c r="X376" s="942"/>
      <c r="Y376" s="942"/>
      <c r="Z376" s="942"/>
      <c r="AA376" s="942"/>
      <c r="AB376" s="942"/>
      <c r="AC376" s="942"/>
      <c r="AD376" s="942"/>
      <c r="AE376" s="942"/>
      <c r="AF376" s="942"/>
      <c r="AG376" s="942"/>
      <c r="AH376" s="942"/>
      <c r="AI376" s="942"/>
      <c r="AJ376" s="942"/>
      <c r="AK376" s="942"/>
      <c r="AL376" s="942"/>
      <c r="AM376" s="942"/>
      <c r="AN376" s="942"/>
      <c r="AO376" s="942"/>
      <c r="AP376" s="942"/>
      <c r="AQ376" s="942"/>
      <c r="AR376" s="942"/>
      <c r="AS376" s="942"/>
      <c r="AT376" s="942"/>
      <c r="AU376" s="942"/>
      <c r="AV376" s="942"/>
      <c r="AW376" s="942"/>
    </row>
    <row r="377" spans="1:49" ht="13.5" hidden="1" customHeight="1" thickBot="1" x14ac:dyDescent="0.2">
      <c r="A377" s="4"/>
      <c r="B377" s="44"/>
      <c r="C377" s="44"/>
      <c r="D377" s="430"/>
      <c r="E377" s="431">
        <f t="shared" si="185"/>
        <v>0</v>
      </c>
      <c r="F377" s="299"/>
      <c r="G377" s="299">
        <f t="shared" si="187"/>
        <v>0</v>
      </c>
      <c r="H377" s="299">
        <f t="shared" si="187"/>
        <v>0</v>
      </c>
      <c r="I377" s="299">
        <f t="shared" si="187"/>
        <v>0</v>
      </c>
      <c r="J377" s="299">
        <f t="shared" si="187"/>
        <v>0</v>
      </c>
      <c r="K377" s="299">
        <f t="shared" si="187"/>
        <v>0</v>
      </c>
      <c r="L377" s="299">
        <f t="shared" si="187"/>
        <v>0</v>
      </c>
      <c r="M377" s="299">
        <f t="shared" si="187"/>
        <v>0</v>
      </c>
      <c r="N377" s="299">
        <f t="shared" si="187"/>
        <v>0</v>
      </c>
      <c r="O377" s="299">
        <f t="shared" si="187"/>
        <v>0</v>
      </c>
      <c r="P377" s="299">
        <f t="shared" si="187"/>
        <v>0</v>
      </c>
      <c r="Q377" s="299">
        <f t="shared" si="187"/>
        <v>0</v>
      </c>
      <c r="R377" s="18"/>
      <c r="S377" s="4"/>
      <c r="T377" s="942"/>
      <c r="U377" s="942"/>
      <c r="V377" s="942"/>
      <c r="W377" s="942"/>
      <c r="X377" s="942"/>
      <c r="Y377" s="942"/>
      <c r="Z377" s="942"/>
      <c r="AA377" s="942"/>
      <c r="AB377" s="942"/>
      <c r="AC377" s="942"/>
      <c r="AD377" s="942"/>
      <c r="AE377" s="942"/>
      <c r="AF377" s="942"/>
      <c r="AG377" s="942"/>
      <c r="AH377" s="942"/>
      <c r="AI377" s="942"/>
      <c r="AJ377" s="942"/>
      <c r="AK377" s="942"/>
      <c r="AL377" s="942"/>
      <c r="AM377" s="942"/>
      <c r="AN377" s="942"/>
      <c r="AO377" s="942"/>
      <c r="AP377" s="942"/>
      <c r="AQ377" s="942"/>
      <c r="AR377" s="942"/>
      <c r="AS377" s="942"/>
      <c r="AT377" s="942"/>
      <c r="AU377" s="942"/>
      <c r="AV377" s="942"/>
      <c r="AW377" s="942"/>
    </row>
    <row r="378" spans="1:49" ht="17.25" customHeight="1" thickBot="1" x14ac:dyDescent="0.2">
      <c r="A378" s="4"/>
      <c r="B378" s="44"/>
      <c r="C378" s="44"/>
      <c r="D378" s="2403" t="s">
        <v>531</v>
      </c>
      <c r="E378" s="2404"/>
      <c r="F378" s="59">
        <f>SUM(F380:F384)</f>
        <v>0</v>
      </c>
      <c r="G378" s="59">
        <f t="shared" ref="G378:Q378" si="189">SUM(G380:G384)</f>
        <v>0</v>
      </c>
      <c r="H378" s="59">
        <f t="shared" si="189"/>
        <v>0</v>
      </c>
      <c r="I378" s="59">
        <f t="shared" si="189"/>
        <v>0</v>
      </c>
      <c r="J378" s="59">
        <f t="shared" si="189"/>
        <v>0</v>
      </c>
      <c r="K378" s="59">
        <f t="shared" si="189"/>
        <v>0</v>
      </c>
      <c r="L378" s="59">
        <f t="shared" si="189"/>
        <v>0</v>
      </c>
      <c r="M378" s="59">
        <f t="shared" si="189"/>
        <v>0</v>
      </c>
      <c r="N378" s="59">
        <f t="shared" si="189"/>
        <v>0</v>
      </c>
      <c r="O378" s="59">
        <f t="shared" si="189"/>
        <v>0</v>
      </c>
      <c r="P378" s="59">
        <f t="shared" si="189"/>
        <v>0</v>
      </c>
      <c r="Q378" s="803">
        <f t="shared" si="189"/>
        <v>0</v>
      </c>
      <c r="R378" s="18"/>
      <c r="S378" s="4"/>
      <c r="T378" s="942"/>
      <c r="U378" s="942"/>
      <c r="V378" s="942"/>
      <c r="W378" s="942"/>
      <c r="X378" s="942"/>
      <c r="Y378" s="942"/>
      <c r="Z378" s="942"/>
      <c r="AA378" s="942"/>
      <c r="AB378" s="942"/>
      <c r="AC378" s="942"/>
      <c r="AD378" s="942"/>
      <c r="AE378" s="942"/>
      <c r="AF378" s="942"/>
      <c r="AG378" s="942"/>
      <c r="AH378" s="942"/>
      <c r="AI378" s="942"/>
      <c r="AJ378" s="942"/>
      <c r="AK378" s="942"/>
      <c r="AL378" s="942"/>
      <c r="AM378" s="942"/>
      <c r="AN378" s="942"/>
      <c r="AO378" s="942"/>
      <c r="AP378" s="942"/>
      <c r="AQ378" s="942"/>
      <c r="AR378" s="942"/>
      <c r="AS378" s="942"/>
      <c r="AT378" s="942"/>
      <c r="AU378" s="942"/>
      <c r="AV378" s="942"/>
      <c r="AW378" s="942"/>
    </row>
    <row r="379" spans="1:49" ht="13.5" customHeight="1" x14ac:dyDescent="0.15">
      <c r="A379" s="4"/>
      <c r="B379" s="44"/>
      <c r="C379" s="44"/>
      <c r="D379" s="644" t="s">
        <v>532</v>
      </c>
      <c r="E379" s="432">
        <f>SUM(F378:Q378)</f>
        <v>0</v>
      </c>
      <c r="F379" s="46" t="s">
        <v>729</v>
      </c>
      <c r="G379" s="57"/>
      <c r="H379" s="57"/>
      <c r="I379" s="57"/>
      <c r="J379" s="57"/>
      <c r="K379" s="57"/>
      <c r="L379" s="57"/>
      <c r="M379" s="58"/>
      <c r="N379" s="58"/>
      <c r="O379" s="57"/>
      <c r="P379" s="57"/>
      <c r="Q379" s="57"/>
      <c r="R379" s="18"/>
      <c r="S379" s="4"/>
      <c r="T379" s="942"/>
      <c r="U379" s="942"/>
      <c r="V379" s="942"/>
      <c r="W379" s="942"/>
      <c r="X379" s="942"/>
      <c r="Y379" s="942"/>
      <c r="Z379" s="942"/>
      <c r="AA379" s="942"/>
      <c r="AB379" s="942"/>
      <c r="AC379" s="942"/>
      <c r="AD379" s="942"/>
      <c r="AE379" s="942"/>
      <c r="AF379" s="942"/>
      <c r="AG379" s="942"/>
      <c r="AH379" s="942"/>
      <c r="AI379" s="942"/>
      <c r="AJ379" s="942"/>
      <c r="AK379" s="942"/>
      <c r="AL379" s="942"/>
      <c r="AM379" s="942"/>
      <c r="AN379" s="942"/>
      <c r="AO379" s="942"/>
      <c r="AP379" s="942"/>
      <c r="AQ379" s="942"/>
      <c r="AR379" s="942"/>
      <c r="AS379" s="942"/>
      <c r="AT379" s="942"/>
      <c r="AU379" s="942"/>
      <c r="AV379" s="942"/>
      <c r="AW379" s="942"/>
    </row>
    <row r="380" spans="1:49" ht="13.5" customHeight="1" x14ac:dyDescent="0.15">
      <c r="A380" s="4"/>
      <c r="B380" s="44"/>
      <c r="C380" s="44"/>
      <c r="D380" s="430" t="s">
        <v>533</v>
      </c>
      <c r="E380" s="645"/>
      <c r="F380" s="82">
        <f>+IF(pr!F$11&gt;0,pr!F$11*$E$380,0)</f>
        <v>0</v>
      </c>
      <c r="G380" s="82">
        <f>+IF(pr!G$11&gt;0,pr!G$11*$E$380,0)</f>
        <v>0</v>
      </c>
      <c r="H380" s="82">
        <f>+IF(pr!H$11&gt;0,pr!H$11*$E$380,0)</f>
        <v>0</v>
      </c>
      <c r="I380" s="82">
        <f>+IF(pr!I$11&gt;0,pr!I$11*$E$380,0)</f>
        <v>0</v>
      </c>
      <c r="J380" s="82">
        <f>+IF(pr!J$11&gt;0,pr!J$11*$E$380,0)</f>
        <v>0</v>
      </c>
      <c r="K380" s="82">
        <f>+IF(pr!K$11&gt;0,pr!K$11*$E$380,0)</f>
        <v>0</v>
      </c>
      <c r="L380" s="82">
        <f>+IF(pr!L$11&gt;0,pr!L$11*$E$380,0)</f>
        <v>0</v>
      </c>
      <c r="M380" s="82">
        <f>+IF(pr!M$11&gt;0,pr!M$11*$E$380,0)</f>
        <v>0</v>
      </c>
      <c r="N380" s="82">
        <f>+IF(pr!N$11&gt;0,pr!N$11*$E$380,0)</f>
        <v>0</v>
      </c>
      <c r="O380" s="82">
        <f>+IF(pr!O$11&gt;0,pr!O$11*$E$380,0)</f>
        <v>0</v>
      </c>
      <c r="P380" s="82">
        <f>+IF(pr!P$11&gt;0,pr!P$11*$E$380,0)</f>
        <v>0</v>
      </c>
      <c r="Q380" s="82">
        <f>+IF(pr!Q$11&gt;0,pr!Q$11*$E$380,0)</f>
        <v>0</v>
      </c>
      <c r="R380" s="18"/>
      <c r="S380" s="4"/>
      <c r="T380" s="942"/>
      <c r="U380" s="942"/>
      <c r="V380" s="942"/>
      <c r="W380" s="942"/>
      <c r="X380" s="942"/>
      <c r="Y380" s="942"/>
      <c r="Z380" s="942"/>
      <c r="AA380" s="942"/>
      <c r="AB380" s="942"/>
      <c r="AC380" s="942"/>
      <c r="AD380" s="942"/>
      <c r="AE380" s="942"/>
      <c r="AF380" s="942"/>
      <c r="AG380" s="942"/>
      <c r="AH380" s="942"/>
      <c r="AI380" s="942"/>
      <c r="AJ380" s="942"/>
      <c r="AK380" s="942"/>
      <c r="AL380" s="942"/>
      <c r="AM380" s="942"/>
      <c r="AN380" s="942"/>
      <c r="AO380" s="942"/>
      <c r="AP380" s="942"/>
      <c r="AQ380" s="942"/>
      <c r="AR380" s="942"/>
      <c r="AS380" s="942"/>
      <c r="AT380" s="942"/>
      <c r="AU380" s="942"/>
      <c r="AV380" s="942"/>
      <c r="AW380" s="942"/>
    </row>
    <row r="381" spans="1:49" ht="13.5" customHeight="1" x14ac:dyDescent="0.15">
      <c r="A381" s="4"/>
      <c r="B381" s="44"/>
      <c r="C381" s="44"/>
      <c r="D381" s="430"/>
      <c r="E381" s="645">
        <v>0</v>
      </c>
      <c r="F381" s="82">
        <f>+IF(pr!F$11&gt;0,pr!F$11*$E$381,0)</f>
        <v>0</v>
      </c>
      <c r="G381" s="82">
        <f>+IF(pr!G$11&gt;0,pr!G$11*$E$381,0)</f>
        <v>0</v>
      </c>
      <c r="H381" s="82">
        <f>+IF(pr!H$11&gt;0,pr!H$11*$E$381,0)</f>
        <v>0</v>
      </c>
      <c r="I381" s="82">
        <f>+IF(pr!I$11&gt;0,pr!I$11*$E$381,0)</f>
        <v>0</v>
      </c>
      <c r="J381" s="82">
        <f>+IF(pr!J$11&gt;0,pr!J$11*$E$381,0)</f>
        <v>0</v>
      </c>
      <c r="K381" s="82">
        <f>+IF(pr!K$11&gt;0,pr!K$11*$E$381,0)</f>
        <v>0</v>
      </c>
      <c r="L381" s="82">
        <f>+IF(pr!L$11&gt;0,pr!L$11*$E$381,0)</f>
        <v>0</v>
      </c>
      <c r="M381" s="82">
        <f>+IF(pr!M$11&gt;0,pr!M$11*$E$381,0)</f>
        <v>0</v>
      </c>
      <c r="N381" s="82">
        <f>+IF(pr!N$11&gt;0,pr!N$11*$E$381,0)</f>
        <v>0</v>
      </c>
      <c r="O381" s="82">
        <f>+IF(pr!O$11&gt;0,pr!O$11*$E$381,0)</f>
        <v>0</v>
      </c>
      <c r="P381" s="82">
        <f>+IF(pr!P$11&gt;0,pr!P$11*$E$381,0)</f>
        <v>0</v>
      </c>
      <c r="Q381" s="82">
        <f>+IF(pr!Q$11&gt;0,pr!Q$11*$E$381,0)</f>
        <v>0</v>
      </c>
      <c r="R381" s="18"/>
      <c r="S381" s="4"/>
      <c r="T381" s="942"/>
      <c r="U381" s="942"/>
      <c r="V381" s="942"/>
      <c r="W381" s="942"/>
      <c r="X381" s="942"/>
      <c r="Y381" s="942"/>
      <c r="Z381" s="942"/>
      <c r="AA381" s="942"/>
      <c r="AB381" s="942"/>
      <c r="AC381" s="942"/>
      <c r="AD381" s="942"/>
      <c r="AE381" s="942"/>
      <c r="AF381" s="942"/>
      <c r="AG381" s="942"/>
      <c r="AH381" s="942"/>
      <c r="AI381" s="942"/>
      <c r="AJ381" s="942"/>
      <c r="AK381" s="942"/>
      <c r="AL381" s="942"/>
      <c r="AM381" s="942"/>
      <c r="AN381" s="942"/>
      <c r="AO381" s="942"/>
      <c r="AP381" s="942"/>
      <c r="AQ381" s="942"/>
      <c r="AR381" s="942"/>
      <c r="AS381" s="942"/>
      <c r="AT381" s="942"/>
      <c r="AU381" s="942"/>
      <c r="AV381" s="942"/>
      <c r="AW381" s="942"/>
    </row>
    <row r="382" spans="1:49" ht="13.5" hidden="1" customHeight="1" x14ac:dyDescent="0.15">
      <c r="A382" s="4"/>
      <c r="B382" s="44"/>
      <c r="C382" s="44"/>
      <c r="D382" s="430"/>
      <c r="E382" s="645">
        <v>0</v>
      </c>
      <c r="F382" s="82">
        <f>+ae!F$9*$E382</f>
        <v>0</v>
      </c>
      <c r="G382" s="82">
        <f>+ae!G$9*$E382</f>
        <v>0</v>
      </c>
      <c r="H382" s="82">
        <f>+ae!H$9*$E382</f>
        <v>0</v>
      </c>
      <c r="I382" s="82">
        <f>+ae!I$9*$E382</f>
        <v>0</v>
      </c>
      <c r="J382" s="82">
        <f>+ae!J$9*$E382</f>
        <v>0</v>
      </c>
      <c r="K382" s="82">
        <f>+ae!K$9*$E382</f>
        <v>0</v>
      </c>
      <c r="L382" s="82">
        <f>+ae!L$9*$E382</f>
        <v>0</v>
      </c>
      <c r="M382" s="82">
        <f>+ae!M$9*$E382</f>
        <v>0</v>
      </c>
      <c r="N382" s="82">
        <f>+ae!N$9*$E382</f>
        <v>0</v>
      </c>
      <c r="O382" s="82">
        <f>+ae!O$9*$E382</f>
        <v>0</v>
      </c>
      <c r="P382" s="82">
        <f>+ae!P$9*$E382</f>
        <v>0</v>
      </c>
      <c r="Q382" s="82">
        <f>+ae!Q$9*$E382</f>
        <v>0</v>
      </c>
      <c r="R382" s="18"/>
      <c r="S382" s="4"/>
      <c r="T382" s="942"/>
      <c r="U382" s="942"/>
      <c r="V382" s="942"/>
      <c r="W382" s="942"/>
      <c r="X382" s="942"/>
      <c r="Y382" s="942"/>
      <c r="Z382" s="942"/>
      <c r="AA382" s="942"/>
      <c r="AB382" s="942"/>
      <c r="AC382" s="942"/>
      <c r="AD382" s="942"/>
      <c r="AE382" s="942"/>
      <c r="AF382" s="942"/>
      <c r="AG382" s="942"/>
      <c r="AH382" s="942"/>
      <c r="AI382" s="942"/>
      <c r="AJ382" s="942"/>
      <c r="AK382" s="942"/>
      <c r="AL382" s="942"/>
      <c r="AM382" s="942"/>
      <c r="AN382" s="942"/>
      <c r="AO382" s="942"/>
      <c r="AP382" s="942"/>
      <c r="AQ382" s="942"/>
      <c r="AR382" s="942"/>
      <c r="AS382" s="942"/>
      <c r="AT382" s="942"/>
      <c r="AU382" s="942"/>
      <c r="AV382" s="942"/>
      <c r="AW382" s="942"/>
    </row>
    <row r="383" spans="1:49" ht="13.5" hidden="1" customHeight="1" x14ac:dyDescent="0.15">
      <c r="A383" s="4"/>
      <c r="B383" s="44"/>
      <c r="C383" s="44"/>
      <c r="D383" s="430"/>
      <c r="E383" s="645">
        <v>0</v>
      </c>
      <c r="F383" s="82">
        <f>+ae!F$9*$E383</f>
        <v>0</v>
      </c>
      <c r="G383" s="82">
        <f>+ae!G$9*$E383</f>
        <v>0</v>
      </c>
      <c r="H383" s="82">
        <f>+ae!H$9*$E383</f>
        <v>0</v>
      </c>
      <c r="I383" s="82">
        <f>+ae!I$9*$E383</f>
        <v>0</v>
      </c>
      <c r="J383" s="82">
        <f>+ae!J$9*$E383</f>
        <v>0</v>
      </c>
      <c r="K383" s="82">
        <f>+ae!K$9*$E383</f>
        <v>0</v>
      </c>
      <c r="L383" s="82">
        <f>+ae!L$9*$E383</f>
        <v>0</v>
      </c>
      <c r="M383" s="82">
        <f>+ae!M$9*$E383</f>
        <v>0</v>
      </c>
      <c r="N383" s="82">
        <f>+ae!N$9*$E383</f>
        <v>0</v>
      </c>
      <c r="O383" s="82">
        <f>+ae!O$9*$E383</f>
        <v>0</v>
      </c>
      <c r="P383" s="82">
        <f>+ae!P$9*$E383</f>
        <v>0</v>
      </c>
      <c r="Q383" s="82">
        <f>+ae!Q$9*$E383</f>
        <v>0</v>
      </c>
      <c r="R383" s="18"/>
      <c r="S383" s="4"/>
      <c r="T383" s="942"/>
      <c r="U383" s="942"/>
      <c r="V383" s="942"/>
      <c r="W383" s="942"/>
      <c r="X383" s="942"/>
      <c r="Y383" s="942"/>
      <c r="Z383" s="942"/>
      <c r="AA383" s="942"/>
      <c r="AB383" s="942"/>
      <c r="AC383" s="942"/>
      <c r="AD383" s="942"/>
      <c r="AE383" s="942"/>
      <c r="AF383" s="942"/>
      <c r="AG383" s="942"/>
      <c r="AH383" s="942"/>
      <c r="AI383" s="942"/>
      <c r="AJ383" s="942"/>
      <c r="AK383" s="942"/>
      <c r="AL383" s="942"/>
      <c r="AM383" s="942"/>
      <c r="AN383" s="942"/>
      <c r="AO383" s="942"/>
      <c r="AP383" s="942"/>
      <c r="AQ383" s="942"/>
      <c r="AR383" s="942"/>
      <c r="AS383" s="942"/>
      <c r="AT383" s="942"/>
      <c r="AU383" s="942"/>
      <c r="AV383" s="942"/>
      <c r="AW383" s="942"/>
    </row>
    <row r="384" spans="1:49" ht="13.5" hidden="1" customHeight="1" x14ac:dyDescent="0.15">
      <c r="A384" s="4"/>
      <c r="B384" s="44"/>
      <c r="C384" s="44"/>
      <c r="D384" s="430"/>
      <c r="E384" s="645">
        <v>0</v>
      </c>
      <c r="F384" s="82">
        <f>+ae!F$9*$E384</f>
        <v>0</v>
      </c>
      <c r="G384" s="82">
        <f>+ae!G$9*$E384</f>
        <v>0</v>
      </c>
      <c r="H384" s="82">
        <f>+ae!H$9*$E384</f>
        <v>0</v>
      </c>
      <c r="I384" s="82">
        <f>+ae!I$9*$E384</f>
        <v>0</v>
      </c>
      <c r="J384" s="82">
        <f>+ae!J$9*$E384</f>
        <v>0</v>
      </c>
      <c r="K384" s="82">
        <f>+ae!K$9*$E384</f>
        <v>0</v>
      </c>
      <c r="L384" s="82">
        <f>+ae!L$9*$E384</f>
        <v>0</v>
      </c>
      <c r="M384" s="82">
        <f>+ae!M$9*$E384</f>
        <v>0</v>
      </c>
      <c r="N384" s="82">
        <f>+ae!N$9*$E384</f>
        <v>0</v>
      </c>
      <c r="O384" s="82">
        <f>+ae!O$9*$E384</f>
        <v>0</v>
      </c>
      <c r="P384" s="82">
        <f>+ae!P$9*$E384</f>
        <v>0</v>
      </c>
      <c r="Q384" s="82">
        <f>+ae!Q$9*$E384</f>
        <v>0</v>
      </c>
      <c r="R384" s="18"/>
      <c r="S384" s="4"/>
      <c r="T384" s="942"/>
      <c r="U384" s="942"/>
      <c r="V384" s="942"/>
      <c r="W384" s="942"/>
      <c r="X384" s="942"/>
      <c r="Y384" s="942"/>
      <c r="Z384" s="942"/>
      <c r="AA384" s="942"/>
      <c r="AB384" s="942"/>
      <c r="AC384" s="942"/>
      <c r="AD384" s="942"/>
      <c r="AE384" s="942"/>
      <c r="AF384" s="942"/>
      <c r="AG384" s="942"/>
      <c r="AH384" s="942"/>
      <c r="AI384" s="942"/>
      <c r="AJ384" s="942"/>
      <c r="AK384" s="942"/>
      <c r="AL384" s="942"/>
      <c r="AM384" s="942"/>
      <c r="AN384" s="942"/>
      <c r="AO384" s="942"/>
      <c r="AP384" s="942"/>
      <c r="AQ384" s="942"/>
      <c r="AR384" s="942"/>
      <c r="AS384" s="942"/>
      <c r="AT384" s="942"/>
      <c r="AU384" s="942"/>
      <c r="AV384" s="942"/>
      <c r="AW384" s="942"/>
    </row>
    <row r="385" spans="1:49" ht="12.75" customHeight="1" thickBot="1" x14ac:dyDescent="0.2">
      <c r="A385" s="4"/>
      <c r="B385" s="44"/>
      <c r="C385" s="44"/>
      <c r="D385" s="44"/>
      <c r="E385" s="44"/>
      <c r="F385" s="44"/>
      <c r="G385" s="44"/>
      <c r="H385" s="44"/>
      <c r="I385" s="44"/>
      <c r="J385" s="44"/>
      <c r="K385" s="44"/>
      <c r="L385" s="44"/>
      <c r="M385" s="44"/>
      <c r="N385" s="44"/>
      <c r="O385" s="44"/>
      <c r="P385" s="44"/>
      <c r="Q385" s="18"/>
      <c r="R385" s="18"/>
      <c r="S385" s="4"/>
      <c r="T385" s="942"/>
      <c r="U385" s="942"/>
      <c r="V385" s="942"/>
      <c r="W385" s="942"/>
      <c r="X385" s="942"/>
      <c r="Y385" s="942"/>
      <c r="Z385" s="942"/>
      <c r="AA385" s="942"/>
      <c r="AB385" s="942"/>
      <c r="AC385" s="942"/>
      <c r="AD385" s="942"/>
      <c r="AE385" s="942"/>
      <c r="AF385" s="942"/>
      <c r="AG385" s="942"/>
      <c r="AH385" s="942"/>
      <c r="AI385" s="942"/>
      <c r="AJ385" s="942"/>
      <c r="AK385" s="942"/>
      <c r="AL385" s="942"/>
      <c r="AM385" s="942"/>
      <c r="AN385" s="942"/>
      <c r="AO385" s="942"/>
      <c r="AP385" s="942"/>
      <c r="AQ385" s="942"/>
      <c r="AR385" s="942"/>
      <c r="AS385" s="942"/>
      <c r="AT385" s="942"/>
      <c r="AU385" s="942"/>
      <c r="AV385" s="942"/>
      <c r="AW385" s="942"/>
    </row>
    <row r="386" spans="1:49" ht="17" customHeight="1" thickBot="1" x14ac:dyDescent="0.2">
      <c r="A386" s="4"/>
      <c r="B386" s="44"/>
      <c r="C386" s="79" t="s">
        <v>1779</v>
      </c>
      <c r="D386" s="2361" t="s">
        <v>1531</v>
      </c>
      <c r="E386" s="2362"/>
      <c r="F386" s="59">
        <f>SUM(F388:F393)</f>
        <v>0</v>
      </c>
      <c r="G386" s="59">
        <f t="shared" ref="G386:Q386" si="190">SUM(G388:G393)</f>
        <v>0</v>
      </c>
      <c r="H386" s="59">
        <f t="shared" si="190"/>
        <v>0</v>
      </c>
      <c r="I386" s="59">
        <f t="shared" si="190"/>
        <v>0</v>
      </c>
      <c r="J386" s="59">
        <f t="shared" si="190"/>
        <v>0</v>
      </c>
      <c r="K386" s="59">
        <f t="shared" si="190"/>
        <v>0</v>
      </c>
      <c r="L386" s="59">
        <f t="shared" si="190"/>
        <v>0</v>
      </c>
      <c r="M386" s="59">
        <f t="shared" si="190"/>
        <v>0</v>
      </c>
      <c r="N386" s="59">
        <f t="shared" si="190"/>
        <v>0</v>
      </c>
      <c r="O386" s="59">
        <f t="shared" si="190"/>
        <v>0</v>
      </c>
      <c r="P386" s="59">
        <f t="shared" si="190"/>
        <v>0</v>
      </c>
      <c r="Q386" s="803">
        <f t="shared" si="190"/>
        <v>0</v>
      </c>
      <c r="R386" s="18"/>
      <c r="S386" s="4"/>
      <c r="T386" s="942"/>
      <c r="U386" s="942"/>
      <c r="V386" s="942"/>
      <c r="W386" s="942"/>
      <c r="X386" s="942"/>
      <c r="Y386" s="942"/>
      <c r="Z386" s="942"/>
      <c r="AA386" s="942"/>
      <c r="AB386" s="942"/>
      <c r="AC386" s="942"/>
      <c r="AD386" s="942"/>
      <c r="AE386" s="942"/>
      <c r="AF386" s="942"/>
      <c r="AG386" s="942"/>
      <c r="AH386" s="942"/>
      <c r="AI386" s="942"/>
      <c r="AJ386" s="942"/>
      <c r="AK386" s="942"/>
      <c r="AL386" s="942"/>
      <c r="AM386" s="942"/>
      <c r="AN386" s="942"/>
      <c r="AO386" s="942"/>
      <c r="AP386" s="942"/>
      <c r="AQ386" s="942"/>
      <c r="AR386" s="942"/>
      <c r="AS386" s="942"/>
      <c r="AT386" s="942"/>
      <c r="AU386" s="942"/>
      <c r="AV386" s="942"/>
      <c r="AW386" s="942"/>
    </row>
    <row r="387" spans="1:49" ht="13.5" customHeight="1" x14ac:dyDescent="0.15">
      <c r="A387" s="4"/>
      <c r="B387" s="44"/>
      <c r="C387" s="44"/>
      <c r="D387" s="46" t="s">
        <v>1527</v>
      </c>
      <c r="E387" s="432">
        <f>SUM(F386:Q386)</f>
        <v>0</v>
      </c>
      <c r="F387" s="46" t="s">
        <v>1566</v>
      </c>
      <c r="G387" s="57"/>
      <c r="H387" s="57"/>
      <c r="I387" s="57"/>
      <c r="J387" s="57"/>
      <c r="K387" s="57"/>
      <c r="L387" s="57"/>
      <c r="M387" s="58"/>
      <c r="N387" s="58"/>
      <c r="O387" s="57"/>
      <c r="P387" s="57"/>
      <c r="Q387" s="57"/>
      <c r="R387" s="18"/>
      <c r="S387" s="4"/>
      <c r="T387" s="942"/>
      <c r="U387" s="942"/>
      <c r="V387" s="942"/>
      <c r="W387" s="942"/>
      <c r="X387" s="942"/>
      <c r="Y387" s="942"/>
      <c r="Z387" s="942"/>
      <c r="AA387" s="942"/>
      <c r="AB387" s="942"/>
      <c r="AC387" s="942"/>
      <c r="AD387" s="942"/>
      <c r="AE387" s="942"/>
      <c r="AF387" s="942"/>
      <c r="AG387" s="942"/>
      <c r="AH387" s="942"/>
      <c r="AI387" s="942"/>
      <c r="AJ387" s="942"/>
      <c r="AK387" s="942"/>
      <c r="AL387" s="942"/>
      <c r="AM387" s="942"/>
      <c r="AN387" s="942"/>
      <c r="AO387" s="942"/>
      <c r="AP387" s="942"/>
      <c r="AQ387" s="942"/>
      <c r="AR387" s="942"/>
      <c r="AS387" s="942"/>
      <c r="AT387" s="942"/>
      <c r="AU387" s="942"/>
      <c r="AV387" s="942"/>
      <c r="AW387" s="942"/>
    </row>
    <row r="388" spans="1:49" ht="13.5" customHeight="1" x14ac:dyDescent="0.15">
      <c r="A388" s="4"/>
      <c r="B388" s="44"/>
      <c r="C388" s="44"/>
      <c r="D388" s="298" t="s">
        <v>1780</v>
      </c>
      <c r="E388" s="431">
        <f t="shared" ref="E388:E393" si="191">SUM(F388:Q388)</f>
        <v>0</v>
      </c>
      <c r="F388" s="299">
        <v>0</v>
      </c>
      <c r="G388" s="299"/>
      <c r="H388" s="299"/>
      <c r="I388" s="299"/>
      <c r="J388" s="299"/>
      <c r="K388" s="299"/>
      <c r="L388" s="299"/>
      <c r="M388" s="299"/>
      <c r="N388" s="299"/>
      <c r="O388" s="299"/>
      <c r="P388" s="299"/>
      <c r="Q388" s="299"/>
      <c r="R388" s="18"/>
      <c r="S388" s="4"/>
      <c r="T388" s="942"/>
      <c r="U388" s="942"/>
      <c r="V388" s="942"/>
      <c r="W388" s="942"/>
      <c r="X388" s="942"/>
      <c r="Y388" s="942"/>
      <c r="Z388" s="942"/>
      <c r="AA388" s="942"/>
      <c r="AB388" s="942"/>
      <c r="AC388" s="942"/>
      <c r="AD388" s="942"/>
      <c r="AE388" s="942"/>
      <c r="AF388" s="942"/>
      <c r="AG388" s="942"/>
      <c r="AH388" s="942"/>
      <c r="AI388" s="942"/>
      <c r="AJ388" s="942"/>
      <c r="AK388" s="942"/>
      <c r="AL388" s="942"/>
      <c r="AM388" s="942"/>
      <c r="AN388" s="942"/>
      <c r="AO388" s="942"/>
      <c r="AP388" s="942"/>
      <c r="AQ388" s="942"/>
      <c r="AR388" s="942"/>
      <c r="AS388" s="942"/>
      <c r="AT388" s="942"/>
      <c r="AU388" s="942"/>
      <c r="AV388" s="942"/>
      <c r="AW388" s="942"/>
    </row>
    <row r="389" spans="1:49" ht="13.5" customHeight="1" x14ac:dyDescent="0.15">
      <c r="A389" s="4"/>
      <c r="B389" s="44"/>
      <c r="C389" s="44"/>
      <c r="D389" s="298" t="s">
        <v>1781</v>
      </c>
      <c r="E389" s="431">
        <f t="shared" si="191"/>
        <v>0</v>
      </c>
      <c r="F389" s="299">
        <v>0</v>
      </c>
      <c r="G389" s="299"/>
      <c r="H389" s="299"/>
      <c r="I389" s="299"/>
      <c r="J389" s="299"/>
      <c r="K389" s="299"/>
      <c r="L389" s="299"/>
      <c r="M389" s="299"/>
      <c r="N389" s="299"/>
      <c r="O389" s="299"/>
      <c r="P389" s="299"/>
      <c r="Q389" s="299"/>
      <c r="R389" s="18"/>
      <c r="S389" s="4"/>
      <c r="T389" s="942"/>
      <c r="U389" s="942"/>
      <c r="V389" s="942"/>
      <c r="W389" s="942"/>
      <c r="X389" s="942"/>
      <c r="Y389" s="942"/>
      <c r="Z389" s="942"/>
      <c r="AA389" s="942"/>
      <c r="AB389" s="942"/>
      <c r="AC389" s="942"/>
      <c r="AD389" s="942"/>
      <c r="AE389" s="942"/>
      <c r="AF389" s="942"/>
      <c r="AG389" s="942"/>
      <c r="AH389" s="942"/>
      <c r="AI389" s="942"/>
      <c r="AJ389" s="942"/>
      <c r="AK389" s="942"/>
      <c r="AL389" s="942"/>
      <c r="AM389" s="942"/>
      <c r="AN389" s="942"/>
      <c r="AO389" s="942"/>
      <c r="AP389" s="942"/>
      <c r="AQ389" s="942"/>
      <c r="AR389" s="942"/>
      <c r="AS389" s="942"/>
      <c r="AT389" s="942"/>
      <c r="AU389" s="942"/>
      <c r="AV389" s="942"/>
      <c r="AW389" s="942"/>
    </row>
    <row r="390" spans="1:49" ht="13.5" customHeight="1" x14ac:dyDescent="0.15">
      <c r="A390" s="4"/>
      <c r="B390" s="44"/>
      <c r="C390" s="44"/>
      <c r="D390" s="298"/>
      <c r="E390" s="431">
        <f t="shared" si="191"/>
        <v>0</v>
      </c>
      <c r="F390" s="299">
        <v>0</v>
      </c>
      <c r="G390" s="299"/>
      <c r="H390" s="299"/>
      <c r="I390" s="299"/>
      <c r="J390" s="299"/>
      <c r="K390" s="299"/>
      <c r="L390" s="299"/>
      <c r="M390" s="299"/>
      <c r="N390" s="299"/>
      <c r="O390" s="299"/>
      <c r="P390" s="299"/>
      <c r="Q390" s="299"/>
      <c r="R390" s="18"/>
      <c r="S390" s="4"/>
      <c r="T390" s="942"/>
      <c r="U390" s="942"/>
      <c r="V390" s="942"/>
      <c r="W390" s="942"/>
      <c r="X390" s="942"/>
      <c r="Y390" s="942"/>
      <c r="Z390" s="942"/>
      <c r="AA390" s="942"/>
      <c r="AB390" s="942"/>
      <c r="AC390" s="942"/>
      <c r="AD390" s="942"/>
      <c r="AE390" s="942"/>
      <c r="AF390" s="942"/>
      <c r="AG390" s="942"/>
      <c r="AH390" s="942"/>
      <c r="AI390" s="942"/>
      <c r="AJ390" s="942"/>
      <c r="AK390" s="942"/>
      <c r="AL390" s="942"/>
      <c r="AM390" s="942"/>
      <c r="AN390" s="942"/>
      <c r="AO390" s="942"/>
      <c r="AP390" s="942"/>
      <c r="AQ390" s="942"/>
      <c r="AR390" s="942"/>
      <c r="AS390" s="942"/>
      <c r="AT390" s="942"/>
      <c r="AU390" s="942"/>
      <c r="AV390" s="942"/>
      <c r="AW390" s="942"/>
    </row>
    <row r="391" spans="1:49" ht="13.5" hidden="1" customHeight="1" x14ac:dyDescent="0.15">
      <c r="A391" s="4"/>
      <c r="B391" s="44"/>
      <c r="C391" s="44"/>
      <c r="D391" s="298"/>
      <c r="E391" s="431">
        <f t="shared" si="191"/>
        <v>0</v>
      </c>
      <c r="F391" s="299"/>
      <c r="G391" s="299"/>
      <c r="H391" s="299"/>
      <c r="I391" s="299"/>
      <c r="J391" s="299"/>
      <c r="K391" s="299"/>
      <c r="L391" s="299"/>
      <c r="M391" s="299"/>
      <c r="N391" s="299"/>
      <c r="O391" s="299"/>
      <c r="P391" s="299"/>
      <c r="Q391" s="299"/>
      <c r="R391" s="18"/>
      <c r="S391" s="4"/>
      <c r="T391" s="942"/>
      <c r="U391" s="942"/>
      <c r="V391" s="942"/>
      <c r="W391" s="942"/>
      <c r="X391" s="942"/>
      <c r="Y391" s="942"/>
      <c r="Z391" s="942"/>
      <c r="AA391" s="942"/>
      <c r="AB391" s="942"/>
      <c r="AC391" s="942"/>
      <c r="AD391" s="942"/>
      <c r="AE391" s="942"/>
      <c r="AF391" s="942"/>
      <c r="AG391" s="942"/>
      <c r="AH391" s="942"/>
      <c r="AI391" s="942"/>
      <c r="AJ391" s="942"/>
      <c r="AK391" s="942"/>
      <c r="AL391" s="942"/>
      <c r="AM391" s="942"/>
      <c r="AN391" s="942"/>
      <c r="AO391" s="942"/>
      <c r="AP391" s="942"/>
      <c r="AQ391" s="942"/>
      <c r="AR391" s="942"/>
      <c r="AS391" s="942"/>
      <c r="AT391" s="942"/>
      <c r="AU391" s="942"/>
      <c r="AV391" s="942"/>
      <c r="AW391" s="942"/>
    </row>
    <row r="392" spans="1:49" ht="13.5" hidden="1" customHeight="1" x14ac:dyDescent="0.15">
      <c r="A392" s="4"/>
      <c r="B392" s="44"/>
      <c r="C392" s="44"/>
      <c r="D392" s="298"/>
      <c r="E392" s="431">
        <f t="shared" si="191"/>
        <v>0</v>
      </c>
      <c r="F392" s="299"/>
      <c r="G392" s="299"/>
      <c r="H392" s="299"/>
      <c r="I392" s="299"/>
      <c r="J392" s="299"/>
      <c r="K392" s="299"/>
      <c r="L392" s="299"/>
      <c r="M392" s="299"/>
      <c r="N392" s="299"/>
      <c r="O392" s="299"/>
      <c r="P392" s="299"/>
      <c r="Q392" s="299"/>
      <c r="R392" s="18"/>
      <c r="S392" s="4"/>
      <c r="T392" s="942"/>
      <c r="U392" s="942"/>
      <c r="V392" s="942"/>
      <c r="W392" s="942"/>
      <c r="X392" s="942"/>
      <c r="Y392" s="942"/>
      <c r="Z392" s="942"/>
      <c r="AA392" s="942"/>
      <c r="AB392" s="942"/>
      <c r="AC392" s="942"/>
      <c r="AD392" s="942"/>
      <c r="AE392" s="942"/>
      <c r="AF392" s="942"/>
      <c r="AG392" s="942"/>
      <c r="AH392" s="942"/>
      <c r="AI392" s="942"/>
      <c r="AJ392" s="942"/>
      <c r="AK392" s="942"/>
      <c r="AL392" s="942"/>
      <c r="AM392" s="942"/>
      <c r="AN392" s="942"/>
      <c r="AO392" s="942"/>
      <c r="AP392" s="942"/>
      <c r="AQ392" s="942"/>
      <c r="AR392" s="942"/>
      <c r="AS392" s="942"/>
      <c r="AT392" s="942"/>
      <c r="AU392" s="942"/>
      <c r="AV392" s="942"/>
      <c r="AW392" s="942"/>
    </row>
    <row r="393" spans="1:49" ht="13.5" hidden="1" customHeight="1" x14ac:dyDescent="0.15">
      <c r="A393" s="4"/>
      <c r="B393" s="44"/>
      <c r="C393" s="44"/>
      <c r="D393" s="298"/>
      <c r="E393" s="431">
        <f t="shared" si="191"/>
        <v>0</v>
      </c>
      <c r="F393" s="299"/>
      <c r="G393" s="299"/>
      <c r="H393" s="299"/>
      <c r="I393" s="299"/>
      <c r="J393" s="299"/>
      <c r="K393" s="299"/>
      <c r="L393" s="299"/>
      <c r="M393" s="299"/>
      <c r="N393" s="299"/>
      <c r="O393" s="299"/>
      <c r="P393" s="299"/>
      <c r="Q393" s="299"/>
      <c r="R393" s="18"/>
      <c r="S393" s="4"/>
      <c r="T393" s="942"/>
      <c r="U393" s="942"/>
      <c r="V393" s="942"/>
      <c r="W393" s="942"/>
      <c r="X393" s="942"/>
      <c r="Y393" s="942"/>
      <c r="Z393" s="942"/>
      <c r="AA393" s="942"/>
      <c r="AB393" s="942"/>
      <c r="AC393" s="942"/>
      <c r="AD393" s="942"/>
      <c r="AE393" s="942"/>
      <c r="AF393" s="942"/>
      <c r="AG393" s="942"/>
      <c r="AH393" s="942"/>
      <c r="AI393" s="942"/>
      <c r="AJ393" s="942"/>
      <c r="AK393" s="942"/>
      <c r="AL393" s="942"/>
      <c r="AM393" s="942"/>
      <c r="AN393" s="942"/>
      <c r="AO393" s="942"/>
      <c r="AP393" s="942"/>
      <c r="AQ393" s="942"/>
      <c r="AR393" s="942"/>
      <c r="AS393" s="942"/>
      <c r="AT393" s="942"/>
      <c r="AU393" s="942"/>
      <c r="AV393" s="942"/>
      <c r="AW393" s="942"/>
    </row>
    <row r="394" spans="1:49" ht="20" customHeight="1" thickBot="1" x14ac:dyDescent="0.2">
      <c r="A394" s="4"/>
      <c r="B394" s="44"/>
      <c r="C394" s="44"/>
      <c r="D394" s="44"/>
      <c r="E394" s="44"/>
      <c r="F394" s="44"/>
      <c r="G394" s="44"/>
      <c r="H394" s="44"/>
      <c r="I394" s="44"/>
      <c r="J394" s="44"/>
      <c r="K394" s="44"/>
      <c r="L394" s="44"/>
      <c r="M394" s="44"/>
      <c r="N394" s="44"/>
      <c r="O394" s="44"/>
      <c r="P394" s="44"/>
      <c r="Q394" s="18"/>
      <c r="R394" s="18"/>
      <c r="S394" s="4"/>
      <c r="T394" s="942"/>
      <c r="U394" s="942"/>
      <c r="V394" s="942"/>
      <c r="W394" s="942"/>
      <c r="X394" s="942"/>
      <c r="Y394" s="942"/>
      <c r="Z394" s="942"/>
      <c r="AA394" s="942"/>
      <c r="AB394" s="942"/>
      <c r="AC394" s="942"/>
      <c r="AD394" s="942"/>
      <c r="AE394" s="942"/>
      <c r="AF394" s="942"/>
      <c r="AG394" s="942"/>
      <c r="AH394" s="942"/>
      <c r="AI394" s="942"/>
      <c r="AJ394" s="942"/>
      <c r="AK394" s="942"/>
      <c r="AL394" s="942"/>
      <c r="AM394" s="942"/>
      <c r="AN394" s="942"/>
      <c r="AO394" s="942"/>
      <c r="AP394" s="942"/>
      <c r="AQ394" s="942"/>
      <c r="AR394" s="942"/>
      <c r="AS394" s="942"/>
      <c r="AT394" s="942"/>
      <c r="AU394" s="942"/>
      <c r="AV394" s="942"/>
      <c r="AW394" s="942"/>
    </row>
    <row r="395" spans="1:49" ht="18.75" customHeight="1" thickBot="1" x14ac:dyDescent="0.25">
      <c r="A395" s="4"/>
      <c r="B395" s="44"/>
      <c r="C395" s="19">
        <v>3</v>
      </c>
      <c r="D395" s="2376" t="s">
        <v>1297</v>
      </c>
      <c r="E395" s="2377"/>
      <c r="F395" s="2378"/>
      <c r="G395" s="2405" t="s">
        <v>1206</v>
      </c>
      <c r="H395" s="2406"/>
      <c r="I395" s="2406"/>
      <c r="J395" s="18"/>
      <c r="K395" s="44"/>
      <c r="L395" s="44"/>
      <c r="M395" s="44"/>
      <c r="N395" s="44"/>
      <c r="O395" s="44"/>
      <c r="P395" s="44"/>
      <c r="Q395" s="18"/>
      <c r="R395" s="18"/>
      <c r="S395" s="4"/>
      <c r="T395" s="942"/>
      <c r="U395" s="942"/>
      <c r="V395" s="942"/>
      <c r="W395" s="942"/>
      <c r="X395" s="942"/>
      <c r="Y395" s="942"/>
      <c r="Z395" s="942"/>
      <c r="AA395" s="942"/>
      <c r="AB395" s="942"/>
      <c r="AC395" s="942"/>
      <c r="AD395" s="942"/>
      <c r="AE395" s="942"/>
      <c r="AF395" s="942"/>
      <c r="AG395" s="942"/>
      <c r="AH395" s="942"/>
      <c r="AI395" s="942"/>
      <c r="AJ395" s="942"/>
      <c r="AK395" s="942"/>
      <c r="AL395" s="942"/>
      <c r="AM395" s="942"/>
      <c r="AN395" s="942"/>
      <c r="AO395" s="942"/>
      <c r="AP395" s="942"/>
      <c r="AQ395" s="942"/>
      <c r="AR395" s="942"/>
      <c r="AS395" s="942"/>
      <c r="AT395" s="942"/>
      <c r="AU395" s="942"/>
      <c r="AV395" s="942"/>
      <c r="AW395" s="942"/>
    </row>
    <row r="396" spans="1:49" ht="9.75" customHeight="1" thickBot="1" x14ac:dyDescent="0.2">
      <c r="A396" s="4"/>
      <c r="B396" s="44"/>
      <c r="C396" s="44"/>
      <c r="D396" s="44"/>
      <c r="E396" s="44"/>
      <c r="F396" s="44"/>
      <c r="G396" s="44"/>
      <c r="H396" s="44"/>
      <c r="I396" s="44"/>
      <c r="J396" s="44"/>
      <c r="K396" s="44"/>
      <c r="L396" s="44"/>
      <c r="M396" s="44"/>
      <c r="N396" s="44"/>
      <c r="O396" s="44"/>
      <c r="P396" s="44"/>
      <c r="Q396" s="18"/>
      <c r="R396" s="18"/>
      <c r="S396" s="4"/>
      <c r="T396" s="942"/>
      <c r="U396" s="942"/>
      <c r="V396" s="942"/>
      <c r="W396" s="942"/>
      <c r="X396" s="942"/>
      <c r="Y396" s="942"/>
      <c r="Z396" s="942"/>
      <c r="AA396" s="942"/>
      <c r="AB396" s="942"/>
      <c r="AC396" s="942"/>
      <c r="AD396" s="942"/>
      <c r="AE396" s="942"/>
      <c r="AF396" s="942"/>
      <c r="AG396" s="942"/>
      <c r="AH396" s="942"/>
      <c r="AI396" s="942"/>
      <c r="AJ396" s="942"/>
      <c r="AK396" s="942"/>
      <c r="AL396" s="942"/>
      <c r="AM396" s="942"/>
      <c r="AN396" s="942"/>
      <c r="AO396" s="942"/>
      <c r="AP396" s="942"/>
      <c r="AQ396" s="942"/>
      <c r="AR396" s="942"/>
      <c r="AS396" s="942"/>
      <c r="AT396" s="942"/>
      <c r="AU396" s="942"/>
      <c r="AV396" s="942"/>
      <c r="AW396" s="942"/>
    </row>
    <row r="397" spans="1:49" ht="17" customHeight="1" thickBot="1" x14ac:dyDescent="0.25">
      <c r="A397" s="4"/>
      <c r="B397" s="44"/>
      <c r="C397" s="79" t="s">
        <v>1570</v>
      </c>
      <c r="D397" s="2398" t="s">
        <v>1782</v>
      </c>
      <c r="E397" s="2407"/>
      <c r="F397" s="885">
        <v>0.25</v>
      </c>
      <c r="G397" s="77" t="s">
        <v>1165</v>
      </c>
      <c r="H397" s="44"/>
      <c r="I397" s="44"/>
      <c r="J397" s="44"/>
      <c r="K397" s="44"/>
      <c r="L397" s="44"/>
      <c r="M397" s="44"/>
      <c r="N397" s="44"/>
      <c r="O397" s="44"/>
      <c r="P397" s="44"/>
      <c r="Q397" s="18"/>
      <c r="R397" s="18"/>
      <c r="S397" s="4"/>
      <c r="T397" s="942"/>
      <c r="U397" s="942"/>
      <c r="V397" s="942"/>
      <c r="W397" s="942"/>
      <c r="X397" s="942"/>
      <c r="Y397" s="942"/>
      <c r="Z397" s="942"/>
      <c r="AA397" s="942"/>
      <c r="AB397" s="942"/>
      <c r="AC397" s="942"/>
      <c r="AD397" s="942"/>
      <c r="AE397" s="942"/>
      <c r="AF397" s="942"/>
      <c r="AG397" s="942"/>
      <c r="AH397" s="942"/>
      <c r="AI397" s="942"/>
      <c r="AJ397" s="942"/>
      <c r="AK397" s="942"/>
      <c r="AL397" s="942"/>
      <c r="AM397" s="942"/>
      <c r="AN397" s="942"/>
      <c r="AO397" s="942"/>
      <c r="AP397" s="942"/>
      <c r="AQ397" s="942"/>
      <c r="AR397" s="942"/>
      <c r="AS397" s="942"/>
      <c r="AT397" s="942"/>
      <c r="AU397" s="942"/>
      <c r="AV397" s="942"/>
      <c r="AW397" s="942"/>
    </row>
    <row r="398" spans="1:49" ht="9.75" customHeight="1" thickBot="1" x14ac:dyDescent="0.2">
      <c r="A398" s="4"/>
      <c r="B398" s="44"/>
      <c r="C398" s="18"/>
      <c r="D398" s="18"/>
      <c r="E398" s="18"/>
      <c r="F398" s="18"/>
      <c r="G398" s="44"/>
      <c r="H398" s="44"/>
      <c r="I398" s="44"/>
      <c r="J398" s="44"/>
      <c r="K398" s="44"/>
      <c r="L398" s="44"/>
      <c r="M398" s="44"/>
      <c r="N398" s="44"/>
      <c r="O398" s="44"/>
      <c r="P398" s="44"/>
      <c r="Q398" s="18"/>
      <c r="R398" s="18"/>
      <c r="S398" s="4"/>
      <c r="T398" s="942"/>
      <c r="U398" s="942"/>
      <c r="V398" s="942"/>
      <c r="W398" s="942"/>
      <c r="X398" s="942"/>
      <c r="Y398" s="942"/>
      <c r="Z398" s="942"/>
      <c r="AA398" s="942"/>
      <c r="AB398" s="942"/>
      <c r="AC398" s="942"/>
      <c r="AD398" s="942"/>
      <c r="AE398" s="942"/>
      <c r="AF398" s="942"/>
      <c r="AG398" s="942"/>
      <c r="AH398" s="942"/>
      <c r="AI398" s="942"/>
      <c r="AJ398" s="942"/>
      <c r="AK398" s="942"/>
      <c r="AL398" s="942"/>
      <c r="AM398" s="942"/>
      <c r="AN398" s="942"/>
      <c r="AO398" s="942"/>
      <c r="AP398" s="942"/>
      <c r="AQ398" s="942"/>
      <c r="AR398" s="942"/>
      <c r="AS398" s="942"/>
      <c r="AT398" s="942"/>
      <c r="AU398" s="942"/>
      <c r="AV398" s="942"/>
      <c r="AW398" s="942"/>
    </row>
    <row r="399" spans="1:49" ht="17" customHeight="1" thickBot="1" x14ac:dyDescent="0.25">
      <c r="A399" s="4"/>
      <c r="B399" s="44"/>
      <c r="C399" s="79" t="s">
        <v>1572</v>
      </c>
      <c r="D399" s="2398" t="s">
        <v>1392</v>
      </c>
      <c r="E399" s="2407"/>
      <c r="F399" s="885">
        <v>0.21</v>
      </c>
      <c r="G399" s="77" t="s">
        <v>1166</v>
      </c>
      <c r="H399" s="44"/>
      <c r="I399" s="44"/>
      <c r="J399" s="44"/>
      <c r="K399" s="44"/>
      <c r="L399" s="44"/>
      <c r="M399" s="44"/>
      <c r="N399" s="44"/>
      <c r="O399" s="44"/>
      <c r="P399" s="44"/>
      <c r="Q399" s="18"/>
      <c r="R399" s="18"/>
      <c r="S399" s="4"/>
      <c r="T399" s="942"/>
      <c r="U399" s="942"/>
      <c r="V399" s="942"/>
      <c r="W399" s="942"/>
      <c r="X399" s="942"/>
      <c r="Y399" s="942"/>
      <c r="Z399" s="942"/>
      <c r="AA399" s="942"/>
      <c r="AB399" s="942"/>
      <c r="AC399" s="942"/>
      <c r="AD399" s="942"/>
      <c r="AE399" s="942"/>
      <c r="AF399" s="942"/>
      <c r="AG399" s="942"/>
      <c r="AH399" s="942"/>
      <c r="AI399" s="942"/>
      <c r="AJ399" s="942"/>
      <c r="AK399" s="942"/>
      <c r="AL399" s="942"/>
      <c r="AM399" s="942"/>
      <c r="AN399" s="942"/>
      <c r="AO399" s="942"/>
      <c r="AP399" s="942"/>
      <c r="AQ399" s="942"/>
      <c r="AR399" s="942"/>
      <c r="AS399" s="942"/>
      <c r="AT399" s="942"/>
      <c r="AU399" s="942"/>
      <c r="AV399" s="942"/>
      <c r="AW399" s="942"/>
    </row>
    <row r="400" spans="1:49" ht="9.75" customHeight="1" thickBot="1" x14ac:dyDescent="0.2">
      <c r="A400" s="4"/>
      <c r="B400" s="44"/>
      <c r="C400" s="18"/>
      <c r="D400" s="18"/>
      <c r="E400" s="18"/>
      <c r="F400" s="18"/>
      <c r="G400" s="44"/>
      <c r="H400" s="44"/>
      <c r="I400" s="44"/>
      <c r="J400" s="44"/>
      <c r="K400" s="44"/>
      <c r="L400" s="44"/>
      <c r="M400" s="44"/>
      <c r="N400" s="44"/>
      <c r="O400" s="44"/>
      <c r="P400" s="44"/>
      <c r="Q400" s="18"/>
      <c r="R400" s="18"/>
      <c r="S400" s="4"/>
      <c r="T400" s="942"/>
      <c r="U400" s="942"/>
      <c r="V400" s="942"/>
      <c r="W400" s="942"/>
      <c r="X400" s="942"/>
      <c r="Y400" s="942"/>
      <c r="Z400" s="942"/>
      <c r="AA400" s="942"/>
      <c r="AB400" s="942"/>
      <c r="AC400" s="942"/>
      <c r="AD400" s="942"/>
      <c r="AE400" s="942"/>
      <c r="AF400" s="942"/>
      <c r="AG400" s="942"/>
      <c r="AH400" s="942"/>
      <c r="AI400" s="942"/>
      <c r="AJ400" s="942"/>
      <c r="AK400" s="942"/>
      <c r="AL400" s="942"/>
      <c r="AM400" s="942"/>
      <c r="AN400" s="942"/>
      <c r="AO400" s="942"/>
      <c r="AP400" s="942"/>
      <c r="AQ400" s="942"/>
      <c r="AR400" s="942"/>
      <c r="AS400" s="942"/>
      <c r="AT400" s="942"/>
      <c r="AU400" s="942"/>
      <c r="AV400" s="942"/>
      <c r="AW400" s="942"/>
    </row>
    <row r="401" spans="1:49" ht="17" customHeight="1" thickBot="1" x14ac:dyDescent="0.25">
      <c r="A401" s="4"/>
      <c r="B401" s="44"/>
      <c r="C401" s="79" t="s">
        <v>171</v>
      </c>
      <c r="D401" s="2398" t="s">
        <v>1406</v>
      </c>
      <c r="E401" s="2407"/>
      <c r="F401" s="885">
        <v>0.21</v>
      </c>
      <c r="G401" s="77" t="s">
        <v>1167</v>
      </c>
      <c r="H401" s="44"/>
      <c r="I401" s="44"/>
      <c r="J401" s="44"/>
      <c r="K401" s="44"/>
      <c r="L401" s="44"/>
      <c r="M401" s="44"/>
      <c r="N401" s="44"/>
      <c r="O401" s="44"/>
      <c r="P401" s="44"/>
      <c r="Q401" s="18"/>
      <c r="R401" s="18"/>
      <c r="S401" s="4"/>
      <c r="T401" s="942"/>
      <c r="U401" s="942"/>
      <c r="V401" s="942"/>
      <c r="W401" s="942"/>
      <c r="X401" s="942"/>
      <c r="Y401" s="942"/>
      <c r="Z401" s="942"/>
      <c r="AA401" s="942"/>
      <c r="AB401" s="942"/>
      <c r="AC401" s="942"/>
      <c r="AD401" s="942"/>
      <c r="AE401" s="942"/>
      <c r="AF401" s="942"/>
      <c r="AG401" s="942"/>
      <c r="AH401" s="942"/>
      <c r="AI401" s="942"/>
      <c r="AJ401" s="942"/>
      <c r="AK401" s="942"/>
      <c r="AL401" s="942"/>
      <c r="AM401" s="942"/>
      <c r="AN401" s="942"/>
      <c r="AO401" s="942"/>
      <c r="AP401" s="942"/>
      <c r="AQ401" s="942"/>
      <c r="AR401" s="942"/>
      <c r="AS401" s="942"/>
      <c r="AT401" s="942"/>
      <c r="AU401" s="942"/>
      <c r="AV401" s="942"/>
      <c r="AW401" s="942"/>
    </row>
    <row r="402" spans="1:49" ht="9.75" customHeight="1" thickBot="1" x14ac:dyDescent="0.2">
      <c r="A402" s="4"/>
      <c r="B402" s="44"/>
      <c r="C402" s="18"/>
      <c r="D402" s="18"/>
      <c r="E402" s="18"/>
      <c r="F402" s="18"/>
      <c r="G402" s="44"/>
      <c r="H402" s="44"/>
      <c r="I402" s="44"/>
      <c r="J402" s="44"/>
      <c r="K402" s="44"/>
      <c r="L402" s="44"/>
      <c r="M402" s="44"/>
      <c r="N402" s="44"/>
      <c r="O402" s="44"/>
      <c r="P402" s="44"/>
      <c r="Q402" s="18"/>
      <c r="R402" s="18"/>
      <c r="S402" s="4"/>
      <c r="T402" s="942"/>
      <c r="U402" s="942"/>
      <c r="V402" s="942"/>
      <c r="W402" s="942"/>
      <c r="X402" s="942"/>
      <c r="Y402" s="942"/>
      <c r="Z402" s="942"/>
      <c r="AA402" s="942"/>
      <c r="AB402" s="942"/>
      <c r="AC402" s="942"/>
      <c r="AD402" s="942"/>
      <c r="AE402" s="942"/>
      <c r="AF402" s="942"/>
      <c r="AG402" s="942"/>
      <c r="AH402" s="942"/>
      <c r="AI402" s="942"/>
      <c r="AJ402" s="942"/>
      <c r="AK402" s="942"/>
      <c r="AL402" s="942"/>
      <c r="AM402" s="942"/>
      <c r="AN402" s="942"/>
      <c r="AO402" s="942"/>
      <c r="AP402" s="942"/>
      <c r="AQ402" s="942"/>
      <c r="AR402" s="942"/>
      <c r="AS402" s="942"/>
      <c r="AT402" s="942"/>
      <c r="AU402" s="942"/>
      <c r="AV402" s="942"/>
      <c r="AW402" s="942"/>
    </row>
    <row r="403" spans="1:49" ht="17" customHeight="1" thickBot="1" x14ac:dyDescent="0.25">
      <c r="A403" s="4"/>
      <c r="B403" s="44"/>
      <c r="C403" s="79" t="s">
        <v>172</v>
      </c>
      <c r="D403" s="2398" t="s">
        <v>1235</v>
      </c>
      <c r="E403" s="2407"/>
      <c r="F403" s="885">
        <v>0.05</v>
      </c>
      <c r="G403" s="77" t="s">
        <v>1298</v>
      </c>
      <c r="H403" s="44"/>
      <c r="I403" s="44"/>
      <c r="J403" s="44"/>
      <c r="K403" s="44"/>
      <c r="L403" s="44"/>
      <c r="M403" s="44"/>
      <c r="N403" s="44"/>
      <c r="O403" s="44"/>
      <c r="P403" s="44"/>
      <c r="Q403" s="18"/>
      <c r="R403" s="18"/>
      <c r="S403" s="4"/>
      <c r="T403" s="942"/>
      <c r="U403" s="942"/>
      <c r="V403" s="942"/>
      <c r="W403" s="942"/>
      <c r="X403" s="942"/>
      <c r="Y403" s="942"/>
      <c r="Z403" s="942"/>
      <c r="AA403" s="942"/>
      <c r="AB403" s="942"/>
      <c r="AC403" s="942"/>
      <c r="AD403" s="942"/>
      <c r="AE403" s="942"/>
      <c r="AF403" s="942"/>
      <c r="AG403" s="942"/>
      <c r="AH403" s="942"/>
      <c r="AI403" s="942"/>
      <c r="AJ403" s="942"/>
      <c r="AK403" s="942"/>
      <c r="AL403" s="942"/>
      <c r="AM403" s="942"/>
      <c r="AN403" s="942"/>
      <c r="AO403" s="942"/>
      <c r="AP403" s="942"/>
      <c r="AQ403" s="942"/>
      <c r="AR403" s="942"/>
      <c r="AS403" s="942"/>
      <c r="AT403" s="942"/>
      <c r="AU403" s="942"/>
      <c r="AV403" s="942"/>
      <c r="AW403" s="942"/>
    </row>
    <row r="404" spans="1:49" ht="13.5" customHeight="1" x14ac:dyDescent="0.15">
      <c r="A404" s="4"/>
      <c r="B404" s="44"/>
      <c r="C404" s="18"/>
      <c r="D404" s="18"/>
      <c r="E404" s="18"/>
      <c r="F404" s="18"/>
      <c r="G404" s="18"/>
      <c r="H404" s="18"/>
      <c r="I404" s="18"/>
      <c r="J404" s="18"/>
      <c r="K404" s="18"/>
      <c r="L404" s="18"/>
      <c r="M404" s="18"/>
      <c r="N404" s="44"/>
      <c r="O404" s="44"/>
      <c r="P404" s="44"/>
      <c r="Q404" s="18"/>
      <c r="R404" s="18"/>
      <c r="S404" s="4"/>
      <c r="T404" s="942"/>
      <c r="U404" s="942"/>
      <c r="V404" s="942"/>
      <c r="W404" s="942"/>
      <c r="X404" s="942"/>
      <c r="Y404" s="942"/>
      <c r="Z404" s="942"/>
      <c r="AA404" s="942"/>
      <c r="AB404" s="942"/>
      <c r="AC404" s="942"/>
      <c r="AD404" s="942"/>
      <c r="AE404" s="942"/>
      <c r="AF404" s="942"/>
      <c r="AG404" s="942"/>
      <c r="AH404" s="942"/>
      <c r="AI404" s="942"/>
      <c r="AJ404" s="942"/>
      <c r="AK404" s="942"/>
      <c r="AL404" s="942"/>
      <c r="AM404" s="942"/>
      <c r="AN404" s="942"/>
      <c r="AO404" s="942"/>
      <c r="AP404" s="942"/>
      <c r="AQ404" s="942"/>
      <c r="AR404" s="942"/>
      <c r="AS404" s="942"/>
      <c r="AT404" s="942"/>
      <c r="AU404" s="942"/>
      <c r="AV404" s="942"/>
      <c r="AW404" s="942"/>
    </row>
    <row r="405" spans="1:49" ht="13.5" hidden="1" customHeight="1" x14ac:dyDescent="0.15">
      <c r="A405" s="4"/>
      <c r="B405" s="44"/>
      <c r="C405" s="44"/>
      <c r="D405" s="44"/>
      <c r="E405" s="44"/>
      <c r="F405" s="44"/>
      <c r="G405" s="44"/>
      <c r="H405" s="44"/>
      <c r="I405" s="44"/>
      <c r="J405" s="44"/>
      <c r="K405" s="44"/>
      <c r="L405" s="44"/>
      <c r="M405" s="44"/>
      <c r="N405" s="44"/>
      <c r="O405" s="44"/>
      <c r="P405" s="44"/>
      <c r="Q405" s="18"/>
      <c r="R405" s="18"/>
      <c r="S405" s="4"/>
      <c r="T405" s="942"/>
      <c r="U405" s="942"/>
      <c r="V405" s="942"/>
      <c r="W405" s="942"/>
      <c r="X405" s="942"/>
      <c r="Y405" s="942"/>
      <c r="Z405" s="942"/>
      <c r="AA405" s="942"/>
      <c r="AB405" s="942"/>
      <c r="AC405" s="942"/>
      <c r="AD405" s="942"/>
      <c r="AE405" s="942"/>
      <c r="AF405" s="942"/>
      <c r="AG405" s="942"/>
      <c r="AH405" s="942"/>
      <c r="AI405" s="942"/>
      <c r="AJ405" s="942"/>
      <c r="AK405" s="942"/>
      <c r="AL405" s="942"/>
      <c r="AM405" s="942"/>
      <c r="AN405" s="942"/>
      <c r="AO405" s="942"/>
      <c r="AP405" s="942"/>
      <c r="AQ405" s="942"/>
      <c r="AR405" s="942"/>
      <c r="AS405" s="942"/>
      <c r="AT405" s="942"/>
      <c r="AU405" s="942"/>
      <c r="AV405" s="942"/>
      <c r="AW405" s="942"/>
    </row>
    <row r="406" spans="1:49" ht="13.5" hidden="1" customHeight="1" x14ac:dyDescent="0.15">
      <c r="A406" s="4"/>
      <c r="B406" s="44"/>
      <c r="C406" s="44"/>
      <c r="D406" s="44"/>
      <c r="E406" s="44"/>
      <c r="F406" s="44"/>
      <c r="G406" s="44"/>
      <c r="H406" s="44"/>
      <c r="I406" s="44"/>
      <c r="J406" s="44"/>
      <c r="K406" s="44"/>
      <c r="L406" s="44"/>
      <c r="M406" s="44"/>
      <c r="N406" s="44"/>
      <c r="O406" s="44"/>
      <c r="P406" s="44"/>
      <c r="Q406" s="18"/>
      <c r="R406" s="18"/>
      <c r="S406" s="4"/>
      <c r="T406" s="942"/>
      <c r="U406" s="942"/>
      <c r="V406" s="942"/>
      <c r="W406" s="942"/>
      <c r="X406" s="942"/>
      <c r="Y406" s="942"/>
      <c r="Z406" s="942"/>
      <c r="AA406" s="942"/>
      <c r="AB406" s="942"/>
      <c r="AC406" s="942"/>
      <c r="AD406" s="942"/>
      <c r="AE406" s="942"/>
      <c r="AF406" s="942"/>
      <c r="AG406" s="942"/>
      <c r="AH406" s="942"/>
      <c r="AI406" s="942"/>
      <c r="AJ406" s="942"/>
      <c r="AK406" s="942"/>
      <c r="AL406" s="942"/>
      <c r="AM406" s="942"/>
      <c r="AN406" s="942"/>
      <c r="AO406" s="942"/>
      <c r="AP406" s="942"/>
      <c r="AQ406" s="942"/>
      <c r="AR406" s="942"/>
      <c r="AS406" s="942"/>
      <c r="AT406" s="942"/>
      <c r="AU406" s="942"/>
      <c r="AV406" s="942"/>
      <c r="AW406" s="942"/>
    </row>
    <row r="407" spans="1:49" ht="13.5" hidden="1" customHeight="1" x14ac:dyDescent="0.15">
      <c r="A407" s="4"/>
      <c r="B407" s="44"/>
      <c r="C407" s="44"/>
      <c r="D407" s="44"/>
      <c r="E407" s="44"/>
      <c r="F407" s="44"/>
      <c r="G407" s="44"/>
      <c r="H407" s="44"/>
      <c r="I407" s="44"/>
      <c r="J407" s="44"/>
      <c r="K407" s="44"/>
      <c r="L407" s="44"/>
      <c r="M407" s="44"/>
      <c r="N407" s="44"/>
      <c r="O407" s="44"/>
      <c r="P407" s="44"/>
      <c r="Q407" s="18"/>
      <c r="R407" s="18"/>
      <c r="S407" s="4"/>
      <c r="T407" s="942"/>
      <c r="U407" s="942"/>
      <c r="V407" s="942"/>
      <c r="W407" s="942"/>
      <c r="X407" s="942"/>
      <c r="Y407" s="942"/>
      <c r="Z407" s="942"/>
      <c r="AA407" s="942"/>
      <c r="AB407" s="942"/>
      <c r="AC407" s="942"/>
      <c r="AD407" s="942"/>
      <c r="AE407" s="942"/>
      <c r="AF407" s="942"/>
      <c r="AG407" s="942"/>
      <c r="AH407" s="942"/>
      <c r="AI407" s="942"/>
      <c r="AJ407" s="942"/>
      <c r="AK407" s="942"/>
      <c r="AL407" s="942"/>
      <c r="AM407" s="942"/>
      <c r="AN407" s="942"/>
      <c r="AO407" s="942"/>
      <c r="AP407" s="942"/>
      <c r="AQ407" s="942"/>
      <c r="AR407" s="942"/>
      <c r="AS407" s="942"/>
      <c r="AT407" s="942"/>
      <c r="AU407" s="942"/>
      <c r="AV407" s="942"/>
      <c r="AW407" s="942"/>
    </row>
    <row r="408" spans="1:49" ht="13.5" hidden="1" customHeight="1" x14ac:dyDescent="0.15">
      <c r="A408" s="4"/>
      <c r="B408" s="44"/>
      <c r="C408" s="44"/>
      <c r="D408" s="44"/>
      <c r="E408" s="44"/>
      <c r="F408" s="44"/>
      <c r="G408" s="44"/>
      <c r="H408" s="44"/>
      <c r="I408" s="44"/>
      <c r="J408" s="44"/>
      <c r="K408" s="44"/>
      <c r="L408" s="44"/>
      <c r="M408" s="44"/>
      <c r="N408" s="44"/>
      <c r="O408" s="44"/>
      <c r="P408" s="44"/>
      <c r="Q408" s="18"/>
      <c r="R408" s="18"/>
      <c r="S408" s="4"/>
      <c r="T408" s="942"/>
      <c r="U408" s="942"/>
      <c r="V408" s="942"/>
      <c r="W408" s="942"/>
      <c r="X408" s="942"/>
      <c r="Y408" s="942"/>
      <c r="Z408" s="942"/>
      <c r="AA408" s="942"/>
      <c r="AB408" s="942"/>
      <c r="AC408" s="942"/>
      <c r="AD408" s="942"/>
      <c r="AE408" s="942"/>
      <c r="AF408" s="942"/>
      <c r="AG408" s="942"/>
      <c r="AH408" s="942"/>
      <c r="AI408" s="942"/>
      <c r="AJ408" s="942"/>
      <c r="AK408" s="942"/>
      <c r="AL408" s="942"/>
      <c r="AM408" s="942"/>
      <c r="AN408" s="942"/>
      <c r="AO408" s="942"/>
      <c r="AP408" s="942"/>
      <c r="AQ408" s="942"/>
      <c r="AR408" s="942"/>
      <c r="AS408" s="942"/>
      <c r="AT408" s="942"/>
      <c r="AU408" s="942"/>
      <c r="AV408" s="942"/>
      <c r="AW408" s="942"/>
    </row>
    <row r="409" spans="1:49" ht="13.5" hidden="1" customHeight="1" x14ac:dyDescent="0.15">
      <c r="A409" s="4"/>
      <c r="B409" s="44"/>
      <c r="C409" s="44"/>
      <c r="D409" s="44"/>
      <c r="E409" s="44"/>
      <c r="F409" s="44"/>
      <c r="G409" s="44"/>
      <c r="H409" s="44"/>
      <c r="I409" s="44"/>
      <c r="J409" s="44"/>
      <c r="K409" s="44"/>
      <c r="L409" s="44"/>
      <c r="M409" s="44"/>
      <c r="N409" s="44"/>
      <c r="O409" s="44"/>
      <c r="P409" s="44"/>
      <c r="Q409" s="18"/>
      <c r="R409" s="18"/>
      <c r="S409" s="4"/>
      <c r="T409" s="942"/>
      <c r="U409" s="942"/>
      <c r="V409" s="942"/>
      <c r="W409" s="942"/>
      <c r="X409" s="942"/>
      <c r="Y409" s="942"/>
      <c r="Z409" s="942"/>
      <c r="AA409" s="942"/>
      <c r="AB409" s="942"/>
      <c r="AC409" s="942"/>
      <c r="AD409" s="942"/>
      <c r="AE409" s="942"/>
      <c r="AF409" s="942"/>
      <c r="AG409" s="942"/>
      <c r="AH409" s="942"/>
      <c r="AI409" s="942"/>
      <c r="AJ409" s="942"/>
      <c r="AK409" s="942"/>
      <c r="AL409" s="942"/>
      <c r="AM409" s="942"/>
      <c r="AN409" s="942"/>
      <c r="AO409" s="942"/>
      <c r="AP409" s="942"/>
      <c r="AQ409" s="942"/>
      <c r="AR409" s="942"/>
      <c r="AS409" s="942"/>
      <c r="AT409" s="942"/>
      <c r="AU409" s="942"/>
      <c r="AV409" s="942"/>
      <c r="AW409" s="942"/>
    </row>
    <row r="410" spans="1:49" ht="13.5" hidden="1" customHeight="1" x14ac:dyDescent="0.15">
      <c r="A410" s="4"/>
      <c r="B410" s="44"/>
      <c r="C410" s="44"/>
      <c r="D410" s="44"/>
      <c r="E410" s="44"/>
      <c r="F410" s="44"/>
      <c r="G410" s="44"/>
      <c r="H410" s="44"/>
      <c r="I410" s="44"/>
      <c r="J410" s="44"/>
      <c r="K410" s="44"/>
      <c r="L410" s="44"/>
      <c r="M410" s="44"/>
      <c r="N410" s="44"/>
      <c r="O410" s="44"/>
      <c r="P410" s="44"/>
      <c r="Q410" s="18"/>
      <c r="R410" s="18"/>
      <c r="S410" s="4"/>
      <c r="T410" s="942"/>
      <c r="U410" s="942"/>
      <c r="V410" s="942"/>
      <c r="W410" s="942"/>
      <c r="X410" s="942"/>
      <c r="Y410" s="942"/>
      <c r="Z410" s="942"/>
      <c r="AA410" s="942"/>
      <c r="AB410" s="942"/>
      <c r="AC410" s="942"/>
      <c r="AD410" s="942"/>
      <c r="AE410" s="942"/>
      <c r="AF410" s="942"/>
      <c r="AG410" s="942"/>
      <c r="AH410" s="942"/>
      <c r="AI410" s="942"/>
      <c r="AJ410" s="942"/>
      <c r="AK410" s="942"/>
      <c r="AL410" s="942"/>
      <c r="AM410" s="942"/>
      <c r="AN410" s="942"/>
      <c r="AO410" s="942"/>
      <c r="AP410" s="942"/>
      <c r="AQ410" s="942"/>
      <c r="AR410" s="942"/>
      <c r="AS410" s="942"/>
      <c r="AT410" s="942"/>
      <c r="AU410" s="942"/>
      <c r="AV410" s="942"/>
      <c r="AW410" s="942"/>
    </row>
    <row r="411" spans="1:49" ht="13.5" hidden="1" customHeight="1" x14ac:dyDescent="0.15">
      <c r="A411" s="4"/>
      <c r="B411" s="44"/>
      <c r="C411" s="44"/>
      <c r="D411" s="44"/>
      <c r="E411" s="44"/>
      <c r="F411" s="44"/>
      <c r="G411" s="44"/>
      <c r="H411" s="44"/>
      <c r="I411" s="44"/>
      <c r="J411" s="44"/>
      <c r="K411" s="44"/>
      <c r="L411" s="44"/>
      <c r="M411" s="44"/>
      <c r="N411" s="44"/>
      <c r="O411" s="44"/>
      <c r="P411" s="44"/>
      <c r="Q411" s="18"/>
      <c r="R411" s="18"/>
      <c r="S411" s="4"/>
      <c r="T411" s="942"/>
      <c r="U411" s="942"/>
      <c r="V411" s="942"/>
      <c r="W411" s="942"/>
      <c r="X411" s="942"/>
      <c r="Y411" s="942"/>
      <c r="Z411" s="942"/>
      <c r="AA411" s="942"/>
      <c r="AB411" s="942"/>
      <c r="AC411" s="942"/>
      <c r="AD411" s="942"/>
      <c r="AE411" s="942"/>
      <c r="AF411" s="942"/>
      <c r="AG411" s="942"/>
      <c r="AH411" s="942"/>
      <c r="AI411" s="942"/>
      <c r="AJ411" s="942"/>
      <c r="AK411" s="942"/>
      <c r="AL411" s="942"/>
      <c r="AM411" s="942"/>
      <c r="AN411" s="942"/>
      <c r="AO411" s="942"/>
      <c r="AP411" s="942"/>
      <c r="AQ411" s="942"/>
      <c r="AR411" s="942"/>
      <c r="AS411" s="942"/>
      <c r="AT411" s="942"/>
      <c r="AU411" s="942"/>
      <c r="AV411" s="942"/>
      <c r="AW411" s="942"/>
    </row>
    <row r="412" spans="1:49" ht="13.5" hidden="1" customHeight="1" x14ac:dyDescent="0.15">
      <c r="A412" s="4"/>
      <c r="B412" s="44"/>
      <c r="C412" s="44"/>
      <c r="D412" s="44"/>
      <c r="E412" s="44"/>
      <c r="F412" s="44"/>
      <c r="G412" s="44"/>
      <c r="H412" s="44"/>
      <c r="I412" s="44"/>
      <c r="J412" s="44"/>
      <c r="K412" s="44"/>
      <c r="L412" s="44"/>
      <c r="M412" s="44"/>
      <c r="N412" s="44"/>
      <c r="O412" s="44"/>
      <c r="P412" s="44"/>
      <c r="Q412" s="18"/>
      <c r="R412" s="18"/>
      <c r="S412" s="4"/>
      <c r="T412" s="942"/>
      <c r="U412" s="942"/>
      <c r="V412" s="942"/>
      <c r="W412" s="942"/>
      <c r="X412" s="942"/>
      <c r="Y412" s="942"/>
      <c r="Z412" s="942"/>
      <c r="AA412" s="942"/>
      <c r="AB412" s="942"/>
      <c r="AC412" s="942"/>
      <c r="AD412" s="942"/>
      <c r="AE412" s="942"/>
      <c r="AF412" s="942"/>
      <c r="AG412" s="942"/>
      <c r="AH412" s="942"/>
      <c r="AI412" s="942"/>
      <c r="AJ412" s="942"/>
      <c r="AK412" s="942"/>
      <c r="AL412" s="942"/>
      <c r="AM412" s="942"/>
      <c r="AN412" s="942"/>
      <c r="AO412" s="942"/>
      <c r="AP412" s="942"/>
      <c r="AQ412" s="942"/>
      <c r="AR412" s="942"/>
      <c r="AS412" s="942"/>
      <c r="AT412" s="942"/>
      <c r="AU412" s="942"/>
      <c r="AV412" s="942"/>
      <c r="AW412" s="942"/>
    </row>
    <row r="413" spans="1:49" ht="13.5" hidden="1" customHeight="1" x14ac:dyDescent="0.15">
      <c r="A413" s="4"/>
      <c r="B413" s="44"/>
      <c r="C413" s="44"/>
      <c r="D413" s="44"/>
      <c r="E413" s="44"/>
      <c r="F413" s="44"/>
      <c r="G413" s="44"/>
      <c r="H413" s="44"/>
      <c r="I413" s="44"/>
      <c r="J413" s="44"/>
      <c r="K413" s="44"/>
      <c r="L413" s="44"/>
      <c r="M413" s="44"/>
      <c r="N413" s="44"/>
      <c r="O413" s="44"/>
      <c r="P413" s="44"/>
      <c r="Q413" s="18"/>
      <c r="R413" s="18"/>
      <c r="S413" s="4"/>
      <c r="T413" s="942"/>
      <c r="U413" s="942"/>
      <c r="V413" s="942"/>
      <c r="W413" s="942"/>
      <c r="X413" s="942"/>
      <c r="Y413" s="942"/>
      <c r="Z413" s="942"/>
      <c r="AA413" s="942"/>
      <c r="AB413" s="942"/>
      <c r="AC413" s="942"/>
      <c r="AD413" s="942"/>
      <c r="AE413" s="942"/>
      <c r="AF413" s="942"/>
      <c r="AG413" s="942"/>
      <c r="AH413" s="942"/>
      <c r="AI413" s="942"/>
      <c r="AJ413" s="942"/>
      <c r="AK413" s="942"/>
      <c r="AL413" s="942"/>
      <c r="AM413" s="942"/>
      <c r="AN413" s="942"/>
      <c r="AO413" s="942"/>
      <c r="AP413" s="942"/>
      <c r="AQ413" s="942"/>
      <c r="AR413" s="942"/>
      <c r="AS413" s="942"/>
      <c r="AT413" s="942"/>
      <c r="AU413" s="942"/>
      <c r="AV413" s="942"/>
      <c r="AW413" s="942"/>
    </row>
    <row r="414" spans="1:49" ht="13.5" hidden="1" customHeight="1" x14ac:dyDescent="0.15">
      <c r="A414" s="4"/>
      <c r="B414" s="44"/>
      <c r="C414" s="44"/>
      <c r="D414" s="44"/>
      <c r="E414" s="44"/>
      <c r="F414" s="44"/>
      <c r="G414" s="44"/>
      <c r="H414" s="44"/>
      <c r="I414" s="44"/>
      <c r="J414" s="44"/>
      <c r="K414" s="44"/>
      <c r="L414" s="44"/>
      <c r="M414" s="44"/>
      <c r="N414" s="44"/>
      <c r="O414" s="44"/>
      <c r="P414" s="44"/>
      <c r="Q414" s="18"/>
      <c r="R414" s="18"/>
      <c r="S414" s="4"/>
      <c r="T414" s="942"/>
      <c r="U414" s="942"/>
      <c r="V414" s="942"/>
      <c r="W414" s="942"/>
      <c r="X414" s="942"/>
      <c r="Y414" s="942"/>
      <c r="Z414" s="942"/>
      <c r="AA414" s="942"/>
      <c r="AB414" s="942"/>
      <c r="AC414" s="942"/>
      <c r="AD414" s="942"/>
      <c r="AE414" s="942"/>
      <c r="AF414" s="942"/>
      <c r="AG414" s="942"/>
      <c r="AH414" s="942"/>
      <c r="AI414" s="942"/>
      <c r="AJ414" s="942"/>
      <c r="AK414" s="942"/>
      <c r="AL414" s="942"/>
      <c r="AM414" s="942"/>
      <c r="AN414" s="942"/>
      <c r="AO414" s="942"/>
      <c r="AP414" s="942"/>
      <c r="AQ414" s="942"/>
      <c r="AR414" s="942"/>
      <c r="AS414" s="942"/>
      <c r="AT414" s="942"/>
      <c r="AU414" s="942"/>
      <c r="AV414" s="942"/>
      <c r="AW414" s="942"/>
    </row>
    <row r="415" spans="1:49" ht="13.5" hidden="1" customHeight="1" x14ac:dyDescent="0.15">
      <c r="A415" s="4"/>
      <c r="B415" s="44"/>
      <c r="C415" s="44"/>
      <c r="D415" s="44"/>
      <c r="E415" s="44"/>
      <c r="F415" s="44"/>
      <c r="G415" s="44"/>
      <c r="H415" s="44"/>
      <c r="I415" s="44"/>
      <c r="J415" s="44"/>
      <c r="K415" s="44"/>
      <c r="L415" s="44"/>
      <c r="M415" s="44"/>
      <c r="N415" s="44"/>
      <c r="O415" s="44"/>
      <c r="P415" s="44"/>
      <c r="Q415" s="18"/>
      <c r="R415" s="18"/>
      <c r="S415" s="4"/>
      <c r="T415" s="942"/>
      <c r="U415" s="942"/>
      <c r="V415" s="942"/>
      <c r="W415" s="942"/>
      <c r="X415" s="942"/>
      <c r="Y415" s="942"/>
      <c r="Z415" s="942"/>
      <c r="AA415" s="942"/>
      <c r="AB415" s="942"/>
      <c r="AC415" s="942"/>
      <c r="AD415" s="942"/>
      <c r="AE415" s="942"/>
      <c r="AF415" s="942"/>
      <c r="AG415" s="942"/>
      <c r="AH415" s="942"/>
      <c r="AI415" s="942"/>
      <c r="AJ415" s="942"/>
      <c r="AK415" s="942"/>
      <c r="AL415" s="942"/>
      <c r="AM415" s="942"/>
      <c r="AN415" s="942"/>
      <c r="AO415" s="942"/>
      <c r="AP415" s="942"/>
      <c r="AQ415" s="942"/>
      <c r="AR415" s="942"/>
      <c r="AS415" s="942"/>
      <c r="AT415" s="942"/>
      <c r="AU415" s="942"/>
      <c r="AV415" s="942"/>
      <c r="AW415" s="942"/>
    </row>
    <row r="416" spans="1:49" ht="13.5" hidden="1" customHeight="1" x14ac:dyDescent="0.15">
      <c r="A416" s="4"/>
      <c r="B416" s="44"/>
      <c r="C416" s="44"/>
      <c r="D416" s="44"/>
      <c r="E416" s="44"/>
      <c r="F416" s="44"/>
      <c r="G416" s="44"/>
      <c r="H416" s="44"/>
      <c r="I416" s="44"/>
      <c r="J416" s="44"/>
      <c r="K416" s="44"/>
      <c r="L416" s="44"/>
      <c r="M416" s="44"/>
      <c r="N416" s="44"/>
      <c r="O416" s="44"/>
      <c r="P416" s="44"/>
      <c r="Q416" s="18"/>
      <c r="R416" s="18"/>
      <c r="S416" s="4"/>
      <c r="T416" s="942"/>
      <c r="U416" s="942"/>
      <c r="V416" s="942"/>
      <c r="W416" s="942"/>
      <c r="X416" s="942"/>
      <c r="Y416" s="942"/>
      <c r="Z416" s="942"/>
      <c r="AA416" s="942"/>
      <c r="AB416" s="942"/>
      <c r="AC416" s="942"/>
      <c r="AD416" s="942"/>
      <c r="AE416" s="942"/>
      <c r="AF416" s="942"/>
      <c r="AG416" s="942"/>
      <c r="AH416" s="942"/>
      <c r="AI416" s="942"/>
      <c r="AJ416" s="942"/>
      <c r="AK416" s="942"/>
      <c r="AL416" s="942"/>
      <c r="AM416" s="942"/>
      <c r="AN416" s="942"/>
      <c r="AO416" s="942"/>
      <c r="AP416" s="942"/>
      <c r="AQ416" s="942"/>
      <c r="AR416" s="942"/>
      <c r="AS416" s="942"/>
      <c r="AT416" s="942"/>
      <c r="AU416" s="942"/>
      <c r="AV416" s="942"/>
      <c r="AW416" s="942"/>
    </row>
    <row r="417" spans="1:49" ht="13.5" hidden="1" customHeight="1" x14ac:dyDescent="0.15">
      <c r="A417" s="4"/>
      <c r="B417" s="44"/>
      <c r="C417" s="44"/>
      <c r="D417" s="44"/>
      <c r="E417" s="44"/>
      <c r="F417" s="44"/>
      <c r="G417" s="44"/>
      <c r="H417" s="44"/>
      <c r="I417" s="44"/>
      <c r="J417" s="44"/>
      <c r="K417" s="44"/>
      <c r="L417" s="44"/>
      <c r="M417" s="44"/>
      <c r="N417" s="44"/>
      <c r="O417" s="44"/>
      <c r="P417" s="44"/>
      <c r="Q417" s="18"/>
      <c r="R417" s="18"/>
      <c r="S417" s="4"/>
      <c r="T417" s="942"/>
      <c r="U417" s="942"/>
      <c r="V417" s="942"/>
      <c r="W417" s="942"/>
      <c r="X417" s="942"/>
      <c r="Y417" s="942"/>
      <c r="Z417" s="942"/>
      <c r="AA417" s="942"/>
      <c r="AB417" s="942"/>
      <c r="AC417" s="942"/>
      <c r="AD417" s="942"/>
      <c r="AE417" s="942"/>
      <c r="AF417" s="942"/>
      <c r="AG417" s="942"/>
      <c r="AH417" s="942"/>
      <c r="AI417" s="942"/>
      <c r="AJ417" s="942"/>
      <c r="AK417" s="942"/>
      <c r="AL417" s="942"/>
      <c r="AM417" s="942"/>
      <c r="AN417" s="942"/>
      <c r="AO417" s="942"/>
      <c r="AP417" s="942"/>
      <c r="AQ417" s="942"/>
      <c r="AR417" s="942"/>
      <c r="AS417" s="942"/>
      <c r="AT417" s="942"/>
      <c r="AU417" s="942"/>
      <c r="AV417" s="942"/>
      <c r="AW417" s="942"/>
    </row>
    <row r="418" spans="1:49" ht="13.5" hidden="1" customHeight="1" x14ac:dyDescent="0.15">
      <c r="A418" s="4"/>
      <c r="B418" s="44"/>
      <c r="C418" s="44"/>
      <c r="D418" s="44"/>
      <c r="E418" s="44"/>
      <c r="F418" s="44"/>
      <c r="G418" s="44"/>
      <c r="H418" s="44"/>
      <c r="I418" s="44"/>
      <c r="J418" s="44"/>
      <c r="K418" s="44"/>
      <c r="L418" s="44"/>
      <c r="M418" s="44"/>
      <c r="N418" s="44"/>
      <c r="O418" s="44"/>
      <c r="P418" s="44"/>
      <c r="Q418" s="18"/>
      <c r="R418" s="18"/>
      <c r="S418" s="4"/>
      <c r="T418" s="942"/>
      <c r="U418" s="942"/>
      <c r="V418" s="942"/>
      <c r="W418" s="942"/>
      <c r="X418" s="942"/>
      <c r="Y418" s="942"/>
      <c r="Z418" s="942"/>
      <c r="AA418" s="942"/>
      <c r="AB418" s="942"/>
      <c r="AC418" s="942"/>
      <c r="AD418" s="942"/>
      <c r="AE418" s="942"/>
      <c r="AF418" s="942"/>
      <c r="AG418" s="942"/>
      <c r="AH418" s="942"/>
      <c r="AI418" s="942"/>
      <c r="AJ418" s="942"/>
      <c r="AK418" s="942"/>
      <c r="AL418" s="942"/>
      <c r="AM418" s="942"/>
      <c r="AN418" s="942"/>
      <c r="AO418" s="942"/>
      <c r="AP418" s="942"/>
      <c r="AQ418" s="942"/>
      <c r="AR418" s="942"/>
      <c r="AS418" s="942"/>
      <c r="AT418" s="942"/>
      <c r="AU418" s="942"/>
      <c r="AV418" s="942"/>
      <c r="AW418" s="942"/>
    </row>
    <row r="419" spans="1:49" ht="13.5" hidden="1" customHeight="1" x14ac:dyDescent="0.15">
      <c r="A419" s="4"/>
      <c r="B419" s="44"/>
      <c r="C419" s="44"/>
      <c r="D419" s="44"/>
      <c r="E419" s="44"/>
      <c r="F419" s="44"/>
      <c r="G419" s="44"/>
      <c r="H419" s="44"/>
      <c r="I419" s="44"/>
      <c r="J419" s="44"/>
      <c r="K419" s="44"/>
      <c r="L419" s="44"/>
      <c r="M419" s="44"/>
      <c r="N419" s="44"/>
      <c r="O419" s="44"/>
      <c r="P419" s="44"/>
      <c r="Q419" s="18"/>
      <c r="R419" s="18"/>
      <c r="S419" s="4"/>
      <c r="T419" s="942"/>
      <c r="U419" s="942"/>
      <c r="V419" s="942"/>
      <c r="W419" s="942"/>
      <c r="X419" s="942"/>
      <c r="Y419" s="942"/>
      <c r="Z419" s="942"/>
      <c r="AA419" s="942"/>
      <c r="AB419" s="942"/>
      <c r="AC419" s="942"/>
      <c r="AD419" s="942"/>
      <c r="AE419" s="942"/>
      <c r="AF419" s="942"/>
      <c r="AG419" s="942"/>
      <c r="AH419" s="942"/>
      <c r="AI419" s="942"/>
      <c r="AJ419" s="942"/>
      <c r="AK419" s="942"/>
      <c r="AL419" s="942"/>
      <c r="AM419" s="942"/>
      <c r="AN419" s="942"/>
      <c r="AO419" s="942"/>
      <c r="AP419" s="942"/>
      <c r="AQ419" s="942"/>
      <c r="AR419" s="942"/>
      <c r="AS419" s="942"/>
      <c r="AT419" s="942"/>
      <c r="AU419" s="942"/>
      <c r="AV419" s="942"/>
      <c r="AW419" s="942"/>
    </row>
    <row r="420" spans="1:49" ht="13.5" hidden="1" customHeight="1" x14ac:dyDescent="0.15">
      <c r="A420" s="4"/>
      <c r="B420" s="44"/>
      <c r="C420" s="44"/>
      <c r="D420" s="44"/>
      <c r="E420" s="44"/>
      <c r="F420" s="44"/>
      <c r="G420" s="44"/>
      <c r="H420" s="44"/>
      <c r="I420" s="44"/>
      <c r="J420" s="44"/>
      <c r="K420" s="44"/>
      <c r="L420" s="44"/>
      <c r="M420" s="44"/>
      <c r="N420" s="44"/>
      <c r="O420" s="44"/>
      <c r="P420" s="44"/>
      <c r="Q420" s="18"/>
      <c r="R420" s="18"/>
      <c r="S420" s="4"/>
      <c r="T420" s="942"/>
      <c r="U420" s="942"/>
      <c r="V420" s="942"/>
      <c r="W420" s="942"/>
      <c r="X420" s="942"/>
      <c r="Y420" s="942"/>
      <c r="Z420" s="942"/>
      <c r="AA420" s="942"/>
      <c r="AB420" s="942"/>
      <c r="AC420" s="942"/>
      <c r="AD420" s="942"/>
      <c r="AE420" s="942"/>
      <c r="AF420" s="942"/>
      <c r="AG420" s="942"/>
      <c r="AH420" s="942"/>
      <c r="AI420" s="942"/>
      <c r="AJ420" s="942"/>
      <c r="AK420" s="942"/>
      <c r="AL420" s="942"/>
      <c r="AM420" s="942"/>
      <c r="AN420" s="942"/>
      <c r="AO420" s="942"/>
      <c r="AP420" s="942"/>
      <c r="AQ420" s="942"/>
      <c r="AR420" s="942"/>
      <c r="AS420" s="942"/>
      <c r="AT420" s="942"/>
      <c r="AU420" s="942"/>
      <c r="AV420" s="942"/>
      <c r="AW420" s="942"/>
    </row>
    <row r="421" spans="1:49" ht="13.5" customHeight="1" x14ac:dyDescent="0.15">
      <c r="A421" s="4"/>
      <c r="B421" s="44"/>
      <c r="C421" s="44"/>
      <c r="D421" s="44"/>
      <c r="E421" s="44"/>
      <c r="F421" s="44"/>
      <c r="G421" s="44"/>
      <c r="H421" s="44"/>
      <c r="I421" s="44"/>
      <c r="J421" s="44"/>
      <c r="K421" s="44"/>
      <c r="L421" s="44"/>
      <c r="M421" s="44"/>
      <c r="N421" s="44"/>
      <c r="O421" s="44"/>
      <c r="P421" s="44"/>
      <c r="Q421" s="18"/>
      <c r="R421" s="18"/>
      <c r="S421" s="4"/>
      <c r="T421" s="942"/>
      <c r="U421" s="942"/>
      <c r="V421" s="942"/>
      <c r="W421" s="942"/>
      <c r="X421" s="942"/>
      <c r="Y421" s="942"/>
      <c r="Z421" s="942"/>
      <c r="AA421" s="942"/>
      <c r="AB421" s="942"/>
      <c r="AC421" s="942"/>
      <c r="AD421" s="942"/>
      <c r="AE421" s="942"/>
      <c r="AF421" s="942"/>
      <c r="AG421" s="942"/>
      <c r="AH421" s="942"/>
      <c r="AI421" s="942"/>
      <c r="AJ421" s="942"/>
      <c r="AK421" s="942"/>
      <c r="AL421" s="942"/>
      <c r="AM421" s="942"/>
      <c r="AN421" s="942"/>
      <c r="AO421" s="942"/>
      <c r="AP421" s="942"/>
      <c r="AQ421" s="942"/>
      <c r="AR421" s="942"/>
      <c r="AS421" s="942"/>
      <c r="AT421" s="942"/>
      <c r="AU421" s="942"/>
      <c r="AV421" s="942"/>
      <c r="AW421" s="942"/>
    </row>
    <row r="422" spans="1:49" x14ac:dyDescent="0.15">
      <c r="A422" s="4"/>
      <c r="B422" s="4"/>
      <c r="C422" s="4"/>
      <c r="D422" s="64"/>
      <c r="E422" s="64"/>
      <c r="F422" s="64"/>
      <c r="G422" s="64"/>
      <c r="H422" s="64"/>
      <c r="I422" s="64"/>
      <c r="J422" s="64"/>
      <c r="K422" s="64"/>
      <c r="L422" s="64"/>
      <c r="M422" s="64"/>
      <c r="N422" s="64"/>
      <c r="O422" s="64"/>
      <c r="P422" s="64"/>
      <c r="Q422" s="64"/>
      <c r="R422" s="4"/>
      <c r="S422" s="4"/>
      <c r="T422" s="942"/>
      <c r="U422" s="942"/>
      <c r="V422" s="942"/>
      <c r="W422" s="942"/>
      <c r="X422" s="942"/>
      <c r="Y422" s="942"/>
      <c r="Z422" s="942"/>
      <c r="AA422" s="942"/>
      <c r="AB422" s="942"/>
      <c r="AC422" s="942"/>
      <c r="AD422" s="942"/>
      <c r="AE422" s="942"/>
      <c r="AF422" s="942"/>
      <c r="AG422" s="942"/>
      <c r="AH422" s="942"/>
      <c r="AI422" s="942"/>
      <c r="AJ422" s="942"/>
      <c r="AK422" s="942"/>
      <c r="AL422" s="942"/>
      <c r="AM422" s="942"/>
      <c r="AN422" s="942"/>
      <c r="AO422" s="942"/>
      <c r="AP422" s="942"/>
      <c r="AQ422" s="942"/>
      <c r="AR422" s="942"/>
      <c r="AS422" s="942"/>
      <c r="AT422" s="942"/>
      <c r="AU422" s="942"/>
      <c r="AV422" s="942"/>
      <c r="AW422" s="942"/>
    </row>
    <row r="423" spans="1:49" x14ac:dyDescent="0.15">
      <c r="A423" s="1"/>
      <c r="B423" s="1"/>
      <c r="C423" s="1"/>
      <c r="D423" s="66"/>
      <c r="E423" s="66"/>
      <c r="F423" s="66"/>
      <c r="G423" s="66"/>
      <c r="H423" s="66"/>
      <c r="I423" s="66"/>
      <c r="J423" s="66"/>
      <c r="K423" s="66"/>
      <c r="L423" s="66"/>
      <c r="M423" s="66"/>
      <c r="N423" s="66"/>
      <c r="O423" s="66"/>
      <c r="P423" s="66"/>
      <c r="Q423" s="66"/>
      <c r="R423" s="1"/>
      <c r="S423" s="1"/>
      <c r="T423" s="942"/>
      <c r="U423" s="942"/>
      <c r="V423" s="942"/>
      <c r="W423" s="942"/>
      <c r="X423" s="942"/>
      <c r="Y423" s="942"/>
      <c r="Z423" s="942"/>
      <c r="AA423" s="942"/>
      <c r="AB423" s="942"/>
      <c r="AC423" s="942"/>
      <c r="AD423" s="942"/>
      <c r="AE423" s="942"/>
      <c r="AF423" s="942"/>
      <c r="AG423" s="942"/>
      <c r="AH423" s="942"/>
      <c r="AI423" s="942"/>
      <c r="AJ423" s="942"/>
      <c r="AK423" s="942"/>
      <c r="AL423" s="942"/>
      <c r="AM423" s="942"/>
      <c r="AN423" s="942"/>
      <c r="AO423" s="942"/>
      <c r="AP423" s="942"/>
      <c r="AQ423" s="942"/>
      <c r="AR423" s="942"/>
      <c r="AS423" s="942"/>
      <c r="AT423" s="942"/>
      <c r="AU423" s="942"/>
      <c r="AV423" s="942"/>
      <c r="AW423" s="942"/>
    </row>
    <row r="424" spans="1:49" x14ac:dyDescent="0.15">
      <c r="A424" s="1"/>
      <c r="B424" s="1"/>
      <c r="C424" s="1"/>
      <c r="D424" s="66"/>
      <c r="E424" s="66"/>
      <c r="F424" s="66"/>
      <c r="G424" s="66"/>
      <c r="H424" s="66"/>
      <c r="I424" s="66"/>
      <c r="J424" s="66"/>
      <c r="K424" s="66"/>
      <c r="L424" s="66"/>
      <c r="M424" s="66"/>
      <c r="N424" s="66"/>
      <c r="O424" s="66"/>
      <c r="P424" s="66"/>
      <c r="Q424" s="66"/>
      <c r="R424" s="1"/>
      <c r="S424" s="1"/>
      <c r="T424" s="942"/>
      <c r="U424" s="942"/>
      <c r="V424" s="942"/>
      <c r="W424" s="942"/>
      <c r="X424" s="942"/>
      <c r="Y424" s="942"/>
      <c r="Z424" s="942"/>
      <c r="AA424" s="942"/>
      <c r="AB424" s="942"/>
      <c r="AC424" s="942"/>
      <c r="AD424" s="942"/>
      <c r="AE424" s="942"/>
      <c r="AF424" s="942"/>
      <c r="AG424" s="942"/>
      <c r="AH424" s="942"/>
      <c r="AI424" s="942"/>
      <c r="AJ424" s="942"/>
      <c r="AK424" s="942"/>
      <c r="AL424" s="942"/>
      <c r="AM424" s="942"/>
      <c r="AN424" s="942"/>
      <c r="AO424" s="942"/>
      <c r="AP424" s="942"/>
      <c r="AQ424" s="942"/>
      <c r="AR424" s="942"/>
      <c r="AS424" s="942"/>
      <c r="AT424" s="942"/>
      <c r="AU424" s="942"/>
      <c r="AV424" s="942"/>
      <c r="AW424" s="942"/>
    </row>
    <row r="425" spans="1:49" x14ac:dyDescent="0.15">
      <c r="A425" s="1"/>
      <c r="B425" s="1"/>
      <c r="C425" s="1"/>
      <c r="D425" s="66"/>
      <c r="E425" s="66"/>
      <c r="F425" s="66"/>
      <c r="G425" s="66"/>
      <c r="H425" s="66"/>
      <c r="I425" s="66"/>
      <c r="J425" s="66"/>
      <c r="K425" s="66"/>
      <c r="L425" s="66"/>
      <c r="M425" s="66"/>
      <c r="N425" s="66"/>
      <c r="O425" s="66"/>
      <c r="P425" s="66"/>
      <c r="Q425" s="66"/>
      <c r="R425" s="1"/>
      <c r="S425" s="1"/>
      <c r="T425" s="942"/>
      <c r="U425" s="942"/>
      <c r="V425" s="942"/>
      <c r="W425" s="942"/>
      <c r="X425" s="942"/>
      <c r="Y425" s="942"/>
      <c r="Z425" s="942"/>
      <c r="AA425" s="942"/>
      <c r="AB425" s="942"/>
      <c r="AC425" s="942"/>
      <c r="AD425" s="942"/>
      <c r="AE425" s="942"/>
      <c r="AF425" s="942"/>
      <c r="AG425" s="942"/>
      <c r="AH425" s="942"/>
      <c r="AI425" s="942"/>
      <c r="AJ425" s="942"/>
      <c r="AK425" s="942"/>
      <c r="AL425" s="942"/>
      <c r="AM425" s="942"/>
      <c r="AN425" s="942"/>
      <c r="AO425" s="942"/>
      <c r="AP425" s="942"/>
      <c r="AQ425" s="942"/>
      <c r="AR425" s="942"/>
      <c r="AS425" s="942"/>
      <c r="AT425" s="942"/>
      <c r="AU425" s="942"/>
      <c r="AV425" s="942"/>
      <c r="AW425" s="942"/>
    </row>
    <row r="426" spans="1:49" x14ac:dyDescent="0.15">
      <c r="A426" s="1"/>
      <c r="B426" s="1"/>
      <c r="C426" s="1"/>
      <c r="D426" s="66"/>
      <c r="E426" s="66"/>
      <c r="F426" s="66"/>
      <c r="G426" s="66"/>
      <c r="H426" s="66"/>
      <c r="I426" s="66"/>
      <c r="J426" s="66"/>
      <c r="K426" s="66"/>
      <c r="L426" s="66"/>
      <c r="M426" s="66"/>
      <c r="N426" s="66"/>
      <c r="O426" s="66"/>
      <c r="P426" s="66"/>
      <c r="Q426" s="66"/>
      <c r="R426" s="1"/>
      <c r="S426" s="1"/>
      <c r="T426" s="942"/>
      <c r="U426" s="942"/>
      <c r="V426" s="942"/>
      <c r="W426" s="942"/>
      <c r="X426" s="942"/>
      <c r="Y426" s="942"/>
      <c r="Z426" s="942"/>
      <c r="AA426" s="942"/>
      <c r="AB426" s="942"/>
      <c r="AC426" s="942"/>
      <c r="AD426" s="942"/>
      <c r="AE426" s="942"/>
      <c r="AF426" s="942"/>
      <c r="AG426" s="942"/>
      <c r="AH426" s="942"/>
      <c r="AI426" s="942"/>
      <c r="AJ426" s="942"/>
      <c r="AK426" s="942"/>
      <c r="AL426" s="942"/>
      <c r="AM426" s="942"/>
      <c r="AN426" s="942"/>
      <c r="AO426" s="942"/>
      <c r="AP426" s="942"/>
      <c r="AQ426" s="942"/>
      <c r="AR426" s="942"/>
      <c r="AS426" s="942"/>
      <c r="AT426" s="942"/>
      <c r="AU426" s="942"/>
      <c r="AV426" s="942"/>
      <c r="AW426" s="942"/>
    </row>
    <row r="427" spans="1:49" x14ac:dyDescent="0.15">
      <c r="A427" s="1"/>
      <c r="B427" s="1"/>
      <c r="C427" s="1"/>
      <c r="D427" s="66"/>
      <c r="E427" s="66"/>
      <c r="F427" s="66"/>
      <c r="G427" s="66"/>
      <c r="H427" s="66"/>
      <c r="I427" s="66"/>
      <c r="J427" s="66"/>
      <c r="K427" s="66"/>
      <c r="L427" s="66"/>
      <c r="M427" s="66"/>
      <c r="N427" s="66"/>
      <c r="O427" s="66"/>
      <c r="P427" s="66"/>
      <c r="Q427" s="66"/>
      <c r="R427" s="1"/>
      <c r="S427" s="1"/>
      <c r="T427" s="942"/>
      <c r="U427" s="942"/>
      <c r="V427" s="942"/>
      <c r="W427" s="942"/>
      <c r="X427" s="942"/>
      <c r="Y427" s="942"/>
      <c r="Z427" s="942"/>
      <c r="AA427" s="942"/>
      <c r="AB427" s="942"/>
      <c r="AC427" s="942"/>
      <c r="AD427" s="942"/>
      <c r="AE427" s="942"/>
      <c r="AF427" s="942"/>
      <c r="AG427" s="942"/>
      <c r="AH427" s="942"/>
      <c r="AI427" s="942"/>
      <c r="AJ427" s="942"/>
      <c r="AK427" s="942"/>
      <c r="AL427" s="942"/>
      <c r="AM427" s="942"/>
      <c r="AN427" s="942"/>
      <c r="AO427" s="942"/>
      <c r="AP427" s="942"/>
      <c r="AQ427" s="942"/>
      <c r="AR427" s="942"/>
      <c r="AS427" s="942"/>
      <c r="AT427" s="942"/>
      <c r="AU427" s="942"/>
      <c r="AV427" s="942"/>
      <c r="AW427" s="942"/>
    </row>
    <row r="428" spans="1:49" x14ac:dyDescent="0.15">
      <c r="A428" s="1"/>
      <c r="B428" s="1"/>
      <c r="C428" s="1"/>
      <c r="D428" s="66"/>
      <c r="E428" s="66"/>
      <c r="F428" s="66"/>
      <c r="G428" s="66"/>
      <c r="H428" s="66"/>
      <c r="I428" s="66"/>
      <c r="J428" s="66"/>
      <c r="K428" s="66"/>
      <c r="L428" s="66"/>
      <c r="M428" s="66"/>
      <c r="N428" s="66"/>
      <c r="O428" s="66"/>
      <c r="P428" s="66"/>
      <c r="Q428" s="66"/>
      <c r="R428" s="1"/>
      <c r="S428" s="1"/>
      <c r="T428" s="942"/>
      <c r="U428" s="942"/>
      <c r="V428" s="942"/>
      <c r="W428" s="942"/>
      <c r="X428" s="942"/>
      <c r="Y428" s="942"/>
      <c r="Z428" s="942"/>
      <c r="AA428" s="942"/>
      <c r="AB428" s="942"/>
      <c r="AC428" s="942"/>
      <c r="AD428" s="942"/>
      <c r="AE428" s="942"/>
      <c r="AF428" s="942"/>
      <c r="AG428" s="942"/>
      <c r="AH428" s="942"/>
      <c r="AI428" s="942"/>
      <c r="AJ428" s="942"/>
      <c r="AK428" s="942"/>
      <c r="AL428" s="942"/>
      <c r="AM428" s="942"/>
      <c r="AN428" s="942"/>
      <c r="AO428" s="942"/>
      <c r="AP428" s="942"/>
      <c r="AQ428" s="942"/>
      <c r="AR428" s="942"/>
      <c r="AS428" s="942"/>
      <c r="AT428" s="942"/>
      <c r="AU428" s="942"/>
      <c r="AV428" s="942"/>
      <c r="AW428" s="942"/>
    </row>
    <row r="429" spans="1:49" x14ac:dyDescent="0.15">
      <c r="A429" s="1"/>
      <c r="B429" s="1"/>
      <c r="C429" s="1"/>
      <c r="D429" s="66"/>
      <c r="E429" s="66"/>
      <c r="F429" s="66"/>
      <c r="G429" s="66"/>
      <c r="H429" s="66"/>
      <c r="I429" s="66"/>
      <c r="J429" s="66"/>
      <c r="K429" s="66"/>
      <c r="L429" s="66"/>
      <c r="M429" s="66"/>
      <c r="N429" s="66"/>
      <c r="O429" s="66"/>
      <c r="P429" s="66"/>
      <c r="Q429" s="66"/>
      <c r="R429" s="1"/>
      <c r="S429" s="1"/>
      <c r="T429" s="942"/>
      <c r="U429" s="942"/>
      <c r="V429" s="942"/>
      <c r="W429" s="942"/>
      <c r="X429" s="942"/>
      <c r="Y429" s="942"/>
      <c r="Z429" s="942"/>
      <c r="AA429" s="942"/>
      <c r="AB429" s="942"/>
      <c r="AC429" s="942"/>
      <c r="AD429" s="942"/>
      <c r="AE429" s="942"/>
      <c r="AF429" s="942"/>
      <c r="AG429" s="942"/>
      <c r="AH429" s="942"/>
      <c r="AI429" s="942"/>
      <c r="AJ429" s="942"/>
      <c r="AK429" s="942"/>
      <c r="AL429" s="942"/>
      <c r="AM429" s="942"/>
      <c r="AN429" s="942"/>
      <c r="AO429" s="942"/>
      <c r="AP429" s="942"/>
      <c r="AQ429" s="942"/>
      <c r="AR429" s="942"/>
      <c r="AS429" s="942"/>
      <c r="AT429" s="942"/>
      <c r="AU429" s="942"/>
      <c r="AV429" s="942"/>
      <c r="AW429" s="942"/>
    </row>
    <row r="430" spans="1:49" ht="3.75" customHeight="1" x14ac:dyDescent="0.15">
      <c r="A430" s="1"/>
      <c r="B430" s="1"/>
      <c r="C430" s="1"/>
      <c r="D430" s="66"/>
      <c r="E430" s="66"/>
      <c r="F430" s="66"/>
      <c r="G430" s="66"/>
      <c r="H430" s="66"/>
      <c r="I430" s="66"/>
      <c r="J430" s="66"/>
      <c r="K430" s="66"/>
      <c r="L430" s="66"/>
      <c r="M430" s="66"/>
      <c r="N430" s="66"/>
      <c r="O430" s="66"/>
      <c r="P430" s="66"/>
      <c r="Q430" s="66"/>
      <c r="R430" s="1"/>
      <c r="S430" s="1"/>
      <c r="T430" s="942"/>
      <c r="U430" s="942"/>
      <c r="V430" s="942"/>
      <c r="W430" s="942"/>
      <c r="X430" s="942"/>
      <c r="Y430" s="942"/>
      <c r="Z430" s="942"/>
      <c r="AA430" s="942"/>
      <c r="AB430" s="942"/>
      <c r="AC430" s="942"/>
      <c r="AD430" s="942"/>
      <c r="AE430" s="942"/>
      <c r="AF430" s="942"/>
      <c r="AG430" s="942"/>
      <c r="AH430" s="942"/>
      <c r="AI430" s="942"/>
      <c r="AJ430" s="942"/>
      <c r="AK430" s="942"/>
      <c r="AL430" s="942"/>
      <c r="AM430" s="942"/>
      <c r="AN430" s="942"/>
      <c r="AO430" s="942"/>
      <c r="AP430" s="942"/>
      <c r="AQ430" s="942"/>
      <c r="AR430" s="942"/>
      <c r="AS430" s="942"/>
      <c r="AT430" s="942"/>
      <c r="AU430" s="942"/>
      <c r="AV430" s="942"/>
      <c r="AW430" s="942"/>
    </row>
    <row r="431" spans="1:49" x14ac:dyDescent="0.15">
      <c r="A431" s="1"/>
      <c r="B431" s="1"/>
      <c r="C431" s="1"/>
      <c r="D431" s="1"/>
      <c r="E431" s="1"/>
      <c r="F431" s="1"/>
      <c r="G431" s="1"/>
      <c r="H431" s="1"/>
      <c r="I431" s="1"/>
      <c r="J431" s="1"/>
      <c r="K431" s="1"/>
      <c r="L431" s="1"/>
      <c r="M431" s="1"/>
      <c r="N431" s="1"/>
      <c r="O431" s="1"/>
      <c r="P431" s="1"/>
      <c r="Q431" s="1"/>
      <c r="R431" s="1"/>
      <c r="S431" s="1"/>
      <c r="T431" s="942"/>
      <c r="U431" s="942"/>
      <c r="V431" s="942"/>
      <c r="W431" s="942"/>
      <c r="X431" s="942"/>
      <c r="Y431" s="942"/>
      <c r="Z431" s="942"/>
      <c r="AA431" s="942"/>
      <c r="AB431" s="942"/>
      <c r="AC431" s="942"/>
      <c r="AD431" s="942"/>
      <c r="AE431" s="942"/>
      <c r="AF431" s="942"/>
      <c r="AG431" s="942"/>
      <c r="AH431" s="942"/>
      <c r="AI431" s="942"/>
      <c r="AJ431" s="942"/>
      <c r="AK431" s="942"/>
      <c r="AL431" s="942"/>
      <c r="AM431" s="942"/>
      <c r="AN431" s="942"/>
      <c r="AO431" s="942"/>
      <c r="AP431" s="942"/>
      <c r="AQ431" s="942"/>
      <c r="AR431" s="942"/>
      <c r="AS431" s="942"/>
      <c r="AT431" s="942"/>
      <c r="AU431" s="942"/>
      <c r="AV431" s="942"/>
      <c r="AW431" s="942"/>
    </row>
    <row r="432" spans="1:49" x14ac:dyDescent="0.15">
      <c r="A432" s="1"/>
      <c r="B432" s="1"/>
      <c r="C432" s="1"/>
      <c r="D432" s="1"/>
      <c r="E432" s="1"/>
      <c r="F432" s="1"/>
      <c r="G432" s="1"/>
      <c r="H432" s="1"/>
      <c r="I432" s="1"/>
      <c r="J432" s="1"/>
      <c r="K432" s="1"/>
      <c r="L432" s="1"/>
      <c r="M432" s="1"/>
      <c r="N432" s="1"/>
      <c r="O432" s="1"/>
      <c r="P432" s="1"/>
      <c r="Q432" s="1"/>
      <c r="R432" s="1"/>
      <c r="S432" s="1"/>
      <c r="T432" s="942"/>
      <c r="U432" s="942"/>
      <c r="V432" s="942"/>
      <c r="W432" s="942"/>
      <c r="X432" s="942"/>
      <c r="Y432" s="942"/>
      <c r="Z432" s="942"/>
      <c r="AA432" s="942"/>
      <c r="AB432" s="942"/>
      <c r="AC432" s="942"/>
      <c r="AD432" s="942"/>
      <c r="AE432" s="942"/>
      <c r="AF432" s="942"/>
      <c r="AG432" s="942"/>
      <c r="AH432" s="942"/>
      <c r="AI432" s="942"/>
      <c r="AJ432" s="942"/>
      <c r="AK432" s="942"/>
      <c r="AL432" s="942"/>
      <c r="AM432" s="942"/>
      <c r="AN432" s="942"/>
      <c r="AO432" s="942"/>
      <c r="AP432" s="942"/>
      <c r="AQ432" s="942"/>
      <c r="AR432" s="942"/>
      <c r="AS432" s="942"/>
      <c r="AT432" s="942"/>
      <c r="AU432" s="942"/>
      <c r="AV432" s="942"/>
      <c r="AW432" s="942"/>
    </row>
    <row r="433" spans="1:49" x14ac:dyDescent="0.15">
      <c r="A433" s="1"/>
      <c r="B433" s="1"/>
      <c r="C433" s="1"/>
      <c r="D433" s="1"/>
      <c r="E433" s="1"/>
      <c r="F433" s="1"/>
      <c r="G433" s="1"/>
      <c r="H433" s="1"/>
      <c r="I433" s="1"/>
      <c r="J433" s="1"/>
      <c r="K433" s="1"/>
      <c r="L433" s="1"/>
      <c r="M433" s="1"/>
      <c r="N433" s="1"/>
      <c r="O433" s="1"/>
      <c r="P433" s="1"/>
      <c r="Q433" s="1"/>
      <c r="R433" s="1"/>
      <c r="S433" s="1"/>
      <c r="T433" s="942"/>
      <c r="U433" s="942"/>
      <c r="V433" s="942"/>
      <c r="W433" s="942"/>
      <c r="X433" s="942"/>
      <c r="Y433" s="942"/>
      <c r="Z433" s="942"/>
      <c r="AA433" s="942"/>
      <c r="AB433" s="942"/>
      <c r="AC433" s="942"/>
      <c r="AD433" s="942"/>
      <c r="AE433" s="942"/>
      <c r="AF433" s="942"/>
      <c r="AG433" s="942"/>
      <c r="AH433" s="942"/>
      <c r="AI433" s="942"/>
      <c r="AJ433" s="942"/>
      <c r="AK433" s="942"/>
      <c r="AL433" s="942"/>
      <c r="AM433" s="942"/>
      <c r="AN433" s="942"/>
      <c r="AO433" s="942"/>
      <c r="AP433" s="942"/>
      <c r="AQ433" s="942"/>
      <c r="AR433" s="942"/>
      <c r="AS433" s="942"/>
      <c r="AT433" s="942"/>
      <c r="AU433" s="942"/>
      <c r="AV433" s="942"/>
      <c r="AW433" s="942"/>
    </row>
    <row r="434" spans="1:49" x14ac:dyDescent="0.15">
      <c r="A434" s="1"/>
      <c r="B434" s="1"/>
      <c r="C434" s="1"/>
      <c r="D434" s="1"/>
      <c r="E434" s="1"/>
      <c r="F434" s="1"/>
      <c r="G434" s="1"/>
      <c r="H434" s="1"/>
      <c r="I434" s="1"/>
      <c r="J434" s="1"/>
      <c r="K434" s="1"/>
      <c r="L434" s="1"/>
      <c r="M434" s="1"/>
      <c r="N434" s="1"/>
      <c r="O434" s="1"/>
      <c r="P434" s="1"/>
      <c r="Q434" s="1"/>
      <c r="R434" s="1"/>
      <c r="S434" s="1"/>
      <c r="T434" s="942"/>
      <c r="U434" s="942"/>
      <c r="V434" s="942"/>
      <c r="W434" s="942"/>
      <c r="X434" s="942"/>
      <c r="Y434" s="942"/>
      <c r="Z434" s="942"/>
      <c r="AA434" s="942"/>
      <c r="AB434" s="942"/>
      <c r="AC434" s="942"/>
      <c r="AD434" s="942"/>
      <c r="AE434" s="942"/>
      <c r="AF434" s="942"/>
      <c r="AG434" s="942"/>
      <c r="AH434" s="942"/>
      <c r="AI434" s="942"/>
      <c r="AJ434" s="942"/>
      <c r="AK434" s="942"/>
      <c r="AL434" s="942"/>
      <c r="AM434" s="942"/>
      <c r="AN434" s="942"/>
      <c r="AO434" s="942"/>
      <c r="AP434" s="942"/>
      <c r="AQ434" s="942"/>
      <c r="AR434" s="942"/>
      <c r="AS434" s="942"/>
      <c r="AT434" s="942"/>
      <c r="AU434" s="942"/>
      <c r="AV434" s="942"/>
      <c r="AW434" s="942"/>
    </row>
    <row r="435" spans="1:49" x14ac:dyDescent="0.15">
      <c r="A435" s="1"/>
      <c r="B435" s="1"/>
      <c r="C435" s="1"/>
      <c r="D435" s="1"/>
      <c r="E435" s="1"/>
      <c r="F435" s="1"/>
      <c r="G435" s="1"/>
      <c r="H435" s="1"/>
      <c r="I435" s="1"/>
      <c r="J435" s="1"/>
      <c r="K435" s="1"/>
      <c r="L435" s="1"/>
      <c r="M435" s="1"/>
      <c r="N435" s="1"/>
      <c r="O435" s="1"/>
      <c r="P435" s="1"/>
      <c r="Q435" s="1"/>
      <c r="R435" s="1"/>
      <c r="S435" s="1"/>
      <c r="T435" s="942"/>
      <c r="U435" s="942"/>
      <c r="V435" s="942"/>
      <c r="W435" s="942"/>
      <c r="X435" s="942"/>
      <c r="Y435" s="942"/>
      <c r="Z435" s="942"/>
      <c r="AA435" s="942"/>
      <c r="AB435" s="942"/>
      <c r="AC435" s="942"/>
      <c r="AD435" s="942"/>
      <c r="AE435" s="942"/>
      <c r="AF435" s="942"/>
      <c r="AG435" s="942"/>
      <c r="AH435" s="942"/>
      <c r="AI435" s="942"/>
      <c r="AJ435" s="942"/>
      <c r="AK435" s="942"/>
      <c r="AL435" s="942"/>
      <c r="AM435" s="942"/>
      <c r="AN435" s="942"/>
      <c r="AO435" s="942"/>
      <c r="AP435" s="942"/>
      <c r="AQ435" s="942"/>
      <c r="AR435" s="942"/>
      <c r="AS435" s="942"/>
      <c r="AT435" s="942"/>
      <c r="AU435" s="942"/>
      <c r="AV435" s="942"/>
      <c r="AW435" s="942"/>
    </row>
    <row r="436" spans="1:49" x14ac:dyDescent="0.15">
      <c r="A436" s="1"/>
      <c r="B436" s="1"/>
      <c r="C436" s="1"/>
      <c r="D436" s="1"/>
      <c r="E436" s="1"/>
      <c r="F436" s="1"/>
      <c r="G436" s="1"/>
      <c r="H436" s="1"/>
      <c r="I436" s="1"/>
      <c r="J436" s="1"/>
      <c r="K436" s="1"/>
      <c r="L436" s="1"/>
      <c r="M436" s="1"/>
      <c r="N436" s="1"/>
      <c r="O436" s="1"/>
      <c r="P436" s="1"/>
      <c r="Q436" s="1"/>
      <c r="R436" s="1"/>
      <c r="S436" s="1"/>
      <c r="T436" s="942"/>
      <c r="U436" s="942"/>
      <c r="V436" s="942"/>
      <c r="W436" s="942"/>
      <c r="X436" s="942"/>
      <c r="Y436" s="942"/>
      <c r="Z436" s="942"/>
      <c r="AA436" s="942"/>
      <c r="AB436" s="942"/>
      <c r="AC436" s="942"/>
      <c r="AD436" s="942"/>
      <c r="AE436" s="942"/>
      <c r="AF436" s="942"/>
      <c r="AG436" s="942"/>
      <c r="AH436" s="942"/>
      <c r="AI436" s="942"/>
      <c r="AJ436" s="942"/>
      <c r="AK436" s="942"/>
      <c r="AL436" s="942"/>
      <c r="AM436" s="942"/>
      <c r="AN436" s="942"/>
      <c r="AO436" s="942"/>
      <c r="AP436" s="942"/>
      <c r="AQ436" s="942"/>
      <c r="AR436" s="942"/>
      <c r="AS436" s="942"/>
      <c r="AT436" s="942"/>
      <c r="AU436" s="942"/>
      <c r="AV436" s="942"/>
      <c r="AW436" s="942"/>
    </row>
    <row r="437" spans="1:49" x14ac:dyDescent="0.15">
      <c r="A437" s="1"/>
      <c r="B437" s="1"/>
      <c r="C437" s="1"/>
      <c r="D437" s="1"/>
      <c r="E437" s="1"/>
      <c r="F437" s="1"/>
      <c r="G437" s="1"/>
      <c r="H437" s="1"/>
      <c r="I437" s="1"/>
      <c r="J437" s="1"/>
      <c r="K437" s="1"/>
      <c r="L437" s="1"/>
      <c r="M437" s="1"/>
      <c r="N437" s="1"/>
      <c r="O437" s="1"/>
      <c r="P437" s="1"/>
      <c r="Q437" s="1"/>
      <c r="R437" s="1"/>
      <c r="S437" s="1"/>
      <c r="T437" s="942"/>
      <c r="U437" s="942"/>
      <c r="V437" s="942"/>
      <c r="W437" s="942"/>
      <c r="X437" s="942"/>
      <c r="Y437" s="942"/>
      <c r="Z437" s="942"/>
      <c r="AA437" s="942"/>
      <c r="AB437" s="942"/>
      <c r="AC437" s="942"/>
      <c r="AD437" s="942"/>
      <c r="AE437" s="942"/>
      <c r="AF437" s="942"/>
      <c r="AG437" s="942"/>
      <c r="AH437" s="942"/>
      <c r="AI437" s="942"/>
      <c r="AJ437" s="942"/>
      <c r="AK437" s="942"/>
      <c r="AL437" s="942"/>
      <c r="AM437" s="942"/>
      <c r="AN437" s="942"/>
      <c r="AO437" s="942"/>
      <c r="AP437" s="942"/>
      <c r="AQ437" s="942"/>
      <c r="AR437" s="942"/>
      <c r="AS437" s="942"/>
      <c r="AT437" s="942"/>
      <c r="AU437" s="942"/>
      <c r="AV437" s="942"/>
      <c r="AW437" s="942"/>
    </row>
    <row r="438" spans="1:49" x14ac:dyDescent="0.15">
      <c r="A438" s="1"/>
      <c r="B438" s="1"/>
      <c r="C438" s="1"/>
      <c r="D438" s="1"/>
      <c r="E438" s="1"/>
      <c r="F438" s="1"/>
      <c r="G438" s="1"/>
      <c r="H438" s="1"/>
      <c r="I438" s="1"/>
      <c r="J438" s="1"/>
      <c r="K438" s="1"/>
      <c r="L438" s="1"/>
      <c r="M438" s="1"/>
      <c r="N438" s="1"/>
      <c r="O438" s="1"/>
      <c r="P438" s="1"/>
      <c r="Q438" s="1"/>
      <c r="R438" s="1"/>
      <c r="S438" s="1"/>
      <c r="T438" s="942"/>
      <c r="U438" s="942"/>
      <c r="V438" s="942"/>
      <c r="W438" s="942"/>
      <c r="X438" s="942"/>
      <c r="Y438" s="942"/>
      <c r="Z438" s="942"/>
      <c r="AA438" s="942"/>
      <c r="AB438" s="942"/>
      <c r="AC438" s="942"/>
      <c r="AD438" s="942"/>
      <c r="AE438" s="942"/>
      <c r="AF438" s="942"/>
      <c r="AG438" s="942"/>
      <c r="AH438" s="942"/>
      <c r="AI438" s="942"/>
      <c r="AJ438" s="942"/>
      <c r="AK438" s="942"/>
      <c r="AL438" s="942"/>
      <c r="AM438" s="942"/>
      <c r="AN438" s="942"/>
      <c r="AO438" s="942"/>
      <c r="AP438" s="942"/>
      <c r="AQ438" s="942"/>
      <c r="AR438" s="942"/>
      <c r="AS438" s="942"/>
      <c r="AT438" s="942"/>
      <c r="AU438" s="942"/>
      <c r="AV438" s="942"/>
      <c r="AW438" s="942"/>
    </row>
    <row r="439" spans="1:49" x14ac:dyDescent="0.15">
      <c r="A439" s="1"/>
      <c r="B439" s="1"/>
      <c r="C439" s="1"/>
      <c r="D439" s="1"/>
      <c r="E439" s="1"/>
      <c r="F439" s="1"/>
      <c r="G439" s="1"/>
      <c r="H439" s="1"/>
      <c r="I439" s="1"/>
      <c r="J439" s="1"/>
      <c r="K439" s="1"/>
      <c r="L439" s="1"/>
      <c r="M439" s="1"/>
      <c r="N439" s="1"/>
      <c r="O439" s="1"/>
      <c r="P439" s="1"/>
      <c r="Q439" s="1"/>
      <c r="R439" s="1"/>
      <c r="S439" s="1"/>
      <c r="T439" s="942"/>
      <c r="U439" s="942"/>
      <c r="V439" s="942"/>
      <c r="W439" s="942"/>
      <c r="X439" s="942"/>
      <c r="Y439" s="942"/>
      <c r="Z439" s="942"/>
      <c r="AA439" s="942"/>
      <c r="AB439" s="942"/>
      <c r="AC439" s="942"/>
      <c r="AD439" s="942"/>
      <c r="AE439" s="942"/>
      <c r="AF439" s="942"/>
      <c r="AG439" s="942"/>
      <c r="AH439" s="942"/>
      <c r="AI439" s="942"/>
      <c r="AJ439" s="942"/>
      <c r="AK439" s="942"/>
      <c r="AL439" s="942"/>
      <c r="AM439" s="942"/>
      <c r="AN439" s="942"/>
      <c r="AO439" s="942"/>
      <c r="AP439" s="942"/>
      <c r="AQ439" s="942"/>
      <c r="AR439" s="942"/>
      <c r="AS439" s="942"/>
      <c r="AT439" s="942"/>
      <c r="AU439" s="942"/>
      <c r="AV439" s="942"/>
      <c r="AW439" s="942"/>
    </row>
    <row r="440" spans="1:49" x14ac:dyDescent="0.15">
      <c r="A440" s="1"/>
      <c r="B440" s="1"/>
      <c r="C440" s="1"/>
      <c r="D440" s="1"/>
      <c r="E440" s="1"/>
      <c r="F440" s="1"/>
      <c r="G440" s="1"/>
      <c r="H440" s="1"/>
      <c r="I440" s="1"/>
      <c r="J440" s="1"/>
      <c r="K440" s="1"/>
      <c r="L440" s="1"/>
      <c r="M440" s="1"/>
      <c r="N440" s="1"/>
      <c r="O440" s="1"/>
      <c r="P440" s="1"/>
      <c r="Q440" s="1"/>
      <c r="R440" s="1"/>
      <c r="S440" s="1"/>
      <c r="T440" s="942"/>
      <c r="U440" s="942"/>
      <c r="V440" s="942"/>
      <c r="W440" s="942"/>
      <c r="X440" s="942"/>
      <c r="Y440" s="942"/>
      <c r="Z440" s="942"/>
      <c r="AA440" s="942"/>
      <c r="AB440" s="942"/>
      <c r="AC440" s="942"/>
      <c r="AD440" s="942"/>
      <c r="AE440" s="942"/>
      <c r="AF440" s="942"/>
      <c r="AG440" s="942"/>
      <c r="AH440" s="942"/>
      <c r="AI440" s="942"/>
      <c r="AJ440" s="942"/>
      <c r="AK440" s="942"/>
      <c r="AL440" s="942"/>
      <c r="AM440" s="942"/>
      <c r="AN440" s="942"/>
      <c r="AO440" s="942"/>
      <c r="AP440" s="942"/>
      <c r="AQ440" s="942"/>
      <c r="AR440" s="942"/>
      <c r="AS440" s="942"/>
      <c r="AT440" s="942"/>
      <c r="AU440" s="942"/>
      <c r="AV440" s="942"/>
      <c r="AW440" s="942"/>
    </row>
    <row r="441" spans="1:49" x14ac:dyDescent="0.15">
      <c r="A441" s="1"/>
      <c r="B441" s="1"/>
      <c r="C441" s="1"/>
      <c r="D441" s="1"/>
      <c r="E441" s="1"/>
      <c r="F441" s="1"/>
      <c r="G441" s="1"/>
      <c r="H441" s="1"/>
      <c r="I441" s="1"/>
      <c r="J441" s="1"/>
      <c r="K441" s="1"/>
      <c r="L441" s="1"/>
      <c r="M441" s="1"/>
      <c r="N441" s="1"/>
      <c r="O441" s="1"/>
      <c r="P441" s="1"/>
      <c r="Q441" s="1"/>
      <c r="R441" s="1"/>
      <c r="S441" s="1"/>
      <c r="T441" s="942"/>
      <c r="U441" s="942"/>
      <c r="V441" s="942"/>
      <c r="W441" s="942"/>
      <c r="X441" s="942"/>
      <c r="Y441" s="942"/>
      <c r="Z441" s="942"/>
      <c r="AA441" s="942"/>
      <c r="AB441" s="942"/>
      <c r="AC441" s="942"/>
      <c r="AD441" s="942"/>
      <c r="AE441" s="942"/>
      <c r="AF441" s="942"/>
      <c r="AG441" s="942"/>
      <c r="AH441" s="942"/>
      <c r="AI441" s="942"/>
      <c r="AJ441" s="942"/>
      <c r="AK441" s="942"/>
      <c r="AL441" s="942"/>
      <c r="AM441" s="942"/>
      <c r="AN441" s="942"/>
      <c r="AO441" s="942"/>
      <c r="AP441" s="942"/>
      <c r="AQ441" s="942"/>
      <c r="AR441" s="942"/>
      <c r="AS441" s="942"/>
      <c r="AT441" s="942"/>
      <c r="AU441" s="942"/>
      <c r="AV441" s="942"/>
      <c r="AW441" s="942"/>
    </row>
    <row r="442" spans="1:49" x14ac:dyDescent="0.15">
      <c r="A442" s="1"/>
      <c r="B442" s="1"/>
      <c r="C442" s="1"/>
      <c r="D442" s="1"/>
      <c r="E442" s="1"/>
      <c r="F442" s="1"/>
      <c r="G442" s="1"/>
      <c r="H442" s="1"/>
      <c r="I442" s="1"/>
      <c r="J442" s="1"/>
      <c r="K442" s="1"/>
      <c r="L442" s="1"/>
      <c r="M442" s="1"/>
      <c r="N442" s="1"/>
      <c r="O442" s="1"/>
      <c r="P442" s="1"/>
      <c r="Q442" s="1"/>
      <c r="R442" s="1"/>
      <c r="S442" s="1"/>
      <c r="T442" s="942"/>
      <c r="U442" s="942"/>
      <c r="V442" s="942"/>
      <c r="W442" s="942"/>
      <c r="X442" s="942"/>
      <c r="Y442" s="942"/>
      <c r="Z442" s="942"/>
      <c r="AA442" s="942"/>
      <c r="AB442" s="942"/>
      <c r="AC442" s="942"/>
      <c r="AD442" s="942"/>
      <c r="AE442" s="942"/>
      <c r="AF442" s="942"/>
      <c r="AG442" s="942"/>
      <c r="AH442" s="942"/>
      <c r="AI442" s="942"/>
      <c r="AJ442" s="942"/>
      <c r="AK442" s="942"/>
      <c r="AL442" s="942"/>
      <c r="AM442" s="942"/>
      <c r="AN442" s="942"/>
      <c r="AO442" s="942"/>
      <c r="AP442" s="942"/>
      <c r="AQ442" s="942"/>
      <c r="AR442" s="942"/>
      <c r="AS442" s="942"/>
      <c r="AT442" s="942"/>
      <c r="AU442" s="942"/>
      <c r="AV442" s="942"/>
      <c r="AW442" s="942"/>
    </row>
    <row r="443" spans="1:49" x14ac:dyDescent="0.15">
      <c r="A443" s="1"/>
      <c r="B443" s="1"/>
      <c r="C443" s="1"/>
      <c r="D443" s="1"/>
      <c r="E443" s="1"/>
      <c r="F443" s="1"/>
      <c r="G443" s="1"/>
      <c r="H443" s="1"/>
      <c r="I443" s="1"/>
      <c r="J443" s="1"/>
      <c r="K443" s="1"/>
      <c r="L443" s="1"/>
      <c r="M443" s="1"/>
      <c r="N443" s="1"/>
      <c r="O443" s="1"/>
      <c r="P443" s="1"/>
      <c r="Q443" s="1"/>
      <c r="R443" s="1"/>
      <c r="S443" s="1"/>
      <c r="T443" s="942"/>
      <c r="U443" s="942"/>
      <c r="V443" s="942"/>
      <c r="W443" s="942"/>
      <c r="X443" s="942"/>
      <c r="Y443" s="942"/>
      <c r="Z443" s="942"/>
      <c r="AA443" s="942"/>
      <c r="AB443" s="942"/>
      <c r="AC443" s="942"/>
      <c r="AD443" s="942"/>
      <c r="AE443" s="942"/>
      <c r="AF443" s="942"/>
      <c r="AG443" s="942"/>
      <c r="AH443" s="942"/>
      <c r="AI443" s="942"/>
      <c r="AJ443" s="942"/>
      <c r="AK443" s="942"/>
      <c r="AL443" s="942"/>
      <c r="AM443" s="942"/>
      <c r="AN443" s="942"/>
      <c r="AO443" s="942"/>
      <c r="AP443" s="942"/>
      <c r="AQ443" s="942"/>
      <c r="AR443" s="942"/>
      <c r="AS443" s="942"/>
      <c r="AT443" s="942"/>
      <c r="AU443" s="942"/>
      <c r="AV443" s="942"/>
      <c r="AW443" s="942"/>
    </row>
    <row r="444" spans="1:49" x14ac:dyDescent="0.15">
      <c r="A444" s="1"/>
      <c r="B444" s="1"/>
      <c r="C444" s="1"/>
      <c r="D444" s="1"/>
      <c r="E444" s="1"/>
      <c r="F444" s="1"/>
      <c r="G444" s="1"/>
      <c r="H444" s="1"/>
      <c r="I444" s="1"/>
      <c r="J444" s="1"/>
      <c r="K444" s="1"/>
      <c r="L444" s="1"/>
      <c r="M444" s="1"/>
      <c r="N444" s="1"/>
      <c r="O444" s="1"/>
      <c r="P444" s="1"/>
      <c r="Q444" s="1"/>
      <c r="R444" s="1"/>
      <c r="S444" s="1"/>
      <c r="T444" s="942"/>
      <c r="U444" s="942"/>
      <c r="V444" s="942"/>
      <c r="W444" s="942"/>
      <c r="X444" s="942"/>
      <c r="Y444" s="942"/>
      <c r="Z444" s="942"/>
      <c r="AA444" s="942"/>
      <c r="AB444" s="942"/>
      <c r="AC444" s="942"/>
      <c r="AD444" s="942"/>
      <c r="AE444" s="942"/>
      <c r="AF444" s="942"/>
      <c r="AG444" s="942"/>
      <c r="AH444" s="942"/>
      <c r="AI444" s="942"/>
      <c r="AJ444" s="942"/>
      <c r="AK444" s="942"/>
      <c r="AL444" s="942"/>
      <c r="AM444" s="942"/>
      <c r="AN444" s="942"/>
      <c r="AO444" s="942"/>
      <c r="AP444" s="942"/>
      <c r="AQ444" s="942"/>
      <c r="AR444" s="942"/>
      <c r="AS444" s="942"/>
      <c r="AT444" s="942"/>
      <c r="AU444" s="942"/>
      <c r="AV444" s="942"/>
      <c r="AW444" s="942"/>
    </row>
    <row r="445" spans="1:49" x14ac:dyDescent="0.15">
      <c r="A445" s="1"/>
      <c r="B445" s="1"/>
      <c r="C445" s="1"/>
      <c r="D445" s="1"/>
      <c r="E445" s="1"/>
      <c r="F445" s="1"/>
      <c r="G445" s="1"/>
      <c r="H445" s="1"/>
      <c r="I445" s="1"/>
      <c r="J445" s="1"/>
      <c r="K445" s="1"/>
      <c r="L445" s="1"/>
      <c r="M445" s="1"/>
      <c r="N445" s="1"/>
      <c r="O445" s="1"/>
      <c r="P445" s="1"/>
      <c r="Q445" s="1"/>
      <c r="R445" s="1"/>
      <c r="S445" s="1"/>
      <c r="T445" s="942"/>
      <c r="U445" s="942"/>
      <c r="V445" s="942"/>
      <c r="W445" s="942"/>
      <c r="X445" s="942"/>
      <c r="Y445" s="942"/>
      <c r="Z445" s="942"/>
      <c r="AA445" s="942"/>
      <c r="AB445" s="942"/>
      <c r="AC445" s="942"/>
      <c r="AD445" s="942"/>
      <c r="AE445" s="942"/>
      <c r="AF445" s="942"/>
      <c r="AG445" s="942"/>
      <c r="AH445" s="942"/>
      <c r="AI445" s="942"/>
      <c r="AJ445" s="942"/>
      <c r="AK445" s="942"/>
      <c r="AL445" s="942"/>
      <c r="AM445" s="942"/>
      <c r="AN445" s="942"/>
      <c r="AO445" s="942"/>
      <c r="AP445" s="942"/>
      <c r="AQ445" s="942"/>
      <c r="AR445" s="942"/>
      <c r="AS445" s="942"/>
      <c r="AT445" s="942"/>
      <c r="AU445" s="942"/>
      <c r="AV445" s="942"/>
      <c r="AW445" s="942"/>
    </row>
    <row r="446" spans="1:49" x14ac:dyDescent="0.15">
      <c r="A446" s="1"/>
      <c r="B446" s="1"/>
      <c r="C446" s="1"/>
      <c r="D446" s="1"/>
      <c r="E446" s="1"/>
      <c r="F446" s="1"/>
      <c r="G446" s="1"/>
      <c r="H446" s="1"/>
      <c r="I446" s="1"/>
      <c r="J446" s="1"/>
      <c r="K446" s="1"/>
      <c r="L446" s="1"/>
      <c r="M446" s="1"/>
      <c r="N446" s="1"/>
      <c r="O446" s="1"/>
      <c r="P446" s="1"/>
      <c r="Q446" s="1"/>
      <c r="R446" s="1"/>
      <c r="S446" s="1"/>
      <c r="T446" s="942"/>
      <c r="U446" s="942"/>
      <c r="V446" s="942"/>
      <c r="W446" s="942"/>
      <c r="X446" s="942"/>
      <c r="Y446" s="942"/>
      <c r="Z446" s="942"/>
      <c r="AA446" s="942"/>
      <c r="AB446" s="942"/>
      <c r="AC446" s="942"/>
      <c r="AD446" s="942"/>
      <c r="AE446" s="942"/>
      <c r="AF446" s="942"/>
      <c r="AG446" s="942"/>
      <c r="AH446" s="942"/>
      <c r="AI446" s="942"/>
      <c r="AJ446" s="942"/>
      <c r="AK446" s="942"/>
      <c r="AL446" s="942"/>
      <c r="AM446" s="942"/>
      <c r="AN446" s="942"/>
      <c r="AO446" s="942"/>
      <c r="AP446" s="942"/>
      <c r="AQ446" s="942"/>
      <c r="AR446" s="942"/>
      <c r="AS446" s="942"/>
      <c r="AT446" s="942"/>
      <c r="AU446" s="942"/>
      <c r="AV446" s="942"/>
      <c r="AW446" s="942"/>
    </row>
    <row r="447" spans="1:49" x14ac:dyDescent="0.15">
      <c r="A447" s="1"/>
      <c r="B447" s="1"/>
      <c r="C447" s="1"/>
      <c r="D447" s="1"/>
      <c r="E447" s="1"/>
      <c r="F447" s="1"/>
      <c r="G447" s="1"/>
      <c r="H447" s="1"/>
      <c r="I447" s="1"/>
      <c r="J447" s="1"/>
      <c r="K447" s="1"/>
      <c r="L447" s="1"/>
      <c r="M447" s="1"/>
      <c r="N447" s="1"/>
      <c r="O447" s="1"/>
      <c r="P447" s="1"/>
      <c r="Q447" s="1"/>
      <c r="R447" s="1"/>
      <c r="S447" s="1"/>
      <c r="T447" s="942"/>
      <c r="U447" s="942"/>
      <c r="V447" s="942"/>
      <c r="W447" s="942"/>
      <c r="X447" s="942"/>
      <c r="Y447" s="942"/>
      <c r="Z447" s="942"/>
      <c r="AA447" s="942"/>
      <c r="AB447" s="942"/>
      <c r="AC447" s="942"/>
      <c r="AD447" s="942"/>
      <c r="AE447" s="942"/>
      <c r="AF447" s="942"/>
      <c r="AG447" s="942"/>
      <c r="AH447" s="942"/>
      <c r="AI447" s="942"/>
      <c r="AJ447" s="942"/>
      <c r="AK447" s="942"/>
      <c r="AL447" s="942"/>
      <c r="AM447" s="942"/>
      <c r="AN447" s="942"/>
      <c r="AO447" s="942"/>
      <c r="AP447" s="942"/>
      <c r="AQ447" s="942"/>
      <c r="AR447" s="942"/>
      <c r="AS447" s="942"/>
      <c r="AT447" s="942"/>
      <c r="AU447" s="942"/>
      <c r="AV447" s="942"/>
      <c r="AW447" s="942"/>
    </row>
    <row r="448" spans="1:49" x14ac:dyDescent="0.15">
      <c r="A448" s="1"/>
      <c r="B448" s="1"/>
      <c r="C448" s="1"/>
      <c r="D448" s="1"/>
      <c r="E448" s="1"/>
      <c r="F448" s="1"/>
      <c r="G448" s="1"/>
      <c r="H448" s="1"/>
      <c r="I448" s="1"/>
      <c r="J448" s="1"/>
      <c r="K448" s="1"/>
      <c r="L448" s="1"/>
      <c r="M448" s="1"/>
      <c r="N448" s="1"/>
      <c r="O448" s="1"/>
      <c r="P448" s="1"/>
      <c r="Q448" s="1"/>
      <c r="R448" s="1"/>
      <c r="S448" s="1"/>
      <c r="T448" s="942"/>
      <c r="U448" s="942"/>
      <c r="V448" s="942"/>
      <c r="W448" s="942"/>
      <c r="X448" s="942"/>
      <c r="Y448" s="942"/>
      <c r="Z448" s="942"/>
      <c r="AA448" s="942"/>
      <c r="AB448" s="942"/>
      <c r="AC448" s="942"/>
      <c r="AD448" s="942"/>
      <c r="AE448" s="942"/>
      <c r="AF448" s="942"/>
      <c r="AG448" s="942"/>
      <c r="AH448" s="942"/>
      <c r="AI448" s="942"/>
      <c r="AJ448" s="942"/>
      <c r="AK448" s="942"/>
      <c r="AL448" s="942"/>
      <c r="AM448" s="942"/>
      <c r="AN448" s="942"/>
      <c r="AO448" s="942"/>
      <c r="AP448" s="942"/>
      <c r="AQ448" s="942"/>
      <c r="AR448" s="942"/>
      <c r="AS448" s="942"/>
      <c r="AT448" s="942"/>
      <c r="AU448" s="942"/>
      <c r="AV448" s="942"/>
      <c r="AW448" s="942"/>
    </row>
    <row r="449" spans="1:49" x14ac:dyDescent="0.15">
      <c r="A449" s="1"/>
      <c r="B449" s="1"/>
      <c r="C449" s="1"/>
      <c r="D449" s="1"/>
      <c r="E449" s="1"/>
      <c r="F449" s="1"/>
      <c r="G449" s="1"/>
      <c r="H449" s="1"/>
      <c r="I449" s="1"/>
      <c r="J449" s="1"/>
      <c r="K449" s="1"/>
      <c r="L449" s="1"/>
      <c r="M449" s="1"/>
      <c r="N449" s="1"/>
      <c r="O449" s="1"/>
      <c r="P449" s="1"/>
      <c r="Q449" s="1"/>
      <c r="R449" s="1"/>
      <c r="S449" s="1"/>
      <c r="T449" s="942"/>
      <c r="U449" s="942"/>
      <c r="V449" s="942"/>
      <c r="W449" s="942"/>
      <c r="X449" s="942"/>
      <c r="Y449" s="942"/>
      <c r="Z449" s="942"/>
      <c r="AA449" s="942"/>
      <c r="AB449" s="942"/>
      <c r="AC449" s="942"/>
      <c r="AD449" s="942"/>
      <c r="AE449" s="942"/>
      <c r="AF449" s="942"/>
      <c r="AG449" s="942"/>
      <c r="AH449" s="942"/>
      <c r="AI449" s="942"/>
      <c r="AJ449" s="942"/>
      <c r="AK449" s="942"/>
      <c r="AL449" s="942"/>
      <c r="AM449" s="942"/>
      <c r="AN449" s="942"/>
      <c r="AO449" s="942"/>
      <c r="AP449" s="942"/>
      <c r="AQ449" s="942"/>
      <c r="AR449" s="942"/>
      <c r="AS449" s="942"/>
      <c r="AT449" s="942"/>
      <c r="AU449" s="942"/>
      <c r="AV449" s="942"/>
      <c r="AW449" s="942"/>
    </row>
    <row r="450" spans="1:49" x14ac:dyDescent="0.15">
      <c r="A450" s="1"/>
      <c r="B450" s="1"/>
      <c r="C450" s="1"/>
      <c r="D450" s="1"/>
      <c r="E450" s="1"/>
      <c r="F450" s="1"/>
      <c r="G450" s="1"/>
      <c r="H450" s="1"/>
      <c r="I450" s="1"/>
      <c r="J450" s="1"/>
      <c r="K450" s="1"/>
      <c r="L450" s="1"/>
      <c r="M450" s="1"/>
      <c r="N450" s="1"/>
      <c r="O450" s="1"/>
      <c r="P450" s="1"/>
      <c r="Q450" s="1"/>
      <c r="R450" s="1"/>
      <c r="S450" s="1"/>
      <c r="T450" s="942"/>
      <c r="U450" s="942"/>
      <c r="V450" s="942"/>
      <c r="W450" s="942"/>
      <c r="X450" s="942"/>
      <c r="Y450" s="942"/>
      <c r="Z450" s="942"/>
      <c r="AA450" s="942"/>
      <c r="AB450" s="942"/>
      <c r="AC450" s="942"/>
      <c r="AD450" s="942"/>
      <c r="AE450" s="942"/>
      <c r="AF450" s="942"/>
      <c r="AG450" s="942"/>
      <c r="AH450" s="942"/>
      <c r="AI450" s="942"/>
      <c r="AJ450" s="942"/>
      <c r="AK450" s="942"/>
      <c r="AL450" s="942"/>
      <c r="AM450" s="942"/>
      <c r="AN450" s="942"/>
      <c r="AO450" s="942"/>
      <c r="AP450" s="942"/>
      <c r="AQ450" s="942"/>
      <c r="AR450" s="942"/>
      <c r="AS450" s="942"/>
      <c r="AT450" s="942"/>
      <c r="AU450" s="942"/>
      <c r="AV450" s="942"/>
      <c r="AW450" s="942"/>
    </row>
    <row r="451" spans="1:49" x14ac:dyDescent="0.15">
      <c r="A451" s="1"/>
      <c r="B451" s="1"/>
      <c r="C451" s="1"/>
      <c r="D451" s="1"/>
      <c r="E451" s="1"/>
      <c r="F451" s="1"/>
      <c r="G451" s="1"/>
      <c r="H451" s="1"/>
      <c r="I451" s="1"/>
      <c r="J451" s="1"/>
      <c r="K451" s="1"/>
      <c r="L451" s="1"/>
      <c r="M451" s="1"/>
      <c r="N451" s="1"/>
      <c r="O451" s="1"/>
      <c r="P451" s="1"/>
      <c r="Q451" s="1"/>
      <c r="R451" s="1"/>
      <c r="S451" s="1"/>
      <c r="T451" s="942"/>
      <c r="U451" s="942"/>
      <c r="V451" s="942"/>
      <c r="W451" s="942"/>
      <c r="X451" s="942"/>
      <c r="Y451" s="942"/>
      <c r="Z451" s="942"/>
      <c r="AA451" s="942"/>
      <c r="AB451" s="942"/>
      <c r="AC451" s="942"/>
      <c r="AD451" s="942"/>
      <c r="AE451" s="942"/>
      <c r="AF451" s="942"/>
      <c r="AG451" s="942"/>
      <c r="AH451" s="942"/>
      <c r="AI451" s="942"/>
      <c r="AJ451" s="942"/>
      <c r="AK451" s="942"/>
      <c r="AL451" s="942"/>
      <c r="AM451" s="942"/>
      <c r="AN451" s="942"/>
      <c r="AO451" s="942"/>
      <c r="AP451" s="942"/>
      <c r="AQ451" s="942"/>
      <c r="AR451" s="942"/>
      <c r="AS451" s="942"/>
      <c r="AT451" s="942"/>
      <c r="AU451" s="942"/>
      <c r="AV451" s="942"/>
      <c r="AW451" s="942"/>
    </row>
    <row r="452" spans="1:49" x14ac:dyDescent="0.15">
      <c r="A452" s="1"/>
      <c r="B452" s="1"/>
      <c r="C452" s="1"/>
      <c r="D452" s="1"/>
      <c r="E452" s="1"/>
      <c r="F452" s="1"/>
      <c r="G452" s="1"/>
      <c r="H452" s="1"/>
      <c r="I452" s="1"/>
      <c r="J452" s="1"/>
      <c r="K452" s="1"/>
      <c r="L452" s="1"/>
      <c r="M452" s="1"/>
      <c r="N452" s="1"/>
      <c r="O452" s="1"/>
      <c r="P452" s="1"/>
      <c r="Q452" s="1"/>
      <c r="R452" s="1"/>
      <c r="S452" s="1"/>
      <c r="T452" s="942"/>
      <c r="U452" s="942"/>
      <c r="V452" s="942"/>
      <c r="W452" s="942"/>
      <c r="X452" s="942"/>
      <c r="Y452" s="942"/>
      <c r="Z452" s="942"/>
      <c r="AA452" s="942"/>
      <c r="AB452" s="942"/>
      <c r="AC452" s="942"/>
      <c r="AD452" s="942"/>
      <c r="AE452" s="942"/>
      <c r="AF452" s="942"/>
      <c r="AG452" s="942"/>
      <c r="AH452" s="942"/>
      <c r="AI452" s="942"/>
      <c r="AJ452" s="942"/>
      <c r="AK452" s="942"/>
      <c r="AL452" s="942"/>
      <c r="AM452" s="942"/>
      <c r="AN452" s="942"/>
      <c r="AO452" s="942"/>
      <c r="AP452" s="942"/>
      <c r="AQ452" s="942"/>
      <c r="AR452" s="942"/>
      <c r="AS452" s="942"/>
      <c r="AT452" s="942"/>
      <c r="AU452" s="942"/>
      <c r="AV452" s="942"/>
      <c r="AW452" s="942"/>
    </row>
    <row r="453" spans="1:49" ht="14" thickBot="1" x14ac:dyDescent="0.2">
      <c r="A453" s="1"/>
      <c r="B453" s="1"/>
      <c r="C453" s="1"/>
      <c r="D453" s="1"/>
      <c r="E453" s="1"/>
      <c r="F453" s="1"/>
      <c r="G453" s="1"/>
      <c r="H453" s="1"/>
      <c r="I453" s="1"/>
      <c r="J453" s="1"/>
      <c r="K453" s="1"/>
      <c r="L453" s="1"/>
      <c r="M453" s="1"/>
      <c r="N453" s="1"/>
      <c r="O453" s="1"/>
      <c r="P453" s="1"/>
      <c r="Q453" s="1"/>
      <c r="R453" s="1"/>
      <c r="S453" s="1"/>
      <c r="T453" s="942"/>
      <c r="U453" s="942"/>
      <c r="V453" s="942"/>
      <c r="W453" s="942"/>
      <c r="X453" s="942"/>
      <c r="Y453" s="942"/>
      <c r="Z453" s="942"/>
      <c r="AA453" s="942"/>
      <c r="AB453" s="942"/>
      <c r="AC453" s="942"/>
      <c r="AD453" s="942"/>
      <c r="AE453" s="942"/>
      <c r="AF453" s="942"/>
      <c r="AG453" s="942"/>
      <c r="AH453" s="942"/>
      <c r="AI453" s="942"/>
      <c r="AJ453" s="942"/>
      <c r="AK453" s="942"/>
      <c r="AL453" s="942"/>
      <c r="AM453" s="942"/>
      <c r="AN453" s="942"/>
      <c r="AO453" s="942"/>
      <c r="AP453" s="942"/>
      <c r="AQ453" s="942"/>
      <c r="AR453" s="942"/>
      <c r="AS453" s="942"/>
      <c r="AT453" s="942"/>
      <c r="AU453" s="942"/>
      <c r="AV453" s="942"/>
      <c r="AW453" s="942"/>
    </row>
    <row r="454" spans="1:49" ht="25" thickTop="1" thickBot="1" x14ac:dyDescent="0.3">
      <c r="A454" s="784"/>
      <c r="B454" s="2397" t="s">
        <v>1740</v>
      </c>
      <c r="C454" s="2397"/>
      <c r="D454" s="2397"/>
      <c r="E454" s="2397"/>
      <c r="F454" s="806"/>
      <c r="G454" s="806"/>
      <c r="H454" s="806"/>
      <c r="I454" s="806"/>
      <c r="J454" s="806"/>
      <c r="K454" s="788"/>
      <c r="L454" s="2383" t="s">
        <v>1538</v>
      </c>
      <c r="M454" s="2383"/>
      <c r="N454" s="788"/>
      <c r="O454" s="804"/>
      <c r="P454" s="1"/>
      <c r="Q454" s="1"/>
      <c r="R454" s="1"/>
      <c r="S454" s="1"/>
      <c r="T454" s="942"/>
      <c r="U454" s="942"/>
      <c r="V454" s="942"/>
      <c r="W454" s="942"/>
      <c r="X454" s="942"/>
      <c r="Y454" s="942"/>
      <c r="Z454" s="942"/>
      <c r="AA454" s="942"/>
      <c r="AB454" s="942"/>
      <c r="AC454" s="942"/>
      <c r="AD454" s="942"/>
      <c r="AE454" s="942"/>
      <c r="AF454" s="942"/>
      <c r="AG454" s="942"/>
      <c r="AH454" s="942"/>
      <c r="AI454" s="942"/>
      <c r="AJ454" s="942"/>
      <c r="AK454" s="942"/>
      <c r="AL454" s="942"/>
      <c r="AM454" s="942"/>
      <c r="AN454" s="942"/>
      <c r="AO454" s="942"/>
      <c r="AP454" s="942"/>
      <c r="AQ454" s="942"/>
      <c r="AR454" s="942"/>
      <c r="AS454" s="942"/>
      <c r="AT454" s="942"/>
      <c r="AU454" s="942"/>
      <c r="AV454" s="942"/>
      <c r="AW454" s="942"/>
    </row>
    <row r="455" spans="1:49" ht="9" customHeight="1" thickTop="1" x14ac:dyDescent="0.15">
      <c r="A455" s="1"/>
      <c r="B455" s="532"/>
      <c r="C455" s="533"/>
      <c r="D455" s="533"/>
      <c r="E455" s="533"/>
      <c r="F455" s="533"/>
      <c r="G455" s="533"/>
      <c r="H455" s="533"/>
      <c r="I455" s="533"/>
      <c r="J455" s="533"/>
      <c r="K455" s="533"/>
      <c r="L455" s="533"/>
      <c r="M455" s="533"/>
      <c r="N455" s="533"/>
      <c r="O455" s="534"/>
      <c r="P455" s="1"/>
      <c r="Q455" s="1"/>
      <c r="R455" s="1"/>
      <c r="S455" s="1"/>
      <c r="T455" s="942"/>
      <c r="U455" s="942"/>
      <c r="V455" s="942"/>
      <c r="W455" s="942"/>
      <c r="X455" s="942"/>
      <c r="Y455" s="942"/>
      <c r="Z455" s="942"/>
      <c r="AA455" s="942"/>
      <c r="AB455" s="942"/>
      <c r="AC455" s="942"/>
      <c r="AD455" s="942"/>
      <c r="AE455" s="942"/>
      <c r="AF455" s="942"/>
      <c r="AG455" s="942"/>
      <c r="AH455" s="942"/>
      <c r="AI455" s="942"/>
      <c r="AJ455" s="942"/>
      <c r="AK455" s="942"/>
      <c r="AL455" s="942"/>
      <c r="AM455" s="942"/>
      <c r="AN455" s="942"/>
      <c r="AO455" s="942"/>
      <c r="AP455" s="942"/>
      <c r="AQ455" s="942"/>
      <c r="AR455" s="942"/>
      <c r="AS455" s="942"/>
      <c r="AT455" s="942"/>
      <c r="AU455" s="942"/>
      <c r="AV455" s="942"/>
      <c r="AW455" s="942"/>
    </row>
    <row r="456" spans="1:49" ht="18" x14ac:dyDescent="0.2">
      <c r="A456" s="1"/>
      <c r="B456" s="535"/>
      <c r="C456" s="810"/>
      <c r="D456" s="18"/>
      <c r="E456" s="18"/>
      <c r="F456" s="18"/>
      <c r="G456" s="18"/>
      <c r="H456" s="18"/>
      <c r="I456" s="18"/>
      <c r="J456" s="18"/>
      <c r="K456" s="18"/>
      <c r="L456" s="18"/>
      <c r="M456" s="18"/>
      <c r="N456" s="18"/>
      <c r="O456" s="536"/>
      <c r="P456" s="1"/>
      <c r="Q456" s="1"/>
      <c r="R456" s="1"/>
      <c r="S456" s="1"/>
      <c r="T456" s="942"/>
      <c r="U456" s="942"/>
      <c r="V456" s="942"/>
      <c r="W456" s="942"/>
      <c r="X456" s="942"/>
      <c r="Y456" s="942"/>
      <c r="Z456" s="942"/>
      <c r="AA456" s="942"/>
      <c r="AB456" s="942"/>
      <c r="AC456" s="942"/>
      <c r="AD456" s="942"/>
      <c r="AE456" s="942"/>
      <c r="AF456" s="942"/>
      <c r="AG456" s="942"/>
      <c r="AH456" s="942"/>
      <c r="AI456" s="942"/>
      <c r="AJ456" s="942"/>
      <c r="AK456" s="942"/>
      <c r="AL456" s="942"/>
      <c r="AM456" s="942"/>
      <c r="AN456" s="942"/>
      <c r="AO456" s="942"/>
      <c r="AP456" s="942"/>
      <c r="AQ456" s="942"/>
      <c r="AR456" s="942"/>
      <c r="AS456" s="942"/>
      <c r="AT456" s="942"/>
      <c r="AU456" s="942"/>
      <c r="AV456" s="942"/>
      <c r="AW456" s="942"/>
    </row>
    <row r="457" spans="1:49" ht="14" x14ac:dyDescent="0.15">
      <c r="A457" s="1"/>
      <c r="B457" s="535"/>
      <c r="C457" s="18"/>
      <c r="D457" s="404"/>
      <c r="E457" s="18"/>
      <c r="F457" s="18"/>
      <c r="G457" s="18"/>
      <c r="H457" s="18"/>
      <c r="I457" s="18"/>
      <c r="J457" s="18"/>
      <c r="K457" s="18"/>
      <c r="L457" s="18"/>
      <c r="M457" s="18"/>
      <c r="N457" s="18"/>
      <c r="O457" s="536"/>
      <c r="P457" s="1"/>
      <c r="Q457" s="1"/>
      <c r="R457" s="1"/>
      <c r="S457" s="1"/>
      <c r="T457" s="942"/>
      <c r="U457" s="942"/>
      <c r="V457" s="942"/>
      <c r="W457" s="942"/>
      <c r="X457" s="942"/>
      <c r="Y457" s="942"/>
      <c r="Z457" s="942"/>
      <c r="AA457" s="942"/>
      <c r="AB457" s="942"/>
      <c r="AC457" s="942"/>
      <c r="AD457" s="942"/>
      <c r="AE457" s="942"/>
      <c r="AF457" s="942"/>
      <c r="AG457" s="942"/>
      <c r="AH457" s="942"/>
      <c r="AI457" s="942"/>
      <c r="AJ457" s="942"/>
      <c r="AK457" s="942"/>
      <c r="AL457" s="942"/>
      <c r="AM457" s="942"/>
      <c r="AN457" s="942"/>
      <c r="AO457" s="942"/>
      <c r="AP457" s="942"/>
      <c r="AQ457" s="942"/>
      <c r="AR457" s="942"/>
      <c r="AS457" s="942"/>
      <c r="AT457" s="942"/>
      <c r="AU457" s="942"/>
      <c r="AV457" s="942"/>
      <c r="AW457" s="942"/>
    </row>
    <row r="458" spans="1:49" ht="14" x14ac:dyDescent="0.15">
      <c r="A458" s="1"/>
      <c r="B458" s="535"/>
      <c r="C458" s="18"/>
      <c r="D458" s="404"/>
      <c r="E458" s="18"/>
      <c r="F458" s="18"/>
      <c r="G458" s="18"/>
      <c r="H458" s="18"/>
      <c r="I458" s="18"/>
      <c r="J458" s="18"/>
      <c r="K458" s="18"/>
      <c r="L458" s="18"/>
      <c r="M458" s="18"/>
      <c r="N458" s="18"/>
      <c r="O458" s="536"/>
      <c r="P458" s="1"/>
      <c r="Q458" s="1"/>
      <c r="R458" s="1"/>
      <c r="S458" s="1"/>
      <c r="T458" s="942"/>
      <c r="U458" s="942"/>
      <c r="V458" s="942"/>
      <c r="W458" s="942"/>
      <c r="X458" s="942"/>
      <c r="Y458" s="942"/>
      <c r="Z458" s="942"/>
      <c r="AA458" s="942"/>
      <c r="AB458" s="942"/>
      <c r="AC458" s="942"/>
      <c r="AD458" s="942"/>
      <c r="AE458" s="942"/>
      <c r="AF458" s="942"/>
      <c r="AG458" s="942"/>
      <c r="AH458" s="942"/>
      <c r="AI458" s="942"/>
      <c r="AJ458" s="942"/>
      <c r="AK458" s="942"/>
      <c r="AL458" s="942"/>
      <c r="AM458" s="942"/>
      <c r="AN458" s="942"/>
      <c r="AO458" s="942"/>
      <c r="AP458" s="942"/>
      <c r="AQ458" s="942"/>
      <c r="AR458" s="942"/>
      <c r="AS458" s="942"/>
      <c r="AT458" s="942"/>
      <c r="AU458" s="942"/>
      <c r="AV458" s="942"/>
      <c r="AW458" s="942"/>
    </row>
    <row r="459" spans="1:49" ht="14" x14ac:dyDescent="0.15">
      <c r="A459" s="1"/>
      <c r="B459" s="535"/>
      <c r="C459" s="18"/>
      <c r="D459" s="404"/>
      <c r="E459" s="18"/>
      <c r="F459" s="18"/>
      <c r="G459" s="18"/>
      <c r="H459" s="18"/>
      <c r="I459" s="18"/>
      <c r="J459" s="18"/>
      <c r="K459" s="18"/>
      <c r="L459" s="18"/>
      <c r="M459" s="18"/>
      <c r="N459" s="18"/>
      <c r="O459" s="536"/>
      <c r="P459" s="1"/>
      <c r="Q459" s="1"/>
      <c r="R459" s="1"/>
      <c r="S459" s="1"/>
      <c r="T459" s="942"/>
      <c r="U459" s="942"/>
      <c r="V459" s="942"/>
      <c r="W459" s="942"/>
      <c r="X459" s="942"/>
      <c r="Y459" s="942"/>
      <c r="Z459" s="942"/>
      <c r="AA459" s="942"/>
      <c r="AB459" s="942"/>
      <c r="AC459" s="942"/>
      <c r="AD459" s="942"/>
      <c r="AE459" s="942"/>
      <c r="AF459" s="942"/>
      <c r="AG459" s="942"/>
      <c r="AH459" s="942"/>
      <c r="AI459" s="942"/>
      <c r="AJ459" s="942"/>
      <c r="AK459" s="942"/>
      <c r="AL459" s="942"/>
      <c r="AM459" s="942"/>
      <c r="AN459" s="942"/>
      <c r="AO459" s="942"/>
      <c r="AP459" s="942"/>
      <c r="AQ459" s="942"/>
      <c r="AR459" s="942"/>
      <c r="AS459" s="942"/>
      <c r="AT459" s="942"/>
      <c r="AU459" s="942"/>
      <c r="AV459" s="942"/>
      <c r="AW459" s="942"/>
    </row>
    <row r="460" spans="1:49" x14ac:dyDescent="0.15">
      <c r="A460" s="1"/>
      <c r="B460" s="535"/>
      <c r="C460" s="18"/>
      <c r="D460" s="18"/>
      <c r="E460" s="18"/>
      <c r="F460" s="18"/>
      <c r="G460" s="18"/>
      <c r="H460" s="18"/>
      <c r="I460" s="18"/>
      <c r="J460" s="18"/>
      <c r="K460" s="18"/>
      <c r="L460" s="18"/>
      <c r="M460" s="18"/>
      <c r="N460" s="18"/>
      <c r="O460" s="536"/>
      <c r="P460" s="1"/>
      <c r="Q460" s="1"/>
      <c r="R460" s="1"/>
      <c r="S460" s="1"/>
      <c r="T460" s="942"/>
      <c r="U460" s="942"/>
      <c r="V460" s="942"/>
      <c r="W460" s="942"/>
      <c r="X460" s="942"/>
      <c r="Y460" s="942"/>
      <c r="Z460" s="942"/>
      <c r="AA460" s="942"/>
      <c r="AB460" s="942"/>
      <c r="AC460" s="942"/>
      <c r="AD460" s="942"/>
      <c r="AE460" s="942"/>
      <c r="AF460" s="942"/>
      <c r="AG460" s="942"/>
      <c r="AH460" s="942"/>
      <c r="AI460" s="942"/>
      <c r="AJ460" s="942"/>
      <c r="AK460" s="942"/>
      <c r="AL460" s="942"/>
      <c r="AM460" s="942"/>
      <c r="AN460" s="942"/>
      <c r="AO460" s="942"/>
      <c r="AP460" s="942"/>
      <c r="AQ460" s="942"/>
      <c r="AR460" s="942"/>
      <c r="AS460" s="942"/>
      <c r="AT460" s="942"/>
      <c r="AU460" s="942"/>
      <c r="AV460" s="942"/>
      <c r="AW460" s="942"/>
    </row>
    <row r="461" spans="1:49" ht="47.25" customHeight="1" x14ac:dyDescent="0.2">
      <c r="A461" s="1"/>
      <c r="B461" s="535"/>
      <c r="C461" s="810"/>
      <c r="D461" s="18"/>
      <c r="E461" s="18"/>
      <c r="F461" s="18"/>
      <c r="G461" s="18"/>
      <c r="H461" s="18"/>
      <c r="I461" s="18"/>
      <c r="J461" s="18"/>
      <c r="K461" s="18"/>
      <c r="L461" s="18"/>
      <c r="M461" s="18"/>
      <c r="N461" s="18"/>
      <c r="O461" s="536"/>
      <c r="P461" s="1"/>
      <c r="Q461" s="1"/>
      <c r="R461" s="1"/>
      <c r="S461" s="1"/>
      <c r="T461" s="942"/>
      <c r="U461" s="942"/>
      <c r="V461" s="942"/>
      <c r="W461" s="942"/>
      <c r="X461" s="942"/>
      <c r="Y461" s="942"/>
      <c r="Z461" s="942"/>
      <c r="AA461" s="942"/>
      <c r="AB461" s="942"/>
      <c r="AC461" s="942"/>
      <c r="AD461" s="942"/>
      <c r="AE461" s="942"/>
      <c r="AF461" s="942"/>
      <c r="AG461" s="942"/>
      <c r="AH461" s="942"/>
      <c r="AI461" s="942"/>
      <c r="AJ461" s="942"/>
      <c r="AK461" s="942"/>
      <c r="AL461" s="942"/>
      <c r="AM461" s="942"/>
      <c r="AN461" s="942"/>
      <c r="AO461" s="942"/>
      <c r="AP461" s="942"/>
      <c r="AQ461" s="942"/>
      <c r="AR461" s="942"/>
      <c r="AS461" s="942"/>
      <c r="AT461" s="942"/>
      <c r="AU461" s="942"/>
      <c r="AV461" s="942"/>
      <c r="AW461" s="942"/>
    </row>
    <row r="462" spans="1:49" ht="9" customHeight="1" thickBot="1" x14ac:dyDescent="0.2">
      <c r="A462" s="1"/>
      <c r="B462" s="535"/>
      <c r="C462" s="18"/>
      <c r="D462" s="18"/>
      <c r="E462" s="18"/>
      <c r="F462" s="18"/>
      <c r="G462" s="18"/>
      <c r="H462" s="18"/>
      <c r="I462" s="18"/>
      <c r="J462" s="18"/>
      <c r="K462" s="18"/>
      <c r="L462" s="18"/>
      <c r="M462" s="18"/>
      <c r="N462" s="18"/>
      <c r="O462" s="536"/>
      <c r="P462" s="1"/>
      <c r="Q462" s="1"/>
      <c r="R462" s="1"/>
      <c r="S462" s="1"/>
      <c r="T462" s="942"/>
      <c r="U462" s="942"/>
      <c r="V462" s="942"/>
      <c r="W462" s="942"/>
      <c r="X462" s="942"/>
      <c r="Y462" s="942"/>
      <c r="Z462" s="942"/>
      <c r="AA462" s="942"/>
      <c r="AB462" s="942"/>
      <c r="AC462" s="942"/>
      <c r="AD462" s="942"/>
      <c r="AE462" s="942"/>
      <c r="AF462" s="942"/>
      <c r="AG462" s="942"/>
      <c r="AH462" s="942"/>
      <c r="AI462" s="942"/>
      <c r="AJ462" s="942"/>
      <c r="AK462" s="942"/>
      <c r="AL462" s="942"/>
      <c r="AM462" s="942"/>
      <c r="AN462" s="942"/>
      <c r="AO462" s="942"/>
      <c r="AP462" s="942"/>
      <c r="AQ462" s="942"/>
      <c r="AR462" s="942"/>
      <c r="AS462" s="942"/>
      <c r="AT462" s="942"/>
      <c r="AU462" s="942"/>
      <c r="AV462" s="942"/>
      <c r="AW462" s="942"/>
    </row>
    <row r="463" spans="1:49" ht="25" thickTop="1" thickBot="1" x14ac:dyDescent="0.3">
      <c r="A463" s="784"/>
      <c r="B463" s="2388" t="s">
        <v>1535</v>
      </c>
      <c r="C463" s="2388" t="s">
        <v>1535</v>
      </c>
      <c r="D463" s="2388"/>
      <c r="E463" s="2388"/>
      <c r="F463" s="807"/>
      <c r="G463" s="807"/>
      <c r="H463" s="807"/>
      <c r="I463" s="807"/>
      <c r="J463" s="807"/>
      <c r="K463" s="788"/>
      <c r="L463" s="2383" t="s">
        <v>1538</v>
      </c>
      <c r="M463" s="2383"/>
      <c r="N463" s="788"/>
      <c r="O463" s="808"/>
      <c r="P463" s="1"/>
      <c r="Q463" s="1"/>
      <c r="R463" s="1"/>
      <c r="S463" s="1"/>
      <c r="T463" s="942"/>
      <c r="U463" s="942"/>
      <c r="V463" s="942"/>
      <c r="W463" s="942"/>
      <c r="X463" s="942"/>
      <c r="Y463" s="942"/>
      <c r="Z463" s="942"/>
      <c r="AA463" s="942"/>
      <c r="AB463" s="942"/>
      <c r="AC463" s="942"/>
      <c r="AD463" s="942"/>
      <c r="AE463" s="942"/>
      <c r="AF463" s="942"/>
      <c r="AG463" s="942"/>
      <c r="AH463" s="942"/>
      <c r="AI463" s="942"/>
      <c r="AJ463" s="942"/>
      <c r="AK463" s="942"/>
      <c r="AL463" s="942"/>
      <c r="AM463" s="942"/>
      <c r="AN463" s="942"/>
      <c r="AO463" s="942"/>
      <c r="AP463" s="942"/>
      <c r="AQ463" s="942"/>
      <c r="AR463" s="942"/>
      <c r="AS463" s="942"/>
      <c r="AT463" s="942"/>
      <c r="AU463" s="942"/>
      <c r="AV463" s="942"/>
      <c r="AW463" s="942"/>
    </row>
    <row r="464" spans="1:49" ht="15" thickTop="1" thickBot="1" x14ac:dyDescent="0.2">
      <c r="A464" s="1"/>
      <c r="B464" s="532"/>
      <c r="C464" s="533"/>
      <c r="D464" s="533"/>
      <c r="E464" s="533"/>
      <c r="F464" s="533"/>
      <c r="G464" s="533"/>
      <c r="H464" s="533"/>
      <c r="I464" s="533"/>
      <c r="J464" s="533"/>
      <c r="K464" s="533"/>
      <c r="L464" s="533"/>
      <c r="M464" s="533"/>
      <c r="N464" s="533"/>
      <c r="O464" s="534"/>
      <c r="P464" s="1"/>
      <c r="Q464" s="1"/>
      <c r="R464" s="1"/>
      <c r="S464" s="1"/>
      <c r="T464" s="942"/>
      <c r="U464" s="942"/>
      <c r="V464" s="942"/>
      <c r="W464" s="942"/>
      <c r="X464" s="942"/>
      <c r="Y464" s="942"/>
      <c r="Z464" s="942"/>
      <c r="AA464" s="942"/>
      <c r="AB464" s="942"/>
      <c r="AC464" s="942"/>
      <c r="AD464" s="942"/>
      <c r="AE464" s="942"/>
      <c r="AF464" s="942"/>
      <c r="AG464" s="942"/>
      <c r="AH464" s="942"/>
      <c r="AI464" s="942"/>
      <c r="AJ464" s="942"/>
      <c r="AK464" s="942"/>
      <c r="AL464" s="942"/>
      <c r="AM464" s="942"/>
      <c r="AN464" s="942"/>
      <c r="AO464" s="942"/>
      <c r="AP464" s="942"/>
      <c r="AQ464" s="942"/>
      <c r="AR464" s="942"/>
      <c r="AS464" s="942"/>
      <c r="AT464" s="942"/>
      <c r="AU464" s="942"/>
      <c r="AV464" s="942"/>
      <c r="AW464" s="942"/>
    </row>
    <row r="465" spans="1:49" ht="19" thickBot="1" x14ac:dyDescent="0.2">
      <c r="A465" s="1"/>
      <c r="B465" s="535"/>
      <c r="C465" s="79" t="s">
        <v>1560</v>
      </c>
      <c r="D465" s="2361" t="s">
        <v>264</v>
      </c>
      <c r="E465" s="2363"/>
      <c r="F465" s="812"/>
      <c r="G465" s="404"/>
      <c r="H465" s="18"/>
      <c r="I465" s="18"/>
      <c r="J465" s="18"/>
      <c r="K465" s="18"/>
      <c r="L465" s="18"/>
      <c r="M465" s="18"/>
      <c r="N465" s="18"/>
      <c r="O465" s="536"/>
      <c r="P465" s="1"/>
      <c r="Q465" s="1"/>
      <c r="R465" s="1"/>
      <c r="S465" s="1"/>
      <c r="T465" s="942"/>
      <c r="U465" s="942"/>
      <c r="V465" s="942"/>
      <c r="W465" s="942"/>
      <c r="X465" s="942"/>
      <c r="Y465" s="942"/>
      <c r="Z465" s="942"/>
      <c r="AA465" s="942"/>
      <c r="AB465" s="942"/>
      <c r="AC465" s="942"/>
      <c r="AD465" s="942"/>
      <c r="AE465" s="942"/>
      <c r="AF465" s="942"/>
      <c r="AG465" s="942"/>
      <c r="AH465" s="942"/>
      <c r="AI465" s="942"/>
      <c r="AJ465" s="942"/>
      <c r="AK465" s="942"/>
      <c r="AL465" s="942"/>
      <c r="AM465" s="942"/>
      <c r="AN465" s="942"/>
      <c r="AO465" s="942"/>
      <c r="AP465" s="942"/>
      <c r="AQ465" s="942"/>
      <c r="AR465" s="942"/>
      <c r="AS465" s="942"/>
      <c r="AT465" s="942"/>
      <c r="AU465" s="942"/>
      <c r="AV465" s="942"/>
      <c r="AW465" s="942"/>
    </row>
    <row r="466" spans="1:49" ht="18" x14ac:dyDescent="0.15">
      <c r="A466" s="1"/>
      <c r="B466" s="535"/>
      <c r="C466" s="811"/>
      <c r="D466" s="306"/>
      <c r="E466" s="306"/>
      <c r="F466" s="812"/>
      <c r="G466" s="404"/>
      <c r="H466" s="18"/>
      <c r="I466" s="18"/>
      <c r="J466" s="18"/>
      <c r="K466" s="18"/>
      <c r="L466" s="18"/>
      <c r="M466" s="18"/>
      <c r="N466" s="18"/>
      <c r="O466" s="536"/>
      <c r="P466" s="1"/>
      <c r="Q466" s="1"/>
      <c r="R466" s="1"/>
      <c r="S466" s="1"/>
      <c r="T466" s="942"/>
      <c r="U466" s="942"/>
      <c r="V466" s="942"/>
      <c r="W466" s="942"/>
      <c r="X466" s="942"/>
      <c r="Y466" s="942"/>
      <c r="Z466" s="942"/>
      <c r="AA466" s="942"/>
      <c r="AB466" s="942"/>
      <c r="AC466" s="942"/>
      <c r="AD466" s="942"/>
      <c r="AE466" s="942"/>
      <c r="AF466" s="942"/>
      <c r="AG466" s="942"/>
      <c r="AH466" s="942"/>
      <c r="AI466" s="942"/>
      <c r="AJ466" s="942"/>
      <c r="AK466" s="942"/>
      <c r="AL466" s="942"/>
      <c r="AM466" s="942"/>
      <c r="AN466" s="942"/>
      <c r="AO466" s="942"/>
      <c r="AP466" s="942"/>
      <c r="AQ466" s="942"/>
      <c r="AR466" s="942"/>
      <c r="AS466" s="942"/>
      <c r="AT466" s="942"/>
      <c r="AU466" s="942"/>
      <c r="AV466" s="942"/>
      <c r="AW466" s="942"/>
    </row>
    <row r="467" spans="1:49" ht="18" x14ac:dyDescent="0.15">
      <c r="A467" s="1"/>
      <c r="B467" s="535"/>
      <c r="C467" s="811"/>
      <c r="D467" s="306"/>
      <c r="E467" s="306"/>
      <c r="F467" s="812"/>
      <c r="G467" s="404"/>
      <c r="H467" s="18"/>
      <c r="I467" s="18"/>
      <c r="J467" s="18"/>
      <c r="K467" s="18"/>
      <c r="L467" s="18"/>
      <c r="M467" s="18"/>
      <c r="N467" s="18"/>
      <c r="O467" s="536"/>
      <c r="P467" s="1"/>
      <c r="Q467" s="1"/>
      <c r="R467" s="1"/>
      <c r="S467" s="1"/>
      <c r="T467" s="942"/>
      <c r="U467" s="942"/>
      <c r="V467" s="942"/>
      <c r="W467" s="942"/>
      <c r="X467" s="942"/>
      <c r="Y467" s="942"/>
      <c r="Z467" s="942"/>
      <c r="AA467" s="942"/>
      <c r="AB467" s="942"/>
      <c r="AC467" s="942"/>
      <c r="AD467" s="942"/>
      <c r="AE467" s="942"/>
      <c r="AF467" s="942"/>
      <c r="AG467" s="942"/>
      <c r="AH467" s="942"/>
      <c r="AI467" s="942"/>
      <c r="AJ467" s="942"/>
      <c r="AK467" s="942"/>
      <c r="AL467" s="942"/>
      <c r="AM467" s="942"/>
      <c r="AN467" s="942"/>
      <c r="AO467" s="942"/>
      <c r="AP467" s="942"/>
      <c r="AQ467" s="942"/>
      <c r="AR467" s="942"/>
      <c r="AS467" s="942"/>
      <c r="AT467" s="942"/>
      <c r="AU467" s="942"/>
      <c r="AV467" s="942"/>
      <c r="AW467" s="942"/>
    </row>
    <row r="468" spans="1:49" ht="18" x14ac:dyDescent="0.15">
      <c r="A468" s="1"/>
      <c r="B468" s="535"/>
      <c r="C468" s="811"/>
      <c r="D468" s="306"/>
      <c r="E468" s="306"/>
      <c r="F468" s="812"/>
      <c r="G468" s="404"/>
      <c r="H468" s="18"/>
      <c r="I468" s="18"/>
      <c r="J468" s="18"/>
      <c r="K468" s="18"/>
      <c r="L468" s="18"/>
      <c r="M468" s="18"/>
      <c r="N468" s="18"/>
      <c r="O468" s="536"/>
      <c r="P468" s="1"/>
      <c r="Q468" s="1"/>
      <c r="R468" s="1"/>
      <c r="S468" s="1"/>
      <c r="T468" s="942"/>
      <c r="U468" s="942"/>
      <c r="V468" s="942"/>
      <c r="W468" s="942"/>
      <c r="X468" s="942"/>
      <c r="Y468" s="942"/>
      <c r="Z468" s="942"/>
      <c r="AA468" s="942"/>
      <c r="AB468" s="942"/>
      <c r="AC468" s="942"/>
      <c r="AD468" s="942"/>
      <c r="AE468" s="942"/>
      <c r="AF468" s="942"/>
      <c r="AG468" s="942"/>
      <c r="AH468" s="942"/>
      <c r="AI468" s="942"/>
      <c r="AJ468" s="942"/>
      <c r="AK468" s="942"/>
      <c r="AL468" s="942"/>
      <c r="AM468" s="942"/>
      <c r="AN468" s="942"/>
      <c r="AO468" s="942"/>
      <c r="AP468" s="942"/>
      <c r="AQ468" s="942"/>
      <c r="AR468" s="942"/>
      <c r="AS468" s="942"/>
      <c r="AT468" s="942"/>
      <c r="AU468" s="942"/>
      <c r="AV468" s="942"/>
      <c r="AW468" s="942"/>
    </row>
    <row r="469" spans="1:49" ht="18" x14ac:dyDescent="0.15">
      <c r="A469" s="1"/>
      <c r="B469" s="535"/>
      <c r="C469" s="811"/>
      <c r="D469" s="306"/>
      <c r="E469" s="306"/>
      <c r="F469" s="812"/>
      <c r="G469" s="404"/>
      <c r="H469" s="18"/>
      <c r="I469" s="18"/>
      <c r="J469" s="18"/>
      <c r="K469" s="18"/>
      <c r="L469" s="18"/>
      <c r="M469" s="18"/>
      <c r="N469" s="18"/>
      <c r="O469" s="536"/>
      <c r="P469" s="1"/>
      <c r="Q469" s="1"/>
      <c r="R469" s="1"/>
      <c r="S469" s="1"/>
      <c r="T469" s="942"/>
      <c r="U469" s="942"/>
      <c r="V469" s="942"/>
      <c r="W469" s="942"/>
      <c r="X469" s="942"/>
      <c r="Y469" s="942"/>
      <c r="Z469" s="942"/>
      <c r="AA469" s="942"/>
      <c r="AB469" s="942"/>
      <c r="AC469" s="942"/>
      <c r="AD469" s="942"/>
      <c r="AE469" s="942"/>
      <c r="AF469" s="942"/>
      <c r="AG469" s="942"/>
      <c r="AH469" s="942"/>
      <c r="AI469" s="942"/>
      <c r="AJ469" s="942"/>
      <c r="AK469" s="942"/>
      <c r="AL469" s="942"/>
      <c r="AM469" s="942"/>
      <c r="AN469" s="942"/>
      <c r="AO469" s="942"/>
      <c r="AP469" s="942"/>
      <c r="AQ469" s="942"/>
      <c r="AR469" s="942"/>
      <c r="AS469" s="942"/>
      <c r="AT469" s="942"/>
      <c r="AU469" s="942"/>
      <c r="AV469" s="942"/>
      <c r="AW469" s="942"/>
    </row>
    <row r="470" spans="1:49" ht="18" x14ac:dyDescent="0.15">
      <c r="A470" s="1"/>
      <c r="B470" s="535"/>
      <c r="C470" s="811"/>
      <c r="D470" s="306"/>
      <c r="E470" s="306"/>
      <c r="F470" s="812"/>
      <c r="G470" s="404"/>
      <c r="H470" s="18"/>
      <c r="I470" s="18"/>
      <c r="J470" s="18"/>
      <c r="K470" s="18"/>
      <c r="L470" s="18"/>
      <c r="M470" s="18"/>
      <c r="N470" s="18"/>
      <c r="O470" s="536"/>
      <c r="P470" s="1"/>
      <c r="Q470" s="1"/>
      <c r="R470" s="1"/>
      <c r="S470" s="1"/>
      <c r="T470" s="942"/>
      <c r="U470" s="942"/>
      <c r="V470" s="942"/>
      <c r="W470" s="942"/>
      <c r="X470" s="942"/>
      <c r="Y470" s="942"/>
      <c r="Z470" s="942"/>
      <c r="AA470" s="942"/>
      <c r="AB470" s="942"/>
      <c r="AC470" s="942"/>
      <c r="AD470" s="942"/>
      <c r="AE470" s="942"/>
      <c r="AF470" s="942"/>
      <c r="AG470" s="942"/>
      <c r="AH470" s="942"/>
      <c r="AI470" s="942"/>
      <c r="AJ470" s="942"/>
      <c r="AK470" s="942"/>
      <c r="AL470" s="942"/>
      <c r="AM470" s="942"/>
      <c r="AN470" s="942"/>
      <c r="AO470" s="942"/>
      <c r="AP470" s="942"/>
      <c r="AQ470" s="942"/>
      <c r="AR470" s="942"/>
      <c r="AS470" s="942"/>
      <c r="AT470" s="942"/>
      <c r="AU470" s="942"/>
      <c r="AV470" s="942"/>
      <c r="AW470" s="942"/>
    </row>
    <row r="471" spans="1:49" ht="18" x14ac:dyDescent="0.15">
      <c r="A471" s="1"/>
      <c r="B471" s="535"/>
      <c r="C471" s="811"/>
      <c r="D471" s="306"/>
      <c r="E471" s="306"/>
      <c r="F471" s="812"/>
      <c r="G471" s="404"/>
      <c r="H471" s="18"/>
      <c r="I471" s="18"/>
      <c r="J471" s="18"/>
      <c r="K471" s="18"/>
      <c r="L471" s="18"/>
      <c r="M471" s="18"/>
      <c r="N471" s="18"/>
      <c r="O471" s="536"/>
      <c r="P471" s="1"/>
      <c r="Q471" s="1"/>
      <c r="R471" s="1"/>
      <c r="S471" s="1"/>
      <c r="T471" s="942"/>
      <c r="U471" s="942"/>
      <c r="V471" s="942"/>
      <c r="W471" s="942"/>
      <c r="X471" s="942"/>
      <c r="Y471" s="942"/>
      <c r="Z471" s="942"/>
      <c r="AA471" s="942"/>
      <c r="AB471" s="942"/>
      <c r="AC471" s="942"/>
      <c r="AD471" s="942"/>
      <c r="AE471" s="942"/>
      <c r="AF471" s="942"/>
      <c r="AG471" s="942"/>
      <c r="AH471" s="942"/>
      <c r="AI471" s="942"/>
      <c r="AJ471" s="942"/>
      <c r="AK471" s="942"/>
      <c r="AL471" s="942"/>
      <c r="AM471" s="942"/>
      <c r="AN471" s="942"/>
      <c r="AO471" s="942"/>
      <c r="AP471" s="942"/>
      <c r="AQ471" s="942"/>
      <c r="AR471" s="942"/>
      <c r="AS471" s="942"/>
      <c r="AT471" s="942"/>
      <c r="AU471" s="942"/>
      <c r="AV471" s="942"/>
      <c r="AW471" s="942"/>
    </row>
    <row r="472" spans="1:49" ht="26.25" customHeight="1" x14ac:dyDescent="0.15">
      <c r="A472" s="1"/>
      <c r="B472" s="535"/>
      <c r="C472" s="18"/>
      <c r="D472" s="813"/>
      <c r="E472" s="18"/>
      <c r="F472" s="18"/>
      <c r="G472" s="18"/>
      <c r="H472" s="18"/>
      <c r="I472" s="18"/>
      <c r="J472" s="18"/>
      <c r="K472" s="18"/>
      <c r="L472" s="18"/>
      <c r="M472" s="18"/>
      <c r="N472" s="18"/>
      <c r="O472" s="536"/>
      <c r="P472" s="1"/>
      <c r="Q472" s="1"/>
      <c r="R472" s="1"/>
      <c r="S472" s="1"/>
      <c r="T472" s="942"/>
      <c r="U472" s="942"/>
      <c r="V472" s="942"/>
      <c r="W472" s="942"/>
      <c r="X472" s="942"/>
      <c r="Y472" s="942"/>
      <c r="Z472" s="942"/>
      <c r="AA472" s="942"/>
      <c r="AB472" s="942"/>
      <c r="AC472" s="942"/>
      <c r="AD472" s="942"/>
      <c r="AE472" s="942"/>
      <c r="AF472" s="942"/>
      <c r="AG472" s="942"/>
      <c r="AH472" s="942"/>
      <c r="AI472" s="942"/>
      <c r="AJ472" s="942"/>
      <c r="AK472" s="942"/>
      <c r="AL472" s="942"/>
      <c r="AM472" s="942"/>
      <c r="AN472" s="942"/>
      <c r="AO472" s="942"/>
      <c r="AP472" s="942"/>
      <c r="AQ472" s="942"/>
      <c r="AR472" s="942"/>
      <c r="AS472" s="942"/>
      <c r="AT472" s="942"/>
      <c r="AU472" s="942"/>
      <c r="AV472" s="942"/>
      <c r="AW472" s="942"/>
    </row>
    <row r="473" spans="1:49" ht="15" thickBot="1" x14ac:dyDescent="0.2">
      <c r="A473" s="1"/>
      <c r="B473" s="535"/>
      <c r="C473" s="18"/>
      <c r="D473" s="404"/>
      <c r="E473" s="18"/>
      <c r="F473" s="18"/>
      <c r="G473" s="18"/>
      <c r="H473" s="18"/>
      <c r="I473" s="18"/>
      <c r="J473" s="18"/>
      <c r="K473" s="18"/>
      <c r="L473" s="18"/>
      <c r="M473" s="18"/>
      <c r="N473" s="18"/>
      <c r="O473" s="536"/>
      <c r="P473" s="1"/>
      <c r="Q473" s="1"/>
      <c r="R473" s="1"/>
      <c r="S473" s="1"/>
      <c r="T473" s="942"/>
      <c r="U473" s="942"/>
      <c r="V473" s="942"/>
      <c r="W473" s="942"/>
      <c r="X473" s="942"/>
      <c r="Y473" s="942"/>
      <c r="Z473" s="942"/>
      <c r="AA473" s="942"/>
      <c r="AB473" s="942"/>
      <c r="AC473" s="942"/>
      <c r="AD473" s="942"/>
      <c r="AE473" s="942"/>
      <c r="AF473" s="942"/>
      <c r="AG473" s="942"/>
      <c r="AH473" s="942"/>
      <c r="AI473" s="942"/>
      <c r="AJ473" s="942"/>
      <c r="AK473" s="942"/>
      <c r="AL473" s="942"/>
      <c r="AM473" s="942"/>
      <c r="AN473" s="942"/>
      <c r="AO473" s="942"/>
      <c r="AP473" s="942"/>
      <c r="AQ473" s="942"/>
      <c r="AR473" s="942"/>
      <c r="AS473" s="942"/>
      <c r="AT473" s="942"/>
      <c r="AU473" s="942"/>
      <c r="AV473" s="942"/>
      <c r="AW473" s="942"/>
    </row>
    <row r="474" spans="1:49" ht="19" thickBot="1" x14ac:dyDescent="0.2">
      <c r="A474" s="1"/>
      <c r="B474" s="535"/>
      <c r="C474" s="79" t="s">
        <v>1561</v>
      </c>
      <c r="D474" s="2361" t="s">
        <v>1562</v>
      </c>
      <c r="E474" s="2363"/>
      <c r="F474" s="812"/>
      <c r="G474" s="404" t="s">
        <v>1741</v>
      </c>
      <c r="H474" s="18"/>
      <c r="I474" s="18"/>
      <c r="J474" s="18"/>
      <c r="K474" s="18"/>
      <c r="L474" s="18"/>
      <c r="M474" s="18"/>
      <c r="N474" s="18"/>
      <c r="O474" s="536"/>
      <c r="P474" s="1"/>
      <c r="Q474" s="1"/>
      <c r="R474" s="1"/>
      <c r="S474" s="1"/>
      <c r="T474" s="942"/>
      <c r="U474" s="942"/>
      <c r="V474" s="942"/>
      <c r="W474" s="942"/>
      <c r="X474" s="942"/>
      <c r="Y474" s="942"/>
      <c r="Z474" s="942"/>
      <c r="AA474" s="942"/>
      <c r="AB474" s="942"/>
      <c r="AC474" s="942"/>
      <c r="AD474" s="942"/>
      <c r="AE474" s="942"/>
      <c r="AF474" s="942"/>
      <c r="AG474" s="942"/>
      <c r="AH474" s="942"/>
      <c r="AI474" s="942"/>
      <c r="AJ474" s="942"/>
      <c r="AK474" s="942"/>
      <c r="AL474" s="942"/>
      <c r="AM474" s="942"/>
      <c r="AN474" s="942"/>
      <c r="AO474" s="942"/>
      <c r="AP474" s="942"/>
      <c r="AQ474" s="942"/>
      <c r="AR474" s="942"/>
      <c r="AS474" s="942"/>
      <c r="AT474" s="942"/>
      <c r="AU474" s="942"/>
      <c r="AV474" s="942"/>
      <c r="AW474" s="942"/>
    </row>
    <row r="475" spans="1:49" ht="14" x14ac:dyDescent="0.15">
      <c r="A475" s="1"/>
      <c r="B475" s="535"/>
      <c r="C475" s="18"/>
      <c r="D475" s="404"/>
      <c r="E475" s="18"/>
      <c r="F475" s="18"/>
      <c r="G475" s="18"/>
      <c r="H475" s="18"/>
      <c r="I475" s="18"/>
      <c r="J475" s="18"/>
      <c r="K475" s="18"/>
      <c r="L475" s="18"/>
      <c r="M475" s="18"/>
      <c r="N475" s="18"/>
      <c r="O475" s="536"/>
      <c r="P475" s="1"/>
      <c r="Q475" s="1"/>
      <c r="R475" s="1"/>
      <c r="S475" s="1"/>
      <c r="T475" s="942"/>
      <c r="U475" s="942"/>
      <c r="V475" s="942"/>
      <c r="W475" s="942"/>
      <c r="X475" s="942"/>
      <c r="Y475" s="942"/>
      <c r="Z475" s="942"/>
      <c r="AA475" s="942"/>
      <c r="AB475" s="942"/>
      <c r="AC475" s="942"/>
      <c r="AD475" s="942"/>
      <c r="AE475" s="942"/>
      <c r="AF475" s="942"/>
      <c r="AG475" s="942"/>
      <c r="AH475" s="942"/>
      <c r="AI475" s="942"/>
      <c r="AJ475" s="942"/>
      <c r="AK475" s="942"/>
      <c r="AL475" s="942"/>
      <c r="AM475" s="942"/>
      <c r="AN475" s="942"/>
      <c r="AO475" s="942"/>
      <c r="AP475" s="942"/>
      <c r="AQ475" s="942"/>
      <c r="AR475" s="942"/>
      <c r="AS475" s="942"/>
      <c r="AT475" s="942"/>
      <c r="AU475" s="942"/>
      <c r="AV475" s="942"/>
      <c r="AW475" s="942"/>
    </row>
    <row r="476" spans="1:49" ht="14.25" customHeight="1" x14ac:dyDescent="0.15">
      <c r="A476" s="1"/>
      <c r="B476" s="535"/>
      <c r="C476" s="18"/>
      <c r="D476" s="813"/>
      <c r="E476" s="18"/>
      <c r="F476" s="18"/>
      <c r="G476" s="18"/>
      <c r="H476" s="18"/>
      <c r="I476" s="18"/>
      <c r="J476" s="18"/>
      <c r="K476" s="18"/>
      <c r="L476" s="18"/>
      <c r="M476" s="18"/>
      <c r="N476" s="18"/>
      <c r="O476" s="536"/>
      <c r="P476" s="1"/>
      <c r="Q476" s="1"/>
      <c r="R476" s="1"/>
      <c r="S476" s="1"/>
      <c r="T476" s="942"/>
      <c r="U476" s="942"/>
      <c r="V476" s="942"/>
      <c r="W476" s="942"/>
      <c r="X476" s="942"/>
      <c r="Y476" s="942"/>
      <c r="Z476" s="942"/>
      <c r="AA476" s="942"/>
      <c r="AB476" s="942"/>
      <c r="AC476" s="942"/>
      <c r="AD476" s="942"/>
      <c r="AE476" s="942"/>
      <c r="AF476" s="942"/>
      <c r="AG476" s="942"/>
      <c r="AH476" s="942"/>
      <c r="AI476" s="942"/>
      <c r="AJ476" s="942"/>
      <c r="AK476" s="942"/>
      <c r="AL476" s="942"/>
      <c r="AM476" s="942"/>
      <c r="AN476" s="942"/>
      <c r="AO476" s="942"/>
      <c r="AP476" s="942"/>
      <c r="AQ476" s="942"/>
      <c r="AR476" s="942"/>
      <c r="AS476" s="942"/>
      <c r="AT476" s="942"/>
      <c r="AU476" s="942"/>
      <c r="AV476" s="942"/>
      <c r="AW476" s="942"/>
    </row>
    <row r="477" spans="1:49" ht="14.25" customHeight="1" x14ac:dyDescent="0.15">
      <c r="A477" s="1"/>
      <c r="B477" s="535"/>
      <c r="C477" s="18"/>
      <c r="D477" s="813"/>
      <c r="E477" s="18"/>
      <c r="F477" s="18"/>
      <c r="G477" s="18"/>
      <c r="H477" s="18"/>
      <c r="I477" s="18"/>
      <c r="J477" s="18"/>
      <c r="K477" s="18"/>
      <c r="L477" s="18"/>
      <c r="M477" s="18"/>
      <c r="N477" s="18"/>
      <c r="O477" s="536"/>
      <c r="P477" s="1"/>
      <c r="Q477" s="1"/>
      <c r="R477" s="1"/>
      <c r="S477" s="1"/>
      <c r="T477" s="942"/>
      <c r="U477" s="942"/>
      <c r="V477" s="942"/>
      <c r="W477" s="942"/>
      <c r="X477" s="942"/>
      <c r="Y477" s="942"/>
      <c r="Z477" s="942"/>
      <c r="AA477" s="942"/>
      <c r="AB477" s="942"/>
      <c r="AC477" s="942"/>
      <c r="AD477" s="942"/>
      <c r="AE477" s="942"/>
      <c r="AF477" s="942"/>
      <c r="AG477" s="942"/>
      <c r="AH477" s="942"/>
      <c r="AI477" s="942"/>
      <c r="AJ477" s="942"/>
      <c r="AK477" s="942"/>
      <c r="AL477" s="942"/>
      <c r="AM477" s="942"/>
      <c r="AN477" s="942"/>
      <c r="AO477" s="942"/>
      <c r="AP477" s="942"/>
      <c r="AQ477" s="942"/>
      <c r="AR477" s="942"/>
      <c r="AS477" s="942"/>
      <c r="AT477" s="942"/>
      <c r="AU477" s="942"/>
      <c r="AV477" s="942"/>
      <c r="AW477" s="942"/>
    </row>
    <row r="478" spans="1:49" ht="14.25" customHeight="1" x14ac:dyDescent="0.15">
      <c r="A478" s="1"/>
      <c r="B478" s="535"/>
      <c r="C478" s="18"/>
      <c r="D478" s="813"/>
      <c r="E478" s="18"/>
      <c r="F478" s="18"/>
      <c r="G478" s="18"/>
      <c r="H478" s="18"/>
      <c r="I478" s="18"/>
      <c r="J478" s="18"/>
      <c r="K478" s="18"/>
      <c r="L478" s="18"/>
      <c r="M478" s="18"/>
      <c r="N478" s="18"/>
      <c r="O478" s="536"/>
      <c r="P478" s="1"/>
      <c r="Q478" s="1"/>
      <c r="R478" s="1"/>
      <c r="S478" s="1"/>
      <c r="T478" s="942"/>
      <c r="U478" s="942"/>
      <c r="V478" s="942"/>
      <c r="W478" s="942"/>
      <c r="X478" s="942"/>
      <c r="Y478" s="942"/>
      <c r="Z478" s="942"/>
      <c r="AA478" s="942"/>
      <c r="AB478" s="942"/>
      <c r="AC478" s="942"/>
      <c r="AD478" s="942"/>
      <c r="AE478" s="942"/>
      <c r="AF478" s="942"/>
      <c r="AG478" s="942"/>
      <c r="AH478" s="942"/>
      <c r="AI478" s="942"/>
      <c r="AJ478" s="942"/>
      <c r="AK478" s="942"/>
      <c r="AL478" s="942"/>
      <c r="AM478" s="942"/>
      <c r="AN478" s="942"/>
      <c r="AO478" s="942"/>
      <c r="AP478" s="942"/>
      <c r="AQ478" s="942"/>
      <c r="AR478" s="942"/>
      <c r="AS478" s="942"/>
      <c r="AT478" s="942"/>
      <c r="AU478" s="942"/>
      <c r="AV478" s="942"/>
      <c r="AW478" s="942"/>
    </row>
    <row r="479" spans="1:49" ht="14.25" customHeight="1" x14ac:dyDescent="0.15">
      <c r="A479" s="1"/>
      <c r="B479" s="535"/>
      <c r="C479" s="18"/>
      <c r="D479" s="813"/>
      <c r="E479" s="18"/>
      <c r="F479" s="18"/>
      <c r="G479" s="18"/>
      <c r="H479" s="18"/>
      <c r="I479" s="18"/>
      <c r="J479" s="18"/>
      <c r="K479" s="18"/>
      <c r="L479" s="18"/>
      <c r="M479" s="18"/>
      <c r="N479" s="18"/>
      <c r="O479" s="536"/>
      <c r="P479" s="1"/>
      <c r="Q479" s="1"/>
      <c r="R479" s="1"/>
      <c r="S479" s="1"/>
      <c r="T479" s="942"/>
      <c r="U479" s="942"/>
      <c r="V479" s="942"/>
      <c r="W479" s="942"/>
      <c r="X479" s="942"/>
      <c r="Y479" s="942"/>
      <c r="Z479" s="942"/>
      <c r="AA479" s="942"/>
      <c r="AB479" s="942"/>
      <c r="AC479" s="942"/>
      <c r="AD479" s="942"/>
      <c r="AE479" s="942"/>
      <c r="AF479" s="942"/>
      <c r="AG479" s="942"/>
      <c r="AH479" s="942"/>
      <c r="AI479" s="942"/>
      <c r="AJ479" s="942"/>
      <c r="AK479" s="942"/>
      <c r="AL479" s="942"/>
      <c r="AM479" s="942"/>
      <c r="AN479" s="942"/>
      <c r="AO479" s="942"/>
      <c r="AP479" s="942"/>
      <c r="AQ479" s="942"/>
      <c r="AR479" s="942"/>
      <c r="AS479" s="942"/>
      <c r="AT479" s="942"/>
      <c r="AU479" s="942"/>
      <c r="AV479" s="942"/>
      <c r="AW479" s="942"/>
    </row>
    <row r="480" spans="1:49" ht="14.25" customHeight="1" x14ac:dyDescent="0.15">
      <c r="A480" s="1"/>
      <c r="B480" s="535"/>
      <c r="C480" s="18"/>
      <c r="D480" s="813"/>
      <c r="E480" s="18"/>
      <c r="F480" s="18"/>
      <c r="G480" s="18"/>
      <c r="H480" s="18"/>
      <c r="I480" s="18"/>
      <c r="J480" s="18"/>
      <c r="K480" s="18"/>
      <c r="L480" s="18"/>
      <c r="M480" s="18"/>
      <c r="N480" s="18"/>
      <c r="O480" s="536"/>
      <c r="P480" s="1"/>
      <c r="Q480" s="1"/>
      <c r="R480" s="1"/>
      <c r="S480" s="1"/>
      <c r="T480" s="942"/>
      <c r="U480" s="942"/>
      <c r="V480" s="942"/>
      <c r="W480" s="942"/>
      <c r="X480" s="942"/>
      <c r="Y480" s="942"/>
      <c r="Z480" s="942"/>
      <c r="AA480" s="942"/>
      <c r="AB480" s="942"/>
      <c r="AC480" s="942"/>
      <c r="AD480" s="942"/>
      <c r="AE480" s="942"/>
      <c r="AF480" s="942"/>
      <c r="AG480" s="942"/>
      <c r="AH480" s="942"/>
      <c r="AI480" s="942"/>
      <c r="AJ480" s="942"/>
      <c r="AK480" s="942"/>
      <c r="AL480" s="942"/>
      <c r="AM480" s="942"/>
      <c r="AN480" s="942"/>
      <c r="AO480" s="942"/>
      <c r="AP480" s="942"/>
      <c r="AQ480" s="942"/>
      <c r="AR480" s="942"/>
      <c r="AS480" s="942"/>
      <c r="AT480" s="942"/>
      <c r="AU480" s="942"/>
      <c r="AV480" s="942"/>
      <c r="AW480" s="942"/>
    </row>
    <row r="481" spans="1:49" ht="14.25" customHeight="1" x14ac:dyDescent="0.15">
      <c r="A481" s="1"/>
      <c r="B481" s="535"/>
      <c r="C481" s="18"/>
      <c r="D481" s="813"/>
      <c r="E481" s="18"/>
      <c r="F481" s="18"/>
      <c r="G481" s="18"/>
      <c r="H481" s="18"/>
      <c r="I481" s="18"/>
      <c r="J481" s="18"/>
      <c r="K481" s="18"/>
      <c r="L481" s="18"/>
      <c r="M481" s="18"/>
      <c r="N481" s="18"/>
      <c r="O481" s="536"/>
      <c r="P481" s="1"/>
      <c r="Q481" s="1"/>
      <c r="R481" s="1"/>
      <c r="S481" s="1"/>
      <c r="T481" s="942"/>
      <c r="U481" s="942"/>
      <c r="V481" s="942"/>
      <c r="W481" s="942"/>
      <c r="X481" s="942"/>
      <c r="Y481" s="942"/>
      <c r="Z481" s="942"/>
      <c r="AA481" s="942"/>
      <c r="AB481" s="942"/>
      <c r="AC481" s="942"/>
      <c r="AD481" s="942"/>
      <c r="AE481" s="942"/>
      <c r="AF481" s="942"/>
      <c r="AG481" s="942"/>
      <c r="AH481" s="942"/>
      <c r="AI481" s="942"/>
      <c r="AJ481" s="942"/>
      <c r="AK481" s="942"/>
      <c r="AL481" s="942"/>
      <c r="AM481" s="942"/>
      <c r="AN481" s="942"/>
      <c r="AO481" s="942"/>
      <c r="AP481" s="942"/>
      <c r="AQ481" s="942"/>
      <c r="AR481" s="942"/>
      <c r="AS481" s="942"/>
      <c r="AT481" s="942"/>
      <c r="AU481" s="942"/>
      <c r="AV481" s="942"/>
      <c r="AW481" s="942"/>
    </row>
    <row r="482" spans="1:49" ht="14" thickBot="1" x14ac:dyDescent="0.2">
      <c r="A482" s="1"/>
      <c r="B482" s="535"/>
      <c r="C482" s="18"/>
      <c r="D482" s="18"/>
      <c r="E482" s="18"/>
      <c r="F482" s="18"/>
      <c r="G482" s="18"/>
      <c r="H482" s="18"/>
      <c r="I482" s="18"/>
      <c r="J482" s="18"/>
      <c r="K482" s="18"/>
      <c r="L482" s="18"/>
      <c r="M482" s="18"/>
      <c r="N482" s="18"/>
      <c r="O482" s="536"/>
      <c r="P482" s="1"/>
      <c r="Q482" s="1"/>
      <c r="R482" s="1"/>
      <c r="S482" s="1"/>
      <c r="T482" s="942"/>
      <c r="U482" s="942"/>
      <c r="V482" s="942"/>
      <c r="W482" s="942"/>
      <c r="X482" s="942"/>
      <c r="Y482" s="942"/>
      <c r="Z482" s="942"/>
      <c r="AA482" s="942"/>
      <c r="AB482" s="942"/>
      <c r="AC482" s="942"/>
      <c r="AD482" s="942"/>
      <c r="AE482" s="942"/>
      <c r="AF482" s="942"/>
      <c r="AG482" s="942"/>
      <c r="AH482" s="942"/>
      <c r="AI482" s="942"/>
      <c r="AJ482" s="942"/>
      <c r="AK482" s="942"/>
      <c r="AL482" s="942"/>
      <c r="AM482" s="942"/>
      <c r="AN482" s="942"/>
      <c r="AO482" s="942"/>
      <c r="AP482" s="942"/>
      <c r="AQ482" s="942"/>
      <c r="AR482" s="942"/>
      <c r="AS482" s="942"/>
      <c r="AT482" s="942"/>
      <c r="AU482" s="942"/>
      <c r="AV482" s="942"/>
      <c r="AW482" s="942"/>
    </row>
    <row r="483" spans="1:49" ht="21" thickBot="1" x14ac:dyDescent="0.25">
      <c r="A483" s="1"/>
      <c r="B483" s="535"/>
      <c r="C483" s="19">
        <v>2</v>
      </c>
      <c r="D483" s="2376" t="s">
        <v>1563</v>
      </c>
      <c r="E483" s="2377"/>
      <c r="F483" s="2378"/>
      <c r="G483" s="404" t="s">
        <v>1742</v>
      </c>
      <c r="H483" s="18"/>
      <c r="I483" s="18"/>
      <c r="J483" s="18"/>
      <c r="K483" s="18"/>
      <c r="L483" s="18"/>
      <c r="M483" s="18"/>
      <c r="N483" s="18"/>
      <c r="O483" s="536"/>
      <c r="P483" s="1"/>
      <c r="Q483" s="1"/>
      <c r="R483" s="1"/>
      <c r="S483" s="1"/>
      <c r="T483" s="942"/>
      <c r="U483" s="942"/>
      <c r="V483" s="942"/>
      <c r="W483" s="942"/>
      <c r="X483" s="942"/>
      <c r="Y483" s="942"/>
      <c r="Z483" s="942"/>
      <c r="AA483" s="942"/>
      <c r="AB483" s="942"/>
      <c r="AC483" s="942"/>
      <c r="AD483" s="942"/>
      <c r="AE483" s="942"/>
      <c r="AF483" s="942"/>
      <c r="AG483" s="942"/>
      <c r="AH483" s="942"/>
      <c r="AI483" s="942"/>
      <c r="AJ483" s="942"/>
      <c r="AK483" s="942"/>
      <c r="AL483" s="942"/>
      <c r="AM483" s="942"/>
      <c r="AN483" s="942"/>
      <c r="AO483" s="942"/>
      <c r="AP483" s="942"/>
      <c r="AQ483" s="942"/>
      <c r="AR483" s="942"/>
      <c r="AS483" s="942"/>
      <c r="AT483" s="942"/>
      <c r="AU483" s="942"/>
      <c r="AV483" s="942"/>
      <c r="AW483" s="942"/>
    </row>
    <row r="484" spans="1:49" ht="14" x14ac:dyDescent="0.15">
      <c r="A484" s="1"/>
      <c r="B484" s="535"/>
      <c r="C484" s="18"/>
      <c r="D484" s="404"/>
      <c r="E484" s="18"/>
      <c r="F484" s="787"/>
      <c r="G484" s="18"/>
      <c r="H484" s="18"/>
      <c r="I484" s="18"/>
      <c r="J484" s="18"/>
      <c r="K484" s="18"/>
      <c r="L484" s="18"/>
      <c r="M484" s="18"/>
      <c r="N484" s="18"/>
      <c r="O484" s="536"/>
      <c r="P484" s="1"/>
      <c r="Q484" s="1"/>
      <c r="R484" s="1"/>
      <c r="S484" s="1"/>
      <c r="T484" s="942"/>
      <c r="U484" s="942"/>
      <c r="V484" s="942"/>
      <c r="W484" s="942"/>
      <c r="X484" s="942"/>
      <c r="Y484" s="942"/>
      <c r="Z484" s="942"/>
      <c r="AA484" s="942"/>
      <c r="AB484" s="942"/>
      <c r="AC484" s="942"/>
      <c r="AD484" s="942"/>
      <c r="AE484" s="942"/>
      <c r="AF484" s="942"/>
      <c r="AG484" s="942"/>
      <c r="AH484" s="942"/>
      <c r="AI484" s="942"/>
      <c r="AJ484" s="942"/>
      <c r="AK484" s="942"/>
      <c r="AL484" s="942"/>
      <c r="AM484" s="942"/>
      <c r="AN484" s="942"/>
      <c r="AO484" s="942"/>
      <c r="AP484" s="942"/>
      <c r="AQ484" s="942"/>
      <c r="AR484" s="942"/>
      <c r="AS484" s="942"/>
      <c r="AT484" s="942"/>
      <c r="AU484" s="942"/>
      <c r="AV484" s="942"/>
      <c r="AW484" s="942"/>
    </row>
    <row r="485" spans="1:49" ht="14" x14ac:dyDescent="0.15">
      <c r="A485" s="1"/>
      <c r="B485" s="535"/>
      <c r="C485" s="18"/>
      <c r="D485" s="404"/>
      <c r="E485" s="18"/>
      <c r="F485" s="18"/>
      <c r="G485" s="18"/>
      <c r="H485" s="18"/>
      <c r="I485" s="18"/>
      <c r="J485" s="18"/>
      <c r="K485" s="18"/>
      <c r="L485" s="18"/>
      <c r="M485" s="18"/>
      <c r="N485" s="18"/>
      <c r="O485" s="536"/>
      <c r="P485" s="1"/>
      <c r="Q485" s="1"/>
      <c r="R485" s="1"/>
      <c r="S485" s="1"/>
      <c r="T485" s="942"/>
      <c r="U485" s="942"/>
      <c r="V485" s="942"/>
      <c r="W485" s="942"/>
      <c r="X485" s="942"/>
      <c r="Y485" s="942"/>
      <c r="Z485" s="942"/>
      <c r="AA485" s="942"/>
      <c r="AB485" s="942"/>
      <c r="AC485" s="942"/>
      <c r="AD485" s="942"/>
      <c r="AE485" s="942"/>
      <c r="AF485" s="942"/>
      <c r="AG485" s="942"/>
      <c r="AH485" s="942"/>
      <c r="AI485" s="942"/>
      <c r="AJ485" s="942"/>
      <c r="AK485" s="942"/>
      <c r="AL485" s="942"/>
      <c r="AM485" s="942"/>
      <c r="AN485" s="942"/>
      <c r="AO485" s="942"/>
      <c r="AP485" s="942"/>
      <c r="AQ485" s="942"/>
      <c r="AR485" s="942"/>
      <c r="AS485" s="942"/>
      <c r="AT485" s="942"/>
      <c r="AU485" s="942"/>
      <c r="AV485" s="942"/>
      <c r="AW485" s="942"/>
    </row>
    <row r="486" spans="1:49" ht="14" x14ac:dyDescent="0.15">
      <c r="A486" s="1"/>
      <c r="B486" s="535"/>
      <c r="C486" s="18"/>
      <c r="D486" s="404"/>
      <c r="E486" s="18"/>
      <c r="F486" s="18"/>
      <c r="G486" s="18"/>
      <c r="H486" s="18"/>
      <c r="I486" s="18"/>
      <c r="J486" s="18"/>
      <c r="K486" s="18"/>
      <c r="L486" s="18"/>
      <c r="M486" s="18"/>
      <c r="N486" s="18"/>
      <c r="O486" s="536"/>
      <c r="P486" s="1"/>
      <c r="Q486" s="1"/>
      <c r="R486" s="1"/>
      <c r="S486" s="1"/>
      <c r="T486" s="942"/>
      <c r="U486" s="942"/>
      <c r="V486" s="942"/>
      <c r="W486" s="942"/>
      <c r="X486" s="942"/>
      <c r="Y486" s="942"/>
      <c r="Z486" s="942"/>
      <c r="AA486" s="942"/>
      <c r="AB486" s="942"/>
      <c r="AC486" s="942"/>
      <c r="AD486" s="942"/>
      <c r="AE486" s="942"/>
      <c r="AF486" s="942"/>
      <c r="AG486" s="942"/>
      <c r="AH486" s="942"/>
      <c r="AI486" s="942"/>
      <c r="AJ486" s="942"/>
      <c r="AK486" s="942"/>
      <c r="AL486" s="942"/>
      <c r="AM486" s="942"/>
      <c r="AN486" s="942"/>
      <c r="AO486" s="942"/>
      <c r="AP486" s="942"/>
      <c r="AQ486" s="942"/>
      <c r="AR486" s="942"/>
      <c r="AS486" s="942"/>
      <c r="AT486" s="942"/>
      <c r="AU486" s="942"/>
      <c r="AV486" s="942"/>
      <c r="AW486" s="942"/>
    </row>
    <row r="487" spans="1:49" ht="14" x14ac:dyDescent="0.15">
      <c r="A487" s="1"/>
      <c r="B487" s="535"/>
      <c r="C487" s="18"/>
      <c r="D487" s="404"/>
      <c r="E487" s="18"/>
      <c r="F487" s="18"/>
      <c r="G487" s="18"/>
      <c r="H487" s="18"/>
      <c r="I487" s="18"/>
      <c r="J487" s="18"/>
      <c r="K487" s="18"/>
      <c r="L487" s="18"/>
      <c r="M487" s="18"/>
      <c r="N487" s="18"/>
      <c r="O487" s="536"/>
      <c r="P487" s="1"/>
      <c r="Q487" s="1"/>
      <c r="R487" s="1"/>
      <c r="S487" s="1"/>
      <c r="T487" s="942"/>
      <c r="U487" s="942"/>
      <c r="V487" s="942"/>
      <c r="W487" s="942"/>
      <c r="X487" s="942"/>
      <c r="Y487" s="942"/>
      <c r="Z487" s="942"/>
      <c r="AA487" s="942"/>
      <c r="AB487" s="942"/>
      <c r="AC487" s="942"/>
      <c r="AD487" s="942"/>
      <c r="AE487" s="942"/>
      <c r="AF487" s="942"/>
      <c r="AG487" s="942"/>
      <c r="AH487" s="942"/>
      <c r="AI487" s="942"/>
      <c r="AJ487" s="942"/>
      <c r="AK487" s="942"/>
      <c r="AL487" s="942"/>
      <c r="AM487" s="942"/>
      <c r="AN487" s="942"/>
      <c r="AO487" s="942"/>
      <c r="AP487" s="942"/>
      <c r="AQ487" s="942"/>
      <c r="AR487" s="942"/>
      <c r="AS487" s="942"/>
      <c r="AT487" s="942"/>
      <c r="AU487" s="942"/>
      <c r="AV487" s="942"/>
      <c r="AW487" s="942"/>
    </row>
    <row r="488" spans="1:49" ht="14" x14ac:dyDescent="0.15">
      <c r="A488" s="1"/>
      <c r="B488" s="535"/>
      <c r="C488" s="18"/>
      <c r="D488" s="404"/>
      <c r="E488" s="18"/>
      <c r="F488" s="18"/>
      <c r="G488" s="18"/>
      <c r="H488" s="18"/>
      <c r="I488" s="18"/>
      <c r="J488" s="18"/>
      <c r="K488" s="18"/>
      <c r="L488" s="18"/>
      <c r="M488" s="18"/>
      <c r="N488" s="18"/>
      <c r="O488" s="536"/>
      <c r="P488" s="1"/>
      <c r="Q488" s="1"/>
      <c r="R488" s="1"/>
      <c r="S488" s="1"/>
      <c r="T488" s="942"/>
      <c r="U488" s="942"/>
      <c r="V488" s="942"/>
      <c r="W488" s="942"/>
      <c r="X488" s="942"/>
      <c r="Y488" s="942"/>
      <c r="Z488" s="942"/>
      <c r="AA488" s="942"/>
      <c r="AB488" s="942"/>
      <c r="AC488" s="942"/>
      <c r="AD488" s="942"/>
      <c r="AE488" s="942"/>
      <c r="AF488" s="942"/>
      <c r="AG488" s="942"/>
      <c r="AH488" s="942"/>
      <c r="AI488" s="942"/>
      <c r="AJ488" s="942"/>
      <c r="AK488" s="942"/>
      <c r="AL488" s="942"/>
      <c r="AM488" s="942"/>
      <c r="AN488" s="942"/>
      <c r="AO488" s="942"/>
      <c r="AP488" s="942"/>
      <c r="AQ488" s="942"/>
      <c r="AR488" s="942"/>
      <c r="AS488" s="942"/>
      <c r="AT488" s="942"/>
      <c r="AU488" s="942"/>
      <c r="AV488" s="942"/>
      <c r="AW488" s="942"/>
    </row>
    <row r="489" spans="1:49" ht="14" x14ac:dyDescent="0.15">
      <c r="A489" s="1"/>
      <c r="B489" s="535"/>
      <c r="C489" s="18"/>
      <c r="D489" s="404"/>
      <c r="E489" s="18"/>
      <c r="F489" s="18"/>
      <c r="G489" s="18"/>
      <c r="H489" s="18"/>
      <c r="I489" s="18"/>
      <c r="J489" s="18"/>
      <c r="K489" s="18"/>
      <c r="L489" s="18"/>
      <c r="M489" s="18"/>
      <c r="N489" s="18"/>
      <c r="O489" s="536"/>
      <c r="P489" s="1"/>
      <c r="Q489" s="1"/>
      <c r="R489" s="1"/>
      <c r="S489" s="1"/>
      <c r="T489" s="942"/>
      <c r="U489" s="942"/>
      <c r="V489" s="942"/>
      <c r="W489" s="942"/>
      <c r="X489" s="942"/>
      <c r="Y489" s="942"/>
      <c r="Z489" s="942"/>
      <c r="AA489" s="942"/>
      <c r="AB489" s="942"/>
      <c r="AC489" s="942"/>
      <c r="AD489" s="942"/>
      <c r="AE489" s="942"/>
      <c r="AF489" s="942"/>
      <c r="AG489" s="942"/>
      <c r="AH489" s="942"/>
      <c r="AI489" s="942"/>
      <c r="AJ489" s="942"/>
      <c r="AK489" s="942"/>
      <c r="AL489" s="942"/>
      <c r="AM489" s="942"/>
      <c r="AN489" s="942"/>
      <c r="AO489" s="942"/>
      <c r="AP489" s="942"/>
      <c r="AQ489" s="942"/>
      <c r="AR489" s="942"/>
      <c r="AS489" s="942"/>
      <c r="AT489" s="942"/>
      <c r="AU489" s="942"/>
      <c r="AV489" s="942"/>
      <c r="AW489" s="942"/>
    </row>
    <row r="490" spans="1:49" ht="14" x14ac:dyDescent="0.15">
      <c r="A490" s="1"/>
      <c r="B490" s="535"/>
      <c r="C490" s="18"/>
      <c r="D490" s="404" t="s">
        <v>1741</v>
      </c>
      <c r="E490" s="18"/>
      <c r="F490" s="18"/>
      <c r="G490" s="18"/>
      <c r="H490" s="18"/>
      <c r="I490" s="18"/>
      <c r="J490" s="18"/>
      <c r="K490" s="18"/>
      <c r="L490" s="18"/>
      <c r="M490" s="18"/>
      <c r="N490" s="18"/>
      <c r="O490" s="536"/>
      <c r="P490" s="1"/>
      <c r="Q490" s="1"/>
      <c r="R490" s="1"/>
      <c r="S490" s="1"/>
      <c r="T490" s="942"/>
      <c r="U490" s="942"/>
      <c r="V490" s="942"/>
      <c r="W490" s="942"/>
      <c r="X490" s="942"/>
      <c r="Y490" s="942"/>
      <c r="Z490" s="942"/>
      <c r="AA490" s="942"/>
      <c r="AB490" s="942"/>
      <c r="AC490" s="942"/>
      <c r="AD490" s="942"/>
      <c r="AE490" s="942"/>
      <c r="AF490" s="942"/>
      <c r="AG490" s="942"/>
      <c r="AH490" s="942"/>
      <c r="AI490" s="942"/>
      <c r="AJ490" s="942"/>
      <c r="AK490" s="942"/>
      <c r="AL490" s="942"/>
      <c r="AM490" s="942"/>
      <c r="AN490" s="942"/>
      <c r="AO490" s="942"/>
      <c r="AP490" s="942"/>
      <c r="AQ490" s="942"/>
      <c r="AR490" s="942"/>
      <c r="AS490" s="942"/>
      <c r="AT490" s="942"/>
      <c r="AU490" s="942"/>
      <c r="AV490" s="942"/>
      <c r="AW490" s="942"/>
    </row>
    <row r="491" spans="1:49" ht="14" x14ac:dyDescent="0.15">
      <c r="A491" s="1"/>
      <c r="B491" s="535"/>
      <c r="C491" s="18"/>
      <c r="D491" s="404"/>
      <c r="E491" s="18"/>
      <c r="F491" s="18"/>
      <c r="G491" s="18"/>
      <c r="H491" s="18"/>
      <c r="I491" s="18"/>
      <c r="J491" s="18"/>
      <c r="K491" s="18"/>
      <c r="L491" s="18"/>
      <c r="M491" s="18"/>
      <c r="N491" s="18"/>
      <c r="O491" s="536"/>
      <c r="P491" s="1"/>
      <c r="Q491" s="1"/>
      <c r="R491" s="1"/>
      <c r="S491" s="1"/>
      <c r="T491" s="942"/>
      <c r="U491" s="942"/>
      <c r="V491" s="942"/>
      <c r="W491" s="942"/>
      <c r="X491" s="942"/>
      <c r="Y491" s="942"/>
      <c r="Z491" s="942"/>
      <c r="AA491" s="942"/>
      <c r="AB491" s="942"/>
      <c r="AC491" s="942"/>
      <c r="AD491" s="942"/>
      <c r="AE491" s="942"/>
      <c r="AF491" s="942"/>
      <c r="AG491" s="942"/>
      <c r="AH491" s="942"/>
      <c r="AI491" s="942"/>
      <c r="AJ491" s="942"/>
      <c r="AK491" s="942"/>
      <c r="AL491" s="942"/>
      <c r="AM491" s="942"/>
      <c r="AN491" s="942"/>
      <c r="AO491" s="942"/>
      <c r="AP491" s="942"/>
      <c r="AQ491" s="942"/>
      <c r="AR491" s="942"/>
      <c r="AS491" s="942"/>
      <c r="AT491" s="942"/>
      <c r="AU491" s="942"/>
      <c r="AV491" s="942"/>
      <c r="AW491" s="942"/>
    </row>
    <row r="492" spans="1:49" ht="14" x14ac:dyDescent="0.15">
      <c r="A492" s="1"/>
      <c r="B492" s="535"/>
      <c r="C492" s="18"/>
      <c r="D492" s="404" t="s">
        <v>1741</v>
      </c>
      <c r="E492" s="18"/>
      <c r="F492" s="18"/>
      <c r="G492" s="18"/>
      <c r="H492" s="18"/>
      <c r="I492" s="18"/>
      <c r="J492" s="18"/>
      <c r="K492" s="18"/>
      <c r="L492" s="18"/>
      <c r="M492" s="18"/>
      <c r="N492" s="18"/>
      <c r="O492" s="536"/>
      <c r="P492" s="1"/>
      <c r="Q492" s="1"/>
      <c r="R492" s="1"/>
      <c r="S492" s="1"/>
      <c r="T492" s="942"/>
      <c r="U492" s="942"/>
      <c r="V492" s="942"/>
      <c r="W492" s="942"/>
      <c r="X492" s="942"/>
      <c r="Y492" s="942"/>
      <c r="Z492" s="942"/>
      <c r="AA492" s="942"/>
      <c r="AB492" s="942"/>
      <c r="AC492" s="942"/>
      <c r="AD492" s="942"/>
      <c r="AE492" s="942"/>
      <c r="AF492" s="942"/>
      <c r="AG492" s="942"/>
      <c r="AH492" s="942"/>
      <c r="AI492" s="942"/>
      <c r="AJ492" s="942"/>
      <c r="AK492" s="942"/>
      <c r="AL492" s="942"/>
      <c r="AM492" s="942"/>
      <c r="AN492" s="942"/>
      <c r="AO492" s="942"/>
      <c r="AP492" s="942"/>
      <c r="AQ492" s="942"/>
      <c r="AR492" s="942"/>
      <c r="AS492" s="942"/>
      <c r="AT492" s="942"/>
      <c r="AU492" s="942"/>
      <c r="AV492" s="942"/>
      <c r="AW492" s="942"/>
    </row>
    <row r="493" spans="1:49" ht="14" x14ac:dyDescent="0.15">
      <c r="A493" s="1"/>
      <c r="B493" s="535"/>
      <c r="C493" s="18"/>
      <c r="D493" s="404"/>
      <c r="E493" s="18"/>
      <c r="F493" s="18"/>
      <c r="G493" s="18"/>
      <c r="H493" s="18"/>
      <c r="I493" s="18"/>
      <c r="J493" s="18"/>
      <c r="K493" s="18"/>
      <c r="L493" s="18"/>
      <c r="M493" s="18"/>
      <c r="N493" s="18"/>
      <c r="O493" s="536"/>
      <c r="P493" s="1"/>
      <c r="Q493" s="1"/>
      <c r="R493" s="1"/>
      <c r="S493" s="1"/>
      <c r="T493" s="942"/>
      <c r="U493" s="942"/>
      <c r="V493" s="942"/>
      <c r="W493" s="942"/>
      <c r="X493" s="942"/>
      <c r="Y493" s="942"/>
      <c r="Z493" s="942"/>
      <c r="AA493" s="942"/>
      <c r="AB493" s="942"/>
      <c r="AC493" s="942"/>
      <c r="AD493" s="942"/>
      <c r="AE493" s="942"/>
      <c r="AF493" s="942"/>
      <c r="AG493" s="942"/>
      <c r="AH493" s="942"/>
      <c r="AI493" s="942"/>
      <c r="AJ493" s="942"/>
      <c r="AK493" s="942"/>
      <c r="AL493" s="942"/>
      <c r="AM493" s="942"/>
      <c r="AN493" s="942"/>
      <c r="AO493" s="942"/>
      <c r="AP493" s="942"/>
      <c r="AQ493" s="942"/>
      <c r="AR493" s="942"/>
      <c r="AS493" s="942"/>
      <c r="AT493" s="942"/>
      <c r="AU493" s="942"/>
      <c r="AV493" s="942"/>
      <c r="AW493" s="942"/>
    </row>
    <row r="494" spans="1:49" ht="14" x14ac:dyDescent="0.15">
      <c r="A494" s="1"/>
      <c r="B494" s="535"/>
      <c r="C494" s="18"/>
      <c r="D494" s="404"/>
      <c r="E494" s="18"/>
      <c r="F494" s="18"/>
      <c r="G494" s="18"/>
      <c r="H494" s="18"/>
      <c r="I494" s="18"/>
      <c r="J494" s="18"/>
      <c r="K494" s="18"/>
      <c r="L494" s="18"/>
      <c r="M494" s="18"/>
      <c r="N494" s="18"/>
      <c r="O494" s="536"/>
      <c r="P494" s="1"/>
      <c r="Q494" s="1"/>
      <c r="R494" s="1"/>
      <c r="S494" s="1"/>
      <c r="T494" s="942"/>
      <c r="U494" s="942"/>
      <c r="V494" s="942"/>
      <c r="W494" s="942"/>
      <c r="X494" s="942"/>
      <c r="Y494" s="942"/>
      <c r="Z494" s="942"/>
      <c r="AA494" s="942"/>
      <c r="AB494" s="942"/>
      <c r="AC494" s="942"/>
      <c r="AD494" s="942"/>
      <c r="AE494" s="942"/>
      <c r="AF494" s="942"/>
      <c r="AG494" s="942"/>
      <c r="AH494" s="942"/>
      <c r="AI494" s="942"/>
      <c r="AJ494" s="942"/>
      <c r="AK494" s="942"/>
      <c r="AL494" s="942"/>
      <c r="AM494" s="942"/>
      <c r="AN494" s="942"/>
      <c r="AO494" s="942"/>
      <c r="AP494" s="942"/>
      <c r="AQ494" s="942"/>
      <c r="AR494" s="942"/>
      <c r="AS494" s="942"/>
      <c r="AT494" s="942"/>
      <c r="AU494" s="942"/>
      <c r="AV494" s="942"/>
      <c r="AW494" s="942"/>
    </row>
    <row r="495" spans="1:49" ht="16.5" customHeight="1" x14ac:dyDescent="0.15">
      <c r="A495" s="1"/>
      <c r="B495" s="535"/>
      <c r="C495" s="18"/>
      <c r="D495" s="404"/>
      <c r="E495" s="18"/>
      <c r="F495" s="18"/>
      <c r="G495" s="18"/>
      <c r="H495" s="18"/>
      <c r="I495" s="18"/>
      <c r="J495" s="18"/>
      <c r="K495" s="18"/>
      <c r="L495" s="18"/>
      <c r="M495" s="18"/>
      <c r="N495" s="18"/>
      <c r="O495" s="536"/>
      <c r="P495" s="1"/>
      <c r="Q495" s="1"/>
      <c r="R495" s="1"/>
      <c r="S495" s="1"/>
      <c r="T495" s="942"/>
      <c r="U495" s="942"/>
      <c r="V495" s="942"/>
      <c r="W495" s="942"/>
      <c r="X495" s="942"/>
      <c r="Y495" s="942"/>
      <c r="Z495" s="942"/>
      <c r="AA495" s="942"/>
      <c r="AB495" s="942"/>
      <c r="AC495" s="942"/>
      <c r="AD495" s="942"/>
      <c r="AE495" s="942"/>
      <c r="AF495" s="942"/>
      <c r="AG495" s="942"/>
      <c r="AH495" s="942"/>
      <c r="AI495" s="942"/>
      <c r="AJ495" s="942"/>
      <c r="AK495" s="942"/>
      <c r="AL495" s="942"/>
      <c r="AM495" s="942"/>
      <c r="AN495" s="942"/>
      <c r="AO495" s="942"/>
      <c r="AP495" s="942"/>
      <c r="AQ495" s="942"/>
      <c r="AR495" s="942"/>
      <c r="AS495" s="942"/>
      <c r="AT495" s="942"/>
      <c r="AU495" s="942"/>
      <c r="AV495" s="942"/>
      <c r="AW495" s="942"/>
    </row>
    <row r="496" spans="1:49" ht="18.75" customHeight="1" thickBot="1" x14ac:dyDescent="0.2">
      <c r="A496" s="1"/>
      <c r="B496" s="535"/>
      <c r="C496" s="18"/>
      <c r="D496" s="404"/>
      <c r="E496" s="18"/>
      <c r="F496" s="18"/>
      <c r="G496" s="18"/>
      <c r="H496" s="18"/>
      <c r="I496" s="18"/>
      <c r="J496" s="18"/>
      <c r="K496" s="18"/>
      <c r="L496" s="18"/>
      <c r="M496" s="18"/>
      <c r="N496" s="18"/>
      <c r="O496" s="536"/>
      <c r="P496" s="1"/>
      <c r="Q496" s="1"/>
      <c r="R496" s="1"/>
      <c r="S496" s="1"/>
      <c r="T496" s="942"/>
      <c r="U496" s="942"/>
      <c r="V496" s="942"/>
      <c r="W496" s="942"/>
      <c r="X496" s="942"/>
      <c r="Y496" s="942"/>
      <c r="Z496" s="942"/>
      <c r="AA496" s="942"/>
      <c r="AB496" s="942"/>
      <c r="AC496" s="942"/>
      <c r="AD496" s="942"/>
      <c r="AE496" s="942"/>
      <c r="AF496" s="942"/>
      <c r="AG496" s="942"/>
      <c r="AH496" s="942"/>
      <c r="AI496" s="942"/>
      <c r="AJ496" s="942"/>
      <c r="AK496" s="942"/>
      <c r="AL496" s="942"/>
      <c r="AM496" s="942"/>
      <c r="AN496" s="942"/>
      <c r="AO496" s="942"/>
      <c r="AP496" s="942"/>
      <c r="AQ496" s="942"/>
      <c r="AR496" s="942"/>
      <c r="AS496" s="942"/>
      <c r="AT496" s="942"/>
      <c r="AU496" s="942"/>
      <c r="AV496" s="942"/>
      <c r="AW496" s="942"/>
    </row>
    <row r="497" spans="1:49" ht="21" thickBot="1" x14ac:dyDescent="0.25">
      <c r="A497" s="1"/>
      <c r="B497" s="535"/>
      <c r="C497" s="19">
        <v>3</v>
      </c>
      <c r="D497" s="2376" t="s">
        <v>1756</v>
      </c>
      <c r="E497" s="2377"/>
      <c r="F497" s="2378"/>
      <c r="G497" s="18"/>
      <c r="H497" s="18"/>
      <c r="I497" s="18"/>
      <c r="J497" s="18"/>
      <c r="K497" s="18"/>
      <c r="L497" s="18"/>
      <c r="M497" s="18"/>
      <c r="N497" s="18"/>
      <c r="O497" s="536"/>
      <c r="P497" s="1"/>
      <c r="Q497" s="1"/>
      <c r="R497" s="1"/>
      <c r="S497" s="1"/>
      <c r="T497" s="942"/>
      <c r="U497" s="942"/>
      <c r="V497" s="942"/>
      <c r="W497" s="942"/>
      <c r="X497" s="942"/>
      <c r="Y497" s="942"/>
      <c r="Z497" s="942"/>
      <c r="AA497" s="942"/>
      <c r="AB497" s="942"/>
      <c r="AC497" s="942"/>
      <c r="AD497" s="942"/>
      <c r="AE497" s="942"/>
      <c r="AF497" s="942"/>
      <c r="AG497" s="942"/>
      <c r="AH497" s="942"/>
      <c r="AI497" s="942"/>
      <c r="AJ497" s="942"/>
      <c r="AK497" s="942"/>
      <c r="AL497" s="942"/>
      <c r="AM497" s="942"/>
      <c r="AN497" s="942"/>
      <c r="AO497" s="942"/>
      <c r="AP497" s="942"/>
      <c r="AQ497" s="942"/>
      <c r="AR497" s="942"/>
      <c r="AS497" s="942"/>
      <c r="AT497" s="942"/>
      <c r="AU497" s="942"/>
      <c r="AV497" s="942"/>
      <c r="AW497" s="942"/>
    </row>
    <row r="498" spans="1:49" ht="14" x14ac:dyDescent="0.15">
      <c r="A498" s="1"/>
      <c r="B498" s="535"/>
      <c r="C498" s="18"/>
      <c r="D498" s="404"/>
      <c r="E498" s="18"/>
      <c r="F498" s="18"/>
      <c r="G498" s="18"/>
      <c r="H498" s="18"/>
      <c r="I498" s="18"/>
      <c r="J498" s="18"/>
      <c r="K498" s="18"/>
      <c r="L498" s="18"/>
      <c r="M498" s="18"/>
      <c r="N498" s="18"/>
      <c r="O498" s="536"/>
      <c r="P498" s="1"/>
      <c r="Q498" s="1"/>
      <c r="R498" s="1"/>
      <c r="S498" s="1"/>
      <c r="T498" s="942"/>
      <c r="U498" s="942"/>
      <c r="V498" s="942"/>
      <c r="W498" s="942"/>
      <c r="X498" s="942"/>
      <c r="Y498" s="942"/>
      <c r="Z498" s="942"/>
      <c r="AA498" s="942"/>
      <c r="AB498" s="942"/>
      <c r="AC498" s="942"/>
      <c r="AD498" s="942"/>
      <c r="AE498" s="942"/>
      <c r="AF498" s="942"/>
      <c r="AG498" s="942"/>
      <c r="AH498" s="942"/>
      <c r="AI498" s="942"/>
      <c r="AJ498" s="942"/>
      <c r="AK498" s="942"/>
      <c r="AL498" s="942"/>
      <c r="AM498" s="942"/>
      <c r="AN498" s="942"/>
      <c r="AO498" s="942"/>
      <c r="AP498" s="942"/>
      <c r="AQ498" s="942"/>
      <c r="AR498" s="942"/>
      <c r="AS498" s="942"/>
      <c r="AT498" s="942"/>
      <c r="AU498" s="942"/>
      <c r="AV498" s="942"/>
      <c r="AW498" s="942"/>
    </row>
    <row r="499" spans="1:49" ht="14" x14ac:dyDescent="0.15">
      <c r="A499" s="1"/>
      <c r="B499" s="535"/>
      <c r="C499" s="18"/>
      <c r="D499" s="404"/>
      <c r="E499" s="18"/>
      <c r="F499" s="18"/>
      <c r="G499" s="18"/>
      <c r="H499" s="18"/>
      <c r="I499" s="18"/>
      <c r="J499" s="18"/>
      <c r="K499" s="18"/>
      <c r="L499" s="18"/>
      <c r="M499" s="18"/>
      <c r="N499" s="18"/>
      <c r="O499" s="536"/>
      <c r="P499" s="1"/>
      <c r="Q499" s="1"/>
      <c r="R499" s="1"/>
      <c r="S499" s="1"/>
      <c r="T499" s="942"/>
      <c r="U499" s="942"/>
      <c r="V499" s="942"/>
      <c r="W499" s="942"/>
      <c r="X499" s="942"/>
      <c r="Y499" s="942"/>
      <c r="Z499" s="942"/>
      <c r="AA499" s="942"/>
      <c r="AB499" s="942"/>
      <c r="AC499" s="942"/>
      <c r="AD499" s="942"/>
      <c r="AE499" s="942"/>
      <c r="AF499" s="942"/>
      <c r="AG499" s="942"/>
      <c r="AH499" s="942"/>
      <c r="AI499" s="942"/>
      <c r="AJ499" s="942"/>
      <c r="AK499" s="942"/>
      <c r="AL499" s="942"/>
      <c r="AM499" s="942"/>
      <c r="AN499" s="942"/>
      <c r="AO499" s="942"/>
      <c r="AP499" s="942"/>
      <c r="AQ499" s="942"/>
      <c r="AR499" s="942"/>
      <c r="AS499" s="942"/>
      <c r="AT499" s="942"/>
      <c r="AU499" s="942"/>
      <c r="AV499" s="942"/>
      <c r="AW499" s="942"/>
    </row>
    <row r="500" spans="1:49" ht="14" x14ac:dyDescent="0.15">
      <c r="A500" s="1"/>
      <c r="B500" s="535"/>
      <c r="C500" s="18"/>
      <c r="D500" s="404"/>
      <c r="E500" s="18"/>
      <c r="F500" s="18"/>
      <c r="G500" s="18"/>
      <c r="H500" s="18"/>
      <c r="I500" s="18"/>
      <c r="J500" s="18"/>
      <c r="K500" s="18"/>
      <c r="L500" s="18"/>
      <c r="M500" s="18"/>
      <c r="N500" s="18"/>
      <c r="O500" s="536"/>
      <c r="P500" s="1"/>
      <c r="Q500" s="1"/>
      <c r="R500" s="1"/>
      <c r="S500" s="1"/>
      <c r="T500" s="942"/>
      <c r="U500" s="942"/>
      <c r="V500" s="942"/>
      <c r="W500" s="942"/>
      <c r="X500" s="942"/>
      <c r="Y500" s="942"/>
      <c r="Z500" s="942"/>
      <c r="AA500" s="942"/>
      <c r="AB500" s="942"/>
      <c r="AC500" s="942"/>
      <c r="AD500" s="942"/>
      <c r="AE500" s="942"/>
      <c r="AF500" s="942"/>
      <c r="AG500" s="942"/>
      <c r="AH500" s="942"/>
      <c r="AI500" s="942"/>
      <c r="AJ500" s="942"/>
      <c r="AK500" s="942"/>
      <c r="AL500" s="942"/>
      <c r="AM500" s="942"/>
      <c r="AN500" s="942"/>
      <c r="AO500" s="942"/>
      <c r="AP500" s="942"/>
      <c r="AQ500" s="942"/>
      <c r="AR500" s="942"/>
      <c r="AS500" s="942"/>
      <c r="AT500" s="942"/>
      <c r="AU500" s="942"/>
      <c r="AV500" s="942"/>
      <c r="AW500" s="942"/>
    </row>
    <row r="501" spans="1:49" ht="14" x14ac:dyDescent="0.15">
      <c r="A501" s="1"/>
      <c r="B501" s="535"/>
      <c r="C501" s="18"/>
      <c r="D501" s="404"/>
      <c r="E501" s="18"/>
      <c r="F501" s="18"/>
      <c r="G501" s="18"/>
      <c r="H501" s="18"/>
      <c r="I501" s="18"/>
      <c r="J501" s="18"/>
      <c r="K501" s="18"/>
      <c r="L501" s="18"/>
      <c r="M501" s="18"/>
      <c r="N501" s="18"/>
      <c r="O501" s="536"/>
      <c r="P501" s="1"/>
      <c r="Q501" s="1"/>
      <c r="R501" s="1"/>
      <c r="S501" s="1"/>
      <c r="T501" s="942"/>
      <c r="U501" s="942"/>
      <c r="V501" s="942"/>
      <c r="W501" s="942"/>
      <c r="X501" s="942"/>
      <c r="Y501" s="942"/>
      <c r="Z501" s="942"/>
      <c r="AA501" s="942"/>
      <c r="AB501" s="942"/>
      <c r="AC501" s="942"/>
      <c r="AD501" s="942"/>
      <c r="AE501" s="942"/>
      <c r="AF501" s="942"/>
      <c r="AG501" s="942"/>
      <c r="AH501" s="942"/>
      <c r="AI501" s="942"/>
      <c r="AJ501" s="942"/>
      <c r="AK501" s="942"/>
      <c r="AL501" s="942"/>
      <c r="AM501" s="942"/>
      <c r="AN501" s="942"/>
      <c r="AO501" s="942"/>
      <c r="AP501" s="942"/>
      <c r="AQ501" s="942"/>
      <c r="AR501" s="942"/>
      <c r="AS501" s="942"/>
      <c r="AT501" s="942"/>
      <c r="AU501" s="942"/>
      <c r="AV501" s="942"/>
      <c r="AW501" s="942"/>
    </row>
    <row r="502" spans="1:49" ht="14" x14ac:dyDescent="0.15">
      <c r="A502" s="1"/>
      <c r="B502" s="535"/>
      <c r="C502" s="18"/>
      <c r="D502" s="404"/>
      <c r="E502" s="18"/>
      <c r="F502" s="18"/>
      <c r="G502" s="18"/>
      <c r="H502" s="18"/>
      <c r="I502" s="18"/>
      <c r="J502" s="18"/>
      <c r="K502" s="18"/>
      <c r="L502" s="18"/>
      <c r="M502" s="18"/>
      <c r="N502" s="18"/>
      <c r="O502" s="536"/>
      <c r="P502" s="1"/>
      <c r="Q502" s="1"/>
      <c r="R502" s="1"/>
      <c r="S502" s="1"/>
      <c r="T502" s="942"/>
      <c r="U502" s="942"/>
      <c r="V502" s="942"/>
      <c r="W502" s="942"/>
      <c r="X502" s="942"/>
      <c r="Y502" s="942"/>
      <c r="Z502" s="942"/>
      <c r="AA502" s="942"/>
      <c r="AB502" s="942"/>
      <c r="AC502" s="942"/>
      <c r="AD502" s="942"/>
      <c r="AE502" s="942"/>
      <c r="AF502" s="942"/>
      <c r="AG502" s="942"/>
      <c r="AH502" s="942"/>
      <c r="AI502" s="942"/>
      <c r="AJ502" s="942"/>
      <c r="AK502" s="942"/>
      <c r="AL502" s="942"/>
      <c r="AM502" s="942"/>
      <c r="AN502" s="942"/>
      <c r="AO502" s="942"/>
      <c r="AP502" s="942"/>
      <c r="AQ502" s="942"/>
      <c r="AR502" s="942"/>
      <c r="AS502" s="942"/>
      <c r="AT502" s="942"/>
      <c r="AU502" s="942"/>
      <c r="AV502" s="942"/>
      <c r="AW502" s="942"/>
    </row>
    <row r="503" spans="1:49" ht="14" x14ac:dyDescent="0.15">
      <c r="A503" s="1"/>
      <c r="B503" s="535"/>
      <c r="C503" s="18"/>
      <c r="D503" s="404"/>
      <c r="E503" s="18"/>
      <c r="F503" s="18"/>
      <c r="G503" s="18"/>
      <c r="H503" s="18"/>
      <c r="I503" s="18"/>
      <c r="J503" s="18"/>
      <c r="K503" s="18"/>
      <c r="L503" s="18"/>
      <c r="M503" s="18"/>
      <c r="N503" s="18"/>
      <c r="O503" s="536"/>
      <c r="P503" s="1"/>
      <c r="Q503" s="1"/>
      <c r="R503" s="1"/>
      <c r="S503" s="1"/>
      <c r="T503" s="942"/>
      <c r="U503" s="942"/>
      <c r="V503" s="942"/>
      <c r="W503" s="942"/>
      <c r="X503" s="942"/>
      <c r="Y503" s="942"/>
      <c r="Z503" s="942"/>
      <c r="AA503" s="942"/>
      <c r="AB503" s="942"/>
      <c r="AC503" s="942"/>
      <c r="AD503" s="942"/>
      <c r="AE503" s="942"/>
      <c r="AF503" s="942"/>
      <c r="AG503" s="942"/>
      <c r="AH503" s="942"/>
      <c r="AI503" s="942"/>
      <c r="AJ503" s="942"/>
      <c r="AK503" s="942"/>
      <c r="AL503" s="942"/>
      <c r="AM503" s="942"/>
      <c r="AN503" s="942"/>
      <c r="AO503" s="942"/>
      <c r="AP503" s="942"/>
      <c r="AQ503" s="942"/>
      <c r="AR503" s="942"/>
      <c r="AS503" s="942"/>
      <c r="AT503" s="942"/>
      <c r="AU503" s="942"/>
      <c r="AV503" s="942"/>
      <c r="AW503" s="942"/>
    </row>
    <row r="504" spans="1:49" ht="18" customHeight="1" x14ac:dyDescent="0.15">
      <c r="A504" s="1"/>
      <c r="B504" s="535"/>
      <c r="C504" s="18"/>
      <c r="D504" s="404"/>
      <c r="E504" s="18"/>
      <c r="F504" s="18"/>
      <c r="G504" s="18"/>
      <c r="H504" s="18"/>
      <c r="I504" s="18"/>
      <c r="J504" s="18"/>
      <c r="K504" s="18"/>
      <c r="L504" s="18"/>
      <c r="M504" s="18"/>
      <c r="N504" s="18"/>
      <c r="O504" s="536"/>
      <c r="P504" s="1"/>
      <c r="Q504" s="1"/>
      <c r="R504" s="1"/>
      <c r="S504" s="1"/>
      <c r="T504" s="942"/>
      <c r="U504" s="942"/>
      <c r="V504" s="942"/>
      <c r="W504" s="942"/>
      <c r="X504" s="942"/>
      <c r="Y504" s="942"/>
      <c r="Z504" s="942"/>
      <c r="AA504" s="942"/>
      <c r="AB504" s="942"/>
      <c r="AC504" s="942"/>
      <c r="AD504" s="942"/>
      <c r="AE504" s="942"/>
      <c r="AF504" s="942"/>
      <c r="AG504" s="942"/>
      <c r="AH504" s="942"/>
      <c r="AI504" s="942"/>
      <c r="AJ504" s="942"/>
      <c r="AK504" s="942"/>
      <c r="AL504" s="942"/>
      <c r="AM504" s="942"/>
      <c r="AN504" s="942"/>
      <c r="AO504" s="942"/>
      <c r="AP504" s="942"/>
      <c r="AQ504" s="942"/>
      <c r="AR504" s="942"/>
      <c r="AS504" s="942"/>
      <c r="AT504" s="942"/>
      <c r="AU504" s="942"/>
      <c r="AV504" s="942"/>
      <c r="AW504" s="942"/>
    </row>
    <row r="505" spans="1:49" ht="18" customHeight="1" thickBot="1" x14ac:dyDescent="0.2">
      <c r="A505" s="1"/>
      <c r="B505" s="535"/>
      <c r="C505" s="18"/>
      <c r="D505" s="404"/>
      <c r="E505" s="18"/>
      <c r="F505" s="18"/>
      <c r="G505" s="18"/>
      <c r="H505" s="18"/>
      <c r="I505" s="18"/>
      <c r="J505" s="18"/>
      <c r="K505" s="18"/>
      <c r="L505" s="18"/>
      <c r="M505" s="18"/>
      <c r="N505" s="18"/>
      <c r="O505" s="536"/>
      <c r="P505" s="1"/>
      <c r="Q505" s="1"/>
      <c r="R505" s="1"/>
      <c r="S505" s="1"/>
      <c r="T505" s="942"/>
      <c r="U505" s="942"/>
      <c r="V505" s="942"/>
      <c r="W505" s="942"/>
      <c r="X505" s="942"/>
      <c r="Y505" s="942"/>
      <c r="Z505" s="942"/>
      <c r="AA505" s="942"/>
      <c r="AB505" s="942"/>
      <c r="AC505" s="942"/>
      <c r="AD505" s="942"/>
      <c r="AE505" s="942"/>
      <c r="AF505" s="942"/>
      <c r="AG505" s="942"/>
      <c r="AH505" s="942"/>
      <c r="AI505" s="942"/>
      <c r="AJ505" s="942"/>
      <c r="AK505" s="942"/>
      <c r="AL505" s="942"/>
      <c r="AM505" s="942"/>
      <c r="AN505" s="942"/>
      <c r="AO505" s="942"/>
      <c r="AP505" s="942"/>
      <c r="AQ505" s="942"/>
      <c r="AR505" s="942"/>
      <c r="AS505" s="942"/>
      <c r="AT505" s="942"/>
      <c r="AU505" s="942"/>
      <c r="AV505" s="942"/>
      <c r="AW505" s="942"/>
    </row>
    <row r="506" spans="1:49" ht="21" thickBot="1" x14ac:dyDescent="0.25">
      <c r="A506" s="1"/>
      <c r="B506" s="535"/>
      <c r="C506" s="19">
        <v>4</v>
      </c>
      <c r="D506" s="2376" t="s">
        <v>1757</v>
      </c>
      <c r="E506" s="2377"/>
      <c r="F506" s="2378"/>
      <c r="G506" s="816" t="s">
        <v>1741</v>
      </c>
      <c r="H506" s="18"/>
      <c r="I506" s="18"/>
      <c r="J506" s="18"/>
      <c r="K506" s="18"/>
      <c r="L506" s="18"/>
      <c r="M506" s="18"/>
      <c r="N506" s="18"/>
      <c r="O506" s="536"/>
      <c r="P506" s="1"/>
      <c r="Q506" s="1"/>
      <c r="R506" s="1"/>
      <c r="S506" s="1"/>
      <c r="T506" s="942"/>
      <c r="U506" s="942"/>
      <c r="V506" s="942"/>
      <c r="W506" s="942"/>
      <c r="X506" s="942"/>
      <c r="Y506" s="942"/>
      <c r="Z506" s="942"/>
      <c r="AA506" s="942"/>
      <c r="AB506" s="942"/>
      <c r="AC506" s="942"/>
      <c r="AD506" s="942"/>
      <c r="AE506" s="942"/>
      <c r="AF506" s="942"/>
      <c r="AG506" s="942"/>
      <c r="AH506" s="942"/>
      <c r="AI506" s="942"/>
      <c r="AJ506" s="942"/>
      <c r="AK506" s="942"/>
      <c r="AL506" s="942"/>
      <c r="AM506" s="942"/>
      <c r="AN506" s="942"/>
      <c r="AO506" s="942"/>
      <c r="AP506" s="942"/>
      <c r="AQ506" s="942"/>
      <c r="AR506" s="942"/>
      <c r="AS506" s="942"/>
      <c r="AT506" s="942"/>
      <c r="AU506" s="942"/>
      <c r="AV506" s="942"/>
      <c r="AW506" s="942"/>
    </row>
    <row r="507" spans="1:49" ht="20" x14ac:dyDescent="0.15">
      <c r="A507" s="1"/>
      <c r="B507" s="535"/>
      <c r="C507" s="814"/>
      <c r="D507" s="815"/>
      <c r="E507" s="815"/>
      <c r="F507" s="815"/>
      <c r="G507" s="816"/>
      <c r="H507" s="18"/>
      <c r="I507" s="18"/>
      <c r="J507" s="18"/>
      <c r="K507" s="18"/>
      <c r="L507" s="18"/>
      <c r="M507" s="18"/>
      <c r="N507" s="18"/>
      <c r="O507" s="536"/>
      <c r="P507" s="1"/>
      <c r="Q507" s="1"/>
      <c r="R507" s="1"/>
      <c r="S507" s="1"/>
      <c r="T507" s="942"/>
      <c r="U507" s="942"/>
      <c r="V507" s="942"/>
      <c r="W507" s="942"/>
      <c r="X507" s="942"/>
      <c r="Y507" s="942"/>
      <c r="Z507" s="942"/>
      <c r="AA507" s="942"/>
      <c r="AB507" s="942"/>
      <c r="AC507" s="942"/>
      <c r="AD507" s="942"/>
      <c r="AE507" s="942"/>
      <c r="AF507" s="942"/>
      <c r="AG507" s="942"/>
      <c r="AH507" s="942"/>
      <c r="AI507" s="942"/>
      <c r="AJ507" s="942"/>
      <c r="AK507" s="942"/>
      <c r="AL507" s="942"/>
      <c r="AM507" s="942"/>
      <c r="AN507" s="942"/>
      <c r="AO507" s="942"/>
      <c r="AP507" s="942"/>
      <c r="AQ507" s="942"/>
      <c r="AR507" s="942"/>
      <c r="AS507" s="942"/>
      <c r="AT507" s="942"/>
      <c r="AU507" s="942"/>
      <c r="AV507" s="942"/>
      <c r="AW507" s="942"/>
    </row>
    <row r="508" spans="1:49" ht="20" x14ac:dyDescent="0.15">
      <c r="A508" s="1"/>
      <c r="B508" s="535"/>
      <c r="C508" s="814"/>
      <c r="D508" s="815"/>
      <c r="E508" s="815"/>
      <c r="F508" s="815"/>
      <c r="G508" s="816"/>
      <c r="H508" s="18"/>
      <c r="I508" s="18"/>
      <c r="J508" s="18"/>
      <c r="K508" s="18"/>
      <c r="L508" s="18"/>
      <c r="M508" s="18"/>
      <c r="N508" s="18"/>
      <c r="O508" s="536"/>
      <c r="P508" s="1"/>
      <c r="Q508" s="1"/>
      <c r="R508" s="1"/>
      <c r="S508" s="1"/>
      <c r="T508" s="942"/>
      <c r="U508" s="942"/>
      <c r="V508" s="942"/>
      <c r="W508" s="942"/>
      <c r="X508" s="942"/>
      <c r="Y508" s="942"/>
      <c r="Z508" s="942"/>
      <c r="AA508" s="942"/>
      <c r="AB508" s="942"/>
      <c r="AC508" s="942"/>
      <c r="AD508" s="942"/>
      <c r="AE508" s="942"/>
      <c r="AF508" s="942"/>
      <c r="AG508" s="942"/>
      <c r="AH508" s="942"/>
      <c r="AI508" s="942"/>
      <c r="AJ508" s="942"/>
      <c r="AK508" s="942"/>
      <c r="AL508" s="942"/>
      <c r="AM508" s="942"/>
      <c r="AN508" s="942"/>
      <c r="AO508" s="942"/>
      <c r="AP508" s="942"/>
      <c r="AQ508" s="942"/>
      <c r="AR508" s="942"/>
      <c r="AS508" s="942"/>
      <c r="AT508" s="942"/>
      <c r="AU508" s="942"/>
      <c r="AV508" s="942"/>
      <c r="AW508" s="942"/>
    </row>
    <row r="509" spans="1:49" ht="18" customHeight="1" x14ac:dyDescent="0.15">
      <c r="A509" s="1"/>
      <c r="B509" s="535"/>
      <c r="C509" s="814"/>
      <c r="D509" s="815"/>
      <c r="E509" s="815"/>
      <c r="F509" s="815"/>
      <c r="G509" s="816"/>
      <c r="H509" s="18"/>
      <c r="I509" s="18"/>
      <c r="J509" s="18"/>
      <c r="K509" s="18"/>
      <c r="L509" s="18"/>
      <c r="M509" s="18"/>
      <c r="N509" s="18"/>
      <c r="O509" s="536"/>
      <c r="P509" s="1"/>
      <c r="Q509" s="1"/>
      <c r="R509" s="1"/>
      <c r="S509" s="1"/>
      <c r="T509" s="942"/>
      <c r="U509" s="942"/>
      <c r="V509" s="942"/>
      <c r="W509" s="942"/>
      <c r="X509" s="942"/>
      <c r="Y509" s="942"/>
      <c r="Z509" s="942"/>
      <c r="AA509" s="942"/>
      <c r="AB509" s="942"/>
      <c r="AC509" s="942"/>
      <c r="AD509" s="942"/>
      <c r="AE509" s="942"/>
      <c r="AF509" s="942"/>
      <c r="AG509" s="942"/>
      <c r="AH509" s="942"/>
      <c r="AI509" s="942"/>
      <c r="AJ509" s="942"/>
      <c r="AK509" s="942"/>
      <c r="AL509" s="942"/>
      <c r="AM509" s="942"/>
      <c r="AN509" s="942"/>
      <c r="AO509" s="942"/>
      <c r="AP509" s="942"/>
      <c r="AQ509" s="942"/>
      <c r="AR509" s="942"/>
      <c r="AS509" s="942"/>
      <c r="AT509" s="942"/>
      <c r="AU509" s="942"/>
      <c r="AV509" s="942"/>
      <c r="AW509" s="942"/>
    </row>
    <row r="510" spans="1:49" ht="18" customHeight="1" thickBot="1" x14ac:dyDescent="0.2">
      <c r="A510" s="1"/>
      <c r="B510" s="535"/>
      <c r="C510" s="814"/>
      <c r="D510" s="815"/>
      <c r="E510" s="815"/>
      <c r="F510" s="815"/>
      <c r="G510" s="816"/>
      <c r="H510" s="18"/>
      <c r="I510" s="18"/>
      <c r="J510" s="18"/>
      <c r="K510" s="18"/>
      <c r="L510" s="18"/>
      <c r="M510" s="18"/>
      <c r="N510" s="18"/>
      <c r="O510" s="536"/>
      <c r="P510" s="1"/>
      <c r="Q510" s="1"/>
      <c r="R510" s="1"/>
      <c r="S510" s="1"/>
      <c r="T510" s="942"/>
      <c r="U510" s="942"/>
      <c r="V510" s="942"/>
      <c r="W510" s="942"/>
      <c r="X510" s="942"/>
      <c r="Y510" s="942"/>
      <c r="Z510" s="942"/>
      <c r="AA510" s="942"/>
      <c r="AB510" s="942"/>
      <c r="AC510" s="942"/>
      <c r="AD510" s="942"/>
      <c r="AE510" s="942"/>
      <c r="AF510" s="942"/>
      <c r="AG510" s="942"/>
      <c r="AH510" s="942"/>
      <c r="AI510" s="942"/>
      <c r="AJ510" s="942"/>
      <c r="AK510" s="942"/>
      <c r="AL510" s="942"/>
      <c r="AM510" s="942"/>
      <c r="AN510" s="942"/>
      <c r="AO510" s="942"/>
      <c r="AP510" s="942"/>
      <c r="AQ510" s="942"/>
      <c r="AR510" s="942"/>
      <c r="AS510" s="942"/>
      <c r="AT510" s="942"/>
      <c r="AU510" s="942"/>
      <c r="AV510" s="942"/>
      <c r="AW510" s="942"/>
    </row>
    <row r="511" spans="1:49" ht="21" thickBot="1" x14ac:dyDescent="0.25">
      <c r="A511" s="1"/>
      <c r="B511" s="535"/>
      <c r="C511" s="19">
        <v>5</v>
      </c>
      <c r="D511" s="2376" t="s">
        <v>1730</v>
      </c>
      <c r="E511" s="2377"/>
      <c r="F511" s="2378"/>
      <c r="G511" s="816"/>
      <c r="H511" s="18"/>
      <c r="I511" s="18"/>
      <c r="J511" s="18"/>
      <c r="K511" s="18"/>
      <c r="L511" s="18"/>
      <c r="M511" s="18"/>
      <c r="N511" s="18"/>
      <c r="O511" s="536"/>
      <c r="P511" s="1"/>
      <c r="Q511" s="1"/>
      <c r="R511" s="1"/>
      <c r="S511" s="1"/>
      <c r="T511" s="942"/>
      <c r="U511" s="942"/>
      <c r="V511" s="942"/>
      <c r="W511" s="942"/>
      <c r="X511" s="942"/>
      <c r="Y511" s="942"/>
      <c r="Z511" s="942"/>
      <c r="AA511" s="942"/>
      <c r="AB511" s="942"/>
      <c r="AC511" s="942"/>
      <c r="AD511" s="942"/>
      <c r="AE511" s="942"/>
      <c r="AF511" s="942"/>
      <c r="AG511" s="942"/>
      <c r="AH511" s="942"/>
      <c r="AI511" s="942"/>
      <c r="AJ511" s="942"/>
      <c r="AK511" s="942"/>
      <c r="AL511" s="942"/>
      <c r="AM511" s="942"/>
      <c r="AN511" s="942"/>
      <c r="AO511" s="942"/>
      <c r="AP511" s="942"/>
      <c r="AQ511" s="942"/>
      <c r="AR511" s="942"/>
      <c r="AS511" s="942"/>
      <c r="AT511" s="942"/>
      <c r="AU511" s="942"/>
      <c r="AV511" s="942"/>
      <c r="AW511" s="942"/>
    </row>
    <row r="512" spans="1:49" ht="20" x14ac:dyDescent="0.15">
      <c r="A512" s="1"/>
      <c r="B512" s="535"/>
      <c r="C512" s="814"/>
      <c r="D512" s="815"/>
      <c r="E512" s="815"/>
      <c r="F512" s="815"/>
      <c r="G512" s="816"/>
      <c r="H512" s="18"/>
      <c r="I512" s="18"/>
      <c r="J512" s="18"/>
      <c r="K512" s="18"/>
      <c r="L512" s="18"/>
      <c r="M512" s="18"/>
      <c r="N512" s="18"/>
      <c r="O512" s="536"/>
      <c r="P512" s="1"/>
      <c r="Q512" s="1"/>
      <c r="R512" s="1"/>
      <c r="S512" s="1"/>
      <c r="T512" s="942"/>
      <c r="U512" s="942"/>
      <c r="V512" s="942"/>
      <c r="W512" s="942"/>
      <c r="X512" s="942"/>
      <c r="Y512" s="942"/>
      <c r="Z512" s="942"/>
      <c r="AA512" s="942"/>
      <c r="AB512" s="942"/>
      <c r="AC512" s="942"/>
      <c r="AD512" s="942"/>
      <c r="AE512" s="942"/>
      <c r="AF512" s="942"/>
      <c r="AG512" s="942"/>
      <c r="AH512" s="942"/>
      <c r="AI512" s="942"/>
      <c r="AJ512" s="942"/>
      <c r="AK512" s="942"/>
      <c r="AL512" s="942"/>
      <c r="AM512" s="942"/>
      <c r="AN512" s="942"/>
      <c r="AO512" s="942"/>
      <c r="AP512" s="942"/>
      <c r="AQ512" s="942"/>
      <c r="AR512" s="942"/>
      <c r="AS512" s="942"/>
      <c r="AT512" s="942"/>
      <c r="AU512" s="942"/>
      <c r="AV512" s="942"/>
      <c r="AW512" s="942"/>
    </row>
    <row r="513" spans="1:49" ht="20" x14ac:dyDescent="0.15">
      <c r="A513" s="1"/>
      <c r="B513" s="535"/>
      <c r="C513" s="814"/>
      <c r="D513" s="815"/>
      <c r="E513" s="815"/>
      <c r="F513" s="815"/>
      <c r="G513" s="816"/>
      <c r="H513" s="18"/>
      <c r="I513" s="18"/>
      <c r="J513" s="18"/>
      <c r="K513" s="18"/>
      <c r="L513" s="18"/>
      <c r="M513" s="18"/>
      <c r="N513" s="18"/>
      <c r="O513" s="536"/>
      <c r="P513" s="1"/>
      <c r="Q513" s="1"/>
      <c r="R513" s="1"/>
      <c r="S513" s="1"/>
      <c r="T513" s="942"/>
      <c r="U513" s="942"/>
      <c r="V513" s="942"/>
      <c r="W513" s="942"/>
      <c r="X513" s="942"/>
      <c r="Y513" s="942"/>
      <c r="Z513" s="942"/>
      <c r="AA513" s="942"/>
      <c r="AB513" s="942"/>
      <c r="AC513" s="942"/>
      <c r="AD513" s="942"/>
      <c r="AE513" s="942"/>
      <c r="AF513" s="942"/>
      <c r="AG513" s="942"/>
      <c r="AH513" s="942"/>
      <c r="AI513" s="942"/>
      <c r="AJ513" s="942"/>
      <c r="AK513" s="942"/>
      <c r="AL513" s="942"/>
      <c r="AM513" s="942"/>
      <c r="AN513" s="942"/>
      <c r="AO513" s="942"/>
      <c r="AP513" s="942"/>
      <c r="AQ513" s="942"/>
      <c r="AR513" s="942"/>
      <c r="AS513" s="942"/>
      <c r="AT513" s="942"/>
      <c r="AU513" s="942"/>
      <c r="AV513" s="942"/>
      <c r="AW513" s="942"/>
    </row>
    <row r="514" spans="1:49" ht="20" x14ac:dyDescent="0.15">
      <c r="A514" s="1"/>
      <c r="B514" s="535"/>
      <c r="C514" s="814"/>
      <c r="D514" s="815"/>
      <c r="E514" s="815"/>
      <c r="F514" s="815"/>
      <c r="G514" s="816"/>
      <c r="H514" s="18"/>
      <c r="I514" s="18"/>
      <c r="J514" s="18"/>
      <c r="K514" s="18"/>
      <c r="L514" s="18"/>
      <c r="M514" s="18"/>
      <c r="N514" s="18"/>
      <c r="O514" s="536"/>
      <c r="P514" s="1"/>
      <c r="Q514" s="1"/>
      <c r="R514" s="1"/>
      <c r="S514" s="1"/>
      <c r="T514" s="942"/>
      <c r="U514" s="942"/>
      <c r="V514" s="942"/>
      <c r="W514" s="942"/>
      <c r="X514" s="942"/>
      <c r="Y514" s="942"/>
      <c r="Z514" s="942"/>
      <c r="AA514" s="942"/>
      <c r="AB514" s="942"/>
      <c r="AC514" s="942"/>
      <c r="AD514" s="942"/>
      <c r="AE514" s="942"/>
      <c r="AF514" s="942"/>
      <c r="AG514" s="942"/>
      <c r="AH514" s="942"/>
      <c r="AI514" s="942"/>
      <c r="AJ514" s="942"/>
      <c r="AK514" s="942"/>
      <c r="AL514" s="942"/>
      <c r="AM514" s="942"/>
      <c r="AN514" s="942"/>
      <c r="AO514" s="942"/>
      <c r="AP514" s="942"/>
      <c r="AQ514" s="942"/>
      <c r="AR514" s="942"/>
      <c r="AS514" s="942"/>
      <c r="AT514" s="942"/>
      <c r="AU514" s="942"/>
      <c r="AV514" s="942"/>
      <c r="AW514" s="942"/>
    </row>
    <row r="515" spans="1:49" ht="20" x14ac:dyDescent="0.15">
      <c r="A515" s="1"/>
      <c r="B515" s="535"/>
      <c r="C515" s="814"/>
      <c r="D515" s="815"/>
      <c r="E515" s="815"/>
      <c r="F515" s="815"/>
      <c r="G515" s="816"/>
      <c r="H515" s="18"/>
      <c r="I515" s="18"/>
      <c r="J515" s="18"/>
      <c r="K515" s="18"/>
      <c r="L515" s="18"/>
      <c r="M515" s="18"/>
      <c r="N515" s="18"/>
      <c r="O515" s="536"/>
      <c r="P515" s="1"/>
      <c r="Q515" s="1"/>
      <c r="R515" s="1"/>
      <c r="S515" s="1"/>
      <c r="T515" s="942"/>
      <c r="U515" s="942"/>
      <c r="V515" s="942"/>
      <c r="W515" s="942"/>
      <c r="X515" s="942"/>
      <c r="Y515" s="942"/>
      <c r="Z515" s="942"/>
      <c r="AA515" s="942"/>
      <c r="AB515" s="942"/>
      <c r="AC515" s="942"/>
      <c r="AD515" s="942"/>
      <c r="AE515" s="942"/>
      <c r="AF515" s="942"/>
      <c r="AG515" s="942"/>
      <c r="AH515" s="942"/>
      <c r="AI515" s="942"/>
      <c r="AJ515" s="942"/>
      <c r="AK515" s="942"/>
      <c r="AL515" s="942"/>
      <c r="AM515" s="942"/>
      <c r="AN515" s="942"/>
      <c r="AO515" s="942"/>
      <c r="AP515" s="942"/>
      <c r="AQ515" s="942"/>
      <c r="AR515" s="942"/>
      <c r="AS515" s="942"/>
      <c r="AT515" s="942"/>
      <c r="AU515" s="942"/>
      <c r="AV515" s="942"/>
      <c r="AW515" s="942"/>
    </row>
    <row r="516" spans="1:49" ht="20" x14ac:dyDescent="0.15">
      <c r="A516" s="1"/>
      <c r="B516" s="535"/>
      <c r="C516" s="814"/>
      <c r="D516" s="815"/>
      <c r="E516" s="815"/>
      <c r="F516" s="815"/>
      <c r="G516" s="816"/>
      <c r="H516" s="18"/>
      <c r="I516" s="18"/>
      <c r="J516" s="18"/>
      <c r="K516" s="18"/>
      <c r="L516" s="18"/>
      <c r="M516" s="18"/>
      <c r="N516" s="18"/>
      <c r="O516" s="536"/>
      <c r="P516" s="1"/>
      <c r="Q516" s="1"/>
      <c r="R516" s="1"/>
      <c r="S516" s="1"/>
      <c r="T516" s="942"/>
      <c r="U516" s="942"/>
      <c r="V516" s="942"/>
      <c r="W516" s="942"/>
      <c r="X516" s="942"/>
      <c r="Y516" s="942"/>
      <c r="Z516" s="942"/>
      <c r="AA516" s="942"/>
      <c r="AB516" s="942"/>
      <c r="AC516" s="942"/>
      <c r="AD516" s="942"/>
      <c r="AE516" s="942"/>
      <c r="AF516" s="942"/>
      <c r="AG516" s="942"/>
      <c r="AH516" s="942"/>
      <c r="AI516" s="942"/>
      <c r="AJ516" s="942"/>
      <c r="AK516" s="942"/>
      <c r="AL516" s="942"/>
      <c r="AM516" s="942"/>
      <c r="AN516" s="942"/>
      <c r="AO516" s="942"/>
      <c r="AP516" s="942"/>
      <c r="AQ516" s="942"/>
      <c r="AR516" s="942"/>
      <c r="AS516" s="942"/>
      <c r="AT516" s="942"/>
      <c r="AU516" s="942"/>
      <c r="AV516" s="942"/>
      <c r="AW516" s="942"/>
    </row>
    <row r="517" spans="1:49" ht="58.5" customHeight="1" x14ac:dyDescent="0.15">
      <c r="A517" s="1"/>
      <c r="B517" s="535"/>
      <c r="C517" s="814"/>
      <c r="D517" s="815"/>
      <c r="E517" s="815"/>
      <c r="F517" s="815"/>
      <c r="G517" s="816"/>
      <c r="H517" s="18"/>
      <c r="I517" s="18"/>
      <c r="J517" s="18"/>
      <c r="K517" s="18"/>
      <c r="L517" s="18"/>
      <c r="M517" s="18"/>
      <c r="N517" s="18"/>
      <c r="O517" s="536"/>
      <c r="P517" s="1"/>
      <c r="Q517" s="1"/>
      <c r="R517" s="1"/>
      <c r="S517" s="1"/>
      <c r="T517" s="942"/>
      <c r="U517" s="942"/>
      <c r="V517" s="942"/>
      <c r="W517" s="942"/>
      <c r="X517" s="942"/>
      <c r="Y517" s="942"/>
      <c r="Z517" s="942"/>
      <c r="AA517" s="942"/>
      <c r="AB517" s="942"/>
      <c r="AC517" s="942"/>
      <c r="AD517" s="942"/>
      <c r="AE517" s="942"/>
      <c r="AF517" s="942"/>
      <c r="AG517" s="942"/>
      <c r="AH517" s="942"/>
      <c r="AI517" s="942"/>
      <c r="AJ517" s="942"/>
      <c r="AK517" s="942"/>
      <c r="AL517" s="942"/>
      <c r="AM517" s="942"/>
      <c r="AN517" s="942"/>
      <c r="AO517" s="942"/>
      <c r="AP517" s="942"/>
      <c r="AQ517" s="942"/>
      <c r="AR517" s="942"/>
      <c r="AS517" s="942"/>
      <c r="AT517" s="942"/>
      <c r="AU517" s="942"/>
      <c r="AV517" s="942"/>
      <c r="AW517" s="942"/>
    </row>
    <row r="518" spans="1:49" ht="18" customHeight="1" thickBot="1" x14ac:dyDescent="0.2">
      <c r="A518" s="1"/>
      <c r="B518" s="537"/>
      <c r="C518" s="864"/>
      <c r="D518" s="865"/>
      <c r="E518" s="865"/>
      <c r="F518" s="865"/>
      <c r="G518" s="866"/>
      <c r="H518" s="538"/>
      <c r="I518" s="538"/>
      <c r="J518" s="538"/>
      <c r="K518" s="538"/>
      <c r="L518" s="538"/>
      <c r="M518" s="538"/>
      <c r="N518" s="538"/>
      <c r="O518" s="539"/>
      <c r="P518" s="1"/>
      <c r="Q518" s="1"/>
      <c r="R518" s="1"/>
      <c r="S518" s="1"/>
      <c r="T518" s="942"/>
      <c r="U518" s="942"/>
      <c r="V518" s="942"/>
      <c r="W518" s="942"/>
      <c r="X518" s="942"/>
      <c r="Y518" s="942"/>
      <c r="Z518" s="942"/>
      <c r="AA518" s="942"/>
      <c r="AB518" s="942"/>
      <c r="AC518" s="942"/>
      <c r="AD518" s="942"/>
      <c r="AE518" s="942"/>
      <c r="AF518" s="942"/>
      <c r="AG518" s="942"/>
      <c r="AH518" s="942"/>
      <c r="AI518" s="942"/>
      <c r="AJ518" s="942"/>
      <c r="AK518" s="942"/>
      <c r="AL518" s="942"/>
      <c r="AM518" s="942"/>
      <c r="AN518" s="942"/>
      <c r="AO518" s="942"/>
      <c r="AP518" s="942"/>
      <c r="AQ518" s="942"/>
      <c r="AR518" s="942"/>
      <c r="AS518" s="942"/>
      <c r="AT518" s="942"/>
      <c r="AU518" s="942"/>
      <c r="AV518" s="942"/>
      <c r="AW518" s="942"/>
    </row>
    <row r="519" spans="1:49" ht="16" x14ac:dyDescent="0.2">
      <c r="A519" s="1"/>
      <c r="B519" s="1"/>
      <c r="C519" s="1"/>
      <c r="D519" s="292"/>
      <c r="E519" s="1"/>
      <c r="F519" s="1"/>
      <c r="G519" s="1"/>
      <c r="H519" s="1"/>
      <c r="I519" s="1"/>
      <c r="J519" s="1"/>
      <c r="K519" s="1"/>
      <c r="L519" s="2401" t="s">
        <v>1538</v>
      </c>
      <c r="M519" s="2401"/>
      <c r="N519" s="1"/>
      <c r="O519" s="1"/>
      <c r="P519" s="1"/>
      <c r="Q519" s="1"/>
      <c r="R519" s="1"/>
      <c r="S519" s="1"/>
      <c r="T519" s="942"/>
      <c r="U519" s="942"/>
      <c r="V519" s="942"/>
      <c r="W519" s="942"/>
      <c r="X519" s="942"/>
      <c r="Y519" s="942"/>
      <c r="Z519" s="942"/>
      <c r="AA519" s="942"/>
      <c r="AB519" s="942"/>
      <c r="AC519" s="942"/>
      <c r="AD519" s="942"/>
      <c r="AE519" s="942"/>
      <c r="AF519" s="942"/>
      <c r="AG519" s="942"/>
      <c r="AH519" s="942"/>
      <c r="AI519" s="942"/>
      <c r="AJ519" s="942"/>
      <c r="AK519" s="942"/>
      <c r="AL519" s="942"/>
      <c r="AM519" s="942"/>
      <c r="AN519" s="942"/>
      <c r="AO519" s="942"/>
      <c r="AP519" s="942"/>
      <c r="AQ519" s="942"/>
      <c r="AR519" s="942"/>
      <c r="AS519" s="942"/>
      <c r="AT519" s="942"/>
      <c r="AU519" s="942"/>
      <c r="AV519" s="942"/>
      <c r="AW519" s="942"/>
    </row>
    <row r="520" spans="1:49" ht="14" x14ac:dyDescent="0.15">
      <c r="A520" s="1"/>
      <c r="B520" s="1"/>
      <c r="C520" s="1"/>
      <c r="D520" s="292"/>
      <c r="E520" s="1"/>
      <c r="F520" s="1"/>
      <c r="G520" s="1"/>
      <c r="H520" s="1"/>
      <c r="I520" s="1"/>
      <c r="J520" s="1"/>
      <c r="K520" s="1"/>
      <c r="L520" s="1"/>
      <c r="M520" s="1"/>
      <c r="N520" s="1"/>
      <c r="O520" s="1"/>
      <c r="P520" s="1"/>
      <c r="Q520" s="1"/>
      <c r="R520" s="1"/>
      <c r="S520" s="1"/>
      <c r="T520" s="942"/>
      <c r="U520" s="942"/>
      <c r="V520" s="942"/>
      <c r="W520" s="942"/>
      <c r="X520" s="942"/>
      <c r="Y520" s="942"/>
      <c r="Z520" s="942"/>
      <c r="AA520" s="942"/>
      <c r="AB520" s="942"/>
      <c r="AC520" s="942"/>
      <c r="AD520" s="942"/>
      <c r="AE520" s="942"/>
      <c r="AF520" s="942"/>
      <c r="AG520" s="942"/>
      <c r="AH520" s="942"/>
      <c r="AI520" s="942"/>
      <c r="AJ520" s="942"/>
      <c r="AK520" s="942"/>
      <c r="AL520" s="942"/>
      <c r="AM520" s="942"/>
      <c r="AN520" s="942"/>
      <c r="AO520" s="942"/>
      <c r="AP520" s="942"/>
      <c r="AQ520" s="942"/>
      <c r="AR520" s="942"/>
      <c r="AS520" s="942"/>
      <c r="AT520" s="942"/>
      <c r="AU520" s="942"/>
      <c r="AV520" s="942"/>
      <c r="AW520" s="942"/>
    </row>
    <row r="521" spans="1:49" x14ac:dyDescent="0.15">
      <c r="A521" s="942"/>
      <c r="B521" s="942"/>
      <c r="C521" s="942"/>
      <c r="D521" s="942"/>
      <c r="E521" s="942"/>
      <c r="F521" s="942"/>
      <c r="G521" s="942"/>
      <c r="H521" s="942"/>
      <c r="I521" s="942"/>
      <c r="J521" s="942"/>
      <c r="K521" s="942"/>
      <c r="L521" s="942"/>
      <c r="M521" s="942"/>
      <c r="N521" s="942"/>
      <c r="O521" s="942"/>
      <c r="P521" s="942"/>
      <c r="Q521" s="942"/>
      <c r="R521" s="942"/>
      <c r="S521" s="942"/>
      <c r="T521" s="942"/>
      <c r="U521" s="942"/>
      <c r="V521" s="942"/>
      <c r="W521" s="942"/>
      <c r="X521" s="942"/>
      <c r="Y521" s="942"/>
      <c r="Z521" s="942"/>
      <c r="AA521" s="942"/>
      <c r="AB521" s="942"/>
      <c r="AC521" s="942"/>
      <c r="AD521" s="942"/>
      <c r="AE521" s="942"/>
      <c r="AF521" s="942"/>
      <c r="AG521" s="942"/>
      <c r="AH521" s="942"/>
      <c r="AI521" s="942"/>
      <c r="AJ521" s="942"/>
      <c r="AK521" s="942"/>
      <c r="AL521" s="942"/>
      <c r="AM521" s="942"/>
      <c r="AN521" s="942"/>
      <c r="AO521" s="942"/>
      <c r="AP521" s="942"/>
      <c r="AQ521" s="942"/>
      <c r="AR521" s="942"/>
      <c r="AS521" s="942"/>
      <c r="AT521" s="942"/>
      <c r="AU521" s="942"/>
      <c r="AV521" s="942"/>
      <c r="AW521" s="942"/>
    </row>
    <row r="522" spans="1:49" x14ac:dyDescent="0.15">
      <c r="A522" s="942"/>
      <c r="B522" s="942"/>
      <c r="C522" s="942"/>
      <c r="D522" s="942"/>
      <c r="E522" s="942"/>
      <c r="F522" s="942"/>
      <c r="G522" s="942"/>
      <c r="H522" s="942"/>
      <c r="I522" s="942"/>
      <c r="J522" s="942"/>
      <c r="K522" s="942"/>
      <c r="L522" s="942"/>
      <c r="M522" s="942"/>
      <c r="N522" s="942"/>
      <c r="O522" s="942"/>
      <c r="P522" s="942"/>
      <c r="Q522" s="942"/>
      <c r="R522" s="942"/>
      <c r="S522" s="942"/>
      <c r="T522" s="942"/>
      <c r="U522" s="942"/>
      <c r="V522" s="942"/>
      <c r="W522" s="942"/>
      <c r="X522" s="942"/>
      <c r="Y522" s="942"/>
      <c r="Z522" s="942"/>
      <c r="AA522" s="942"/>
      <c r="AB522" s="942"/>
      <c r="AC522" s="942"/>
      <c r="AD522" s="942"/>
      <c r="AE522" s="942"/>
      <c r="AF522" s="942"/>
      <c r="AG522" s="942"/>
      <c r="AH522" s="942"/>
      <c r="AI522" s="942"/>
      <c r="AJ522" s="942"/>
      <c r="AK522" s="942"/>
      <c r="AL522" s="942"/>
      <c r="AM522" s="942"/>
      <c r="AN522" s="942"/>
      <c r="AO522" s="942"/>
      <c r="AP522" s="942"/>
      <c r="AQ522" s="942"/>
      <c r="AR522" s="942"/>
      <c r="AS522" s="942"/>
      <c r="AT522" s="942"/>
      <c r="AU522" s="942"/>
      <c r="AV522" s="942"/>
      <c r="AW522" s="942"/>
    </row>
    <row r="523" spans="1:49" x14ac:dyDescent="0.15">
      <c r="A523" s="942"/>
      <c r="B523" s="942"/>
      <c r="C523" s="942"/>
      <c r="D523" s="942"/>
      <c r="E523" s="942"/>
      <c r="F523" s="942"/>
      <c r="G523" s="942"/>
      <c r="H523" s="942"/>
      <c r="I523" s="942"/>
      <c r="J523" s="942"/>
      <c r="K523" s="942"/>
      <c r="L523" s="942"/>
      <c r="M523" s="942"/>
      <c r="N523" s="942"/>
      <c r="O523" s="942"/>
      <c r="P523" s="942"/>
      <c r="Q523" s="942"/>
      <c r="R523" s="942"/>
      <c r="S523" s="942"/>
      <c r="T523" s="942"/>
      <c r="U523" s="942"/>
      <c r="V523" s="942"/>
      <c r="W523" s="942"/>
      <c r="X523" s="942"/>
      <c r="Y523" s="942"/>
      <c r="Z523" s="942"/>
      <c r="AA523" s="942"/>
      <c r="AB523" s="942"/>
      <c r="AC523" s="942"/>
      <c r="AD523" s="942"/>
      <c r="AE523" s="942"/>
      <c r="AF523" s="942"/>
      <c r="AG523" s="942"/>
      <c r="AH523" s="942"/>
      <c r="AI523" s="942"/>
      <c r="AJ523" s="942"/>
      <c r="AK523" s="942"/>
      <c r="AL523" s="942"/>
      <c r="AM523" s="942"/>
      <c r="AN523" s="942"/>
      <c r="AO523" s="942"/>
      <c r="AP523" s="942"/>
      <c r="AQ523" s="942"/>
      <c r="AR523" s="942"/>
      <c r="AS523" s="942"/>
      <c r="AT523" s="942"/>
      <c r="AU523" s="942"/>
      <c r="AV523" s="942"/>
      <c r="AW523" s="942"/>
    </row>
    <row r="524" spans="1:49" x14ac:dyDescent="0.15">
      <c r="A524" s="942"/>
      <c r="B524" s="942"/>
      <c r="C524" s="942"/>
      <c r="D524" s="942"/>
      <c r="E524" s="942"/>
      <c r="F524" s="942"/>
      <c r="G524" s="942"/>
      <c r="H524" s="942"/>
      <c r="I524" s="942"/>
      <c r="J524" s="942"/>
      <c r="K524" s="942"/>
      <c r="L524" s="942"/>
      <c r="M524" s="942"/>
      <c r="N524" s="942"/>
      <c r="O524" s="942"/>
      <c r="P524" s="942"/>
      <c r="Q524" s="942"/>
      <c r="R524" s="942"/>
      <c r="S524" s="942"/>
      <c r="T524" s="942"/>
      <c r="U524" s="942"/>
      <c r="V524" s="942"/>
      <c r="W524" s="942"/>
      <c r="X524" s="942"/>
      <c r="Y524" s="942"/>
      <c r="Z524" s="942"/>
      <c r="AA524" s="942"/>
      <c r="AB524" s="942"/>
      <c r="AC524" s="942"/>
      <c r="AD524" s="942"/>
      <c r="AE524" s="942"/>
      <c r="AF524" s="942"/>
      <c r="AG524" s="942"/>
      <c r="AH524" s="942"/>
      <c r="AI524" s="942"/>
      <c r="AJ524" s="942"/>
      <c r="AK524" s="942"/>
      <c r="AL524" s="942"/>
      <c r="AM524" s="942"/>
      <c r="AN524" s="942"/>
      <c r="AO524" s="942"/>
      <c r="AP524" s="942"/>
      <c r="AQ524" s="942"/>
      <c r="AR524" s="942"/>
      <c r="AS524" s="942"/>
      <c r="AT524" s="942"/>
      <c r="AU524" s="942"/>
      <c r="AV524" s="942"/>
      <c r="AW524" s="942"/>
    </row>
    <row r="525" spans="1:49" x14ac:dyDescent="0.15">
      <c r="A525" s="942"/>
      <c r="B525" s="942"/>
      <c r="C525" s="942"/>
      <c r="D525" s="942"/>
      <c r="E525" s="942"/>
      <c r="F525" s="942"/>
      <c r="G525" s="942"/>
      <c r="H525" s="942"/>
      <c r="I525" s="942"/>
      <c r="J525" s="942"/>
      <c r="K525" s="942"/>
      <c r="L525" s="942"/>
      <c r="M525" s="942"/>
      <c r="N525" s="942"/>
      <c r="O525" s="942"/>
      <c r="P525" s="942"/>
      <c r="Q525" s="942"/>
      <c r="R525" s="942"/>
      <c r="S525" s="942"/>
      <c r="T525" s="942"/>
      <c r="U525" s="942"/>
      <c r="V525" s="942"/>
      <c r="W525" s="942"/>
      <c r="X525" s="942"/>
      <c r="Y525" s="942"/>
      <c r="Z525" s="942"/>
      <c r="AA525" s="942"/>
      <c r="AB525" s="942"/>
      <c r="AC525" s="942"/>
      <c r="AD525" s="942"/>
      <c r="AE525" s="942"/>
      <c r="AF525" s="942"/>
      <c r="AG525" s="942"/>
      <c r="AH525" s="942"/>
      <c r="AI525" s="942"/>
      <c r="AJ525" s="942"/>
      <c r="AK525" s="942"/>
      <c r="AL525" s="942"/>
      <c r="AM525" s="942"/>
      <c r="AN525" s="942"/>
      <c r="AO525" s="942"/>
      <c r="AP525" s="942"/>
      <c r="AQ525" s="942"/>
      <c r="AR525" s="942"/>
      <c r="AS525" s="942"/>
      <c r="AT525" s="942"/>
      <c r="AU525" s="942"/>
      <c r="AV525" s="942"/>
      <c r="AW525" s="942"/>
    </row>
    <row r="526" spans="1:49" x14ac:dyDescent="0.15">
      <c r="A526" s="942"/>
      <c r="B526" s="942"/>
      <c r="C526" s="942"/>
      <c r="D526" s="942"/>
      <c r="E526" s="942"/>
      <c r="F526" s="942"/>
      <c r="G526" s="942"/>
      <c r="H526" s="942"/>
      <c r="I526" s="942"/>
      <c r="J526" s="942"/>
      <c r="K526" s="942"/>
      <c r="L526" s="942"/>
      <c r="M526" s="942"/>
      <c r="N526" s="942"/>
      <c r="O526" s="942"/>
      <c r="P526" s="942"/>
      <c r="Q526" s="942"/>
      <c r="R526" s="942"/>
      <c r="S526" s="942"/>
      <c r="T526" s="942"/>
      <c r="U526" s="942"/>
      <c r="V526" s="942"/>
      <c r="W526" s="942"/>
      <c r="X526" s="942"/>
      <c r="Y526" s="942"/>
      <c r="Z526" s="942"/>
      <c r="AA526" s="942"/>
      <c r="AB526" s="942"/>
      <c r="AC526" s="942"/>
      <c r="AD526" s="942"/>
      <c r="AE526" s="942"/>
      <c r="AF526" s="942"/>
      <c r="AG526" s="942"/>
      <c r="AH526" s="942"/>
      <c r="AI526" s="942"/>
      <c r="AJ526" s="942"/>
      <c r="AK526" s="942"/>
      <c r="AL526" s="942"/>
      <c r="AM526" s="942"/>
      <c r="AN526" s="942"/>
      <c r="AO526" s="942"/>
      <c r="AP526" s="942"/>
      <c r="AQ526" s="942"/>
      <c r="AR526" s="942"/>
      <c r="AS526" s="942"/>
      <c r="AT526" s="942"/>
      <c r="AU526" s="942"/>
      <c r="AV526" s="942"/>
      <c r="AW526" s="942"/>
    </row>
    <row r="527" spans="1:49" ht="14" thickBot="1" x14ac:dyDescent="0.2">
      <c r="A527" s="1"/>
      <c r="B527" s="1"/>
      <c r="C527" s="1"/>
      <c r="D527" s="1"/>
      <c r="E527" s="1"/>
      <c r="F527" s="1"/>
      <c r="G527" s="1"/>
      <c r="H527" s="1"/>
      <c r="I527" s="1"/>
      <c r="J527" s="1"/>
      <c r="K527" s="1"/>
      <c r="L527" s="1"/>
      <c r="M527" s="1"/>
      <c r="N527" s="1"/>
      <c r="O527" s="1"/>
      <c r="P527" s="1"/>
      <c r="Q527" s="942"/>
      <c r="R527" s="942"/>
      <c r="S527" s="942"/>
      <c r="T527" s="942"/>
      <c r="U527" s="942"/>
      <c r="V527" s="942"/>
      <c r="W527" s="942"/>
      <c r="X527" s="942"/>
      <c r="Y527" s="942"/>
      <c r="Z527" s="942"/>
      <c r="AA527" s="942"/>
      <c r="AB527" s="942"/>
      <c r="AC527" s="942"/>
      <c r="AD527" s="942"/>
      <c r="AE527" s="942"/>
      <c r="AF527" s="942"/>
      <c r="AG527" s="942"/>
      <c r="AH527" s="942"/>
      <c r="AI527" s="942"/>
      <c r="AJ527" s="942"/>
      <c r="AK527" s="942"/>
      <c r="AL527" s="942"/>
      <c r="AM527" s="942"/>
      <c r="AN527" s="942"/>
      <c r="AO527" s="942"/>
      <c r="AP527" s="942"/>
      <c r="AQ527" s="942"/>
      <c r="AR527" s="942"/>
      <c r="AS527" s="942"/>
      <c r="AT527" s="942"/>
      <c r="AU527" s="942"/>
      <c r="AV527" s="942"/>
      <c r="AW527" s="942"/>
    </row>
    <row r="528" spans="1:49" ht="25" thickTop="1" thickBot="1" x14ac:dyDescent="0.3">
      <c r="A528" s="784"/>
      <c r="B528" s="2388" t="s">
        <v>1207</v>
      </c>
      <c r="C528" s="2388" t="s">
        <v>1535</v>
      </c>
      <c r="D528" s="2388"/>
      <c r="E528" s="2388"/>
      <c r="F528" s="807"/>
      <c r="G528" s="807"/>
      <c r="H528" s="807"/>
      <c r="I528" s="807"/>
      <c r="J528" s="807"/>
      <c r="K528" s="788"/>
      <c r="L528" s="2383" t="s">
        <v>1538</v>
      </c>
      <c r="M528" s="2383"/>
      <c r="N528" s="788"/>
      <c r="O528" s="808"/>
      <c r="P528" s="1"/>
      <c r="Q528" s="942"/>
      <c r="R528" s="942"/>
      <c r="S528" s="942"/>
      <c r="T528" s="942"/>
      <c r="U528" s="942"/>
      <c r="V528" s="942"/>
      <c r="W528" s="942"/>
      <c r="X528" s="942"/>
      <c r="Y528" s="942"/>
      <c r="Z528" s="942"/>
      <c r="AA528" s="942"/>
      <c r="AB528" s="942"/>
      <c r="AC528" s="942"/>
      <c r="AD528" s="942"/>
      <c r="AE528" s="942"/>
      <c r="AF528" s="942"/>
      <c r="AG528" s="942"/>
      <c r="AH528" s="942"/>
      <c r="AI528" s="942"/>
      <c r="AJ528" s="942"/>
      <c r="AK528" s="942"/>
      <c r="AL528" s="942"/>
      <c r="AM528" s="942"/>
      <c r="AN528" s="942"/>
      <c r="AO528" s="942"/>
      <c r="AP528" s="942"/>
      <c r="AQ528" s="942"/>
      <c r="AR528" s="942"/>
      <c r="AS528" s="942"/>
      <c r="AT528" s="942"/>
      <c r="AU528" s="942"/>
      <c r="AV528" s="942"/>
      <c r="AW528" s="942"/>
    </row>
    <row r="529" spans="1:49" ht="15" thickTop="1" thickBot="1" x14ac:dyDescent="0.2">
      <c r="A529" s="1"/>
      <c r="B529" s="532"/>
      <c r="C529" s="533"/>
      <c r="D529" s="533"/>
      <c r="E529" s="533"/>
      <c r="F529" s="533"/>
      <c r="G529" s="533"/>
      <c r="H529" s="533"/>
      <c r="I529" s="533"/>
      <c r="J529" s="533"/>
      <c r="K529" s="533"/>
      <c r="L529" s="533"/>
      <c r="M529" s="533"/>
      <c r="N529" s="533"/>
      <c r="O529" s="534"/>
      <c r="P529" s="1"/>
      <c r="Q529" s="942"/>
      <c r="R529" s="942"/>
      <c r="S529" s="942"/>
      <c r="T529" s="942"/>
      <c r="U529" s="942"/>
      <c r="V529" s="942"/>
      <c r="W529" s="942"/>
      <c r="X529" s="942"/>
      <c r="Y529" s="942"/>
      <c r="Z529" s="942"/>
      <c r="AA529" s="942"/>
      <c r="AB529" s="942"/>
      <c r="AC529" s="942"/>
      <c r="AD529" s="942"/>
      <c r="AE529" s="942"/>
      <c r="AF529" s="942"/>
      <c r="AG529" s="942"/>
      <c r="AH529" s="942"/>
      <c r="AI529" s="942"/>
      <c r="AJ529" s="942"/>
      <c r="AK529" s="942"/>
      <c r="AL529" s="942"/>
      <c r="AM529" s="942"/>
      <c r="AN529" s="942"/>
      <c r="AO529" s="942"/>
      <c r="AP529" s="942"/>
      <c r="AQ529" s="942"/>
      <c r="AR529" s="942"/>
      <c r="AS529" s="942"/>
      <c r="AT529" s="942"/>
      <c r="AU529" s="942"/>
      <c r="AV529" s="942"/>
      <c r="AW529" s="942"/>
    </row>
    <row r="530" spans="1:49" ht="19" thickBot="1" x14ac:dyDescent="0.25">
      <c r="A530" s="1"/>
      <c r="B530" s="535"/>
      <c r="C530" s="79" t="s">
        <v>1758</v>
      </c>
      <c r="D530" s="2398" t="s">
        <v>1710</v>
      </c>
      <c r="E530" s="2399"/>
      <c r="F530" s="404"/>
      <c r="G530" s="404"/>
      <c r="H530" s="18"/>
      <c r="I530" s="18"/>
      <c r="J530" s="18"/>
      <c r="K530" s="18"/>
      <c r="L530" s="18"/>
      <c r="M530" s="18"/>
      <c r="N530" s="18"/>
      <c r="O530" s="536"/>
      <c r="P530" s="1"/>
      <c r="Q530" s="942"/>
      <c r="R530" s="942"/>
      <c r="S530" s="942"/>
      <c r="T530" s="942"/>
      <c r="U530" s="942"/>
      <c r="V530" s="942"/>
      <c r="W530" s="942"/>
      <c r="X530" s="942"/>
      <c r="Y530" s="942"/>
      <c r="Z530" s="942"/>
      <c r="AA530" s="942"/>
      <c r="AB530" s="942"/>
      <c r="AC530" s="942"/>
      <c r="AD530" s="942"/>
      <c r="AE530" s="942"/>
      <c r="AF530" s="942"/>
      <c r="AG530" s="942"/>
      <c r="AH530" s="942"/>
      <c r="AI530" s="942"/>
      <c r="AJ530" s="942"/>
      <c r="AK530" s="942"/>
      <c r="AL530" s="942"/>
      <c r="AM530" s="942"/>
      <c r="AN530" s="942"/>
      <c r="AO530" s="942"/>
      <c r="AP530" s="942"/>
      <c r="AQ530" s="942"/>
      <c r="AR530" s="942"/>
      <c r="AS530" s="942"/>
      <c r="AT530" s="942"/>
      <c r="AU530" s="942"/>
      <c r="AV530" s="942"/>
      <c r="AW530" s="942"/>
    </row>
    <row r="531" spans="1:49" ht="18" x14ac:dyDescent="0.15">
      <c r="A531" s="1"/>
      <c r="B531" s="535"/>
      <c r="C531" s="811"/>
      <c r="D531" s="306"/>
      <c r="E531" s="306"/>
      <c r="F531" s="812"/>
      <c r="G531" s="404"/>
      <c r="H531" s="18"/>
      <c r="I531" s="18"/>
      <c r="J531" s="18"/>
      <c r="K531" s="18"/>
      <c r="L531" s="18"/>
      <c r="M531" s="18"/>
      <c r="N531" s="18"/>
      <c r="O531" s="536"/>
      <c r="P531" s="1"/>
      <c r="Q531" s="942"/>
      <c r="R531" s="942"/>
      <c r="S531" s="942"/>
      <c r="T531" s="942"/>
      <c r="U531" s="942"/>
      <c r="V531" s="942"/>
      <c r="W531" s="942"/>
      <c r="X531" s="942"/>
      <c r="Y531" s="942"/>
      <c r="Z531" s="942"/>
      <c r="AA531" s="942"/>
      <c r="AB531" s="942"/>
      <c r="AC531" s="942"/>
      <c r="AD531" s="942"/>
      <c r="AE531" s="942"/>
      <c r="AF531" s="942"/>
      <c r="AG531" s="942"/>
      <c r="AH531" s="942"/>
      <c r="AI531" s="942"/>
      <c r="AJ531" s="942"/>
      <c r="AK531" s="942"/>
      <c r="AL531" s="942"/>
      <c r="AM531" s="942"/>
      <c r="AN531" s="942"/>
      <c r="AO531" s="942"/>
      <c r="AP531" s="942"/>
      <c r="AQ531" s="942"/>
      <c r="AR531" s="942"/>
      <c r="AS531" s="942"/>
      <c r="AT531" s="942"/>
      <c r="AU531" s="942"/>
      <c r="AV531" s="942"/>
      <c r="AW531" s="942"/>
    </row>
    <row r="532" spans="1:49" ht="18" x14ac:dyDescent="0.15">
      <c r="A532" s="1"/>
      <c r="B532" s="535"/>
      <c r="C532" s="811"/>
      <c r="D532" s="306"/>
      <c r="E532" s="306"/>
      <c r="F532" s="812"/>
      <c r="G532" s="404"/>
      <c r="H532" s="18"/>
      <c r="I532" s="18"/>
      <c r="J532" s="18"/>
      <c r="K532" s="18"/>
      <c r="L532" s="18"/>
      <c r="M532" s="18"/>
      <c r="N532" s="18"/>
      <c r="O532" s="536"/>
      <c r="P532" s="1"/>
      <c r="Q532" s="942"/>
      <c r="R532" s="942"/>
      <c r="S532" s="942"/>
      <c r="T532" s="942"/>
      <c r="U532" s="942"/>
      <c r="V532" s="942"/>
      <c r="W532" s="942"/>
      <c r="X532" s="942"/>
      <c r="Y532" s="942"/>
      <c r="Z532" s="942"/>
      <c r="AA532" s="942"/>
      <c r="AB532" s="942"/>
      <c r="AC532" s="942"/>
      <c r="AD532" s="942"/>
      <c r="AE532" s="942"/>
      <c r="AF532" s="942"/>
      <c r="AG532" s="942"/>
      <c r="AH532" s="942"/>
      <c r="AI532" s="942"/>
      <c r="AJ532" s="942"/>
      <c r="AK532" s="942"/>
      <c r="AL532" s="942"/>
      <c r="AM532" s="942"/>
      <c r="AN532" s="942"/>
      <c r="AO532" s="942"/>
      <c r="AP532" s="942"/>
      <c r="AQ532" s="942"/>
      <c r="AR532" s="942"/>
      <c r="AS532" s="942"/>
      <c r="AT532" s="942"/>
      <c r="AU532" s="942"/>
      <c r="AV532" s="942"/>
      <c r="AW532" s="942"/>
    </row>
    <row r="533" spans="1:49" ht="18" x14ac:dyDescent="0.15">
      <c r="A533" s="1"/>
      <c r="B533" s="535"/>
      <c r="C533" s="811"/>
      <c r="D533" s="306"/>
      <c r="E533" s="306"/>
      <c r="F533" s="812"/>
      <c r="G533" s="404"/>
      <c r="H533" s="18"/>
      <c r="I533" s="18"/>
      <c r="J533" s="18"/>
      <c r="K533" s="18"/>
      <c r="L533" s="18"/>
      <c r="M533" s="18"/>
      <c r="N533" s="18"/>
      <c r="O533" s="536"/>
      <c r="P533" s="1"/>
      <c r="Q533" s="942"/>
      <c r="R533" s="942"/>
      <c r="S533" s="942"/>
      <c r="T533" s="942"/>
      <c r="U533" s="942"/>
      <c r="V533" s="942"/>
      <c r="W533" s="942"/>
      <c r="X533" s="942"/>
      <c r="Y533" s="942"/>
      <c r="Z533" s="942"/>
      <c r="AA533" s="942"/>
      <c r="AB533" s="942"/>
      <c r="AC533" s="942"/>
      <c r="AD533" s="942"/>
      <c r="AE533" s="942"/>
      <c r="AF533" s="942"/>
      <c r="AG533" s="942"/>
      <c r="AH533" s="942"/>
      <c r="AI533" s="942"/>
      <c r="AJ533" s="942"/>
      <c r="AK533" s="942"/>
      <c r="AL533" s="942"/>
      <c r="AM533" s="942"/>
      <c r="AN533" s="942"/>
      <c r="AO533" s="942"/>
      <c r="AP533" s="942"/>
      <c r="AQ533" s="942"/>
      <c r="AR533" s="942"/>
      <c r="AS533" s="942"/>
      <c r="AT533" s="942"/>
      <c r="AU533" s="942"/>
      <c r="AV533" s="942"/>
      <c r="AW533" s="942"/>
    </row>
    <row r="534" spans="1:49" ht="18" x14ac:dyDescent="0.15">
      <c r="A534" s="1"/>
      <c r="B534" s="535"/>
      <c r="C534" s="811"/>
      <c r="D534" s="306"/>
      <c r="E534" s="306"/>
      <c r="F534" s="812"/>
      <c r="G534" s="404"/>
      <c r="H534" s="18"/>
      <c r="I534" s="18"/>
      <c r="J534" s="18"/>
      <c r="K534" s="18"/>
      <c r="L534" s="18"/>
      <c r="M534" s="18"/>
      <c r="N534" s="18"/>
      <c r="O534" s="536"/>
      <c r="P534" s="1"/>
      <c r="Q534" s="942"/>
      <c r="R534" s="942"/>
      <c r="S534" s="942"/>
      <c r="T534" s="942"/>
      <c r="U534" s="942"/>
      <c r="V534" s="942"/>
      <c r="W534" s="942"/>
      <c r="X534" s="942"/>
      <c r="Y534" s="942"/>
      <c r="Z534" s="942"/>
      <c r="AA534" s="942"/>
      <c r="AB534" s="942"/>
      <c r="AC534" s="942"/>
      <c r="AD534" s="942"/>
      <c r="AE534" s="942"/>
      <c r="AF534" s="942"/>
      <c r="AG534" s="942"/>
      <c r="AH534" s="942"/>
      <c r="AI534" s="942"/>
      <c r="AJ534" s="942"/>
      <c r="AK534" s="942"/>
      <c r="AL534" s="942"/>
      <c r="AM534" s="942"/>
      <c r="AN534" s="942"/>
      <c r="AO534" s="942"/>
      <c r="AP534" s="942"/>
      <c r="AQ534" s="942"/>
      <c r="AR534" s="942"/>
      <c r="AS534" s="942"/>
      <c r="AT534" s="942"/>
      <c r="AU534" s="942"/>
      <c r="AV534" s="942"/>
      <c r="AW534" s="942"/>
    </row>
    <row r="535" spans="1:49" ht="18" x14ac:dyDescent="0.15">
      <c r="A535" s="1"/>
      <c r="B535" s="535"/>
      <c r="C535" s="811"/>
      <c r="D535" s="306"/>
      <c r="E535" s="306"/>
      <c r="F535" s="812"/>
      <c r="G535" s="404"/>
      <c r="H535" s="18"/>
      <c r="I535" s="18"/>
      <c r="J535" s="18"/>
      <c r="K535" s="18"/>
      <c r="L535" s="18"/>
      <c r="M535" s="18"/>
      <c r="N535" s="18"/>
      <c r="O535" s="536"/>
      <c r="P535" s="1"/>
      <c r="Q535" s="942"/>
      <c r="R535" s="942"/>
      <c r="S535" s="942"/>
      <c r="T535" s="942"/>
      <c r="U535" s="942"/>
      <c r="V535" s="942"/>
      <c r="W535" s="942"/>
      <c r="X535" s="942"/>
      <c r="Y535" s="942"/>
      <c r="Z535" s="942"/>
      <c r="AA535" s="942"/>
      <c r="AB535" s="942"/>
      <c r="AC535" s="942"/>
      <c r="AD535" s="942"/>
      <c r="AE535" s="942"/>
      <c r="AF535" s="942"/>
      <c r="AG535" s="942"/>
      <c r="AH535" s="942"/>
      <c r="AI535" s="942"/>
      <c r="AJ535" s="942"/>
      <c r="AK535" s="942"/>
      <c r="AL535" s="942"/>
      <c r="AM535" s="942"/>
      <c r="AN535" s="942"/>
      <c r="AO535" s="942"/>
      <c r="AP535" s="942"/>
      <c r="AQ535" s="942"/>
      <c r="AR535" s="942"/>
      <c r="AS535" s="942"/>
      <c r="AT535" s="942"/>
      <c r="AU535" s="942"/>
      <c r="AV535" s="942"/>
      <c r="AW535" s="942"/>
    </row>
    <row r="536" spans="1:49" ht="6" customHeight="1" x14ac:dyDescent="0.15">
      <c r="A536" s="1"/>
      <c r="B536" s="535"/>
      <c r="C536" s="811"/>
      <c r="D536" s="306"/>
      <c r="E536" s="306"/>
      <c r="F536" s="812"/>
      <c r="G536" s="404"/>
      <c r="H536" s="18"/>
      <c r="I536" s="18"/>
      <c r="J536" s="18"/>
      <c r="K536" s="18"/>
      <c r="L536" s="18"/>
      <c r="M536" s="18"/>
      <c r="N536" s="18"/>
      <c r="O536" s="536"/>
      <c r="P536" s="1"/>
      <c r="Q536" s="942"/>
      <c r="R536" s="942"/>
      <c r="S536" s="942"/>
      <c r="T536" s="942"/>
      <c r="U536" s="942"/>
      <c r="V536" s="942"/>
      <c r="W536" s="942"/>
      <c r="X536" s="942"/>
      <c r="Y536" s="942"/>
      <c r="Z536" s="942"/>
      <c r="AA536" s="942"/>
      <c r="AB536" s="942"/>
      <c r="AC536" s="942"/>
      <c r="AD536" s="942"/>
      <c r="AE536" s="942"/>
      <c r="AF536" s="942"/>
      <c r="AG536" s="942"/>
      <c r="AH536" s="942"/>
      <c r="AI536" s="942"/>
      <c r="AJ536" s="942"/>
      <c r="AK536" s="942"/>
      <c r="AL536" s="942"/>
      <c r="AM536" s="942"/>
      <c r="AN536" s="942"/>
      <c r="AO536" s="942"/>
      <c r="AP536" s="942"/>
      <c r="AQ536" s="942"/>
      <c r="AR536" s="942"/>
      <c r="AS536" s="942"/>
      <c r="AT536" s="942"/>
      <c r="AU536" s="942"/>
      <c r="AV536" s="942"/>
      <c r="AW536" s="942"/>
    </row>
    <row r="537" spans="1:49" ht="15" thickBot="1" x14ac:dyDescent="0.2">
      <c r="A537" s="1"/>
      <c r="B537" s="535"/>
      <c r="C537" s="18"/>
      <c r="D537" s="813"/>
      <c r="E537" s="18"/>
      <c r="F537" s="18"/>
      <c r="G537" s="18"/>
      <c r="H537" s="18"/>
      <c r="I537" s="18"/>
      <c r="J537" s="18"/>
      <c r="K537" s="18"/>
      <c r="L537" s="18"/>
      <c r="M537" s="18"/>
      <c r="N537" s="18"/>
      <c r="O537" s="536"/>
      <c r="P537" s="1"/>
      <c r="Q537" s="942"/>
      <c r="R537" s="942"/>
      <c r="S537" s="942"/>
      <c r="T537" s="942"/>
      <c r="U537" s="942"/>
      <c r="V537" s="942"/>
      <c r="W537" s="942"/>
      <c r="X537" s="942"/>
      <c r="Y537" s="942"/>
      <c r="Z537" s="942"/>
      <c r="AA537" s="942"/>
      <c r="AB537" s="942"/>
      <c r="AC537" s="942"/>
      <c r="AD537" s="942"/>
      <c r="AE537" s="942"/>
      <c r="AF537" s="942"/>
      <c r="AG537" s="942"/>
      <c r="AH537" s="942"/>
      <c r="AI537" s="942"/>
      <c r="AJ537" s="942"/>
      <c r="AK537" s="942"/>
      <c r="AL537" s="942"/>
      <c r="AM537" s="942"/>
      <c r="AN537" s="942"/>
      <c r="AO537" s="942"/>
      <c r="AP537" s="942"/>
      <c r="AQ537" s="942"/>
      <c r="AR537" s="942"/>
      <c r="AS537" s="942"/>
      <c r="AT537" s="942"/>
      <c r="AU537" s="942"/>
      <c r="AV537" s="942"/>
      <c r="AW537" s="942"/>
    </row>
    <row r="538" spans="1:49" ht="19" thickBot="1" x14ac:dyDescent="0.25">
      <c r="A538" s="1"/>
      <c r="B538" s="535"/>
      <c r="C538" s="79" t="s">
        <v>2</v>
      </c>
      <c r="D538" s="2398" t="s">
        <v>1208</v>
      </c>
      <c r="E538" s="2399"/>
      <c r="F538" s="18"/>
      <c r="G538" s="18"/>
      <c r="H538" s="18"/>
      <c r="I538" s="18"/>
      <c r="J538" s="18"/>
      <c r="K538" s="18"/>
      <c r="L538" s="18"/>
      <c r="M538" s="18"/>
      <c r="N538" s="18"/>
      <c r="O538" s="536"/>
      <c r="P538" s="1"/>
      <c r="Q538" s="942"/>
      <c r="R538" s="942"/>
      <c r="S538" s="942"/>
      <c r="T538" s="942"/>
      <c r="U538" s="942"/>
      <c r="V538" s="942"/>
      <c r="W538" s="942"/>
      <c r="X538" s="942"/>
      <c r="Y538" s="942"/>
      <c r="Z538" s="942"/>
      <c r="AA538" s="942"/>
      <c r="AB538" s="942"/>
      <c r="AC538" s="942"/>
      <c r="AD538" s="942"/>
      <c r="AE538" s="942"/>
      <c r="AF538" s="942"/>
      <c r="AG538" s="942"/>
      <c r="AH538" s="942"/>
      <c r="AI538" s="942"/>
      <c r="AJ538" s="942"/>
      <c r="AK538" s="942"/>
      <c r="AL538" s="942"/>
      <c r="AM538" s="942"/>
      <c r="AN538" s="942"/>
      <c r="AO538" s="942"/>
      <c r="AP538" s="942"/>
      <c r="AQ538" s="942"/>
      <c r="AR538" s="942"/>
      <c r="AS538" s="942"/>
      <c r="AT538" s="942"/>
      <c r="AU538" s="942"/>
      <c r="AV538" s="942"/>
      <c r="AW538" s="942"/>
    </row>
    <row r="539" spans="1:49" ht="14" x14ac:dyDescent="0.15">
      <c r="A539" s="1"/>
      <c r="B539" s="535"/>
      <c r="C539" s="18"/>
      <c r="D539" s="813"/>
      <c r="E539" s="18"/>
      <c r="F539" s="18"/>
      <c r="G539" s="18"/>
      <c r="H539" s="18"/>
      <c r="I539" s="18"/>
      <c r="J539" s="18"/>
      <c r="K539" s="18"/>
      <c r="L539" s="18"/>
      <c r="M539" s="18"/>
      <c r="N539" s="18"/>
      <c r="O539" s="536"/>
      <c r="P539" s="1"/>
      <c r="Q539" s="942"/>
      <c r="R539" s="942"/>
      <c r="S539" s="942"/>
      <c r="T539" s="942"/>
      <c r="U539" s="942"/>
      <c r="V539" s="942"/>
      <c r="W539" s="942"/>
      <c r="X539" s="942"/>
      <c r="Y539" s="942"/>
      <c r="Z539" s="942"/>
      <c r="AA539" s="942"/>
      <c r="AB539" s="942"/>
      <c r="AC539" s="942"/>
      <c r="AD539" s="942"/>
      <c r="AE539" s="942"/>
      <c r="AF539" s="942"/>
      <c r="AG539" s="942"/>
      <c r="AH539" s="942"/>
      <c r="AI539" s="942"/>
      <c r="AJ539" s="942"/>
      <c r="AK539" s="942"/>
      <c r="AL539" s="942"/>
      <c r="AM539" s="942"/>
      <c r="AN539" s="942"/>
      <c r="AO539" s="942"/>
      <c r="AP539" s="942"/>
      <c r="AQ539" s="942"/>
      <c r="AR539" s="942"/>
      <c r="AS539" s="942"/>
      <c r="AT539" s="942"/>
      <c r="AU539" s="942"/>
      <c r="AV539" s="942"/>
      <c r="AW539" s="942"/>
    </row>
    <row r="540" spans="1:49" ht="14" x14ac:dyDescent="0.15">
      <c r="A540" s="1"/>
      <c r="B540" s="535"/>
      <c r="C540" s="18"/>
      <c r="D540" s="813"/>
      <c r="E540" s="18"/>
      <c r="F540" s="18"/>
      <c r="G540" s="18"/>
      <c r="H540" s="18"/>
      <c r="I540" s="18"/>
      <c r="J540" s="18"/>
      <c r="K540" s="18"/>
      <c r="L540" s="18"/>
      <c r="M540" s="18"/>
      <c r="N540" s="18"/>
      <c r="O540" s="536"/>
      <c r="P540" s="1"/>
      <c r="Q540" s="942"/>
      <c r="R540" s="942"/>
      <c r="S540" s="942"/>
      <c r="T540" s="942"/>
      <c r="U540" s="942"/>
      <c r="V540" s="942"/>
      <c r="W540" s="942"/>
      <c r="X540" s="942"/>
      <c r="Y540" s="942"/>
      <c r="Z540" s="942"/>
      <c r="AA540" s="942"/>
      <c r="AB540" s="942"/>
      <c r="AC540" s="942"/>
      <c r="AD540" s="942"/>
      <c r="AE540" s="942"/>
      <c r="AF540" s="942"/>
      <c r="AG540" s="942"/>
      <c r="AH540" s="942"/>
      <c r="AI540" s="942"/>
      <c r="AJ540" s="942"/>
      <c r="AK540" s="942"/>
      <c r="AL540" s="942"/>
      <c r="AM540" s="942"/>
      <c r="AN540" s="942"/>
      <c r="AO540" s="942"/>
      <c r="AP540" s="942"/>
      <c r="AQ540" s="942"/>
      <c r="AR540" s="942"/>
      <c r="AS540" s="942"/>
      <c r="AT540" s="942"/>
      <c r="AU540" s="942"/>
      <c r="AV540" s="942"/>
      <c r="AW540" s="942"/>
    </row>
    <row r="541" spans="1:49" ht="14" x14ac:dyDescent="0.15">
      <c r="A541" s="1"/>
      <c r="B541" s="535"/>
      <c r="C541" s="18"/>
      <c r="D541" s="813"/>
      <c r="E541" s="18"/>
      <c r="F541" s="18"/>
      <c r="G541" s="18"/>
      <c r="H541" s="18"/>
      <c r="I541" s="18"/>
      <c r="J541" s="18"/>
      <c r="K541" s="18"/>
      <c r="L541" s="18"/>
      <c r="M541" s="18"/>
      <c r="N541" s="18"/>
      <c r="O541" s="536"/>
      <c r="P541" s="1"/>
      <c r="Q541" s="942"/>
      <c r="R541" s="942"/>
      <c r="S541" s="942"/>
      <c r="T541" s="942"/>
      <c r="U541" s="942"/>
      <c r="V541" s="942"/>
      <c r="W541" s="942"/>
      <c r="X541" s="942"/>
      <c r="Y541" s="942"/>
      <c r="Z541" s="942"/>
      <c r="AA541" s="942"/>
      <c r="AB541" s="942"/>
      <c r="AC541" s="942"/>
      <c r="AD541" s="942"/>
      <c r="AE541" s="942"/>
      <c r="AF541" s="942"/>
      <c r="AG541" s="942"/>
      <c r="AH541" s="942"/>
      <c r="AI541" s="942"/>
      <c r="AJ541" s="942"/>
      <c r="AK541" s="942"/>
      <c r="AL541" s="942"/>
      <c r="AM541" s="942"/>
      <c r="AN541" s="942"/>
      <c r="AO541" s="942"/>
      <c r="AP541" s="942"/>
      <c r="AQ541" s="942"/>
      <c r="AR541" s="942"/>
      <c r="AS541" s="942"/>
      <c r="AT541" s="942"/>
      <c r="AU541" s="942"/>
      <c r="AV541" s="942"/>
      <c r="AW541" s="942"/>
    </row>
    <row r="542" spans="1:49" ht="14" x14ac:dyDescent="0.15">
      <c r="A542" s="1"/>
      <c r="B542" s="535"/>
      <c r="C542" s="18"/>
      <c r="D542" s="813"/>
      <c r="E542" s="18"/>
      <c r="F542" s="18"/>
      <c r="G542" s="18"/>
      <c r="H542" s="18"/>
      <c r="I542" s="18"/>
      <c r="J542" s="18"/>
      <c r="K542" s="18"/>
      <c r="L542" s="18"/>
      <c r="M542" s="18"/>
      <c r="N542" s="18"/>
      <c r="O542" s="536"/>
      <c r="P542" s="1"/>
      <c r="Q542" s="942"/>
      <c r="R542" s="942"/>
      <c r="S542" s="942"/>
      <c r="T542" s="942"/>
      <c r="U542" s="942"/>
      <c r="V542" s="942"/>
      <c r="W542" s="942"/>
      <c r="X542" s="942"/>
      <c r="Y542" s="942"/>
      <c r="Z542" s="942"/>
      <c r="AA542" s="942"/>
      <c r="AB542" s="942"/>
      <c r="AC542" s="942"/>
      <c r="AD542" s="942"/>
      <c r="AE542" s="942"/>
      <c r="AF542" s="942"/>
      <c r="AG542" s="942"/>
      <c r="AH542" s="942"/>
      <c r="AI542" s="942"/>
      <c r="AJ542" s="942"/>
      <c r="AK542" s="942"/>
      <c r="AL542" s="942"/>
      <c r="AM542" s="942"/>
      <c r="AN542" s="942"/>
      <c r="AO542" s="942"/>
      <c r="AP542" s="942"/>
      <c r="AQ542" s="942"/>
      <c r="AR542" s="942"/>
      <c r="AS542" s="942"/>
      <c r="AT542" s="942"/>
      <c r="AU542" s="942"/>
      <c r="AV542" s="942"/>
      <c r="AW542" s="942"/>
    </row>
    <row r="543" spans="1:49" ht="14" x14ac:dyDescent="0.15">
      <c r="A543" s="1"/>
      <c r="B543" s="535"/>
      <c r="C543" s="18"/>
      <c r="D543" s="813"/>
      <c r="E543" s="18"/>
      <c r="F543" s="18"/>
      <c r="G543" s="18"/>
      <c r="H543" s="18"/>
      <c r="I543" s="18"/>
      <c r="J543" s="18"/>
      <c r="K543" s="18"/>
      <c r="L543" s="18"/>
      <c r="M543" s="18"/>
      <c r="N543" s="18"/>
      <c r="O543" s="536"/>
      <c r="P543" s="1"/>
      <c r="Q543" s="942"/>
      <c r="R543" s="942"/>
      <c r="S543" s="942"/>
      <c r="T543" s="942"/>
      <c r="U543" s="942"/>
      <c r="V543" s="942"/>
      <c r="W543" s="942"/>
      <c r="X543" s="942"/>
      <c r="Y543" s="942"/>
      <c r="Z543" s="942"/>
      <c r="AA543" s="942"/>
      <c r="AB543" s="942"/>
      <c r="AC543" s="942"/>
      <c r="AD543" s="942"/>
      <c r="AE543" s="942"/>
      <c r="AF543" s="942"/>
      <c r="AG543" s="942"/>
      <c r="AH543" s="942"/>
      <c r="AI543" s="942"/>
      <c r="AJ543" s="942"/>
      <c r="AK543" s="942"/>
      <c r="AL543" s="942"/>
      <c r="AM543" s="942"/>
      <c r="AN543" s="942"/>
      <c r="AO543" s="942"/>
      <c r="AP543" s="942"/>
      <c r="AQ543" s="942"/>
      <c r="AR543" s="942"/>
      <c r="AS543" s="942"/>
      <c r="AT543" s="942"/>
      <c r="AU543" s="942"/>
      <c r="AV543" s="942"/>
      <c r="AW543" s="942"/>
    </row>
    <row r="544" spans="1:49" ht="14" x14ac:dyDescent="0.15">
      <c r="A544" s="1"/>
      <c r="B544" s="535"/>
      <c r="C544" s="18"/>
      <c r="D544" s="813"/>
      <c r="E544" s="18"/>
      <c r="F544" s="18"/>
      <c r="G544" s="18"/>
      <c r="H544" s="18"/>
      <c r="I544" s="18"/>
      <c r="J544" s="18"/>
      <c r="K544" s="18"/>
      <c r="L544" s="18"/>
      <c r="M544" s="18"/>
      <c r="N544" s="18"/>
      <c r="O544" s="536"/>
      <c r="P544" s="1"/>
      <c r="Q544" s="942"/>
      <c r="R544" s="942"/>
      <c r="S544" s="942"/>
      <c r="T544" s="942"/>
      <c r="U544" s="942"/>
      <c r="V544" s="942"/>
      <c r="W544" s="942"/>
      <c r="X544" s="942"/>
      <c r="Y544" s="942"/>
      <c r="Z544" s="942"/>
      <c r="AA544" s="942"/>
      <c r="AB544" s="942"/>
      <c r="AC544" s="942"/>
      <c r="AD544" s="942"/>
      <c r="AE544" s="942"/>
      <c r="AF544" s="942"/>
      <c r="AG544" s="942"/>
      <c r="AH544" s="942"/>
      <c r="AI544" s="942"/>
      <c r="AJ544" s="942"/>
      <c r="AK544" s="942"/>
      <c r="AL544" s="942"/>
      <c r="AM544" s="942"/>
      <c r="AN544" s="942"/>
      <c r="AO544" s="942"/>
      <c r="AP544" s="942"/>
      <c r="AQ544" s="942"/>
      <c r="AR544" s="942"/>
      <c r="AS544" s="942"/>
      <c r="AT544" s="942"/>
      <c r="AU544" s="942"/>
      <c r="AV544" s="942"/>
      <c r="AW544" s="942"/>
    </row>
    <row r="545" spans="1:49" ht="14" x14ac:dyDescent="0.15">
      <c r="A545" s="1"/>
      <c r="B545" s="535"/>
      <c r="C545" s="18"/>
      <c r="D545" s="813"/>
      <c r="E545" s="18"/>
      <c r="F545" s="18"/>
      <c r="G545" s="18"/>
      <c r="H545" s="18"/>
      <c r="I545" s="18"/>
      <c r="J545" s="18"/>
      <c r="K545" s="18"/>
      <c r="L545" s="18"/>
      <c r="M545" s="18"/>
      <c r="N545" s="18"/>
      <c r="O545" s="536"/>
      <c r="P545" s="1"/>
      <c r="Q545" s="942"/>
      <c r="R545" s="942"/>
      <c r="S545" s="942"/>
      <c r="T545" s="942"/>
      <c r="U545" s="942"/>
      <c r="V545" s="942"/>
      <c r="W545" s="942"/>
      <c r="X545" s="942"/>
      <c r="Y545" s="942"/>
      <c r="Z545" s="942"/>
      <c r="AA545" s="942"/>
      <c r="AB545" s="942"/>
      <c r="AC545" s="942"/>
      <c r="AD545" s="942"/>
      <c r="AE545" s="942"/>
      <c r="AF545" s="942"/>
      <c r="AG545" s="942"/>
      <c r="AH545" s="942"/>
      <c r="AI545" s="942"/>
      <c r="AJ545" s="942"/>
      <c r="AK545" s="942"/>
      <c r="AL545" s="942"/>
      <c r="AM545" s="942"/>
      <c r="AN545" s="942"/>
      <c r="AO545" s="942"/>
      <c r="AP545" s="942"/>
      <c r="AQ545" s="942"/>
      <c r="AR545" s="942"/>
      <c r="AS545" s="942"/>
      <c r="AT545" s="942"/>
      <c r="AU545" s="942"/>
      <c r="AV545" s="942"/>
      <c r="AW545" s="942"/>
    </row>
    <row r="546" spans="1:49" ht="14" x14ac:dyDescent="0.15">
      <c r="A546" s="1"/>
      <c r="B546" s="535"/>
      <c r="C546" s="18"/>
      <c r="D546" s="813"/>
      <c r="E546" s="18"/>
      <c r="F546" s="18"/>
      <c r="G546" s="18"/>
      <c r="H546" s="18"/>
      <c r="I546" s="18"/>
      <c r="J546" s="18"/>
      <c r="K546" s="18"/>
      <c r="L546" s="18"/>
      <c r="M546" s="18"/>
      <c r="N546" s="18"/>
      <c r="O546" s="536"/>
      <c r="P546" s="1"/>
      <c r="Q546" s="942"/>
      <c r="R546" s="942"/>
      <c r="S546" s="942"/>
      <c r="T546" s="942"/>
      <c r="U546" s="942"/>
      <c r="V546" s="942"/>
      <c r="W546" s="942"/>
      <c r="X546" s="942"/>
      <c r="Y546" s="942"/>
      <c r="Z546" s="942"/>
      <c r="AA546" s="942"/>
      <c r="AB546" s="942"/>
      <c r="AC546" s="942"/>
      <c r="AD546" s="942"/>
      <c r="AE546" s="942"/>
      <c r="AF546" s="942"/>
      <c r="AG546" s="942"/>
      <c r="AH546" s="942"/>
      <c r="AI546" s="942"/>
      <c r="AJ546" s="942"/>
      <c r="AK546" s="942"/>
      <c r="AL546" s="942"/>
      <c r="AM546" s="942"/>
      <c r="AN546" s="942"/>
      <c r="AO546" s="942"/>
      <c r="AP546" s="942"/>
      <c r="AQ546" s="942"/>
      <c r="AR546" s="942"/>
      <c r="AS546" s="942"/>
      <c r="AT546" s="942"/>
      <c r="AU546" s="942"/>
      <c r="AV546" s="942"/>
      <c r="AW546" s="942"/>
    </row>
    <row r="547" spans="1:49" ht="14" x14ac:dyDescent="0.15">
      <c r="A547" s="1"/>
      <c r="B547" s="535"/>
      <c r="C547" s="18"/>
      <c r="D547" s="813"/>
      <c r="E547" s="18"/>
      <c r="F547" s="18"/>
      <c r="G547" s="18"/>
      <c r="H547" s="18"/>
      <c r="I547" s="18"/>
      <c r="J547" s="18"/>
      <c r="K547" s="18"/>
      <c r="L547" s="18"/>
      <c r="M547" s="18"/>
      <c r="N547" s="18"/>
      <c r="O547" s="536"/>
      <c r="P547" s="1"/>
      <c r="Q547" s="942"/>
      <c r="R547" s="942"/>
      <c r="S547" s="942"/>
      <c r="T547" s="942"/>
      <c r="U547" s="942"/>
      <c r="V547" s="942"/>
      <c r="W547" s="942"/>
      <c r="X547" s="942"/>
      <c r="Y547" s="942"/>
      <c r="Z547" s="942"/>
      <c r="AA547" s="942"/>
      <c r="AB547" s="942"/>
      <c r="AC547" s="942"/>
      <c r="AD547" s="942"/>
      <c r="AE547" s="942"/>
      <c r="AF547" s="942"/>
      <c r="AG547" s="942"/>
      <c r="AH547" s="942"/>
      <c r="AI547" s="942"/>
      <c r="AJ547" s="942"/>
      <c r="AK547" s="942"/>
      <c r="AL547" s="942"/>
      <c r="AM547" s="942"/>
      <c r="AN547" s="942"/>
      <c r="AO547" s="942"/>
      <c r="AP547" s="942"/>
      <c r="AQ547" s="942"/>
      <c r="AR547" s="942"/>
      <c r="AS547" s="942"/>
      <c r="AT547" s="942"/>
      <c r="AU547" s="942"/>
      <c r="AV547" s="942"/>
      <c r="AW547" s="942"/>
    </row>
    <row r="548" spans="1:49" ht="14" x14ac:dyDescent="0.15">
      <c r="A548" s="1"/>
      <c r="B548" s="535"/>
      <c r="C548" s="18"/>
      <c r="D548" s="813"/>
      <c r="E548" s="18"/>
      <c r="F548" s="18"/>
      <c r="G548" s="18"/>
      <c r="H548" s="18"/>
      <c r="I548" s="18"/>
      <c r="J548" s="18"/>
      <c r="K548" s="18"/>
      <c r="L548" s="18"/>
      <c r="M548" s="18"/>
      <c r="N548" s="18"/>
      <c r="O548" s="536"/>
      <c r="P548" s="1"/>
      <c r="Q548" s="942"/>
      <c r="R548" s="942"/>
      <c r="S548" s="942"/>
      <c r="T548" s="942"/>
      <c r="U548" s="942"/>
      <c r="V548" s="942"/>
      <c r="W548" s="942"/>
      <c r="X548" s="942"/>
      <c r="Y548" s="942"/>
      <c r="Z548" s="942"/>
      <c r="AA548" s="942"/>
      <c r="AB548" s="942"/>
      <c r="AC548" s="942"/>
      <c r="AD548" s="942"/>
      <c r="AE548" s="942"/>
      <c r="AF548" s="942"/>
      <c r="AG548" s="942"/>
      <c r="AH548" s="942"/>
      <c r="AI548" s="942"/>
      <c r="AJ548" s="942"/>
      <c r="AK548" s="942"/>
      <c r="AL548" s="942"/>
      <c r="AM548" s="942"/>
      <c r="AN548" s="942"/>
      <c r="AO548" s="942"/>
      <c r="AP548" s="942"/>
      <c r="AQ548" s="942"/>
      <c r="AR548" s="942"/>
      <c r="AS548" s="942"/>
      <c r="AT548" s="942"/>
      <c r="AU548" s="942"/>
      <c r="AV548" s="942"/>
      <c r="AW548" s="942"/>
    </row>
    <row r="549" spans="1:49" ht="14" x14ac:dyDescent="0.15">
      <c r="A549" s="1"/>
      <c r="B549" s="535"/>
      <c r="C549" s="18"/>
      <c r="D549" s="813"/>
      <c r="E549" s="18"/>
      <c r="F549" s="18"/>
      <c r="G549" s="18"/>
      <c r="H549" s="18"/>
      <c r="I549" s="18"/>
      <c r="J549" s="18"/>
      <c r="K549" s="18"/>
      <c r="L549" s="18"/>
      <c r="M549" s="18"/>
      <c r="N549" s="18"/>
      <c r="O549" s="536"/>
      <c r="P549" s="1"/>
      <c r="Q549" s="942"/>
      <c r="R549" s="942"/>
      <c r="S549" s="942"/>
      <c r="T549" s="942"/>
      <c r="U549" s="942"/>
      <c r="V549" s="942"/>
      <c r="W549" s="942"/>
      <c r="X549" s="942"/>
      <c r="Y549" s="942"/>
      <c r="Z549" s="942"/>
      <c r="AA549" s="942"/>
      <c r="AB549" s="942"/>
      <c r="AC549" s="942"/>
      <c r="AD549" s="942"/>
      <c r="AE549" s="942"/>
      <c r="AF549" s="942"/>
      <c r="AG549" s="942"/>
      <c r="AH549" s="942"/>
      <c r="AI549" s="942"/>
      <c r="AJ549" s="942"/>
      <c r="AK549" s="942"/>
      <c r="AL549" s="942"/>
      <c r="AM549" s="942"/>
      <c r="AN549" s="942"/>
      <c r="AO549" s="942"/>
      <c r="AP549" s="942"/>
      <c r="AQ549" s="942"/>
      <c r="AR549" s="942"/>
      <c r="AS549" s="942"/>
      <c r="AT549" s="942"/>
      <c r="AU549" s="942"/>
      <c r="AV549" s="942"/>
      <c r="AW549" s="942"/>
    </row>
    <row r="550" spans="1:49" ht="14" x14ac:dyDescent="0.15">
      <c r="A550" s="1"/>
      <c r="B550" s="535"/>
      <c r="C550" s="18"/>
      <c r="D550" s="813"/>
      <c r="E550" s="18"/>
      <c r="F550" s="18"/>
      <c r="G550" s="18"/>
      <c r="H550" s="18"/>
      <c r="I550" s="18"/>
      <c r="J550" s="18"/>
      <c r="K550" s="18"/>
      <c r="L550" s="18"/>
      <c r="M550" s="18"/>
      <c r="N550" s="18"/>
      <c r="O550" s="536"/>
      <c r="P550" s="1"/>
      <c r="Q550" s="942"/>
      <c r="R550" s="942"/>
      <c r="S550" s="942"/>
      <c r="T550" s="942"/>
      <c r="U550" s="942"/>
      <c r="V550" s="942"/>
      <c r="W550" s="942"/>
      <c r="X550" s="942"/>
      <c r="Y550" s="942"/>
      <c r="Z550" s="942"/>
      <c r="AA550" s="942"/>
      <c r="AB550" s="942"/>
      <c r="AC550" s="942"/>
      <c r="AD550" s="942"/>
      <c r="AE550" s="942"/>
      <c r="AF550" s="942"/>
      <c r="AG550" s="942"/>
      <c r="AH550" s="942"/>
      <c r="AI550" s="942"/>
      <c r="AJ550" s="942"/>
      <c r="AK550" s="942"/>
      <c r="AL550" s="942"/>
      <c r="AM550" s="942"/>
      <c r="AN550" s="942"/>
      <c r="AO550" s="942"/>
      <c r="AP550" s="942"/>
      <c r="AQ550" s="942"/>
      <c r="AR550" s="942"/>
      <c r="AS550" s="942"/>
      <c r="AT550" s="942"/>
      <c r="AU550" s="942"/>
      <c r="AV550" s="942"/>
      <c r="AW550" s="942"/>
    </row>
    <row r="551" spans="1:49" ht="14" x14ac:dyDescent="0.15">
      <c r="A551" s="1"/>
      <c r="B551" s="535"/>
      <c r="C551" s="18"/>
      <c r="D551" s="813"/>
      <c r="E551" s="18"/>
      <c r="F551" s="18"/>
      <c r="G551" s="18"/>
      <c r="H551" s="18"/>
      <c r="I551" s="18"/>
      <c r="J551" s="18"/>
      <c r="K551" s="18"/>
      <c r="L551" s="18"/>
      <c r="M551" s="18"/>
      <c r="N551" s="18"/>
      <c r="O551" s="536"/>
      <c r="P551" s="1"/>
      <c r="Q551" s="942"/>
      <c r="R551" s="942"/>
      <c r="S551" s="942"/>
      <c r="T551" s="942"/>
      <c r="U551" s="942"/>
      <c r="V551" s="942"/>
      <c r="W551" s="942"/>
      <c r="X551" s="942"/>
      <c r="Y551" s="942"/>
      <c r="Z551" s="942"/>
      <c r="AA551" s="942"/>
      <c r="AB551" s="942"/>
      <c r="AC551" s="942"/>
      <c r="AD551" s="942"/>
      <c r="AE551" s="942"/>
      <c r="AF551" s="942"/>
      <c r="AG551" s="942"/>
      <c r="AH551" s="942"/>
      <c r="AI551" s="942"/>
      <c r="AJ551" s="942"/>
      <c r="AK551" s="942"/>
      <c r="AL551" s="942"/>
      <c r="AM551" s="942"/>
      <c r="AN551" s="942"/>
      <c r="AO551" s="942"/>
      <c r="AP551" s="942"/>
      <c r="AQ551" s="942"/>
      <c r="AR551" s="942"/>
      <c r="AS551" s="942"/>
      <c r="AT551" s="942"/>
      <c r="AU551" s="942"/>
      <c r="AV551" s="942"/>
      <c r="AW551" s="942"/>
    </row>
    <row r="552" spans="1:49" ht="14" x14ac:dyDescent="0.15">
      <c r="A552" s="1"/>
      <c r="B552" s="535"/>
      <c r="C552" s="18"/>
      <c r="D552" s="813"/>
      <c r="E552" s="18"/>
      <c r="F552" s="18"/>
      <c r="G552" s="18"/>
      <c r="H552" s="18"/>
      <c r="I552" s="18"/>
      <c r="J552" s="18"/>
      <c r="K552" s="18"/>
      <c r="L552" s="18"/>
      <c r="M552" s="18"/>
      <c r="N552" s="18"/>
      <c r="O552" s="536"/>
      <c r="P552" s="1"/>
      <c r="Q552" s="942"/>
      <c r="R552" s="942"/>
      <c r="S552" s="942"/>
      <c r="T552" s="942"/>
      <c r="U552" s="942"/>
      <c r="V552" s="942"/>
      <c r="W552" s="942"/>
      <c r="X552" s="942"/>
      <c r="Y552" s="942"/>
      <c r="Z552" s="942"/>
      <c r="AA552" s="942"/>
      <c r="AB552" s="942"/>
      <c r="AC552" s="942"/>
      <c r="AD552" s="942"/>
      <c r="AE552" s="942"/>
      <c r="AF552" s="942"/>
      <c r="AG552" s="942"/>
      <c r="AH552" s="942"/>
      <c r="AI552" s="942"/>
      <c r="AJ552" s="942"/>
      <c r="AK552" s="942"/>
      <c r="AL552" s="942"/>
      <c r="AM552" s="942"/>
      <c r="AN552" s="942"/>
      <c r="AO552" s="942"/>
      <c r="AP552" s="942"/>
      <c r="AQ552" s="942"/>
      <c r="AR552" s="942"/>
      <c r="AS552" s="942"/>
      <c r="AT552" s="942"/>
      <c r="AU552" s="942"/>
      <c r="AV552" s="942"/>
      <c r="AW552" s="942"/>
    </row>
    <row r="553" spans="1:49" ht="14" x14ac:dyDescent="0.15">
      <c r="A553" s="1"/>
      <c r="B553" s="535"/>
      <c r="C553" s="18"/>
      <c r="D553" s="813"/>
      <c r="E553" s="18"/>
      <c r="F553" s="18"/>
      <c r="G553" s="18"/>
      <c r="H553" s="18"/>
      <c r="I553" s="18"/>
      <c r="J553" s="18"/>
      <c r="K553" s="18"/>
      <c r="L553" s="18"/>
      <c r="M553" s="18"/>
      <c r="N553" s="18"/>
      <c r="O553" s="536"/>
      <c r="P553" s="1"/>
      <c r="Q553" s="942"/>
      <c r="R553" s="942"/>
      <c r="S553" s="942"/>
      <c r="T553" s="942"/>
      <c r="U553" s="942"/>
      <c r="V553" s="942"/>
      <c r="W553" s="942"/>
      <c r="X553" s="942"/>
      <c r="Y553" s="942"/>
      <c r="Z553" s="942"/>
      <c r="AA553" s="942"/>
      <c r="AB553" s="942"/>
      <c r="AC553" s="942"/>
      <c r="AD553" s="942"/>
      <c r="AE553" s="942"/>
      <c r="AF553" s="942"/>
      <c r="AG553" s="942"/>
      <c r="AH553" s="942"/>
      <c r="AI553" s="942"/>
      <c r="AJ553" s="942"/>
      <c r="AK553" s="942"/>
      <c r="AL553" s="942"/>
      <c r="AM553" s="942"/>
      <c r="AN553" s="942"/>
      <c r="AO553" s="942"/>
      <c r="AP553" s="942"/>
      <c r="AQ553" s="942"/>
      <c r="AR553" s="942"/>
      <c r="AS553" s="942"/>
      <c r="AT553" s="942"/>
      <c r="AU553" s="942"/>
      <c r="AV553" s="942"/>
      <c r="AW553" s="942"/>
    </row>
    <row r="554" spans="1:49" ht="37.5" customHeight="1" x14ac:dyDescent="0.15">
      <c r="A554" s="1"/>
      <c r="B554" s="535"/>
      <c r="C554" s="18"/>
      <c r="D554" s="813"/>
      <c r="E554" s="18"/>
      <c r="F554" s="18"/>
      <c r="G554" s="18"/>
      <c r="H554" s="18"/>
      <c r="I554" s="18"/>
      <c r="J554" s="18"/>
      <c r="K554" s="18"/>
      <c r="L554" s="18"/>
      <c r="M554" s="18"/>
      <c r="N554" s="18"/>
      <c r="O554" s="536"/>
      <c r="P554" s="1"/>
      <c r="Q554" s="942"/>
      <c r="R554" s="942"/>
      <c r="S554" s="942"/>
      <c r="T554" s="942"/>
      <c r="U554" s="942"/>
      <c r="V554" s="942"/>
      <c r="W554" s="942"/>
      <c r="X554" s="942"/>
      <c r="Y554" s="942"/>
      <c r="Z554" s="942"/>
      <c r="AA554" s="942"/>
      <c r="AB554" s="942"/>
      <c r="AC554" s="942"/>
      <c r="AD554" s="942"/>
      <c r="AE554" s="942"/>
      <c r="AF554" s="942"/>
      <c r="AG554" s="942"/>
      <c r="AH554" s="942"/>
      <c r="AI554" s="942"/>
      <c r="AJ554" s="942"/>
      <c r="AK554" s="942"/>
      <c r="AL554" s="942"/>
      <c r="AM554" s="942"/>
      <c r="AN554" s="942"/>
      <c r="AO554" s="942"/>
      <c r="AP554" s="942"/>
      <c r="AQ554" s="942"/>
      <c r="AR554" s="942"/>
      <c r="AS554" s="942"/>
      <c r="AT554" s="942"/>
      <c r="AU554" s="942"/>
      <c r="AV554" s="942"/>
      <c r="AW554" s="942"/>
    </row>
    <row r="555" spans="1:49" ht="16.5" customHeight="1" thickBot="1" x14ac:dyDescent="0.2">
      <c r="A555" s="1"/>
      <c r="B555" s="535"/>
      <c r="C555" s="18"/>
      <c r="D555" s="813"/>
      <c r="E555" s="18"/>
      <c r="F555" s="18"/>
      <c r="G555" s="18"/>
      <c r="H555" s="18"/>
      <c r="I555" s="18"/>
      <c r="J555" s="18"/>
      <c r="K555" s="18"/>
      <c r="L555" s="18"/>
      <c r="M555" s="18"/>
      <c r="N555" s="18"/>
      <c r="O555" s="536"/>
      <c r="P555" s="1"/>
      <c r="Q555" s="942"/>
      <c r="R555" s="942"/>
      <c r="S555" s="942"/>
      <c r="T555" s="942"/>
      <c r="U555" s="942"/>
      <c r="V555" s="942"/>
      <c r="W555" s="942"/>
      <c r="X555" s="942"/>
      <c r="Y555" s="942"/>
      <c r="Z555" s="942"/>
      <c r="AA555" s="942"/>
      <c r="AB555" s="942"/>
      <c r="AC555" s="942"/>
      <c r="AD555" s="942"/>
      <c r="AE555" s="942"/>
      <c r="AF555" s="942"/>
      <c r="AG555" s="942"/>
      <c r="AH555" s="942"/>
      <c r="AI555" s="942"/>
      <c r="AJ555" s="942"/>
      <c r="AK555" s="942"/>
      <c r="AL555" s="942"/>
      <c r="AM555" s="942"/>
      <c r="AN555" s="942"/>
      <c r="AO555" s="942"/>
      <c r="AP555" s="942"/>
      <c r="AQ555" s="942"/>
      <c r="AR555" s="942"/>
      <c r="AS555" s="942"/>
      <c r="AT555" s="942"/>
      <c r="AU555" s="942"/>
      <c r="AV555" s="942"/>
      <c r="AW555" s="942"/>
    </row>
    <row r="556" spans="1:49" ht="19" thickBot="1" x14ac:dyDescent="0.25">
      <c r="A556" s="1"/>
      <c r="B556" s="535"/>
      <c r="C556" s="79" t="s">
        <v>1749</v>
      </c>
      <c r="D556" s="2398" t="s">
        <v>1407</v>
      </c>
      <c r="E556" s="2400"/>
      <c r="F556" s="18"/>
      <c r="G556" s="18"/>
      <c r="H556" s="18"/>
      <c r="I556" s="18"/>
      <c r="J556" s="18"/>
      <c r="K556" s="18"/>
      <c r="L556" s="18"/>
      <c r="M556" s="18"/>
      <c r="N556" s="18"/>
      <c r="O556" s="536"/>
      <c r="P556" s="1"/>
      <c r="Q556" s="942"/>
      <c r="R556" s="942"/>
      <c r="S556" s="942"/>
      <c r="T556" s="942"/>
      <c r="U556" s="942"/>
      <c r="V556" s="942"/>
      <c r="W556" s="942"/>
      <c r="X556" s="942"/>
      <c r="Y556" s="942"/>
      <c r="Z556" s="942"/>
      <c r="AA556" s="942"/>
      <c r="AB556" s="942"/>
      <c r="AC556" s="942"/>
      <c r="AD556" s="942"/>
      <c r="AE556" s="942"/>
      <c r="AF556" s="942"/>
      <c r="AG556" s="942"/>
      <c r="AH556" s="942"/>
      <c r="AI556" s="942"/>
      <c r="AJ556" s="942"/>
      <c r="AK556" s="942"/>
      <c r="AL556" s="942"/>
      <c r="AM556" s="942"/>
      <c r="AN556" s="942"/>
      <c r="AO556" s="942"/>
      <c r="AP556" s="942"/>
      <c r="AQ556" s="942"/>
      <c r="AR556" s="942"/>
      <c r="AS556" s="942"/>
      <c r="AT556" s="942"/>
      <c r="AU556" s="942"/>
      <c r="AV556" s="942"/>
      <c r="AW556" s="942"/>
    </row>
    <row r="557" spans="1:49" ht="14" x14ac:dyDescent="0.15">
      <c r="A557" s="1"/>
      <c r="B557" s="535"/>
      <c r="C557" s="18"/>
      <c r="D557" s="813"/>
      <c r="E557" s="18"/>
      <c r="F557" s="18"/>
      <c r="G557" s="18"/>
      <c r="H557" s="18"/>
      <c r="I557" s="18"/>
      <c r="J557" s="18"/>
      <c r="K557" s="18"/>
      <c r="L557" s="18"/>
      <c r="M557" s="18"/>
      <c r="N557" s="18"/>
      <c r="O557" s="536"/>
      <c r="P557" s="1"/>
      <c r="Q557" s="942"/>
      <c r="R557" s="942"/>
      <c r="S557" s="942"/>
      <c r="T557" s="942"/>
      <c r="U557" s="942"/>
      <c r="V557" s="942"/>
      <c r="W557" s="942"/>
      <c r="X557" s="942"/>
      <c r="Y557" s="942"/>
      <c r="Z557" s="942"/>
      <c r="AA557" s="942"/>
      <c r="AB557" s="942"/>
      <c r="AC557" s="942"/>
      <c r="AD557" s="942"/>
      <c r="AE557" s="942"/>
      <c r="AF557" s="942"/>
      <c r="AG557" s="942"/>
      <c r="AH557" s="942"/>
      <c r="AI557" s="942"/>
      <c r="AJ557" s="942"/>
      <c r="AK557" s="942"/>
      <c r="AL557" s="942"/>
      <c r="AM557" s="942"/>
      <c r="AN557" s="942"/>
      <c r="AO557" s="942"/>
      <c r="AP557" s="942"/>
      <c r="AQ557" s="942"/>
      <c r="AR557" s="942"/>
      <c r="AS557" s="942"/>
      <c r="AT557" s="942"/>
      <c r="AU557" s="942"/>
      <c r="AV557" s="942"/>
      <c r="AW557" s="942"/>
    </row>
    <row r="558" spans="1:49" ht="14" x14ac:dyDescent="0.15">
      <c r="A558" s="1"/>
      <c r="B558" s="535"/>
      <c r="C558" s="18"/>
      <c r="D558" s="813"/>
      <c r="E558" s="18"/>
      <c r="F558" s="18"/>
      <c r="G558" s="18"/>
      <c r="H558" s="18"/>
      <c r="I558" s="18"/>
      <c r="J558" s="18"/>
      <c r="K558" s="18"/>
      <c r="L558" s="18"/>
      <c r="M558" s="18"/>
      <c r="N558" s="18"/>
      <c r="O558" s="536"/>
      <c r="P558" s="1"/>
      <c r="Q558" s="942"/>
      <c r="R558" s="942"/>
      <c r="S558" s="942"/>
      <c r="T558" s="942"/>
      <c r="U558" s="942"/>
      <c r="V558" s="942"/>
      <c r="W558" s="942"/>
      <c r="X558" s="942"/>
      <c r="Y558" s="942"/>
      <c r="Z558" s="942"/>
      <c r="AA558" s="942"/>
      <c r="AB558" s="942"/>
      <c r="AC558" s="942"/>
      <c r="AD558" s="942"/>
      <c r="AE558" s="942"/>
      <c r="AF558" s="942"/>
      <c r="AG558" s="942"/>
      <c r="AH558" s="942"/>
      <c r="AI558" s="942"/>
      <c r="AJ558" s="942"/>
      <c r="AK558" s="942"/>
      <c r="AL558" s="942"/>
      <c r="AM558" s="942"/>
      <c r="AN558" s="942"/>
      <c r="AO558" s="942"/>
      <c r="AP558" s="942"/>
      <c r="AQ558" s="942"/>
      <c r="AR558" s="942"/>
      <c r="AS558" s="942"/>
      <c r="AT558" s="942"/>
      <c r="AU558" s="942"/>
      <c r="AV558" s="942"/>
      <c r="AW558" s="942"/>
    </row>
    <row r="559" spans="1:49" ht="14" x14ac:dyDescent="0.15">
      <c r="A559" s="1"/>
      <c r="B559" s="535"/>
      <c r="C559" s="18"/>
      <c r="D559" s="813"/>
      <c r="E559" s="18"/>
      <c r="F559" s="18"/>
      <c r="G559" s="18"/>
      <c r="H559" s="18"/>
      <c r="I559" s="18"/>
      <c r="J559" s="18"/>
      <c r="K559" s="18"/>
      <c r="L559" s="18"/>
      <c r="M559" s="18"/>
      <c r="N559" s="18"/>
      <c r="O559" s="536"/>
      <c r="P559" s="1"/>
      <c r="Q559" s="942"/>
      <c r="R559" s="942"/>
      <c r="S559" s="942"/>
      <c r="T559" s="942"/>
      <c r="U559" s="942"/>
      <c r="V559" s="942"/>
      <c r="W559" s="942"/>
      <c r="X559" s="942"/>
      <c r="Y559" s="942"/>
      <c r="Z559" s="942"/>
      <c r="AA559" s="942"/>
      <c r="AB559" s="942"/>
      <c r="AC559" s="942"/>
      <c r="AD559" s="942"/>
      <c r="AE559" s="942"/>
      <c r="AF559" s="942"/>
      <c r="AG559" s="942"/>
      <c r="AH559" s="942"/>
      <c r="AI559" s="942"/>
      <c r="AJ559" s="942"/>
      <c r="AK559" s="942"/>
      <c r="AL559" s="942"/>
      <c r="AM559" s="942"/>
      <c r="AN559" s="942"/>
      <c r="AO559" s="942"/>
      <c r="AP559" s="942"/>
      <c r="AQ559" s="942"/>
      <c r="AR559" s="942"/>
      <c r="AS559" s="942"/>
      <c r="AT559" s="942"/>
      <c r="AU559" s="942"/>
      <c r="AV559" s="942"/>
      <c r="AW559" s="942"/>
    </row>
    <row r="560" spans="1:49" ht="14" x14ac:dyDescent="0.15">
      <c r="A560" s="1"/>
      <c r="B560" s="535"/>
      <c r="C560" s="18"/>
      <c r="D560" s="813"/>
      <c r="E560" s="18"/>
      <c r="F560" s="18"/>
      <c r="G560" s="18"/>
      <c r="H560" s="18"/>
      <c r="I560" s="18"/>
      <c r="J560" s="18"/>
      <c r="K560" s="18"/>
      <c r="L560" s="18"/>
      <c r="M560" s="18"/>
      <c r="N560" s="18"/>
      <c r="O560" s="536"/>
      <c r="P560" s="1"/>
      <c r="Q560" s="942"/>
      <c r="R560" s="942"/>
      <c r="S560" s="942"/>
      <c r="T560" s="942"/>
      <c r="U560" s="942"/>
      <c r="V560" s="942"/>
      <c r="W560" s="942"/>
      <c r="X560" s="942"/>
      <c r="Y560" s="942"/>
      <c r="Z560" s="942"/>
      <c r="AA560" s="942"/>
      <c r="AB560" s="942"/>
      <c r="AC560" s="942"/>
      <c r="AD560" s="942"/>
      <c r="AE560" s="942"/>
      <c r="AF560" s="942"/>
      <c r="AG560" s="942"/>
      <c r="AH560" s="942"/>
      <c r="AI560" s="942"/>
      <c r="AJ560" s="942"/>
      <c r="AK560" s="942"/>
      <c r="AL560" s="942"/>
      <c r="AM560" s="942"/>
      <c r="AN560" s="942"/>
      <c r="AO560" s="942"/>
      <c r="AP560" s="942"/>
      <c r="AQ560" s="942"/>
      <c r="AR560" s="942"/>
      <c r="AS560" s="942"/>
      <c r="AT560" s="942"/>
      <c r="AU560" s="942"/>
      <c r="AV560" s="942"/>
      <c r="AW560" s="942"/>
    </row>
    <row r="561" spans="1:49" ht="14" x14ac:dyDescent="0.15">
      <c r="A561" s="1"/>
      <c r="B561" s="535"/>
      <c r="C561" s="18"/>
      <c r="D561" s="813"/>
      <c r="E561" s="18"/>
      <c r="F561" s="18"/>
      <c r="G561" s="18"/>
      <c r="H561" s="18"/>
      <c r="I561" s="18"/>
      <c r="J561" s="18"/>
      <c r="K561" s="18"/>
      <c r="L561" s="18"/>
      <c r="M561" s="18"/>
      <c r="N561" s="18"/>
      <c r="O561" s="536"/>
      <c r="P561" s="1"/>
      <c r="Q561" s="942"/>
      <c r="R561" s="942"/>
      <c r="S561" s="942"/>
      <c r="T561" s="942"/>
      <c r="U561" s="942"/>
      <c r="V561" s="942"/>
      <c r="W561" s="942"/>
      <c r="X561" s="942"/>
      <c r="Y561" s="942"/>
      <c r="Z561" s="942"/>
      <c r="AA561" s="942"/>
      <c r="AB561" s="942"/>
      <c r="AC561" s="942"/>
      <c r="AD561" s="942"/>
      <c r="AE561" s="942"/>
      <c r="AF561" s="942"/>
      <c r="AG561" s="942"/>
      <c r="AH561" s="942"/>
      <c r="AI561" s="942"/>
      <c r="AJ561" s="942"/>
      <c r="AK561" s="942"/>
      <c r="AL561" s="942"/>
      <c r="AM561" s="942"/>
      <c r="AN561" s="942"/>
      <c r="AO561" s="942"/>
      <c r="AP561" s="942"/>
      <c r="AQ561" s="942"/>
      <c r="AR561" s="942"/>
      <c r="AS561" s="942"/>
      <c r="AT561" s="942"/>
      <c r="AU561" s="942"/>
      <c r="AV561" s="942"/>
      <c r="AW561" s="942"/>
    </row>
    <row r="562" spans="1:49" ht="14" x14ac:dyDescent="0.15">
      <c r="A562" s="1"/>
      <c r="B562" s="535"/>
      <c r="C562" s="18"/>
      <c r="D562" s="813"/>
      <c r="E562" s="18"/>
      <c r="F562" s="18"/>
      <c r="G562" s="18"/>
      <c r="H562" s="18"/>
      <c r="I562" s="18"/>
      <c r="J562" s="18"/>
      <c r="K562" s="18"/>
      <c r="L562" s="18"/>
      <c r="M562" s="18"/>
      <c r="N562" s="18"/>
      <c r="O562" s="536"/>
      <c r="P562" s="1"/>
      <c r="Q562" s="942"/>
      <c r="R562" s="942"/>
      <c r="S562" s="942"/>
      <c r="T562" s="942"/>
      <c r="U562" s="942"/>
      <c r="V562" s="942"/>
      <c r="W562" s="942"/>
      <c r="X562" s="942"/>
      <c r="Y562" s="942"/>
      <c r="Z562" s="942"/>
      <c r="AA562" s="942"/>
      <c r="AB562" s="942"/>
      <c r="AC562" s="942"/>
      <c r="AD562" s="942"/>
      <c r="AE562" s="942"/>
      <c r="AF562" s="942"/>
      <c r="AG562" s="942"/>
      <c r="AH562" s="942"/>
      <c r="AI562" s="942"/>
      <c r="AJ562" s="942"/>
      <c r="AK562" s="942"/>
      <c r="AL562" s="942"/>
      <c r="AM562" s="942"/>
      <c r="AN562" s="942"/>
      <c r="AO562" s="942"/>
      <c r="AP562" s="942"/>
      <c r="AQ562" s="942"/>
      <c r="AR562" s="942"/>
      <c r="AS562" s="942"/>
      <c r="AT562" s="942"/>
      <c r="AU562" s="942"/>
      <c r="AV562" s="942"/>
      <c r="AW562" s="942"/>
    </row>
    <row r="563" spans="1:49" ht="14" x14ac:dyDescent="0.15">
      <c r="A563" s="1"/>
      <c r="B563" s="535"/>
      <c r="C563" s="18"/>
      <c r="D563" s="813"/>
      <c r="E563" s="18"/>
      <c r="F563" s="18"/>
      <c r="G563" s="18"/>
      <c r="H563" s="18"/>
      <c r="I563" s="18"/>
      <c r="J563" s="18"/>
      <c r="K563" s="18"/>
      <c r="L563" s="18"/>
      <c r="M563" s="18"/>
      <c r="N563" s="18"/>
      <c r="O563" s="536"/>
      <c r="P563" s="1"/>
      <c r="Q563" s="942"/>
      <c r="R563" s="942"/>
      <c r="S563" s="942"/>
      <c r="T563" s="942"/>
      <c r="U563" s="942"/>
      <c r="V563" s="942"/>
      <c r="W563" s="942"/>
      <c r="X563" s="942"/>
      <c r="Y563" s="942"/>
      <c r="Z563" s="942"/>
      <c r="AA563" s="942"/>
      <c r="AB563" s="942"/>
      <c r="AC563" s="942"/>
      <c r="AD563" s="942"/>
      <c r="AE563" s="942"/>
      <c r="AF563" s="942"/>
      <c r="AG563" s="942"/>
      <c r="AH563" s="942"/>
      <c r="AI563" s="942"/>
      <c r="AJ563" s="942"/>
      <c r="AK563" s="942"/>
      <c r="AL563" s="942"/>
      <c r="AM563" s="942"/>
      <c r="AN563" s="942"/>
      <c r="AO563" s="942"/>
      <c r="AP563" s="942"/>
      <c r="AQ563" s="942"/>
      <c r="AR563" s="942"/>
      <c r="AS563" s="942"/>
      <c r="AT563" s="942"/>
      <c r="AU563" s="942"/>
      <c r="AV563" s="942"/>
      <c r="AW563" s="942"/>
    </row>
    <row r="564" spans="1:49" ht="14" x14ac:dyDescent="0.15">
      <c r="A564" s="1"/>
      <c r="B564" s="535"/>
      <c r="C564" s="18"/>
      <c r="D564" s="813"/>
      <c r="E564" s="18"/>
      <c r="F564" s="18"/>
      <c r="G564" s="18"/>
      <c r="H564" s="18"/>
      <c r="I564" s="18"/>
      <c r="J564" s="18"/>
      <c r="K564" s="18"/>
      <c r="L564" s="18"/>
      <c r="M564" s="18"/>
      <c r="N564" s="18"/>
      <c r="O564" s="536"/>
      <c r="P564" s="1"/>
      <c r="Q564" s="942"/>
      <c r="R564" s="942"/>
      <c r="S564" s="942"/>
      <c r="T564" s="942"/>
      <c r="U564" s="942"/>
      <c r="V564" s="942"/>
      <c r="W564" s="942"/>
      <c r="X564" s="942"/>
      <c r="Y564" s="942"/>
      <c r="Z564" s="942"/>
      <c r="AA564" s="942"/>
      <c r="AB564" s="942"/>
      <c r="AC564" s="942"/>
      <c r="AD564" s="942"/>
      <c r="AE564" s="942"/>
      <c r="AF564" s="942"/>
      <c r="AG564" s="942"/>
      <c r="AH564" s="942"/>
      <c r="AI564" s="942"/>
      <c r="AJ564" s="942"/>
      <c r="AK564" s="942"/>
      <c r="AL564" s="942"/>
      <c r="AM564" s="942"/>
      <c r="AN564" s="942"/>
      <c r="AO564" s="942"/>
      <c r="AP564" s="942"/>
      <c r="AQ564" s="942"/>
      <c r="AR564" s="942"/>
      <c r="AS564" s="942"/>
      <c r="AT564" s="942"/>
      <c r="AU564" s="942"/>
      <c r="AV564" s="942"/>
      <c r="AW564" s="942"/>
    </row>
    <row r="565" spans="1:49" ht="14" x14ac:dyDescent="0.15">
      <c r="A565" s="1"/>
      <c r="B565" s="535"/>
      <c r="C565" s="18"/>
      <c r="D565" s="813"/>
      <c r="E565" s="18"/>
      <c r="F565" s="18"/>
      <c r="G565" s="18"/>
      <c r="H565" s="18"/>
      <c r="I565" s="18"/>
      <c r="J565" s="18"/>
      <c r="K565" s="18"/>
      <c r="L565" s="18"/>
      <c r="M565" s="18"/>
      <c r="N565" s="18"/>
      <c r="O565" s="536"/>
      <c r="P565" s="1"/>
      <c r="Q565" s="942"/>
      <c r="R565" s="942"/>
      <c r="S565" s="942"/>
      <c r="T565" s="942"/>
      <c r="U565" s="942"/>
      <c r="V565" s="942"/>
      <c r="W565" s="942"/>
      <c r="X565" s="942"/>
      <c r="Y565" s="942"/>
      <c r="Z565" s="942"/>
      <c r="AA565" s="942"/>
      <c r="AB565" s="942"/>
      <c r="AC565" s="942"/>
      <c r="AD565" s="942"/>
      <c r="AE565" s="942"/>
      <c r="AF565" s="942"/>
      <c r="AG565" s="942"/>
      <c r="AH565" s="942"/>
      <c r="AI565" s="942"/>
      <c r="AJ565" s="942"/>
      <c r="AK565" s="942"/>
      <c r="AL565" s="942"/>
      <c r="AM565" s="942"/>
      <c r="AN565" s="942"/>
      <c r="AO565" s="942"/>
      <c r="AP565" s="942"/>
      <c r="AQ565" s="942"/>
      <c r="AR565" s="942"/>
      <c r="AS565" s="942"/>
      <c r="AT565" s="942"/>
      <c r="AU565" s="942"/>
      <c r="AV565" s="942"/>
      <c r="AW565" s="942"/>
    </row>
    <row r="566" spans="1:49" ht="14" x14ac:dyDescent="0.15">
      <c r="A566" s="1"/>
      <c r="B566" s="535"/>
      <c r="C566" s="18"/>
      <c r="D566" s="813"/>
      <c r="E566" s="18"/>
      <c r="F566" s="18"/>
      <c r="G566" s="18"/>
      <c r="H566" s="18"/>
      <c r="I566" s="18"/>
      <c r="J566" s="18"/>
      <c r="K566" s="18"/>
      <c r="L566" s="18"/>
      <c r="M566" s="18"/>
      <c r="N566" s="18"/>
      <c r="O566" s="536"/>
      <c r="P566" s="1"/>
      <c r="Q566" s="942"/>
      <c r="R566" s="942"/>
      <c r="S566" s="942"/>
      <c r="T566" s="942"/>
      <c r="U566" s="942"/>
      <c r="V566" s="942"/>
      <c r="W566" s="942"/>
      <c r="X566" s="942"/>
      <c r="Y566" s="942"/>
      <c r="Z566" s="942"/>
      <c r="AA566" s="942"/>
      <c r="AB566" s="942"/>
      <c r="AC566" s="942"/>
      <c r="AD566" s="942"/>
      <c r="AE566" s="942"/>
      <c r="AF566" s="942"/>
      <c r="AG566" s="942"/>
      <c r="AH566" s="942"/>
      <c r="AI566" s="942"/>
      <c r="AJ566" s="942"/>
      <c r="AK566" s="942"/>
      <c r="AL566" s="942"/>
      <c r="AM566" s="942"/>
      <c r="AN566" s="942"/>
      <c r="AO566" s="942"/>
      <c r="AP566" s="942"/>
      <c r="AQ566" s="942"/>
      <c r="AR566" s="942"/>
      <c r="AS566" s="942"/>
      <c r="AT566" s="942"/>
      <c r="AU566" s="942"/>
      <c r="AV566" s="942"/>
      <c r="AW566" s="942"/>
    </row>
    <row r="567" spans="1:49" ht="14" x14ac:dyDescent="0.15">
      <c r="A567" s="1"/>
      <c r="B567" s="535"/>
      <c r="C567" s="18"/>
      <c r="D567" s="813"/>
      <c r="E567" s="18"/>
      <c r="F567" s="18"/>
      <c r="G567" s="18"/>
      <c r="H567" s="18"/>
      <c r="I567" s="18"/>
      <c r="J567" s="18"/>
      <c r="K567" s="18"/>
      <c r="L567" s="18"/>
      <c r="M567" s="18"/>
      <c r="N567" s="18"/>
      <c r="O567" s="536"/>
      <c r="P567" s="1"/>
      <c r="Q567" s="942"/>
      <c r="R567" s="942"/>
      <c r="S567" s="942"/>
      <c r="T567" s="942"/>
      <c r="U567" s="942"/>
      <c r="V567" s="942"/>
      <c r="W567" s="942"/>
      <c r="X567" s="942"/>
      <c r="Y567" s="942"/>
      <c r="Z567" s="942"/>
      <c r="AA567" s="942"/>
      <c r="AB567" s="942"/>
      <c r="AC567" s="942"/>
      <c r="AD567" s="942"/>
      <c r="AE567" s="942"/>
      <c r="AF567" s="942"/>
      <c r="AG567" s="942"/>
      <c r="AH567" s="942"/>
      <c r="AI567" s="942"/>
      <c r="AJ567" s="942"/>
      <c r="AK567" s="942"/>
      <c r="AL567" s="942"/>
      <c r="AM567" s="942"/>
      <c r="AN567" s="942"/>
      <c r="AO567" s="942"/>
      <c r="AP567" s="942"/>
      <c r="AQ567" s="942"/>
      <c r="AR567" s="942"/>
      <c r="AS567" s="942"/>
      <c r="AT567" s="942"/>
      <c r="AU567" s="942"/>
      <c r="AV567" s="942"/>
      <c r="AW567" s="942"/>
    </row>
    <row r="568" spans="1:49" ht="15" thickBot="1" x14ac:dyDescent="0.2">
      <c r="A568" s="1"/>
      <c r="B568" s="537"/>
      <c r="C568" s="538"/>
      <c r="D568" s="888"/>
      <c r="E568" s="538"/>
      <c r="F568" s="538"/>
      <c r="G568" s="538"/>
      <c r="H568" s="538"/>
      <c r="I568" s="538"/>
      <c r="J568" s="538"/>
      <c r="K568" s="538"/>
      <c r="L568" s="538"/>
      <c r="M568" s="538"/>
      <c r="N568" s="538"/>
      <c r="O568" s="539"/>
      <c r="P568" s="1"/>
      <c r="Q568" s="942"/>
      <c r="R568" s="942"/>
      <c r="S568" s="942"/>
      <c r="T568" s="942"/>
      <c r="U568" s="942"/>
      <c r="V568" s="942"/>
      <c r="W568" s="942"/>
      <c r="X568" s="942"/>
      <c r="Y568" s="942"/>
      <c r="Z568" s="942"/>
      <c r="AA568" s="942"/>
      <c r="AB568" s="942"/>
      <c r="AC568" s="942"/>
      <c r="AD568" s="942"/>
      <c r="AE568" s="942"/>
      <c r="AF568" s="942"/>
      <c r="AG568" s="942"/>
      <c r="AH568" s="942"/>
      <c r="AI568" s="942"/>
      <c r="AJ568" s="942"/>
      <c r="AK568" s="942"/>
      <c r="AL568" s="942"/>
      <c r="AM568" s="942"/>
      <c r="AN568" s="942"/>
      <c r="AO568" s="942"/>
      <c r="AP568" s="942"/>
      <c r="AQ568" s="942"/>
      <c r="AR568" s="942"/>
      <c r="AS568" s="942"/>
      <c r="AT568" s="942"/>
      <c r="AU568" s="942"/>
      <c r="AV568" s="942"/>
      <c r="AW568" s="942"/>
    </row>
    <row r="569" spans="1:49" ht="17" thickTop="1" x14ac:dyDescent="0.2">
      <c r="A569" s="1"/>
      <c r="B569" s="1"/>
      <c r="C569" s="1"/>
      <c r="D569" s="1"/>
      <c r="E569" s="1"/>
      <c r="F569" s="1"/>
      <c r="G569" s="1"/>
      <c r="H569" s="1"/>
      <c r="I569" s="1"/>
      <c r="J569" s="1"/>
      <c r="K569" s="1"/>
      <c r="L569" s="2383" t="s">
        <v>1538</v>
      </c>
      <c r="M569" s="2383"/>
      <c r="N569" s="1"/>
      <c r="O569" s="1"/>
      <c r="P569" s="1"/>
      <c r="Q569" s="942"/>
      <c r="R569" s="942"/>
      <c r="S569" s="942"/>
      <c r="T569" s="942"/>
      <c r="U569" s="942"/>
      <c r="V569" s="942"/>
      <c r="W569" s="942"/>
      <c r="X569" s="942"/>
      <c r="Y569" s="942"/>
      <c r="Z569" s="942"/>
      <c r="AA569" s="942"/>
      <c r="AB569" s="942"/>
      <c r="AC569" s="942"/>
      <c r="AD569" s="942"/>
      <c r="AE569" s="942"/>
      <c r="AF569" s="942"/>
      <c r="AG569" s="942"/>
      <c r="AH569" s="942"/>
      <c r="AI569" s="942"/>
      <c r="AJ569" s="942"/>
      <c r="AK569" s="942"/>
      <c r="AL569" s="942"/>
      <c r="AM569" s="942"/>
      <c r="AN569" s="942"/>
      <c r="AO569" s="942"/>
      <c r="AP569" s="942"/>
      <c r="AQ569" s="942"/>
      <c r="AR569" s="942"/>
      <c r="AS569" s="942"/>
      <c r="AT569" s="942"/>
      <c r="AU569" s="942"/>
      <c r="AV569" s="942"/>
      <c r="AW569" s="942"/>
    </row>
    <row r="570" spans="1:49" x14ac:dyDescent="0.15">
      <c r="A570" s="1"/>
      <c r="B570" s="1"/>
      <c r="C570" s="1"/>
      <c r="D570" s="1"/>
      <c r="E570" s="1"/>
      <c r="F570" s="1"/>
      <c r="G570" s="1"/>
      <c r="H570" s="1"/>
      <c r="I570" s="1"/>
      <c r="J570" s="1"/>
      <c r="K570" s="1"/>
      <c r="L570" s="1"/>
      <c r="M570" s="1"/>
      <c r="N570" s="1"/>
      <c r="O570" s="1"/>
      <c r="P570" s="1"/>
      <c r="Q570" s="942"/>
      <c r="R570" s="942"/>
      <c r="S570" s="942"/>
      <c r="T570" s="942"/>
      <c r="U570" s="942"/>
      <c r="V570" s="942"/>
      <c r="W570" s="942"/>
      <c r="X570" s="942"/>
      <c r="Y570" s="942"/>
      <c r="Z570" s="942"/>
      <c r="AA570" s="942"/>
      <c r="AB570" s="942"/>
      <c r="AC570" s="942"/>
      <c r="AD570" s="942"/>
      <c r="AE570" s="942"/>
      <c r="AF570" s="942"/>
      <c r="AG570" s="942"/>
      <c r="AH570" s="942"/>
      <c r="AI570" s="942"/>
      <c r="AJ570" s="942"/>
      <c r="AK570" s="942"/>
      <c r="AL570" s="942"/>
      <c r="AM570" s="942"/>
      <c r="AN570" s="942"/>
      <c r="AO570" s="942"/>
      <c r="AP570" s="942"/>
      <c r="AQ570" s="942"/>
      <c r="AR570" s="942"/>
      <c r="AS570" s="942"/>
      <c r="AT570" s="942"/>
      <c r="AU570" s="942"/>
      <c r="AV570" s="942"/>
      <c r="AW570" s="942"/>
    </row>
    <row r="571" spans="1:49" x14ac:dyDescent="0.15">
      <c r="A571" s="942"/>
      <c r="B571" s="942"/>
      <c r="C571" s="942"/>
      <c r="D571" s="942"/>
      <c r="E571" s="942"/>
      <c r="F571" s="942"/>
      <c r="G571" s="942"/>
      <c r="H571" s="942"/>
      <c r="I571" s="942"/>
      <c r="J571" s="942"/>
      <c r="K571" s="942"/>
      <c r="L571" s="942"/>
      <c r="M571" s="942"/>
      <c r="N571" s="942"/>
      <c r="O571" s="942"/>
      <c r="P571" s="942"/>
      <c r="Q571" s="942"/>
      <c r="R571" s="942"/>
      <c r="S571" s="942"/>
      <c r="T571" s="942"/>
      <c r="U571" s="942"/>
      <c r="V571" s="942"/>
      <c r="W571" s="942"/>
      <c r="X571" s="942"/>
      <c r="Y571" s="942"/>
      <c r="Z571" s="942"/>
      <c r="AA571" s="942"/>
      <c r="AB571" s="942"/>
      <c r="AC571" s="942"/>
      <c r="AD571" s="942"/>
      <c r="AE571" s="942"/>
      <c r="AF571" s="942"/>
      <c r="AG571" s="942"/>
      <c r="AH571" s="942"/>
      <c r="AI571" s="942"/>
      <c r="AJ571" s="942"/>
      <c r="AK571" s="942"/>
      <c r="AL571" s="942"/>
      <c r="AM571" s="942"/>
      <c r="AN571" s="942"/>
      <c r="AO571" s="942"/>
      <c r="AP571" s="942"/>
      <c r="AQ571" s="942"/>
      <c r="AR571" s="942"/>
      <c r="AS571" s="942"/>
      <c r="AT571" s="942"/>
      <c r="AU571" s="942"/>
      <c r="AV571" s="942"/>
      <c r="AW571" s="942"/>
    </row>
    <row r="572" spans="1:49" x14ac:dyDescent="0.15">
      <c r="A572" s="942"/>
      <c r="B572" s="942"/>
      <c r="C572" s="942"/>
      <c r="D572" s="942"/>
      <c r="E572" s="942"/>
      <c r="F572" s="942"/>
      <c r="G572" s="942"/>
      <c r="H572" s="942"/>
      <c r="I572" s="942"/>
      <c r="J572" s="942"/>
      <c r="K572" s="942"/>
      <c r="L572" s="942"/>
      <c r="M572" s="942"/>
      <c r="N572" s="942"/>
      <c r="O572" s="942"/>
      <c r="P572" s="942"/>
      <c r="Q572" s="942"/>
      <c r="R572" s="942"/>
      <c r="S572" s="942"/>
      <c r="T572" s="942"/>
      <c r="U572" s="942"/>
      <c r="V572" s="942"/>
      <c r="W572" s="942"/>
      <c r="X572" s="942"/>
      <c r="Y572" s="942"/>
      <c r="Z572" s="942"/>
      <c r="AA572" s="942"/>
      <c r="AB572" s="942"/>
      <c r="AC572" s="942"/>
      <c r="AD572" s="942"/>
      <c r="AE572" s="942"/>
      <c r="AF572" s="942"/>
      <c r="AG572" s="942"/>
      <c r="AH572" s="942"/>
      <c r="AI572" s="942"/>
      <c r="AJ572" s="942"/>
      <c r="AK572" s="942"/>
      <c r="AL572" s="942"/>
      <c r="AM572" s="942"/>
      <c r="AN572" s="942"/>
      <c r="AO572" s="942"/>
      <c r="AP572" s="942"/>
      <c r="AQ572" s="942"/>
      <c r="AR572" s="942"/>
      <c r="AS572" s="942"/>
      <c r="AT572" s="942"/>
      <c r="AU572" s="942"/>
      <c r="AV572" s="942"/>
      <c r="AW572" s="942"/>
    </row>
    <row r="573" spans="1:49" x14ac:dyDescent="0.15">
      <c r="A573" s="942"/>
      <c r="B573" s="942"/>
      <c r="C573" s="942"/>
      <c r="D573" s="942"/>
      <c r="E573" s="942"/>
      <c r="F573" s="942"/>
      <c r="G573" s="942"/>
      <c r="H573" s="942"/>
      <c r="I573" s="942"/>
      <c r="J573" s="942"/>
      <c r="K573" s="942"/>
      <c r="L573" s="942"/>
      <c r="M573" s="942"/>
      <c r="N573" s="942"/>
      <c r="O573" s="942"/>
      <c r="P573" s="942"/>
      <c r="Q573" s="942"/>
      <c r="R573" s="942"/>
      <c r="S573" s="942"/>
      <c r="T573" s="942"/>
      <c r="U573" s="942"/>
      <c r="V573" s="942"/>
      <c r="W573" s="942"/>
      <c r="X573" s="942"/>
      <c r="Y573" s="942"/>
      <c r="Z573" s="942"/>
      <c r="AA573" s="942"/>
      <c r="AB573" s="942"/>
      <c r="AC573" s="942"/>
      <c r="AD573" s="942"/>
      <c r="AE573" s="942"/>
      <c r="AF573" s="942"/>
      <c r="AG573" s="942"/>
      <c r="AH573" s="942"/>
      <c r="AI573" s="942"/>
      <c r="AJ573" s="942"/>
      <c r="AK573" s="942"/>
      <c r="AL573" s="942"/>
      <c r="AM573" s="942"/>
      <c r="AN573" s="942"/>
      <c r="AO573" s="942"/>
      <c r="AP573" s="942"/>
      <c r="AQ573" s="942"/>
      <c r="AR573" s="942"/>
      <c r="AS573" s="942"/>
      <c r="AT573" s="942"/>
      <c r="AU573" s="942"/>
      <c r="AV573" s="942"/>
      <c r="AW573" s="942"/>
    </row>
    <row r="574" spans="1:49" x14ac:dyDescent="0.15">
      <c r="A574" s="942"/>
      <c r="B574" s="942"/>
      <c r="C574" s="942"/>
      <c r="D574" s="942"/>
      <c r="E574" s="942"/>
      <c r="F574" s="942"/>
      <c r="G574" s="942"/>
      <c r="H574" s="942"/>
      <c r="I574" s="942"/>
      <c r="J574" s="942"/>
      <c r="K574" s="942"/>
      <c r="L574" s="942"/>
      <c r="M574" s="942"/>
      <c r="N574" s="942"/>
      <c r="O574" s="942"/>
      <c r="P574" s="942"/>
      <c r="Q574" s="942"/>
      <c r="R574" s="942"/>
      <c r="S574" s="942"/>
      <c r="T574" s="942"/>
      <c r="U574" s="942"/>
      <c r="V574" s="942"/>
      <c r="W574" s="942"/>
      <c r="X574" s="942"/>
      <c r="Y574" s="942"/>
      <c r="Z574" s="942"/>
      <c r="AA574" s="942"/>
      <c r="AB574" s="942"/>
      <c r="AC574" s="942"/>
      <c r="AD574" s="942"/>
      <c r="AE574" s="942"/>
      <c r="AF574" s="942"/>
      <c r="AG574" s="942"/>
      <c r="AH574" s="942"/>
      <c r="AI574" s="942"/>
      <c r="AJ574" s="942"/>
      <c r="AK574" s="942"/>
      <c r="AL574" s="942"/>
      <c r="AM574" s="942"/>
      <c r="AN574" s="942"/>
      <c r="AO574" s="942"/>
      <c r="AP574" s="942"/>
      <c r="AQ574" s="942"/>
      <c r="AR574" s="942"/>
      <c r="AS574" s="942"/>
      <c r="AT574" s="942"/>
      <c r="AU574" s="942"/>
      <c r="AV574" s="942"/>
      <c r="AW574" s="942"/>
    </row>
    <row r="575" spans="1:49" x14ac:dyDescent="0.15">
      <c r="A575" s="942"/>
      <c r="B575" s="942"/>
      <c r="C575" s="942"/>
      <c r="D575" s="942"/>
      <c r="E575" s="942"/>
      <c r="F575" s="942"/>
      <c r="G575" s="942"/>
      <c r="H575" s="942"/>
      <c r="I575" s="942"/>
      <c r="J575" s="942"/>
      <c r="K575" s="942"/>
      <c r="L575" s="942"/>
      <c r="M575" s="942"/>
      <c r="N575" s="942"/>
      <c r="O575" s="942"/>
      <c r="P575" s="942"/>
      <c r="Q575" s="942"/>
      <c r="R575" s="942"/>
      <c r="S575" s="942"/>
      <c r="T575" s="942"/>
      <c r="U575" s="942"/>
      <c r="V575" s="942"/>
      <c r="W575" s="942"/>
      <c r="X575" s="942"/>
      <c r="Y575" s="942"/>
      <c r="Z575" s="942"/>
      <c r="AA575" s="942"/>
      <c r="AB575" s="942"/>
      <c r="AC575" s="942"/>
      <c r="AD575" s="942"/>
      <c r="AE575" s="942"/>
      <c r="AF575" s="942"/>
      <c r="AG575" s="942"/>
      <c r="AH575" s="942"/>
      <c r="AI575" s="942"/>
      <c r="AJ575" s="942"/>
      <c r="AK575" s="942"/>
      <c r="AL575" s="942"/>
      <c r="AM575" s="942"/>
      <c r="AN575" s="942"/>
      <c r="AO575" s="942"/>
      <c r="AP575" s="942"/>
      <c r="AQ575" s="942"/>
      <c r="AR575" s="942"/>
      <c r="AS575" s="942"/>
      <c r="AT575" s="942"/>
      <c r="AU575" s="942"/>
      <c r="AV575" s="942"/>
      <c r="AW575" s="942"/>
    </row>
    <row r="576" spans="1:49" x14ac:dyDescent="0.15">
      <c r="A576" s="942"/>
      <c r="B576" s="942"/>
      <c r="C576" s="942"/>
      <c r="D576" s="942"/>
      <c r="E576" s="942"/>
      <c r="F576" s="942"/>
      <c r="G576" s="942"/>
      <c r="H576" s="942"/>
      <c r="I576" s="942"/>
      <c r="J576" s="942"/>
      <c r="K576" s="942"/>
      <c r="L576" s="942"/>
      <c r="M576" s="942"/>
      <c r="N576" s="942"/>
      <c r="O576" s="942"/>
      <c r="P576" s="942"/>
      <c r="Q576" s="942"/>
      <c r="R576" s="942"/>
      <c r="S576" s="942"/>
      <c r="T576" s="942"/>
      <c r="U576" s="942"/>
      <c r="V576" s="942"/>
      <c r="W576" s="942"/>
      <c r="X576" s="942"/>
      <c r="Y576" s="942"/>
      <c r="Z576" s="942"/>
      <c r="AA576" s="942"/>
      <c r="AB576" s="942"/>
      <c r="AC576" s="942"/>
      <c r="AD576" s="942"/>
      <c r="AE576" s="942"/>
      <c r="AF576" s="942"/>
      <c r="AG576" s="942"/>
      <c r="AH576" s="942"/>
      <c r="AI576" s="942"/>
      <c r="AJ576" s="942"/>
      <c r="AK576" s="942"/>
      <c r="AL576" s="942"/>
      <c r="AM576" s="942"/>
      <c r="AN576" s="942"/>
      <c r="AO576" s="942"/>
      <c r="AP576" s="942"/>
      <c r="AQ576" s="942"/>
      <c r="AR576" s="942"/>
      <c r="AS576" s="942"/>
      <c r="AT576" s="942"/>
      <c r="AU576" s="942"/>
      <c r="AV576" s="942"/>
      <c r="AW576" s="942"/>
    </row>
    <row r="577" spans="1:49" x14ac:dyDescent="0.15">
      <c r="A577" s="942"/>
      <c r="B577" s="942"/>
      <c r="C577" s="942"/>
      <c r="D577" s="942"/>
      <c r="E577" s="942"/>
      <c r="F577" s="942"/>
      <c r="G577" s="942"/>
      <c r="H577" s="942"/>
      <c r="I577" s="942"/>
      <c r="J577" s="942"/>
      <c r="K577" s="942"/>
      <c r="L577" s="942"/>
      <c r="M577" s="942"/>
      <c r="N577" s="942"/>
      <c r="O577" s="942"/>
      <c r="P577" s="942"/>
      <c r="Q577" s="942"/>
      <c r="R577" s="942"/>
      <c r="S577" s="942"/>
      <c r="T577" s="942"/>
      <c r="U577" s="942"/>
      <c r="V577" s="942"/>
      <c r="W577" s="942"/>
      <c r="X577" s="942"/>
      <c r="Y577" s="942"/>
      <c r="Z577" s="942"/>
      <c r="AA577" s="942"/>
      <c r="AB577" s="942"/>
      <c r="AC577" s="942"/>
      <c r="AD577" s="942"/>
      <c r="AE577" s="942"/>
      <c r="AF577" s="942"/>
      <c r="AG577" s="942"/>
      <c r="AH577" s="942"/>
      <c r="AI577" s="942"/>
      <c r="AJ577" s="942"/>
      <c r="AK577" s="942"/>
      <c r="AL577" s="942"/>
      <c r="AM577" s="942"/>
      <c r="AN577" s="942"/>
      <c r="AO577" s="942"/>
      <c r="AP577" s="942"/>
      <c r="AQ577" s="942"/>
      <c r="AR577" s="942"/>
      <c r="AS577" s="942"/>
      <c r="AT577" s="942"/>
      <c r="AU577" s="942"/>
      <c r="AV577" s="942"/>
      <c r="AW577" s="942"/>
    </row>
    <row r="578" spans="1:49" x14ac:dyDescent="0.15">
      <c r="A578" s="942"/>
      <c r="B578" s="942"/>
      <c r="C578" s="942"/>
      <c r="D578" s="942"/>
      <c r="E578" s="942"/>
      <c r="F578" s="942"/>
      <c r="G578" s="942"/>
      <c r="H578" s="942"/>
      <c r="I578" s="942"/>
      <c r="J578" s="942"/>
      <c r="K578" s="942"/>
      <c r="L578" s="942"/>
      <c r="M578" s="942"/>
      <c r="N578" s="942"/>
      <c r="O578" s="942"/>
      <c r="P578" s="942"/>
      <c r="Q578" s="942"/>
      <c r="R578" s="942"/>
      <c r="S578" s="942"/>
      <c r="T578" s="942"/>
      <c r="U578" s="942"/>
      <c r="V578" s="942"/>
      <c r="W578" s="942"/>
      <c r="X578" s="942"/>
      <c r="Y578" s="942"/>
      <c r="Z578" s="942"/>
      <c r="AA578" s="942"/>
      <c r="AB578" s="942"/>
      <c r="AC578" s="942"/>
      <c r="AD578" s="942"/>
      <c r="AE578" s="942"/>
      <c r="AF578" s="942"/>
      <c r="AG578" s="942"/>
      <c r="AH578" s="942"/>
      <c r="AI578" s="942"/>
      <c r="AJ578" s="942"/>
      <c r="AK578" s="942"/>
      <c r="AL578" s="942"/>
      <c r="AM578" s="942"/>
      <c r="AN578" s="942"/>
      <c r="AO578" s="942"/>
      <c r="AP578" s="942"/>
      <c r="AQ578" s="942"/>
      <c r="AR578" s="942"/>
      <c r="AS578" s="942"/>
      <c r="AT578" s="942"/>
      <c r="AU578" s="942"/>
      <c r="AV578" s="942"/>
      <c r="AW578" s="942"/>
    </row>
    <row r="579" spans="1:49" x14ac:dyDescent="0.15">
      <c r="A579" s="942"/>
      <c r="B579" s="942"/>
      <c r="C579" s="942"/>
      <c r="D579" s="942"/>
      <c r="E579" s="942"/>
      <c r="F579" s="942"/>
      <c r="G579" s="942"/>
      <c r="H579" s="942"/>
      <c r="I579" s="942"/>
      <c r="J579" s="942"/>
      <c r="K579" s="942"/>
      <c r="L579" s="942"/>
      <c r="M579" s="942"/>
      <c r="N579" s="942"/>
      <c r="O579" s="942"/>
      <c r="P579" s="942"/>
      <c r="Q579" s="942"/>
      <c r="R579" s="942"/>
      <c r="S579" s="942"/>
      <c r="T579" s="942"/>
      <c r="U579" s="942"/>
      <c r="V579" s="942"/>
      <c r="W579" s="942"/>
      <c r="X579" s="942"/>
      <c r="Y579" s="942"/>
      <c r="Z579" s="942"/>
      <c r="AA579" s="942"/>
      <c r="AB579" s="942"/>
      <c r="AC579" s="942"/>
      <c r="AD579" s="942"/>
      <c r="AE579" s="942"/>
      <c r="AF579" s="942"/>
      <c r="AG579" s="942"/>
      <c r="AH579" s="942"/>
      <c r="AI579" s="942"/>
      <c r="AJ579" s="942"/>
      <c r="AK579" s="942"/>
      <c r="AL579" s="942"/>
      <c r="AM579" s="942"/>
      <c r="AN579" s="942"/>
      <c r="AO579" s="942"/>
      <c r="AP579" s="942"/>
      <c r="AQ579" s="942"/>
      <c r="AR579" s="942"/>
      <c r="AS579" s="942"/>
      <c r="AT579" s="942"/>
      <c r="AU579" s="942"/>
      <c r="AV579" s="942"/>
      <c r="AW579" s="942"/>
    </row>
    <row r="580" spans="1:49" x14ac:dyDescent="0.15">
      <c r="A580" s="942"/>
      <c r="B580" s="942"/>
      <c r="C580" s="942"/>
      <c r="D580" s="942"/>
      <c r="E580" s="942"/>
      <c r="F580" s="942"/>
      <c r="G580" s="942"/>
      <c r="H580" s="942"/>
      <c r="I580" s="942"/>
      <c r="J580" s="942"/>
      <c r="K580" s="942"/>
      <c r="L580" s="942"/>
      <c r="M580" s="942"/>
      <c r="N580" s="942"/>
      <c r="O580" s="942"/>
      <c r="P580" s="942"/>
      <c r="Q580" s="942"/>
      <c r="R580" s="942"/>
      <c r="S580" s="942"/>
      <c r="T580" s="942"/>
      <c r="U580" s="942"/>
      <c r="V580" s="942"/>
      <c r="W580" s="942"/>
      <c r="X580" s="942"/>
      <c r="Y580" s="942"/>
      <c r="Z580" s="942"/>
      <c r="AA580" s="942"/>
      <c r="AB580" s="942"/>
      <c r="AC580" s="942"/>
      <c r="AD580" s="942"/>
      <c r="AE580" s="942"/>
      <c r="AF580" s="942"/>
      <c r="AG580" s="942"/>
      <c r="AH580" s="942"/>
      <c r="AI580" s="942"/>
      <c r="AJ580" s="942"/>
      <c r="AK580" s="942"/>
      <c r="AL580" s="942"/>
      <c r="AM580" s="942"/>
      <c r="AN580" s="942"/>
      <c r="AO580" s="942"/>
      <c r="AP580" s="942"/>
      <c r="AQ580" s="942"/>
      <c r="AR580" s="942"/>
      <c r="AS580" s="942"/>
      <c r="AT580" s="942"/>
      <c r="AU580" s="942"/>
      <c r="AV580" s="942"/>
      <c r="AW580" s="942"/>
    </row>
    <row r="581" spans="1:49" x14ac:dyDescent="0.15">
      <c r="A581" s="942"/>
      <c r="B581" s="942"/>
      <c r="C581" s="942"/>
      <c r="D581" s="942"/>
      <c r="E581" s="942"/>
      <c r="F581" s="942"/>
      <c r="G581" s="942"/>
      <c r="H581" s="942"/>
      <c r="I581" s="942"/>
      <c r="J581" s="942"/>
      <c r="K581" s="942"/>
      <c r="L581" s="942"/>
      <c r="M581" s="942"/>
      <c r="N581" s="942"/>
      <c r="O581" s="942"/>
      <c r="P581" s="942"/>
      <c r="Q581" s="942"/>
      <c r="R581" s="942"/>
      <c r="S581" s="942"/>
      <c r="T581" s="942"/>
      <c r="U581" s="942"/>
      <c r="V581" s="942"/>
      <c r="W581" s="942"/>
      <c r="X581" s="942"/>
      <c r="Y581" s="942"/>
      <c r="Z581" s="942"/>
      <c r="AA581" s="942"/>
      <c r="AB581" s="942"/>
      <c r="AC581" s="942"/>
      <c r="AD581" s="942"/>
      <c r="AE581" s="942"/>
      <c r="AF581" s="942"/>
      <c r="AG581" s="942"/>
      <c r="AH581" s="942"/>
      <c r="AI581" s="942"/>
      <c r="AJ581" s="942"/>
      <c r="AK581" s="942"/>
      <c r="AL581" s="942"/>
      <c r="AM581" s="942"/>
      <c r="AN581" s="942"/>
      <c r="AO581" s="942"/>
      <c r="AP581" s="942"/>
      <c r="AQ581" s="942"/>
      <c r="AR581" s="942"/>
      <c r="AS581" s="942"/>
      <c r="AT581" s="942"/>
      <c r="AU581" s="942"/>
      <c r="AV581" s="942"/>
      <c r="AW581" s="942"/>
    </row>
    <row r="582" spans="1:49" x14ac:dyDescent="0.15">
      <c r="A582" s="942"/>
      <c r="B582" s="942"/>
      <c r="C582" s="942"/>
      <c r="D582" s="942"/>
      <c r="E582" s="942"/>
      <c r="F582" s="942"/>
      <c r="G582" s="942"/>
      <c r="H582" s="942"/>
      <c r="I582" s="942"/>
      <c r="J582" s="942"/>
      <c r="K582" s="942"/>
      <c r="L582" s="942"/>
      <c r="M582" s="942"/>
      <c r="N582" s="942"/>
      <c r="O582" s="942"/>
      <c r="P582" s="942"/>
      <c r="Q582" s="942"/>
      <c r="R582" s="942"/>
      <c r="S582" s="942"/>
      <c r="T582" s="942"/>
      <c r="U582" s="942"/>
      <c r="V582" s="942"/>
      <c r="W582" s="942"/>
      <c r="X582" s="942"/>
      <c r="Y582" s="942"/>
      <c r="Z582" s="942"/>
      <c r="AA582" s="942"/>
      <c r="AB582" s="942"/>
      <c r="AC582" s="942"/>
      <c r="AD582" s="942"/>
      <c r="AE582" s="942"/>
      <c r="AF582" s="942"/>
      <c r="AG582" s="942"/>
      <c r="AH582" s="942"/>
      <c r="AI582" s="942"/>
      <c r="AJ582" s="942"/>
      <c r="AK582" s="942"/>
      <c r="AL582" s="942"/>
      <c r="AM582" s="942"/>
      <c r="AN582" s="942"/>
      <c r="AO582" s="942"/>
      <c r="AP582" s="942"/>
      <c r="AQ582" s="942"/>
      <c r="AR582" s="942"/>
      <c r="AS582" s="942"/>
      <c r="AT582" s="942"/>
      <c r="AU582" s="942"/>
      <c r="AV582" s="942"/>
      <c r="AW582" s="942"/>
    </row>
    <row r="583" spans="1:49" x14ac:dyDescent="0.15">
      <c r="A583" s="942"/>
      <c r="B583" s="942"/>
      <c r="C583" s="942"/>
      <c r="D583" s="942"/>
      <c r="E583" s="942"/>
      <c r="F583" s="942"/>
      <c r="G583" s="942"/>
      <c r="H583" s="942"/>
      <c r="I583" s="942"/>
      <c r="J583" s="942"/>
      <c r="K583" s="942"/>
      <c r="L583" s="942"/>
      <c r="M583" s="942"/>
      <c r="N583" s="942"/>
      <c r="O583" s="942"/>
      <c r="P583" s="942"/>
      <c r="Q583" s="942"/>
      <c r="R583" s="942"/>
      <c r="S583" s="942"/>
      <c r="T583" s="942"/>
      <c r="U583" s="942"/>
      <c r="V583" s="942"/>
      <c r="W583" s="942"/>
      <c r="X583" s="942"/>
      <c r="Y583" s="942"/>
      <c r="Z583" s="942"/>
      <c r="AA583" s="942"/>
      <c r="AB583" s="942"/>
      <c r="AC583" s="942"/>
      <c r="AD583" s="942"/>
      <c r="AE583" s="942"/>
      <c r="AF583" s="942"/>
      <c r="AG583" s="942"/>
      <c r="AH583" s="942"/>
      <c r="AI583" s="942"/>
      <c r="AJ583" s="942"/>
      <c r="AK583" s="942"/>
      <c r="AL583" s="942"/>
      <c r="AM583" s="942"/>
      <c r="AN583" s="942"/>
      <c r="AO583" s="942"/>
      <c r="AP583" s="942"/>
      <c r="AQ583" s="942"/>
      <c r="AR583" s="942"/>
      <c r="AS583" s="942"/>
      <c r="AT583" s="942"/>
      <c r="AU583" s="942"/>
      <c r="AV583" s="942"/>
      <c r="AW583" s="942"/>
    </row>
    <row r="584" spans="1:49" x14ac:dyDescent="0.15">
      <c r="A584" s="942"/>
      <c r="B584" s="942"/>
      <c r="C584" s="942"/>
      <c r="D584" s="942"/>
      <c r="E584" s="942"/>
      <c r="F584" s="942"/>
      <c r="G584" s="942"/>
      <c r="H584" s="942"/>
      <c r="I584" s="942"/>
      <c r="J584" s="942"/>
      <c r="K584" s="942"/>
      <c r="L584" s="942"/>
      <c r="M584" s="942"/>
      <c r="N584" s="942"/>
      <c r="O584" s="942"/>
      <c r="P584" s="942"/>
      <c r="Q584" s="942"/>
      <c r="R584" s="942"/>
      <c r="S584" s="942"/>
      <c r="T584" s="942"/>
      <c r="U584" s="942"/>
      <c r="V584" s="942"/>
      <c r="W584" s="942"/>
      <c r="X584" s="942"/>
      <c r="Y584" s="942"/>
      <c r="Z584" s="942"/>
      <c r="AA584" s="942"/>
      <c r="AB584" s="942"/>
      <c r="AC584" s="942"/>
      <c r="AD584" s="942"/>
      <c r="AE584" s="942"/>
      <c r="AF584" s="942"/>
      <c r="AG584" s="942"/>
      <c r="AH584" s="942"/>
      <c r="AI584" s="942"/>
      <c r="AJ584" s="942"/>
      <c r="AK584" s="942"/>
      <c r="AL584" s="942"/>
      <c r="AM584" s="942"/>
      <c r="AN584" s="942"/>
      <c r="AO584" s="942"/>
      <c r="AP584" s="942"/>
      <c r="AQ584" s="942"/>
      <c r="AR584" s="942"/>
      <c r="AS584" s="942"/>
      <c r="AT584" s="942"/>
      <c r="AU584" s="942"/>
      <c r="AV584" s="942"/>
      <c r="AW584" s="942"/>
    </row>
    <row r="585" spans="1:49" x14ac:dyDescent="0.15">
      <c r="A585" s="942"/>
      <c r="B585" s="942"/>
      <c r="C585" s="942"/>
      <c r="D585" s="942"/>
      <c r="E585" s="942"/>
      <c r="F585" s="942"/>
      <c r="G585" s="942"/>
      <c r="H585" s="942"/>
      <c r="I585" s="942"/>
      <c r="J585" s="942"/>
      <c r="K585" s="942"/>
      <c r="L585" s="942"/>
      <c r="M585" s="942"/>
      <c r="N585" s="942"/>
      <c r="O585" s="942"/>
      <c r="P585" s="942"/>
      <c r="Q585" s="942"/>
      <c r="R585" s="942"/>
      <c r="S585" s="942"/>
      <c r="T585" s="942"/>
      <c r="U585" s="942"/>
      <c r="V585" s="942"/>
      <c r="W585" s="942"/>
      <c r="X585" s="942"/>
      <c r="Y585" s="942"/>
      <c r="Z585" s="942"/>
      <c r="AA585" s="942"/>
      <c r="AB585" s="942"/>
      <c r="AC585" s="942"/>
      <c r="AD585" s="942"/>
      <c r="AE585" s="942"/>
      <c r="AF585" s="942"/>
      <c r="AG585" s="942"/>
      <c r="AH585" s="942"/>
      <c r="AI585" s="942"/>
      <c r="AJ585" s="942"/>
      <c r="AK585" s="942"/>
      <c r="AL585" s="942"/>
      <c r="AM585" s="942"/>
      <c r="AN585" s="942"/>
      <c r="AO585" s="942"/>
      <c r="AP585" s="942"/>
      <c r="AQ585" s="942"/>
      <c r="AR585" s="942"/>
      <c r="AS585" s="942"/>
      <c r="AT585" s="942"/>
      <c r="AU585" s="942"/>
      <c r="AV585" s="942"/>
      <c r="AW585" s="942"/>
    </row>
    <row r="586" spans="1:49" x14ac:dyDescent="0.15">
      <c r="A586" s="942"/>
      <c r="B586" s="942"/>
      <c r="C586" s="942"/>
      <c r="D586" s="942"/>
      <c r="E586" s="942"/>
      <c r="F586" s="942"/>
      <c r="G586" s="942"/>
      <c r="H586" s="942"/>
      <c r="I586" s="942"/>
      <c r="J586" s="942"/>
      <c r="K586" s="942"/>
      <c r="L586" s="942"/>
      <c r="M586" s="942"/>
      <c r="N586" s="942"/>
      <c r="O586" s="942"/>
      <c r="P586" s="942"/>
      <c r="Q586" s="942"/>
      <c r="R586" s="942"/>
      <c r="S586" s="942"/>
      <c r="T586" s="942"/>
      <c r="U586" s="942"/>
      <c r="V586" s="942"/>
      <c r="W586" s="942"/>
      <c r="X586" s="942"/>
      <c r="Y586" s="942"/>
      <c r="Z586" s="942"/>
      <c r="AA586" s="942"/>
      <c r="AB586" s="942"/>
      <c r="AC586" s="942"/>
      <c r="AD586" s="942"/>
      <c r="AE586" s="942"/>
      <c r="AF586" s="942"/>
      <c r="AG586" s="942"/>
      <c r="AH586" s="942"/>
      <c r="AI586" s="942"/>
      <c r="AJ586" s="942"/>
      <c r="AK586" s="942"/>
      <c r="AL586" s="942"/>
      <c r="AM586" s="942"/>
      <c r="AN586" s="942"/>
      <c r="AO586" s="942"/>
      <c r="AP586" s="942"/>
      <c r="AQ586" s="942"/>
      <c r="AR586" s="942"/>
      <c r="AS586" s="942"/>
      <c r="AT586" s="942"/>
      <c r="AU586" s="942"/>
      <c r="AV586" s="942"/>
      <c r="AW586" s="942"/>
    </row>
    <row r="587" spans="1:49" x14ac:dyDescent="0.15">
      <c r="A587" s="942"/>
      <c r="B587" s="942"/>
      <c r="C587" s="942"/>
      <c r="D587" s="942"/>
      <c r="E587" s="942"/>
      <c r="F587" s="942"/>
      <c r="G587" s="942"/>
      <c r="H587" s="942"/>
      <c r="I587" s="942"/>
      <c r="J587" s="942"/>
      <c r="K587" s="942"/>
      <c r="L587" s="942"/>
      <c r="M587" s="942"/>
      <c r="N587" s="942"/>
      <c r="O587" s="942"/>
      <c r="P587" s="942"/>
      <c r="Q587" s="942"/>
      <c r="R587" s="942"/>
      <c r="S587" s="942"/>
      <c r="T587" s="942"/>
      <c r="U587" s="942"/>
      <c r="V587" s="942"/>
      <c r="W587" s="942"/>
      <c r="X587" s="942"/>
      <c r="Y587" s="942"/>
      <c r="Z587" s="942"/>
      <c r="AA587" s="942"/>
      <c r="AB587" s="942"/>
      <c r="AC587" s="942"/>
      <c r="AD587" s="942"/>
      <c r="AE587" s="942"/>
      <c r="AF587" s="942"/>
      <c r="AG587" s="942"/>
      <c r="AH587" s="942"/>
      <c r="AI587" s="942"/>
      <c r="AJ587" s="942"/>
      <c r="AK587" s="942"/>
      <c r="AL587" s="942"/>
      <c r="AM587" s="942"/>
      <c r="AN587" s="942"/>
      <c r="AO587" s="942"/>
      <c r="AP587" s="942"/>
      <c r="AQ587" s="942"/>
      <c r="AR587" s="942"/>
      <c r="AS587" s="942"/>
      <c r="AT587" s="942"/>
      <c r="AU587" s="942"/>
      <c r="AV587" s="942"/>
      <c r="AW587" s="942"/>
    </row>
    <row r="588" spans="1:49" x14ac:dyDescent="0.15">
      <c r="A588" s="942"/>
      <c r="B588" s="942"/>
      <c r="C588" s="942"/>
      <c r="D588" s="942"/>
      <c r="E588" s="942"/>
      <c r="F588" s="942"/>
      <c r="G588" s="942"/>
      <c r="H588" s="942"/>
      <c r="I588" s="942"/>
      <c r="J588" s="942"/>
      <c r="K588" s="942"/>
      <c r="L588" s="942"/>
      <c r="M588" s="942"/>
      <c r="N588" s="942"/>
      <c r="O588" s="942"/>
      <c r="P588" s="942"/>
      <c r="Q588" s="942"/>
      <c r="R588" s="942"/>
      <c r="S588" s="942"/>
      <c r="T588" s="942"/>
      <c r="U588" s="942"/>
      <c r="V588" s="942"/>
      <c r="W588" s="942"/>
      <c r="X588" s="942"/>
      <c r="Y588" s="942"/>
      <c r="Z588" s="942"/>
      <c r="AA588" s="942"/>
      <c r="AB588" s="942"/>
      <c r="AC588" s="942"/>
      <c r="AD588" s="942"/>
      <c r="AE588" s="942"/>
      <c r="AF588" s="942"/>
      <c r="AG588" s="942"/>
      <c r="AH588" s="942"/>
      <c r="AI588" s="942"/>
      <c r="AJ588" s="942"/>
      <c r="AK588" s="942"/>
      <c r="AL588" s="942"/>
      <c r="AM588" s="942"/>
      <c r="AN588" s="942"/>
      <c r="AO588" s="942"/>
      <c r="AP588" s="942"/>
      <c r="AQ588" s="942"/>
      <c r="AR588" s="942"/>
      <c r="AS588" s="942"/>
      <c r="AT588" s="942"/>
      <c r="AU588" s="942"/>
      <c r="AV588" s="942"/>
      <c r="AW588" s="942"/>
    </row>
    <row r="589" spans="1:49" x14ac:dyDescent="0.15">
      <c r="A589" s="942"/>
      <c r="B589" s="942"/>
      <c r="C589" s="942"/>
      <c r="D589" s="942"/>
      <c r="E589" s="942"/>
      <c r="F589" s="942"/>
      <c r="G589" s="942"/>
      <c r="H589" s="942"/>
      <c r="I589" s="942"/>
      <c r="J589" s="942"/>
      <c r="K589" s="942"/>
      <c r="L589" s="942"/>
      <c r="M589" s="942"/>
      <c r="N589" s="942"/>
      <c r="O589" s="942"/>
      <c r="P589" s="942"/>
      <c r="Q589" s="942"/>
      <c r="R589" s="942"/>
      <c r="S589" s="942"/>
      <c r="T589" s="942"/>
      <c r="U589" s="942"/>
      <c r="V589" s="942"/>
      <c r="W589" s="942"/>
      <c r="X589" s="942"/>
      <c r="Y589" s="942"/>
      <c r="Z589" s="942"/>
      <c r="AA589" s="942"/>
      <c r="AB589" s="942"/>
      <c r="AC589" s="942"/>
      <c r="AD589" s="942"/>
      <c r="AE589" s="942"/>
      <c r="AF589" s="942"/>
      <c r="AG589" s="942"/>
      <c r="AH589" s="942"/>
      <c r="AI589" s="942"/>
      <c r="AJ589" s="942"/>
      <c r="AK589" s="942"/>
      <c r="AL589" s="942"/>
      <c r="AM589" s="942"/>
      <c r="AN589" s="942"/>
      <c r="AO589" s="942"/>
      <c r="AP589" s="942"/>
      <c r="AQ589" s="942"/>
      <c r="AR589" s="942"/>
      <c r="AS589" s="942"/>
      <c r="AT589" s="942"/>
      <c r="AU589" s="942"/>
      <c r="AV589" s="942"/>
      <c r="AW589" s="942"/>
    </row>
    <row r="590" spans="1:49" x14ac:dyDescent="0.15">
      <c r="A590" s="942"/>
      <c r="B590" s="942"/>
      <c r="C590" s="942"/>
      <c r="D590" s="942"/>
      <c r="E590" s="942"/>
      <c r="F590" s="942"/>
      <c r="G590" s="942"/>
      <c r="H590" s="942"/>
      <c r="I590" s="942"/>
      <c r="J590" s="942"/>
      <c r="K590" s="942"/>
      <c r="L590" s="942"/>
      <c r="M590" s="942"/>
      <c r="N590" s="942"/>
      <c r="O590" s="942"/>
      <c r="P590" s="942"/>
      <c r="Q590" s="942"/>
      <c r="R590" s="942"/>
      <c r="S590" s="942"/>
      <c r="T590" s="942"/>
      <c r="U590" s="942"/>
      <c r="V590" s="942"/>
      <c r="W590" s="942"/>
      <c r="X590" s="942"/>
      <c r="Y590" s="942"/>
      <c r="Z590" s="942"/>
      <c r="AA590" s="942"/>
      <c r="AB590" s="942"/>
      <c r="AC590" s="942"/>
      <c r="AD590" s="942"/>
      <c r="AE590" s="942"/>
      <c r="AF590" s="942"/>
      <c r="AG590" s="942"/>
      <c r="AH590" s="942"/>
      <c r="AI590" s="942"/>
      <c r="AJ590" s="942"/>
      <c r="AK590" s="942"/>
      <c r="AL590" s="942"/>
      <c r="AM590" s="942"/>
      <c r="AN590" s="942"/>
      <c r="AO590" s="942"/>
      <c r="AP590" s="942"/>
      <c r="AQ590" s="942"/>
      <c r="AR590" s="942"/>
      <c r="AS590" s="942"/>
      <c r="AT590" s="942"/>
      <c r="AU590" s="942"/>
      <c r="AV590" s="942"/>
      <c r="AW590" s="942"/>
    </row>
    <row r="591" spans="1:49" x14ac:dyDescent="0.15">
      <c r="A591" s="942"/>
      <c r="B591" s="942"/>
      <c r="C591" s="942"/>
      <c r="D591" s="942"/>
      <c r="E591" s="942"/>
      <c r="F591" s="942"/>
      <c r="G591" s="942"/>
      <c r="H591" s="942"/>
      <c r="I591" s="942"/>
      <c r="J591" s="942"/>
      <c r="K591" s="942"/>
      <c r="L591" s="942"/>
      <c r="M591" s="942"/>
      <c r="N591" s="942"/>
      <c r="O591" s="942"/>
      <c r="P591" s="942"/>
      <c r="Q591" s="942"/>
      <c r="R591" s="942"/>
      <c r="S591" s="942"/>
      <c r="T591" s="942"/>
      <c r="U591" s="942"/>
      <c r="V591" s="942"/>
      <c r="W591" s="942"/>
      <c r="X591" s="942"/>
      <c r="Y591" s="942"/>
      <c r="Z591" s="942"/>
      <c r="AA591" s="942"/>
      <c r="AB591" s="942"/>
      <c r="AC591" s="942"/>
      <c r="AD591" s="942"/>
      <c r="AE591" s="942"/>
      <c r="AF591" s="942"/>
      <c r="AG591" s="942"/>
      <c r="AH591" s="942"/>
      <c r="AI591" s="942"/>
      <c r="AJ591" s="942"/>
      <c r="AK591" s="942"/>
      <c r="AL591" s="942"/>
      <c r="AM591" s="942"/>
      <c r="AN591" s="942"/>
      <c r="AO591" s="942"/>
      <c r="AP591" s="942"/>
      <c r="AQ591" s="942"/>
      <c r="AR591" s="942"/>
      <c r="AS591" s="942"/>
      <c r="AT591" s="942"/>
      <c r="AU591" s="942"/>
      <c r="AV591" s="942"/>
      <c r="AW591" s="942"/>
    </row>
    <row r="592" spans="1:49" x14ac:dyDescent="0.15">
      <c r="A592" s="942"/>
      <c r="B592" s="942"/>
      <c r="C592" s="942"/>
      <c r="D592" s="942"/>
      <c r="E592" s="942"/>
      <c r="F592" s="942"/>
      <c r="G592" s="942"/>
      <c r="H592" s="942"/>
      <c r="I592" s="942"/>
      <c r="J592" s="942"/>
      <c r="K592" s="942"/>
      <c r="L592" s="942"/>
      <c r="M592" s="942"/>
      <c r="N592" s="942"/>
      <c r="O592" s="942"/>
      <c r="P592" s="942"/>
      <c r="Q592" s="942"/>
      <c r="R592" s="942"/>
      <c r="S592" s="942"/>
      <c r="T592" s="942"/>
      <c r="U592" s="942"/>
      <c r="V592" s="942"/>
      <c r="W592" s="942"/>
      <c r="X592" s="942"/>
      <c r="Y592" s="942"/>
      <c r="Z592" s="942"/>
      <c r="AA592" s="942"/>
      <c r="AB592" s="942"/>
      <c r="AC592" s="942"/>
      <c r="AD592" s="942"/>
      <c r="AE592" s="942"/>
      <c r="AF592" s="942"/>
      <c r="AG592" s="942"/>
      <c r="AH592" s="942"/>
      <c r="AI592" s="942"/>
      <c r="AJ592" s="942"/>
      <c r="AK592" s="942"/>
      <c r="AL592" s="942"/>
      <c r="AM592" s="942"/>
      <c r="AN592" s="942"/>
      <c r="AO592" s="942"/>
      <c r="AP592" s="942"/>
      <c r="AQ592" s="942"/>
      <c r="AR592" s="942"/>
      <c r="AS592" s="942"/>
      <c r="AT592" s="942"/>
      <c r="AU592" s="942"/>
      <c r="AV592" s="942"/>
      <c r="AW592" s="942"/>
    </row>
    <row r="593" spans="1:49" x14ac:dyDescent="0.15">
      <c r="A593" s="942"/>
      <c r="B593" s="942"/>
      <c r="C593" s="942"/>
      <c r="D593" s="942"/>
      <c r="E593" s="942"/>
      <c r="F593" s="942"/>
      <c r="G593" s="942"/>
      <c r="H593" s="942"/>
      <c r="I593" s="942"/>
      <c r="J593" s="942"/>
      <c r="K593" s="942"/>
      <c r="L593" s="942"/>
      <c r="M593" s="942"/>
      <c r="N593" s="942"/>
      <c r="O593" s="942"/>
      <c r="P593" s="942"/>
      <c r="Q593" s="942"/>
      <c r="R593" s="942"/>
      <c r="S593" s="942"/>
      <c r="T593" s="942"/>
      <c r="U593" s="942"/>
      <c r="V593" s="942"/>
      <c r="W593" s="942"/>
      <c r="X593" s="942"/>
      <c r="Y593" s="942"/>
      <c r="Z593" s="942"/>
      <c r="AA593" s="942"/>
      <c r="AB593" s="942"/>
      <c r="AC593" s="942"/>
      <c r="AD593" s="942"/>
      <c r="AE593" s="942"/>
      <c r="AF593" s="942"/>
      <c r="AG593" s="942"/>
      <c r="AH593" s="942"/>
      <c r="AI593" s="942"/>
      <c r="AJ593" s="942"/>
      <c r="AK593" s="942"/>
      <c r="AL593" s="942"/>
      <c r="AM593" s="942"/>
      <c r="AN593" s="942"/>
      <c r="AO593" s="942"/>
      <c r="AP593" s="942"/>
      <c r="AQ593" s="942"/>
      <c r="AR593" s="942"/>
      <c r="AS593" s="942"/>
      <c r="AT593" s="942"/>
      <c r="AU593" s="942"/>
      <c r="AV593" s="942"/>
      <c r="AW593" s="942"/>
    </row>
    <row r="594" spans="1:49" x14ac:dyDescent="0.15">
      <c r="A594" s="942"/>
      <c r="B594" s="942"/>
      <c r="C594" s="942"/>
      <c r="D594" s="942"/>
      <c r="E594" s="942"/>
      <c r="F594" s="942"/>
      <c r="G594" s="942"/>
      <c r="H594" s="942"/>
      <c r="I594" s="942"/>
      <c r="J594" s="942"/>
      <c r="K594" s="942"/>
      <c r="L594" s="942"/>
      <c r="M594" s="942"/>
      <c r="N594" s="942"/>
      <c r="O594" s="942"/>
      <c r="P594" s="942"/>
      <c r="Q594" s="942"/>
      <c r="R594" s="942"/>
      <c r="S594" s="942"/>
      <c r="T594" s="942"/>
      <c r="U594" s="942"/>
      <c r="V594" s="942"/>
      <c r="W594" s="942"/>
      <c r="X594" s="942"/>
      <c r="Y594" s="942"/>
      <c r="Z594" s="942"/>
      <c r="AA594" s="942"/>
      <c r="AB594" s="942"/>
      <c r="AC594" s="942"/>
      <c r="AD594" s="942"/>
      <c r="AE594" s="942"/>
      <c r="AF594" s="942"/>
      <c r="AG594" s="942"/>
      <c r="AH594" s="942"/>
      <c r="AI594" s="942"/>
      <c r="AJ594" s="942"/>
      <c r="AK594" s="942"/>
      <c r="AL594" s="942"/>
      <c r="AM594" s="942"/>
      <c r="AN594" s="942"/>
      <c r="AO594" s="942"/>
      <c r="AP594" s="942"/>
      <c r="AQ594" s="942"/>
      <c r="AR594" s="942"/>
      <c r="AS594" s="942"/>
      <c r="AT594" s="942"/>
      <c r="AU594" s="942"/>
      <c r="AV594" s="942"/>
      <c r="AW594" s="942"/>
    </row>
    <row r="595" spans="1:49" x14ac:dyDescent="0.15">
      <c r="A595" s="942"/>
      <c r="B595" s="942"/>
      <c r="C595" s="942"/>
      <c r="D595" s="942"/>
      <c r="E595" s="942"/>
      <c r="F595" s="942"/>
      <c r="G595" s="942"/>
      <c r="H595" s="942"/>
      <c r="I595" s="942"/>
      <c r="J595" s="942"/>
      <c r="K595" s="942"/>
      <c r="L595" s="942"/>
      <c r="M595" s="942"/>
      <c r="N595" s="942"/>
      <c r="O595" s="942"/>
      <c r="P595" s="942"/>
      <c r="Q595" s="942"/>
      <c r="R595" s="942"/>
      <c r="S595" s="942"/>
      <c r="T595" s="942"/>
      <c r="U595" s="942"/>
      <c r="V595" s="942"/>
      <c r="W595" s="942"/>
      <c r="X595" s="942"/>
      <c r="Y595" s="942"/>
      <c r="Z595" s="942"/>
      <c r="AA595" s="942"/>
      <c r="AB595" s="942"/>
      <c r="AC595" s="942"/>
      <c r="AD595" s="942"/>
      <c r="AE595" s="942"/>
      <c r="AF595" s="942"/>
      <c r="AG595" s="942"/>
      <c r="AH595" s="942"/>
      <c r="AI595" s="942"/>
      <c r="AJ595" s="942"/>
      <c r="AK595" s="942"/>
      <c r="AL595" s="942"/>
      <c r="AM595" s="942"/>
      <c r="AN595" s="942"/>
      <c r="AO595" s="942"/>
      <c r="AP595" s="942"/>
      <c r="AQ595" s="942"/>
      <c r="AR595" s="942"/>
      <c r="AS595" s="942"/>
      <c r="AT595" s="942"/>
      <c r="AU595" s="942"/>
      <c r="AV595" s="942"/>
      <c r="AW595" s="942"/>
    </row>
    <row r="596" spans="1:49" x14ac:dyDescent="0.15">
      <c r="A596" s="942"/>
      <c r="B596" s="942"/>
      <c r="C596" s="942"/>
      <c r="D596" s="942"/>
      <c r="E596" s="942"/>
      <c r="F596" s="942"/>
      <c r="G596" s="942"/>
      <c r="H596" s="942"/>
      <c r="I596" s="942"/>
      <c r="J596" s="942"/>
      <c r="K596" s="942"/>
      <c r="L596" s="942"/>
      <c r="M596" s="942"/>
      <c r="N596" s="942"/>
      <c r="O596" s="942"/>
      <c r="P596" s="942"/>
      <c r="Q596" s="942"/>
      <c r="R596" s="942"/>
      <c r="S596" s="942"/>
      <c r="T596" s="942"/>
      <c r="U596" s="942"/>
      <c r="V596" s="942"/>
      <c r="W596" s="942"/>
      <c r="X596" s="942"/>
      <c r="Y596" s="942"/>
      <c r="Z596" s="942"/>
      <c r="AA596" s="942"/>
      <c r="AB596" s="942"/>
      <c r="AC596" s="942"/>
      <c r="AD596" s="942"/>
      <c r="AE596" s="942"/>
      <c r="AF596" s="942"/>
      <c r="AG596" s="942"/>
      <c r="AH596" s="942"/>
      <c r="AI596" s="942"/>
      <c r="AJ596" s="942"/>
      <c r="AK596" s="942"/>
      <c r="AL596" s="942"/>
      <c r="AM596" s="942"/>
      <c r="AN596" s="942"/>
      <c r="AO596" s="942"/>
      <c r="AP596" s="942"/>
      <c r="AQ596" s="942"/>
      <c r="AR596" s="942"/>
      <c r="AS596" s="942"/>
      <c r="AT596" s="942"/>
      <c r="AU596" s="942"/>
      <c r="AV596" s="942"/>
      <c r="AW596" s="942"/>
    </row>
    <row r="597" spans="1:49" x14ac:dyDescent="0.15">
      <c r="A597" s="942"/>
      <c r="B597" s="942"/>
      <c r="C597" s="942"/>
      <c r="D597" s="942"/>
      <c r="E597" s="942"/>
      <c r="F597" s="942"/>
      <c r="G597" s="942"/>
      <c r="H597" s="942"/>
      <c r="I597" s="942"/>
      <c r="J597" s="942"/>
      <c r="K597" s="942"/>
      <c r="L597" s="942"/>
      <c r="M597" s="942"/>
      <c r="N597" s="942"/>
      <c r="O597" s="942"/>
      <c r="P597" s="942"/>
      <c r="Q597" s="942"/>
      <c r="R597" s="942"/>
      <c r="S597" s="942"/>
      <c r="T597" s="942"/>
      <c r="U597" s="942"/>
      <c r="V597" s="942"/>
      <c r="W597" s="942"/>
      <c r="X597" s="942"/>
      <c r="Y597" s="942"/>
      <c r="Z597" s="942"/>
      <c r="AA597" s="942"/>
      <c r="AB597" s="942"/>
      <c r="AC597" s="942"/>
      <c r="AD597" s="942"/>
      <c r="AE597" s="942"/>
      <c r="AF597" s="942"/>
      <c r="AG597" s="942"/>
      <c r="AH597" s="942"/>
      <c r="AI597" s="942"/>
      <c r="AJ597" s="942"/>
      <c r="AK597" s="942"/>
      <c r="AL597" s="942"/>
      <c r="AM597" s="942"/>
      <c r="AN597" s="942"/>
      <c r="AO597" s="942"/>
      <c r="AP597" s="942"/>
      <c r="AQ597" s="942"/>
      <c r="AR597" s="942"/>
      <c r="AS597" s="942"/>
      <c r="AT597" s="942"/>
      <c r="AU597" s="942"/>
      <c r="AV597" s="942"/>
      <c r="AW597" s="942"/>
    </row>
    <row r="598" spans="1:49" x14ac:dyDescent="0.15">
      <c r="A598" s="942"/>
      <c r="B598" s="942"/>
      <c r="C598" s="942"/>
      <c r="D598" s="942"/>
      <c r="E598" s="942"/>
      <c r="F598" s="942"/>
      <c r="G598" s="942"/>
      <c r="H598" s="942"/>
      <c r="I598" s="942"/>
      <c r="J598" s="942"/>
      <c r="K598" s="942"/>
      <c r="L598" s="942"/>
      <c r="M598" s="942"/>
      <c r="N598" s="942"/>
      <c r="O598" s="942"/>
      <c r="P598" s="942"/>
      <c r="Q598" s="942"/>
      <c r="R598" s="942"/>
      <c r="S598" s="942"/>
      <c r="T598" s="942"/>
      <c r="U598" s="942"/>
      <c r="V598" s="942"/>
      <c r="W598" s="942"/>
      <c r="X598" s="942"/>
      <c r="Y598" s="942"/>
      <c r="Z598" s="942"/>
      <c r="AA598" s="942"/>
      <c r="AB598" s="942"/>
      <c r="AC598" s="942"/>
      <c r="AD598" s="942"/>
      <c r="AE598" s="942"/>
      <c r="AF598" s="942"/>
      <c r="AG598" s="942"/>
      <c r="AH598" s="942"/>
      <c r="AI598" s="942"/>
      <c r="AJ598" s="942"/>
      <c r="AK598" s="942"/>
      <c r="AL598" s="942"/>
      <c r="AM598" s="942"/>
      <c r="AN598" s="942"/>
      <c r="AO598" s="942"/>
      <c r="AP598" s="942"/>
      <c r="AQ598" s="942"/>
      <c r="AR598" s="942"/>
      <c r="AS598" s="942"/>
      <c r="AT598" s="942"/>
      <c r="AU598" s="942"/>
      <c r="AV598" s="942"/>
      <c r="AW598" s="942"/>
    </row>
    <row r="599" spans="1:49" x14ac:dyDescent="0.15">
      <c r="A599" s="942"/>
      <c r="B599" s="942"/>
      <c r="C599" s="942"/>
      <c r="D599" s="942"/>
      <c r="E599" s="942"/>
      <c r="F599" s="942"/>
      <c r="G599" s="942"/>
      <c r="H599" s="942"/>
      <c r="I599" s="942"/>
      <c r="J599" s="942"/>
      <c r="K599" s="942"/>
      <c r="L599" s="942"/>
      <c r="M599" s="942"/>
      <c r="N599" s="942"/>
      <c r="O599" s="942"/>
      <c r="P599" s="942"/>
      <c r="Q599" s="942"/>
      <c r="R599" s="942"/>
      <c r="S599" s="942"/>
      <c r="T599" s="942"/>
      <c r="U599" s="942"/>
      <c r="V599" s="942"/>
      <c r="W599" s="942"/>
      <c r="X599" s="942"/>
      <c r="Y599" s="942"/>
      <c r="Z599" s="942"/>
      <c r="AA599" s="942"/>
      <c r="AB599" s="942"/>
      <c r="AC599" s="942"/>
      <c r="AD599" s="942"/>
      <c r="AE599" s="942"/>
      <c r="AF599" s="942"/>
      <c r="AG599" s="942"/>
      <c r="AH599" s="942"/>
      <c r="AI599" s="942"/>
      <c r="AJ599" s="942"/>
      <c r="AK599" s="942"/>
      <c r="AL599" s="942"/>
      <c r="AM599" s="942"/>
      <c r="AN599" s="942"/>
      <c r="AO599" s="942"/>
      <c r="AP599" s="942"/>
      <c r="AQ599" s="942"/>
      <c r="AR599" s="942"/>
      <c r="AS599" s="942"/>
      <c r="AT599" s="942"/>
      <c r="AU599" s="942"/>
      <c r="AV599" s="942"/>
      <c r="AW599" s="942"/>
    </row>
    <row r="600" spans="1:49" x14ac:dyDescent="0.15">
      <c r="A600" s="942"/>
      <c r="B600" s="942"/>
      <c r="C600" s="942"/>
      <c r="D600" s="942"/>
      <c r="E600" s="942"/>
      <c r="F600" s="942"/>
      <c r="G600" s="942"/>
      <c r="H600" s="942"/>
      <c r="I600" s="942"/>
      <c r="J600" s="942"/>
      <c r="K600" s="942"/>
      <c r="L600" s="942"/>
      <c r="M600" s="942"/>
      <c r="N600" s="942"/>
      <c r="O600" s="942"/>
      <c r="P600" s="942"/>
      <c r="Q600" s="942"/>
      <c r="R600" s="942"/>
      <c r="S600" s="942"/>
      <c r="T600" s="942"/>
      <c r="U600" s="942"/>
      <c r="V600" s="942"/>
      <c r="W600" s="942"/>
      <c r="X600" s="942"/>
      <c r="Y600" s="942"/>
      <c r="Z600" s="942"/>
      <c r="AA600" s="942"/>
      <c r="AB600" s="942"/>
      <c r="AC600" s="942"/>
      <c r="AD600" s="942"/>
      <c r="AE600" s="942"/>
      <c r="AF600" s="942"/>
      <c r="AG600" s="942"/>
      <c r="AH600" s="942"/>
      <c r="AI600" s="942"/>
      <c r="AJ600" s="942"/>
      <c r="AK600" s="942"/>
      <c r="AL600" s="942"/>
      <c r="AM600" s="942"/>
      <c r="AN600" s="942"/>
      <c r="AO600" s="942"/>
      <c r="AP600" s="942"/>
      <c r="AQ600" s="942"/>
      <c r="AR600" s="942"/>
      <c r="AS600" s="942"/>
      <c r="AT600" s="942"/>
      <c r="AU600" s="942"/>
      <c r="AV600" s="942"/>
      <c r="AW600" s="942"/>
    </row>
    <row r="601" spans="1:49" x14ac:dyDescent="0.15">
      <c r="A601" s="942"/>
      <c r="B601" s="942"/>
      <c r="C601" s="942"/>
      <c r="D601" s="942"/>
      <c r="E601" s="942"/>
      <c r="F601" s="942"/>
      <c r="G601" s="942"/>
      <c r="H601" s="942"/>
      <c r="I601" s="942"/>
      <c r="J601" s="942"/>
      <c r="K601" s="942"/>
      <c r="L601" s="942"/>
      <c r="M601" s="942"/>
      <c r="N601" s="942"/>
      <c r="O601" s="942"/>
      <c r="P601" s="942"/>
      <c r="Q601" s="942"/>
      <c r="R601" s="942"/>
      <c r="S601" s="942"/>
      <c r="T601" s="942"/>
      <c r="U601" s="942"/>
      <c r="V601" s="942"/>
      <c r="W601" s="942"/>
      <c r="X601" s="942"/>
      <c r="Y601" s="942"/>
      <c r="Z601" s="942"/>
      <c r="AA601" s="942"/>
      <c r="AB601" s="942"/>
      <c r="AC601" s="942"/>
      <c r="AD601" s="942"/>
      <c r="AE601" s="942"/>
      <c r="AF601" s="942"/>
      <c r="AG601" s="942"/>
      <c r="AH601" s="942"/>
      <c r="AI601" s="942"/>
      <c r="AJ601" s="942"/>
      <c r="AK601" s="942"/>
      <c r="AL601" s="942"/>
      <c r="AM601" s="942"/>
      <c r="AN601" s="942"/>
      <c r="AO601" s="942"/>
      <c r="AP601" s="942"/>
      <c r="AQ601" s="942"/>
      <c r="AR601" s="942"/>
      <c r="AS601" s="942"/>
      <c r="AT601" s="942"/>
      <c r="AU601" s="942"/>
      <c r="AV601" s="942"/>
      <c r="AW601" s="942"/>
    </row>
    <row r="602" spans="1:49" x14ac:dyDescent="0.15">
      <c r="A602" s="942"/>
      <c r="B602" s="942"/>
      <c r="C602" s="942"/>
      <c r="D602" s="942"/>
      <c r="E602" s="942"/>
      <c r="F602" s="942"/>
      <c r="G602" s="942"/>
      <c r="H602" s="942"/>
      <c r="I602" s="942"/>
      <c r="J602" s="942"/>
      <c r="K602" s="942"/>
      <c r="L602" s="942"/>
      <c r="M602" s="942"/>
      <c r="N602" s="942"/>
      <c r="O602" s="942"/>
      <c r="P602" s="942"/>
      <c r="Q602" s="942"/>
      <c r="R602" s="942"/>
      <c r="S602" s="942"/>
      <c r="T602" s="942"/>
      <c r="U602" s="942"/>
      <c r="V602" s="942"/>
      <c r="W602" s="942"/>
      <c r="X602" s="942"/>
      <c r="Y602" s="942"/>
      <c r="Z602" s="942"/>
      <c r="AA602" s="942"/>
      <c r="AB602" s="942"/>
      <c r="AC602" s="942"/>
      <c r="AD602" s="942"/>
      <c r="AE602" s="942"/>
      <c r="AF602" s="942"/>
      <c r="AG602" s="942"/>
      <c r="AH602" s="942"/>
      <c r="AI602" s="942"/>
      <c r="AJ602" s="942"/>
      <c r="AK602" s="942"/>
      <c r="AL602" s="942"/>
      <c r="AM602" s="942"/>
      <c r="AN602" s="942"/>
      <c r="AO602" s="942"/>
      <c r="AP602" s="942"/>
      <c r="AQ602" s="942"/>
      <c r="AR602" s="942"/>
      <c r="AS602" s="942"/>
      <c r="AT602" s="942"/>
      <c r="AU602" s="942"/>
      <c r="AV602" s="942"/>
      <c r="AW602" s="942"/>
    </row>
    <row r="603" spans="1:49" x14ac:dyDescent="0.15">
      <c r="A603" s="942"/>
      <c r="B603" s="942"/>
      <c r="C603" s="942"/>
      <c r="D603" s="942"/>
      <c r="E603" s="942"/>
      <c r="F603" s="942"/>
      <c r="G603" s="942"/>
      <c r="H603" s="942"/>
      <c r="I603" s="942"/>
      <c r="J603" s="942"/>
      <c r="K603" s="942"/>
      <c r="L603" s="942"/>
      <c r="M603" s="942"/>
      <c r="N603" s="942"/>
      <c r="O603" s="942"/>
      <c r="P603" s="942"/>
      <c r="Q603" s="942"/>
      <c r="R603" s="942"/>
      <c r="S603" s="942"/>
      <c r="T603" s="942"/>
      <c r="U603" s="942"/>
      <c r="V603" s="942"/>
      <c r="W603" s="942"/>
      <c r="X603" s="942"/>
      <c r="Y603" s="942"/>
      <c r="Z603" s="942"/>
      <c r="AA603" s="942"/>
      <c r="AB603" s="942"/>
      <c r="AC603" s="942"/>
      <c r="AD603" s="942"/>
      <c r="AE603" s="942"/>
      <c r="AF603" s="942"/>
      <c r="AG603" s="942"/>
      <c r="AH603" s="942"/>
      <c r="AI603" s="942"/>
      <c r="AJ603" s="942"/>
      <c r="AK603" s="942"/>
      <c r="AL603" s="942"/>
      <c r="AM603" s="942"/>
      <c r="AN603" s="942"/>
      <c r="AO603" s="942"/>
      <c r="AP603" s="942"/>
      <c r="AQ603" s="942"/>
      <c r="AR603" s="942"/>
      <c r="AS603" s="942"/>
      <c r="AT603" s="942"/>
      <c r="AU603" s="942"/>
      <c r="AV603" s="942"/>
      <c r="AW603" s="942"/>
    </row>
    <row r="604" spans="1:49" x14ac:dyDescent="0.15">
      <c r="A604" s="942"/>
      <c r="B604" s="942"/>
      <c r="C604" s="942"/>
      <c r="D604" s="942"/>
      <c r="E604" s="942"/>
      <c r="F604" s="942"/>
      <c r="G604" s="942"/>
      <c r="H604" s="942"/>
      <c r="I604" s="942"/>
      <c r="J604" s="942"/>
      <c r="K604" s="942"/>
      <c r="L604" s="942"/>
      <c r="M604" s="942"/>
      <c r="N604" s="942"/>
      <c r="O604" s="942"/>
      <c r="P604" s="942"/>
      <c r="Q604" s="942"/>
      <c r="R604" s="942"/>
      <c r="S604" s="942"/>
      <c r="T604" s="942"/>
      <c r="U604" s="942"/>
      <c r="V604" s="942"/>
      <c r="W604" s="942"/>
      <c r="X604" s="942"/>
      <c r="Y604" s="942"/>
      <c r="Z604" s="942"/>
      <c r="AA604" s="942"/>
      <c r="AB604" s="942"/>
      <c r="AC604" s="942"/>
      <c r="AD604" s="942"/>
      <c r="AE604" s="942"/>
      <c r="AF604" s="942"/>
      <c r="AG604" s="942"/>
      <c r="AH604" s="942"/>
      <c r="AI604" s="942"/>
      <c r="AJ604" s="942"/>
      <c r="AK604" s="942"/>
      <c r="AL604" s="942"/>
      <c r="AM604" s="942"/>
      <c r="AN604" s="942"/>
      <c r="AO604" s="942"/>
      <c r="AP604" s="942"/>
      <c r="AQ604" s="942"/>
      <c r="AR604" s="942"/>
      <c r="AS604" s="942"/>
      <c r="AT604" s="942"/>
      <c r="AU604" s="942"/>
      <c r="AV604" s="942"/>
      <c r="AW604" s="942"/>
    </row>
    <row r="605" spans="1:49" x14ac:dyDescent="0.15">
      <c r="A605" s="942"/>
      <c r="B605" s="942"/>
      <c r="C605" s="942"/>
      <c r="D605" s="942"/>
      <c r="E605" s="942"/>
      <c r="F605" s="942"/>
      <c r="G605" s="942"/>
      <c r="H605" s="942"/>
      <c r="I605" s="942"/>
      <c r="J605" s="942"/>
      <c r="K605" s="942"/>
      <c r="L605" s="942"/>
      <c r="M605" s="942"/>
      <c r="N605" s="942"/>
      <c r="O605" s="942"/>
      <c r="P605" s="942"/>
      <c r="Q605" s="942"/>
      <c r="R605" s="942"/>
      <c r="S605" s="942"/>
      <c r="T605" s="942"/>
      <c r="U605" s="942"/>
      <c r="V605" s="942"/>
      <c r="W605" s="942"/>
      <c r="X605" s="942"/>
      <c r="Y605" s="942"/>
      <c r="Z605" s="942"/>
      <c r="AA605" s="942"/>
      <c r="AB605" s="942"/>
      <c r="AC605" s="942"/>
      <c r="AD605" s="942"/>
      <c r="AE605" s="942"/>
      <c r="AF605" s="942"/>
      <c r="AG605" s="942"/>
      <c r="AH605" s="942"/>
      <c r="AI605" s="942"/>
      <c r="AJ605" s="942"/>
      <c r="AK605" s="942"/>
      <c r="AL605" s="942"/>
      <c r="AM605" s="942"/>
      <c r="AN605" s="942"/>
      <c r="AO605" s="942"/>
      <c r="AP605" s="942"/>
      <c r="AQ605" s="942"/>
      <c r="AR605" s="942"/>
      <c r="AS605" s="942"/>
      <c r="AT605" s="942"/>
      <c r="AU605" s="942"/>
      <c r="AV605" s="942"/>
      <c r="AW605" s="942"/>
    </row>
    <row r="606" spans="1:49" x14ac:dyDescent="0.15">
      <c r="A606" s="942"/>
      <c r="B606" s="942"/>
      <c r="C606" s="942"/>
      <c r="D606" s="942"/>
      <c r="E606" s="942"/>
      <c r="F606" s="942"/>
      <c r="G606" s="942"/>
      <c r="H606" s="942"/>
      <c r="I606" s="942"/>
      <c r="J606" s="942"/>
      <c r="K606" s="942"/>
      <c r="L606" s="942"/>
      <c r="M606" s="942"/>
      <c r="N606" s="942"/>
      <c r="O606" s="942"/>
      <c r="P606" s="942"/>
      <c r="Q606" s="942"/>
      <c r="R606" s="942"/>
      <c r="S606" s="942"/>
      <c r="T606" s="942"/>
      <c r="U606" s="942"/>
      <c r="V606" s="942"/>
      <c r="W606" s="942"/>
      <c r="X606" s="942"/>
      <c r="Y606" s="942"/>
      <c r="Z606" s="942"/>
      <c r="AA606" s="942"/>
      <c r="AB606" s="942"/>
      <c r="AC606" s="942"/>
      <c r="AD606" s="942"/>
      <c r="AE606" s="942"/>
      <c r="AF606" s="942"/>
      <c r="AG606" s="942"/>
      <c r="AH606" s="942"/>
      <c r="AI606" s="942"/>
      <c r="AJ606" s="942"/>
      <c r="AK606" s="942"/>
      <c r="AL606" s="942"/>
      <c r="AM606" s="942"/>
      <c r="AN606" s="942"/>
      <c r="AO606" s="942"/>
      <c r="AP606" s="942"/>
      <c r="AQ606" s="942"/>
      <c r="AR606" s="942"/>
      <c r="AS606" s="942"/>
      <c r="AT606" s="942"/>
      <c r="AU606" s="942"/>
      <c r="AV606" s="942"/>
      <c r="AW606" s="942"/>
    </row>
    <row r="607" spans="1:49" x14ac:dyDescent="0.15">
      <c r="A607" s="942"/>
      <c r="B607" s="942"/>
      <c r="C607" s="942"/>
      <c r="D607" s="942"/>
      <c r="E607" s="942"/>
      <c r="F607" s="942"/>
      <c r="G607" s="942"/>
      <c r="H607" s="942"/>
      <c r="I607" s="942"/>
      <c r="J607" s="942"/>
      <c r="K607" s="942"/>
      <c r="L607" s="942"/>
      <c r="M607" s="942"/>
      <c r="N607" s="942"/>
      <c r="O607" s="942"/>
      <c r="P607" s="942"/>
      <c r="Q607" s="942"/>
      <c r="R607" s="942"/>
      <c r="S607" s="942"/>
      <c r="T607" s="942"/>
      <c r="U607" s="942"/>
      <c r="V607" s="942"/>
      <c r="W607" s="942"/>
      <c r="X607" s="942"/>
      <c r="Y607" s="942"/>
      <c r="Z607" s="942"/>
      <c r="AA607" s="942"/>
      <c r="AB607" s="942"/>
      <c r="AC607" s="942"/>
      <c r="AD607" s="942"/>
      <c r="AE607" s="942"/>
      <c r="AF607" s="942"/>
      <c r="AG607" s="942"/>
      <c r="AH607" s="942"/>
      <c r="AI607" s="942"/>
      <c r="AJ607" s="942"/>
      <c r="AK607" s="942"/>
      <c r="AL607" s="942"/>
      <c r="AM607" s="942"/>
      <c r="AN607" s="942"/>
      <c r="AO607" s="942"/>
      <c r="AP607" s="942"/>
      <c r="AQ607" s="942"/>
      <c r="AR607" s="942"/>
      <c r="AS607" s="942"/>
      <c r="AT607" s="942"/>
      <c r="AU607" s="942"/>
      <c r="AV607" s="942"/>
      <c r="AW607" s="942"/>
    </row>
    <row r="608" spans="1:49" x14ac:dyDescent="0.15">
      <c r="A608" s="942"/>
      <c r="B608" s="942"/>
      <c r="C608" s="942"/>
      <c r="D608" s="942"/>
      <c r="E608" s="942"/>
      <c r="F608" s="942"/>
      <c r="G608" s="942"/>
      <c r="H608" s="942"/>
      <c r="I608" s="942"/>
      <c r="J608" s="942"/>
      <c r="K608" s="942"/>
      <c r="L608" s="942"/>
      <c r="M608" s="942"/>
      <c r="N608" s="942"/>
      <c r="O608" s="942"/>
      <c r="P608" s="942"/>
      <c r="Q608" s="942"/>
      <c r="R608" s="942"/>
      <c r="S608" s="942"/>
      <c r="T608" s="942"/>
      <c r="U608" s="942"/>
      <c r="V608" s="942"/>
      <c r="W608" s="942"/>
      <c r="X608" s="942"/>
      <c r="Y608" s="942"/>
      <c r="Z608" s="942"/>
      <c r="AA608" s="942"/>
      <c r="AB608" s="942"/>
      <c r="AC608" s="942"/>
      <c r="AD608" s="942"/>
      <c r="AE608" s="942"/>
      <c r="AF608" s="942"/>
      <c r="AG608" s="942"/>
      <c r="AH608" s="942"/>
      <c r="AI608" s="942"/>
      <c r="AJ608" s="942"/>
      <c r="AK608" s="942"/>
      <c r="AL608" s="942"/>
      <c r="AM608" s="942"/>
      <c r="AN608" s="942"/>
      <c r="AO608" s="942"/>
      <c r="AP608" s="942"/>
      <c r="AQ608" s="942"/>
      <c r="AR608" s="942"/>
      <c r="AS608" s="942"/>
      <c r="AT608" s="942"/>
      <c r="AU608" s="942"/>
      <c r="AV608" s="942"/>
      <c r="AW608" s="942"/>
    </row>
    <row r="609" spans="1:49" x14ac:dyDescent="0.15">
      <c r="A609" s="942"/>
      <c r="B609" s="942"/>
      <c r="C609" s="942"/>
      <c r="D609" s="942"/>
      <c r="E609" s="942"/>
      <c r="F609" s="942"/>
      <c r="G609" s="942"/>
      <c r="H609" s="942"/>
      <c r="I609" s="942"/>
      <c r="J609" s="942"/>
      <c r="K609" s="942"/>
      <c r="L609" s="942"/>
      <c r="M609" s="942"/>
      <c r="N609" s="942"/>
      <c r="O609" s="942"/>
      <c r="P609" s="942"/>
      <c r="Q609" s="942"/>
      <c r="R609" s="942"/>
      <c r="S609" s="942"/>
      <c r="T609" s="942"/>
      <c r="U609" s="942"/>
      <c r="V609" s="942"/>
      <c r="W609" s="942"/>
      <c r="X609" s="942"/>
      <c r="Y609" s="942"/>
      <c r="Z609" s="942"/>
      <c r="AA609" s="942"/>
      <c r="AB609" s="942"/>
      <c r="AC609" s="942"/>
      <c r="AD609" s="942"/>
      <c r="AE609" s="942"/>
      <c r="AF609" s="942"/>
      <c r="AG609" s="942"/>
      <c r="AH609" s="942"/>
      <c r="AI609" s="942"/>
      <c r="AJ609" s="942"/>
      <c r="AK609" s="942"/>
      <c r="AL609" s="942"/>
      <c r="AM609" s="942"/>
      <c r="AN609" s="942"/>
      <c r="AO609" s="942"/>
      <c r="AP609" s="942"/>
      <c r="AQ609" s="942"/>
      <c r="AR609" s="942"/>
      <c r="AS609" s="942"/>
      <c r="AT609" s="942"/>
      <c r="AU609" s="942"/>
      <c r="AV609" s="942"/>
      <c r="AW609" s="942"/>
    </row>
    <row r="610" spans="1:49" x14ac:dyDescent="0.15">
      <c r="A610" s="942"/>
      <c r="B610" s="942"/>
      <c r="C610" s="942"/>
      <c r="D610" s="942"/>
      <c r="E610" s="942"/>
      <c r="F610" s="942"/>
      <c r="G610" s="942"/>
      <c r="H610" s="942"/>
      <c r="I610" s="942"/>
      <c r="J610" s="942"/>
      <c r="K610" s="942"/>
      <c r="L610" s="942"/>
      <c r="M610" s="942"/>
      <c r="N610" s="942"/>
      <c r="O610" s="942"/>
      <c r="P610" s="942"/>
      <c r="Q610" s="942"/>
      <c r="R610" s="942"/>
      <c r="S610" s="942"/>
      <c r="T610" s="942"/>
      <c r="U610" s="942"/>
      <c r="V610" s="942"/>
      <c r="W610" s="942"/>
      <c r="X610" s="942"/>
      <c r="Y610" s="942"/>
      <c r="Z610" s="942"/>
      <c r="AA610" s="942"/>
      <c r="AB610" s="942"/>
      <c r="AC610" s="942"/>
      <c r="AD610" s="942"/>
      <c r="AE610" s="942"/>
      <c r="AF610" s="942"/>
      <c r="AG610" s="942"/>
      <c r="AH610" s="942"/>
      <c r="AI610" s="942"/>
      <c r="AJ610" s="942"/>
      <c r="AK610" s="942"/>
      <c r="AL610" s="942"/>
      <c r="AM610" s="942"/>
      <c r="AN610" s="942"/>
      <c r="AO610" s="942"/>
      <c r="AP610" s="942"/>
      <c r="AQ610" s="942"/>
      <c r="AR610" s="942"/>
      <c r="AS610" s="942"/>
      <c r="AT610" s="942"/>
      <c r="AU610" s="942"/>
      <c r="AV610" s="942"/>
      <c r="AW610" s="942"/>
    </row>
    <row r="611" spans="1:49" x14ac:dyDescent="0.15">
      <c r="A611" s="942"/>
      <c r="B611" s="942"/>
      <c r="C611" s="942"/>
      <c r="D611" s="942"/>
      <c r="E611" s="942"/>
      <c r="F611" s="942"/>
      <c r="G611" s="942"/>
      <c r="H611" s="942"/>
      <c r="I611" s="942"/>
      <c r="J611" s="942"/>
      <c r="K611" s="942"/>
      <c r="L611" s="942"/>
      <c r="M611" s="942"/>
      <c r="N611" s="942"/>
      <c r="O611" s="942"/>
      <c r="P611" s="942"/>
      <c r="Q611" s="942"/>
      <c r="R611" s="942"/>
      <c r="S611" s="942"/>
      <c r="T611" s="942"/>
      <c r="U611" s="942"/>
      <c r="V611" s="942"/>
      <c r="W611" s="942"/>
      <c r="X611" s="942"/>
      <c r="Y611" s="942"/>
      <c r="Z611" s="942"/>
      <c r="AA611" s="942"/>
      <c r="AB611" s="942"/>
      <c r="AC611" s="942"/>
      <c r="AD611" s="942"/>
      <c r="AE611" s="942"/>
      <c r="AF611" s="942"/>
      <c r="AG611" s="942"/>
      <c r="AH611" s="942"/>
      <c r="AI611" s="942"/>
      <c r="AJ611" s="942"/>
      <c r="AK611" s="942"/>
      <c r="AL611" s="942"/>
      <c r="AM611" s="942"/>
      <c r="AN611" s="942"/>
      <c r="AO611" s="942"/>
      <c r="AP611" s="942"/>
      <c r="AQ611" s="942"/>
      <c r="AR611" s="942"/>
      <c r="AS611" s="942"/>
      <c r="AT611" s="942"/>
      <c r="AU611" s="942"/>
      <c r="AV611" s="942"/>
      <c r="AW611" s="942"/>
    </row>
    <row r="612" spans="1:49" x14ac:dyDescent="0.15">
      <c r="A612" s="942"/>
      <c r="B612" s="942"/>
      <c r="C612" s="942"/>
      <c r="D612" s="942"/>
      <c r="E612" s="942"/>
      <c r="F612" s="942"/>
      <c r="G612" s="942"/>
      <c r="H612" s="942"/>
      <c r="I612" s="942"/>
      <c r="J612" s="942"/>
      <c r="K612" s="942"/>
      <c r="L612" s="942"/>
      <c r="M612" s="942"/>
      <c r="N612" s="942"/>
      <c r="O612" s="942"/>
      <c r="P612" s="942"/>
      <c r="Q612" s="942"/>
      <c r="R612" s="942"/>
      <c r="S612" s="942"/>
      <c r="T612" s="942"/>
      <c r="U612" s="942"/>
      <c r="V612" s="942"/>
      <c r="W612" s="942"/>
      <c r="X612" s="942"/>
      <c r="Y612" s="942"/>
      <c r="Z612" s="942"/>
      <c r="AA612" s="942"/>
      <c r="AB612" s="942"/>
      <c r="AC612" s="942"/>
      <c r="AD612" s="942"/>
      <c r="AE612" s="942"/>
      <c r="AF612" s="942"/>
      <c r="AG612" s="942"/>
      <c r="AH612" s="942"/>
      <c r="AI612" s="942"/>
      <c r="AJ612" s="942"/>
      <c r="AK612" s="942"/>
      <c r="AL612" s="942"/>
      <c r="AM612" s="942"/>
      <c r="AN612" s="942"/>
      <c r="AO612" s="942"/>
      <c r="AP612" s="942"/>
      <c r="AQ612" s="942"/>
      <c r="AR612" s="942"/>
      <c r="AS612" s="942"/>
      <c r="AT612" s="942"/>
      <c r="AU612" s="942"/>
      <c r="AV612" s="942"/>
      <c r="AW612" s="942"/>
    </row>
    <row r="613" spans="1:49" x14ac:dyDescent="0.15">
      <c r="A613" s="942"/>
      <c r="B613" s="942"/>
      <c r="C613" s="942"/>
      <c r="D613" s="942"/>
      <c r="E613" s="942"/>
      <c r="F613" s="942"/>
      <c r="G613" s="942"/>
      <c r="H613" s="942"/>
      <c r="I613" s="942"/>
      <c r="J613" s="942"/>
      <c r="K613" s="942"/>
      <c r="L613" s="942"/>
      <c r="M613" s="942"/>
      <c r="N613" s="942"/>
      <c r="O613" s="942"/>
      <c r="P613" s="942"/>
      <c r="Q613" s="942"/>
      <c r="R613" s="942"/>
      <c r="S613" s="942"/>
      <c r="T613" s="942"/>
      <c r="U613" s="942"/>
      <c r="V613" s="942"/>
      <c r="W613" s="942"/>
      <c r="X613" s="942"/>
      <c r="Y613" s="942"/>
      <c r="Z613" s="942"/>
      <c r="AA613" s="942"/>
      <c r="AB613" s="942"/>
      <c r="AC613" s="942"/>
      <c r="AD613" s="942"/>
      <c r="AE613" s="942"/>
      <c r="AF613" s="942"/>
      <c r="AG613" s="942"/>
      <c r="AH613" s="942"/>
      <c r="AI613" s="942"/>
      <c r="AJ613" s="942"/>
      <c r="AK613" s="942"/>
      <c r="AL613" s="942"/>
      <c r="AM613" s="942"/>
      <c r="AN613" s="942"/>
      <c r="AO613" s="942"/>
      <c r="AP613" s="942"/>
      <c r="AQ613" s="942"/>
      <c r="AR613" s="942"/>
      <c r="AS613" s="942"/>
      <c r="AT613" s="942"/>
      <c r="AU613" s="942"/>
      <c r="AV613" s="942"/>
      <c r="AW613" s="942"/>
    </row>
    <row r="614" spans="1:49" x14ac:dyDescent="0.15">
      <c r="A614" s="942"/>
      <c r="B614" s="942"/>
      <c r="C614" s="942"/>
      <c r="D614" s="942"/>
      <c r="E614" s="942"/>
      <c r="F614" s="942"/>
      <c r="G614" s="942"/>
      <c r="H614" s="942"/>
      <c r="I614" s="942"/>
      <c r="J614" s="942"/>
      <c r="K614" s="942"/>
      <c r="L614" s="942"/>
      <c r="M614" s="942"/>
      <c r="N614" s="942"/>
      <c r="O614" s="942"/>
      <c r="P614" s="942"/>
      <c r="Q614" s="942"/>
      <c r="R614" s="942"/>
      <c r="S614" s="942"/>
      <c r="T614" s="942"/>
      <c r="U614" s="942"/>
      <c r="V614" s="942"/>
      <c r="W614" s="942"/>
      <c r="X614" s="942"/>
      <c r="Y614" s="942"/>
      <c r="Z614" s="942"/>
      <c r="AA614" s="942"/>
      <c r="AB614" s="942"/>
      <c r="AC614" s="942"/>
      <c r="AD614" s="942"/>
      <c r="AE614" s="942"/>
      <c r="AF614" s="942"/>
      <c r="AG614" s="942"/>
      <c r="AH614" s="942"/>
      <c r="AI614" s="942"/>
      <c r="AJ614" s="942"/>
      <c r="AK614" s="942"/>
      <c r="AL614" s="942"/>
      <c r="AM614" s="942"/>
      <c r="AN614" s="942"/>
      <c r="AO614" s="942"/>
      <c r="AP614" s="942"/>
      <c r="AQ614" s="942"/>
      <c r="AR614" s="942"/>
      <c r="AS614" s="942"/>
      <c r="AT614" s="942"/>
      <c r="AU614" s="942"/>
      <c r="AV614" s="942"/>
      <c r="AW614" s="942"/>
    </row>
    <row r="615" spans="1:49" x14ac:dyDescent="0.15">
      <c r="A615" s="942"/>
      <c r="B615" s="942"/>
      <c r="C615" s="942"/>
      <c r="D615" s="942"/>
      <c r="E615" s="942"/>
      <c r="F615" s="942"/>
      <c r="G615" s="942"/>
      <c r="H615" s="942"/>
      <c r="I615" s="942"/>
      <c r="J615" s="942"/>
      <c r="K615" s="942"/>
      <c r="L615" s="942"/>
      <c r="M615" s="942"/>
      <c r="N615" s="942"/>
      <c r="O615" s="942"/>
      <c r="P615" s="942"/>
      <c r="Q615" s="942"/>
      <c r="R615" s="942"/>
      <c r="S615" s="942"/>
      <c r="T615" s="942"/>
      <c r="U615" s="942"/>
      <c r="V615" s="942"/>
      <c r="W615" s="942"/>
      <c r="X615" s="942"/>
      <c r="Y615" s="942"/>
      <c r="Z615" s="942"/>
      <c r="AA615" s="942"/>
      <c r="AB615" s="942"/>
      <c r="AC615" s="942"/>
      <c r="AD615" s="942"/>
      <c r="AE615" s="942"/>
      <c r="AF615" s="942"/>
      <c r="AG615" s="942"/>
      <c r="AH615" s="942"/>
      <c r="AI615" s="942"/>
      <c r="AJ615" s="942"/>
      <c r="AK615" s="942"/>
      <c r="AL615" s="942"/>
      <c r="AM615" s="942"/>
      <c r="AN615" s="942"/>
      <c r="AO615" s="942"/>
      <c r="AP615" s="942"/>
      <c r="AQ615" s="942"/>
      <c r="AR615" s="942"/>
      <c r="AS615" s="942"/>
      <c r="AT615" s="942"/>
      <c r="AU615" s="942"/>
      <c r="AV615" s="942"/>
      <c r="AW615" s="942"/>
    </row>
    <row r="616" spans="1:49" x14ac:dyDescent="0.15">
      <c r="A616" s="942"/>
      <c r="B616" s="942"/>
      <c r="C616" s="942"/>
      <c r="D616" s="942"/>
      <c r="E616" s="942"/>
      <c r="F616" s="942"/>
      <c r="G616" s="942"/>
      <c r="H616" s="942"/>
      <c r="I616" s="942"/>
      <c r="J616" s="942"/>
      <c r="K616" s="942"/>
      <c r="L616" s="942"/>
      <c r="M616" s="942"/>
      <c r="N616" s="942"/>
      <c r="O616" s="942"/>
      <c r="P616" s="942"/>
      <c r="Q616" s="942"/>
      <c r="R616" s="942"/>
      <c r="S616" s="942"/>
      <c r="T616" s="942"/>
      <c r="U616" s="942"/>
      <c r="V616" s="942"/>
      <c r="W616" s="942"/>
      <c r="X616" s="942"/>
      <c r="Y616" s="942"/>
      <c r="Z616" s="942"/>
      <c r="AA616" s="942"/>
      <c r="AB616" s="942"/>
      <c r="AC616" s="942"/>
      <c r="AD616" s="942"/>
      <c r="AE616" s="942"/>
      <c r="AF616" s="942"/>
      <c r="AG616" s="942"/>
      <c r="AH616" s="942"/>
      <c r="AI616" s="942"/>
      <c r="AJ616" s="942"/>
      <c r="AK616" s="942"/>
      <c r="AL616" s="942"/>
      <c r="AM616" s="942"/>
      <c r="AN616" s="942"/>
      <c r="AO616" s="942"/>
      <c r="AP616" s="942"/>
      <c r="AQ616" s="942"/>
      <c r="AR616" s="942"/>
      <c r="AS616" s="942"/>
      <c r="AT616" s="942"/>
      <c r="AU616" s="942"/>
      <c r="AV616" s="942"/>
      <c r="AW616" s="942"/>
    </row>
    <row r="617" spans="1:49" x14ac:dyDescent="0.15">
      <c r="A617" s="942"/>
      <c r="B617" s="942"/>
      <c r="C617" s="942"/>
      <c r="D617" s="942"/>
      <c r="E617" s="942"/>
      <c r="F617" s="942"/>
      <c r="G617" s="942"/>
      <c r="H617" s="942"/>
      <c r="I617" s="942"/>
      <c r="J617" s="942"/>
      <c r="K617" s="942"/>
      <c r="L617" s="942"/>
      <c r="M617" s="942"/>
      <c r="N617" s="942"/>
      <c r="O617" s="942"/>
      <c r="P617" s="942"/>
      <c r="Q617" s="942"/>
      <c r="R617" s="942"/>
      <c r="S617" s="942"/>
      <c r="T617" s="942"/>
      <c r="U617" s="942"/>
      <c r="V617" s="942"/>
      <c r="W617" s="942"/>
      <c r="X617" s="942"/>
      <c r="Y617" s="942"/>
      <c r="Z617" s="942"/>
      <c r="AA617" s="942"/>
      <c r="AB617" s="942"/>
      <c r="AC617" s="942"/>
      <c r="AD617" s="942"/>
      <c r="AE617" s="942"/>
      <c r="AF617" s="942"/>
      <c r="AG617" s="942"/>
      <c r="AH617" s="942"/>
      <c r="AI617" s="942"/>
      <c r="AJ617" s="942"/>
      <c r="AK617" s="942"/>
      <c r="AL617" s="942"/>
      <c r="AM617" s="942"/>
      <c r="AN617" s="942"/>
      <c r="AO617" s="942"/>
      <c r="AP617" s="942"/>
      <c r="AQ617" s="942"/>
      <c r="AR617" s="942"/>
      <c r="AS617" s="942"/>
      <c r="AT617" s="942"/>
      <c r="AU617" s="942"/>
      <c r="AV617" s="942"/>
      <c r="AW617" s="942"/>
    </row>
    <row r="618" spans="1:49" x14ac:dyDescent="0.15">
      <c r="A618" s="942"/>
      <c r="B618" s="942"/>
      <c r="C618" s="942"/>
      <c r="D618" s="942"/>
      <c r="E618" s="942"/>
      <c r="F618" s="942"/>
      <c r="G618" s="942"/>
      <c r="H618" s="942"/>
      <c r="I618" s="942"/>
      <c r="J618" s="942"/>
      <c r="K618" s="942"/>
      <c r="L618" s="942"/>
      <c r="M618" s="942"/>
      <c r="N618" s="942"/>
      <c r="O618" s="942"/>
      <c r="P618" s="942"/>
      <c r="Q618" s="942"/>
      <c r="R618" s="942"/>
      <c r="S618" s="942"/>
      <c r="T618" s="942"/>
      <c r="U618" s="942"/>
      <c r="V618" s="942"/>
      <c r="W618" s="942"/>
      <c r="X618" s="942"/>
      <c r="Y618" s="942"/>
      <c r="Z618" s="942"/>
      <c r="AA618" s="942"/>
      <c r="AB618" s="942"/>
      <c r="AC618" s="942"/>
      <c r="AD618" s="942"/>
      <c r="AE618" s="942"/>
      <c r="AF618" s="942"/>
      <c r="AG618" s="942"/>
      <c r="AH618" s="942"/>
      <c r="AI618" s="942"/>
      <c r="AJ618" s="942"/>
      <c r="AK618" s="942"/>
      <c r="AL618" s="942"/>
      <c r="AM618" s="942"/>
      <c r="AN618" s="942"/>
      <c r="AO618" s="942"/>
      <c r="AP618" s="942"/>
      <c r="AQ618" s="942"/>
      <c r="AR618" s="942"/>
      <c r="AS618" s="942"/>
      <c r="AT618" s="942"/>
      <c r="AU618" s="942"/>
      <c r="AV618" s="942"/>
      <c r="AW618" s="942"/>
    </row>
    <row r="619" spans="1:49" x14ac:dyDescent="0.15">
      <c r="A619" s="942"/>
      <c r="B619" s="942"/>
      <c r="C619" s="942"/>
      <c r="D619" s="942"/>
      <c r="E619" s="942"/>
      <c r="F619" s="942"/>
      <c r="G619" s="942"/>
      <c r="H619" s="942"/>
      <c r="I619" s="942"/>
      <c r="J619" s="942"/>
      <c r="K619" s="942"/>
      <c r="L619" s="942"/>
      <c r="M619" s="942"/>
      <c r="N619" s="942"/>
      <c r="O619" s="942"/>
      <c r="P619" s="942"/>
      <c r="Q619" s="942"/>
      <c r="R619" s="942"/>
      <c r="S619" s="942"/>
      <c r="T619" s="942"/>
      <c r="U619" s="942"/>
      <c r="V619" s="942"/>
      <c r="W619" s="942"/>
      <c r="X619" s="942"/>
      <c r="Y619" s="942"/>
      <c r="Z619" s="942"/>
      <c r="AA619" s="942"/>
      <c r="AB619" s="942"/>
      <c r="AC619" s="942"/>
      <c r="AD619" s="942"/>
      <c r="AE619" s="942"/>
      <c r="AF619" s="942"/>
      <c r="AG619" s="942"/>
      <c r="AH619" s="942"/>
      <c r="AI619" s="942"/>
      <c r="AJ619" s="942"/>
      <c r="AK619" s="942"/>
      <c r="AL619" s="942"/>
      <c r="AM619" s="942"/>
      <c r="AN619" s="942"/>
      <c r="AO619" s="942"/>
      <c r="AP619" s="942"/>
      <c r="AQ619" s="942"/>
      <c r="AR619" s="942"/>
      <c r="AS619" s="942"/>
      <c r="AT619" s="942"/>
      <c r="AU619" s="942"/>
      <c r="AV619" s="942"/>
      <c r="AW619" s="942"/>
    </row>
    <row r="620" spans="1:49"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row>
    <row r="621" spans="1:49"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row>
    <row r="622" spans="1:49"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row>
    <row r="623" spans="1:49"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row>
    <row r="624" spans="1:49"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row>
    <row r="625" spans="1:49"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row>
    <row r="626" spans="1:49"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row>
    <row r="627" spans="1:49"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row>
    <row r="628" spans="1:49"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row>
    <row r="629" spans="1:49"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row>
    <row r="630" spans="1:49"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row>
    <row r="631" spans="1:49"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row>
    <row r="632" spans="1:49"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row>
    <row r="633" spans="1:49"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row>
    <row r="634" spans="1:49"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row>
    <row r="635" spans="1:49"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row>
    <row r="636" spans="1:49"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row>
    <row r="637" spans="1:49"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row>
    <row r="638" spans="1:49"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row>
    <row r="639" spans="1:49"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row>
    <row r="640" spans="1:49"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row>
    <row r="641" spans="1:49"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row>
    <row r="642" spans="1:49"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row>
    <row r="643" spans="1:49"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row>
    <row r="644" spans="1:49"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row>
    <row r="645" spans="1:49"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row>
    <row r="646" spans="1:49"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row>
    <row r="647" spans="1:49"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row>
    <row r="648" spans="1:49"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row>
    <row r="649" spans="1:49"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row>
    <row r="650" spans="1:49"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row>
    <row r="651" spans="1:49"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row>
    <row r="652" spans="1:49"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row>
    <row r="653" spans="1:49"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row>
    <row r="654" spans="1:49"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row>
    <row r="655" spans="1:49"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row>
    <row r="656" spans="1:49"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row>
    <row r="657" spans="1:49"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row>
    <row r="658" spans="1:49"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row>
    <row r="659" spans="1:49"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row>
    <row r="660" spans="1:49"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row>
    <row r="661" spans="1:49"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row>
    <row r="662" spans="1:49"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row>
    <row r="663" spans="1:49"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row>
    <row r="664" spans="1:49"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row>
    <row r="665" spans="1:49"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row>
    <row r="666" spans="1:49"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row>
    <row r="667" spans="1:49"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row>
    <row r="668" spans="1:49"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row>
    <row r="669" spans="1:49"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row>
    <row r="670" spans="1:49"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row>
    <row r="671" spans="1:49"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row>
    <row r="672" spans="1:49"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row>
    <row r="673" spans="1:49"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row>
    <row r="674" spans="1:49"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row>
    <row r="675" spans="1:49"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row>
    <row r="676" spans="1:49"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row>
    <row r="677" spans="1:49"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row>
    <row r="678" spans="1:49"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row>
    <row r="679" spans="1:49"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row>
    <row r="680" spans="1:49"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row>
    <row r="681" spans="1:49"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row>
    <row r="682" spans="1:49"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row>
    <row r="683" spans="1:49"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row>
    <row r="684" spans="1:49"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row>
    <row r="685" spans="1:49"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row>
    <row r="686" spans="1:49"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row>
    <row r="687" spans="1:49"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row>
    <row r="688" spans="1:49"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row>
    <row r="689" spans="1:49"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row>
    <row r="690" spans="1:49"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row>
    <row r="691" spans="1:49"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row>
    <row r="692" spans="1:49"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row>
    <row r="693" spans="1:49"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row>
    <row r="694" spans="1:49"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row>
    <row r="695" spans="1:49"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row>
    <row r="696" spans="1:49"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row>
    <row r="697" spans="1:49"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row>
    <row r="698" spans="1:49"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row>
    <row r="699" spans="1:49"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row>
    <row r="700" spans="1:49"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row>
    <row r="701" spans="1:49"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row>
    <row r="702" spans="1:49"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row>
    <row r="703" spans="1:49"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row>
    <row r="704" spans="1:49"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row>
    <row r="705" spans="1:49"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row>
    <row r="706" spans="1:49"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row>
    <row r="707" spans="1:49"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row>
    <row r="708" spans="1:49"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row>
    <row r="709" spans="1:49"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row>
    <row r="710" spans="1:49"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row>
    <row r="711" spans="1:49"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row>
    <row r="712" spans="1:49"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row>
    <row r="713" spans="1:49"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row>
    <row r="714" spans="1:49"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row>
    <row r="715" spans="1:49"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row>
    <row r="716" spans="1:49"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row>
    <row r="717" spans="1:49"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row>
    <row r="718" spans="1:49"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row>
    <row r="719" spans="1:49"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row>
    <row r="720" spans="1:49"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row>
    <row r="721" spans="1:49"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row>
    <row r="722" spans="1:49"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row>
    <row r="723" spans="1:49"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row>
  </sheetData>
  <mergeCells count="46">
    <mergeCell ref="D283:F283"/>
    <mergeCell ref="D286:E286"/>
    <mergeCell ref="D13:F13"/>
    <mergeCell ref="D15:E15"/>
    <mergeCell ref="D17:E17"/>
    <mergeCell ref="D206:E206"/>
    <mergeCell ref="D239:E239"/>
    <mergeCell ref="D22:E22"/>
    <mergeCell ref="D159:E159"/>
    <mergeCell ref="D367:F367"/>
    <mergeCell ref="D169:F169"/>
    <mergeCell ref="D19:F19"/>
    <mergeCell ref="L463:M463"/>
    <mergeCell ref="D378:E378"/>
    <mergeCell ref="D370:E370"/>
    <mergeCell ref="D386:E386"/>
    <mergeCell ref="L454:M454"/>
    <mergeCell ref="D172:E172"/>
    <mergeCell ref="D272:E272"/>
    <mergeCell ref="G395:I395"/>
    <mergeCell ref="D401:E401"/>
    <mergeCell ref="D397:E397"/>
    <mergeCell ref="D399:E399"/>
    <mergeCell ref="D395:F395"/>
    <mergeCell ref="D403:E403"/>
    <mergeCell ref="D2:G2"/>
    <mergeCell ref="J3:L3"/>
    <mergeCell ref="C6:D6"/>
    <mergeCell ref="E6:H6"/>
    <mergeCell ref="K6:O6"/>
    <mergeCell ref="M2:O2"/>
    <mergeCell ref="B454:E454"/>
    <mergeCell ref="B463:E463"/>
    <mergeCell ref="D511:F511"/>
    <mergeCell ref="L569:M569"/>
    <mergeCell ref="D530:E530"/>
    <mergeCell ref="D538:E538"/>
    <mergeCell ref="D556:E556"/>
    <mergeCell ref="B528:E528"/>
    <mergeCell ref="L528:M528"/>
    <mergeCell ref="D465:E465"/>
    <mergeCell ref="D474:E474"/>
    <mergeCell ref="L519:M519"/>
    <mergeCell ref="D483:F483"/>
    <mergeCell ref="D497:F497"/>
    <mergeCell ref="D506:F506"/>
  </mergeCells>
  <phoneticPr fontId="2" type="noConversion"/>
  <conditionalFormatting sqref="G3:G4">
    <cfRule type="cellIs" dxfId="39" priority="1" stopIfTrue="1" operator="lessThan">
      <formula>0</formula>
    </cfRule>
  </conditionalFormatting>
  <hyperlinks>
    <hyperlink ref="L454:M454" location="'2b'!A7" display="Volver arriba" xr:uid="{00000000-0004-0000-0400-000000000000}"/>
    <hyperlink ref="M2" location="P2a!A134" display="¿Cómo funciona y qué poner aquí?" xr:uid="{00000000-0004-0000-0400-000001000000}"/>
    <hyperlink ref="L463:M463" location="'2b'!A7" display="Volver arriba" xr:uid="{00000000-0004-0000-0400-000002000000}"/>
    <hyperlink ref="L519:M519" location="'2b'!A7" display="Volver arriba" xr:uid="{00000000-0004-0000-0400-000003000000}"/>
    <hyperlink ref="M4" location="'2c'!A1" display="ir rr.hh. ►" xr:uid="{00000000-0004-0000-0400-000004000000}"/>
    <hyperlink ref="N4" location="ae!A1" display="explotac.►" xr:uid="{00000000-0004-0000-0400-000005000000}"/>
    <hyperlink ref="O4" location="'2c'!A1" display="siguiente ►" xr:uid="{00000000-0004-0000-0400-000006000000}"/>
    <hyperlink ref="L4" location="'2a'!A1" display="◄ ingresos" xr:uid="{00000000-0004-0000-0400-000007000000}"/>
    <hyperlink ref="G395:H395" location="'3a'!A338" display="¿Qué poner aquí y cómo lo trata la hoja?" xr:uid="{00000000-0004-0000-0400-000008000000}"/>
    <hyperlink ref="G395:I395" location="'2b'!A451" display="¿Qué poner aquí y cómo lo trata la hoja?" xr:uid="{00000000-0004-0000-0400-000009000000}"/>
    <hyperlink ref="L528:M528" location="'2b'!A7" display="Volver arriba" xr:uid="{00000000-0004-0000-0400-00000A000000}"/>
    <hyperlink ref="L569:M569" location="'2b'!A7" display="Volver arriba" xr:uid="{00000000-0004-0000-0400-00000B000000}"/>
    <hyperlink ref="K4" location="'1'!A1" display="◄ir inicio" xr:uid="{00000000-0004-0000-0400-00000C000000}"/>
    <hyperlink ref="M2:O2" location="'2b'!A373" display="¿Cómo funciona y qué poner aquí?" xr:uid="{00000000-0004-0000-0400-00000D000000}"/>
  </hyperlinks>
  <pageMargins left="0.75" right="0.75" top="1" bottom="1" header="0" footer="0"/>
  <pageSetup paperSize="0" orientation="portrait" horizontalDpi="4294967292" verticalDpi="4294967292"/>
  <drawing r:id="rId1"/>
  <legacyDrawing r:id="rId2"/>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indexed="60"/>
  </sheetPr>
  <dimension ref="A1:BV400"/>
  <sheetViews>
    <sheetView showZeros="0" workbookViewId="0">
      <pane ySplit="5" topLeftCell="A6" activePane="bottomLeft" state="frozenSplit"/>
      <selection pane="bottomLeft" activeCell="C44" sqref="C44:E44"/>
    </sheetView>
  </sheetViews>
  <sheetFormatPr baseColWidth="10" defaultRowHeight="13" x14ac:dyDescent="0.15"/>
  <cols>
    <col min="1" max="1" width="6" customWidth="1"/>
    <col min="2" max="2" width="3.5" customWidth="1"/>
    <col min="5" max="5" width="5" customWidth="1"/>
    <col min="6" max="6" width="8.5" customWidth="1"/>
    <col min="7" max="7" width="6" customWidth="1"/>
    <col min="8" max="15" width="6.6640625" customWidth="1"/>
    <col min="16" max="16" width="6.83203125" customWidth="1"/>
    <col min="17" max="18" width="6.6640625" customWidth="1"/>
    <col min="19" max="19" width="6.33203125" customWidth="1"/>
    <col min="20" max="20" width="2.5" customWidth="1"/>
    <col min="21" max="21" width="5.33203125" customWidth="1"/>
    <col min="23" max="23" width="0" hidden="1" customWidth="1"/>
    <col min="24" max="24" width="28.5" hidden="1" customWidth="1"/>
    <col min="25" max="55" width="0" hidden="1" customWidth="1"/>
  </cols>
  <sheetData>
    <row r="1" spans="1:74" ht="9" customHeight="1" thickBot="1" x14ac:dyDescent="0.2">
      <c r="A1" s="4"/>
      <c r="B1" s="4"/>
      <c r="C1" s="4"/>
      <c r="D1" s="4"/>
      <c r="E1" s="4"/>
      <c r="F1" s="4"/>
      <c r="G1" s="4"/>
      <c r="H1" s="4"/>
      <c r="I1" s="4"/>
      <c r="J1" s="4"/>
      <c r="K1" s="4"/>
      <c r="L1" s="4"/>
      <c r="M1" s="4"/>
      <c r="N1" s="4"/>
      <c r="O1" s="4"/>
      <c r="P1" s="4"/>
      <c r="Q1" s="4"/>
      <c r="R1" s="4"/>
      <c r="S1" s="4"/>
      <c r="T1" s="4"/>
      <c r="U1" s="4"/>
      <c r="V1" s="1"/>
      <c r="AM1" s="1"/>
      <c r="BD1" s="1"/>
      <c r="BE1" s="1"/>
      <c r="BF1" s="1"/>
      <c r="BG1" s="1"/>
      <c r="BH1" s="1"/>
      <c r="BI1" s="1"/>
      <c r="BJ1" s="1"/>
      <c r="BK1" s="1"/>
      <c r="BL1" s="1"/>
      <c r="BM1" s="1"/>
      <c r="BN1" s="1"/>
      <c r="BO1" s="1"/>
      <c r="BP1" s="1"/>
      <c r="BQ1" s="1"/>
      <c r="BR1" s="1"/>
      <c r="BS1" s="1"/>
      <c r="BT1" s="1"/>
      <c r="BU1" s="1"/>
      <c r="BV1" s="1"/>
    </row>
    <row r="2" spans="1:74" ht="14.25" customHeight="1" thickBot="1" x14ac:dyDescent="0.25">
      <c r="A2" s="4"/>
      <c r="B2" s="2492" t="s">
        <v>1645</v>
      </c>
      <c r="C2" s="2493"/>
      <c r="D2" s="2493"/>
      <c r="E2" s="2493"/>
      <c r="F2" s="2493"/>
      <c r="G2" s="2493"/>
      <c r="H2" s="2494"/>
      <c r="I2" s="75"/>
      <c r="J2" s="2477" t="s">
        <v>248</v>
      </c>
      <c r="K2" s="2478"/>
      <c r="L2" s="2478"/>
      <c r="M2" s="2478"/>
      <c r="N2" s="2479"/>
      <c r="O2" s="4"/>
      <c r="P2" s="2472" t="s">
        <v>251</v>
      </c>
      <c r="Q2" s="2473"/>
      <c r="R2" s="2473"/>
      <c r="S2" s="2474"/>
      <c r="T2" s="4"/>
      <c r="U2" s="4"/>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c r="AX2" s="942"/>
      <c r="AY2" s="942"/>
      <c r="AZ2" s="942"/>
      <c r="BA2" s="942"/>
      <c r="BB2" s="942"/>
      <c r="BC2" s="942"/>
      <c r="BD2" s="942"/>
      <c r="BE2" s="942"/>
      <c r="BF2" s="942"/>
      <c r="BG2" s="942"/>
      <c r="BH2" s="942"/>
      <c r="BI2" s="942"/>
      <c r="BJ2" s="942"/>
      <c r="BK2" s="942"/>
      <c r="BL2" s="942"/>
      <c r="BM2" s="942"/>
      <c r="BN2" s="942"/>
      <c r="BO2" s="942"/>
      <c r="BP2" s="942"/>
      <c r="BQ2" s="942"/>
      <c r="BR2" s="942"/>
      <c r="BS2" s="942"/>
      <c r="BT2" s="942"/>
      <c r="BU2" s="942"/>
      <c r="BV2" s="942"/>
    </row>
    <row r="3" spans="1:74" ht="13.5" customHeight="1" thickBot="1" x14ac:dyDescent="0.25">
      <c r="A3" s="4"/>
      <c r="B3" s="2489" t="str">
        <f>'2b'!D3</f>
        <v>INGRESOS netos</v>
      </c>
      <c r="C3" s="2490"/>
      <c r="D3" s="440">
        <f>'2b'!$E$3</f>
        <v>67000</v>
      </c>
      <c r="E3" s="2490" t="s">
        <v>33</v>
      </c>
      <c r="F3" s="2490"/>
      <c r="G3" s="2497">
        <f>pr!$D$55</f>
        <v>580</v>
      </c>
      <c r="H3" s="2498"/>
      <c r="I3" s="75"/>
      <c r="J3" s="2480" t="s">
        <v>1517</v>
      </c>
      <c r="K3" s="2481"/>
      <c r="L3" s="2483">
        <f>+L5+L4</f>
        <v>49680</v>
      </c>
      <c r="M3" s="2484"/>
      <c r="N3" s="820">
        <f>IF($D$3=0,0,L3/$D$3)</f>
        <v>0.74149253731343279</v>
      </c>
      <c r="O3" s="4"/>
      <c r="P3" s="4"/>
      <c r="Q3" s="4"/>
      <c r="R3" s="4"/>
      <c r="S3" s="4"/>
      <c r="T3" s="4"/>
      <c r="U3" s="4"/>
      <c r="V3" s="942"/>
      <c r="W3" s="942"/>
      <c r="X3" s="942"/>
      <c r="Y3" s="942"/>
      <c r="Z3" s="942"/>
      <c r="AA3" s="942"/>
      <c r="AB3" s="942"/>
      <c r="AC3" s="942"/>
      <c r="AD3" s="942"/>
      <c r="AE3" s="942"/>
      <c r="AF3" s="942"/>
      <c r="AG3" s="942"/>
      <c r="AH3" s="942"/>
      <c r="AI3" s="942"/>
      <c r="AJ3" s="942"/>
      <c r="AK3" s="942"/>
      <c r="AL3" s="942"/>
      <c r="AM3" s="942"/>
      <c r="AN3" s="942"/>
      <c r="AO3" s="942"/>
      <c r="AP3" s="942"/>
      <c r="AQ3" s="942"/>
      <c r="AR3" s="942"/>
      <c r="AS3" s="942"/>
      <c r="AT3" s="942"/>
      <c r="AU3" s="942"/>
      <c r="AV3" s="942"/>
      <c r="AW3" s="942"/>
      <c r="AX3" s="942"/>
      <c r="AY3" s="942"/>
      <c r="AZ3" s="942"/>
      <c r="BA3" s="942"/>
      <c r="BB3" s="942"/>
      <c r="BC3" s="942"/>
      <c r="BD3" s="942"/>
      <c r="BE3" s="942"/>
      <c r="BF3" s="942"/>
      <c r="BG3" s="942"/>
      <c r="BH3" s="942"/>
      <c r="BI3" s="942"/>
      <c r="BJ3" s="942"/>
      <c r="BK3" s="942"/>
      <c r="BL3" s="942"/>
      <c r="BM3" s="942"/>
      <c r="BN3" s="942"/>
      <c r="BO3" s="942"/>
      <c r="BP3" s="942"/>
      <c r="BQ3" s="942"/>
      <c r="BR3" s="942"/>
      <c r="BS3" s="942"/>
      <c r="BT3" s="942"/>
      <c r="BU3" s="942"/>
      <c r="BV3" s="942"/>
    </row>
    <row r="4" spans="1:74" ht="13.5" customHeight="1" thickBot="1" x14ac:dyDescent="0.2">
      <c r="A4" s="4"/>
      <c r="B4" s="2487" t="s">
        <v>1548</v>
      </c>
      <c r="C4" s="2488"/>
      <c r="D4" s="819">
        <f>pr!$D$52</f>
        <v>66420</v>
      </c>
      <c r="E4" s="2488" t="s">
        <v>252</v>
      </c>
      <c r="F4" s="2488"/>
      <c r="G4" s="2499">
        <f>pr!$D$70</f>
        <v>580</v>
      </c>
      <c r="H4" s="2500"/>
      <c r="I4" s="314"/>
      <c r="J4" s="2480" t="s">
        <v>59</v>
      </c>
      <c r="K4" s="2481"/>
      <c r="L4" s="2482">
        <f>$AL$280+AL281</f>
        <v>49680</v>
      </c>
      <c r="M4" s="2482"/>
      <c r="N4" s="821">
        <f>IF($D$3=0,0,L4/$D$3)</f>
        <v>0.74149253731343279</v>
      </c>
      <c r="O4" s="316"/>
      <c r="P4" s="2501" t="s">
        <v>1689</v>
      </c>
      <c r="Q4" s="2501"/>
      <c r="R4" s="2502" t="s">
        <v>627</v>
      </c>
      <c r="S4" s="2503"/>
      <c r="T4" s="4"/>
      <c r="U4" s="5"/>
      <c r="V4" s="942"/>
      <c r="W4" s="942"/>
      <c r="X4" s="942"/>
      <c r="Y4" s="942"/>
      <c r="Z4" s="942"/>
      <c r="AA4" s="942"/>
      <c r="AB4" s="942"/>
      <c r="AC4" s="942"/>
      <c r="AD4" s="942"/>
      <c r="AE4" s="942"/>
      <c r="AF4" s="942"/>
      <c r="AG4" s="942"/>
      <c r="AH4" s="942"/>
      <c r="AI4" s="942"/>
      <c r="AJ4" s="942"/>
      <c r="AK4" s="942"/>
      <c r="AL4" s="942"/>
      <c r="AM4" s="942"/>
      <c r="AN4" s="942"/>
      <c r="AO4" s="942"/>
      <c r="AP4" s="942"/>
      <c r="AQ4" s="942"/>
      <c r="AR4" s="942"/>
      <c r="AS4" s="942"/>
      <c r="AT4" s="942"/>
      <c r="AU4" s="942"/>
      <c r="AV4" s="942"/>
      <c r="AW4" s="942"/>
      <c r="AX4" s="942"/>
      <c r="AY4" s="942"/>
      <c r="AZ4" s="942"/>
      <c r="BA4" s="942"/>
      <c r="BB4" s="942"/>
      <c r="BC4" s="942"/>
      <c r="BD4" s="942"/>
      <c r="BE4" s="942"/>
      <c r="BF4" s="942"/>
      <c r="BG4" s="942"/>
      <c r="BH4" s="942"/>
      <c r="BI4" s="942"/>
      <c r="BJ4" s="942"/>
      <c r="BK4" s="942"/>
      <c r="BL4" s="942"/>
      <c r="BM4" s="942"/>
      <c r="BN4" s="942"/>
      <c r="BO4" s="942"/>
      <c r="BP4" s="942"/>
      <c r="BQ4" s="942"/>
      <c r="BR4" s="942"/>
      <c r="BS4" s="942"/>
      <c r="BT4" s="942"/>
      <c r="BU4" s="942"/>
      <c r="BV4" s="942"/>
    </row>
    <row r="5" spans="1:74" ht="13.5" customHeight="1" thickBot="1" x14ac:dyDescent="0.2">
      <c r="A5" s="4"/>
      <c r="B5" s="4"/>
      <c r="C5" s="4"/>
      <c r="D5" s="4"/>
      <c r="E5" s="4"/>
      <c r="F5" s="4"/>
      <c r="G5" s="4"/>
      <c r="H5" s="4"/>
      <c r="I5" s="4"/>
      <c r="J5" s="2495" t="s">
        <v>250</v>
      </c>
      <c r="K5" s="2496"/>
      <c r="L5" s="2491">
        <f>$Z$239</f>
        <v>0</v>
      </c>
      <c r="M5" s="2491"/>
      <c r="N5" s="822">
        <f>IF($D$3=0,0,L5/$D$3)</f>
        <v>0</v>
      </c>
      <c r="O5" s="4"/>
      <c r="P5" s="2507" t="s">
        <v>1690</v>
      </c>
      <c r="Q5" s="2507"/>
      <c r="R5" s="2505" t="s">
        <v>1422</v>
      </c>
      <c r="S5" s="2506"/>
      <c r="T5" s="4"/>
      <c r="U5" s="4"/>
      <c r="V5" s="942"/>
      <c r="W5" s="942"/>
      <c r="X5" s="942"/>
      <c r="Y5" s="942"/>
      <c r="Z5" s="942"/>
      <c r="AA5" s="942"/>
      <c r="AB5" s="942"/>
      <c r="AC5" s="942"/>
      <c r="AD5" s="942"/>
      <c r="AE5" s="942"/>
      <c r="AF5" s="942"/>
      <c r="AG5" s="942"/>
      <c r="AH5" s="942"/>
      <c r="AI5" s="942"/>
      <c r="AJ5" s="942"/>
      <c r="AK5" s="942"/>
      <c r="AL5" s="942"/>
      <c r="AM5" s="942"/>
      <c r="AN5" s="942"/>
      <c r="AO5" s="942"/>
      <c r="AP5" s="942"/>
      <c r="AQ5" s="942"/>
      <c r="AR5" s="942"/>
      <c r="AS5" s="942"/>
      <c r="AT5" s="942"/>
      <c r="AU5" s="942"/>
      <c r="AV5" s="942"/>
      <c r="AW5" s="942"/>
      <c r="AX5" s="942"/>
      <c r="AY5" s="942"/>
      <c r="AZ5" s="942"/>
      <c r="BA5" s="942"/>
      <c r="BB5" s="942"/>
      <c r="BC5" s="942"/>
      <c r="BD5" s="942"/>
      <c r="BE5" s="942"/>
      <c r="BF5" s="942"/>
      <c r="BG5" s="942"/>
      <c r="BH5" s="942"/>
      <c r="BI5" s="942"/>
      <c r="BJ5" s="942"/>
      <c r="BK5" s="942"/>
      <c r="BL5" s="942"/>
      <c r="BM5" s="942"/>
      <c r="BN5" s="942"/>
      <c r="BO5" s="942"/>
      <c r="BP5" s="942"/>
      <c r="BQ5" s="942"/>
      <c r="BR5" s="942"/>
      <c r="BS5" s="942"/>
      <c r="BT5" s="942"/>
      <c r="BU5" s="942"/>
      <c r="BV5" s="942"/>
    </row>
    <row r="6" spans="1:74" ht="10.5" customHeight="1" thickBot="1" x14ac:dyDescent="0.2">
      <c r="A6" s="4"/>
      <c r="B6" s="4"/>
      <c r="C6" s="4"/>
      <c r="D6" s="4"/>
      <c r="E6" s="4"/>
      <c r="F6" s="4"/>
      <c r="G6" s="4"/>
      <c r="H6" s="4"/>
      <c r="I6" s="4"/>
      <c r="J6" s="4"/>
      <c r="K6" s="4"/>
      <c r="L6" s="4"/>
      <c r="M6" s="4"/>
      <c r="N6" s="4"/>
      <c r="O6" s="4"/>
      <c r="P6" s="4"/>
      <c r="Q6" s="4"/>
      <c r="R6" s="2512"/>
      <c r="S6" s="2512"/>
      <c r="T6" s="2512"/>
      <c r="U6" s="2512"/>
      <c r="V6" s="942"/>
      <c r="W6" s="942"/>
      <c r="X6" s="942"/>
      <c r="Y6" s="942"/>
      <c r="Z6" s="942"/>
      <c r="AA6" s="942"/>
      <c r="AB6" s="942"/>
      <c r="AC6" s="942"/>
      <c r="AD6" s="942"/>
      <c r="AE6" s="942"/>
      <c r="AF6" s="942"/>
      <c r="AG6" s="942"/>
      <c r="AH6" s="942"/>
      <c r="AI6" s="942"/>
      <c r="AJ6" s="942"/>
      <c r="AK6" s="942"/>
      <c r="AL6" s="942"/>
      <c r="AM6" s="942"/>
      <c r="AN6" s="942"/>
      <c r="AO6" s="942"/>
      <c r="AP6" s="942"/>
      <c r="AQ6" s="942"/>
      <c r="AR6" s="942"/>
      <c r="AS6" s="942"/>
      <c r="AT6" s="942"/>
      <c r="AU6" s="942"/>
      <c r="AV6" s="942"/>
      <c r="AW6" s="942"/>
      <c r="AX6" s="942"/>
      <c r="AY6" s="942"/>
      <c r="AZ6" s="942"/>
      <c r="BA6" s="942"/>
      <c r="BB6" s="942"/>
      <c r="BC6" s="942"/>
      <c r="BD6" s="942"/>
      <c r="BE6" s="942"/>
      <c r="BF6" s="942"/>
      <c r="BG6" s="942"/>
      <c r="BH6" s="942"/>
      <c r="BI6" s="942"/>
      <c r="BJ6" s="942"/>
      <c r="BK6" s="942"/>
      <c r="BL6" s="942"/>
      <c r="BM6" s="942"/>
      <c r="BN6" s="942"/>
      <c r="BO6" s="942"/>
      <c r="BP6" s="942"/>
      <c r="BQ6" s="942"/>
      <c r="BR6" s="942"/>
      <c r="BS6" s="942"/>
      <c r="BT6" s="942"/>
      <c r="BU6" s="942"/>
      <c r="BV6" s="942"/>
    </row>
    <row r="7" spans="1:74" ht="21" customHeight="1" thickTop="1" thickBot="1" x14ac:dyDescent="0.2">
      <c r="A7" s="4"/>
      <c r="B7" s="2485" t="str">
        <f>'1'!$G$13</f>
        <v>CAED GESTION</v>
      </c>
      <c r="C7" s="2486"/>
      <c r="D7" s="2475" t="str">
        <f>'2'!$D$2</f>
        <v>PLAN de NEGOCIO</v>
      </c>
      <c r="E7" s="2475"/>
      <c r="F7" s="2475"/>
      <c r="G7" s="2475"/>
      <c r="H7" s="2475"/>
      <c r="I7" s="2475"/>
      <c r="J7" s="2476">
        <f>'1'!$E$15</f>
        <v>2023</v>
      </c>
      <c r="K7" s="2476"/>
      <c r="L7" s="1123" t="s">
        <v>1744</v>
      </c>
      <c r="M7" s="2510" t="s">
        <v>249</v>
      </c>
      <c r="N7" s="2510"/>
      <c r="O7" s="2510"/>
      <c r="P7" s="2510"/>
      <c r="Q7" s="2510"/>
      <c r="R7" s="2510"/>
      <c r="S7" s="2511"/>
      <c r="T7" s="315"/>
      <c r="U7" s="315"/>
      <c r="V7" s="942"/>
      <c r="W7" s="942"/>
      <c r="X7" s="942"/>
      <c r="Y7" s="942"/>
      <c r="Z7" s="942"/>
      <c r="AA7" s="942"/>
      <c r="AB7" s="942"/>
      <c r="AC7" s="942"/>
      <c r="AD7" s="942"/>
      <c r="AE7" s="942"/>
      <c r="AF7" s="942"/>
      <c r="AG7" s="942"/>
      <c r="AH7" s="942"/>
      <c r="AI7" s="942"/>
      <c r="AJ7" s="942"/>
      <c r="AK7" s="942"/>
      <c r="AL7" s="942"/>
      <c r="AM7" s="942"/>
      <c r="AN7" s="942"/>
      <c r="AO7" s="942"/>
      <c r="AP7" s="942"/>
      <c r="AQ7" s="942"/>
      <c r="AR7" s="942"/>
      <c r="AS7" s="942"/>
      <c r="AT7" s="942"/>
      <c r="AU7" s="942"/>
      <c r="AV7" s="942"/>
      <c r="AW7" s="942"/>
      <c r="AX7" s="942"/>
      <c r="AY7" s="942"/>
      <c r="AZ7" s="942"/>
      <c r="BA7" s="942"/>
      <c r="BB7" s="942"/>
      <c r="BC7" s="942"/>
      <c r="BD7" s="942"/>
      <c r="BE7" s="942"/>
      <c r="BF7" s="942"/>
      <c r="BG7" s="942"/>
      <c r="BH7" s="942"/>
      <c r="BI7" s="942"/>
      <c r="BJ7" s="942"/>
      <c r="BK7" s="942"/>
      <c r="BL7" s="942"/>
      <c r="BM7" s="942"/>
      <c r="BN7" s="942"/>
      <c r="BO7" s="942"/>
      <c r="BP7" s="942"/>
      <c r="BQ7" s="942"/>
      <c r="BR7" s="942"/>
      <c r="BS7" s="942"/>
      <c r="BT7" s="942"/>
      <c r="BU7" s="942"/>
      <c r="BV7" s="942"/>
    </row>
    <row r="8" spans="1:74" ht="6" customHeight="1" x14ac:dyDescent="0.15">
      <c r="A8" s="141"/>
      <c r="B8" s="135"/>
      <c r="C8" s="4"/>
      <c r="D8" s="136"/>
      <c r="E8" s="136"/>
      <c r="F8" s="136"/>
      <c r="G8" s="136"/>
      <c r="H8" s="136"/>
      <c r="I8" s="136"/>
      <c r="J8" s="136"/>
      <c r="K8" s="136"/>
      <c r="L8" s="136"/>
      <c r="M8" s="136"/>
      <c r="N8" s="136"/>
      <c r="O8" s="136"/>
      <c r="P8" s="136"/>
      <c r="Q8" s="136"/>
      <c r="R8" s="136"/>
      <c r="S8" s="137"/>
      <c r="T8" s="137"/>
      <c r="U8" s="137"/>
      <c r="V8" s="942"/>
      <c r="W8" s="942"/>
      <c r="X8" s="942"/>
      <c r="Y8" s="942"/>
      <c r="Z8" s="942"/>
      <c r="AA8" s="942"/>
      <c r="AB8" s="942"/>
      <c r="AC8" s="942"/>
      <c r="AD8" s="942"/>
      <c r="AE8" s="942"/>
      <c r="AF8" s="942"/>
      <c r="AG8" s="942"/>
      <c r="AH8" s="942"/>
      <c r="AI8" s="942"/>
      <c r="AJ8" s="942"/>
      <c r="AK8" s="942"/>
      <c r="AL8" s="942"/>
      <c r="AM8" s="942"/>
      <c r="AN8" s="942"/>
      <c r="AO8" s="942"/>
      <c r="AP8" s="942"/>
      <c r="AQ8" s="942"/>
      <c r="AR8" s="942"/>
      <c r="AS8" s="942"/>
      <c r="AT8" s="942"/>
      <c r="AU8" s="942"/>
      <c r="AV8" s="942"/>
      <c r="AW8" s="942"/>
      <c r="AX8" s="942"/>
      <c r="AY8" s="942"/>
      <c r="AZ8" s="942"/>
      <c r="BA8" s="942"/>
      <c r="BB8" s="942"/>
      <c r="BC8" s="942"/>
      <c r="BD8" s="942"/>
      <c r="BE8" s="942"/>
      <c r="BF8" s="942"/>
      <c r="BG8" s="942"/>
      <c r="BH8" s="942"/>
      <c r="BI8" s="942"/>
      <c r="BJ8" s="942"/>
      <c r="BK8" s="942"/>
      <c r="BL8" s="942"/>
      <c r="BM8" s="942"/>
      <c r="BN8" s="942"/>
      <c r="BO8" s="942"/>
      <c r="BP8" s="942"/>
      <c r="BQ8" s="942"/>
      <c r="BR8" s="942"/>
      <c r="BS8" s="942"/>
      <c r="BT8" s="942"/>
      <c r="BU8" s="942"/>
      <c r="BV8" s="942"/>
    </row>
    <row r="9" spans="1:74" ht="18" customHeight="1" x14ac:dyDescent="0.15">
      <c r="A9" s="18"/>
      <c r="B9" s="543"/>
      <c r="C9" s="18"/>
      <c r="D9" s="103"/>
      <c r="E9" s="103"/>
      <c r="F9" s="103"/>
      <c r="G9" s="103"/>
      <c r="H9" s="103"/>
      <c r="I9" s="103"/>
      <c r="J9" s="103"/>
      <c r="K9" s="103"/>
      <c r="L9" s="103"/>
      <c r="M9" s="103"/>
      <c r="N9" s="103"/>
      <c r="O9" s="103"/>
      <c r="P9" s="103"/>
      <c r="Q9" s="103"/>
      <c r="R9" s="103"/>
      <c r="S9" s="103"/>
      <c r="T9" s="103"/>
      <c r="U9" s="103"/>
      <c r="V9" s="942"/>
      <c r="W9" s="942"/>
      <c r="X9" s="942"/>
      <c r="Y9" s="942"/>
      <c r="Z9" s="942"/>
      <c r="AA9" s="942"/>
      <c r="AB9" s="942"/>
      <c r="AC9" s="942"/>
      <c r="AD9" s="942"/>
      <c r="AE9" s="942"/>
      <c r="AF9" s="942"/>
      <c r="AG9" s="942"/>
      <c r="AH9" s="942"/>
      <c r="AI9" s="942"/>
      <c r="AJ9" s="942"/>
      <c r="AK9" s="942"/>
      <c r="AL9" s="942"/>
      <c r="AM9" s="942"/>
      <c r="AN9" s="942"/>
      <c r="AO9" s="942"/>
      <c r="AP9" s="942"/>
      <c r="AQ9" s="942"/>
      <c r="AR9" s="942"/>
      <c r="AS9" s="942"/>
      <c r="AT9" s="942"/>
      <c r="AU9" s="942"/>
      <c r="AV9" s="942"/>
      <c r="AW9" s="942"/>
      <c r="AX9" s="942"/>
      <c r="AY9" s="942"/>
      <c r="AZ9" s="942"/>
      <c r="BA9" s="942"/>
      <c r="BB9" s="942"/>
      <c r="BC9" s="942"/>
      <c r="BD9" s="942"/>
      <c r="BE9" s="942"/>
      <c r="BF9" s="942"/>
      <c r="BG9" s="942"/>
      <c r="BH9" s="942"/>
      <c r="BI9" s="942"/>
      <c r="BJ9" s="942"/>
      <c r="BK9" s="942"/>
      <c r="BL9" s="942"/>
      <c r="BM9" s="942"/>
      <c r="BN9" s="942"/>
      <c r="BO9" s="942"/>
      <c r="BP9" s="942"/>
      <c r="BQ9" s="942"/>
      <c r="BR9" s="942"/>
      <c r="BS9" s="942"/>
      <c r="BT9" s="942"/>
      <c r="BU9" s="942"/>
      <c r="BV9" s="942"/>
    </row>
    <row r="10" spans="1:74" ht="18" customHeight="1" x14ac:dyDescent="0.15">
      <c r="A10" s="18"/>
      <c r="B10" s="543"/>
      <c r="C10" s="18"/>
      <c r="D10" s="103"/>
      <c r="E10" s="103"/>
      <c r="F10" s="103"/>
      <c r="G10" s="103"/>
      <c r="H10" s="103"/>
      <c r="I10" s="103"/>
      <c r="J10" s="103"/>
      <c r="K10" s="103"/>
      <c r="L10" s="103"/>
      <c r="M10" s="103"/>
      <c r="N10" s="103"/>
      <c r="O10" s="103"/>
      <c r="P10" s="103"/>
      <c r="Q10" s="103"/>
      <c r="R10" s="103"/>
      <c r="S10" s="103"/>
      <c r="T10" s="103"/>
      <c r="U10" s="103"/>
      <c r="V10" s="942"/>
      <c r="W10" s="942"/>
      <c r="X10" s="942"/>
      <c r="Y10" s="942"/>
      <c r="Z10" s="942"/>
      <c r="AA10" s="942"/>
      <c r="AB10" s="942"/>
      <c r="AC10" s="942"/>
      <c r="AD10" s="942"/>
      <c r="AE10" s="942"/>
      <c r="AF10" s="942"/>
      <c r="AG10" s="942"/>
      <c r="AH10" s="942"/>
      <c r="AI10" s="942"/>
      <c r="AJ10" s="942"/>
      <c r="AK10" s="942"/>
      <c r="AL10" s="942"/>
      <c r="AM10" s="942"/>
      <c r="AN10" s="942"/>
      <c r="AO10" s="942"/>
      <c r="AP10" s="942"/>
      <c r="AQ10" s="942"/>
      <c r="AR10" s="942"/>
      <c r="AS10" s="942"/>
      <c r="AT10" s="942"/>
      <c r="AU10" s="942"/>
      <c r="AV10" s="942"/>
      <c r="AW10" s="942"/>
      <c r="AX10" s="942"/>
      <c r="AY10" s="942"/>
      <c r="AZ10" s="942"/>
      <c r="BA10" s="942"/>
      <c r="BB10" s="942"/>
      <c r="BC10" s="942"/>
      <c r="BD10" s="942"/>
      <c r="BE10" s="942"/>
      <c r="BF10" s="942"/>
      <c r="BG10" s="942"/>
      <c r="BH10" s="942"/>
      <c r="BI10" s="942"/>
      <c r="BJ10" s="942"/>
      <c r="BK10" s="942"/>
      <c r="BL10" s="942"/>
      <c r="BM10" s="942"/>
      <c r="BN10" s="942"/>
      <c r="BO10" s="942"/>
      <c r="BP10" s="942"/>
      <c r="BQ10" s="942"/>
      <c r="BR10" s="942"/>
      <c r="BS10" s="942"/>
      <c r="BT10" s="942"/>
      <c r="BU10" s="942"/>
      <c r="BV10" s="942"/>
    </row>
    <row r="11" spans="1:74" ht="18" customHeight="1" x14ac:dyDescent="0.15">
      <c r="A11" s="18"/>
      <c r="B11" s="543"/>
      <c r="C11" s="18"/>
      <c r="D11" s="103"/>
      <c r="E11" s="103"/>
      <c r="F11" s="103"/>
      <c r="G11" s="103"/>
      <c r="H11" s="103"/>
      <c r="I11" s="103"/>
      <c r="J11" s="103"/>
      <c r="K11" s="103"/>
      <c r="L11" s="103"/>
      <c r="M11" s="103"/>
      <c r="N11" s="103"/>
      <c r="O11" s="103"/>
      <c r="P11" s="103"/>
      <c r="Q11" s="103"/>
      <c r="R11" s="103"/>
      <c r="S11" s="103"/>
      <c r="T11" s="103"/>
      <c r="U11" s="103"/>
      <c r="V11" s="942"/>
      <c r="W11" s="942"/>
      <c r="X11" s="942"/>
      <c r="Y11" s="942"/>
      <c r="Z11" s="942"/>
      <c r="AA11" s="942"/>
      <c r="AB11" s="942"/>
      <c r="AC11" s="942"/>
      <c r="AD11" s="942"/>
      <c r="AE11" s="942"/>
      <c r="AF11" s="942"/>
      <c r="AG11" s="942"/>
      <c r="AH11" s="942"/>
      <c r="AI11" s="942"/>
      <c r="AJ11" s="942"/>
      <c r="AK11" s="942"/>
      <c r="AL11" s="942"/>
      <c r="AM11" s="942"/>
      <c r="AN11" s="942"/>
      <c r="AO11" s="942"/>
      <c r="AP11" s="942"/>
      <c r="AQ11" s="942"/>
      <c r="AR11" s="942"/>
      <c r="AS11" s="942"/>
      <c r="AT11" s="942"/>
      <c r="AU11" s="942"/>
      <c r="AV11" s="942"/>
      <c r="AW11" s="942"/>
      <c r="AX11" s="942"/>
      <c r="AY11" s="942"/>
      <c r="AZ11" s="942"/>
      <c r="BA11" s="942"/>
      <c r="BB11" s="942"/>
      <c r="BC11" s="942"/>
      <c r="BD11" s="942"/>
      <c r="BE11" s="942"/>
      <c r="BF11" s="942"/>
      <c r="BG11" s="942"/>
      <c r="BH11" s="942"/>
      <c r="BI11" s="942"/>
      <c r="BJ11" s="942"/>
      <c r="BK11" s="942"/>
      <c r="BL11" s="942"/>
      <c r="BM11" s="942"/>
      <c r="BN11" s="942"/>
      <c r="BO11" s="942"/>
      <c r="BP11" s="942"/>
      <c r="BQ11" s="942"/>
      <c r="BR11" s="942"/>
      <c r="BS11" s="942"/>
      <c r="BT11" s="942"/>
      <c r="BU11" s="942"/>
      <c r="BV11" s="942"/>
    </row>
    <row r="12" spans="1:74" ht="18" customHeight="1" x14ac:dyDescent="0.15">
      <c r="A12" s="18"/>
      <c r="B12" s="543"/>
      <c r="C12" s="18"/>
      <c r="D12" s="103"/>
      <c r="E12" s="103"/>
      <c r="F12" s="103"/>
      <c r="G12" s="103"/>
      <c r="H12" s="103"/>
      <c r="I12" s="103"/>
      <c r="J12" s="103"/>
      <c r="K12" s="103"/>
      <c r="L12" s="103"/>
      <c r="M12" s="103"/>
      <c r="N12" s="103"/>
      <c r="O12" s="103"/>
      <c r="P12" s="103"/>
      <c r="Q12" s="103"/>
      <c r="R12" s="103"/>
      <c r="S12" s="103"/>
      <c r="T12" s="103"/>
      <c r="U12" s="103"/>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G12" s="942"/>
      <c r="BH12" s="942"/>
      <c r="BI12" s="942"/>
      <c r="BJ12" s="942"/>
      <c r="BK12" s="942"/>
      <c r="BL12" s="942"/>
      <c r="BM12" s="942"/>
      <c r="BN12" s="942"/>
      <c r="BO12" s="942"/>
      <c r="BP12" s="942"/>
      <c r="BQ12" s="942"/>
      <c r="BR12" s="942"/>
      <c r="BS12" s="942"/>
      <c r="BT12" s="942"/>
      <c r="BU12" s="942"/>
      <c r="BV12" s="942"/>
    </row>
    <row r="13" spans="1:74" ht="18" customHeight="1" x14ac:dyDescent="0.15">
      <c r="A13" s="18"/>
      <c r="B13" s="543"/>
      <c r="C13" s="18"/>
      <c r="D13" s="103"/>
      <c r="E13" s="103"/>
      <c r="F13" s="103"/>
      <c r="G13" s="103"/>
      <c r="H13" s="103"/>
      <c r="I13" s="103"/>
      <c r="J13" s="103"/>
      <c r="K13" s="103"/>
      <c r="L13" s="103"/>
      <c r="M13" s="103"/>
      <c r="N13" s="103"/>
      <c r="O13" s="103"/>
      <c r="P13" s="103"/>
      <c r="Q13" s="103"/>
      <c r="R13" s="103"/>
      <c r="S13" s="103"/>
      <c r="T13" s="103"/>
      <c r="U13" s="103"/>
      <c r="V13" s="942"/>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c r="AT13" s="942"/>
      <c r="AU13" s="942"/>
      <c r="AV13" s="942"/>
      <c r="AW13" s="942"/>
      <c r="AX13" s="942"/>
      <c r="AY13" s="942"/>
      <c r="AZ13" s="942"/>
      <c r="BA13" s="942"/>
      <c r="BB13" s="942"/>
      <c r="BC13" s="942"/>
      <c r="BD13" s="942"/>
      <c r="BE13" s="942"/>
      <c r="BF13" s="942"/>
      <c r="BG13" s="942"/>
      <c r="BH13" s="942"/>
      <c r="BI13" s="942"/>
      <c r="BJ13" s="942"/>
      <c r="BK13" s="942"/>
      <c r="BL13" s="942"/>
      <c r="BM13" s="942"/>
      <c r="BN13" s="942"/>
      <c r="BO13" s="942"/>
      <c r="BP13" s="942"/>
      <c r="BQ13" s="942"/>
      <c r="BR13" s="942"/>
      <c r="BS13" s="942"/>
      <c r="BT13" s="942"/>
      <c r="BU13" s="942"/>
      <c r="BV13" s="942"/>
    </row>
    <row r="14" spans="1:74" ht="7.5" customHeight="1" thickBot="1" x14ac:dyDescent="0.2">
      <c r="A14" s="18"/>
      <c r="B14" s="18"/>
      <c r="C14" s="18"/>
      <c r="D14" s="18"/>
      <c r="E14" s="18"/>
      <c r="F14" s="18"/>
      <c r="G14" s="544"/>
      <c r="H14" s="544"/>
      <c r="I14" s="544"/>
      <c r="J14" s="544"/>
      <c r="K14" s="544"/>
      <c r="L14" s="544"/>
      <c r="M14" s="544"/>
      <c r="N14" s="544"/>
      <c r="O14" s="18"/>
      <c r="P14" s="18"/>
      <c r="Q14" s="18"/>
      <c r="R14" s="18"/>
      <c r="S14" s="18"/>
      <c r="T14" s="18"/>
      <c r="U14" s="18"/>
      <c r="V14" s="942"/>
      <c r="W14" s="942"/>
      <c r="X14" s="942" t="s">
        <v>848</v>
      </c>
      <c r="Y14" s="942"/>
      <c r="Z14" s="942"/>
      <c r="AA14" s="942"/>
      <c r="AB14" s="942"/>
      <c r="AC14" s="942"/>
      <c r="AD14" s="942"/>
      <c r="AE14" s="942"/>
      <c r="AF14" s="942"/>
      <c r="AG14" s="942"/>
      <c r="AH14" s="942"/>
      <c r="AI14" s="942"/>
      <c r="AJ14" s="942"/>
      <c r="AK14" s="942"/>
      <c r="AL14" s="942"/>
      <c r="AM14" s="942"/>
      <c r="AN14" s="942"/>
      <c r="AO14" s="942" t="s">
        <v>847</v>
      </c>
      <c r="AP14" s="942"/>
      <c r="AQ14" s="942"/>
      <c r="AR14" s="942"/>
      <c r="AS14" s="942"/>
      <c r="AT14" s="942"/>
      <c r="AU14" s="942"/>
      <c r="AV14" s="942"/>
      <c r="AW14" s="942"/>
      <c r="AX14" s="942"/>
      <c r="AY14" s="942"/>
      <c r="AZ14" s="942"/>
      <c r="BA14" s="942"/>
      <c r="BB14" s="942"/>
      <c r="BC14" s="942"/>
      <c r="BD14" s="942"/>
      <c r="BE14" s="942"/>
      <c r="BF14" s="942"/>
      <c r="BG14" s="942"/>
      <c r="BH14" s="942"/>
      <c r="BI14" s="942"/>
      <c r="BJ14" s="942"/>
      <c r="BK14" s="942"/>
      <c r="BL14" s="942"/>
      <c r="BM14" s="942"/>
      <c r="BN14" s="942"/>
      <c r="BO14" s="942"/>
      <c r="BP14" s="942"/>
      <c r="BQ14" s="942"/>
      <c r="BR14" s="942"/>
      <c r="BS14" s="942"/>
      <c r="BT14" s="942"/>
      <c r="BU14" s="942"/>
      <c r="BV14" s="942"/>
    </row>
    <row r="15" spans="1:74" ht="19" thickBot="1" x14ac:dyDescent="0.25">
      <c r="A15" s="18"/>
      <c r="B15" s="1792">
        <v>1</v>
      </c>
      <c r="C15" s="2504" t="s">
        <v>143</v>
      </c>
      <c r="D15" s="2504"/>
      <c r="E15" s="2504"/>
      <c r="F15" s="2504"/>
      <c r="G15" s="2504"/>
      <c r="H15" s="2504"/>
      <c r="I15" s="2504"/>
      <c r="J15" s="340"/>
      <c r="K15" s="340"/>
      <c r="L15" s="340"/>
      <c r="M15" s="340"/>
      <c r="N15" s="340"/>
      <c r="O15" s="340"/>
      <c r="P15" s="340"/>
      <c r="Q15" s="340"/>
      <c r="R15" s="340"/>
      <c r="S15" s="340"/>
      <c r="T15" s="341"/>
      <c r="U15" s="18"/>
      <c r="V15" s="942"/>
      <c r="W15" s="942">
        <f>+B15</f>
        <v>1</v>
      </c>
      <c r="X15" s="942" t="str">
        <f>+C15</f>
        <v xml:space="preserve">  Personal de producción o prestación del servicio</v>
      </c>
      <c r="Y15" s="942"/>
      <c r="Z15" s="942"/>
      <c r="AA15" s="942"/>
      <c r="AB15" s="942"/>
      <c r="AC15" s="942"/>
      <c r="AD15" s="942"/>
      <c r="AE15" s="942"/>
      <c r="AF15" s="942"/>
      <c r="AG15" s="942"/>
      <c r="AH15" s="942"/>
      <c r="AI15" s="942"/>
      <c r="AJ15" s="942"/>
      <c r="AK15" s="942"/>
      <c r="AL15" s="942"/>
      <c r="AM15" s="942"/>
      <c r="AN15" s="942">
        <f>W15</f>
        <v>1</v>
      </c>
      <c r="AO15" s="942" t="str">
        <f>X15</f>
        <v xml:space="preserve">  Personal de producción o prestación del servicio</v>
      </c>
      <c r="AP15" s="942"/>
      <c r="AQ15" s="942"/>
      <c r="AR15" s="942"/>
      <c r="AS15" s="942"/>
      <c r="AT15" s="942"/>
      <c r="AU15" s="942"/>
      <c r="AV15" s="942"/>
      <c r="AW15" s="942"/>
      <c r="AX15" s="942"/>
      <c r="AY15" s="942"/>
      <c r="AZ15" s="942"/>
      <c r="BA15" s="942"/>
      <c r="BB15" s="942"/>
      <c r="BC15" s="942"/>
      <c r="BD15" s="942"/>
      <c r="BE15" s="942"/>
      <c r="BF15" s="942"/>
      <c r="BG15" s="942"/>
      <c r="BH15" s="942"/>
      <c r="BI15" s="942"/>
      <c r="BJ15" s="942"/>
      <c r="BK15" s="942"/>
      <c r="BL15" s="942"/>
      <c r="BM15" s="942"/>
      <c r="BN15" s="942"/>
      <c r="BO15" s="942"/>
      <c r="BP15" s="942"/>
      <c r="BQ15" s="942"/>
      <c r="BR15" s="942"/>
      <c r="BS15" s="942"/>
      <c r="BT15" s="942"/>
      <c r="BU15" s="942"/>
      <c r="BV15" s="942"/>
    </row>
    <row r="16" spans="1:74" x14ac:dyDescent="0.15">
      <c r="A16" s="18"/>
      <c r="B16" s="342"/>
      <c r="C16" s="317"/>
      <c r="D16" s="318"/>
      <c r="E16" s="318"/>
      <c r="F16" s="318"/>
      <c r="G16" s="318"/>
      <c r="H16" s="2516" t="s">
        <v>144</v>
      </c>
      <c r="I16" s="2517"/>
      <c r="J16" s="2518"/>
      <c r="K16" s="2518"/>
      <c r="L16" s="2518"/>
      <c r="M16" s="2518"/>
      <c r="N16" s="2518"/>
      <c r="O16" s="2518"/>
      <c r="P16" s="2518"/>
      <c r="Q16" s="2518"/>
      <c r="R16" s="2518"/>
      <c r="S16" s="2519"/>
      <c r="T16" s="343"/>
      <c r="U16" s="18"/>
      <c r="V16" s="942"/>
      <c r="W16" s="942"/>
      <c r="X16" s="942"/>
      <c r="Y16" s="942"/>
      <c r="Z16" s="942" t="str">
        <f t="shared" ref="Z16:AK16" si="0">H17</f>
        <v>ENE</v>
      </c>
      <c r="AA16" s="942" t="str">
        <f t="shared" si="0"/>
        <v>FEB</v>
      </c>
      <c r="AB16" s="942" t="str">
        <f t="shared" si="0"/>
        <v>MAR</v>
      </c>
      <c r="AC16" s="942" t="str">
        <f t="shared" si="0"/>
        <v>ABR</v>
      </c>
      <c r="AD16" s="942" t="str">
        <f t="shared" si="0"/>
        <v>MAY</v>
      </c>
      <c r="AE16" s="942" t="str">
        <f t="shared" si="0"/>
        <v>JUN</v>
      </c>
      <c r="AF16" s="942" t="str">
        <f t="shared" si="0"/>
        <v>JUL</v>
      </c>
      <c r="AG16" s="942" t="str">
        <f t="shared" si="0"/>
        <v>AGO</v>
      </c>
      <c r="AH16" s="942" t="str">
        <f t="shared" si="0"/>
        <v>SEPT</v>
      </c>
      <c r="AI16" s="942" t="str">
        <f t="shared" si="0"/>
        <v>OCT</v>
      </c>
      <c r="AJ16" s="942" t="str">
        <f t="shared" si="0"/>
        <v>NOV</v>
      </c>
      <c r="AK16" s="942" t="str">
        <f t="shared" si="0"/>
        <v xml:space="preserve"> DIC</v>
      </c>
      <c r="AL16" s="942"/>
      <c r="AM16" s="942"/>
      <c r="AN16" s="942"/>
      <c r="AO16" s="942"/>
      <c r="AP16" s="942"/>
      <c r="AQ16" s="942">
        <f t="shared" ref="AQ16:BB16" si="1">Y17</f>
        <v>49680</v>
      </c>
      <c r="AR16" s="942">
        <f t="shared" si="1"/>
        <v>4590</v>
      </c>
      <c r="AS16" s="942">
        <f t="shared" si="1"/>
        <v>3240</v>
      </c>
      <c r="AT16" s="942">
        <f t="shared" si="1"/>
        <v>3915</v>
      </c>
      <c r="AU16" s="942">
        <f t="shared" si="1"/>
        <v>4590</v>
      </c>
      <c r="AV16" s="942">
        <f t="shared" si="1"/>
        <v>5940</v>
      </c>
      <c r="AW16" s="942">
        <f t="shared" si="1"/>
        <v>4590</v>
      </c>
      <c r="AX16" s="942">
        <f t="shared" si="1"/>
        <v>3915</v>
      </c>
      <c r="AY16" s="942">
        <f t="shared" si="1"/>
        <v>3240</v>
      </c>
      <c r="AZ16" s="942">
        <f t="shared" si="1"/>
        <v>3240</v>
      </c>
      <c r="BA16" s="942">
        <f t="shared" si="1"/>
        <v>4590</v>
      </c>
      <c r="BB16" s="942">
        <f t="shared" si="1"/>
        <v>4590</v>
      </c>
      <c r="BC16" s="942"/>
      <c r="BD16" s="942"/>
      <c r="BE16" s="942"/>
      <c r="BF16" s="942"/>
      <c r="BG16" s="942"/>
      <c r="BH16" s="942"/>
      <c r="BI16" s="942"/>
      <c r="BJ16" s="942"/>
      <c r="BK16" s="942"/>
      <c r="BL16" s="942"/>
      <c r="BM16" s="942"/>
      <c r="BN16" s="942"/>
      <c r="BO16" s="942"/>
      <c r="BP16" s="942"/>
      <c r="BQ16" s="942"/>
      <c r="BR16" s="942"/>
      <c r="BS16" s="942"/>
      <c r="BT16" s="942"/>
      <c r="BU16" s="942"/>
      <c r="BV16" s="942"/>
    </row>
    <row r="17" spans="1:74" x14ac:dyDescent="0.15">
      <c r="A17" s="18"/>
      <c r="B17" s="342"/>
      <c r="C17" s="2408" t="s">
        <v>1804</v>
      </c>
      <c r="D17" s="2408"/>
      <c r="E17" s="2408"/>
      <c r="F17" s="155" t="s">
        <v>1805</v>
      </c>
      <c r="G17" s="154" t="s">
        <v>1806</v>
      </c>
      <c r="H17" s="328" t="str">
        <f>'1'!E17</f>
        <v>ENE</v>
      </c>
      <c r="I17" s="329" t="str">
        <f>'1'!F17</f>
        <v>FEB</v>
      </c>
      <c r="J17" s="329" t="str">
        <f>'1'!G17</f>
        <v>MAR</v>
      </c>
      <c r="K17" s="329" t="str">
        <f>'1'!H17</f>
        <v>ABR</v>
      </c>
      <c r="L17" s="329" t="str">
        <f>'1'!I17</f>
        <v>MAY</v>
      </c>
      <c r="M17" s="329" t="str">
        <f>'1'!J17</f>
        <v>JUN</v>
      </c>
      <c r="N17" s="329" t="str">
        <f>'1'!K17</f>
        <v>JUL</v>
      </c>
      <c r="O17" s="329" t="str">
        <f>'1'!L17</f>
        <v>AGO</v>
      </c>
      <c r="P17" s="329" t="str">
        <f>'1'!M17</f>
        <v>SEPT</v>
      </c>
      <c r="Q17" s="329" t="str">
        <f>'1'!N17</f>
        <v>OCT</v>
      </c>
      <c r="R17" s="329" t="str">
        <f>'1'!O17</f>
        <v>NOV</v>
      </c>
      <c r="S17" s="330" t="str">
        <f>'1'!P17</f>
        <v xml:space="preserve"> DIC</v>
      </c>
      <c r="T17" s="343"/>
      <c r="U17" s="18"/>
      <c r="V17" s="942"/>
      <c r="W17" s="942"/>
      <c r="X17" s="942" t="s">
        <v>1517</v>
      </c>
      <c r="Y17" s="942">
        <f t="shared" ref="Y17:AK17" si="2">+Y18+Y24+Y42</f>
        <v>49680</v>
      </c>
      <c r="Z17" s="942">
        <f t="shared" si="2"/>
        <v>4590</v>
      </c>
      <c r="AA17" s="942">
        <f t="shared" si="2"/>
        <v>3240</v>
      </c>
      <c r="AB17" s="942">
        <f t="shared" si="2"/>
        <v>3915</v>
      </c>
      <c r="AC17" s="942">
        <f t="shared" si="2"/>
        <v>4590</v>
      </c>
      <c r="AD17" s="942">
        <f t="shared" si="2"/>
        <v>5940</v>
      </c>
      <c r="AE17" s="942">
        <f t="shared" si="2"/>
        <v>4590</v>
      </c>
      <c r="AF17" s="942">
        <f t="shared" si="2"/>
        <v>3915</v>
      </c>
      <c r="AG17" s="942">
        <f t="shared" si="2"/>
        <v>3240</v>
      </c>
      <c r="AH17" s="942">
        <f t="shared" si="2"/>
        <v>3240</v>
      </c>
      <c r="AI17" s="942">
        <f t="shared" si="2"/>
        <v>4590</v>
      </c>
      <c r="AJ17" s="942">
        <f t="shared" si="2"/>
        <v>4590</v>
      </c>
      <c r="AK17" s="942">
        <f t="shared" si="2"/>
        <v>3240</v>
      </c>
      <c r="AL17" s="942"/>
      <c r="AM17" s="942"/>
      <c r="AN17" s="942"/>
      <c r="AO17" s="942" t="s">
        <v>1517</v>
      </c>
      <c r="AP17" s="942">
        <f t="shared" ref="AP17:BB17" si="3">+AP18+AP24+AP42</f>
        <v>36800</v>
      </c>
      <c r="AQ17" s="942">
        <f t="shared" si="3"/>
        <v>3400</v>
      </c>
      <c r="AR17" s="942">
        <f t="shared" si="3"/>
        <v>2400</v>
      </c>
      <c r="AS17" s="942">
        <f t="shared" si="3"/>
        <v>2900</v>
      </c>
      <c r="AT17" s="942">
        <f t="shared" si="3"/>
        <v>3400</v>
      </c>
      <c r="AU17" s="942">
        <f t="shared" si="3"/>
        <v>4400</v>
      </c>
      <c r="AV17" s="942">
        <f t="shared" si="3"/>
        <v>3400</v>
      </c>
      <c r="AW17" s="942">
        <f t="shared" si="3"/>
        <v>2900</v>
      </c>
      <c r="AX17" s="942">
        <f t="shared" si="3"/>
        <v>2400</v>
      </c>
      <c r="AY17" s="942">
        <f t="shared" si="3"/>
        <v>2400</v>
      </c>
      <c r="AZ17" s="942">
        <f t="shared" si="3"/>
        <v>3400</v>
      </c>
      <c r="BA17" s="942">
        <f t="shared" si="3"/>
        <v>3400</v>
      </c>
      <c r="BB17" s="942">
        <f t="shared" si="3"/>
        <v>2400</v>
      </c>
      <c r="BC17" s="942"/>
      <c r="BD17" s="942"/>
      <c r="BE17" s="942"/>
      <c r="BF17" s="942"/>
      <c r="BG17" s="942"/>
      <c r="BH17" s="942"/>
      <c r="BI17" s="942"/>
      <c r="BJ17" s="942"/>
      <c r="BK17" s="942"/>
      <c r="BL17" s="942"/>
      <c r="BM17" s="942"/>
      <c r="BN17" s="942"/>
      <c r="BO17" s="942"/>
      <c r="BP17" s="942"/>
      <c r="BQ17" s="942"/>
      <c r="BR17" s="942"/>
      <c r="BS17" s="942"/>
      <c r="BT17" s="942"/>
      <c r="BU17" s="942"/>
      <c r="BV17" s="942"/>
    </row>
    <row r="18" spans="1:74" ht="14" x14ac:dyDescent="0.15">
      <c r="A18" s="18"/>
      <c r="B18" s="342"/>
      <c r="C18" s="2409" t="s">
        <v>1807</v>
      </c>
      <c r="D18" s="2410"/>
      <c r="E18" s="2411"/>
      <c r="F18" s="2412"/>
      <c r="G18" s="2413"/>
      <c r="H18" s="325">
        <f>SUM(H19:H23)</f>
        <v>1</v>
      </c>
      <c r="I18" s="326">
        <f t="shared" ref="I18:S18" si="4">SUM(I19:I23)</f>
        <v>1</v>
      </c>
      <c r="J18" s="326">
        <f t="shared" si="4"/>
        <v>1</v>
      </c>
      <c r="K18" s="326">
        <f t="shared" si="4"/>
        <v>1</v>
      </c>
      <c r="L18" s="326">
        <f t="shared" si="4"/>
        <v>1</v>
      </c>
      <c r="M18" s="326">
        <f t="shared" si="4"/>
        <v>1</v>
      </c>
      <c r="N18" s="326">
        <f t="shared" si="4"/>
        <v>1</v>
      </c>
      <c r="O18" s="326">
        <f t="shared" si="4"/>
        <v>1</v>
      </c>
      <c r="P18" s="326">
        <f t="shared" si="4"/>
        <v>1</v>
      </c>
      <c r="Q18" s="326">
        <f t="shared" si="4"/>
        <v>1</v>
      </c>
      <c r="R18" s="326">
        <f t="shared" si="4"/>
        <v>1</v>
      </c>
      <c r="S18" s="327">
        <f t="shared" si="4"/>
        <v>1</v>
      </c>
      <c r="T18" s="343"/>
      <c r="U18" s="18"/>
      <c r="V18" s="942"/>
      <c r="W18" s="942"/>
      <c r="X18" s="942" t="str">
        <f t="shared" ref="X18:X23" si="5">+C18</f>
        <v>Dirección</v>
      </c>
      <c r="Y18" s="942">
        <f>SUM(Z18:AK18)</f>
        <v>19440</v>
      </c>
      <c r="Z18" s="942">
        <f>SUM(Z19:Z23)</f>
        <v>1620</v>
      </c>
      <c r="AA18" s="942">
        <f t="shared" ref="AA18:AK18" si="6">SUM(AA19:AA23)</f>
        <v>1620</v>
      </c>
      <c r="AB18" s="942">
        <f t="shared" si="6"/>
        <v>1620</v>
      </c>
      <c r="AC18" s="942">
        <f t="shared" si="6"/>
        <v>1620</v>
      </c>
      <c r="AD18" s="942">
        <f t="shared" si="6"/>
        <v>1620</v>
      </c>
      <c r="AE18" s="942">
        <f t="shared" si="6"/>
        <v>1620</v>
      </c>
      <c r="AF18" s="942">
        <f t="shared" si="6"/>
        <v>1620</v>
      </c>
      <c r="AG18" s="942">
        <f t="shared" si="6"/>
        <v>1620</v>
      </c>
      <c r="AH18" s="942">
        <f t="shared" si="6"/>
        <v>1620</v>
      </c>
      <c r="AI18" s="942">
        <f t="shared" si="6"/>
        <v>1620</v>
      </c>
      <c r="AJ18" s="942">
        <f t="shared" si="6"/>
        <v>1620</v>
      </c>
      <c r="AK18" s="942">
        <f t="shared" si="6"/>
        <v>1620</v>
      </c>
      <c r="AL18" s="942"/>
      <c r="AM18" s="942"/>
      <c r="AN18" s="942"/>
      <c r="AO18" s="942"/>
      <c r="AP18" s="942">
        <f>SUM(AQ18:BB18)</f>
        <v>14400</v>
      </c>
      <c r="AQ18" s="942">
        <f>SUM(AQ19:AQ23)</f>
        <v>1200</v>
      </c>
      <c r="AR18" s="942">
        <f t="shared" ref="AR18:BB18" si="7">SUM(AR19:AR23)</f>
        <v>1200</v>
      </c>
      <c r="AS18" s="942">
        <f t="shared" si="7"/>
        <v>1200</v>
      </c>
      <c r="AT18" s="942">
        <f t="shared" si="7"/>
        <v>1200</v>
      </c>
      <c r="AU18" s="942">
        <f t="shared" si="7"/>
        <v>1200</v>
      </c>
      <c r="AV18" s="942">
        <f t="shared" si="7"/>
        <v>1200</v>
      </c>
      <c r="AW18" s="942">
        <f t="shared" si="7"/>
        <v>1200</v>
      </c>
      <c r="AX18" s="942">
        <f t="shared" si="7"/>
        <v>1200</v>
      </c>
      <c r="AY18" s="942">
        <f t="shared" si="7"/>
        <v>1200</v>
      </c>
      <c r="AZ18" s="942">
        <f t="shared" si="7"/>
        <v>1200</v>
      </c>
      <c r="BA18" s="942">
        <f t="shared" si="7"/>
        <v>1200</v>
      </c>
      <c r="BB18" s="942">
        <f t="shared" si="7"/>
        <v>1200</v>
      </c>
      <c r="BC18" s="942"/>
      <c r="BD18" s="942"/>
      <c r="BE18" s="942"/>
      <c r="BF18" s="942"/>
      <c r="BG18" s="942"/>
      <c r="BH18" s="942"/>
      <c r="BI18" s="942"/>
      <c r="BJ18" s="942"/>
      <c r="BK18" s="942"/>
      <c r="BL18" s="942"/>
      <c r="BM18" s="942"/>
      <c r="BN18" s="942"/>
      <c r="BO18" s="942"/>
      <c r="BP18" s="942"/>
      <c r="BQ18" s="942"/>
      <c r="BR18" s="942"/>
      <c r="BS18" s="942"/>
      <c r="BT18" s="942"/>
      <c r="BU18" s="942"/>
      <c r="BV18" s="942"/>
    </row>
    <row r="19" spans="1:74" x14ac:dyDescent="0.15">
      <c r="A19" s="18"/>
      <c r="B19" s="342"/>
      <c r="C19" s="2414" t="s">
        <v>1813</v>
      </c>
      <c r="D19" s="2415"/>
      <c r="E19" s="2416"/>
      <c r="F19" s="112">
        <v>1200</v>
      </c>
      <c r="G19" s="113">
        <v>0.35</v>
      </c>
      <c r="H19" s="114">
        <v>1</v>
      </c>
      <c r="I19" s="115">
        <v>1</v>
      </c>
      <c r="J19" s="115">
        <v>1</v>
      </c>
      <c r="K19" s="115">
        <v>1</v>
      </c>
      <c r="L19" s="115">
        <v>1</v>
      </c>
      <c r="M19" s="115">
        <v>1</v>
      </c>
      <c r="N19" s="115">
        <v>1</v>
      </c>
      <c r="O19" s="115">
        <v>1</v>
      </c>
      <c r="P19" s="115">
        <v>1</v>
      </c>
      <c r="Q19" s="115">
        <v>1</v>
      </c>
      <c r="R19" s="115">
        <v>1</v>
      </c>
      <c r="S19" s="115">
        <v>1</v>
      </c>
      <c r="T19" s="343"/>
      <c r="U19" s="18"/>
      <c r="V19" s="942"/>
      <c r="W19" s="942"/>
      <c r="X19" s="942" t="str">
        <f t="shared" si="5"/>
        <v>Coordonador-Gerente</v>
      </c>
      <c r="Y19" s="942">
        <f>+(F19*G19)+F19</f>
        <v>1620</v>
      </c>
      <c r="Z19" s="942">
        <f>+$Y19*H19</f>
        <v>1620</v>
      </c>
      <c r="AA19" s="942">
        <f t="shared" ref="AA19:AK23" si="8">+$Y19*I19</f>
        <v>1620</v>
      </c>
      <c r="AB19" s="942">
        <f t="shared" si="8"/>
        <v>1620</v>
      </c>
      <c r="AC19" s="942">
        <f t="shared" si="8"/>
        <v>1620</v>
      </c>
      <c r="AD19" s="942">
        <f t="shared" si="8"/>
        <v>1620</v>
      </c>
      <c r="AE19" s="942">
        <f t="shared" si="8"/>
        <v>1620</v>
      </c>
      <c r="AF19" s="942">
        <f t="shared" si="8"/>
        <v>1620</v>
      </c>
      <c r="AG19" s="942">
        <f t="shared" si="8"/>
        <v>1620</v>
      </c>
      <c r="AH19" s="942">
        <f t="shared" si="8"/>
        <v>1620</v>
      </c>
      <c r="AI19" s="942">
        <f t="shared" si="8"/>
        <v>1620</v>
      </c>
      <c r="AJ19" s="942">
        <f t="shared" si="8"/>
        <v>1620</v>
      </c>
      <c r="AK19" s="942">
        <f t="shared" si="8"/>
        <v>1620</v>
      </c>
      <c r="AL19" s="942"/>
      <c r="AM19" s="942"/>
      <c r="AN19" s="942"/>
      <c r="AO19" s="942"/>
      <c r="AP19" s="942">
        <f>+F19</f>
        <v>1200</v>
      </c>
      <c r="AQ19" s="942">
        <f t="shared" ref="AQ19:AZ23" si="9">+$AP19*H19</f>
        <v>1200</v>
      </c>
      <c r="AR19" s="942">
        <f t="shared" si="9"/>
        <v>1200</v>
      </c>
      <c r="AS19" s="942">
        <f t="shared" si="9"/>
        <v>1200</v>
      </c>
      <c r="AT19" s="942">
        <f t="shared" si="9"/>
        <v>1200</v>
      </c>
      <c r="AU19" s="942">
        <f t="shared" si="9"/>
        <v>1200</v>
      </c>
      <c r="AV19" s="942">
        <f t="shared" si="9"/>
        <v>1200</v>
      </c>
      <c r="AW19" s="942">
        <f t="shared" si="9"/>
        <v>1200</v>
      </c>
      <c r="AX19" s="942">
        <f t="shared" si="9"/>
        <v>1200</v>
      </c>
      <c r="AY19" s="942">
        <f t="shared" si="9"/>
        <v>1200</v>
      </c>
      <c r="AZ19" s="942">
        <f t="shared" si="9"/>
        <v>1200</v>
      </c>
      <c r="BA19" s="942">
        <f t="shared" ref="BA19:BB23" si="10">+$AP19*R19</f>
        <v>1200</v>
      </c>
      <c r="BB19" s="942">
        <f t="shared" si="10"/>
        <v>1200</v>
      </c>
      <c r="BC19" s="942"/>
      <c r="BD19" s="942"/>
      <c r="BE19" s="942"/>
      <c r="BF19" s="942"/>
      <c r="BG19" s="942"/>
      <c r="BH19" s="942"/>
      <c r="BI19" s="942"/>
      <c r="BJ19" s="942"/>
      <c r="BK19" s="942"/>
      <c r="BL19" s="942"/>
      <c r="BM19" s="942"/>
      <c r="BN19" s="942"/>
      <c r="BO19" s="942"/>
      <c r="BP19" s="942"/>
      <c r="BQ19" s="942"/>
      <c r="BR19" s="942"/>
      <c r="BS19" s="942"/>
      <c r="BT19" s="942"/>
      <c r="BU19" s="942"/>
      <c r="BV19" s="942"/>
    </row>
    <row r="20" spans="1:74" x14ac:dyDescent="0.15">
      <c r="A20" s="18"/>
      <c r="B20" s="342"/>
      <c r="C20" s="2423"/>
      <c r="D20" s="2424"/>
      <c r="E20" s="2425"/>
      <c r="F20" s="139"/>
      <c r="G20" s="140"/>
      <c r="H20" s="120">
        <v>0</v>
      </c>
      <c r="I20" s="121">
        <f t="shared" ref="I20:S20" si="11">+H20</f>
        <v>0</v>
      </c>
      <c r="J20" s="121">
        <f t="shared" si="11"/>
        <v>0</v>
      </c>
      <c r="K20" s="121">
        <f t="shared" si="11"/>
        <v>0</v>
      </c>
      <c r="L20" s="121">
        <f t="shared" si="11"/>
        <v>0</v>
      </c>
      <c r="M20" s="121">
        <f t="shared" si="11"/>
        <v>0</v>
      </c>
      <c r="N20" s="121">
        <f t="shared" si="11"/>
        <v>0</v>
      </c>
      <c r="O20" s="121">
        <f t="shared" si="11"/>
        <v>0</v>
      </c>
      <c r="P20" s="121">
        <f t="shared" si="11"/>
        <v>0</v>
      </c>
      <c r="Q20" s="121">
        <f t="shared" si="11"/>
        <v>0</v>
      </c>
      <c r="R20" s="121">
        <f t="shared" si="11"/>
        <v>0</v>
      </c>
      <c r="S20" s="122">
        <f t="shared" si="11"/>
        <v>0</v>
      </c>
      <c r="T20" s="343"/>
      <c r="U20" s="18"/>
      <c r="V20" s="942"/>
      <c r="W20" s="942"/>
      <c r="X20" s="942">
        <f t="shared" si="5"/>
        <v>0</v>
      </c>
      <c r="Y20" s="942">
        <f>+(F20*G20)+F20</f>
        <v>0</v>
      </c>
      <c r="Z20" s="942">
        <f>+$Y20*H20</f>
        <v>0</v>
      </c>
      <c r="AA20" s="942">
        <f t="shared" si="8"/>
        <v>0</v>
      </c>
      <c r="AB20" s="942">
        <f t="shared" si="8"/>
        <v>0</v>
      </c>
      <c r="AC20" s="942">
        <f t="shared" si="8"/>
        <v>0</v>
      </c>
      <c r="AD20" s="942">
        <f t="shared" si="8"/>
        <v>0</v>
      </c>
      <c r="AE20" s="942">
        <f t="shared" si="8"/>
        <v>0</v>
      </c>
      <c r="AF20" s="942">
        <f t="shared" si="8"/>
        <v>0</v>
      </c>
      <c r="AG20" s="942">
        <f t="shared" si="8"/>
        <v>0</v>
      </c>
      <c r="AH20" s="942">
        <f t="shared" si="8"/>
        <v>0</v>
      </c>
      <c r="AI20" s="942">
        <f t="shared" si="8"/>
        <v>0</v>
      </c>
      <c r="AJ20" s="942">
        <f t="shared" si="8"/>
        <v>0</v>
      </c>
      <c r="AK20" s="942">
        <f t="shared" si="8"/>
        <v>0</v>
      </c>
      <c r="AL20" s="942"/>
      <c r="AM20" s="942"/>
      <c r="AN20" s="942"/>
      <c r="AO20" s="942"/>
      <c r="AP20" s="942">
        <f>+F20</f>
        <v>0</v>
      </c>
      <c r="AQ20" s="942">
        <f t="shared" si="9"/>
        <v>0</v>
      </c>
      <c r="AR20" s="942">
        <f t="shared" si="9"/>
        <v>0</v>
      </c>
      <c r="AS20" s="942">
        <f t="shared" si="9"/>
        <v>0</v>
      </c>
      <c r="AT20" s="942">
        <f t="shared" si="9"/>
        <v>0</v>
      </c>
      <c r="AU20" s="942">
        <f t="shared" si="9"/>
        <v>0</v>
      </c>
      <c r="AV20" s="942">
        <f t="shared" si="9"/>
        <v>0</v>
      </c>
      <c r="AW20" s="942">
        <f t="shared" si="9"/>
        <v>0</v>
      </c>
      <c r="AX20" s="942">
        <f t="shared" si="9"/>
        <v>0</v>
      </c>
      <c r="AY20" s="942">
        <f t="shared" si="9"/>
        <v>0</v>
      </c>
      <c r="AZ20" s="942">
        <f t="shared" si="9"/>
        <v>0</v>
      </c>
      <c r="BA20" s="942">
        <f t="shared" si="10"/>
        <v>0</v>
      </c>
      <c r="BB20" s="942">
        <f t="shared" si="10"/>
        <v>0</v>
      </c>
      <c r="BC20" s="942"/>
      <c r="BD20" s="942"/>
      <c r="BE20" s="942"/>
      <c r="BF20" s="942"/>
      <c r="BG20" s="942"/>
      <c r="BH20" s="942"/>
      <c r="BI20" s="942"/>
      <c r="BJ20" s="942"/>
      <c r="BK20" s="942"/>
      <c r="BL20" s="942"/>
      <c r="BM20" s="942"/>
      <c r="BN20" s="942"/>
      <c r="BO20" s="942"/>
      <c r="BP20" s="942"/>
      <c r="BQ20" s="942"/>
      <c r="BR20" s="942"/>
      <c r="BS20" s="942"/>
      <c r="BT20" s="942"/>
      <c r="BU20" s="942"/>
      <c r="BV20" s="942"/>
    </row>
    <row r="21" spans="1:74" ht="12.75" hidden="1" customHeight="1" x14ac:dyDescent="0.15">
      <c r="A21" s="18"/>
      <c r="B21" s="342"/>
      <c r="C21" s="2417"/>
      <c r="D21" s="2418"/>
      <c r="E21" s="2419"/>
      <c r="F21" s="331"/>
      <c r="G21" s="332"/>
      <c r="H21" s="210">
        <v>0</v>
      </c>
      <c r="I21" s="211">
        <f t="shared" ref="I21:S21" si="12">+H21</f>
        <v>0</v>
      </c>
      <c r="J21" s="211">
        <f t="shared" si="12"/>
        <v>0</v>
      </c>
      <c r="K21" s="211">
        <f t="shared" si="12"/>
        <v>0</v>
      </c>
      <c r="L21" s="211">
        <f t="shared" si="12"/>
        <v>0</v>
      </c>
      <c r="M21" s="211">
        <f t="shared" si="12"/>
        <v>0</v>
      </c>
      <c r="N21" s="211">
        <f t="shared" si="12"/>
        <v>0</v>
      </c>
      <c r="O21" s="211">
        <f t="shared" si="12"/>
        <v>0</v>
      </c>
      <c r="P21" s="211">
        <f t="shared" si="12"/>
        <v>0</v>
      </c>
      <c r="Q21" s="211">
        <f t="shared" si="12"/>
        <v>0</v>
      </c>
      <c r="R21" s="211">
        <f t="shared" si="12"/>
        <v>0</v>
      </c>
      <c r="S21" s="212">
        <f t="shared" si="12"/>
        <v>0</v>
      </c>
      <c r="T21" s="343"/>
      <c r="U21" s="18"/>
      <c r="V21" s="942"/>
      <c r="W21" s="942"/>
      <c r="X21" s="942">
        <f t="shared" si="5"/>
        <v>0</v>
      </c>
      <c r="Y21" s="942">
        <f>+(F21*G21)+F21</f>
        <v>0</v>
      </c>
      <c r="Z21" s="942">
        <f>+$Y21*H21</f>
        <v>0</v>
      </c>
      <c r="AA21" s="942">
        <f t="shared" si="8"/>
        <v>0</v>
      </c>
      <c r="AB21" s="942">
        <f t="shared" si="8"/>
        <v>0</v>
      </c>
      <c r="AC21" s="942">
        <f t="shared" si="8"/>
        <v>0</v>
      </c>
      <c r="AD21" s="942">
        <f t="shared" si="8"/>
        <v>0</v>
      </c>
      <c r="AE21" s="942">
        <f t="shared" si="8"/>
        <v>0</v>
      </c>
      <c r="AF21" s="942">
        <f t="shared" si="8"/>
        <v>0</v>
      </c>
      <c r="AG21" s="942">
        <f t="shared" si="8"/>
        <v>0</v>
      </c>
      <c r="AH21" s="942">
        <f t="shared" si="8"/>
        <v>0</v>
      </c>
      <c r="AI21" s="942">
        <f t="shared" si="8"/>
        <v>0</v>
      </c>
      <c r="AJ21" s="942">
        <f t="shared" si="8"/>
        <v>0</v>
      </c>
      <c r="AK21" s="942">
        <f t="shared" si="8"/>
        <v>0</v>
      </c>
      <c r="AL21" s="942"/>
      <c r="AM21" s="942"/>
      <c r="AN21" s="942"/>
      <c r="AO21" s="942"/>
      <c r="AP21" s="942">
        <f>+F21</f>
        <v>0</v>
      </c>
      <c r="AQ21" s="942">
        <f t="shared" si="9"/>
        <v>0</v>
      </c>
      <c r="AR21" s="942">
        <f t="shared" si="9"/>
        <v>0</v>
      </c>
      <c r="AS21" s="942">
        <f t="shared" si="9"/>
        <v>0</v>
      </c>
      <c r="AT21" s="942">
        <f t="shared" si="9"/>
        <v>0</v>
      </c>
      <c r="AU21" s="942">
        <f t="shared" si="9"/>
        <v>0</v>
      </c>
      <c r="AV21" s="942">
        <f t="shared" si="9"/>
        <v>0</v>
      </c>
      <c r="AW21" s="942">
        <f t="shared" si="9"/>
        <v>0</v>
      </c>
      <c r="AX21" s="942">
        <f t="shared" si="9"/>
        <v>0</v>
      </c>
      <c r="AY21" s="942">
        <f t="shared" si="9"/>
        <v>0</v>
      </c>
      <c r="AZ21" s="942">
        <f t="shared" si="9"/>
        <v>0</v>
      </c>
      <c r="BA21" s="942">
        <f t="shared" si="10"/>
        <v>0</v>
      </c>
      <c r="BB21" s="942">
        <f t="shared" si="10"/>
        <v>0</v>
      </c>
      <c r="BC21" s="942"/>
      <c r="BD21" s="942"/>
      <c r="BE21" s="942"/>
      <c r="BF21" s="942"/>
      <c r="BG21" s="942"/>
      <c r="BH21" s="942"/>
      <c r="BI21" s="942"/>
      <c r="BJ21" s="942"/>
      <c r="BK21" s="942"/>
      <c r="BL21" s="942"/>
      <c r="BM21" s="942"/>
      <c r="BN21" s="942"/>
      <c r="BO21" s="942"/>
      <c r="BP21" s="942"/>
      <c r="BQ21" s="942"/>
      <c r="BR21" s="942"/>
      <c r="BS21" s="942"/>
      <c r="BT21" s="942"/>
      <c r="BU21" s="942"/>
      <c r="BV21" s="942"/>
    </row>
    <row r="22" spans="1:74" ht="12.75" hidden="1" customHeight="1" x14ac:dyDescent="0.15">
      <c r="A22" s="18"/>
      <c r="B22" s="342"/>
      <c r="C22" s="2414"/>
      <c r="D22" s="2415"/>
      <c r="E22" s="2416"/>
      <c r="F22" s="117"/>
      <c r="G22" s="118"/>
      <c r="H22" s="114">
        <v>0</v>
      </c>
      <c r="I22" s="115">
        <f t="shared" ref="I22:S22" si="13">+H22</f>
        <v>0</v>
      </c>
      <c r="J22" s="115">
        <f t="shared" si="13"/>
        <v>0</v>
      </c>
      <c r="K22" s="115">
        <f t="shared" si="13"/>
        <v>0</v>
      </c>
      <c r="L22" s="115">
        <f t="shared" si="13"/>
        <v>0</v>
      </c>
      <c r="M22" s="115">
        <f t="shared" si="13"/>
        <v>0</v>
      </c>
      <c r="N22" s="115">
        <f t="shared" si="13"/>
        <v>0</v>
      </c>
      <c r="O22" s="115">
        <f t="shared" si="13"/>
        <v>0</v>
      </c>
      <c r="P22" s="115">
        <f t="shared" si="13"/>
        <v>0</v>
      </c>
      <c r="Q22" s="115">
        <f t="shared" si="13"/>
        <v>0</v>
      </c>
      <c r="R22" s="115">
        <f t="shared" si="13"/>
        <v>0</v>
      </c>
      <c r="S22" s="116">
        <f t="shared" si="13"/>
        <v>0</v>
      </c>
      <c r="T22" s="343"/>
      <c r="U22" s="18"/>
      <c r="V22" s="942"/>
      <c r="W22" s="942"/>
      <c r="X22" s="942">
        <f t="shared" si="5"/>
        <v>0</v>
      </c>
      <c r="Y22" s="942">
        <f>+(F22*G22)+F22</f>
        <v>0</v>
      </c>
      <c r="Z22" s="942">
        <f>+$Y22*H22</f>
        <v>0</v>
      </c>
      <c r="AA22" s="942">
        <f t="shared" si="8"/>
        <v>0</v>
      </c>
      <c r="AB22" s="942">
        <f t="shared" si="8"/>
        <v>0</v>
      </c>
      <c r="AC22" s="942">
        <f t="shared" si="8"/>
        <v>0</v>
      </c>
      <c r="AD22" s="942">
        <f t="shared" si="8"/>
        <v>0</v>
      </c>
      <c r="AE22" s="942">
        <f t="shared" si="8"/>
        <v>0</v>
      </c>
      <c r="AF22" s="942">
        <f t="shared" si="8"/>
        <v>0</v>
      </c>
      <c r="AG22" s="942">
        <f t="shared" si="8"/>
        <v>0</v>
      </c>
      <c r="AH22" s="942">
        <f t="shared" si="8"/>
        <v>0</v>
      </c>
      <c r="AI22" s="942">
        <f t="shared" si="8"/>
        <v>0</v>
      </c>
      <c r="AJ22" s="942">
        <f t="shared" si="8"/>
        <v>0</v>
      </c>
      <c r="AK22" s="942">
        <f t="shared" si="8"/>
        <v>0</v>
      </c>
      <c r="AL22" s="942"/>
      <c r="AM22" s="942"/>
      <c r="AN22" s="942"/>
      <c r="AO22" s="942"/>
      <c r="AP22" s="942">
        <f>+F22</f>
        <v>0</v>
      </c>
      <c r="AQ22" s="942">
        <f t="shared" si="9"/>
        <v>0</v>
      </c>
      <c r="AR22" s="942">
        <f t="shared" si="9"/>
        <v>0</v>
      </c>
      <c r="AS22" s="942">
        <f t="shared" si="9"/>
        <v>0</v>
      </c>
      <c r="AT22" s="942">
        <f t="shared" si="9"/>
        <v>0</v>
      </c>
      <c r="AU22" s="942">
        <f t="shared" si="9"/>
        <v>0</v>
      </c>
      <c r="AV22" s="942">
        <f t="shared" si="9"/>
        <v>0</v>
      </c>
      <c r="AW22" s="942">
        <f t="shared" si="9"/>
        <v>0</v>
      </c>
      <c r="AX22" s="942">
        <f t="shared" si="9"/>
        <v>0</v>
      </c>
      <c r="AY22" s="942">
        <f t="shared" si="9"/>
        <v>0</v>
      </c>
      <c r="AZ22" s="942">
        <f t="shared" si="9"/>
        <v>0</v>
      </c>
      <c r="BA22" s="942">
        <f t="shared" si="10"/>
        <v>0</v>
      </c>
      <c r="BB22" s="942">
        <f t="shared" si="10"/>
        <v>0</v>
      </c>
      <c r="BC22" s="942"/>
      <c r="BD22" s="942"/>
      <c r="BE22" s="942"/>
      <c r="BF22" s="942"/>
      <c r="BG22" s="942"/>
      <c r="BH22" s="942"/>
      <c r="BI22" s="942"/>
      <c r="BJ22" s="942"/>
      <c r="BK22" s="942"/>
      <c r="BL22" s="942"/>
      <c r="BM22" s="942"/>
      <c r="BN22" s="942"/>
      <c r="BO22" s="942"/>
      <c r="BP22" s="942"/>
      <c r="BQ22" s="942"/>
      <c r="BR22" s="942"/>
      <c r="BS22" s="942"/>
      <c r="BT22" s="942"/>
      <c r="BU22" s="942"/>
      <c r="BV22" s="942"/>
    </row>
    <row r="23" spans="1:74" ht="12.75" hidden="1" customHeight="1" x14ac:dyDescent="0.15">
      <c r="A23" s="18"/>
      <c r="B23" s="342"/>
      <c r="C23" s="2423"/>
      <c r="D23" s="2424"/>
      <c r="E23" s="2425"/>
      <c r="F23" s="139"/>
      <c r="G23" s="140"/>
      <c r="H23" s="120">
        <v>0</v>
      </c>
      <c r="I23" s="121">
        <f t="shared" ref="I23:S23" si="14">+H23</f>
        <v>0</v>
      </c>
      <c r="J23" s="121">
        <f t="shared" si="14"/>
        <v>0</v>
      </c>
      <c r="K23" s="121">
        <f t="shared" si="14"/>
        <v>0</v>
      </c>
      <c r="L23" s="121">
        <f t="shared" si="14"/>
        <v>0</v>
      </c>
      <c r="M23" s="121">
        <f t="shared" si="14"/>
        <v>0</v>
      </c>
      <c r="N23" s="121">
        <f t="shared" si="14"/>
        <v>0</v>
      </c>
      <c r="O23" s="121">
        <f t="shared" si="14"/>
        <v>0</v>
      </c>
      <c r="P23" s="121">
        <f t="shared" si="14"/>
        <v>0</v>
      </c>
      <c r="Q23" s="121">
        <f t="shared" si="14"/>
        <v>0</v>
      </c>
      <c r="R23" s="121">
        <f t="shared" si="14"/>
        <v>0</v>
      </c>
      <c r="S23" s="122">
        <f t="shared" si="14"/>
        <v>0</v>
      </c>
      <c r="T23" s="343"/>
      <c r="U23" s="18"/>
      <c r="V23" s="942"/>
      <c r="W23" s="942"/>
      <c r="X23" s="942">
        <f t="shared" si="5"/>
        <v>0</v>
      </c>
      <c r="Y23" s="942">
        <f>+(F23*G23)+F23</f>
        <v>0</v>
      </c>
      <c r="Z23" s="942">
        <f>+$Y23*H23</f>
        <v>0</v>
      </c>
      <c r="AA23" s="942">
        <f t="shared" si="8"/>
        <v>0</v>
      </c>
      <c r="AB23" s="942">
        <f t="shared" si="8"/>
        <v>0</v>
      </c>
      <c r="AC23" s="942">
        <f t="shared" si="8"/>
        <v>0</v>
      </c>
      <c r="AD23" s="942">
        <f t="shared" si="8"/>
        <v>0</v>
      </c>
      <c r="AE23" s="942">
        <f t="shared" si="8"/>
        <v>0</v>
      </c>
      <c r="AF23" s="942">
        <f t="shared" si="8"/>
        <v>0</v>
      </c>
      <c r="AG23" s="942">
        <f t="shared" si="8"/>
        <v>0</v>
      </c>
      <c r="AH23" s="942">
        <f t="shared" si="8"/>
        <v>0</v>
      </c>
      <c r="AI23" s="942">
        <f t="shared" si="8"/>
        <v>0</v>
      </c>
      <c r="AJ23" s="942">
        <f t="shared" si="8"/>
        <v>0</v>
      </c>
      <c r="AK23" s="942">
        <f t="shared" si="8"/>
        <v>0</v>
      </c>
      <c r="AL23" s="942"/>
      <c r="AM23" s="942"/>
      <c r="AN23" s="942"/>
      <c r="AO23" s="942"/>
      <c r="AP23" s="942">
        <f>+F23</f>
        <v>0</v>
      </c>
      <c r="AQ23" s="942">
        <f t="shared" si="9"/>
        <v>0</v>
      </c>
      <c r="AR23" s="942">
        <f t="shared" si="9"/>
        <v>0</v>
      </c>
      <c r="AS23" s="942">
        <f t="shared" si="9"/>
        <v>0</v>
      </c>
      <c r="AT23" s="942">
        <f t="shared" si="9"/>
        <v>0</v>
      </c>
      <c r="AU23" s="942">
        <f t="shared" si="9"/>
        <v>0</v>
      </c>
      <c r="AV23" s="942">
        <f t="shared" si="9"/>
        <v>0</v>
      </c>
      <c r="AW23" s="942">
        <f t="shared" si="9"/>
        <v>0</v>
      </c>
      <c r="AX23" s="942">
        <f t="shared" si="9"/>
        <v>0</v>
      </c>
      <c r="AY23" s="942">
        <f t="shared" si="9"/>
        <v>0</v>
      </c>
      <c r="AZ23" s="942">
        <f t="shared" si="9"/>
        <v>0</v>
      </c>
      <c r="BA23" s="942">
        <f t="shared" si="10"/>
        <v>0</v>
      </c>
      <c r="BB23" s="942">
        <f t="shared" si="10"/>
        <v>0</v>
      </c>
      <c r="BC23" s="942"/>
      <c r="BD23" s="942"/>
      <c r="BE23" s="942"/>
      <c r="BF23" s="942"/>
      <c r="BG23" s="942"/>
      <c r="BH23" s="942"/>
      <c r="BI23" s="942"/>
      <c r="BJ23" s="942"/>
      <c r="BK23" s="942"/>
      <c r="BL23" s="942"/>
      <c r="BM23" s="942"/>
      <c r="BN23" s="942"/>
      <c r="BO23" s="942"/>
      <c r="BP23" s="942"/>
      <c r="BQ23" s="942"/>
      <c r="BR23" s="942"/>
      <c r="BS23" s="942"/>
      <c r="BT23" s="942"/>
      <c r="BU23" s="942"/>
      <c r="BV23" s="942"/>
    </row>
    <row r="24" spans="1:74" ht="14" x14ac:dyDescent="0.15">
      <c r="A24" s="18"/>
      <c r="B24" s="342"/>
      <c r="C24" s="2420" t="s">
        <v>1810</v>
      </c>
      <c r="D24" s="2421"/>
      <c r="E24" s="2422"/>
      <c r="F24" s="2426"/>
      <c r="G24" s="2427"/>
      <c r="H24" s="325">
        <f>SUM(H25:H40)</f>
        <v>1</v>
      </c>
      <c r="I24" s="326">
        <f t="shared" ref="I24:S24" si="15">SUM(I25:I40)</f>
        <v>1</v>
      </c>
      <c r="J24" s="326">
        <f t="shared" si="15"/>
        <v>1</v>
      </c>
      <c r="K24" s="326">
        <f t="shared" si="15"/>
        <v>1</v>
      </c>
      <c r="L24" s="326">
        <f t="shared" si="15"/>
        <v>1</v>
      </c>
      <c r="M24" s="326">
        <f t="shared" si="15"/>
        <v>1</v>
      </c>
      <c r="N24" s="326">
        <f t="shared" si="15"/>
        <v>1</v>
      </c>
      <c r="O24" s="326">
        <f t="shared" si="15"/>
        <v>1</v>
      </c>
      <c r="P24" s="326">
        <f t="shared" si="15"/>
        <v>1</v>
      </c>
      <c r="Q24" s="326">
        <f t="shared" si="15"/>
        <v>1</v>
      </c>
      <c r="R24" s="326">
        <f t="shared" si="15"/>
        <v>1</v>
      </c>
      <c r="S24" s="327">
        <f t="shared" si="15"/>
        <v>1</v>
      </c>
      <c r="T24" s="343"/>
      <c r="U24" s="18"/>
      <c r="V24" s="942"/>
      <c r="W24" s="942"/>
      <c r="X24" s="942" t="str">
        <f>+C24</f>
        <v>Personal Fijo</v>
      </c>
      <c r="Y24" s="942">
        <f>SUM(Z24:AK24)</f>
        <v>19440</v>
      </c>
      <c r="Z24" s="942">
        <f>SUM(Z25:Z40)</f>
        <v>1620</v>
      </c>
      <c r="AA24" s="942">
        <f t="shared" ref="AA24:AK24" si="16">SUM(AA25:AA40)</f>
        <v>1620</v>
      </c>
      <c r="AB24" s="942">
        <f t="shared" si="16"/>
        <v>1620</v>
      </c>
      <c r="AC24" s="942">
        <f t="shared" si="16"/>
        <v>1620</v>
      </c>
      <c r="AD24" s="942">
        <f t="shared" si="16"/>
        <v>1620</v>
      </c>
      <c r="AE24" s="942">
        <f t="shared" si="16"/>
        <v>1620</v>
      </c>
      <c r="AF24" s="942">
        <f t="shared" si="16"/>
        <v>1620</v>
      </c>
      <c r="AG24" s="942">
        <f t="shared" si="16"/>
        <v>1620</v>
      </c>
      <c r="AH24" s="942">
        <f t="shared" si="16"/>
        <v>1620</v>
      </c>
      <c r="AI24" s="942">
        <f t="shared" si="16"/>
        <v>1620</v>
      </c>
      <c r="AJ24" s="942">
        <f t="shared" si="16"/>
        <v>1620</v>
      </c>
      <c r="AK24" s="942">
        <f t="shared" si="16"/>
        <v>1620</v>
      </c>
      <c r="AL24" s="942"/>
      <c r="AM24" s="942"/>
      <c r="AN24" s="942"/>
      <c r="AO24" s="942"/>
      <c r="AP24" s="942">
        <f>SUM(AQ24:BB24)</f>
        <v>14400</v>
      </c>
      <c r="AQ24" s="942">
        <f>SUM(AQ25:AQ40)</f>
        <v>1200</v>
      </c>
      <c r="AR24" s="942">
        <f t="shared" ref="AR24:BB24" si="17">SUM(AR25:AR40)</f>
        <v>1200</v>
      </c>
      <c r="AS24" s="942">
        <f t="shared" si="17"/>
        <v>1200</v>
      </c>
      <c r="AT24" s="942">
        <f t="shared" si="17"/>
        <v>1200</v>
      </c>
      <c r="AU24" s="942">
        <f t="shared" si="17"/>
        <v>1200</v>
      </c>
      <c r="AV24" s="942">
        <f t="shared" si="17"/>
        <v>1200</v>
      </c>
      <c r="AW24" s="942">
        <f t="shared" si="17"/>
        <v>1200</v>
      </c>
      <c r="AX24" s="942">
        <f t="shared" si="17"/>
        <v>1200</v>
      </c>
      <c r="AY24" s="942">
        <f t="shared" si="17"/>
        <v>1200</v>
      </c>
      <c r="AZ24" s="942">
        <f t="shared" si="17"/>
        <v>1200</v>
      </c>
      <c r="BA24" s="942">
        <f t="shared" si="17"/>
        <v>1200</v>
      </c>
      <c r="BB24" s="942">
        <f t="shared" si="17"/>
        <v>1200</v>
      </c>
      <c r="BC24" s="942"/>
      <c r="BD24" s="942"/>
      <c r="BE24" s="942"/>
      <c r="BF24" s="942"/>
      <c r="BG24" s="942"/>
      <c r="BH24" s="942"/>
      <c r="BI24" s="942"/>
      <c r="BJ24" s="942"/>
      <c r="BK24" s="942"/>
      <c r="BL24" s="942"/>
      <c r="BM24" s="942"/>
      <c r="BN24" s="942"/>
      <c r="BO24" s="942"/>
      <c r="BP24" s="942"/>
      <c r="BQ24" s="942"/>
      <c r="BR24" s="942"/>
      <c r="BS24" s="942"/>
      <c r="BT24" s="942"/>
      <c r="BU24" s="942"/>
      <c r="BV24" s="942"/>
    </row>
    <row r="25" spans="1:74" x14ac:dyDescent="0.15">
      <c r="A25" s="18"/>
      <c r="B25" s="342"/>
      <c r="C25" s="2414" t="s">
        <v>1401</v>
      </c>
      <c r="D25" s="2415"/>
      <c r="E25" s="2416"/>
      <c r="F25" s="112">
        <v>1200</v>
      </c>
      <c r="G25" s="323">
        <v>0.35</v>
      </c>
      <c r="H25" s="119">
        <v>1</v>
      </c>
      <c r="I25" s="119">
        <v>1</v>
      </c>
      <c r="J25" s="119">
        <v>1</v>
      </c>
      <c r="K25" s="119">
        <v>1</v>
      </c>
      <c r="L25" s="119">
        <v>1</v>
      </c>
      <c r="M25" s="119">
        <v>1</v>
      </c>
      <c r="N25" s="119">
        <v>1</v>
      </c>
      <c r="O25" s="119">
        <v>1</v>
      </c>
      <c r="P25" s="119">
        <v>1</v>
      </c>
      <c r="Q25" s="119">
        <v>1</v>
      </c>
      <c r="R25" s="119">
        <v>1</v>
      </c>
      <c r="S25" s="119">
        <v>1</v>
      </c>
      <c r="T25" s="343"/>
      <c r="U25" s="18"/>
      <c r="V25" s="942"/>
      <c r="W25" s="942"/>
      <c r="X25" s="942" t="str">
        <f t="shared" ref="X25:X40" si="18">+C25</f>
        <v>Coordinadores</v>
      </c>
      <c r="Y25" s="942">
        <f>+(F25*G25)+F25</f>
        <v>1620</v>
      </c>
      <c r="Z25" s="942">
        <f t="shared" ref="Z25:AI25" si="19">+$Y25*H25</f>
        <v>1620</v>
      </c>
      <c r="AA25" s="942">
        <f t="shared" si="19"/>
        <v>1620</v>
      </c>
      <c r="AB25" s="942">
        <f t="shared" si="19"/>
        <v>1620</v>
      </c>
      <c r="AC25" s="942">
        <f t="shared" si="19"/>
        <v>1620</v>
      </c>
      <c r="AD25" s="942">
        <f t="shared" si="19"/>
        <v>1620</v>
      </c>
      <c r="AE25" s="942">
        <f t="shared" si="19"/>
        <v>1620</v>
      </c>
      <c r="AF25" s="942">
        <f t="shared" si="19"/>
        <v>1620</v>
      </c>
      <c r="AG25" s="942">
        <f t="shared" si="19"/>
        <v>1620</v>
      </c>
      <c r="AH25" s="942">
        <f t="shared" si="19"/>
        <v>1620</v>
      </c>
      <c r="AI25" s="942">
        <f t="shared" si="19"/>
        <v>1620</v>
      </c>
      <c r="AJ25" s="942">
        <f t="shared" ref="AJ25:AK28" si="20">+$Y25*R25</f>
        <v>1620</v>
      </c>
      <c r="AK25" s="942">
        <f t="shared" si="20"/>
        <v>1620</v>
      </c>
      <c r="AL25" s="942"/>
      <c r="AM25" s="942"/>
      <c r="AN25" s="942"/>
      <c r="AO25" s="942"/>
      <c r="AP25" s="942">
        <f>+F25</f>
        <v>1200</v>
      </c>
      <c r="AQ25" s="942">
        <f>+$AP25*H25</f>
        <v>1200</v>
      </c>
      <c r="AR25" s="942">
        <f t="shared" ref="AR25:AR40" si="21">+$AP25*I25</f>
        <v>1200</v>
      </c>
      <c r="AS25" s="942">
        <f t="shared" ref="AS25:AS40" si="22">+$AP25*J25</f>
        <v>1200</v>
      </c>
      <c r="AT25" s="942">
        <f t="shared" ref="AT25:AT40" si="23">+$AP25*K25</f>
        <v>1200</v>
      </c>
      <c r="AU25" s="942">
        <f t="shared" ref="AU25:AU40" si="24">+$AP25*L25</f>
        <v>1200</v>
      </c>
      <c r="AV25" s="942">
        <f t="shared" ref="AV25:AV40" si="25">+$AP25*M25</f>
        <v>1200</v>
      </c>
      <c r="AW25" s="942">
        <f t="shared" ref="AW25:AW40" si="26">+$AP25*N25</f>
        <v>1200</v>
      </c>
      <c r="AX25" s="942">
        <f t="shared" ref="AX25:AX40" si="27">+$AP25*O25</f>
        <v>1200</v>
      </c>
      <c r="AY25" s="942">
        <f t="shared" ref="AY25:AY40" si="28">+$AP25*P25</f>
        <v>1200</v>
      </c>
      <c r="AZ25" s="942">
        <f t="shared" ref="AZ25:AZ40" si="29">+$AP25*Q25</f>
        <v>1200</v>
      </c>
      <c r="BA25" s="942">
        <f t="shared" ref="BA25:BA40" si="30">+$AP25*R25</f>
        <v>1200</v>
      </c>
      <c r="BB25" s="942">
        <f t="shared" ref="BB25:BB40" si="31">+$AP25*S25</f>
        <v>1200</v>
      </c>
      <c r="BC25" s="942"/>
      <c r="BD25" s="942"/>
      <c r="BE25" s="942"/>
      <c r="BF25" s="942"/>
      <c r="BG25" s="942"/>
      <c r="BH25" s="942"/>
      <c r="BI25" s="942"/>
      <c r="BJ25" s="942"/>
      <c r="BK25" s="942"/>
      <c r="BL25" s="942"/>
      <c r="BM25" s="942"/>
      <c r="BN25" s="942"/>
      <c r="BO25" s="942"/>
      <c r="BP25" s="942"/>
      <c r="BQ25" s="942"/>
      <c r="BR25" s="942"/>
      <c r="BS25" s="942"/>
      <c r="BT25" s="942"/>
      <c r="BU25" s="942"/>
      <c r="BV25" s="942"/>
    </row>
    <row r="26" spans="1:74" x14ac:dyDescent="0.15">
      <c r="A26" s="18"/>
      <c r="B26" s="342"/>
      <c r="C26" s="2414"/>
      <c r="D26" s="2415"/>
      <c r="E26" s="2416"/>
      <c r="F26" s="112"/>
      <c r="G26" s="323"/>
      <c r="H26" s="114"/>
      <c r="I26" s="115"/>
      <c r="J26" s="115"/>
      <c r="K26" s="115"/>
      <c r="L26" s="115"/>
      <c r="M26" s="115"/>
      <c r="N26" s="115"/>
      <c r="O26" s="115"/>
      <c r="P26" s="115"/>
      <c r="Q26" s="115">
        <v>0</v>
      </c>
      <c r="R26" s="115">
        <f t="shared" ref="R26:S26" si="32">+Q26</f>
        <v>0</v>
      </c>
      <c r="S26" s="116">
        <f t="shared" si="32"/>
        <v>0</v>
      </c>
      <c r="T26" s="343"/>
      <c r="U26" s="18"/>
      <c r="V26" s="942"/>
      <c r="W26" s="942"/>
      <c r="X26" s="942">
        <f t="shared" si="18"/>
        <v>0</v>
      </c>
      <c r="Y26" s="942">
        <f t="shared" ref="Y26:Y40" si="33">+(F26*G26)+F26</f>
        <v>0</v>
      </c>
      <c r="Z26" s="942">
        <f t="shared" ref="Z26:Z40" si="34">+$Y26*H26</f>
        <v>0</v>
      </c>
      <c r="AA26" s="942">
        <f t="shared" ref="AA26:AI28" si="35">+$Y26*I26</f>
        <v>0</v>
      </c>
      <c r="AB26" s="942">
        <f t="shared" si="35"/>
        <v>0</v>
      </c>
      <c r="AC26" s="942">
        <f t="shared" si="35"/>
        <v>0</v>
      </c>
      <c r="AD26" s="942">
        <f t="shared" si="35"/>
        <v>0</v>
      </c>
      <c r="AE26" s="942">
        <f t="shared" si="35"/>
        <v>0</v>
      </c>
      <c r="AF26" s="942">
        <f t="shared" si="35"/>
        <v>0</v>
      </c>
      <c r="AG26" s="942">
        <f t="shared" si="35"/>
        <v>0</v>
      </c>
      <c r="AH26" s="942">
        <f t="shared" si="35"/>
        <v>0</v>
      </c>
      <c r="AI26" s="942">
        <f t="shared" si="35"/>
        <v>0</v>
      </c>
      <c r="AJ26" s="942">
        <f t="shared" si="20"/>
        <v>0</v>
      </c>
      <c r="AK26" s="942">
        <f t="shared" si="20"/>
        <v>0</v>
      </c>
      <c r="AL26" s="942"/>
      <c r="AM26" s="942"/>
      <c r="AN26" s="942"/>
      <c r="AO26" s="942"/>
      <c r="AP26" s="942">
        <f>+F26</f>
        <v>0</v>
      </c>
      <c r="AQ26" s="942">
        <f>+$AP26*H26</f>
        <v>0</v>
      </c>
      <c r="AR26" s="942">
        <f t="shared" si="21"/>
        <v>0</v>
      </c>
      <c r="AS26" s="942">
        <f t="shared" si="22"/>
        <v>0</v>
      </c>
      <c r="AT26" s="942">
        <f t="shared" si="23"/>
        <v>0</v>
      </c>
      <c r="AU26" s="942">
        <f t="shared" si="24"/>
        <v>0</v>
      </c>
      <c r="AV26" s="942">
        <f t="shared" si="25"/>
        <v>0</v>
      </c>
      <c r="AW26" s="942">
        <f t="shared" si="26"/>
        <v>0</v>
      </c>
      <c r="AX26" s="942">
        <f t="shared" si="27"/>
        <v>0</v>
      </c>
      <c r="AY26" s="942">
        <f t="shared" si="28"/>
        <v>0</v>
      </c>
      <c r="AZ26" s="942">
        <f t="shared" si="29"/>
        <v>0</v>
      </c>
      <c r="BA26" s="942">
        <f t="shared" si="30"/>
        <v>0</v>
      </c>
      <c r="BB26" s="942">
        <f t="shared" si="31"/>
        <v>0</v>
      </c>
      <c r="BC26" s="942"/>
      <c r="BD26" s="942"/>
      <c r="BE26" s="942"/>
      <c r="BF26" s="942"/>
      <c r="BG26" s="942"/>
      <c r="BH26" s="942"/>
      <c r="BI26" s="942"/>
      <c r="BJ26" s="942"/>
      <c r="BK26" s="942"/>
      <c r="BL26" s="942"/>
      <c r="BM26" s="942"/>
      <c r="BN26" s="942"/>
      <c r="BO26" s="942"/>
      <c r="BP26" s="942"/>
      <c r="BQ26" s="942"/>
      <c r="BR26" s="942"/>
      <c r="BS26" s="942"/>
      <c r="BT26" s="942"/>
      <c r="BU26" s="942"/>
      <c r="BV26" s="942"/>
    </row>
    <row r="27" spans="1:74" x14ac:dyDescent="0.15">
      <c r="A27" s="18"/>
      <c r="B27" s="342"/>
      <c r="C27" s="2414"/>
      <c r="D27" s="2415"/>
      <c r="E27" s="2416"/>
      <c r="F27" s="112"/>
      <c r="G27" s="323">
        <v>0</v>
      </c>
      <c r="H27" s="114">
        <v>0</v>
      </c>
      <c r="I27" s="115">
        <f t="shared" ref="I27:S28" si="36">+H27</f>
        <v>0</v>
      </c>
      <c r="J27" s="115">
        <f t="shared" si="36"/>
        <v>0</v>
      </c>
      <c r="K27" s="115">
        <f t="shared" si="36"/>
        <v>0</v>
      </c>
      <c r="L27" s="115">
        <f t="shared" si="36"/>
        <v>0</v>
      </c>
      <c r="M27" s="115">
        <f t="shared" si="36"/>
        <v>0</v>
      </c>
      <c r="N27" s="115">
        <f t="shared" si="36"/>
        <v>0</v>
      </c>
      <c r="O27" s="115">
        <f t="shared" si="36"/>
        <v>0</v>
      </c>
      <c r="P27" s="115">
        <f t="shared" si="36"/>
        <v>0</v>
      </c>
      <c r="Q27" s="115">
        <f t="shared" si="36"/>
        <v>0</v>
      </c>
      <c r="R27" s="115">
        <f t="shared" si="36"/>
        <v>0</v>
      </c>
      <c r="S27" s="116">
        <f t="shared" si="36"/>
        <v>0</v>
      </c>
      <c r="T27" s="343"/>
      <c r="U27" s="18"/>
      <c r="V27" s="942"/>
      <c r="W27" s="942"/>
      <c r="X27" s="942">
        <f t="shared" si="18"/>
        <v>0</v>
      </c>
      <c r="Y27" s="942">
        <f t="shared" si="33"/>
        <v>0</v>
      </c>
      <c r="Z27" s="942">
        <f>+$Y27*H27</f>
        <v>0</v>
      </c>
      <c r="AA27" s="942">
        <f t="shared" si="35"/>
        <v>0</v>
      </c>
      <c r="AB27" s="942">
        <f t="shared" si="35"/>
        <v>0</v>
      </c>
      <c r="AC27" s="942">
        <f t="shared" si="35"/>
        <v>0</v>
      </c>
      <c r="AD27" s="942">
        <f t="shared" si="35"/>
        <v>0</v>
      </c>
      <c r="AE27" s="942">
        <f t="shared" si="35"/>
        <v>0</v>
      </c>
      <c r="AF27" s="942">
        <f t="shared" si="35"/>
        <v>0</v>
      </c>
      <c r="AG27" s="942">
        <f t="shared" si="35"/>
        <v>0</v>
      </c>
      <c r="AH27" s="942">
        <f t="shared" si="35"/>
        <v>0</v>
      </c>
      <c r="AI27" s="942">
        <f t="shared" si="35"/>
        <v>0</v>
      </c>
      <c r="AJ27" s="942">
        <f t="shared" si="20"/>
        <v>0</v>
      </c>
      <c r="AK27" s="942">
        <f t="shared" si="20"/>
        <v>0</v>
      </c>
      <c r="AL27" s="942"/>
      <c r="AM27" s="942"/>
      <c r="AN27" s="942"/>
      <c r="AO27" s="942"/>
      <c r="AP27" s="942">
        <f>+F27</f>
        <v>0</v>
      </c>
      <c r="AQ27" s="942">
        <f>+$AP27*H27</f>
        <v>0</v>
      </c>
      <c r="AR27" s="942">
        <f t="shared" si="21"/>
        <v>0</v>
      </c>
      <c r="AS27" s="942">
        <f t="shared" si="22"/>
        <v>0</v>
      </c>
      <c r="AT27" s="942">
        <f t="shared" si="23"/>
        <v>0</v>
      </c>
      <c r="AU27" s="942">
        <f t="shared" si="24"/>
        <v>0</v>
      </c>
      <c r="AV27" s="942">
        <f t="shared" si="25"/>
        <v>0</v>
      </c>
      <c r="AW27" s="942">
        <f t="shared" si="26"/>
        <v>0</v>
      </c>
      <c r="AX27" s="942">
        <f t="shared" si="27"/>
        <v>0</v>
      </c>
      <c r="AY27" s="942">
        <f t="shared" si="28"/>
        <v>0</v>
      </c>
      <c r="AZ27" s="942">
        <f t="shared" si="29"/>
        <v>0</v>
      </c>
      <c r="BA27" s="942">
        <f t="shared" si="30"/>
        <v>0</v>
      </c>
      <c r="BB27" s="942">
        <f t="shared" si="31"/>
        <v>0</v>
      </c>
      <c r="BC27" s="942"/>
      <c r="BD27" s="942"/>
      <c r="BE27" s="942"/>
      <c r="BF27" s="942"/>
      <c r="BG27" s="942"/>
      <c r="BH27" s="942"/>
      <c r="BI27" s="942"/>
      <c r="BJ27" s="942"/>
      <c r="BK27" s="942"/>
      <c r="BL27" s="942"/>
      <c r="BM27" s="942"/>
      <c r="BN27" s="942"/>
      <c r="BO27" s="942"/>
      <c r="BP27" s="942"/>
      <c r="BQ27" s="942"/>
      <c r="BR27" s="942"/>
      <c r="BS27" s="942"/>
      <c r="BT27" s="942"/>
      <c r="BU27" s="942"/>
      <c r="BV27" s="942"/>
    </row>
    <row r="28" spans="1:74" x14ac:dyDescent="0.15">
      <c r="A28" s="18"/>
      <c r="B28" s="342"/>
      <c r="C28" s="2423"/>
      <c r="D28" s="2424"/>
      <c r="E28" s="2425"/>
      <c r="F28" s="139"/>
      <c r="G28" s="324">
        <v>0</v>
      </c>
      <c r="H28" s="120">
        <v>0</v>
      </c>
      <c r="I28" s="121">
        <f t="shared" si="36"/>
        <v>0</v>
      </c>
      <c r="J28" s="121">
        <f t="shared" si="36"/>
        <v>0</v>
      </c>
      <c r="K28" s="121">
        <f t="shared" si="36"/>
        <v>0</v>
      </c>
      <c r="L28" s="121">
        <f t="shared" si="36"/>
        <v>0</v>
      </c>
      <c r="M28" s="121">
        <f t="shared" si="36"/>
        <v>0</v>
      </c>
      <c r="N28" s="121">
        <f t="shared" si="36"/>
        <v>0</v>
      </c>
      <c r="O28" s="121">
        <f t="shared" si="36"/>
        <v>0</v>
      </c>
      <c r="P28" s="121">
        <f t="shared" si="36"/>
        <v>0</v>
      </c>
      <c r="Q28" s="121">
        <f t="shared" si="36"/>
        <v>0</v>
      </c>
      <c r="R28" s="121">
        <f t="shared" si="36"/>
        <v>0</v>
      </c>
      <c r="S28" s="122">
        <f t="shared" si="36"/>
        <v>0</v>
      </c>
      <c r="T28" s="343"/>
      <c r="U28" s="18"/>
      <c r="V28" s="942"/>
      <c r="W28" s="942"/>
      <c r="X28" s="942">
        <f t="shared" si="18"/>
        <v>0</v>
      </c>
      <c r="Y28" s="942">
        <f t="shared" si="33"/>
        <v>0</v>
      </c>
      <c r="Z28" s="942">
        <f>+$Y28*H28</f>
        <v>0</v>
      </c>
      <c r="AA28" s="942">
        <f t="shared" si="35"/>
        <v>0</v>
      </c>
      <c r="AB28" s="942">
        <f t="shared" si="35"/>
        <v>0</v>
      </c>
      <c r="AC28" s="942">
        <f t="shared" si="35"/>
        <v>0</v>
      </c>
      <c r="AD28" s="942">
        <f t="shared" si="35"/>
        <v>0</v>
      </c>
      <c r="AE28" s="942">
        <f t="shared" si="35"/>
        <v>0</v>
      </c>
      <c r="AF28" s="942">
        <f t="shared" si="35"/>
        <v>0</v>
      </c>
      <c r="AG28" s="942">
        <f t="shared" si="35"/>
        <v>0</v>
      </c>
      <c r="AH28" s="942">
        <f t="shared" si="35"/>
        <v>0</v>
      </c>
      <c r="AI28" s="942">
        <f t="shared" si="35"/>
        <v>0</v>
      </c>
      <c r="AJ28" s="942">
        <f t="shared" si="20"/>
        <v>0</v>
      </c>
      <c r="AK28" s="942">
        <f t="shared" si="20"/>
        <v>0</v>
      </c>
      <c r="AL28" s="942"/>
      <c r="AM28" s="942"/>
      <c r="AN28" s="942"/>
      <c r="AO28" s="942"/>
      <c r="AP28" s="942">
        <f t="shared" ref="AP28:AP40" si="37">+F28</f>
        <v>0</v>
      </c>
      <c r="AQ28" s="942">
        <f t="shared" ref="AQ28:AQ40" si="38">+$AP28*H28</f>
        <v>0</v>
      </c>
      <c r="AR28" s="942">
        <f t="shared" si="21"/>
        <v>0</v>
      </c>
      <c r="AS28" s="942">
        <f t="shared" si="22"/>
        <v>0</v>
      </c>
      <c r="AT28" s="942">
        <f t="shared" si="23"/>
        <v>0</v>
      </c>
      <c r="AU28" s="942">
        <f t="shared" si="24"/>
        <v>0</v>
      </c>
      <c r="AV28" s="942">
        <f t="shared" si="25"/>
        <v>0</v>
      </c>
      <c r="AW28" s="942">
        <f t="shared" si="26"/>
        <v>0</v>
      </c>
      <c r="AX28" s="942">
        <f t="shared" si="27"/>
        <v>0</v>
      </c>
      <c r="AY28" s="942">
        <f t="shared" si="28"/>
        <v>0</v>
      </c>
      <c r="AZ28" s="942">
        <f t="shared" si="29"/>
        <v>0</v>
      </c>
      <c r="BA28" s="942">
        <f t="shared" si="30"/>
        <v>0</v>
      </c>
      <c r="BB28" s="942">
        <f t="shared" si="31"/>
        <v>0</v>
      </c>
      <c r="BC28" s="942"/>
      <c r="BD28" s="942"/>
      <c r="BE28" s="942"/>
      <c r="BF28" s="942"/>
      <c r="BG28" s="942"/>
      <c r="BH28" s="942"/>
      <c r="BI28" s="942"/>
      <c r="BJ28" s="942"/>
      <c r="BK28" s="942"/>
      <c r="BL28" s="942"/>
      <c r="BM28" s="942"/>
      <c r="BN28" s="942"/>
      <c r="BO28" s="942"/>
      <c r="BP28" s="942"/>
      <c r="BQ28" s="942"/>
      <c r="BR28" s="942"/>
      <c r="BS28" s="942"/>
      <c r="BT28" s="942"/>
      <c r="BU28" s="942"/>
      <c r="BV28" s="942"/>
    </row>
    <row r="29" spans="1:74" ht="12.75" hidden="1" customHeight="1" x14ac:dyDescent="0.15">
      <c r="A29" s="18"/>
      <c r="B29" s="342"/>
      <c r="C29" s="2417"/>
      <c r="D29" s="2418"/>
      <c r="E29" s="2419"/>
      <c r="F29" s="209"/>
      <c r="G29" s="333">
        <v>0</v>
      </c>
      <c r="H29" s="210">
        <v>0</v>
      </c>
      <c r="I29" s="211">
        <v>0</v>
      </c>
      <c r="J29" s="211">
        <v>0</v>
      </c>
      <c r="K29" s="211">
        <v>0</v>
      </c>
      <c r="L29" s="211">
        <f t="shared" ref="L29:S29" si="39">+K29</f>
        <v>0</v>
      </c>
      <c r="M29" s="211">
        <f t="shared" si="39"/>
        <v>0</v>
      </c>
      <c r="N29" s="211">
        <f t="shared" si="39"/>
        <v>0</v>
      </c>
      <c r="O29" s="211">
        <f t="shared" si="39"/>
        <v>0</v>
      </c>
      <c r="P29" s="211">
        <f t="shared" si="39"/>
        <v>0</v>
      </c>
      <c r="Q29" s="211">
        <f t="shared" si="39"/>
        <v>0</v>
      </c>
      <c r="R29" s="211">
        <f t="shared" si="39"/>
        <v>0</v>
      </c>
      <c r="S29" s="212">
        <f t="shared" si="39"/>
        <v>0</v>
      </c>
      <c r="T29" s="343"/>
      <c r="U29" s="18"/>
      <c r="V29" s="942"/>
      <c r="W29" s="942"/>
      <c r="X29" s="942">
        <f t="shared" si="18"/>
        <v>0</v>
      </c>
      <c r="Y29" s="942">
        <f t="shared" si="33"/>
        <v>0</v>
      </c>
      <c r="Z29" s="942">
        <f t="shared" si="34"/>
        <v>0</v>
      </c>
      <c r="AA29" s="942">
        <f t="shared" ref="AA29:AA40" si="40">+$Y29*I29</f>
        <v>0</v>
      </c>
      <c r="AB29" s="942">
        <f t="shared" ref="AB29:AB40" si="41">+$Y29*J29</f>
        <v>0</v>
      </c>
      <c r="AC29" s="942">
        <f t="shared" ref="AC29:AC40" si="42">+$Y29*K29</f>
        <v>0</v>
      </c>
      <c r="AD29" s="942">
        <f t="shared" ref="AD29:AD40" si="43">+$Y29*L29</f>
        <v>0</v>
      </c>
      <c r="AE29" s="942">
        <f t="shared" ref="AE29:AE40" si="44">+$Y29*M29</f>
        <v>0</v>
      </c>
      <c r="AF29" s="942">
        <f t="shared" ref="AF29:AF40" si="45">+$Y29*N29</f>
        <v>0</v>
      </c>
      <c r="AG29" s="942">
        <f t="shared" ref="AG29:AG40" si="46">+$Y29*O29</f>
        <v>0</v>
      </c>
      <c r="AH29" s="942">
        <f t="shared" ref="AH29:AH40" si="47">+$Y29*P29</f>
        <v>0</v>
      </c>
      <c r="AI29" s="942">
        <f t="shared" ref="AI29:AI40" si="48">+$Y29*Q29</f>
        <v>0</v>
      </c>
      <c r="AJ29" s="942">
        <f t="shared" ref="AJ29:AJ40" si="49">+$Y29*R29</f>
        <v>0</v>
      </c>
      <c r="AK29" s="942">
        <f t="shared" ref="AK29:AK40" si="50">+$Y29*S29</f>
        <v>0</v>
      </c>
      <c r="AL29" s="942"/>
      <c r="AM29" s="942"/>
      <c r="AN29" s="942"/>
      <c r="AO29" s="942"/>
      <c r="AP29" s="942">
        <f t="shared" si="37"/>
        <v>0</v>
      </c>
      <c r="AQ29" s="942">
        <f t="shared" si="38"/>
        <v>0</v>
      </c>
      <c r="AR29" s="942">
        <f t="shared" si="21"/>
        <v>0</v>
      </c>
      <c r="AS29" s="942">
        <f t="shared" si="22"/>
        <v>0</v>
      </c>
      <c r="AT29" s="942">
        <f t="shared" si="23"/>
        <v>0</v>
      </c>
      <c r="AU29" s="942">
        <f t="shared" si="24"/>
        <v>0</v>
      </c>
      <c r="AV29" s="942">
        <f t="shared" si="25"/>
        <v>0</v>
      </c>
      <c r="AW29" s="942">
        <f t="shared" si="26"/>
        <v>0</v>
      </c>
      <c r="AX29" s="942">
        <f t="shared" si="27"/>
        <v>0</v>
      </c>
      <c r="AY29" s="942">
        <f t="shared" si="28"/>
        <v>0</v>
      </c>
      <c r="AZ29" s="942">
        <f t="shared" si="29"/>
        <v>0</v>
      </c>
      <c r="BA29" s="942">
        <f t="shared" si="30"/>
        <v>0</v>
      </c>
      <c r="BB29" s="942">
        <f t="shared" si="31"/>
        <v>0</v>
      </c>
      <c r="BC29" s="942"/>
      <c r="BD29" s="942"/>
      <c r="BE29" s="942"/>
      <c r="BF29" s="942"/>
      <c r="BG29" s="942"/>
      <c r="BH29" s="942"/>
      <c r="BI29" s="942"/>
      <c r="BJ29" s="942"/>
      <c r="BK29" s="942"/>
      <c r="BL29" s="942"/>
      <c r="BM29" s="942"/>
      <c r="BN29" s="942"/>
      <c r="BO29" s="942"/>
      <c r="BP29" s="942"/>
      <c r="BQ29" s="942"/>
      <c r="BR29" s="942"/>
      <c r="BS29" s="942"/>
      <c r="BT29" s="942"/>
      <c r="BU29" s="942"/>
      <c r="BV29" s="942"/>
    </row>
    <row r="30" spans="1:74" ht="12.75" hidden="1" customHeight="1" x14ac:dyDescent="0.15">
      <c r="A30" s="18"/>
      <c r="B30" s="342"/>
      <c r="C30" s="2414"/>
      <c r="D30" s="2415"/>
      <c r="E30" s="2416"/>
      <c r="F30" s="112"/>
      <c r="G30" s="323">
        <v>0</v>
      </c>
      <c r="H30" s="114">
        <v>0</v>
      </c>
      <c r="I30" s="115">
        <v>0</v>
      </c>
      <c r="J30" s="115">
        <v>0</v>
      </c>
      <c r="K30" s="115">
        <v>0</v>
      </c>
      <c r="L30" s="115">
        <f t="shared" ref="L30:S30" si="51">+K30</f>
        <v>0</v>
      </c>
      <c r="M30" s="115">
        <f t="shared" si="51"/>
        <v>0</v>
      </c>
      <c r="N30" s="115">
        <f t="shared" si="51"/>
        <v>0</v>
      </c>
      <c r="O30" s="115">
        <f t="shared" si="51"/>
        <v>0</v>
      </c>
      <c r="P30" s="115">
        <f t="shared" si="51"/>
        <v>0</v>
      </c>
      <c r="Q30" s="115">
        <f t="shared" si="51"/>
        <v>0</v>
      </c>
      <c r="R30" s="115">
        <f t="shared" si="51"/>
        <v>0</v>
      </c>
      <c r="S30" s="116">
        <f t="shared" si="51"/>
        <v>0</v>
      </c>
      <c r="T30" s="343"/>
      <c r="U30" s="18"/>
      <c r="V30" s="942"/>
      <c r="W30" s="942"/>
      <c r="X30" s="942">
        <f t="shared" si="18"/>
        <v>0</v>
      </c>
      <c r="Y30" s="942">
        <f t="shared" si="33"/>
        <v>0</v>
      </c>
      <c r="Z30" s="942">
        <f t="shared" si="34"/>
        <v>0</v>
      </c>
      <c r="AA30" s="942">
        <f t="shared" si="40"/>
        <v>0</v>
      </c>
      <c r="AB30" s="942">
        <f t="shared" si="41"/>
        <v>0</v>
      </c>
      <c r="AC30" s="942">
        <f t="shared" si="42"/>
        <v>0</v>
      </c>
      <c r="AD30" s="942">
        <f t="shared" si="43"/>
        <v>0</v>
      </c>
      <c r="AE30" s="942">
        <f t="shared" si="44"/>
        <v>0</v>
      </c>
      <c r="AF30" s="942">
        <f t="shared" si="45"/>
        <v>0</v>
      </c>
      <c r="AG30" s="942">
        <f t="shared" si="46"/>
        <v>0</v>
      </c>
      <c r="AH30" s="942">
        <f t="shared" si="47"/>
        <v>0</v>
      </c>
      <c r="AI30" s="942">
        <f t="shared" si="48"/>
        <v>0</v>
      </c>
      <c r="AJ30" s="942">
        <f t="shared" si="49"/>
        <v>0</v>
      </c>
      <c r="AK30" s="942">
        <f t="shared" si="50"/>
        <v>0</v>
      </c>
      <c r="AL30" s="942"/>
      <c r="AM30" s="942"/>
      <c r="AN30" s="942"/>
      <c r="AO30" s="942"/>
      <c r="AP30" s="942">
        <f t="shared" si="37"/>
        <v>0</v>
      </c>
      <c r="AQ30" s="942">
        <f t="shared" si="38"/>
        <v>0</v>
      </c>
      <c r="AR30" s="942">
        <f t="shared" si="21"/>
        <v>0</v>
      </c>
      <c r="AS30" s="942">
        <f t="shared" si="22"/>
        <v>0</v>
      </c>
      <c r="AT30" s="942">
        <f t="shared" si="23"/>
        <v>0</v>
      </c>
      <c r="AU30" s="942">
        <f t="shared" si="24"/>
        <v>0</v>
      </c>
      <c r="AV30" s="942">
        <f t="shared" si="25"/>
        <v>0</v>
      </c>
      <c r="AW30" s="942">
        <f t="shared" si="26"/>
        <v>0</v>
      </c>
      <c r="AX30" s="942">
        <f t="shared" si="27"/>
        <v>0</v>
      </c>
      <c r="AY30" s="942">
        <f t="shared" si="28"/>
        <v>0</v>
      </c>
      <c r="AZ30" s="942">
        <f t="shared" si="29"/>
        <v>0</v>
      </c>
      <c r="BA30" s="942">
        <f t="shared" si="30"/>
        <v>0</v>
      </c>
      <c r="BB30" s="942">
        <f t="shared" si="31"/>
        <v>0</v>
      </c>
      <c r="BC30" s="942"/>
      <c r="BD30" s="942"/>
      <c r="BE30" s="942"/>
      <c r="BF30" s="942"/>
      <c r="BG30" s="942"/>
      <c r="BH30" s="942"/>
      <c r="BI30" s="942"/>
      <c r="BJ30" s="942"/>
      <c r="BK30" s="942"/>
      <c r="BL30" s="942"/>
      <c r="BM30" s="942"/>
      <c r="BN30" s="942"/>
      <c r="BO30" s="942"/>
      <c r="BP30" s="942"/>
      <c r="BQ30" s="942"/>
      <c r="BR30" s="942"/>
      <c r="BS30" s="942"/>
      <c r="BT30" s="942"/>
      <c r="BU30" s="942"/>
      <c r="BV30" s="942"/>
    </row>
    <row r="31" spans="1:74" ht="12.75" hidden="1" customHeight="1" x14ac:dyDescent="0.15">
      <c r="A31" s="18"/>
      <c r="B31" s="342"/>
      <c r="C31" s="2414"/>
      <c r="D31" s="2415"/>
      <c r="E31" s="2416"/>
      <c r="F31" s="112"/>
      <c r="G31" s="323">
        <v>0</v>
      </c>
      <c r="H31" s="114">
        <v>0</v>
      </c>
      <c r="I31" s="115">
        <v>0</v>
      </c>
      <c r="J31" s="115">
        <v>0</v>
      </c>
      <c r="K31" s="115">
        <v>0</v>
      </c>
      <c r="L31" s="115">
        <f t="shared" ref="L31:S31" si="52">+K31</f>
        <v>0</v>
      </c>
      <c r="M31" s="115">
        <f t="shared" si="52"/>
        <v>0</v>
      </c>
      <c r="N31" s="115">
        <f t="shared" si="52"/>
        <v>0</v>
      </c>
      <c r="O31" s="115">
        <f t="shared" si="52"/>
        <v>0</v>
      </c>
      <c r="P31" s="115">
        <f t="shared" si="52"/>
        <v>0</v>
      </c>
      <c r="Q31" s="115">
        <f t="shared" si="52"/>
        <v>0</v>
      </c>
      <c r="R31" s="115">
        <f t="shared" si="52"/>
        <v>0</v>
      </c>
      <c r="S31" s="116">
        <f t="shared" si="52"/>
        <v>0</v>
      </c>
      <c r="T31" s="343"/>
      <c r="U31" s="18"/>
      <c r="V31" s="942"/>
      <c r="W31" s="942"/>
      <c r="X31" s="942">
        <f t="shared" si="18"/>
        <v>0</v>
      </c>
      <c r="Y31" s="942">
        <f t="shared" si="33"/>
        <v>0</v>
      </c>
      <c r="Z31" s="942">
        <f t="shared" si="34"/>
        <v>0</v>
      </c>
      <c r="AA31" s="942">
        <f t="shared" si="40"/>
        <v>0</v>
      </c>
      <c r="AB31" s="942">
        <f t="shared" si="41"/>
        <v>0</v>
      </c>
      <c r="AC31" s="942">
        <f t="shared" si="42"/>
        <v>0</v>
      </c>
      <c r="AD31" s="942">
        <f t="shared" si="43"/>
        <v>0</v>
      </c>
      <c r="AE31" s="942">
        <f t="shared" si="44"/>
        <v>0</v>
      </c>
      <c r="AF31" s="942">
        <f t="shared" si="45"/>
        <v>0</v>
      </c>
      <c r="AG31" s="942">
        <f t="shared" si="46"/>
        <v>0</v>
      </c>
      <c r="AH31" s="942">
        <f t="shared" si="47"/>
        <v>0</v>
      </c>
      <c r="AI31" s="942">
        <f t="shared" si="48"/>
        <v>0</v>
      </c>
      <c r="AJ31" s="942">
        <f t="shared" si="49"/>
        <v>0</v>
      </c>
      <c r="AK31" s="942">
        <f t="shared" si="50"/>
        <v>0</v>
      </c>
      <c r="AL31" s="942"/>
      <c r="AM31" s="942"/>
      <c r="AN31" s="942"/>
      <c r="AO31" s="942"/>
      <c r="AP31" s="942">
        <f t="shared" si="37"/>
        <v>0</v>
      </c>
      <c r="AQ31" s="942">
        <f t="shared" si="38"/>
        <v>0</v>
      </c>
      <c r="AR31" s="942">
        <f t="shared" si="21"/>
        <v>0</v>
      </c>
      <c r="AS31" s="942">
        <f t="shared" si="22"/>
        <v>0</v>
      </c>
      <c r="AT31" s="942">
        <f t="shared" si="23"/>
        <v>0</v>
      </c>
      <c r="AU31" s="942">
        <f t="shared" si="24"/>
        <v>0</v>
      </c>
      <c r="AV31" s="942">
        <f t="shared" si="25"/>
        <v>0</v>
      </c>
      <c r="AW31" s="942">
        <f t="shared" si="26"/>
        <v>0</v>
      </c>
      <c r="AX31" s="942">
        <f t="shared" si="27"/>
        <v>0</v>
      </c>
      <c r="AY31" s="942">
        <f t="shared" si="28"/>
        <v>0</v>
      </c>
      <c r="AZ31" s="942">
        <f t="shared" si="29"/>
        <v>0</v>
      </c>
      <c r="BA31" s="942">
        <f t="shared" si="30"/>
        <v>0</v>
      </c>
      <c r="BB31" s="942">
        <f t="shared" si="31"/>
        <v>0</v>
      </c>
      <c r="BC31" s="942"/>
      <c r="BD31" s="942"/>
      <c r="BE31" s="942"/>
      <c r="BF31" s="942"/>
      <c r="BG31" s="942"/>
      <c r="BH31" s="942"/>
      <c r="BI31" s="942"/>
      <c r="BJ31" s="942"/>
      <c r="BK31" s="942"/>
      <c r="BL31" s="942"/>
      <c r="BM31" s="942"/>
      <c r="BN31" s="942"/>
      <c r="BO31" s="942"/>
      <c r="BP31" s="942"/>
      <c r="BQ31" s="942"/>
      <c r="BR31" s="942"/>
      <c r="BS31" s="942"/>
      <c r="BT31" s="942"/>
      <c r="BU31" s="942"/>
      <c r="BV31" s="942"/>
    </row>
    <row r="32" spans="1:74" ht="12.75" hidden="1" customHeight="1" x14ac:dyDescent="0.15">
      <c r="A32" s="18"/>
      <c r="B32" s="342"/>
      <c r="C32" s="2414"/>
      <c r="D32" s="2415"/>
      <c r="E32" s="2416"/>
      <c r="F32" s="112"/>
      <c r="G32" s="323">
        <v>0</v>
      </c>
      <c r="H32" s="114">
        <v>0</v>
      </c>
      <c r="I32" s="115">
        <v>0</v>
      </c>
      <c r="J32" s="115">
        <v>0</v>
      </c>
      <c r="K32" s="115">
        <v>0</v>
      </c>
      <c r="L32" s="115">
        <f t="shared" ref="L32:S32" si="53">+K32</f>
        <v>0</v>
      </c>
      <c r="M32" s="115">
        <f t="shared" si="53"/>
        <v>0</v>
      </c>
      <c r="N32" s="115">
        <f t="shared" si="53"/>
        <v>0</v>
      </c>
      <c r="O32" s="115">
        <f t="shared" si="53"/>
        <v>0</v>
      </c>
      <c r="P32" s="115">
        <f t="shared" si="53"/>
        <v>0</v>
      </c>
      <c r="Q32" s="115">
        <f t="shared" si="53"/>
        <v>0</v>
      </c>
      <c r="R32" s="115">
        <f t="shared" si="53"/>
        <v>0</v>
      </c>
      <c r="S32" s="116">
        <f t="shared" si="53"/>
        <v>0</v>
      </c>
      <c r="T32" s="343"/>
      <c r="U32" s="18"/>
      <c r="V32" s="942"/>
      <c r="W32" s="942"/>
      <c r="X32" s="942">
        <f t="shared" si="18"/>
        <v>0</v>
      </c>
      <c r="Y32" s="942">
        <f t="shared" si="33"/>
        <v>0</v>
      </c>
      <c r="Z32" s="942">
        <f t="shared" si="34"/>
        <v>0</v>
      </c>
      <c r="AA32" s="942">
        <f t="shared" si="40"/>
        <v>0</v>
      </c>
      <c r="AB32" s="942">
        <f t="shared" si="41"/>
        <v>0</v>
      </c>
      <c r="AC32" s="942">
        <f t="shared" si="42"/>
        <v>0</v>
      </c>
      <c r="AD32" s="942">
        <f t="shared" si="43"/>
        <v>0</v>
      </c>
      <c r="AE32" s="942">
        <f t="shared" si="44"/>
        <v>0</v>
      </c>
      <c r="AF32" s="942">
        <f t="shared" si="45"/>
        <v>0</v>
      </c>
      <c r="AG32" s="942">
        <f t="shared" si="46"/>
        <v>0</v>
      </c>
      <c r="AH32" s="942">
        <f t="shared" si="47"/>
        <v>0</v>
      </c>
      <c r="AI32" s="942">
        <f t="shared" si="48"/>
        <v>0</v>
      </c>
      <c r="AJ32" s="942">
        <f t="shared" si="49"/>
        <v>0</v>
      </c>
      <c r="AK32" s="942">
        <f t="shared" si="50"/>
        <v>0</v>
      </c>
      <c r="AL32" s="942"/>
      <c r="AM32" s="942"/>
      <c r="AN32" s="942"/>
      <c r="AO32" s="942"/>
      <c r="AP32" s="942">
        <f t="shared" si="37"/>
        <v>0</v>
      </c>
      <c r="AQ32" s="942">
        <f t="shared" si="38"/>
        <v>0</v>
      </c>
      <c r="AR32" s="942">
        <f t="shared" si="21"/>
        <v>0</v>
      </c>
      <c r="AS32" s="942">
        <f t="shared" si="22"/>
        <v>0</v>
      </c>
      <c r="AT32" s="942">
        <f t="shared" si="23"/>
        <v>0</v>
      </c>
      <c r="AU32" s="942">
        <f t="shared" si="24"/>
        <v>0</v>
      </c>
      <c r="AV32" s="942">
        <f t="shared" si="25"/>
        <v>0</v>
      </c>
      <c r="AW32" s="942">
        <f t="shared" si="26"/>
        <v>0</v>
      </c>
      <c r="AX32" s="942">
        <f t="shared" si="27"/>
        <v>0</v>
      </c>
      <c r="AY32" s="942">
        <f t="shared" si="28"/>
        <v>0</v>
      </c>
      <c r="AZ32" s="942">
        <f t="shared" si="29"/>
        <v>0</v>
      </c>
      <c r="BA32" s="942">
        <f t="shared" si="30"/>
        <v>0</v>
      </c>
      <c r="BB32" s="942">
        <f t="shared" si="31"/>
        <v>0</v>
      </c>
      <c r="BC32" s="942"/>
      <c r="BD32" s="942"/>
      <c r="BE32" s="942"/>
      <c r="BF32" s="942"/>
      <c r="BG32" s="942"/>
      <c r="BH32" s="942"/>
      <c r="BI32" s="942"/>
      <c r="BJ32" s="942"/>
      <c r="BK32" s="942"/>
      <c r="BL32" s="942"/>
      <c r="BM32" s="942"/>
      <c r="BN32" s="942"/>
      <c r="BO32" s="942"/>
      <c r="BP32" s="942"/>
      <c r="BQ32" s="942"/>
      <c r="BR32" s="942"/>
      <c r="BS32" s="942"/>
      <c r="BT32" s="942"/>
      <c r="BU32" s="942"/>
      <c r="BV32" s="942"/>
    </row>
    <row r="33" spans="1:74" ht="12.75" hidden="1" customHeight="1" x14ac:dyDescent="0.15">
      <c r="A33" s="18"/>
      <c r="B33" s="342"/>
      <c r="C33" s="2414"/>
      <c r="D33" s="2415"/>
      <c r="E33" s="2416"/>
      <c r="F33" s="112"/>
      <c r="G33" s="323">
        <v>0</v>
      </c>
      <c r="H33" s="114">
        <v>0</v>
      </c>
      <c r="I33" s="115">
        <v>0</v>
      </c>
      <c r="J33" s="115">
        <v>0</v>
      </c>
      <c r="K33" s="115">
        <v>0</v>
      </c>
      <c r="L33" s="115">
        <f t="shared" ref="L33:S33" si="54">+K33</f>
        <v>0</v>
      </c>
      <c r="M33" s="115">
        <f t="shared" si="54"/>
        <v>0</v>
      </c>
      <c r="N33" s="115">
        <f t="shared" si="54"/>
        <v>0</v>
      </c>
      <c r="O33" s="115">
        <f t="shared" si="54"/>
        <v>0</v>
      </c>
      <c r="P33" s="115">
        <f t="shared" si="54"/>
        <v>0</v>
      </c>
      <c r="Q33" s="115">
        <f t="shared" si="54"/>
        <v>0</v>
      </c>
      <c r="R33" s="115">
        <f t="shared" si="54"/>
        <v>0</v>
      </c>
      <c r="S33" s="116">
        <f t="shared" si="54"/>
        <v>0</v>
      </c>
      <c r="T33" s="343"/>
      <c r="U33" s="18"/>
      <c r="V33" s="942"/>
      <c r="W33" s="942"/>
      <c r="X33" s="942">
        <f t="shared" si="18"/>
        <v>0</v>
      </c>
      <c r="Y33" s="942">
        <f t="shared" si="33"/>
        <v>0</v>
      </c>
      <c r="Z33" s="942">
        <f t="shared" si="34"/>
        <v>0</v>
      </c>
      <c r="AA33" s="942">
        <f t="shared" si="40"/>
        <v>0</v>
      </c>
      <c r="AB33" s="942">
        <f t="shared" si="41"/>
        <v>0</v>
      </c>
      <c r="AC33" s="942">
        <f t="shared" si="42"/>
        <v>0</v>
      </c>
      <c r="AD33" s="942">
        <f t="shared" si="43"/>
        <v>0</v>
      </c>
      <c r="AE33" s="942">
        <f t="shared" si="44"/>
        <v>0</v>
      </c>
      <c r="AF33" s="942">
        <f t="shared" si="45"/>
        <v>0</v>
      </c>
      <c r="AG33" s="942">
        <f t="shared" si="46"/>
        <v>0</v>
      </c>
      <c r="AH33" s="942">
        <f t="shared" si="47"/>
        <v>0</v>
      </c>
      <c r="AI33" s="942">
        <f t="shared" si="48"/>
        <v>0</v>
      </c>
      <c r="AJ33" s="942">
        <f t="shared" si="49"/>
        <v>0</v>
      </c>
      <c r="AK33" s="942">
        <f t="shared" si="50"/>
        <v>0</v>
      </c>
      <c r="AL33" s="942"/>
      <c r="AM33" s="942"/>
      <c r="AN33" s="942"/>
      <c r="AO33" s="942"/>
      <c r="AP33" s="942">
        <f t="shared" si="37"/>
        <v>0</v>
      </c>
      <c r="AQ33" s="942">
        <f t="shared" si="38"/>
        <v>0</v>
      </c>
      <c r="AR33" s="942">
        <f t="shared" si="21"/>
        <v>0</v>
      </c>
      <c r="AS33" s="942">
        <f t="shared" si="22"/>
        <v>0</v>
      </c>
      <c r="AT33" s="942">
        <f t="shared" si="23"/>
        <v>0</v>
      </c>
      <c r="AU33" s="942">
        <f t="shared" si="24"/>
        <v>0</v>
      </c>
      <c r="AV33" s="942">
        <f t="shared" si="25"/>
        <v>0</v>
      </c>
      <c r="AW33" s="942">
        <f t="shared" si="26"/>
        <v>0</v>
      </c>
      <c r="AX33" s="942">
        <f t="shared" si="27"/>
        <v>0</v>
      </c>
      <c r="AY33" s="942">
        <f t="shared" si="28"/>
        <v>0</v>
      </c>
      <c r="AZ33" s="942">
        <f t="shared" si="29"/>
        <v>0</v>
      </c>
      <c r="BA33" s="942">
        <f t="shared" si="30"/>
        <v>0</v>
      </c>
      <c r="BB33" s="942">
        <f t="shared" si="31"/>
        <v>0</v>
      </c>
      <c r="BC33" s="942"/>
      <c r="BD33" s="942"/>
      <c r="BE33" s="942"/>
      <c r="BF33" s="942"/>
      <c r="BG33" s="942"/>
      <c r="BH33" s="942"/>
      <c r="BI33" s="942"/>
      <c r="BJ33" s="942"/>
      <c r="BK33" s="942"/>
      <c r="BL33" s="942"/>
      <c r="BM33" s="942"/>
      <c r="BN33" s="942"/>
      <c r="BO33" s="942"/>
      <c r="BP33" s="942"/>
      <c r="BQ33" s="942"/>
      <c r="BR33" s="942"/>
      <c r="BS33" s="942"/>
      <c r="BT33" s="942"/>
      <c r="BU33" s="942"/>
      <c r="BV33" s="942"/>
    </row>
    <row r="34" spans="1:74" ht="12.75" hidden="1" customHeight="1" x14ac:dyDescent="0.15">
      <c r="A34" s="18"/>
      <c r="B34" s="342"/>
      <c r="C34" s="2414"/>
      <c r="D34" s="2415"/>
      <c r="E34" s="2416"/>
      <c r="F34" s="112"/>
      <c r="G34" s="323">
        <v>0</v>
      </c>
      <c r="H34" s="114">
        <v>0</v>
      </c>
      <c r="I34" s="115">
        <v>0</v>
      </c>
      <c r="J34" s="115">
        <v>0</v>
      </c>
      <c r="K34" s="115">
        <v>0</v>
      </c>
      <c r="L34" s="115">
        <f t="shared" ref="L34:S34" si="55">+K34</f>
        <v>0</v>
      </c>
      <c r="M34" s="115">
        <f t="shared" si="55"/>
        <v>0</v>
      </c>
      <c r="N34" s="115">
        <f t="shared" si="55"/>
        <v>0</v>
      </c>
      <c r="O34" s="115">
        <f t="shared" si="55"/>
        <v>0</v>
      </c>
      <c r="P34" s="115">
        <f t="shared" si="55"/>
        <v>0</v>
      </c>
      <c r="Q34" s="115">
        <f t="shared" si="55"/>
        <v>0</v>
      </c>
      <c r="R34" s="115">
        <f t="shared" si="55"/>
        <v>0</v>
      </c>
      <c r="S34" s="116">
        <f t="shared" si="55"/>
        <v>0</v>
      </c>
      <c r="T34" s="343"/>
      <c r="U34" s="18"/>
      <c r="V34" s="942"/>
      <c r="W34" s="942"/>
      <c r="X34" s="942">
        <f t="shared" si="18"/>
        <v>0</v>
      </c>
      <c r="Y34" s="942">
        <f t="shared" si="33"/>
        <v>0</v>
      </c>
      <c r="Z34" s="942">
        <f t="shared" si="34"/>
        <v>0</v>
      </c>
      <c r="AA34" s="942">
        <f t="shared" si="40"/>
        <v>0</v>
      </c>
      <c r="AB34" s="942">
        <f t="shared" si="41"/>
        <v>0</v>
      </c>
      <c r="AC34" s="942">
        <f t="shared" si="42"/>
        <v>0</v>
      </c>
      <c r="AD34" s="942">
        <f t="shared" si="43"/>
        <v>0</v>
      </c>
      <c r="AE34" s="942">
        <f t="shared" si="44"/>
        <v>0</v>
      </c>
      <c r="AF34" s="942">
        <f t="shared" si="45"/>
        <v>0</v>
      </c>
      <c r="AG34" s="942">
        <f t="shared" si="46"/>
        <v>0</v>
      </c>
      <c r="AH34" s="942">
        <f t="shared" si="47"/>
        <v>0</v>
      </c>
      <c r="AI34" s="942">
        <f t="shared" si="48"/>
        <v>0</v>
      </c>
      <c r="AJ34" s="942">
        <f t="shared" si="49"/>
        <v>0</v>
      </c>
      <c r="AK34" s="942">
        <f t="shared" si="50"/>
        <v>0</v>
      </c>
      <c r="AL34" s="942"/>
      <c r="AM34" s="942"/>
      <c r="AN34" s="942"/>
      <c r="AO34" s="942"/>
      <c r="AP34" s="942">
        <f t="shared" si="37"/>
        <v>0</v>
      </c>
      <c r="AQ34" s="942">
        <f t="shared" si="38"/>
        <v>0</v>
      </c>
      <c r="AR34" s="942">
        <f t="shared" si="21"/>
        <v>0</v>
      </c>
      <c r="AS34" s="942">
        <f t="shared" si="22"/>
        <v>0</v>
      </c>
      <c r="AT34" s="942">
        <f t="shared" si="23"/>
        <v>0</v>
      </c>
      <c r="AU34" s="942">
        <f t="shared" si="24"/>
        <v>0</v>
      </c>
      <c r="AV34" s="942">
        <f t="shared" si="25"/>
        <v>0</v>
      </c>
      <c r="AW34" s="942">
        <f t="shared" si="26"/>
        <v>0</v>
      </c>
      <c r="AX34" s="942">
        <f t="shared" si="27"/>
        <v>0</v>
      </c>
      <c r="AY34" s="942">
        <f t="shared" si="28"/>
        <v>0</v>
      </c>
      <c r="AZ34" s="942">
        <f t="shared" si="29"/>
        <v>0</v>
      </c>
      <c r="BA34" s="942">
        <f t="shared" si="30"/>
        <v>0</v>
      </c>
      <c r="BB34" s="942">
        <f t="shared" si="31"/>
        <v>0</v>
      </c>
      <c r="BC34" s="942"/>
      <c r="BD34" s="942"/>
      <c r="BE34" s="942"/>
      <c r="BF34" s="942"/>
      <c r="BG34" s="942"/>
      <c r="BH34" s="942"/>
      <c r="BI34" s="942"/>
      <c r="BJ34" s="942"/>
      <c r="BK34" s="942"/>
      <c r="BL34" s="942"/>
      <c r="BM34" s="942"/>
      <c r="BN34" s="942"/>
      <c r="BO34" s="942"/>
      <c r="BP34" s="942"/>
      <c r="BQ34" s="942"/>
      <c r="BR34" s="942"/>
      <c r="BS34" s="942"/>
      <c r="BT34" s="942"/>
      <c r="BU34" s="942"/>
      <c r="BV34" s="942"/>
    </row>
    <row r="35" spans="1:74" ht="12.75" hidden="1" customHeight="1" x14ac:dyDescent="0.15">
      <c r="A35" s="18"/>
      <c r="B35" s="342"/>
      <c r="C35" s="2414"/>
      <c r="D35" s="2415"/>
      <c r="E35" s="2416"/>
      <c r="F35" s="112"/>
      <c r="G35" s="323">
        <v>0</v>
      </c>
      <c r="H35" s="114">
        <v>0</v>
      </c>
      <c r="I35" s="115">
        <v>0</v>
      </c>
      <c r="J35" s="115">
        <v>0</v>
      </c>
      <c r="K35" s="115">
        <v>0</v>
      </c>
      <c r="L35" s="115">
        <f t="shared" ref="L35:S35" si="56">+K35</f>
        <v>0</v>
      </c>
      <c r="M35" s="115">
        <f t="shared" si="56"/>
        <v>0</v>
      </c>
      <c r="N35" s="115">
        <f t="shared" si="56"/>
        <v>0</v>
      </c>
      <c r="O35" s="115">
        <f t="shared" si="56"/>
        <v>0</v>
      </c>
      <c r="P35" s="115">
        <f t="shared" si="56"/>
        <v>0</v>
      </c>
      <c r="Q35" s="115">
        <f t="shared" si="56"/>
        <v>0</v>
      </c>
      <c r="R35" s="115">
        <f t="shared" si="56"/>
        <v>0</v>
      </c>
      <c r="S35" s="116">
        <f t="shared" si="56"/>
        <v>0</v>
      </c>
      <c r="T35" s="343"/>
      <c r="U35" s="18"/>
      <c r="V35" s="942"/>
      <c r="W35" s="942"/>
      <c r="X35" s="942">
        <f t="shared" si="18"/>
        <v>0</v>
      </c>
      <c r="Y35" s="942">
        <f t="shared" si="33"/>
        <v>0</v>
      </c>
      <c r="Z35" s="942">
        <f t="shared" si="34"/>
        <v>0</v>
      </c>
      <c r="AA35" s="942">
        <f t="shared" si="40"/>
        <v>0</v>
      </c>
      <c r="AB35" s="942">
        <f t="shared" si="41"/>
        <v>0</v>
      </c>
      <c r="AC35" s="942">
        <f t="shared" si="42"/>
        <v>0</v>
      </c>
      <c r="AD35" s="942">
        <f t="shared" si="43"/>
        <v>0</v>
      </c>
      <c r="AE35" s="942">
        <f t="shared" si="44"/>
        <v>0</v>
      </c>
      <c r="AF35" s="942">
        <f t="shared" si="45"/>
        <v>0</v>
      </c>
      <c r="AG35" s="942">
        <f t="shared" si="46"/>
        <v>0</v>
      </c>
      <c r="AH35" s="942">
        <f t="shared" si="47"/>
        <v>0</v>
      </c>
      <c r="AI35" s="942">
        <f t="shared" si="48"/>
        <v>0</v>
      </c>
      <c r="AJ35" s="942">
        <f t="shared" si="49"/>
        <v>0</v>
      </c>
      <c r="AK35" s="942">
        <f t="shared" si="50"/>
        <v>0</v>
      </c>
      <c r="AL35" s="942"/>
      <c r="AM35" s="942"/>
      <c r="AN35" s="942"/>
      <c r="AO35" s="942"/>
      <c r="AP35" s="942">
        <f t="shared" si="37"/>
        <v>0</v>
      </c>
      <c r="AQ35" s="942">
        <f t="shared" si="38"/>
        <v>0</v>
      </c>
      <c r="AR35" s="942">
        <f t="shared" si="21"/>
        <v>0</v>
      </c>
      <c r="AS35" s="942">
        <f t="shared" si="22"/>
        <v>0</v>
      </c>
      <c r="AT35" s="942">
        <f t="shared" si="23"/>
        <v>0</v>
      </c>
      <c r="AU35" s="942">
        <f t="shared" si="24"/>
        <v>0</v>
      </c>
      <c r="AV35" s="942">
        <f t="shared" si="25"/>
        <v>0</v>
      </c>
      <c r="AW35" s="942">
        <f t="shared" si="26"/>
        <v>0</v>
      </c>
      <c r="AX35" s="942">
        <f t="shared" si="27"/>
        <v>0</v>
      </c>
      <c r="AY35" s="942">
        <f t="shared" si="28"/>
        <v>0</v>
      </c>
      <c r="AZ35" s="942">
        <f t="shared" si="29"/>
        <v>0</v>
      </c>
      <c r="BA35" s="942">
        <f t="shared" si="30"/>
        <v>0</v>
      </c>
      <c r="BB35" s="942">
        <f t="shared" si="31"/>
        <v>0</v>
      </c>
      <c r="BC35" s="942"/>
      <c r="BD35" s="942"/>
      <c r="BE35" s="942"/>
      <c r="BF35" s="942"/>
      <c r="BG35" s="942"/>
      <c r="BH35" s="942"/>
      <c r="BI35" s="942"/>
      <c r="BJ35" s="942"/>
      <c r="BK35" s="942"/>
      <c r="BL35" s="942"/>
      <c r="BM35" s="942"/>
      <c r="BN35" s="942"/>
      <c r="BO35" s="942"/>
      <c r="BP35" s="942"/>
      <c r="BQ35" s="942"/>
      <c r="BR35" s="942"/>
      <c r="BS35" s="942"/>
      <c r="BT35" s="942"/>
      <c r="BU35" s="942"/>
      <c r="BV35" s="942"/>
    </row>
    <row r="36" spans="1:74" ht="12.75" hidden="1" customHeight="1" x14ac:dyDescent="0.15">
      <c r="A36" s="18"/>
      <c r="B36" s="342"/>
      <c r="C36" s="2414"/>
      <c r="D36" s="2415"/>
      <c r="E36" s="2416"/>
      <c r="F36" s="112"/>
      <c r="G36" s="323">
        <v>0</v>
      </c>
      <c r="H36" s="114">
        <v>0</v>
      </c>
      <c r="I36" s="115">
        <v>0</v>
      </c>
      <c r="J36" s="115">
        <v>0</v>
      </c>
      <c r="K36" s="115">
        <v>0</v>
      </c>
      <c r="L36" s="115">
        <f t="shared" ref="L36:S36" si="57">+K36</f>
        <v>0</v>
      </c>
      <c r="M36" s="115">
        <f t="shared" si="57"/>
        <v>0</v>
      </c>
      <c r="N36" s="115">
        <f t="shared" si="57"/>
        <v>0</v>
      </c>
      <c r="O36" s="115">
        <f t="shared" si="57"/>
        <v>0</v>
      </c>
      <c r="P36" s="115">
        <f t="shared" si="57"/>
        <v>0</v>
      </c>
      <c r="Q36" s="115">
        <f t="shared" si="57"/>
        <v>0</v>
      </c>
      <c r="R36" s="115">
        <f t="shared" si="57"/>
        <v>0</v>
      </c>
      <c r="S36" s="116">
        <f t="shared" si="57"/>
        <v>0</v>
      </c>
      <c r="T36" s="343"/>
      <c r="U36" s="18"/>
      <c r="V36" s="942"/>
      <c r="W36" s="942"/>
      <c r="X36" s="942">
        <f t="shared" si="18"/>
        <v>0</v>
      </c>
      <c r="Y36" s="942">
        <f t="shared" si="33"/>
        <v>0</v>
      </c>
      <c r="Z36" s="942">
        <f t="shared" si="34"/>
        <v>0</v>
      </c>
      <c r="AA36" s="942">
        <f t="shared" si="40"/>
        <v>0</v>
      </c>
      <c r="AB36" s="942">
        <f t="shared" si="41"/>
        <v>0</v>
      </c>
      <c r="AC36" s="942">
        <f t="shared" si="42"/>
        <v>0</v>
      </c>
      <c r="AD36" s="942">
        <f t="shared" si="43"/>
        <v>0</v>
      </c>
      <c r="AE36" s="942">
        <f t="shared" si="44"/>
        <v>0</v>
      </c>
      <c r="AF36" s="942">
        <f t="shared" si="45"/>
        <v>0</v>
      </c>
      <c r="AG36" s="942">
        <f t="shared" si="46"/>
        <v>0</v>
      </c>
      <c r="AH36" s="942">
        <f t="shared" si="47"/>
        <v>0</v>
      </c>
      <c r="AI36" s="942">
        <f t="shared" si="48"/>
        <v>0</v>
      </c>
      <c r="AJ36" s="942">
        <f t="shared" si="49"/>
        <v>0</v>
      </c>
      <c r="AK36" s="942">
        <f t="shared" si="50"/>
        <v>0</v>
      </c>
      <c r="AL36" s="942"/>
      <c r="AM36" s="942"/>
      <c r="AN36" s="942"/>
      <c r="AO36" s="942"/>
      <c r="AP36" s="942">
        <f t="shared" si="37"/>
        <v>0</v>
      </c>
      <c r="AQ36" s="942">
        <f t="shared" si="38"/>
        <v>0</v>
      </c>
      <c r="AR36" s="942">
        <f t="shared" si="21"/>
        <v>0</v>
      </c>
      <c r="AS36" s="942">
        <f t="shared" si="22"/>
        <v>0</v>
      </c>
      <c r="AT36" s="942">
        <f t="shared" si="23"/>
        <v>0</v>
      </c>
      <c r="AU36" s="942">
        <f t="shared" si="24"/>
        <v>0</v>
      </c>
      <c r="AV36" s="942">
        <f t="shared" si="25"/>
        <v>0</v>
      </c>
      <c r="AW36" s="942">
        <f t="shared" si="26"/>
        <v>0</v>
      </c>
      <c r="AX36" s="942">
        <f t="shared" si="27"/>
        <v>0</v>
      </c>
      <c r="AY36" s="942">
        <f t="shared" si="28"/>
        <v>0</v>
      </c>
      <c r="AZ36" s="942">
        <f t="shared" si="29"/>
        <v>0</v>
      </c>
      <c r="BA36" s="942">
        <f t="shared" si="30"/>
        <v>0</v>
      </c>
      <c r="BB36" s="942">
        <f t="shared" si="31"/>
        <v>0</v>
      </c>
      <c r="BC36" s="942"/>
      <c r="BD36" s="942"/>
      <c r="BE36" s="942"/>
      <c r="BF36" s="942"/>
      <c r="BG36" s="942"/>
      <c r="BH36" s="942"/>
      <c r="BI36" s="942"/>
      <c r="BJ36" s="942"/>
      <c r="BK36" s="942"/>
      <c r="BL36" s="942"/>
      <c r="BM36" s="942"/>
      <c r="BN36" s="942"/>
      <c r="BO36" s="942"/>
      <c r="BP36" s="942"/>
      <c r="BQ36" s="942"/>
      <c r="BR36" s="942"/>
      <c r="BS36" s="942"/>
      <c r="BT36" s="942"/>
      <c r="BU36" s="942"/>
      <c r="BV36" s="942"/>
    </row>
    <row r="37" spans="1:74" ht="12.75" hidden="1" customHeight="1" x14ac:dyDescent="0.15">
      <c r="A37" s="18"/>
      <c r="B37" s="342"/>
      <c r="C37" s="2414"/>
      <c r="D37" s="2415"/>
      <c r="E37" s="2416"/>
      <c r="F37" s="112"/>
      <c r="G37" s="323">
        <v>0</v>
      </c>
      <c r="H37" s="114">
        <v>0</v>
      </c>
      <c r="I37" s="115">
        <v>0</v>
      </c>
      <c r="J37" s="115">
        <v>0</v>
      </c>
      <c r="K37" s="115">
        <v>0</v>
      </c>
      <c r="L37" s="115">
        <f t="shared" ref="L37:S37" si="58">+K37</f>
        <v>0</v>
      </c>
      <c r="M37" s="115">
        <f t="shared" si="58"/>
        <v>0</v>
      </c>
      <c r="N37" s="115">
        <f t="shared" si="58"/>
        <v>0</v>
      </c>
      <c r="O37" s="115">
        <f t="shared" si="58"/>
        <v>0</v>
      </c>
      <c r="P37" s="115">
        <f t="shared" si="58"/>
        <v>0</v>
      </c>
      <c r="Q37" s="115">
        <f t="shared" si="58"/>
        <v>0</v>
      </c>
      <c r="R37" s="115">
        <f t="shared" si="58"/>
        <v>0</v>
      </c>
      <c r="S37" s="116">
        <f t="shared" si="58"/>
        <v>0</v>
      </c>
      <c r="T37" s="343"/>
      <c r="U37" s="18"/>
      <c r="V37" s="942"/>
      <c r="W37" s="942"/>
      <c r="X37" s="942">
        <f t="shared" si="18"/>
        <v>0</v>
      </c>
      <c r="Y37" s="942">
        <f t="shared" si="33"/>
        <v>0</v>
      </c>
      <c r="Z37" s="942">
        <f t="shared" si="34"/>
        <v>0</v>
      </c>
      <c r="AA37" s="942">
        <f t="shared" si="40"/>
        <v>0</v>
      </c>
      <c r="AB37" s="942">
        <f t="shared" si="41"/>
        <v>0</v>
      </c>
      <c r="AC37" s="942">
        <f t="shared" si="42"/>
        <v>0</v>
      </c>
      <c r="AD37" s="942">
        <f t="shared" si="43"/>
        <v>0</v>
      </c>
      <c r="AE37" s="942">
        <f t="shared" si="44"/>
        <v>0</v>
      </c>
      <c r="AF37" s="942">
        <f t="shared" si="45"/>
        <v>0</v>
      </c>
      <c r="AG37" s="942">
        <f t="shared" si="46"/>
        <v>0</v>
      </c>
      <c r="AH37" s="942">
        <f t="shared" si="47"/>
        <v>0</v>
      </c>
      <c r="AI37" s="942">
        <f t="shared" si="48"/>
        <v>0</v>
      </c>
      <c r="AJ37" s="942">
        <f t="shared" si="49"/>
        <v>0</v>
      </c>
      <c r="AK37" s="942">
        <f t="shared" si="50"/>
        <v>0</v>
      </c>
      <c r="AL37" s="942"/>
      <c r="AM37" s="942"/>
      <c r="AN37" s="942"/>
      <c r="AO37" s="942"/>
      <c r="AP37" s="942">
        <f t="shared" si="37"/>
        <v>0</v>
      </c>
      <c r="AQ37" s="942">
        <f t="shared" si="38"/>
        <v>0</v>
      </c>
      <c r="AR37" s="942">
        <f t="shared" si="21"/>
        <v>0</v>
      </c>
      <c r="AS37" s="942">
        <f t="shared" si="22"/>
        <v>0</v>
      </c>
      <c r="AT37" s="942">
        <f t="shared" si="23"/>
        <v>0</v>
      </c>
      <c r="AU37" s="942">
        <f t="shared" si="24"/>
        <v>0</v>
      </c>
      <c r="AV37" s="942">
        <f t="shared" si="25"/>
        <v>0</v>
      </c>
      <c r="AW37" s="942">
        <f t="shared" si="26"/>
        <v>0</v>
      </c>
      <c r="AX37" s="942">
        <f t="shared" si="27"/>
        <v>0</v>
      </c>
      <c r="AY37" s="942">
        <f t="shared" si="28"/>
        <v>0</v>
      </c>
      <c r="AZ37" s="942">
        <f t="shared" si="29"/>
        <v>0</v>
      </c>
      <c r="BA37" s="942">
        <f t="shared" si="30"/>
        <v>0</v>
      </c>
      <c r="BB37" s="942">
        <f t="shared" si="31"/>
        <v>0</v>
      </c>
      <c r="BC37" s="942"/>
      <c r="BD37" s="942"/>
      <c r="BE37" s="942"/>
      <c r="BF37" s="942"/>
      <c r="BG37" s="942"/>
      <c r="BH37" s="942"/>
      <c r="BI37" s="942"/>
      <c r="BJ37" s="942"/>
      <c r="BK37" s="942"/>
      <c r="BL37" s="942"/>
      <c r="BM37" s="942"/>
      <c r="BN37" s="942"/>
      <c r="BO37" s="942"/>
      <c r="BP37" s="942"/>
      <c r="BQ37" s="942"/>
      <c r="BR37" s="942"/>
      <c r="BS37" s="942"/>
      <c r="BT37" s="942"/>
      <c r="BU37" s="942"/>
      <c r="BV37" s="942"/>
    </row>
    <row r="38" spans="1:74" ht="12.75" hidden="1" customHeight="1" x14ac:dyDescent="0.15">
      <c r="A38" s="18"/>
      <c r="B38" s="342"/>
      <c r="C38" s="2414"/>
      <c r="D38" s="2415"/>
      <c r="E38" s="2416"/>
      <c r="F38" s="112"/>
      <c r="G38" s="323">
        <v>0</v>
      </c>
      <c r="H38" s="114">
        <v>0</v>
      </c>
      <c r="I38" s="115">
        <v>0</v>
      </c>
      <c r="J38" s="115">
        <v>0</v>
      </c>
      <c r="K38" s="115">
        <v>0</v>
      </c>
      <c r="L38" s="115">
        <f t="shared" ref="L38:S38" si="59">+K38</f>
        <v>0</v>
      </c>
      <c r="M38" s="115">
        <f t="shared" si="59"/>
        <v>0</v>
      </c>
      <c r="N38" s="115">
        <f t="shared" si="59"/>
        <v>0</v>
      </c>
      <c r="O38" s="115">
        <f t="shared" si="59"/>
        <v>0</v>
      </c>
      <c r="P38" s="115">
        <f t="shared" si="59"/>
        <v>0</v>
      </c>
      <c r="Q38" s="115">
        <f t="shared" si="59"/>
        <v>0</v>
      </c>
      <c r="R38" s="115">
        <f t="shared" si="59"/>
        <v>0</v>
      </c>
      <c r="S38" s="116">
        <f t="shared" si="59"/>
        <v>0</v>
      </c>
      <c r="T38" s="343"/>
      <c r="U38" s="18"/>
      <c r="V38" s="942"/>
      <c r="W38" s="942"/>
      <c r="X38" s="942">
        <f t="shared" si="18"/>
        <v>0</v>
      </c>
      <c r="Y38" s="942">
        <f t="shared" si="33"/>
        <v>0</v>
      </c>
      <c r="Z38" s="942">
        <f t="shared" si="34"/>
        <v>0</v>
      </c>
      <c r="AA38" s="942">
        <f t="shared" si="40"/>
        <v>0</v>
      </c>
      <c r="AB38" s="942">
        <f t="shared" si="41"/>
        <v>0</v>
      </c>
      <c r="AC38" s="942">
        <f t="shared" si="42"/>
        <v>0</v>
      </c>
      <c r="AD38" s="942">
        <f t="shared" si="43"/>
        <v>0</v>
      </c>
      <c r="AE38" s="942">
        <f t="shared" si="44"/>
        <v>0</v>
      </c>
      <c r="AF38" s="942">
        <f t="shared" si="45"/>
        <v>0</v>
      </c>
      <c r="AG38" s="942">
        <f t="shared" si="46"/>
        <v>0</v>
      </c>
      <c r="AH38" s="942">
        <f t="shared" si="47"/>
        <v>0</v>
      </c>
      <c r="AI38" s="942">
        <f t="shared" si="48"/>
        <v>0</v>
      </c>
      <c r="AJ38" s="942">
        <f t="shared" si="49"/>
        <v>0</v>
      </c>
      <c r="AK38" s="942">
        <f t="shared" si="50"/>
        <v>0</v>
      </c>
      <c r="AL38" s="942"/>
      <c r="AM38" s="942"/>
      <c r="AN38" s="942"/>
      <c r="AO38" s="942"/>
      <c r="AP38" s="942">
        <f t="shared" si="37"/>
        <v>0</v>
      </c>
      <c r="AQ38" s="942">
        <f t="shared" si="38"/>
        <v>0</v>
      </c>
      <c r="AR38" s="942">
        <f t="shared" si="21"/>
        <v>0</v>
      </c>
      <c r="AS38" s="942">
        <f t="shared" si="22"/>
        <v>0</v>
      </c>
      <c r="AT38" s="942">
        <f t="shared" si="23"/>
        <v>0</v>
      </c>
      <c r="AU38" s="942">
        <f t="shared" si="24"/>
        <v>0</v>
      </c>
      <c r="AV38" s="942">
        <f t="shared" si="25"/>
        <v>0</v>
      </c>
      <c r="AW38" s="942">
        <f t="shared" si="26"/>
        <v>0</v>
      </c>
      <c r="AX38" s="942">
        <f t="shared" si="27"/>
        <v>0</v>
      </c>
      <c r="AY38" s="942">
        <f t="shared" si="28"/>
        <v>0</v>
      </c>
      <c r="AZ38" s="942">
        <f t="shared" si="29"/>
        <v>0</v>
      </c>
      <c r="BA38" s="942">
        <f t="shared" si="30"/>
        <v>0</v>
      </c>
      <c r="BB38" s="942">
        <f t="shared" si="31"/>
        <v>0</v>
      </c>
      <c r="BC38" s="942"/>
      <c r="BD38" s="942"/>
      <c r="BE38" s="942"/>
      <c r="BF38" s="942"/>
      <c r="BG38" s="942"/>
      <c r="BH38" s="942"/>
      <c r="BI38" s="942"/>
      <c r="BJ38" s="942"/>
      <c r="BK38" s="942"/>
      <c r="BL38" s="942"/>
      <c r="BM38" s="942"/>
      <c r="BN38" s="942"/>
      <c r="BO38" s="942"/>
      <c r="BP38" s="942"/>
      <c r="BQ38" s="942"/>
      <c r="BR38" s="942"/>
      <c r="BS38" s="942"/>
      <c r="BT38" s="942"/>
      <c r="BU38" s="942"/>
      <c r="BV38" s="942"/>
    </row>
    <row r="39" spans="1:74" ht="12.75" hidden="1" customHeight="1" x14ac:dyDescent="0.15">
      <c r="A39" s="18"/>
      <c r="B39" s="342"/>
      <c r="C39" s="2414"/>
      <c r="D39" s="2415"/>
      <c r="E39" s="2416"/>
      <c r="F39" s="112"/>
      <c r="G39" s="323">
        <v>0</v>
      </c>
      <c r="H39" s="114">
        <v>0</v>
      </c>
      <c r="I39" s="115">
        <v>0</v>
      </c>
      <c r="J39" s="115">
        <v>0</v>
      </c>
      <c r="K39" s="115">
        <v>0</v>
      </c>
      <c r="L39" s="115">
        <f t="shared" ref="L39:S39" si="60">+K39</f>
        <v>0</v>
      </c>
      <c r="M39" s="115">
        <f t="shared" si="60"/>
        <v>0</v>
      </c>
      <c r="N39" s="115">
        <f t="shared" si="60"/>
        <v>0</v>
      </c>
      <c r="O39" s="115">
        <f t="shared" si="60"/>
        <v>0</v>
      </c>
      <c r="P39" s="115">
        <f t="shared" si="60"/>
        <v>0</v>
      </c>
      <c r="Q39" s="115">
        <f t="shared" si="60"/>
        <v>0</v>
      </c>
      <c r="R39" s="115">
        <f t="shared" si="60"/>
        <v>0</v>
      </c>
      <c r="S39" s="116">
        <f t="shared" si="60"/>
        <v>0</v>
      </c>
      <c r="T39" s="343"/>
      <c r="U39" s="18"/>
      <c r="V39" s="942"/>
      <c r="W39" s="942"/>
      <c r="X39" s="942">
        <f t="shared" si="18"/>
        <v>0</v>
      </c>
      <c r="Y39" s="942">
        <f t="shared" si="33"/>
        <v>0</v>
      </c>
      <c r="Z39" s="942">
        <f t="shared" si="34"/>
        <v>0</v>
      </c>
      <c r="AA39" s="942">
        <f t="shared" si="40"/>
        <v>0</v>
      </c>
      <c r="AB39" s="942">
        <f t="shared" si="41"/>
        <v>0</v>
      </c>
      <c r="AC39" s="942">
        <f t="shared" si="42"/>
        <v>0</v>
      </c>
      <c r="AD39" s="942">
        <f t="shared" si="43"/>
        <v>0</v>
      </c>
      <c r="AE39" s="942">
        <f t="shared" si="44"/>
        <v>0</v>
      </c>
      <c r="AF39" s="942">
        <f t="shared" si="45"/>
        <v>0</v>
      </c>
      <c r="AG39" s="942">
        <f t="shared" si="46"/>
        <v>0</v>
      </c>
      <c r="AH39" s="942">
        <f t="shared" si="47"/>
        <v>0</v>
      </c>
      <c r="AI39" s="942">
        <f t="shared" si="48"/>
        <v>0</v>
      </c>
      <c r="AJ39" s="942">
        <f t="shared" si="49"/>
        <v>0</v>
      </c>
      <c r="AK39" s="942">
        <f t="shared" si="50"/>
        <v>0</v>
      </c>
      <c r="AL39" s="942"/>
      <c r="AM39" s="942"/>
      <c r="AN39" s="942"/>
      <c r="AO39" s="942"/>
      <c r="AP39" s="942">
        <f t="shared" si="37"/>
        <v>0</v>
      </c>
      <c r="AQ39" s="942">
        <f t="shared" si="38"/>
        <v>0</v>
      </c>
      <c r="AR39" s="942">
        <f t="shared" si="21"/>
        <v>0</v>
      </c>
      <c r="AS39" s="942">
        <f t="shared" si="22"/>
        <v>0</v>
      </c>
      <c r="AT39" s="942">
        <f t="shared" si="23"/>
        <v>0</v>
      </c>
      <c r="AU39" s="942">
        <f t="shared" si="24"/>
        <v>0</v>
      </c>
      <c r="AV39" s="942">
        <f t="shared" si="25"/>
        <v>0</v>
      </c>
      <c r="AW39" s="942">
        <f t="shared" si="26"/>
        <v>0</v>
      </c>
      <c r="AX39" s="942">
        <f t="shared" si="27"/>
        <v>0</v>
      </c>
      <c r="AY39" s="942">
        <f t="shared" si="28"/>
        <v>0</v>
      </c>
      <c r="AZ39" s="942">
        <f t="shared" si="29"/>
        <v>0</v>
      </c>
      <c r="BA39" s="942">
        <f t="shared" si="30"/>
        <v>0</v>
      </c>
      <c r="BB39" s="942">
        <f t="shared" si="31"/>
        <v>0</v>
      </c>
      <c r="BC39" s="942"/>
      <c r="BD39" s="942"/>
      <c r="BE39" s="942"/>
      <c r="BF39" s="942"/>
      <c r="BG39" s="942"/>
      <c r="BH39" s="942"/>
      <c r="BI39" s="942"/>
      <c r="BJ39" s="942"/>
      <c r="BK39" s="942"/>
      <c r="BL39" s="942"/>
      <c r="BM39" s="942"/>
      <c r="BN39" s="942"/>
      <c r="BO39" s="942"/>
      <c r="BP39" s="942"/>
      <c r="BQ39" s="942"/>
      <c r="BR39" s="942"/>
      <c r="BS39" s="942"/>
      <c r="BT39" s="942"/>
      <c r="BU39" s="942"/>
      <c r="BV39" s="942"/>
    </row>
    <row r="40" spans="1:74" ht="12.75" hidden="1" customHeight="1" x14ac:dyDescent="0.15">
      <c r="A40" s="18"/>
      <c r="B40" s="342"/>
      <c r="C40" s="2423"/>
      <c r="D40" s="2424"/>
      <c r="E40" s="2425"/>
      <c r="F40" s="139"/>
      <c r="G40" s="324">
        <v>0</v>
      </c>
      <c r="H40" s="120">
        <v>0</v>
      </c>
      <c r="I40" s="121">
        <v>0</v>
      </c>
      <c r="J40" s="121">
        <v>0</v>
      </c>
      <c r="K40" s="121">
        <v>0</v>
      </c>
      <c r="L40" s="121">
        <f t="shared" ref="L40:S40" si="61">+K40</f>
        <v>0</v>
      </c>
      <c r="M40" s="121">
        <f t="shared" si="61"/>
        <v>0</v>
      </c>
      <c r="N40" s="121">
        <f t="shared" si="61"/>
        <v>0</v>
      </c>
      <c r="O40" s="121">
        <f t="shared" si="61"/>
        <v>0</v>
      </c>
      <c r="P40" s="121">
        <f t="shared" si="61"/>
        <v>0</v>
      </c>
      <c r="Q40" s="121">
        <f t="shared" si="61"/>
        <v>0</v>
      </c>
      <c r="R40" s="121">
        <f t="shared" si="61"/>
        <v>0</v>
      </c>
      <c r="S40" s="122">
        <f t="shared" si="61"/>
        <v>0</v>
      </c>
      <c r="T40" s="343"/>
      <c r="U40" s="18"/>
      <c r="V40" s="942"/>
      <c r="W40" s="942"/>
      <c r="X40" s="942">
        <f t="shared" si="18"/>
        <v>0</v>
      </c>
      <c r="Y40" s="942">
        <f t="shared" si="33"/>
        <v>0</v>
      </c>
      <c r="Z40" s="942">
        <f t="shared" si="34"/>
        <v>0</v>
      </c>
      <c r="AA40" s="942">
        <f t="shared" si="40"/>
        <v>0</v>
      </c>
      <c r="AB40" s="942">
        <f t="shared" si="41"/>
        <v>0</v>
      </c>
      <c r="AC40" s="942">
        <f t="shared" si="42"/>
        <v>0</v>
      </c>
      <c r="AD40" s="942">
        <f t="shared" si="43"/>
        <v>0</v>
      </c>
      <c r="AE40" s="942">
        <f t="shared" si="44"/>
        <v>0</v>
      </c>
      <c r="AF40" s="942">
        <f t="shared" si="45"/>
        <v>0</v>
      </c>
      <c r="AG40" s="942">
        <f t="shared" si="46"/>
        <v>0</v>
      </c>
      <c r="AH40" s="942">
        <f t="shared" si="47"/>
        <v>0</v>
      </c>
      <c r="AI40" s="942">
        <f t="shared" si="48"/>
        <v>0</v>
      </c>
      <c r="AJ40" s="942">
        <f t="shared" si="49"/>
        <v>0</v>
      </c>
      <c r="AK40" s="942">
        <f t="shared" si="50"/>
        <v>0</v>
      </c>
      <c r="AL40" s="942"/>
      <c r="AM40" s="942"/>
      <c r="AN40" s="942"/>
      <c r="AO40" s="942"/>
      <c r="AP40" s="942">
        <f t="shared" si="37"/>
        <v>0</v>
      </c>
      <c r="AQ40" s="942">
        <f t="shared" si="38"/>
        <v>0</v>
      </c>
      <c r="AR40" s="942">
        <f t="shared" si="21"/>
        <v>0</v>
      </c>
      <c r="AS40" s="942">
        <f t="shared" si="22"/>
        <v>0</v>
      </c>
      <c r="AT40" s="942">
        <f t="shared" si="23"/>
        <v>0</v>
      </c>
      <c r="AU40" s="942">
        <f t="shared" si="24"/>
        <v>0</v>
      </c>
      <c r="AV40" s="942">
        <f t="shared" si="25"/>
        <v>0</v>
      </c>
      <c r="AW40" s="942">
        <f t="shared" si="26"/>
        <v>0</v>
      </c>
      <c r="AX40" s="942">
        <f t="shared" si="27"/>
        <v>0</v>
      </c>
      <c r="AY40" s="942">
        <f t="shared" si="28"/>
        <v>0</v>
      </c>
      <c r="AZ40" s="942">
        <f t="shared" si="29"/>
        <v>0</v>
      </c>
      <c r="BA40" s="942">
        <f t="shared" si="30"/>
        <v>0</v>
      </c>
      <c r="BB40" s="942">
        <f t="shared" si="31"/>
        <v>0</v>
      </c>
      <c r="BC40" s="942"/>
      <c r="BD40" s="942"/>
      <c r="BE40" s="942"/>
      <c r="BF40" s="942"/>
      <c r="BG40" s="942"/>
      <c r="BH40" s="942"/>
      <c r="BI40" s="942"/>
      <c r="BJ40" s="942"/>
      <c r="BK40" s="942"/>
      <c r="BL40" s="942"/>
      <c r="BM40" s="942"/>
      <c r="BN40" s="942"/>
      <c r="BO40" s="942"/>
      <c r="BP40" s="942"/>
      <c r="BQ40" s="942"/>
      <c r="BR40" s="942"/>
      <c r="BS40" s="942"/>
      <c r="BT40" s="942"/>
      <c r="BU40" s="942"/>
      <c r="BV40" s="942"/>
    </row>
    <row r="41" spans="1:74" x14ac:dyDescent="0.15">
      <c r="A41" s="18"/>
      <c r="B41" s="344"/>
      <c r="C41" s="319" t="s">
        <v>1811</v>
      </c>
      <c r="D41" s="320"/>
      <c r="E41" s="320"/>
      <c r="F41" s="320"/>
      <c r="G41" s="321"/>
      <c r="H41" s="322"/>
      <c r="I41" s="322"/>
      <c r="J41" s="322"/>
      <c r="K41" s="322"/>
      <c r="L41" s="322"/>
      <c r="M41" s="322"/>
      <c r="N41" s="322"/>
      <c r="O41" s="322"/>
      <c r="P41" s="322"/>
      <c r="Q41" s="322"/>
      <c r="R41" s="322"/>
      <c r="S41" s="322"/>
      <c r="T41" s="345"/>
      <c r="U41" s="18"/>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c r="AT41" s="942"/>
      <c r="AU41" s="942"/>
      <c r="AV41" s="942"/>
      <c r="AW41" s="942"/>
      <c r="AX41" s="942"/>
      <c r="AY41" s="942"/>
      <c r="AZ41" s="942"/>
      <c r="BA41" s="942"/>
      <c r="BB41" s="942"/>
      <c r="BC41" s="942"/>
      <c r="BD41" s="942"/>
      <c r="BE41" s="942"/>
      <c r="BF41" s="942"/>
      <c r="BG41" s="942"/>
      <c r="BH41" s="942"/>
      <c r="BI41" s="942"/>
      <c r="BJ41" s="942"/>
      <c r="BK41" s="942"/>
      <c r="BL41" s="942"/>
      <c r="BM41" s="942"/>
      <c r="BN41" s="942"/>
      <c r="BO41" s="942"/>
      <c r="BP41" s="942"/>
      <c r="BQ41" s="942"/>
      <c r="BR41" s="942"/>
      <c r="BS41" s="942"/>
      <c r="BT41" s="942"/>
      <c r="BU41" s="942"/>
      <c r="BV41" s="942"/>
    </row>
    <row r="42" spans="1:74" ht="14" x14ac:dyDescent="0.15">
      <c r="A42" s="18"/>
      <c r="B42" s="342"/>
      <c r="C42" s="2442" t="s">
        <v>1812</v>
      </c>
      <c r="D42" s="2443"/>
      <c r="E42" s="2444"/>
      <c r="F42" s="2426"/>
      <c r="G42" s="2441"/>
      <c r="H42" s="325">
        <f>SUM(H43:H58)</f>
        <v>4</v>
      </c>
      <c r="I42" s="326">
        <f t="shared" ref="I42:S42" si="62">SUM(I43:I58)</f>
        <v>0</v>
      </c>
      <c r="J42" s="326">
        <f t="shared" si="62"/>
        <v>2</v>
      </c>
      <c r="K42" s="326">
        <f t="shared" si="62"/>
        <v>4</v>
      </c>
      <c r="L42" s="326">
        <f t="shared" si="62"/>
        <v>8</v>
      </c>
      <c r="M42" s="326">
        <f t="shared" si="62"/>
        <v>4</v>
      </c>
      <c r="N42" s="326">
        <f t="shared" si="62"/>
        <v>2</v>
      </c>
      <c r="O42" s="326">
        <f t="shared" si="62"/>
        <v>0</v>
      </c>
      <c r="P42" s="326">
        <f t="shared" si="62"/>
        <v>0</v>
      </c>
      <c r="Q42" s="326">
        <f t="shared" si="62"/>
        <v>4</v>
      </c>
      <c r="R42" s="326">
        <f t="shared" si="62"/>
        <v>4</v>
      </c>
      <c r="S42" s="327">
        <f t="shared" si="62"/>
        <v>0</v>
      </c>
      <c r="T42" s="343"/>
      <c r="U42" s="18"/>
      <c r="V42" s="942"/>
      <c r="W42" s="942"/>
      <c r="X42" s="942" t="str">
        <f t="shared" ref="X42:X58" si="63">+C42</f>
        <v>Personal NO Fijo</v>
      </c>
      <c r="Y42" s="942">
        <f>SUM(Z42:AK42)</f>
        <v>10800</v>
      </c>
      <c r="Z42" s="942">
        <f t="shared" ref="Z42:AK42" si="64">SUM(Z43:Z58)</f>
        <v>1350</v>
      </c>
      <c r="AA42" s="942">
        <f t="shared" si="64"/>
        <v>0</v>
      </c>
      <c r="AB42" s="942">
        <f t="shared" si="64"/>
        <v>675</v>
      </c>
      <c r="AC42" s="942">
        <f t="shared" si="64"/>
        <v>1350</v>
      </c>
      <c r="AD42" s="942">
        <f t="shared" si="64"/>
        <v>2700</v>
      </c>
      <c r="AE42" s="942">
        <f t="shared" si="64"/>
        <v>1350</v>
      </c>
      <c r="AF42" s="942">
        <f t="shared" si="64"/>
        <v>675</v>
      </c>
      <c r="AG42" s="942">
        <f t="shared" si="64"/>
        <v>0</v>
      </c>
      <c r="AH42" s="942">
        <f t="shared" si="64"/>
        <v>0</v>
      </c>
      <c r="AI42" s="942">
        <f t="shared" si="64"/>
        <v>1350</v>
      </c>
      <c r="AJ42" s="942">
        <f t="shared" si="64"/>
        <v>1350</v>
      </c>
      <c r="AK42" s="942">
        <f t="shared" si="64"/>
        <v>0</v>
      </c>
      <c r="AL42" s="942"/>
      <c r="AM42" s="942"/>
      <c r="AN42" s="942"/>
      <c r="AO42" s="942"/>
      <c r="AP42" s="942">
        <f>SUM(AQ42:BB42)</f>
        <v>8000</v>
      </c>
      <c r="AQ42" s="942">
        <f t="shared" ref="AQ42:BB42" si="65">SUM(AQ43:AQ58)</f>
        <v>1000</v>
      </c>
      <c r="AR42" s="942">
        <f t="shared" si="65"/>
        <v>0</v>
      </c>
      <c r="AS42" s="942">
        <f t="shared" si="65"/>
        <v>500</v>
      </c>
      <c r="AT42" s="942">
        <f t="shared" si="65"/>
        <v>1000</v>
      </c>
      <c r="AU42" s="942">
        <f t="shared" si="65"/>
        <v>2000</v>
      </c>
      <c r="AV42" s="942">
        <f t="shared" si="65"/>
        <v>1000</v>
      </c>
      <c r="AW42" s="942">
        <f t="shared" si="65"/>
        <v>500</v>
      </c>
      <c r="AX42" s="942">
        <f t="shared" si="65"/>
        <v>0</v>
      </c>
      <c r="AY42" s="942">
        <f t="shared" si="65"/>
        <v>0</v>
      </c>
      <c r="AZ42" s="942">
        <f t="shared" si="65"/>
        <v>1000</v>
      </c>
      <c r="BA42" s="942">
        <f t="shared" si="65"/>
        <v>1000</v>
      </c>
      <c r="BB42" s="942">
        <f t="shared" si="65"/>
        <v>0</v>
      </c>
      <c r="BC42" s="942"/>
      <c r="BD42" s="942"/>
      <c r="BE42" s="942"/>
      <c r="BF42" s="942"/>
      <c r="BG42" s="942"/>
      <c r="BH42" s="942"/>
      <c r="BI42" s="942"/>
      <c r="BJ42" s="942"/>
      <c r="BK42" s="942"/>
      <c r="BL42" s="942"/>
      <c r="BM42" s="942"/>
      <c r="BN42" s="942"/>
      <c r="BO42" s="942"/>
      <c r="BP42" s="942"/>
      <c r="BQ42" s="942"/>
      <c r="BR42" s="942"/>
      <c r="BS42" s="942"/>
      <c r="BT42" s="942"/>
      <c r="BU42" s="942"/>
      <c r="BV42" s="942"/>
    </row>
    <row r="43" spans="1:74" x14ac:dyDescent="0.15">
      <c r="A43" s="18"/>
      <c r="B43" s="342"/>
      <c r="C43" s="2414" t="s">
        <v>151</v>
      </c>
      <c r="D43" s="2415"/>
      <c r="E43" s="2416"/>
      <c r="F43" s="112">
        <v>250</v>
      </c>
      <c r="G43" s="323">
        <v>0.35</v>
      </c>
      <c r="H43" s="119">
        <v>4</v>
      </c>
      <c r="I43" s="115"/>
      <c r="J43" s="115">
        <v>2</v>
      </c>
      <c r="K43" s="115">
        <v>4</v>
      </c>
      <c r="L43" s="115">
        <v>8</v>
      </c>
      <c r="M43" s="115">
        <v>4</v>
      </c>
      <c r="N43" s="115">
        <v>2</v>
      </c>
      <c r="O43" s="115"/>
      <c r="P43" s="115"/>
      <c r="Q43" s="115">
        <v>4</v>
      </c>
      <c r="R43" s="115">
        <v>4</v>
      </c>
      <c r="S43" s="116"/>
      <c r="T43" s="343"/>
      <c r="U43" s="18"/>
      <c r="V43" s="942"/>
      <c r="W43" s="942"/>
      <c r="X43" s="942" t="str">
        <f t="shared" si="63"/>
        <v>Personal eventual</v>
      </c>
      <c r="Y43" s="942">
        <f>+(F43*G43)+F43</f>
        <v>337.5</v>
      </c>
      <c r="Z43" s="942">
        <f t="shared" ref="Z43:AI45" si="66">+$Y43*H43</f>
        <v>1350</v>
      </c>
      <c r="AA43" s="942">
        <f t="shared" si="66"/>
        <v>0</v>
      </c>
      <c r="AB43" s="942">
        <f t="shared" si="66"/>
        <v>675</v>
      </c>
      <c r="AC43" s="942">
        <f t="shared" si="66"/>
        <v>1350</v>
      </c>
      <c r="AD43" s="942">
        <f t="shared" si="66"/>
        <v>2700</v>
      </c>
      <c r="AE43" s="942">
        <f t="shared" si="66"/>
        <v>1350</v>
      </c>
      <c r="AF43" s="942">
        <f t="shared" si="66"/>
        <v>675</v>
      </c>
      <c r="AG43" s="942">
        <f t="shared" si="66"/>
        <v>0</v>
      </c>
      <c r="AH43" s="942">
        <f t="shared" si="66"/>
        <v>0</v>
      </c>
      <c r="AI43" s="942">
        <f t="shared" si="66"/>
        <v>1350</v>
      </c>
      <c r="AJ43" s="942">
        <f t="shared" ref="AJ43:AK45" si="67">+$Y43*R43</f>
        <v>1350</v>
      </c>
      <c r="AK43" s="942">
        <f t="shared" si="67"/>
        <v>0</v>
      </c>
      <c r="AL43" s="942"/>
      <c r="AM43" s="942"/>
      <c r="AN43" s="942"/>
      <c r="AO43" s="942"/>
      <c r="AP43" s="942">
        <f>+F43</f>
        <v>250</v>
      </c>
      <c r="AQ43" s="942">
        <f t="shared" ref="AQ43:AQ58" si="68">+$AP43*H43</f>
        <v>1000</v>
      </c>
      <c r="AR43" s="942">
        <f t="shared" ref="AR43:AR58" si="69">+$AP43*I43</f>
        <v>0</v>
      </c>
      <c r="AS43" s="942">
        <f t="shared" ref="AS43:AS58" si="70">+$AP43*J43</f>
        <v>500</v>
      </c>
      <c r="AT43" s="942">
        <f t="shared" ref="AT43:AT58" si="71">+$AP43*K43</f>
        <v>1000</v>
      </c>
      <c r="AU43" s="942">
        <f t="shared" ref="AU43:AU58" si="72">+$AP43*L43</f>
        <v>2000</v>
      </c>
      <c r="AV43" s="942">
        <f t="shared" ref="AV43:AV58" si="73">+$AP43*M43</f>
        <v>1000</v>
      </c>
      <c r="AW43" s="942">
        <f t="shared" ref="AW43:AW58" si="74">+$AP43*N43</f>
        <v>500</v>
      </c>
      <c r="AX43" s="942">
        <f t="shared" ref="AX43:AX58" si="75">+$AP43*O43</f>
        <v>0</v>
      </c>
      <c r="AY43" s="942">
        <f t="shared" ref="AY43:AY58" si="76">+$AP43*P43</f>
        <v>0</v>
      </c>
      <c r="AZ43" s="942">
        <f t="shared" ref="AZ43:AZ58" si="77">+$AP43*Q43</f>
        <v>1000</v>
      </c>
      <c r="BA43" s="942">
        <f t="shared" ref="BA43:BA58" si="78">+$AP43*R43</f>
        <v>1000</v>
      </c>
      <c r="BB43" s="942">
        <f t="shared" ref="BB43:BB58" si="79">+$AP43*S43</f>
        <v>0</v>
      </c>
      <c r="BC43" s="942"/>
      <c r="BD43" s="942"/>
      <c r="BE43" s="942"/>
      <c r="BF43" s="942"/>
      <c r="BG43" s="942"/>
      <c r="BH43" s="942"/>
      <c r="BI43" s="942"/>
      <c r="BJ43" s="942"/>
      <c r="BK43" s="942"/>
      <c r="BL43" s="942"/>
      <c r="BM43" s="942"/>
      <c r="BN43" s="942"/>
      <c r="BO43" s="942"/>
      <c r="BP43" s="942"/>
      <c r="BQ43" s="942"/>
      <c r="BR43" s="942"/>
      <c r="BS43" s="942"/>
      <c r="BT43" s="942"/>
      <c r="BU43" s="942"/>
      <c r="BV43" s="942"/>
    </row>
    <row r="44" spans="1:74" x14ac:dyDescent="0.15">
      <c r="A44" s="18"/>
      <c r="B44" s="342"/>
      <c r="C44" s="2423"/>
      <c r="D44" s="2424"/>
      <c r="E44" s="2425"/>
      <c r="F44" s="139"/>
      <c r="G44" s="324">
        <v>0</v>
      </c>
      <c r="H44" s="120">
        <v>0</v>
      </c>
      <c r="I44" s="121">
        <f t="shared" ref="I44:S44" si="80">+H44</f>
        <v>0</v>
      </c>
      <c r="J44" s="121">
        <f t="shared" si="80"/>
        <v>0</v>
      </c>
      <c r="K44" s="121">
        <f t="shared" si="80"/>
        <v>0</v>
      </c>
      <c r="L44" s="121">
        <f t="shared" si="80"/>
        <v>0</v>
      </c>
      <c r="M44" s="121">
        <f t="shared" si="80"/>
        <v>0</v>
      </c>
      <c r="N44" s="121">
        <f t="shared" si="80"/>
        <v>0</v>
      </c>
      <c r="O44" s="121">
        <f t="shared" si="80"/>
        <v>0</v>
      </c>
      <c r="P44" s="121">
        <f t="shared" si="80"/>
        <v>0</v>
      </c>
      <c r="Q44" s="121">
        <f t="shared" si="80"/>
        <v>0</v>
      </c>
      <c r="R44" s="121">
        <f t="shared" si="80"/>
        <v>0</v>
      </c>
      <c r="S44" s="122">
        <f t="shared" si="80"/>
        <v>0</v>
      </c>
      <c r="T44" s="343"/>
      <c r="U44" s="18"/>
      <c r="V44" s="942"/>
      <c r="W44" s="942"/>
      <c r="X44" s="942">
        <f t="shared" si="63"/>
        <v>0</v>
      </c>
      <c r="Y44" s="942">
        <f t="shared" ref="Y44:Y58" si="81">+(F44*G44)+F44</f>
        <v>0</v>
      </c>
      <c r="Z44" s="942">
        <f t="shared" si="66"/>
        <v>0</v>
      </c>
      <c r="AA44" s="942">
        <f t="shared" si="66"/>
        <v>0</v>
      </c>
      <c r="AB44" s="942">
        <f t="shared" si="66"/>
        <v>0</v>
      </c>
      <c r="AC44" s="942">
        <f t="shared" si="66"/>
        <v>0</v>
      </c>
      <c r="AD44" s="942">
        <f t="shared" si="66"/>
        <v>0</v>
      </c>
      <c r="AE44" s="942">
        <f t="shared" si="66"/>
        <v>0</v>
      </c>
      <c r="AF44" s="942">
        <f t="shared" si="66"/>
        <v>0</v>
      </c>
      <c r="AG44" s="942">
        <f t="shared" si="66"/>
        <v>0</v>
      </c>
      <c r="AH44" s="942">
        <f t="shared" si="66"/>
        <v>0</v>
      </c>
      <c r="AI44" s="942">
        <f t="shared" si="66"/>
        <v>0</v>
      </c>
      <c r="AJ44" s="942">
        <f t="shared" si="67"/>
        <v>0</v>
      </c>
      <c r="AK44" s="942">
        <f t="shared" si="67"/>
        <v>0</v>
      </c>
      <c r="AL44" s="942"/>
      <c r="AM44" s="942"/>
      <c r="AN44" s="942"/>
      <c r="AO44" s="942"/>
      <c r="AP44" s="942">
        <f t="shared" ref="AP44:AP58" si="82">+F44</f>
        <v>0</v>
      </c>
      <c r="AQ44" s="942">
        <f t="shared" si="68"/>
        <v>0</v>
      </c>
      <c r="AR44" s="942">
        <f t="shared" si="69"/>
        <v>0</v>
      </c>
      <c r="AS44" s="942">
        <f t="shared" si="70"/>
        <v>0</v>
      </c>
      <c r="AT44" s="942">
        <f t="shared" si="71"/>
        <v>0</v>
      </c>
      <c r="AU44" s="942">
        <f t="shared" si="72"/>
        <v>0</v>
      </c>
      <c r="AV44" s="942">
        <f t="shared" si="73"/>
        <v>0</v>
      </c>
      <c r="AW44" s="942">
        <f t="shared" si="74"/>
        <v>0</v>
      </c>
      <c r="AX44" s="942">
        <f t="shared" si="75"/>
        <v>0</v>
      </c>
      <c r="AY44" s="942">
        <f t="shared" si="76"/>
        <v>0</v>
      </c>
      <c r="AZ44" s="942">
        <f t="shared" si="77"/>
        <v>0</v>
      </c>
      <c r="BA44" s="942">
        <f t="shared" si="78"/>
        <v>0</v>
      </c>
      <c r="BB44" s="942">
        <f t="shared" si="79"/>
        <v>0</v>
      </c>
      <c r="BC44" s="942"/>
      <c r="BD44" s="942"/>
      <c r="BE44" s="942"/>
      <c r="BF44" s="942"/>
      <c r="BG44" s="942"/>
      <c r="BH44" s="942"/>
      <c r="BI44" s="942"/>
      <c r="BJ44" s="942"/>
      <c r="BK44" s="942"/>
      <c r="BL44" s="942"/>
      <c r="BM44" s="942"/>
      <c r="BN44" s="942"/>
      <c r="BO44" s="942"/>
      <c r="BP44" s="942"/>
      <c r="BQ44" s="942"/>
      <c r="BR44" s="942"/>
      <c r="BS44" s="942"/>
      <c r="BT44" s="942"/>
      <c r="BU44" s="942"/>
      <c r="BV44" s="942"/>
    </row>
    <row r="45" spans="1:74" ht="12.75" hidden="1" customHeight="1" x14ac:dyDescent="0.15">
      <c r="A45" s="18"/>
      <c r="B45" s="342"/>
      <c r="C45" s="2417"/>
      <c r="D45" s="2418"/>
      <c r="E45" s="2419"/>
      <c r="F45" s="209"/>
      <c r="G45" s="333">
        <v>0</v>
      </c>
      <c r="H45" s="210">
        <v>0</v>
      </c>
      <c r="I45" s="211">
        <f t="shared" ref="I45:S45" si="83">+H45</f>
        <v>0</v>
      </c>
      <c r="J45" s="211">
        <f t="shared" si="83"/>
        <v>0</v>
      </c>
      <c r="K45" s="211">
        <f t="shared" si="83"/>
        <v>0</v>
      </c>
      <c r="L45" s="211">
        <f t="shared" si="83"/>
        <v>0</v>
      </c>
      <c r="M45" s="211">
        <f t="shared" si="83"/>
        <v>0</v>
      </c>
      <c r="N45" s="211">
        <f t="shared" si="83"/>
        <v>0</v>
      </c>
      <c r="O45" s="211">
        <f t="shared" si="83"/>
        <v>0</v>
      </c>
      <c r="P45" s="211">
        <f t="shared" si="83"/>
        <v>0</v>
      </c>
      <c r="Q45" s="211">
        <f t="shared" si="83"/>
        <v>0</v>
      </c>
      <c r="R45" s="211">
        <f t="shared" si="83"/>
        <v>0</v>
      </c>
      <c r="S45" s="212">
        <f t="shared" si="83"/>
        <v>0</v>
      </c>
      <c r="T45" s="343"/>
      <c r="U45" s="18"/>
      <c r="V45" s="942"/>
      <c r="W45" s="942"/>
      <c r="X45" s="942">
        <f t="shared" si="63"/>
        <v>0</v>
      </c>
      <c r="Y45" s="942">
        <f t="shared" si="81"/>
        <v>0</v>
      </c>
      <c r="Z45" s="942">
        <f t="shared" si="66"/>
        <v>0</v>
      </c>
      <c r="AA45" s="942">
        <f t="shared" si="66"/>
        <v>0</v>
      </c>
      <c r="AB45" s="942">
        <f t="shared" si="66"/>
        <v>0</v>
      </c>
      <c r="AC45" s="942">
        <f t="shared" si="66"/>
        <v>0</v>
      </c>
      <c r="AD45" s="942">
        <f t="shared" si="66"/>
        <v>0</v>
      </c>
      <c r="AE45" s="942">
        <f t="shared" si="66"/>
        <v>0</v>
      </c>
      <c r="AF45" s="942">
        <f t="shared" si="66"/>
        <v>0</v>
      </c>
      <c r="AG45" s="942">
        <f t="shared" si="66"/>
        <v>0</v>
      </c>
      <c r="AH45" s="942">
        <f t="shared" si="66"/>
        <v>0</v>
      </c>
      <c r="AI45" s="942">
        <f t="shared" si="66"/>
        <v>0</v>
      </c>
      <c r="AJ45" s="942">
        <f t="shared" si="67"/>
        <v>0</v>
      </c>
      <c r="AK45" s="942">
        <f t="shared" si="67"/>
        <v>0</v>
      </c>
      <c r="AL45" s="942"/>
      <c r="AM45" s="942"/>
      <c r="AN45" s="942"/>
      <c r="AO45" s="942"/>
      <c r="AP45" s="942">
        <f t="shared" si="82"/>
        <v>0</v>
      </c>
      <c r="AQ45" s="942">
        <f t="shared" si="68"/>
        <v>0</v>
      </c>
      <c r="AR45" s="942">
        <f t="shared" si="69"/>
        <v>0</v>
      </c>
      <c r="AS45" s="942">
        <f t="shared" si="70"/>
        <v>0</v>
      </c>
      <c r="AT45" s="942">
        <f t="shared" si="71"/>
        <v>0</v>
      </c>
      <c r="AU45" s="942">
        <f t="shared" si="72"/>
        <v>0</v>
      </c>
      <c r="AV45" s="942">
        <f t="shared" si="73"/>
        <v>0</v>
      </c>
      <c r="AW45" s="942">
        <f t="shared" si="74"/>
        <v>0</v>
      </c>
      <c r="AX45" s="942">
        <f t="shared" si="75"/>
        <v>0</v>
      </c>
      <c r="AY45" s="942">
        <f t="shared" si="76"/>
        <v>0</v>
      </c>
      <c r="AZ45" s="942">
        <f t="shared" si="77"/>
        <v>0</v>
      </c>
      <c r="BA45" s="942">
        <f t="shared" si="78"/>
        <v>0</v>
      </c>
      <c r="BB45" s="942">
        <f t="shared" si="79"/>
        <v>0</v>
      </c>
      <c r="BC45" s="942"/>
      <c r="BD45" s="942"/>
      <c r="BE45" s="942"/>
      <c r="BF45" s="942"/>
      <c r="BG45" s="942"/>
      <c r="BH45" s="942"/>
      <c r="BI45" s="942"/>
      <c r="BJ45" s="942"/>
      <c r="BK45" s="942"/>
      <c r="BL45" s="942"/>
      <c r="BM45" s="942"/>
      <c r="BN45" s="942"/>
      <c r="BO45" s="942"/>
      <c r="BP45" s="942"/>
      <c r="BQ45" s="942"/>
      <c r="BR45" s="942"/>
      <c r="BS45" s="942"/>
      <c r="BT45" s="942"/>
      <c r="BU45" s="942"/>
      <c r="BV45" s="942"/>
    </row>
    <row r="46" spans="1:74" ht="12.75" hidden="1" customHeight="1" x14ac:dyDescent="0.15">
      <c r="A46" s="18"/>
      <c r="B46" s="342"/>
      <c r="C46" s="2414"/>
      <c r="D46" s="2415"/>
      <c r="E46" s="2416"/>
      <c r="F46" s="112"/>
      <c r="G46" s="323">
        <v>0</v>
      </c>
      <c r="H46" s="114">
        <v>0</v>
      </c>
      <c r="I46" s="115">
        <v>0</v>
      </c>
      <c r="J46" s="115">
        <v>0</v>
      </c>
      <c r="K46" s="115">
        <v>0</v>
      </c>
      <c r="L46" s="115">
        <f t="shared" ref="L46:S46" si="84">+K46</f>
        <v>0</v>
      </c>
      <c r="M46" s="115">
        <f t="shared" si="84"/>
        <v>0</v>
      </c>
      <c r="N46" s="115">
        <f t="shared" si="84"/>
        <v>0</v>
      </c>
      <c r="O46" s="115">
        <f t="shared" si="84"/>
        <v>0</v>
      </c>
      <c r="P46" s="115">
        <f t="shared" si="84"/>
        <v>0</v>
      </c>
      <c r="Q46" s="115">
        <f t="shared" si="84"/>
        <v>0</v>
      </c>
      <c r="R46" s="115">
        <f t="shared" si="84"/>
        <v>0</v>
      </c>
      <c r="S46" s="116">
        <f t="shared" si="84"/>
        <v>0</v>
      </c>
      <c r="T46" s="343"/>
      <c r="U46" s="18"/>
      <c r="V46" s="942"/>
      <c r="W46" s="942"/>
      <c r="X46" s="942">
        <f t="shared" si="63"/>
        <v>0</v>
      </c>
      <c r="Y46" s="942">
        <f t="shared" si="81"/>
        <v>0</v>
      </c>
      <c r="Z46" s="942">
        <f t="shared" ref="Z46:Z58" si="85">+$Y46*H46</f>
        <v>0</v>
      </c>
      <c r="AA46" s="942">
        <f t="shared" ref="AA46:AA58" si="86">+$Y46*I46</f>
        <v>0</v>
      </c>
      <c r="AB46" s="942">
        <f t="shared" ref="AB46:AB58" si="87">+$Y46*J46</f>
        <v>0</v>
      </c>
      <c r="AC46" s="942">
        <f t="shared" ref="AC46:AC58" si="88">+$Y46*K46</f>
        <v>0</v>
      </c>
      <c r="AD46" s="942">
        <f t="shared" ref="AD46:AD58" si="89">+$Y46*L46</f>
        <v>0</v>
      </c>
      <c r="AE46" s="942">
        <f t="shared" ref="AE46:AE58" si="90">+$Y46*M46</f>
        <v>0</v>
      </c>
      <c r="AF46" s="942">
        <f t="shared" ref="AF46:AF58" si="91">+$Y46*N46</f>
        <v>0</v>
      </c>
      <c r="AG46" s="942">
        <f t="shared" ref="AG46:AG58" si="92">+$Y46*O46</f>
        <v>0</v>
      </c>
      <c r="AH46" s="942">
        <f t="shared" ref="AH46:AH58" si="93">+$Y46*P46</f>
        <v>0</v>
      </c>
      <c r="AI46" s="942">
        <f t="shared" ref="AI46:AI58" si="94">+$Y46*Q46</f>
        <v>0</v>
      </c>
      <c r="AJ46" s="942">
        <f t="shared" ref="AJ46:AJ58" si="95">+$Y46*R46</f>
        <v>0</v>
      </c>
      <c r="AK46" s="942">
        <f t="shared" ref="AK46:AK58" si="96">+$Y46*S46</f>
        <v>0</v>
      </c>
      <c r="AL46" s="942"/>
      <c r="AM46" s="942"/>
      <c r="AN46" s="942"/>
      <c r="AO46" s="942"/>
      <c r="AP46" s="942">
        <f t="shared" si="82"/>
        <v>0</v>
      </c>
      <c r="AQ46" s="942">
        <f t="shared" si="68"/>
        <v>0</v>
      </c>
      <c r="AR46" s="942">
        <f t="shared" si="69"/>
        <v>0</v>
      </c>
      <c r="AS46" s="942">
        <f t="shared" si="70"/>
        <v>0</v>
      </c>
      <c r="AT46" s="942">
        <f t="shared" si="71"/>
        <v>0</v>
      </c>
      <c r="AU46" s="942">
        <f t="shared" si="72"/>
        <v>0</v>
      </c>
      <c r="AV46" s="942">
        <f t="shared" si="73"/>
        <v>0</v>
      </c>
      <c r="AW46" s="942">
        <f t="shared" si="74"/>
        <v>0</v>
      </c>
      <c r="AX46" s="942">
        <f t="shared" si="75"/>
        <v>0</v>
      </c>
      <c r="AY46" s="942">
        <f t="shared" si="76"/>
        <v>0</v>
      </c>
      <c r="AZ46" s="942">
        <f t="shared" si="77"/>
        <v>0</v>
      </c>
      <c r="BA46" s="942">
        <f t="shared" si="78"/>
        <v>0</v>
      </c>
      <c r="BB46" s="942">
        <f t="shared" si="79"/>
        <v>0</v>
      </c>
      <c r="BC46" s="942"/>
      <c r="BD46" s="942"/>
      <c r="BE46" s="942"/>
      <c r="BF46" s="942"/>
      <c r="BG46" s="942"/>
      <c r="BH46" s="942"/>
      <c r="BI46" s="942"/>
      <c r="BJ46" s="942"/>
      <c r="BK46" s="942"/>
      <c r="BL46" s="942"/>
      <c r="BM46" s="942"/>
      <c r="BN46" s="942"/>
      <c r="BO46" s="942"/>
      <c r="BP46" s="942"/>
      <c r="BQ46" s="942"/>
      <c r="BR46" s="942"/>
      <c r="BS46" s="942"/>
      <c r="BT46" s="942"/>
      <c r="BU46" s="942"/>
      <c r="BV46" s="942"/>
    </row>
    <row r="47" spans="1:74" ht="12.75" hidden="1" customHeight="1" x14ac:dyDescent="0.15">
      <c r="A47" s="18"/>
      <c r="B47" s="342"/>
      <c r="C47" s="2414"/>
      <c r="D47" s="2415"/>
      <c r="E47" s="2416"/>
      <c r="F47" s="112"/>
      <c r="G47" s="323">
        <v>0</v>
      </c>
      <c r="H47" s="210">
        <v>0</v>
      </c>
      <c r="I47" s="211">
        <v>0</v>
      </c>
      <c r="J47" s="211">
        <v>0</v>
      </c>
      <c r="K47" s="211">
        <v>0</v>
      </c>
      <c r="L47" s="211">
        <f t="shared" ref="L47:S47" si="97">+K47</f>
        <v>0</v>
      </c>
      <c r="M47" s="211">
        <f t="shared" si="97"/>
        <v>0</v>
      </c>
      <c r="N47" s="211">
        <f t="shared" si="97"/>
        <v>0</v>
      </c>
      <c r="O47" s="211">
        <f t="shared" si="97"/>
        <v>0</v>
      </c>
      <c r="P47" s="211">
        <f t="shared" si="97"/>
        <v>0</v>
      </c>
      <c r="Q47" s="211">
        <f t="shared" si="97"/>
        <v>0</v>
      </c>
      <c r="R47" s="211">
        <f t="shared" si="97"/>
        <v>0</v>
      </c>
      <c r="S47" s="212">
        <f t="shared" si="97"/>
        <v>0</v>
      </c>
      <c r="T47" s="343"/>
      <c r="U47" s="18"/>
      <c r="V47" s="942"/>
      <c r="W47" s="942"/>
      <c r="X47" s="942">
        <f t="shared" si="63"/>
        <v>0</v>
      </c>
      <c r="Y47" s="942">
        <f t="shared" si="81"/>
        <v>0</v>
      </c>
      <c r="Z47" s="942">
        <f t="shared" si="85"/>
        <v>0</v>
      </c>
      <c r="AA47" s="942">
        <f t="shared" si="86"/>
        <v>0</v>
      </c>
      <c r="AB47" s="942">
        <f t="shared" si="87"/>
        <v>0</v>
      </c>
      <c r="AC47" s="942">
        <f t="shared" si="88"/>
        <v>0</v>
      </c>
      <c r="AD47" s="942">
        <f t="shared" si="89"/>
        <v>0</v>
      </c>
      <c r="AE47" s="942">
        <f t="shared" si="90"/>
        <v>0</v>
      </c>
      <c r="AF47" s="942">
        <f t="shared" si="91"/>
        <v>0</v>
      </c>
      <c r="AG47" s="942">
        <f t="shared" si="92"/>
        <v>0</v>
      </c>
      <c r="AH47" s="942">
        <f t="shared" si="93"/>
        <v>0</v>
      </c>
      <c r="AI47" s="942">
        <f t="shared" si="94"/>
        <v>0</v>
      </c>
      <c r="AJ47" s="942">
        <f t="shared" si="95"/>
        <v>0</v>
      </c>
      <c r="AK47" s="942">
        <f t="shared" si="96"/>
        <v>0</v>
      </c>
      <c r="AL47" s="942"/>
      <c r="AM47" s="942"/>
      <c r="AN47" s="942"/>
      <c r="AO47" s="942"/>
      <c r="AP47" s="942">
        <f t="shared" si="82"/>
        <v>0</v>
      </c>
      <c r="AQ47" s="942">
        <f t="shared" si="68"/>
        <v>0</v>
      </c>
      <c r="AR47" s="942">
        <f t="shared" si="69"/>
        <v>0</v>
      </c>
      <c r="AS47" s="942">
        <f t="shared" si="70"/>
        <v>0</v>
      </c>
      <c r="AT47" s="942">
        <f t="shared" si="71"/>
        <v>0</v>
      </c>
      <c r="AU47" s="942">
        <f t="shared" si="72"/>
        <v>0</v>
      </c>
      <c r="AV47" s="942">
        <f t="shared" si="73"/>
        <v>0</v>
      </c>
      <c r="AW47" s="942">
        <f t="shared" si="74"/>
        <v>0</v>
      </c>
      <c r="AX47" s="942">
        <f t="shared" si="75"/>
        <v>0</v>
      </c>
      <c r="AY47" s="942">
        <f t="shared" si="76"/>
        <v>0</v>
      </c>
      <c r="AZ47" s="942">
        <f t="shared" si="77"/>
        <v>0</v>
      </c>
      <c r="BA47" s="942">
        <f t="shared" si="78"/>
        <v>0</v>
      </c>
      <c r="BB47" s="942">
        <f t="shared" si="79"/>
        <v>0</v>
      </c>
      <c r="BC47" s="942"/>
      <c r="BD47" s="942"/>
      <c r="BE47" s="942"/>
      <c r="BF47" s="942"/>
      <c r="BG47" s="942"/>
      <c r="BH47" s="942"/>
      <c r="BI47" s="942"/>
      <c r="BJ47" s="942"/>
      <c r="BK47" s="942"/>
      <c r="BL47" s="942"/>
      <c r="BM47" s="942"/>
      <c r="BN47" s="942"/>
      <c r="BO47" s="942"/>
      <c r="BP47" s="942"/>
      <c r="BQ47" s="942"/>
      <c r="BR47" s="942"/>
      <c r="BS47" s="942"/>
      <c r="BT47" s="942"/>
      <c r="BU47" s="942"/>
      <c r="BV47" s="942"/>
    </row>
    <row r="48" spans="1:74" ht="12.75" hidden="1" customHeight="1" x14ac:dyDescent="0.15">
      <c r="A48" s="18"/>
      <c r="B48" s="342"/>
      <c r="C48" s="2414"/>
      <c r="D48" s="2415"/>
      <c r="E48" s="2416"/>
      <c r="F48" s="112"/>
      <c r="G48" s="323">
        <v>0</v>
      </c>
      <c r="H48" s="114">
        <v>0</v>
      </c>
      <c r="I48" s="115">
        <v>0</v>
      </c>
      <c r="J48" s="115">
        <v>0</v>
      </c>
      <c r="K48" s="115">
        <v>0</v>
      </c>
      <c r="L48" s="115">
        <f t="shared" ref="L48:S48" si="98">+K48</f>
        <v>0</v>
      </c>
      <c r="M48" s="115">
        <f t="shared" si="98"/>
        <v>0</v>
      </c>
      <c r="N48" s="115">
        <f t="shared" si="98"/>
        <v>0</v>
      </c>
      <c r="O48" s="115">
        <f t="shared" si="98"/>
        <v>0</v>
      </c>
      <c r="P48" s="115">
        <f t="shared" si="98"/>
        <v>0</v>
      </c>
      <c r="Q48" s="115">
        <f t="shared" si="98"/>
        <v>0</v>
      </c>
      <c r="R48" s="115">
        <f t="shared" si="98"/>
        <v>0</v>
      </c>
      <c r="S48" s="116">
        <f t="shared" si="98"/>
        <v>0</v>
      </c>
      <c r="T48" s="343"/>
      <c r="U48" s="18"/>
      <c r="V48" s="942"/>
      <c r="W48" s="942"/>
      <c r="X48" s="942">
        <f t="shared" si="63"/>
        <v>0</v>
      </c>
      <c r="Y48" s="942">
        <f t="shared" si="81"/>
        <v>0</v>
      </c>
      <c r="Z48" s="942">
        <f t="shared" si="85"/>
        <v>0</v>
      </c>
      <c r="AA48" s="942">
        <f t="shared" si="86"/>
        <v>0</v>
      </c>
      <c r="AB48" s="942">
        <f t="shared" si="87"/>
        <v>0</v>
      </c>
      <c r="AC48" s="942">
        <f t="shared" si="88"/>
        <v>0</v>
      </c>
      <c r="AD48" s="942">
        <f t="shared" si="89"/>
        <v>0</v>
      </c>
      <c r="AE48" s="942">
        <f t="shared" si="90"/>
        <v>0</v>
      </c>
      <c r="AF48" s="942">
        <f t="shared" si="91"/>
        <v>0</v>
      </c>
      <c r="AG48" s="942">
        <f t="shared" si="92"/>
        <v>0</v>
      </c>
      <c r="AH48" s="942">
        <f t="shared" si="93"/>
        <v>0</v>
      </c>
      <c r="AI48" s="942">
        <f t="shared" si="94"/>
        <v>0</v>
      </c>
      <c r="AJ48" s="942">
        <f t="shared" si="95"/>
        <v>0</v>
      </c>
      <c r="AK48" s="942">
        <f t="shared" si="96"/>
        <v>0</v>
      </c>
      <c r="AL48" s="942"/>
      <c r="AM48" s="942"/>
      <c r="AN48" s="942"/>
      <c r="AO48" s="942"/>
      <c r="AP48" s="942">
        <f t="shared" si="82"/>
        <v>0</v>
      </c>
      <c r="AQ48" s="942">
        <f t="shared" si="68"/>
        <v>0</v>
      </c>
      <c r="AR48" s="942">
        <f t="shared" si="69"/>
        <v>0</v>
      </c>
      <c r="AS48" s="942">
        <f t="shared" si="70"/>
        <v>0</v>
      </c>
      <c r="AT48" s="942">
        <f t="shared" si="71"/>
        <v>0</v>
      </c>
      <c r="AU48" s="942">
        <f t="shared" si="72"/>
        <v>0</v>
      </c>
      <c r="AV48" s="942">
        <f t="shared" si="73"/>
        <v>0</v>
      </c>
      <c r="AW48" s="942">
        <f t="shared" si="74"/>
        <v>0</v>
      </c>
      <c r="AX48" s="942">
        <f t="shared" si="75"/>
        <v>0</v>
      </c>
      <c r="AY48" s="942">
        <f t="shared" si="76"/>
        <v>0</v>
      </c>
      <c r="AZ48" s="942">
        <f t="shared" si="77"/>
        <v>0</v>
      </c>
      <c r="BA48" s="942">
        <f t="shared" si="78"/>
        <v>0</v>
      </c>
      <c r="BB48" s="942">
        <f t="shared" si="79"/>
        <v>0</v>
      </c>
      <c r="BC48" s="942"/>
      <c r="BD48" s="942"/>
      <c r="BE48" s="942"/>
      <c r="BF48" s="942"/>
      <c r="BG48" s="942"/>
      <c r="BH48" s="942"/>
      <c r="BI48" s="942"/>
      <c r="BJ48" s="942"/>
      <c r="BK48" s="942"/>
      <c r="BL48" s="942"/>
      <c r="BM48" s="942"/>
      <c r="BN48" s="942"/>
      <c r="BO48" s="942"/>
      <c r="BP48" s="942"/>
      <c r="BQ48" s="942"/>
      <c r="BR48" s="942"/>
      <c r="BS48" s="942"/>
      <c r="BT48" s="942"/>
      <c r="BU48" s="942"/>
      <c r="BV48" s="942"/>
    </row>
    <row r="49" spans="1:74" ht="12.75" hidden="1" customHeight="1" x14ac:dyDescent="0.15">
      <c r="A49" s="18"/>
      <c r="B49" s="342"/>
      <c r="C49" s="2414"/>
      <c r="D49" s="2415"/>
      <c r="E49" s="2416"/>
      <c r="F49" s="112"/>
      <c r="G49" s="323">
        <v>0</v>
      </c>
      <c r="H49" s="114">
        <v>0</v>
      </c>
      <c r="I49" s="115">
        <v>0</v>
      </c>
      <c r="J49" s="115">
        <v>0</v>
      </c>
      <c r="K49" s="115">
        <v>0</v>
      </c>
      <c r="L49" s="115">
        <f t="shared" ref="L49:S49" si="99">+K49</f>
        <v>0</v>
      </c>
      <c r="M49" s="115">
        <f t="shared" si="99"/>
        <v>0</v>
      </c>
      <c r="N49" s="115">
        <f t="shared" si="99"/>
        <v>0</v>
      </c>
      <c r="O49" s="115">
        <f t="shared" si="99"/>
        <v>0</v>
      </c>
      <c r="P49" s="115">
        <f t="shared" si="99"/>
        <v>0</v>
      </c>
      <c r="Q49" s="115">
        <f t="shared" si="99"/>
        <v>0</v>
      </c>
      <c r="R49" s="115">
        <f t="shared" si="99"/>
        <v>0</v>
      </c>
      <c r="S49" s="116">
        <f t="shared" si="99"/>
        <v>0</v>
      </c>
      <c r="T49" s="343"/>
      <c r="U49" s="18"/>
      <c r="V49" s="942"/>
      <c r="W49" s="942"/>
      <c r="X49" s="942">
        <f t="shared" si="63"/>
        <v>0</v>
      </c>
      <c r="Y49" s="942">
        <f t="shared" si="81"/>
        <v>0</v>
      </c>
      <c r="Z49" s="942">
        <f t="shared" si="85"/>
        <v>0</v>
      </c>
      <c r="AA49" s="942">
        <f t="shared" si="86"/>
        <v>0</v>
      </c>
      <c r="AB49" s="942">
        <f t="shared" si="87"/>
        <v>0</v>
      </c>
      <c r="AC49" s="942">
        <f t="shared" si="88"/>
        <v>0</v>
      </c>
      <c r="AD49" s="942">
        <f t="shared" si="89"/>
        <v>0</v>
      </c>
      <c r="AE49" s="942">
        <f t="shared" si="90"/>
        <v>0</v>
      </c>
      <c r="AF49" s="942">
        <f t="shared" si="91"/>
        <v>0</v>
      </c>
      <c r="AG49" s="942">
        <f t="shared" si="92"/>
        <v>0</v>
      </c>
      <c r="AH49" s="942">
        <f t="shared" si="93"/>
        <v>0</v>
      </c>
      <c r="AI49" s="942">
        <f t="shared" si="94"/>
        <v>0</v>
      </c>
      <c r="AJ49" s="942">
        <f t="shared" si="95"/>
        <v>0</v>
      </c>
      <c r="AK49" s="942">
        <f t="shared" si="96"/>
        <v>0</v>
      </c>
      <c r="AL49" s="942"/>
      <c r="AM49" s="942"/>
      <c r="AN49" s="942"/>
      <c r="AO49" s="942"/>
      <c r="AP49" s="942">
        <f t="shared" si="82"/>
        <v>0</v>
      </c>
      <c r="AQ49" s="942">
        <f t="shared" si="68"/>
        <v>0</v>
      </c>
      <c r="AR49" s="942">
        <f t="shared" si="69"/>
        <v>0</v>
      </c>
      <c r="AS49" s="942">
        <f t="shared" si="70"/>
        <v>0</v>
      </c>
      <c r="AT49" s="942">
        <f t="shared" si="71"/>
        <v>0</v>
      </c>
      <c r="AU49" s="942">
        <f t="shared" si="72"/>
        <v>0</v>
      </c>
      <c r="AV49" s="942">
        <f t="shared" si="73"/>
        <v>0</v>
      </c>
      <c r="AW49" s="942">
        <f t="shared" si="74"/>
        <v>0</v>
      </c>
      <c r="AX49" s="942">
        <f t="shared" si="75"/>
        <v>0</v>
      </c>
      <c r="AY49" s="942">
        <f t="shared" si="76"/>
        <v>0</v>
      </c>
      <c r="AZ49" s="942">
        <f t="shared" si="77"/>
        <v>0</v>
      </c>
      <c r="BA49" s="942">
        <f t="shared" si="78"/>
        <v>0</v>
      </c>
      <c r="BB49" s="942">
        <f t="shared" si="79"/>
        <v>0</v>
      </c>
      <c r="BC49" s="942"/>
      <c r="BD49" s="942"/>
      <c r="BE49" s="942"/>
      <c r="BF49" s="942"/>
      <c r="BG49" s="942"/>
      <c r="BH49" s="942"/>
      <c r="BI49" s="942"/>
      <c r="BJ49" s="942"/>
      <c r="BK49" s="942"/>
      <c r="BL49" s="942"/>
      <c r="BM49" s="942"/>
      <c r="BN49" s="942"/>
      <c r="BO49" s="942"/>
      <c r="BP49" s="942"/>
      <c r="BQ49" s="942"/>
      <c r="BR49" s="942"/>
      <c r="BS49" s="942"/>
      <c r="BT49" s="942"/>
      <c r="BU49" s="942"/>
      <c r="BV49" s="942"/>
    </row>
    <row r="50" spans="1:74" ht="12.75" hidden="1" customHeight="1" x14ac:dyDescent="0.15">
      <c r="A50" s="18"/>
      <c r="B50" s="342"/>
      <c r="C50" s="2414"/>
      <c r="D50" s="2415"/>
      <c r="E50" s="2416"/>
      <c r="F50" s="112"/>
      <c r="G50" s="323">
        <v>0</v>
      </c>
      <c r="H50" s="114">
        <v>0</v>
      </c>
      <c r="I50" s="115">
        <v>0</v>
      </c>
      <c r="J50" s="115">
        <v>0</v>
      </c>
      <c r="K50" s="115">
        <v>0</v>
      </c>
      <c r="L50" s="115">
        <f t="shared" ref="L50:S50" si="100">+K50</f>
        <v>0</v>
      </c>
      <c r="M50" s="115">
        <f t="shared" si="100"/>
        <v>0</v>
      </c>
      <c r="N50" s="115">
        <f t="shared" si="100"/>
        <v>0</v>
      </c>
      <c r="O50" s="115">
        <f t="shared" si="100"/>
        <v>0</v>
      </c>
      <c r="P50" s="115">
        <f t="shared" si="100"/>
        <v>0</v>
      </c>
      <c r="Q50" s="115">
        <f t="shared" si="100"/>
        <v>0</v>
      </c>
      <c r="R50" s="115">
        <f t="shared" si="100"/>
        <v>0</v>
      </c>
      <c r="S50" s="116">
        <f t="shared" si="100"/>
        <v>0</v>
      </c>
      <c r="T50" s="343"/>
      <c r="U50" s="18"/>
      <c r="V50" s="942"/>
      <c r="W50" s="942"/>
      <c r="X50" s="942">
        <f t="shared" si="63"/>
        <v>0</v>
      </c>
      <c r="Y50" s="942">
        <f t="shared" si="81"/>
        <v>0</v>
      </c>
      <c r="Z50" s="942">
        <f t="shared" si="85"/>
        <v>0</v>
      </c>
      <c r="AA50" s="942">
        <f t="shared" si="86"/>
        <v>0</v>
      </c>
      <c r="AB50" s="942">
        <f t="shared" si="87"/>
        <v>0</v>
      </c>
      <c r="AC50" s="942">
        <f t="shared" si="88"/>
        <v>0</v>
      </c>
      <c r="AD50" s="942">
        <f t="shared" si="89"/>
        <v>0</v>
      </c>
      <c r="AE50" s="942">
        <f t="shared" si="90"/>
        <v>0</v>
      </c>
      <c r="AF50" s="942">
        <f t="shared" si="91"/>
        <v>0</v>
      </c>
      <c r="AG50" s="942">
        <f t="shared" si="92"/>
        <v>0</v>
      </c>
      <c r="AH50" s="942">
        <f t="shared" si="93"/>
        <v>0</v>
      </c>
      <c r="AI50" s="942">
        <f t="shared" si="94"/>
        <v>0</v>
      </c>
      <c r="AJ50" s="942">
        <f t="shared" si="95"/>
        <v>0</v>
      </c>
      <c r="AK50" s="942">
        <f t="shared" si="96"/>
        <v>0</v>
      </c>
      <c r="AL50" s="942"/>
      <c r="AM50" s="942"/>
      <c r="AN50" s="942"/>
      <c r="AO50" s="942"/>
      <c r="AP50" s="942">
        <f t="shared" si="82"/>
        <v>0</v>
      </c>
      <c r="AQ50" s="942">
        <f t="shared" si="68"/>
        <v>0</v>
      </c>
      <c r="AR50" s="942">
        <f t="shared" si="69"/>
        <v>0</v>
      </c>
      <c r="AS50" s="942">
        <f t="shared" si="70"/>
        <v>0</v>
      </c>
      <c r="AT50" s="942">
        <f t="shared" si="71"/>
        <v>0</v>
      </c>
      <c r="AU50" s="942">
        <f t="shared" si="72"/>
        <v>0</v>
      </c>
      <c r="AV50" s="942">
        <f t="shared" si="73"/>
        <v>0</v>
      </c>
      <c r="AW50" s="942">
        <f t="shared" si="74"/>
        <v>0</v>
      </c>
      <c r="AX50" s="942">
        <f t="shared" si="75"/>
        <v>0</v>
      </c>
      <c r="AY50" s="942">
        <f t="shared" si="76"/>
        <v>0</v>
      </c>
      <c r="AZ50" s="942">
        <f t="shared" si="77"/>
        <v>0</v>
      </c>
      <c r="BA50" s="942">
        <f t="shared" si="78"/>
        <v>0</v>
      </c>
      <c r="BB50" s="942">
        <f t="shared" si="79"/>
        <v>0</v>
      </c>
      <c r="BC50" s="942"/>
      <c r="BD50" s="942"/>
      <c r="BE50" s="942"/>
      <c r="BF50" s="942"/>
      <c r="BG50" s="942"/>
      <c r="BH50" s="942"/>
      <c r="BI50" s="942"/>
      <c r="BJ50" s="942"/>
      <c r="BK50" s="942"/>
      <c r="BL50" s="942"/>
      <c r="BM50" s="942"/>
      <c r="BN50" s="942"/>
      <c r="BO50" s="942"/>
      <c r="BP50" s="942"/>
      <c r="BQ50" s="942"/>
      <c r="BR50" s="942"/>
      <c r="BS50" s="942"/>
      <c r="BT50" s="942"/>
      <c r="BU50" s="942"/>
      <c r="BV50" s="942"/>
    </row>
    <row r="51" spans="1:74" ht="12.75" hidden="1" customHeight="1" x14ac:dyDescent="0.15">
      <c r="A51" s="18"/>
      <c r="B51" s="342"/>
      <c r="C51" s="2414"/>
      <c r="D51" s="2415"/>
      <c r="E51" s="2416"/>
      <c r="F51" s="112"/>
      <c r="G51" s="323">
        <v>0</v>
      </c>
      <c r="H51" s="114">
        <v>0</v>
      </c>
      <c r="I51" s="115">
        <v>0</v>
      </c>
      <c r="J51" s="115">
        <v>0</v>
      </c>
      <c r="K51" s="115">
        <v>0</v>
      </c>
      <c r="L51" s="115">
        <f t="shared" ref="L51:S51" si="101">+K51</f>
        <v>0</v>
      </c>
      <c r="M51" s="115">
        <f t="shared" si="101"/>
        <v>0</v>
      </c>
      <c r="N51" s="115">
        <f t="shared" si="101"/>
        <v>0</v>
      </c>
      <c r="O51" s="115">
        <f t="shared" si="101"/>
        <v>0</v>
      </c>
      <c r="P51" s="115">
        <f t="shared" si="101"/>
        <v>0</v>
      </c>
      <c r="Q51" s="115">
        <f t="shared" si="101"/>
        <v>0</v>
      </c>
      <c r="R51" s="115">
        <f t="shared" si="101"/>
        <v>0</v>
      </c>
      <c r="S51" s="116">
        <f t="shared" si="101"/>
        <v>0</v>
      </c>
      <c r="T51" s="343"/>
      <c r="U51" s="18"/>
      <c r="V51" s="942"/>
      <c r="W51" s="942"/>
      <c r="X51" s="942">
        <f t="shared" si="63"/>
        <v>0</v>
      </c>
      <c r="Y51" s="942">
        <f t="shared" si="81"/>
        <v>0</v>
      </c>
      <c r="Z51" s="942">
        <f t="shared" si="85"/>
        <v>0</v>
      </c>
      <c r="AA51" s="942">
        <f t="shared" si="86"/>
        <v>0</v>
      </c>
      <c r="AB51" s="942">
        <f t="shared" si="87"/>
        <v>0</v>
      </c>
      <c r="AC51" s="942">
        <f t="shared" si="88"/>
        <v>0</v>
      </c>
      <c r="AD51" s="942">
        <f t="shared" si="89"/>
        <v>0</v>
      </c>
      <c r="AE51" s="942">
        <f t="shared" si="90"/>
        <v>0</v>
      </c>
      <c r="AF51" s="942">
        <f t="shared" si="91"/>
        <v>0</v>
      </c>
      <c r="AG51" s="942">
        <f t="shared" si="92"/>
        <v>0</v>
      </c>
      <c r="AH51" s="942">
        <f t="shared" si="93"/>
        <v>0</v>
      </c>
      <c r="AI51" s="942">
        <f t="shared" si="94"/>
        <v>0</v>
      </c>
      <c r="AJ51" s="942">
        <f t="shared" si="95"/>
        <v>0</v>
      </c>
      <c r="AK51" s="942">
        <f t="shared" si="96"/>
        <v>0</v>
      </c>
      <c r="AL51" s="942"/>
      <c r="AM51" s="942"/>
      <c r="AN51" s="942"/>
      <c r="AO51" s="942"/>
      <c r="AP51" s="942">
        <f t="shared" si="82"/>
        <v>0</v>
      </c>
      <c r="AQ51" s="942">
        <f t="shared" si="68"/>
        <v>0</v>
      </c>
      <c r="AR51" s="942">
        <f t="shared" si="69"/>
        <v>0</v>
      </c>
      <c r="AS51" s="942">
        <f t="shared" si="70"/>
        <v>0</v>
      </c>
      <c r="AT51" s="942">
        <f t="shared" si="71"/>
        <v>0</v>
      </c>
      <c r="AU51" s="942">
        <f t="shared" si="72"/>
        <v>0</v>
      </c>
      <c r="AV51" s="942">
        <f t="shared" si="73"/>
        <v>0</v>
      </c>
      <c r="AW51" s="942">
        <f t="shared" si="74"/>
        <v>0</v>
      </c>
      <c r="AX51" s="942">
        <f t="shared" si="75"/>
        <v>0</v>
      </c>
      <c r="AY51" s="942">
        <f t="shared" si="76"/>
        <v>0</v>
      </c>
      <c r="AZ51" s="942">
        <f t="shared" si="77"/>
        <v>0</v>
      </c>
      <c r="BA51" s="942">
        <f t="shared" si="78"/>
        <v>0</v>
      </c>
      <c r="BB51" s="942">
        <f t="shared" si="79"/>
        <v>0</v>
      </c>
      <c r="BC51" s="942"/>
      <c r="BD51" s="942"/>
      <c r="BE51" s="942"/>
      <c r="BF51" s="942"/>
      <c r="BG51" s="942"/>
      <c r="BH51" s="942"/>
      <c r="BI51" s="942"/>
      <c r="BJ51" s="942"/>
      <c r="BK51" s="942"/>
      <c r="BL51" s="942"/>
      <c r="BM51" s="942"/>
      <c r="BN51" s="942"/>
      <c r="BO51" s="942"/>
      <c r="BP51" s="942"/>
      <c r="BQ51" s="942"/>
      <c r="BR51" s="942"/>
      <c r="BS51" s="942"/>
      <c r="BT51" s="942"/>
      <c r="BU51" s="942"/>
      <c r="BV51" s="942"/>
    </row>
    <row r="52" spans="1:74" ht="12.75" hidden="1" customHeight="1" x14ac:dyDescent="0.15">
      <c r="A52" s="18"/>
      <c r="B52" s="342"/>
      <c r="C52" s="2414"/>
      <c r="D52" s="2415"/>
      <c r="E52" s="2416"/>
      <c r="F52" s="112"/>
      <c r="G52" s="323">
        <v>0</v>
      </c>
      <c r="H52" s="114">
        <v>0</v>
      </c>
      <c r="I52" s="115">
        <v>0</v>
      </c>
      <c r="J52" s="115">
        <v>0</v>
      </c>
      <c r="K52" s="115">
        <v>0</v>
      </c>
      <c r="L52" s="115">
        <f t="shared" ref="L52:S52" si="102">+K52</f>
        <v>0</v>
      </c>
      <c r="M52" s="115">
        <f t="shared" si="102"/>
        <v>0</v>
      </c>
      <c r="N52" s="115">
        <f t="shared" si="102"/>
        <v>0</v>
      </c>
      <c r="O52" s="115">
        <f t="shared" si="102"/>
        <v>0</v>
      </c>
      <c r="P52" s="115">
        <f t="shared" si="102"/>
        <v>0</v>
      </c>
      <c r="Q52" s="115">
        <f t="shared" si="102"/>
        <v>0</v>
      </c>
      <c r="R52" s="115">
        <f t="shared" si="102"/>
        <v>0</v>
      </c>
      <c r="S52" s="116">
        <f t="shared" si="102"/>
        <v>0</v>
      </c>
      <c r="T52" s="343"/>
      <c r="U52" s="18"/>
      <c r="V52" s="942"/>
      <c r="W52" s="942"/>
      <c r="X52" s="942">
        <f t="shared" si="63"/>
        <v>0</v>
      </c>
      <c r="Y52" s="942">
        <f t="shared" si="81"/>
        <v>0</v>
      </c>
      <c r="Z52" s="942">
        <f t="shared" si="85"/>
        <v>0</v>
      </c>
      <c r="AA52" s="942">
        <f t="shared" si="86"/>
        <v>0</v>
      </c>
      <c r="AB52" s="942">
        <f t="shared" si="87"/>
        <v>0</v>
      </c>
      <c r="AC52" s="942">
        <f t="shared" si="88"/>
        <v>0</v>
      </c>
      <c r="AD52" s="942">
        <f t="shared" si="89"/>
        <v>0</v>
      </c>
      <c r="AE52" s="942">
        <f t="shared" si="90"/>
        <v>0</v>
      </c>
      <c r="AF52" s="942">
        <f t="shared" si="91"/>
        <v>0</v>
      </c>
      <c r="AG52" s="942">
        <f t="shared" si="92"/>
        <v>0</v>
      </c>
      <c r="AH52" s="942">
        <f t="shared" si="93"/>
        <v>0</v>
      </c>
      <c r="AI52" s="942">
        <f t="shared" si="94"/>
        <v>0</v>
      </c>
      <c r="AJ52" s="942">
        <f t="shared" si="95"/>
        <v>0</v>
      </c>
      <c r="AK52" s="942">
        <f t="shared" si="96"/>
        <v>0</v>
      </c>
      <c r="AL52" s="942"/>
      <c r="AM52" s="942"/>
      <c r="AN52" s="942"/>
      <c r="AO52" s="942"/>
      <c r="AP52" s="942">
        <f t="shared" si="82"/>
        <v>0</v>
      </c>
      <c r="AQ52" s="942">
        <f t="shared" si="68"/>
        <v>0</v>
      </c>
      <c r="AR52" s="942">
        <f t="shared" si="69"/>
        <v>0</v>
      </c>
      <c r="AS52" s="942">
        <f t="shared" si="70"/>
        <v>0</v>
      </c>
      <c r="AT52" s="942">
        <f t="shared" si="71"/>
        <v>0</v>
      </c>
      <c r="AU52" s="942">
        <f t="shared" si="72"/>
        <v>0</v>
      </c>
      <c r="AV52" s="942">
        <f t="shared" si="73"/>
        <v>0</v>
      </c>
      <c r="AW52" s="942">
        <f t="shared" si="74"/>
        <v>0</v>
      </c>
      <c r="AX52" s="942">
        <f t="shared" si="75"/>
        <v>0</v>
      </c>
      <c r="AY52" s="942">
        <f t="shared" si="76"/>
        <v>0</v>
      </c>
      <c r="AZ52" s="942">
        <f t="shared" si="77"/>
        <v>0</v>
      </c>
      <c r="BA52" s="942">
        <f t="shared" si="78"/>
        <v>0</v>
      </c>
      <c r="BB52" s="942">
        <f t="shared" si="79"/>
        <v>0</v>
      </c>
      <c r="BC52" s="942"/>
      <c r="BD52" s="942"/>
      <c r="BE52" s="942"/>
      <c r="BF52" s="942"/>
      <c r="BG52" s="942"/>
      <c r="BH52" s="942"/>
      <c r="BI52" s="942"/>
      <c r="BJ52" s="942"/>
      <c r="BK52" s="942"/>
      <c r="BL52" s="942"/>
      <c r="BM52" s="942"/>
      <c r="BN52" s="942"/>
      <c r="BO52" s="942"/>
      <c r="BP52" s="942"/>
      <c r="BQ52" s="942"/>
      <c r="BR52" s="942"/>
      <c r="BS52" s="942"/>
      <c r="BT52" s="942"/>
      <c r="BU52" s="942"/>
      <c r="BV52" s="942"/>
    </row>
    <row r="53" spans="1:74" ht="12.75" hidden="1" customHeight="1" x14ac:dyDescent="0.15">
      <c r="A53" s="18"/>
      <c r="B53" s="342"/>
      <c r="C53" s="2414"/>
      <c r="D53" s="2415"/>
      <c r="E53" s="2416"/>
      <c r="F53" s="112"/>
      <c r="G53" s="323">
        <v>0</v>
      </c>
      <c r="H53" s="114">
        <v>0</v>
      </c>
      <c r="I53" s="115">
        <v>0</v>
      </c>
      <c r="J53" s="115">
        <v>0</v>
      </c>
      <c r="K53" s="115">
        <v>0</v>
      </c>
      <c r="L53" s="115">
        <f t="shared" ref="L53:S53" si="103">+K53</f>
        <v>0</v>
      </c>
      <c r="M53" s="115">
        <f t="shared" si="103"/>
        <v>0</v>
      </c>
      <c r="N53" s="115">
        <f t="shared" si="103"/>
        <v>0</v>
      </c>
      <c r="O53" s="115">
        <f t="shared" si="103"/>
        <v>0</v>
      </c>
      <c r="P53" s="115">
        <f t="shared" si="103"/>
        <v>0</v>
      </c>
      <c r="Q53" s="115">
        <f t="shared" si="103"/>
        <v>0</v>
      </c>
      <c r="R53" s="115">
        <f t="shared" si="103"/>
        <v>0</v>
      </c>
      <c r="S53" s="116">
        <f t="shared" si="103"/>
        <v>0</v>
      </c>
      <c r="T53" s="343"/>
      <c r="U53" s="18"/>
      <c r="V53" s="942"/>
      <c r="W53" s="942"/>
      <c r="X53" s="942">
        <f t="shared" si="63"/>
        <v>0</v>
      </c>
      <c r="Y53" s="942">
        <f t="shared" si="81"/>
        <v>0</v>
      </c>
      <c r="Z53" s="942">
        <f t="shared" si="85"/>
        <v>0</v>
      </c>
      <c r="AA53" s="942">
        <f t="shared" si="86"/>
        <v>0</v>
      </c>
      <c r="AB53" s="942">
        <f t="shared" si="87"/>
        <v>0</v>
      </c>
      <c r="AC53" s="942">
        <f t="shared" si="88"/>
        <v>0</v>
      </c>
      <c r="AD53" s="942">
        <f t="shared" si="89"/>
        <v>0</v>
      </c>
      <c r="AE53" s="942">
        <f t="shared" si="90"/>
        <v>0</v>
      </c>
      <c r="AF53" s="942">
        <f t="shared" si="91"/>
        <v>0</v>
      </c>
      <c r="AG53" s="942">
        <f t="shared" si="92"/>
        <v>0</v>
      </c>
      <c r="AH53" s="942">
        <f t="shared" si="93"/>
        <v>0</v>
      </c>
      <c r="AI53" s="942">
        <f t="shared" si="94"/>
        <v>0</v>
      </c>
      <c r="AJ53" s="942">
        <f t="shared" si="95"/>
        <v>0</v>
      </c>
      <c r="AK53" s="942">
        <f t="shared" si="96"/>
        <v>0</v>
      </c>
      <c r="AL53" s="942"/>
      <c r="AM53" s="942"/>
      <c r="AN53" s="942"/>
      <c r="AO53" s="942"/>
      <c r="AP53" s="942">
        <f t="shared" si="82"/>
        <v>0</v>
      </c>
      <c r="AQ53" s="942">
        <f t="shared" si="68"/>
        <v>0</v>
      </c>
      <c r="AR53" s="942">
        <f t="shared" si="69"/>
        <v>0</v>
      </c>
      <c r="AS53" s="942">
        <f t="shared" si="70"/>
        <v>0</v>
      </c>
      <c r="AT53" s="942">
        <f t="shared" si="71"/>
        <v>0</v>
      </c>
      <c r="AU53" s="942">
        <f t="shared" si="72"/>
        <v>0</v>
      </c>
      <c r="AV53" s="942">
        <f t="shared" si="73"/>
        <v>0</v>
      </c>
      <c r="AW53" s="942">
        <f t="shared" si="74"/>
        <v>0</v>
      </c>
      <c r="AX53" s="942">
        <f t="shared" si="75"/>
        <v>0</v>
      </c>
      <c r="AY53" s="942">
        <f t="shared" si="76"/>
        <v>0</v>
      </c>
      <c r="AZ53" s="942">
        <f t="shared" si="77"/>
        <v>0</v>
      </c>
      <c r="BA53" s="942">
        <f t="shared" si="78"/>
        <v>0</v>
      </c>
      <c r="BB53" s="942">
        <f t="shared" si="79"/>
        <v>0</v>
      </c>
      <c r="BC53" s="942"/>
      <c r="BD53" s="942"/>
      <c r="BE53" s="942"/>
      <c r="BF53" s="942"/>
      <c r="BG53" s="942"/>
      <c r="BH53" s="942"/>
      <c r="BI53" s="942"/>
      <c r="BJ53" s="942"/>
      <c r="BK53" s="942"/>
      <c r="BL53" s="942"/>
      <c r="BM53" s="942"/>
      <c r="BN53" s="942"/>
      <c r="BO53" s="942"/>
      <c r="BP53" s="942"/>
      <c r="BQ53" s="942"/>
      <c r="BR53" s="942"/>
      <c r="BS53" s="942"/>
      <c r="BT53" s="942"/>
      <c r="BU53" s="942"/>
      <c r="BV53" s="942"/>
    </row>
    <row r="54" spans="1:74" ht="12.75" hidden="1" customHeight="1" x14ac:dyDescent="0.15">
      <c r="A54" s="18"/>
      <c r="B54" s="342"/>
      <c r="C54" s="2414"/>
      <c r="D54" s="2415"/>
      <c r="E54" s="2416"/>
      <c r="F54" s="112"/>
      <c r="G54" s="323">
        <v>0</v>
      </c>
      <c r="H54" s="114">
        <v>0</v>
      </c>
      <c r="I54" s="115">
        <v>0</v>
      </c>
      <c r="J54" s="115">
        <v>0</v>
      </c>
      <c r="K54" s="115">
        <v>0</v>
      </c>
      <c r="L54" s="115">
        <f t="shared" ref="L54:S54" si="104">+K54</f>
        <v>0</v>
      </c>
      <c r="M54" s="115">
        <f t="shared" si="104"/>
        <v>0</v>
      </c>
      <c r="N54" s="115">
        <f t="shared" si="104"/>
        <v>0</v>
      </c>
      <c r="O54" s="115">
        <f t="shared" si="104"/>
        <v>0</v>
      </c>
      <c r="P54" s="115">
        <f t="shared" si="104"/>
        <v>0</v>
      </c>
      <c r="Q54" s="115">
        <f t="shared" si="104"/>
        <v>0</v>
      </c>
      <c r="R54" s="115">
        <f t="shared" si="104"/>
        <v>0</v>
      </c>
      <c r="S54" s="116">
        <f t="shared" si="104"/>
        <v>0</v>
      </c>
      <c r="T54" s="343"/>
      <c r="U54" s="18"/>
      <c r="V54" s="942"/>
      <c r="W54" s="942"/>
      <c r="X54" s="942">
        <f t="shared" si="63"/>
        <v>0</v>
      </c>
      <c r="Y54" s="942">
        <f t="shared" si="81"/>
        <v>0</v>
      </c>
      <c r="Z54" s="942">
        <f t="shared" si="85"/>
        <v>0</v>
      </c>
      <c r="AA54" s="942">
        <f t="shared" si="86"/>
        <v>0</v>
      </c>
      <c r="AB54" s="942">
        <f t="shared" si="87"/>
        <v>0</v>
      </c>
      <c r="AC54" s="942">
        <f t="shared" si="88"/>
        <v>0</v>
      </c>
      <c r="AD54" s="942">
        <f t="shared" si="89"/>
        <v>0</v>
      </c>
      <c r="AE54" s="942">
        <f t="shared" si="90"/>
        <v>0</v>
      </c>
      <c r="AF54" s="942">
        <f t="shared" si="91"/>
        <v>0</v>
      </c>
      <c r="AG54" s="942">
        <f t="shared" si="92"/>
        <v>0</v>
      </c>
      <c r="AH54" s="942">
        <f t="shared" si="93"/>
        <v>0</v>
      </c>
      <c r="AI54" s="942">
        <f t="shared" si="94"/>
        <v>0</v>
      </c>
      <c r="AJ54" s="942">
        <f t="shared" si="95"/>
        <v>0</v>
      </c>
      <c r="AK54" s="942">
        <f t="shared" si="96"/>
        <v>0</v>
      </c>
      <c r="AL54" s="942"/>
      <c r="AM54" s="942"/>
      <c r="AN54" s="942"/>
      <c r="AO54" s="942"/>
      <c r="AP54" s="942">
        <f t="shared" si="82"/>
        <v>0</v>
      </c>
      <c r="AQ54" s="942">
        <f t="shared" si="68"/>
        <v>0</v>
      </c>
      <c r="AR54" s="942">
        <f t="shared" si="69"/>
        <v>0</v>
      </c>
      <c r="AS54" s="942">
        <f t="shared" si="70"/>
        <v>0</v>
      </c>
      <c r="AT54" s="942">
        <f t="shared" si="71"/>
        <v>0</v>
      </c>
      <c r="AU54" s="942">
        <f t="shared" si="72"/>
        <v>0</v>
      </c>
      <c r="AV54" s="942">
        <f t="shared" si="73"/>
        <v>0</v>
      </c>
      <c r="AW54" s="942">
        <f t="shared" si="74"/>
        <v>0</v>
      </c>
      <c r="AX54" s="942">
        <f t="shared" si="75"/>
        <v>0</v>
      </c>
      <c r="AY54" s="942">
        <f t="shared" si="76"/>
        <v>0</v>
      </c>
      <c r="AZ54" s="942">
        <f t="shared" si="77"/>
        <v>0</v>
      </c>
      <c r="BA54" s="942">
        <f t="shared" si="78"/>
        <v>0</v>
      </c>
      <c r="BB54" s="942">
        <f t="shared" si="79"/>
        <v>0</v>
      </c>
      <c r="BC54" s="942"/>
      <c r="BD54" s="942"/>
      <c r="BE54" s="942"/>
      <c r="BF54" s="942"/>
      <c r="BG54" s="942"/>
      <c r="BH54" s="942"/>
      <c r="BI54" s="942"/>
      <c r="BJ54" s="942"/>
      <c r="BK54" s="942"/>
      <c r="BL54" s="942"/>
      <c r="BM54" s="942"/>
      <c r="BN54" s="942"/>
      <c r="BO54" s="942"/>
      <c r="BP54" s="942"/>
      <c r="BQ54" s="942"/>
      <c r="BR54" s="942"/>
      <c r="BS54" s="942"/>
      <c r="BT54" s="942"/>
      <c r="BU54" s="942"/>
      <c r="BV54" s="942"/>
    </row>
    <row r="55" spans="1:74" ht="12.75" hidden="1" customHeight="1" x14ac:dyDescent="0.15">
      <c r="A55" s="18"/>
      <c r="B55" s="342"/>
      <c r="C55" s="2414"/>
      <c r="D55" s="2415"/>
      <c r="E55" s="2416"/>
      <c r="F55" s="112"/>
      <c r="G55" s="323">
        <v>0</v>
      </c>
      <c r="H55" s="114">
        <v>0</v>
      </c>
      <c r="I55" s="115">
        <v>0</v>
      </c>
      <c r="J55" s="115">
        <v>0</v>
      </c>
      <c r="K55" s="115">
        <v>0</v>
      </c>
      <c r="L55" s="115">
        <f t="shared" ref="L55:S55" si="105">+K55</f>
        <v>0</v>
      </c>
      <c r="M55" s="115">
        <f t="shared" si="105"/>
        <v>0</v>
      </c>
      <c r="N55" s="115">
        <f t="shared" si="105"/>
        <v>0</v>
      </c>
      <c r="O55" s="115">
        <f t="shared" si="105"/>
        <v>0</v>
      </c>
      <c r="P55" s="115">
        <f t="shared" si="105"/>
        <v>0</v>
      </c>
      <c r="Q55" s="115">
        <f t="shared" si="105"/>
        <v>0</v>
      </c>
      <c r="R55" s="115">
        <f t="shared" si="105"/>
        <v>0</v>
      </c>
      <c r="S55" s="116">
        <f t="shared" si="105"/>
        <v>0</v>
      </c>
      <c r="T55" s="343"/>
      <c r="U55" s="18"/>
      <c r="V55" s="942"/>
      <c r="W55" s="942"/>
      <c r="X55" s="942">
        <f t="shared" si="63"/>
        <v>0</v>
      </c>
      <c r="Y55" s="942">
        <f t="shared" si="81"/>
        <v>0</v>
      </c>
      <c r="Z55" s="942">
        <f t="shared" si="85"/>
        <v>0</v>
      </c>
      <c r="AA55" s="942">
        <f t="shared" si="86"/>
        <v>0</v>
      </c>
      <c r="AB55" s="942">
        <f t="shared" si="87"/>
        <v>0</v>
      </c>
      <c r="AC55" s="942">
        <f t="shared" si="88"/>
        <v>0</v>
      </c>
      <c r="AD55" s="942">
        <f t="shared" si="89"/>
        <v>0</v>
      </c>
      <c r="AE55" s="942">
        <f t="shared" si="90"/>
        <v>0</v>
      </c>
      <c r="AF55" s="942">
        <f t="shared" si="91"/>
        <v>0</v>
      </c>
      <c r="AG55" s="942">
        <f t="shared" si="92"/>
        <v>0</v>
      </c>
      <c r="AH55" s="942">
        <f t="shared" si="93"/>
        <v>0</v>
      </c>
      <c r="AI55" s="942">
        <f t="shared" si="94"/>
        <v>0</v>
      </c>
      <c r="AJ55" s="942">
        <f t="shared" si="95"/>
        <v>0</v>
      </c>
      <c r="AK55" s="942">
        <f t="shared" si="96"/>
        <v>0</v>
      </c>
      <c r="AL55" s="942"/>
      <c r="AM55" s="942"/>
      <c r="AN55" s="942"/>
      <c r="AO55" s="942"/>
      <c r="AP55" s="942">
        <f t="shared" si="82"/>
        <v>0</v>
      </c>
      <c r="AQ55" s="942">
        <f t="shared" si="68"/>
        <v>0</v>
      </c>
      <c r="AR55" s="942">
        <f t="shared" si="69"/>
        <v>0</v>
      </c>
      <c r="AS55" s="942">
        <f t="shared" si="70"/>
        <v>0</v>
      </c>
      <c r="AT55" s="942">
        <f t="shared" si="71"/>
        <v>0</v>
      </c>
      <c r="AU55" s="942">
        <f t="shared" si="72"/>
        <v>0</v>
      </c>
      <c r="AV55" s="942">
        <f t="shared" si="73"/>
        <v>0</v>
      </c>
      <c r="AW55" s="942">
        <f t="shared" si="74"/>
        <v>0</v>
      </c>
      <c r="AX55" s="942">
        <f t="shared" si="75"/>
        <v>0</v>
      </c>
      <c r="AY55" s="942">
        <f t="shared" si="76"/>
        <v>0</v>
      </c>
      <c r="AZ55" s="942">
        <f t="shared" si="77"/>
        <v>0</v>
      </c>
      <c r="BA55" s="942">
        <f t="shared" si="78"/>
        <v>0</v>
      </c>
      <c r="BB55" s="942">
        <f t="shared" si="79"/>
        <v>0</v>
      </c>
      <c r="BC55" s="942"/>
      <c r="BD55" s="942"/>
      <c r="BE55" s="942"/>
      <c r="BF55" s="942"/>
      <c r="BG55" s="942"/>
      <c r="BH55" s="942"/>
      <c r="BI55" s="942"/>
      <c r="BJ55" s="942"/>
      <c r="BK55" s="942"/>
      <c r="BL55" s="942"/>
      <c r="BM55" s="942"/>
      <c r="BN55" s="942"/>
      <c r="BO55" s="942"/>
      <c r="BP55" s="942"/>
      <c r="BQ55" s="942"/>
      <c r="BR55" s="942"/>
      <c r="BS55" s="942"/>
      <c r="BT55" s="942"/>
      <c r="BU55" s="942"/>
      <c r="BV55" s="942"/>
    </row>
    <row r="56" spans="1:74" ht="12.75" hidden="1" customHeight="1" x14ac:dyDescent="0.15">
      <c r="A56" s="18"/>
      <c r="B56" s="342"/>
      <c r="C56" s="2414"/>
      <c r="D56" s="2415"/>
      <c r="E56" s="2416"/>
      <c r="F56" s="112"/>
      <c r="G56" s="323">
        <v>0</v>
      </c>
      <c r="H56" s="114">
        <v>0</v>
      </c>
      <c r="I56" s="115">
        <v>0</v>
      </c>
      <c r="J56" s="115">
        <v>0</v>
      </c>
      <c r="K56" s="115">
        <v>0</v>
      </c>
      <c r="L56" s="115">
        <f t="shared" ref="L56:S56" si="106">+K56</f>
        <v>0</v>
      </c>
      <c r="M56" s="115">
        <f t="shared" si="106"/>
        <v>0</v>
      </c>
      <c r="N56" s="115">
        <f t="shared" si="106"/>
        <v>0</v>
      </c>
      <c r="O56" s="115">
        <f t="shared" si="106"/>
        <v>0</v>
      </c>
      <c r="P56" s="115">
        <f t="shared" si="106"/>
        <v>0</v>
      </c>
      <c r="Q56" s="115">
        <f t="shared" si="106"/>
        <v>0</v>
      </c>
      <c r="R56" s="115">
        <f t="shared" si="106"/>
        <v>0</v>
      </c>
      <c r="S56" s="116">
        <f t="shared" si="106"/>
        <v>0</v>
      </c>
      <c r="T56" s="343"/>
      <c r="U56" s="18"/>
      <c r="V56" s="942"/>
      <c r="W56" s="942"/>
      <c r="X56" s="942">
        <f t="shared" si="63"/>
        <v>0</v>
      </c>
      <c r="Y56" s="942">
        <f t="shared" si="81"/>
        <v>0</v>
      </c>
      <c r="Z56" s="942">
        <f t="shared" si="85"/>
        <v>0</v>
      </c>
      <c r="AA56" s="942">
        <f t="shared" si="86"/>
        <v>0</v>
      </c>
      <c r="AB56" s="942">
        <f t="shared" si="87"/>
        <v>0</v>
      </c>
      <c r="AC56" s="942">
        <f t="shared" si="88"/>
        <v>0</v>
      </c>
      <c r="AD56" s="942">
        <f t="shared" si="89"/>
        <v>0</v>
      </c>
      <c r="AE56" s="942">
        <f t="shared" si="90"/>
        <v>0</v>
      </c>
      <c r="AF56" s="942">
        <f t="shared" si="91"/>
        <v>0</v>
      </c>
      <c r="AG56" s="942">
        <f t="shared" si="92"/>
        <v>0</v>
      </c>
      <c r="AH56" s="942">
        <f t="shared" si="93"/>
        <v>0</v>
      </c>
      <c r="AI56" s="942">
        <f t="shared" si="94"/>
        <v>0</v>
      </c>
      <c r="AJ56" s="942">
        <f t="shared" si="95"/>
        <v>0</v>
      </c>
      <c r="AK56" s="942">
        <f t="shared" si="96"/>
        <v>0</v>
      </c>
      <c r="AL56" s="942"/>
      <c r="AM56" s="942"/>
      <c r="AN56" s="942"/>
      <c r="AO56" s="942"/>
      <c r="AP56" s="942">
        <f t="shared" si="82"/>
        <v>0</v>
      </c>
      <c r="AQ56" s="942">
        <f t="shared" si="68"/>
        <v>0</v>
      </c>
      <c r="AR56" s="942">
        <f t="shared" si="69"/>
        <v>0</v>
      </c>
      <c r="AS56" s="942">
        <f t="shared" si="70"/>
        <v>0</v>
      </c>
      <c r="AT56" s="942">
        <f t="shared" si="71"/>
        <v>0</v>
      </c>
      <c r="AU56" s="942">
        <f t="shared" si="72"/>
        <v>0</v>
      </c>
      <c r="AV56" s="942">
        <f t="shared" si="73"/>
        <v>0</v>
      </c>
      <c r="AW56" s="942">
        <f t="shared" si="74"/>
        <v>0</v>
      </c>
      <c r="AX56" s="942">
        <f t="shared" si="75"/>
        <v>0</v>
      </c>
      <c r="AY56" s="942">
        <f t="shared" si="76"/>
        <v>0</v>
      </c>
      <c r="AZ56" s="942">
        <f t="shared" si="77"/>
        <v>0</v>
      </c>
      <c r="BA56" s="942">
        <f t="shared" si="78"/>
        <v>0</v>
      </c>
      <c r="BB56" s="942">
        <f t="shared" si="79"/>
        <v>0</v>
      </c>
      <c r="BC56" s="942"/>
      <c r="BD56" s="942"/>
      <c r="BE56" s="942"/>
      <c r="BF56" s="942"/>
      <c r="BG56" s="942"/>
      <c r="BH56" s="942"/>
      <c r="BI56" s="942"/>
      <c r="BJ56" s="942"/>
      <c r="BK56" s="942"/>
      <c r="BL56" s="942"/>
      <c r="BM56" s="942"/>
      <c r="BN56" s="942"/>
      <c r="BO56" s="942"/>
      <c r="BP56" s="942"/>
      <c r="BQ56" s="942"/>
      <c r="BR56" s="942"/>
      <c r="BS56" s="942"/>
      <c r="BT56" s="942"/>
      <c r="BU56" s="942"/>
      <c r="BV56" s="942"/>
    </row>
    <row r="57" spans="1:74" ht="12.75" hidden="1" customHeight="1" x14ac:dyDescent="0.15">
      <c r="A57" s="18"/>
      <c r="B57" s="342"/>
      <c r="C57" s="2414"/>
      <c r="D57" s="2415"/>
      <c r="E57" s="2416"/>
      <c r="F57" s="112"/>
      <c r="G57" s="323">
        <v>0</v>
      </c>
      <c r="H57" s="114">
        <v>0</v>
      </c>
      <c r="I57" s="115">
        <v>0</v>
      </c>
      <c r="J57" s="115">
        <v>0</v>
      </c>
      <c r="K57" s="115">
        <v>0</v>
      </c>
      <c r="L57" s="115">
        <f t="shared" ref="L57:S57" si="107">+K57</f>
        <v>0</v>
      </c>
      <c r="M57" s="115">
        <f t="shared" si="107"/>
        <v>0</v>
      </c>
      <c r="N57" s="115">
        <f t="shared" si="107"/>
        <v>0</v>
      </c>
      <c r="O57" s="115">
        <f t="shared" si="107"/>
        <v>0</v>
      </c>
      <c r="P57" s="115">
        <f t="shared" si="107"/>
        <v>0</v>
      </c>
      <c r="Q57" s="115">
        <f t="shared" si="107"/>
        <v>0</v>
      </c>
      <c r="R57" s="115">
        <f t="shared" si="107"/>
        <v>0</v>
      </c>
      <c r="S57" s="116">
        <f t="shared" si="107"/>
        <v>0</v>
      </c>
      <c r="T57" s="343"/>
      <c r="U57" s="18"/>
      <c r="V57" s="942"/>
      <c r="W57" s="942"/>
      <c r="X57" s="942">
        <f t="shared" si="63"/>
        <v>0</v>
      </c>
      <c r="Y57" s="942">
        <f t="shared" si="81"/>
        <v>0</v>
      </c>
      <c r="Z57" s="942">
        <f t="shared" si="85"/>
        <v>0</v>
      </c>
      <c r="AA57" s="942">
        <f t="shared" si="86"/>
        <v>0</v>
      </c>
      <c r="AB57" s="942">
        <f t="shared" si="87"/>
        <v>0</v>
      </c>
      <c r="AC57" s="942">
        <f t="shared" si="88"/>
        <v>0</v>
      </c>
      <c r="AD57" s="942">
        <f t="shared" si="89"/>
        <v>0</v>
      </c>
      <c r="AE57" s="942">
        <f t="shared" si="90"/>
        <v>0</v>
      </c>
      <c r="AF57" s="942">
        <f t="shared" si="91"/>
        <v>0</v>
      </c>
      <c r="AG57" s="942">
        <f t="shared" si="92"/>
        <v>0</v>
      </c>
      <c r="AH57" s="942">
        <f t="shared" si="93"/>
        <v>0</v>
      </c>
      <c r="AI57" s="942">
        <f t="shared" si="94"/>
        <v>0</v>
      </c>
      <c r="AJ57" s="942">
        <f t="shared" si="95"/>
        <v>0</v>
      </c>
      <c r="AK57" s="942">
        <f t="shared" si="96"/>
        <v>0</v>
      </c>
      <c r="AL57" s="942"/>
      <c r="AM57" s="942"/>
      <c r="AN57" s="942"/>
      <c r="AO57" s="942"/>
      <c r="AP57" s="942">
        <f t="shared" si="82"/>
        <v>0</v>
      </c>
      <c r="AQ57" s="942">
        <f t="shared" si="68"/>
        <v>0</v>
      </c>
      <c r="AR57" s="942">
        <f t="shared" si="69"/>
        <v>0</v>
      </c>
      <c r="AS57" s="942">
        <f t="shared" si="70"/>
        <v>0</v>
      </c>
      <c r="AT57" s="942">
        <f t="shared" si="71"/>
        <v>0</v>
      </c>
      <c r="AU57" s="942">
        <f t="shared" si="72"/>
        <v>0</v>
      </c>
      <c r="AV57" s="942">
        <f t="shared" si="73"/>
        <v>0</v>
      </c>
      <c r="AW57" s="942">
        <f t="shared" si="74"/>
        <v>0</v>
      </c>
      <c r="AX57" s="942">
        <f t="shared" si="75"/>
        <v>0</v>
      </c>
      <c r="AY57" s="942">
        <f t="shared" si="76"/>
        <v>0</v>
      </c>
      <c r="AZ57" s="942">
        <f t="shared" si="77"/>
        <v>0</v>
      </c>
      <c r="BA57" s="942">
        <f t="shared" si="78"/>
        <v>0</v>
      </c>
      <c r="BB57" s="942">
        <f t="shared" si="79"/>
        <v>0</v>
      </c>
      <c r="BC57" s="942"/>
      <c r="BD57" s="942"/>
      <c r="BE57" s="942"/>
      <c r="BF57" s="942"/>
      <c r="BG57" s="942"/>
      <c r="BH57" s="942"/>
      <c r="BI57" s="942"/>
      <c r="BJ57" s="942"/>
      <c r="BK57" s="942"/>
      <c r="BL57" s="942"/>
      <c r="BM57" s="942"/>
      <c r="BN57" s="942"/>
      <c r="BO57" s="942"/>
      <c r="BP57" s="942"/>
      <c r="BQ57" s="942"/>
      <c r="BR57" s="942"/>
      <c r="BS57" s="942"/>
      <c r="BT57" s="942"/>
      <c r="BU57" s="942"/>
      <c r="BV57" s="942"/>
    </row>
    <row r="58" spans="1:74" ht="12.75" hidden="1" customHeight="1" x14ac:dyDescent="0.15">
      <c r="A58" s="18"/>
      <c r="B58" s="342"/>
      <c r="C58" s="2423"/>
      <c r="D58" s="2424"/>
      <c r="E58" s="2425"/>
      <c r="F58" s="139"/>
      <c r="G58" s="324">
        <v>0</v>
      </c>
      <c r="H58" s="120">
        <v>0</v>
      </c>
      <c r="I58" s="121">
        <v>0</v>
      </c>
      <c r="J58" s="121">
        <v>0</v>
      </c>
      <c r="K58" s="121">
        <v>0</v>
      </c>
      <c r="L58" s="121">
        <f t="shared" ref="L58:S58" si="108">+K58</f>
        <v>0</v>
      </c>
      <c r="M58" s="121">
        <f t="shared" si="108"/>
        <v>0</v>
      </c>
      <c r="N58" s="121">
        <f t="shared" si="108"/>
        <v>0</v>
      </c>
      <c r="O58" s="121">
        <f t="shared" si="108"/>
        <v>0</v>
      </c>
      <c r="P58" s="121">
        <f t="shared" si="108"/>
        <v>0</v>
      </c>
      <c r="Q58" s="121">
        <f t="shared" si="108"/>
        <v>0</v>
      </c>
      <c r="R58" s="121">
        <f t="shared" si="108"/>
        <v>0</v>
      </c>
      <c r="S58" s="122">
        <f t="shared" si="108"/>
        <v>0</v>
      </c>
      <c r="T58" s="343"/>
      <c r="U58" s="18"/>
      <c r="V58" s="942"/>
      <c r="W58" s="942"/>
      <c r="X58" s="942">
        <f t="shared" si="63"/>
        <v>0</v>
      </c>
      <c r="Y58" s="942">
        <f t="shared" si="81"/>
        <v>0</v>
      </c>
      <c r="Z58" s="942">
        <f t="shared" si="85"/>
        <v>0</v>
      </c>
      <c r="AA58" s="942">
        <f t="shared" si="86"/>
        <v>0</v>
      </c>
      <c r="AB58" s="942">
        <f t="shared" si="87"/>
        <v>0</v>
      </c>
      <c r="AC58" s="942">
        <f t="shared" si="88"/>
        <v>0</v>
      </c>
      <c r="AD58" s="942">
        <f t="shared" si="89"/>
        <v>0</v>
      </c>
      <c r="AE58" s="942">
        <f t="shared" si="90"/>
        <v>0</v>
      </c>
      <c r="AF58" s="942">
        <f t="shared" si="91"/>
        <v>0</v>
      </c>
      <c r="AG58" s="942">
        <f t="shared" si="92"/>
        <v>0</v>
      </c>
      <c r="AH58" s="942">
        <f t="shared" si="93"/>
        <v>0</v>
      </c>
      <c r="AI58" s="942">
        <f t="shared" si="94"/>
        <v>0</v>
      </c>
      <c r="AJ58" s="942">
        <f t="shared" si="95"/>
        <v>0</v>
      </c>
      <c r="AK58" s="942">
        <f t="shared" si="96"/>
        <v>0</v>
      </c>
      <c r="AL58" s="942"/>
      <c r="AM58" s="942"/>
      <c r="AN58" s="942"/>
      <c r="AO58" s="942"/>
      <c r="AP58" s="942">
        <f t="shared" si="82"/>
        <v>0</v>
      </c>
      <c r="AQ58" s="942">
        <f t="shared" si="68"/>
        <v>0</v>
      </c>
      <c r="AR58" s="942">
        <f t="shared" si="69"/>
        <v>0</v>
      </c>
      <c r="AS58" s="942">
        <f t="shared" si="70"/>
        <v>0</v>
      </c>
      <c r="AT58" s="942">
        <f t="shared" si="71"/>
        <v>0</v>
      </c>
      <c r="AU58" s="942">
        <f t="shared" si="72"/>
        <v>0</v>
      </c>
      <c r="AV58" s="942">
        <f t="shared" si="73"/>
        <v>0</v>
      </c>
      <c r="AW58" s="942">
        <f t="shared" si="74"/>
        <v>0</v>
      </c>
      <c r="AX58" s="942">
        <f t="shared" si="75"/>
        <v>0</v>
      </c>
      <c r="AY58" s="942">
        <f t="shared" si="76"/>
        <v>0</v>
      </c>
      <c r="AZ58" s="942">
        <f t="shared" si="77"/>
        <v>0</v>
      </c>
      <c r="BA58" s="942">
        <f t="shared" si="78"/>
        <v>0</v>
      </c>
      <c r="BB58" s="942">
        <f t="shared" si="79"/>
        <v>0</v>
      </c>
      <c r="BC58" s="942"/>
      <c r="BD58" s="942"/>
      <c r="BE58" s="942"/>
      <c r="BF58" s="942"/>
      <c r="BG58" s="942"/>
      <c r="BH58" s="942"/>
      <c r="BI58" s="942"/>
      <c r="BJ58" s="942"/>
      <c r="BK58" s="942"/>
      <c r="BL58" s="942"/>
      <c r="BM58" s="942"/>
      <c r="BN58" s="942"/>
      <c r="BO58" s="942"/>
      <c r="BP58" s="942"/>
      <c r="BQ58" s="942"/>
      <c r="BR58" s="942"/>
      <c r="BS58" s="942"/>
      <c r="BT58" s="942"/>
      <c r="BU58" s="942"/>
      <c r="BV58" s="942"/>
    </row>
    <row r="59" spans="1:74" ht="14" thickBot="1" x14ac:dyDescent="0.2">
      <c r="A59" s="18"/>
      <c r="B59" s="346"/>
      <c r="C59" s="347" t="s">
        <v>1811</v>
      </c>
      <c r="D59" s="348"/>
      <c r="E59" s="348"/>
      <c r="F59" s="348"/>
      <c r="G59" s="349"/>
      <c r="H59" s="350"/>
      <c r="I59" s="350"/>
      <c r="J59" s="350"/>
      <c r="K59" s="350"/>
      <c r="L59" s="350"/>
      <c r="M59" s="350"/>
      <c r="N59" s="350"/>
      <c r="O59" s="350"/>
      <c r="P59" s="350"/>
      <c r="Q59" s="350"/>
      <c r="R59" s="350"/>
      <c r="S59" s="350"/>
      <c r="T59" s="351"/>
      <c r="U59" s="18"/>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c r="AT59" s="942"/>
      <c r="AU59" s="942"/>
      <c r="AV59" s="942"/>
      <c r="AW59" s="942"/>
      <c r="AX59" s="942"/>
      <c r="AY59" s="942"/>
      <c r="AZ59" s="942"/>
      <c r="BA59" s="942"/>
      <c r="BB59" s="942"/>
      <c r="BC59" s="942"/>
      <c r="BD59" s="942"/>
      <c r="BE59" s="942"/>
      <c r="BF59" s="942"/>
      <c r="BG59" s="942"/>
      <c r="BH59" s="942"/>
      <c r="BI59" s="942"/>
      <c r="BJ59" s="942"/>
      <c r="BK59" s="942"/>
      <c r="BL59" s="942"/>
      <c r="BM59" s="942"/>
      <c r="BN59" s="942"/>
      <c r="BO59" s="942"/>
      <c r="BP59" s="942"/>
      <c r="BQ59" s="942"/>
      <c r="BR59" s="942"/>
      <c r="BS59" s="942"/>
      <c r="BT59" s="942"/>
      <c r="BU59" s="942"/>
      <c r="BV59" s="942"/>
    </row>
    <row r="60" spans="1:74" ht="14" thickBot="1" x14ac:dyDescent="0.2">
      <c r="A60" s="18"/>
      <c r="B60" s="18"/>
      <c r="C60" s="544"/>
      <c r="D60" s="544"/>
      <c r="E60" s="544"/>
      <c r="F60" s="544"/>
      <c r="G60" s="544"/>
      <c r="H60" s="544"/>
      <c r="I60" s="544"/>
      <c r="J60" s="544"/>
      <c r="K60" s="544"/>
      <c r="L60" s="544"/>
      <c r="M60" s="544"/>
      <c r="N60" s="544"/>
      <c r="O60" s="18"/>
      <c r="P60" s="18"/>
      <c r="Q60" s="18"/>
      <c r="R60" s="18"/>
      <c r="S60" s="18"/>
      <c r="T60" s="18"/>
      <c r="U60" s="18"/>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c r="AT60" s="942"/>
      <c r="AU60" s="942"/>
      <c r="AV60" s="942"/>
      <c r="AW60" s="942"/>
      <c r="AX60" s="942"/>
      <c r="AY60" s="942"/>
      <c r="AZ60" s="942"/>
      <c r="BA60" s="942"/>
      <c r="BB60" s="942"/>
      <c r="BC60" s="942"/>
      <c r="BD60" s="942"/>
      <c r="BE60" s="942"/>
      <c r="BF60" s="942"/>
      <c r="BG60" s="942"/>
      <c r="BH60" s="942"/>
      <c r="BI60" s="942"/>
      <c r="BJ60" s="942"/>
      <c r="BK60" s="942"/>
      <c r="BL60" s="942"/>
      <c r="BM60" s="942"/>
      <c r="BN60" s="942"/>
      <c r="BO60" s="942"/>
      <c r="BP60" s="942"/>
      <c r="BQ60" s="942"/>
      <c r="BR60" s="942"/>
      <c r="BS60" s="942"/>
      <c r="BT60" s="942"/>
      <c r="BU60" s="942"/>
      <c r="BV60" s="942"/>
    </row>
    <row r="61" spans="1:74" ht="19" thickBot="1" x14ac:dyDescent="0.25">
      <c r="A61" s="18"/>
      <c r="B61" s="1792">
        <v>2</v>
      </c>
      <c r="C61" s="2504" t="s">
        <v>297</v>
      </c>
      <c r="D61" s="2504"/>
      <c r="E61" s="2504"/>
      <c r="F61" s="2504"/>
      <c r="G61" s="2504"/>
      <c r="H61" s="2504"/>
      <c r="I61" s="352"/>
      <c r="J61" s="352"/>
      <c r="K61" s="352"/>
      <c r="L61" s="352"/>
      <c r="M61" s="352"/>
      <c r="N61" s="352"/>
      <c r="O61" s="352"/>
      <c r="P61" s="352"/>
      <c r="Q61" s="352"/>
      <c r="R61" s="352"/>
      <c r="S61" s="352"/>
      <c r="T61" s="353"/>
      <c r="U61" s="18"/>
      <c r="V61" s="942"/>
      <c r="W61" s="942">
        <f>+B61</f>
        <v>2</v>
      </c>
      <c r="X61" s="942" t="str">
        <f>+C61</f>
        <v xml:space="preserve">  Personal de Marketing y Ventas</v>
      </c>
      <c r="Y61" s="942"/>
      <c r="Z61" s="942"/>
      <c r="AA61" s="942"/>
      <c r="AB61" s="942"/>
      <c r="AC61" s="942"/>
      <c r="AD61" s="942"/>
      <c r="AE61" s="942"/>
      <c r="AF61" s="942"/>
      <c r="AG61" s="942"/>
      <c r="AH61" s="942"/>
      <c r="AI61" s="942"/>
      <c r="AJ61" s="942"/>
      <c r="AK61" s="942"/>
      <c r="AL61" s="942"/>
      <c r="AM61" s="942"/>
      <c r="AN61" s="942">
        <f>W61</f>
        <v>2</v>
      </c>
      <c r="AO61" s="942" t="str">
        <f>X61</f>
        <v xml:space="preserve">  Personal de Marketing y Ventas</v>
      </c>
      <c r="AP61" s="942"/>
      <c r="AQ61" s="942"/>
      <c r="AR61" s="942"/>
      <c r="AS61" s="942"/>
      <c r="AT61" s="942"/>
      <c r="AU61" s="942"/>
      <c r="AV61" s="942"/>
      <c r="AW61" s="942"/>
      <c r="AX61" s="942"/>
      <c r="AY61" s="942"/>
      <c r="AZ61" s="942"/>
      <c r="BA61" s="942"/>
      <c r="BB61" s="942"/>
      <c r="BC61" s="942"/>
      <c r="BD61" s="942"/>
      <c r="BE61" s="942"/>
      <c r="BF61" s="942"/>
      <c r="BG61" s="942"/>
      <c r="BH61" s="942"/>
      <c r="BI61" s="942"/>
      <c r="BJ61" s="942"/>
      <c r="BK61" s="942"/>
      <c r="BL61" s="942"/>
      <c r="BM61" s="942"/>
      <c r="BN61" s="942"/>
      <c r="BO61" s="942"/>
      <c r="BP61" s="942"/>
      <c r="BQ61" s="942"/>
      <c r="BR61" s="942"/>
      <c r="BS61" s="942"/>
      <c r="BT61" s="942"/>
      <c r="BU61" s="942"/>
      <c r="BV61" s="942"/>
    </row>
    <row r="62" spans="1:74" x14ac:dyDescent="0.15">
      <c r="A62" s="18"/>
      <c r="B62" s="354"/>
      <c r="C62" s="148"/>
      <c r="D62" s="149"/>
      <c r="E62" s="149"/>
      <c r="F62" s="149"/>
      <c r="G62" s="149"/>
      <c r="H62" s="2445" t="s">
        <v>144</v>
      </c>
      <c r="I62" s="2446"/>
      <c r="J62" s="2446"/>
      <c r="K62" s="2446"/>
      <c r="L62" s="2446"/>
      <c r="M62" s="2446"/>
      <c r="N62" s="2446"/>
      <c r="O62" s="2446"/>
      <c r="P62" s="2446"/>
      <c r="Q62" s="2446"/>
      <c r="R62" s="2446"/>
      <c r="S62" s="2447"/>
      <c r="T62" s="355"/>
      <c r="U62" s="18"/>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c r="AU62" s="942"/>
      <c r="AV62" s="942"/>
      <c r="AW62" s="942"/>
      <c r="AX62" s="942"/>
      <c r="AY62" s="942"/>
      <c r="AZ62" s="942"/>
      <c r="BA62" s="942"/>
      <c r="BB62" s="942"/>
      <c r="BC62" s="942"/>
      <c r="BD62" s="942"/>
      <c r="BE62" s="942"/>
      <c r="BF62" s="942"/>
      <c r="BG62" s="942"/>
      <c r="BH62" s="942"/>
      <c r="BI62" s="942"/>
      <c r="BJ62" s="942"/>
      <c r="BK62" s="942"/>
      <c r="BL62" s="942"/>
      <c r="BM62" s="942"/>
      <c r="BN62" s="942"/>
      <c r="BO62" s="942"/>
      <c r="BP62" s="942"/>
      <c r="BQ62" s="942"/>
      <c r="BR62" s="942"/>
      <c r="BS62" s="942"/>
      <c r="BT62" s="942"/>
      <c r="BU62" s="942"/>
      <c r="BV62" s="942"/>
    </row>
    <row r="63" spans="1:74" x14ac:dyDescent="0.15">
      <c r="A63" s="18"/>
      <c r="B63" s="354"/>
      <c r="C63" s="2408" t="s">
        <v>1804</v>
      </c>
      <c r="D63" s="2408"/>
      <c r="E63" s="2408"/>
      <c r="F63" s="155" t="s">
        <v>1805</v>
      </c>
      <c r="G63" s="154" t="s">
        <v>1806</v>
      </c>
      <c r="H63" s="144" t="str">
        <f t="shared" ref="H63:S63" si="109">H17</f>
        <v>ENE</v>
      </c>
      <c r="I63" s="145" t="str">
        <f t="shared" si="109"/>
        <v>FEB</v>
      </c>
      <c r="J63" s="145" t="str">
        <f t="shared" si="109"/>
        <v>MAR</v>
      </c>
      <c r="K63" s="145" t="str">
        <f t="shared" si="109"/>
        <v>ABR</v>
      </c>
      <c r="L63" s="145" t="str">
        <f t="shared" si="109"/>
        <v>MAY</v>
      </c>
      <c r="M63" s="145" t="str">
        <f t="shared" si="109"/>
        <v>JUN</v>
      </c>
      <c r="N63" s="145" t="str">
        <f t="shared" si="109"/>
        <v>JUL</v>
      </c>
      <c r="O63" s="145" t="str">
        <f t="shared" si="109"/>
        <v>AGO</v>
      </c>
      <c r="P63" s="145" t="str">
        <f t="shared" si="109"/>
        <v>SEPT</v>
      </c>
      <c r="Q63" s="145" t="str">
        <f t="shared" si="109"/>
        <v>OCT</v>
      </c>
      <c r="R63" s="145" t="str">
        <f t="shared" si="109"/>
        <v>NOV</v>
      </c>
      <c r="S63" s="146" t="str">
        <f t="shared" si="109"/>
        <v xml:space="preserve"> DIC</v>
      </c>
      <c r="T63" s="355"/>
      <c r="U63" s="18"/>
      <c r="V63" s="942"/>
      <c r="W63" s="942"/>
      <c r="X63" s="942" t="s">
        <v>1517</v>
      </c>
      <c r="Y63" s="942">
        <f t="shared" ref="Y63:AK63" si="110">+Y64+Y70+Y88</f>
        <v>0</v>
      </c>
      <c r="Z63" s="942">
        <f t="shared" si="110"/>
        <v>0</v>
      </c>
      <c r="AA63" s="942">
        <f t="shared" si="110"/>
        <v>0</v>
      </c>
      <c r="AB63" s="942">
        <f t="shared" si="110"/>
        <v>0</v>
      </c>
      <c r="AC63" s="942">
        <f t="shared" si="110"/>
        <v>0</v>
      </c>
      <c r="AD63" s="942">
        <f t="shared" si="110"/>
        <v>0</v>
      </c>
      <c r="AE63" s="942">
        <f t="shared" si="110"/>
        <v>0</v>
      </c>
      <c r="AF63" s="942">
        <f t="shared" si="110"/>
        <v>0</v>
      </c>
      <c r="AG63" s="942">
        <f t="shared" si="110"/>
        <v>0</v>
      </c>
      <c r="AH63" s="942">
        <f t="shared" si="110"/>
        <v>0</v>
      </c>
      <c r="AI63" s="942">
        <f t="shared" si="110"/>
        <v>0</v>
      </c>
      <c r="AJ63" s="942">
        <f t="shared" si="110"/>
        <v>0</v>
      </c>
      <c r="AK63" s="942">
        <f t="shared" si="110"/>
        <v>0</v>
      </c>
      <c r="AL63" s="942"/>
      <c r="AM63" s="942"/>
      <c r="AN63" s="942"/>
      <c r="AO63" s="942" t="s">
        <v>1517</v>
      </c>
      <c r="AP63" s="942">
        <f t="shared" ref="AP63:BB63" si="111">+AP64+AP70+AP88</f>
        <v>0</v>
      </c>
      <c r="AQ63" s="942">
        <f t="shared" si="111"/>
        <v>0</v>
      </c>
      <c r="AR63" s="942">
        <f t="shared" si="111"/>
        <v>0</v>
      </c>
      <c r="AS63" s="942">
        <f t="shared" si="111"/>
        <v>0</v>
      </c>
      <c r="AT63" s="942">
        <f t="shared" si="111"/>
        <v>0</v>
      </c>
      <c r="AU63" s="942">
        <f t="shared" si="111"/>
        <v>0</v>
      </c>
      <c r="AV63" s="942">
        <f t="shared" si="111"/>
        <v>0</v>
      </c>
      <c r="AW63" s="942">
        <f t="shared" si="111"/>
        <v>0</v>
      </c>
      <c r="AX63" s="942">
        <f t="shared" si="111"/>
        <v>0</v>
      </c>
      <c r="AY63" s="942">
        <f t="shared" si="111"/>
        <v>0</v>
      </c>
      <c r="AZ63" s="942">
        <f t="shared" si="111"/>
        <v>0</v>
      </c>
      <c r="BA63" s="942">
        <f t="shared" si="111"/>
        <v>0</v>
      </c>
      <c r="BB63" s="942">
        <f t="shared" si="111"/>
        <v>0</v>
      </c>
      <c r="BC63" s="942"/>
      <c r="BD63" s="942"/>
      <c r="BE63" s="942"/>
      <c r="BF63" s="942"/>
      <c r="BG63" s="942"/>
      <c r="BH63" s="942"/>
      <c r="BI63" s="942"/>
      <c r="BJ63" s="942"/>
      <c r="BK63" s="942"/>
      <c r="BL63" s="942"/>
      <c r="BM63" s="942"/>
      <c r="BN63" s="942"/>
      <c r="BO63" s="942"/>
      <c r="BP63" s="942"/>
      <c r="BQ63" s="942"/>
      <c r="BR63" s="942"/>
      <c r="BS63" s="942"/>
      <c r="BT63" s="942"/>
      <c r="BU63" s="942"/>
      <c r="BV63" s="942"/>
    </row>
    <row r="64" spans="1:74" ht="14" x14ac:dyDescent="0.15">
      <c r="A64" s="18"/>
      <c r="B64" s="354"/>
      <c r="C64" s="2437" t="s">
        <v>1807</v>
      </c>
      <c r="D64" s="2438"/>
      <c r="E64" s="2439"/>
      <c r="F64" s="2412"/>
      <c r="G64" s="2440"/>
      <c r="H64" s="325">
        <f>SUM(H65:H69)</f>
        <v>0</v>
      </c>
      <c r="I64" s="326">
        <f t="shared" ref="I64:S64" si="112">SUM(I65:I69)</f>
        <v>0</v>
      </c>
      <c r="J64" s="326">
        <f t="shared" si="112"/>
        <v>0</v>
      </c>
      <c r="K64" s="326">
        <f t="shared" si="112"/>
        <v>0</v>
      </c>
      <c r="L64" s="326">
        <f t="shared" si="112"/>
        <v>0</v>
      </c>
      <c r="M64" s="326">
        <f t="shared" si="112"/>
        <v>0</v>
      </c>
      <c r="N64" s="326">
        <f t="shared" si="112"/>
        <v>0</v>
      </c>
      <c r="O64" s="326">
        <f t="shared" si="112"/>
        <v>0</v>
      </c>
      <c r="P64" s="326">
        <f t="shared" si="112"/>
        <v>0</v>
      </c>
      <c r="Q64" s="326">
        <f t="shared" si="112"/>
        <v>0</v>
      </c>
      <c r="R64" s="326">
        <f t="shared" si="112"/>
        <v>0</v>
      </c>
      <c r="S64" s="327">
        <f t="shared" si="112"/>
        <v>0</v>
      </c>
      <c r="T64" s="355"/>
      <c r="U64" s="18"/>
      <c r="V64" s="942"/>
      <c r="W64" s="942"/>
      <c r="X64" s="942" t="str">
        <f t="shared" ref="X64:X69" si="113">+C64</f>
        <v>Dirección</v>
      </c>
      <c r="Y64" s="942">
        <f>SUM(Z64:AK64)</f>
        <v>0</v>
      </c>
      <c r="Z64" s="942">
        <f t="shared" ref="Z64:AK64" si="114">SUM(Z65:Z69)</f>
        <v>0</v>
      </c>
      <c r="AA64" s="942">
        <f t="shared" si="114"/>
        <v>0</v>
      </c>
      <c r="AB64" s="942">
        <f t="shared" si="114"/>
        <v>0</v>
      </c>
      <c r="AC64" s="942">
        <f t="shared" si="114"/>
        <v>0</v>
      </c>
      <c r="AD64" s="942">
        <f t="shared" si="114"/>
        <v>0</v>
      </c>
      <c r="AE64" s="942">
        <f t="shared" si="114"/>
        <v>0</v>
      </c>
      <c r="AF64" s="942">
        <f t="shared" si="114"/>
        <v>0</v>
      </c>
      <c r="AG64" s="942">
        <f t="shared" si="114"/>
        <v>0</v>
      </c>
      <c r="AH64" s="942">
        <f t="shared" si="114"/>
        <v>0</v>
      </c>
      <c r="AI64" s="942">
        <f t="shared" si="114"/>
        <v>0</v>
      </c>
      <c r="AJ64" s="942">
        <f t="shared" si="114"/>
        <v>0</v>
      </c>
      <c r="AK64" s="942">
        <f t="shared" si="114"/>
        <v>0</v>
      </c>
      <c r="AL64" s="942"/>
      <c r="AM64" s="942"/>
      <c r="AN64" s="942"/>
      <c r="AO64" s="942"/>
      <c r="AP64" s="942">
        <f>SUM(AQ64:BB64)</f>
        <v>0</v>
      </c>
      <c r="AQ64" s="942">
        <f t="shared" ref="AQ64:BB64" si="115">SUM(AQ65:AQ69)</f>
        <v>0</v>
      </c>
      <c r="AR64" s="942">
        <f t="shared" si="115"/>
        <v>0</v>
      </c>
      <c r="AS64" s="942">
        <f t="shared" si="115"/>
        <v>0</v>
      </c>
      <c r="AT64" s="942">
        <f t="shared" si="115"/>
        <v>0</v>
      </c>
      <c r="AU64" s="942">
        <f t="shared" si="115"/>
        <v>0</v>
      </c>
      <c r="AV64" s="942">
        <f t="shared" si="115"/>
        <v>0</v>
      </c>
      <c r="AW64" s="942">
        <f t="shared" si="115"/>
        <v>0</v>
      </c>
      <c r="AX64" s="942">
        <f t="shared" si="115"/>
        <v>0</v>
      </c>
      <c r="AY64" s="942">
        <f t="shared" si="115"/>
        <v>0</v>
      </c>
      <c r="AZ64" s="942">
        <f t="shared" si="115"/>
        <v>0</v>
      </c>
      <c r="BA64" s="942">
        <f t="shared" si="115"/>
        <v>0</v>
      </c>
      <c r="BB64" s="942">
        <f t="shared" si="115"/>
        <v>0</v>
      </c>
      <c r="BC64" s="942"/>
      <c r="BD64" s="942"/>
      <c r="BE64" s="942"/>
      <c r="BF64" s="942"/>
      <c r="BG64" s="942"/>
      <c r="BH64" s="942"/>
      <c r="BI64" s="942"/>
      <c r="BJ64" s="942"/>
      <c r="BK64" s="942"/>
      <c r="BL64" s="942"/>
      <c r="BM64" s="942"/>
      <c r="BN64" s="942"/>
      <c r="BO64" s="942"/>
      <c r="BP64" s="942"/>
      <c r="BQ64" s="942"/>
      <c r="BR64" s="942"/>
      <c r="BS64" s="942"/>
      <c r="BT64" s="942"/>
      <c r="BU64" s="942"/>
      <c r="BV64" s="942"/>
    </row>
    <row r="65" spans="1:74" x14ac:dyDescent="0.15">
      <c r="A65" s="18"/>
      <c r="B65" s="354"/>
      <c r="C65" s="2414" t="s">
        <v>1400</v>
      </c>
      <c r="D65" s="2415"/>
      <c r="E65" s="2416"/>
      <c r="F65" s="112"/>
      <c r="G65" s="113"/>
      <c r="H65" s="114"/>
      <c r="I65" s="115"/>
      <c r="J65" s="115"/>
      <c r="K65" s="115"/>
      <c r="L65" s="115"/>
      <c r="M65" s="115"/>
      <c r="N65" s="115"/>
      <c r="O65" s="115"/>
      <c r="P65" s="115"/>
      <c r="Q65" s="115"/>
      <c r="R65" s="115"/>
      <c r="S65" s="116"/>
      <c r="T65" s="355"/>
      <c r="U65" s="18"/>
      <c r="V65" s="942"/>
      <c r="W65" s="942"/>
      <c r="X65" s="942" t="str">
        <f t="shared" si="113"/>
        <v>Director de contenidos web</v>
      </c>
      <c r="Y65" s="942">
        <f>+(F65*G65)+F65</f>
        <v>0</v>
      </c>
      <c r="Z65" s="942">
        <f>+$Y65*H65</f>
        <v>0</v>
      </c>
      <c r="AA65" s="942">
        <f t="shared" ref="Z65:AK69" si="116">+$Y65*I65</f>
        <v>0</v>
      </c>
      <c r="AB65" s="942">
        <f t="shared" si="116"/>
        <v>0</v>
      </c>
      <c r="AC65" s="942">
        <f t="shared" si="116"/>
        <v>0</v>
      </c>
      <c r="AD65" s="942">
        <f t="shared" si="116"/>
        <v>0</v>
      </c>
      <c r="AE65" s="942">
        <f t="shared" si="116"/>
        <v>0</v>
      </c>
      <c r="AF65" s="942">
        <f t="shared" si="116"/>
        <v>0</v>
      </c>
      <c r="AG65" s="942">
        <f t="shared" si="116"/>
        <v>0</v>
      </c>
      <c r="AH65" s="942">
        <f t="shared" si="116"/>
        <v>0</v>
      </c>
      <c r="AI65" s="942">
        <f t="shared" si="116"/>
        <v>0</v>
      </c>
      <c r="AJ65" s="942">
        <f t="shared" si="116"/>
        <v>0</v>
      </c>
      <c r="AK65" s="942">
        <f t="shared" si="116"/>
        <v>0</v>
      </c>
      <c r="AL65" s="942"/>
      <c r="AM65" s="942"/>
      <c r="AN65" s="942"/>
      <c r="AO65" s="942"/>
      <c r="AP65" s="942">
        <f>+F65</f>
        <v>0</v>
      </c>
      <c r="AQ65" s="942">
        <f t="shared" ref="AQ65:BB69" si="117">+$AP65*H65</f>
        <v>0</v>
      </c>
      <c r="AR65" s="942">
        <f t="shared" si="117"/>
        <v>0</v>
      </c>
      <c r="AS65" s="942">
        <f t="shared" si="117"/>
        <v>0</v>
      </c>
      <c r="AT65" s="942">
        <f t="shared" si="117"/>
        <v>0</v>
      </c>
      <c r="AU65" s="942">
        <f t="shared" si="117"/>
        <v>0</v>
      </c>
      <c r="AV65" s="942">
        <f t="shared" si="117"/>
        <v>0</v>
      </c>
      <c r="AW65" s="942">
        <f t="shared" si="117"/>
        <v>0</v>
      </c>
      <c r="AX65" s="942">
        <f t="shared" si="117"/>
        <v>0</v>
      </c>
      <c r="AY65" s="942">
        <f t="shared" si="117"/>
        <v>0</v>
      </c>
      <c r="AZ65" s="942">
        <f t="shared" si="117"/>
        <v>0</v>
      </c>
      <c r="BA65" s="942">
        <f t="shared" si="117"/>
        <v>0</v>
      </c>
      <c r="BB65" s="942">
        <f t="shared" si="117"/>
        <v>0</v>
      </c>
      <c r="BC65" s="942"/>
      <c r="BD65" s="942"/>
      <c r="BE65" s="942"/>
      <c r="BF65" s="942"/>
      <c r="BG65" s="942"/>
      <c r="BH65" s="942"/>
      <c r="BI65" s="942"/>
      <c r="BJ65" s="942"/>
      <c r="BK65" s="942"/>
      <c r="BL65" s="942"/>
      <c r="BM65" s="942"/>
      <c r="BN65" s="942"/>
      <c r="BO65" s="942"/>
      <c r="BP65" s="942"/>
      <c r="BQ65" s="942"/>
      <c r="BR65" s="942"/>
      <c r="BS65" s="942"/>
      <c r="BT65" s="942"/>
      <c r="BU65" s="942"/>
      <c r="BV65" s="942"/>
    </row>
    <row r="66" spans="1:74" x14ac:dyDescent="0.15">
      <c r="A66" s="18"/>
      <c r="B66" s="354"/>
      <c r="C66" s="2423"/>
      <c r="D66" s="2424"/>
      <c r="E66" s="2425"/>
      <c r="F66" s="139"/>
      <c r="G66" s="140"/>
      <c r="H66" s="120">
        <v>0</v>
      </c>
      <c r="I66" s="121">
        <f t="shared" ref="I66:S66" si="118">+H66</f>
        <v>0</v>
      </c>
      <c r="J66" s="121">
        <f t="shared" si="118"/>
        <v>0</v>
      </c>
      <c r="K66" s="121">
        <f t="shared" si="118"/>
        <v>0</v>
      </c>
      <c r="L66" s="121">
        <f t="shared" si="118"/>
        <v>0</v>
      </c>
      <c r="M66" s="121">
        <f t="shared" si="118"/>
        <v>0</v>
      </c>
      <c r="N66" s="121">
        <f t="shared" si="118"/>
        <v>0</v>
      </c>
      <c r="O66" s="121">
        <f t="shared" si="118"/>
        <v>0</v>
      </c>
      <c r="P66" s="121">
        <f t="shared" si="118"/>
        <v>0</v>
      </c>
      <c r="Q66" s="121">
        <f t="shared" si="118"/>
        <v>0</v>
      </c>
      <c r="R66" s="121">
        <f t="shared" si="118"/>
        <v>0</v>
      </c>
      <c r="S66" s="122">
        <f t="shared" si="118"/>
        <v>0</v>
      </c>
      <c r="T66" s="355"/>
      <c r="U66" s="18"/>
      <c r="V66" s="942"/>
      <c r="W66" s="942"/>
      <c r="X66" s="942">
        <f t="shared" si="113"/>
        <v>0</v>
      </c>
      <c r="Y66" s="942">
        <f>+(F66*G66)+F66</f>
        <v>0</v>
      </c>
      <c r="Z66" s="942">
        <f t="shared" si="116"/>
        <v>0</v>
      </c>
      <c r="AA66" s="942">
        <f t="shared" si="116"/>
        <v>0</v>
      </c>
      <c r="AB66" s="942">
        <f t="shared" si="116"/>
        <v>0</v>
      </c>
      <c r="AC66" s="942">
        <f t="shared" si="116"/>
        <v>0</v>
      </c>
      <c r="AD66" s="942">
        <f t="shared" si="116"/>
        <v>0</v>
      </c>
      <c r="AE66" s="942">
        <f t="shared" si="116"/>
        <v>0</v>
      </c>
      <c r="AF66" s="942">
        <f t="shared" si="116"/>
        <v>0</v>
      </c>
      <c r="AG66" s="942">
        <f t="shared" si="116"/>
        <v>0</v>
      </c>
      <c r="AH66" s="942">
        <f t="shared" si="116"/>
        <v>0</v>
      </c>
      <c r="AI66" s="942">
        <f t="shared" si="116"/>
        <v>0</v>
      </c>
      <c r="AJ66" s="942">
        <f t="shared" si="116"/>
        <v>0</v>
      </c>
      <c r="AK66" s="942">
        <f t="shared" si="116"/>
        <v>0</v>
      </c>
      <c r="AL66" s="942"/>
      <c r="AM66" s="942"/>
      <c r="AN66" s="942"/>
      <c r="AO66" s="942"/>
      <c r="AP66" s="942">
        <f>+F66</f>
        <v>0</v>
      </c>
      <c r="AQ66" s="942">
        <f t="shared" si="117"/>
        <v>0</v>
      </c>
      <c r="AR66" s="942">
        <f t="shared" si="117"/>
        <v>0</v>
      </c>
      <c r="AS66" s="942">
        <f t="shared" si="117"/>
        <v>0</v>
      </c>
      <c r="AT66" s="942">
        <f t="shared" si="117"/>
        <v>0</v>
      </c>
      <c r="AU66" s="942">
        <f t="shared" si="117"/>
        <v>0</v>
      </c>
      <c r="AV66" s="942">
        <f t="shared" si="117"/>
        <v>0</v>
      </c>
      <c r="AW66" s="942">
        <f t="shared" si="117"/>
        <v>0</v>
      </c>
      <c r="AX66" s="942">
        <f t="shared" si="117"/>
        <v>0</v>
      </c>
      <c r="AY66" s="942">
        <f t="shared" si="117"/>
        <v>0</v>
      </c>
      <c r="AZ66" s="942">
        <f t="shared" si="117"/>
        <v>0</v>
      </c>
      <c r="BA66" s="942">
        <f t="shared" si="117"/>
        <v>0</v>
      </c>
      <c r="BB66" s="942">
        <f t="shared" si="117"/>
        <v>0</v>
      </c>
      <c r="BC66" s="942"/>
      <c r="BD66" s="942"/>
      <c r="BE66" s="942"/>
      <c r="BF66" s="942"/>
      <c r="BG66" s="942"/>
      <c r="BH66" s="942"/>
      <c r="BI66" s="942"/>
      <c r="BJ66" s="942"/>
      <c r="BK66" s="942"/>
      <c r="BL66" s="942"/>
      <c r="BM66" s="942"/>
      <c r="BN66" s="942"/>
      <c r="BO66" s="942"/>
      <c r="BP66" s="942"/>
      <c r="BQ66" s="942"/>
      <c r="BR66" s="942"/>
      <c r="BS66" s="942"/>
      <c r="BT66" s="942"/>
      <c r="BU66" s="942"/>
      <c r="BV66" s="942"/>
    </row>
    <row r="67" spans="1:74" ht="12.75" hidden="1" customHeight="1" x14ac:dyDescent="0.15">
      <c r="A67" s="18"/>
      <c r="B67" s="354"/>
      <c r="C67" s="2417"/>
      <c r="D67" s="2418"/>
      <c r="E67" s="2419"/>
      <c r="F67" s="331"/>
      <c r="G67" s="332"/>
      <c r="H67" s="210">
        <v>0</v>
      </c>
      <c r="I67" s="211">
        <f t="shared" ref="I67:S67" si="119">+H67</f>
        <v>0</v>
      </c>
      <c r="J67" s="211">
        <f t="shared" si="119"/>
        <v>0</v>
      </c>
      <c r="K67" s="211">
        <f t="shared" si="119"/>
        <v>0</v>
      </c>
      <c r="L67" s="211">
        <f t="shared" si="119"/>
        <v>0</v>
      </c>
      <c r="M67" s="211">
        <f t="shared" si="119"/>
        <v>0</v>
      </c>
      <c r="N67" s="211">
        <f t="shared" si="119"/>
        <v>0</v>
      </c>
      <c r="O67" s="211">
        <f t="shared" si="119"/>
        <v>0</v>
      </c>
      <c r="P67" s="211">
        <f t="shared" si="119"/>
        <v>0</v>
      </c>
      <c r="Q67" s="211">
        <f t="shared" si="119"/>
        <v>0</v>
      </c>
      <c r="R67" s="211">
        <f t="shared" si="119"/>
        <v>0</v>
      </c>
      <c r="S67" s="212">
        <f t="shared" si="119"/>
        <v>0</v>
      </c>
      <c r="T67" s="355"/>
      <c r="U67" s="18"/>
      <c r="V67" s="942"/>
      <c r="W67" s="942"/>
      <c r="X67" s="942">
        <f t="shared" si="113"/>
        <v>0</v>
      </c>
      <c r="Y67" s="942">
        <f>+(F67*G67)+F67</f>
        <v>0</v>
      </c>
      <c r="Z67" s="942">
        <f t="shared" si="116"/>
        <v>0</v>
      </c>
      <c r="AA67" s="942">
        <f t="shared" si="116"/>
        <v>0</v>
      </c>
      <c r="AB67" s="942">
        <f t="shared" si="116"/>
        <v>0</v>
      </c>
      <c r="AC67" s="942">
        <f t="shared" si="116"/>
        <v>0</v>
      </c>
      <c r="AD67" s="942">
        <f t="shared" si="116"/>
        <v>0</v>
      </c>
      <c r="AE67" s="942">
        <f t="shared" si="116"/>
        <v>0</v>
      </c>
      <c r="AF67" s="942">
        <f t="shared" si="116"/>
        <v>0</v>
      </c>
      <c r="AG67" s="942">
        <f t="shared" si="116"/>
        <v>0</v>
      </c>
      <c r="AH67" s="942">
        <f t="shared" si="116"/>
        <v>0</v>
      </c>
      <c r="AI67" s="942">
        <f t="shared" si="116"/>
        <v>0</v>
      </c>
      <c r="AJ67" s="942">
        <f t="shared" si="116"/>
        <v>0</v>
      </c>
      <c r="AK67" s="942">
        <f t="shared" si="116"/>
        <v>0</v>
      </c>
      <c r="AL67" s="942"/>
      <c r="AM67" s="942"/>
      <c r="AN67" s="942"/>
      <c r="AO67" s="942"/>
      <c r="AP67" s="942">
        <f>+F67</f>
        <v>0</v>
      </c>
      <c r="AQ67" s="942">
        <f t="shared" si="117"/>
        <v>0</v>
      </c>
      <c r="AR67" s="942">
        <f t="shared" si="117"/>
        <v>0</v>
      </c>
      <c r="AS67" s="942">
        <f t="shared" si="117"/>
        <v>0</v>
      </c>
      <c r="AT67" s="942">
        <f t="shared" si="117"/>
        <v>0</v>
      </c>
      <c r="AU67" s="942">
        <f t="shared" si="117"/>
        <v>0</v>
      </c>
      <c r="AV67" s="942">
        <f t="shared" si="117"/>
        <v>0</v>
      </c>
      <c r="AW67" s="942">
        <f t="shared" si="117"/>
        <v>0</v>
      </c>
      <c r="AX67" s="942">
        <f t="shared" si="117"/>
        <v>0</v>
      </c>
      <c r="AY67" s="942">
        <f t="shared" si="117"/>
        <v>0</v>
      </c>
      <c r="AZ67" s="942">
        <f t="shared" si="117"/>
        <v>0</v>
      </c>
      <c r="BA67" s="942">
        <f t="shared" si="117"/>
        <v>0</v>
      </c>
      <c r="BB67" s="942">
        <f t="shared" si="117"/>
        <v>0</v>
      </c>
      <c r="BC67" s="942"/>
      <c r="BD67" s="942"/>
      <c r="BE67" s="942"/>
      <c r="BF67" s="942"/>
      <c r="BG67" s="942"/>
      <c r="BH67" s="942"/>
      <c r="BI67" s="942"/>
      <c r="BJ67" s="942"/>
      <c r="BK67" s="942"/>
      <c r="BL67" s="942"/>
      <c r="BM67" s="942"/>
      <c r="BN67" s="942"/>
      <c r="BO67" s="942"/>
      <c r="BP67" s="942"/>
      <c r="BQ67" s="942"/>
      <c r="BR67" s="942"/>
      <c r="BS67" s="942"/>
      <c r="BT67" s="942"/>
      <c r="BU67" s="942"/>
      <c r="BV67" s="942"/>
    </row>
    <row r="68" spans="1:74" ht="12.75" hidden="1" customHeight="1" x14ac:dyDescent="0.15">
      <c r="A68" s="18"/>
      <c r="B68" s="354"/>
      <c r="C68" s="2414"/>
      <c r="D68" s="2415"/>
      <c r="E68" s="2416"/>
      <c r="F68" s="117"/>
      <c r="G68" s="118"/>
      <c r="H68" s="114">
        <v>0</v>
      </c>
      <c r="I68" s="115">
        <f t="shared" ref="I68:S68" si="120">+H68</f>
        <v>0</v>
      </c>
      <c r="J68" s="115">
        <f t="shared" si="120"/>
        <v>0</v>
      </c>
      <c r="K68" s="115">
        <f t="shared" si="120"/>
        <v>0</v>
      </c>
      <c r="L68" s="115">
        <f t="shared" si="120"/>
        <v>0</v>
      </c>
      <c r="M68" s="115">
        <f t="shared" si="120"/>
        <v>0</v>
      </c>
      <c r="N68" s="115">
        <f t="shared" si="120"/>
        <v>0</v>
      </c>
      <c r="O68" s="115">
        <f t="shared" si="120"/>
        <v>0</v>
      </c>
      <c r="P68" s="115">
        <f t="shared" si="120"/>
        <v>0</v>
      </c>
      <c r="Q68" s="115">
        <f t="shared" si="120"/>
        <v>0</v>
      </c>
      <c r="R68" s="115">
        <f t="shared" si="120"/>
        <v>0</v>
      </c>
      <c r="S68" s="116">
        <f t="shared" si="120"/>
        <v>0</v>
      </c>
      <c r="T68" s="355"/>
      <c r="U68" s="18"/>
      <c r="V68" s="942"/>
      <c r="W68" s="942"/>
      <c r="X68" s="942">
        <f t="shared" si="113"/>
        <v>0</v>
      </c>
      <c r="Y68" s="942">
        <f>+(F68*G68)+F68</f>
        <v>0</v>
      </c>
      <c r="Z68" s="942">
        <f t="shared" si="116"/>
        <v>0</v>
      </c>
      <c r="AA68" s="942">
        <f t="shared" si="116"/>
        <v>0</v>
      </c>
      <c r="AB68" s="942">
        <f t="shared" si="116"/>
        <v>0</v>
      </c>
      <c r="AC68" s="942">
        <f t="shared" si="116"/>
        <v>0</v>
      </c>
      <c r="AD68" s="942">
        <f t="shared" si="116"/>
        <v>0</v>
      </c>
      <c r="AE68" s="942">
        <f t="shared" si="116"/>
        <v>0</v>
      </c>
      <c r="AF68" s="942">
        <f t="shared" si="116"/>
        <v>0</v>
      </c>
      <c r="AG68" s="942">
        <f t="shared" si="116"/>
        <v>0</v>
      </c>
      <c r="AH68" s="942">
        <f t="shared" si="116"/>
        <v>0</v>
      </c>
      <c r="AI68" s="942">
        <f t="shared" si="116"/>
        <v>0</v>
      </c>
      <c r="AJ68" s="942">
        <f t="shared" si="116"/>
        <v>0</v>
      </c>
      <c r="AK68" s="942">
        <f t="shared" si="116"/>
        <v>0</v>
      </c>
      <c r="AL68" s="942"/>
      <c r="AM68" s="942"/>
      <c r="AN68" s="942"/>
      <c r="AO68" s="942"/>
      <c r="AP68" s="942">
        <f>+F68</f>
        <v>0</v>
      </c>
      <c r="AQ68" s="942">
        <f t="shared" si="117"/>
        <v>0</v>
      </c>
      <c r="AR68" s="942">
        <f t="shared" si="117"/>
        <v>0</v>
      </c>
      <c r="AS68" s="942">
        <f t="shared" si="117"/>
        <v>0</v>
      </c>
      <c r="AT68" s="942">
        <f t="shared" si="117"/>
        <v>0</v>
      </c>
      <c r="AU68" s="942">
        <f t="shared" si="117"/>
        <v>0</v>
      </c>
      <c r="AV68" s="942">
        <f t="shared" si="117"/>
        <v>0</v>
      </c>
      <c r="AW68" s="942">
        <f t="shared" si="117"/>
        <v>0</v>
      </c>
      <c r="AX68" s="942">
        <f t="shared" si="117"/>
        <v>0</v>
      </c>
      <c r="AY68" s="942">
        <f t="shared" si="117"/>
        <v>0</v>
      </c>
      <c r="AZ68" s="942">
        <f t="shared" si="117"/>
        <v>0</v>
      </c>
      <c r="BA68" s="942">
        <f t="shared" si="117"/>
        <v>0</v>
      </c>
      <c r="BB68" s="942">
        <f t="shared" si="117"/>
        <v>0</v>
      </c>
      <c r="BC68" s="942"/>
      <c r="BD68" s="942"/>
      <c r="BE68" s="942"/>
      <c r="BF68" s="942"/>
      <c r="BG68" s="942"/>
      <c r="BH68" s="942"/>
      <c r="BI68" s="942"/>
      <c r="BJ68" s="942"/>
      <c r="BK68" s="942"/>
      <c r="BL68" s="942"/>
      <c r="BM68" s="942"/>
      <c r="BN68" s="942"/>
      <c r="BO68" s="942"/>
      <c r="BP68" s="942"/>
      <c r="BQ68" s="942"/>
      <c r="BR68" s="942"/>
      <c r="BS68" s="942"/>
      <c r="BT68" s="942"/>
      <c r="BU68" s="942"/>
      <c r="BV68" s="942"/>
    </row>
    <row r="69" spans="1:74" ht="12.75" hidden="1" customHeight="1" x14ac:dyDescent="0.15">
      <c r="A69" s="18"/>
      <c r="B69" s="354"/>
      <c r="C69" s="2423"/>
      <c r="D69" s="2424"/>
      <c r="E69" s="2425"/>
      <c r="F69" s="139"/>
      <c r="G69" s="140"/>
      <c r="H69" s="120">
        <v>0</v>
      </c>
      <c r="I69" s="121">
        <f t="shared" ref="I69:S69" si="121">+H69</f>
        <v>0</v>
      </c>
      <c r="J69" s="121">
        <f t="shared" si="121"/>
        <v>0</v>
      </c>
      <c r="K69" s="121">
        <f t="shared" si="121"/>
        <v>0</v>
      </c>
      <c r="L69" s="121">
        <f t="shared" si="121"/>
        <v>0</v>
      </c>
      <c r="M69" s="121">
        <f t="shared" si="121"/>
        <v>0</v>
      </c>
      <c r="N69" s="121">
        <f t="shared" si="121"/>
        <v>0</v>
      </c>
      <c r="O69" s="121">
        <f t="shared" si="121"/>
        <v>0</v>
      </c>
      <c r="P69" s="121">
        <f t="shared" si="121"/>
        <v>0</v>
      </c>
      <c r="Q69" s="121">
        <f t="shared" si="121"/>
        <v>0</v>
      </c>
      <c r="R69" s="121">
        <f t="shared" si="121"/>
        <v>0</v>
      </c>
      <c r="S69" s="122">
        <f t="shared" si="121"/>
        <v>0</v>
      </c>
      <c r="T69" s="355"/>
      <c r="U69" s="18"/>
      <c r="V69" s="942"/>
      <c r="W69" s="942"/>
      <c r="X69" s="942">
        <f t="shared" si="113"/>
        <v>0</v>
      </c>
      <c r="Y69" s="942">
        <f>+(F69*G69)+F69</f>
        <v>0</v>
      </c>
      <c r="Z69" s="942">
        <f t="shared" si="116"/>
        <v>0</v>
      </c>
      <c r="AA69" s="942">
        <f t="shared" si="116"/>
        <v>0</v>
      </c>
      <c r="AB69" s="942">
        <f t="shared" si="116"/>
        <v>0</v>
      </c>
      <c r="AC69" s="942">
        <f t="shared" si="116"/>
        <v>0</v>
      </c>
      <c r="AD69" s="942">
        <f t="shared" si="116"/>
        <v>0</v>
      </c>
      <c r="AE69" s="942">
        <f t="shared" si="116"/>
        <v>0</v>
      </c>
      <c r="AF69" s="942">
        <f t="shared" si="116"/>
        <v>0</v>
      </c>
      <c r="AG69" s="942">
        <f t="shared" si="116"/>
        <v>0</v>
      </c>
      <c r="AH69" s="942">
        <f t="shared" si="116"/>
        <v>0</v>
      </c>
      <c r="AI69" s="942">
        <f t="shared" si="116"/>
        <v>0</v>
      </c>
      <c r="AJ69" s="942">
        <f t="shared" si="116"/>
        <v>0</v>
      </c>
      <c r="AK69" s="942">
        <f t="shared" si="116"/>
        <v>0</v>
      </c>
      <c r="AL69" s="942"/>
      <c r="AM69" s="942"/>
      <c r="AN69" s="942"/>
      <c r="AO69" s="942"/>
      <c r="AP69" s="942">
        <f>+F69</f>
        <v>0</v>
      </c>
      <c r="AQ69" s="942">
        <f t="shared" si="117"/>
        <v>0</v>
      </c>
      <c r="AR69" s="942">
        <f t="shared" si="117"/>
        <v>0</v>
      </c>
      <c r="AS69" s="942">
        <f t="shared" si="117"/>
        <v>0</v>
      </c>
      <c r="AT69" s="942">
        <f t="shared" si="117"/>
        <v>0</v>
      </c>
      <c r="AU69" s="942">
        <f t="shared" si="117"/>
        <v>0</v>
      </c>
      <c r="AV69" s="942">
        <f t="shared" si="117"/>
        <v>0</v>
      </c>
      <c r="AW69" s="942">
        <f t="shared" si="117"/>
        <v>0</v>
      </c>
      <c r="AX69" s="942">
        <f t="shared" si="117"/>
        <v>0</v>
      </c>
      <c r="AY69" s="942">
        <f t="shared" si="117"/>
        <v>0</v>
      </c>
      <c r="AZ69" s="942">
        <f t="shared" si="117"/>
        <v>0</v>
      </c>
      <c r="BA69" s="942">
        <f t="shared" si="117"/>
        <v>0</v>
      </c>
      <c r="BB69" s="942">
        <f t="shared" si="117"/>
        <v>0</v>
      </c>
      <c r="BC69" s="942"/>
      <c r="BD69" s="942"/>
      <c r="BE69" s="942"/>
      <c r="BF69" s="942"/>
      <c r="BG69" s="942"/>
      <c r="BH69" s="942"/>
      <c r="BI69" s="942"/>
      <c r="BJ69" s="942"/>
      <c r="BK69" s="942"/>
      <c r="BL69" s="942"/>
      <c r="BM69" s="942"/>
      <c r="BN69" s="942"/>
      <c r="BO69" s="942"/>
      <c r="BP69" s="942"/>
      <c r="BQ69" s="942"/>
      <c r="BR69" s="942"/>
      <c r="BS69" s="942"/>
      <c r="BT69" s="942"/>
      <c r="BU69" s="942"/>
      <c r="BV69" s="942"/>
    </row>
    <row r="70" spans="1:74" ht="14" x14ac:dyDescent="0.15">
      <c r="A70" s="18"/>
      <c r="B70" s="354"/>
      <c r="C70" s="2420" t="s">
        <v>1810</v>
      </c>
      <c r="D70" s="2421"/>
      <c r="E70" s="2422"/>
      <c r="F70" s="155" t="s">
        <v>1805</v>
      </c>
      <c r="G70" s="154" t="s">
        <v>1806</v>
      </c>
      <c r="H70" s="325">
        <f>SUM(H71:H86)</f>
        <v>0</v>
      </c>
      <c r="I70" s="326">
        <f t="shared" ref="I70:S70" si="122">SUM(I71:I86)</f>
        <v>0</v>
      </c>
      <c r="J70" s="326">
        <f t="shared" si="122"/>
        <v>0</v>
      </c>
      <c r="K70" s="326">
        <f t="shared" si="122"/>
        <v>0</v>
      </c>
      <c r="L70" s="326">
        <f t="shared" si="122"/>
        <v>0</v>
      </c>
      <c r="M70" s="326">
        <f t="shared" si="122"/>
        <v>0</v>
      </c>
      <c r="N70" s="326">
        <f t="shared" si="122"/>
        <v>0</v>
      </c>
      <c r="O70" s="326">
        <f t="shared" si="122"/>
        <v>0</v>
      </c>
      <c r="P70" s="326">
        <f t="shared" si="122"/>
        <v>0</v>
      </c>
      <c r="Q70" s="326">
        <f t="shared" si="122"/>
        <v>0</v>
      </c>
      <c r="R70" s="326">
        <f t="shared" si="122"/>
        <v>0</v>
      </c>
      <c r="S70" s="327">
        <f t="shared" si="122"/>
        <v>0</v>
      </c>
      <c r="T70" s="355"/>
      <c r="U70" s="18"/>
      <c r="V70" s="942"/>
      <c r="W70" s="942"/>
      <c r="X70" s="942" t="str">
        <f>+C70</f>
        <v>Personal Fijo</v>
      </c>
      <c r="Y70" s="942">
        <f>SUM(Z70:AK70)</f>
        <v>0</v>
      </c>
      <c r="Z70" s="942">
        <f t="shared" ref="Z70:AK70" si="123">SUM(Z71:Z86)</f>
        <v>0</v>
      </c>
      <c r="AA70" s="942">
        <f t="shared" si="123"/>
        <v>0</v>
      </c>
      <c r="AB70" s="942">
        <f t="shared" si="123"/>
        <v>0</v>
      </c>
      <c r="AC70" s="942">
        <f t="shared" si="123"/>
        <v>0</v>
      </c>
      <c r="AD70" s="942">
        <f t="shared" si="123"/>
        <v>0</v>
      </c>
      <c r="AE70" s="942">
        <f t="shared" si="123"/>
        <v>0</v>
      </c>
      <c r="AF70" s="942">
        <f t="shared" si="123"/>
        <v>0</v>
      </c>
      <c r="AG70" s="942">
        <f t="shared" si="123"/>
        <v>0</v>
      </c>
      <c r="AH70" s="942">
        <f t="shared" si="123"/>
        <v>0</v>
      </c>
      <c r="AI70" s="942">
        <f t="shared" si="123"/>
        <v>0</v>
      </c>
      <c r="AJ70" s="942">
        <f t="shared" si="123"/>
        <v>0</v>
      </c>
      <c r="AK70" s="942">
        <f t="shared" si="123"/>
        <v>0</v>
      </c>
      <c r="AL70" s="942"/>
      <c r="AM70" s="942"/>
      <c r="AN70" s="942"/>
      <c r="AO70" s="942"/>
      <c r="AP70" s="942">
        <f>SUM(AQ70:BB70)</f>
        <v>0</v>
      </c>
      <c r="AQ70" s="942">
        <f t="shared" ref="AQ70:BB70" si="124">SUM(AQ71:AQ86)</f>
        <v>0</v>
      </c>
      <c r="AR70" s="942">
        <f t="shared" si="124"/>
        <v>0</v>
      </c>
      <c r="AS70" s="942">
        <f t="shared" si="124"/>
        <v>0</v>
      </c>
      <c r="AT70" s="942">
        <f t="shared" si="124"/>
        <v>0</v>
      </c>
      <c r="AU70" s="942">
        <f t="shared" si="124"/>
        <v>0</v>
      </c>
      <c r="AV70" s="942">
        <f t="shared" si="124"/>
        <v>0</v>
      </c>
      <c r="AW70" s="942">
        <f t="shared" si="124"/>
        <v>0</v>
      </c>
      <c r="AX70" s="942">
        <f t="shared" si="124"/>
        <v>0</v>
      </c>
      <c r="AY70" s="942">
        <f t="shared" si="124"/>
        <v>0</v>
      </c>
      <c r="AZ70" s="942">
        <f t="shared" si="124"/>
        <v>0</v>
      </c>
      <c r="BA70" s="942">
        <f t="shared" si="124"/>
        <v>0</v>
      </c>
      <c r="BB70" s="942">
        <f t="shared" si="124"/>
        <v>0</v>
      </c>
      <c r="BC70" s="942"/>
      <c r="BD70" s="942"/>
      <c r="BE70" s="942"/>
      <c r="BF70" s="942"/>
      <c r="BG70" s="942"/>
      <c r="BH70" s="942"/>
      <c r="BI70" s="942"/>
      <c r="BJ70" s="942"/>
      <c r="BK70" s="942"/>
      <c r="BL70" s="942"/>
      <c r="BM70" s="942"/>
      <c r="BN70" s="942"/>
      <c r="BO70" s="942"/>
      <c r="BP70" s="942"/>
      <c r="BQ70" s="942"/>
      <c r="BR70" s="942"/>
      <c r="BS70" s="942"/>
      <c r="BT70" s="942"/>
      <c r="BU70" s="942"/>
      <c r="BV70" s="942"/>
    </row>
    <row r="71" spans="1:74" x14ac:dyDescent="0.15">
      <c r="A71" s="18"/>
      <c r="B71" s="354"/>
      <c r="C71" s="2414" t="s">
        <v>1405</v>
      </c>
      <c r="D71" s="2415"/>
      <c r="E71" s="2416"/>
      <c r="F71" s="112"/>
      <c r="G71" s="323">
        <v>0.35</v>
      </c>
      <c r="H71" s="119"/>
      <c r="I71" s="115"/>
      <c r="J71" s="115"/>
      <c r="K71" s="115"/>
      <c r="L71" s="115"/>
      <c r="M71" s="115"/>
      <c r="N71" s="115"/>
      <c r="O71" s="115"/>
      <c r="P71" s="115"/>
      <c r="Q71" s="115"/>
      <c r="R71" s="115"/>
      <c r="S71" s="116"/>
      <c r="T71" s="355"/>
      <c r="U71" s="18"/>
      <c r="V71" s="942"/>
      <c r="W71" s="942"/>
      <c r="X71" s="942" t="str">
        <f t="shared" ref="X71:X86" si="125">+C71</f>
        <v>Vendedor local atencion al publico</v>
      </c>
      <c r="Y71" s="942">
        <f>+(F71*G71)+F71</f>
        <v>0</v>
      </c>
      <c r="Z71" s="942">
        <f t="shared" ref="Z71:Z86" si="126">+$Y71*H71</f>
        <v>0</v>
      </c>
      <c r="AA71" s="942">
        <f t="shared" ref="AA71:AA86" si="127">+$Y71*I71</f>
        <v>0</v>
      </c>
      <c r="AB71" s="942">
        <f t="shared" ref="AB71:AB86" si="128">+$Y71*J71</f>
        <v>0</v>
      </c>
      <c r="AC71" s="942">
        <f t="shared" ref="AC71:AC86" si="129">+$Y71*K71</f>
        <v>0</v>
      </c>
      <c r="AD71" s="942">
        <f t="shared" ref="AD71:AD86" si="130">+$Y71*L71</f>
        <v>0</v>
      </c>
      <c r="AE71" s="942">
        <f t="shared" ref="AE71:AE86" si="131">+$Y71*M71</f>
        <v>0</v>
      </c>
      <c r="AF71" s="942">
        <f t="shared" ref="AF71:AF86" si="132">+$Y71*N71</f>
        <v>0</v>
      </c>
      <c r="AG71" s="942">
        <f t="shared" ref="AG71:AG86" si="133">+$Y71*O71</f>
        <v>0</v>
      </c>
      <c r="AH71" s="942">
        <f t="shared" ref="AH71:AH86" si="134">+$Y71*P71</f>
        <v>0</v>
      </c>
      <c r="AI71" s="942">
        <f t="shared" ref="AI71:AI86" si="135">+$Y71*Q71</f>
        <v>0</v>
      </c>
      <c r="AJ71" s="942">
        <f t="shared" ref="AJ71:AJ86" si="136">+$Y71*R71</f>
        <v>0</v>
      </c>
      <c r="AK71" s="942">
        <f t="shared" ref="AK71:AK86" si="137">+$Y71*S71</f>
        <v>0</v>
      </c>
      <c r="AL71" s="942"/>
      <c r="AM71" s="942"/>
      <c r="AN71" s="942"/>
      <c r="AO71" s="942"/>
      <c r="AP71" s="942">
        <f t="shared" ref="AP71:AP86" si="138">+F71</f>
        <v>0</v>
      </c>
      <c r="AQ71" s="942">
        <f t="shared" ref="AQ71:AQ86" si="139">+$AP71*H71</f>
        <v>0</v>
      </c>
      <c r="AR71" s="942">
        <f t="shared" ref="AR71:AR86" si="140">+$AP71*I71</f>
        <v>0</v>
      </c>
      <c r="AS71" s="942">
        <f t="shared" ref="AS71:AS86" si="141">+$AP71*J71</f>
        <v>0</v>
      </c>
      <c r="AT71" s="942">
        <f t="shared" ref="AT71:AT86" si="142">+$AP71*K71</f>
        <v>0</v>
      </c>
      <c r="AU71" s="942">
        <f t="shared" ref="AU71:AU86" si="143">+$AP71*L71</f>
        <v>0</v>
      </c>
      <c r="AV71" s="942">
        <f t="shared" ref="AV71:AV86" si="144">+$AP71*M71</f>
        <v>0</v>
      </c>
      <c r="AW71" s="942">
        <f t="shared" ref="AW71:AW86" si="145">+$AP71*N71</f>
        <v>0</v>
      </c>
      <c r="AX71" s="942">
        <f t="shared" ref="AX71:AX86" si="146">+$AP71*O71</f>
        <v>0</v>
      </c>
      <c r="AY71" s="942">
        <f t="shared" ref="AY71:AY86" si="147">+$AP71*P71</f>
        <v>0</v>
      </c>
      <c r="AZ71" s="942">
        <f t="shared" ref="AZ71:AZ86" si="148">+$AP71*Q71</f>
        <v>0</v>
      </c>
      <c r="BA71" s="942">
        <f t="shared" ref="BA71:BA86" si="149">+$AP71*R71</f>
        <v>0</v>
      </c>
      <c r="BB71" s="942">
        <f t="shared" ref="BB71:BB86" si="150">+$AP71*S71</f>
        <v>0</v>
      </c>
      <c r="BC71" s="942"/>
      <c r="BD71" s="942"/>
      <c r="BE71" s="942"/>
      <c r="BF71" s="942"/>
      <c r="BG71" s="942"/>
      <c r="BH71" s="942"/>
      <c r="BI71" s="942"/>
      <c r="BJ71" s="942"/>
      <c r="BK71" s="942"/>
      <c r="BL71" s="942"/>
      <c r="BM71" s="942"/>
      <c r="BN71" s="942"/>
      <c r="BO71" s="942"/>
      <c r="BP71" s="942"/>
      <c r="BQ71" s="942"/>
      <c r="BR71" s="942"/>
      <c r="BS71" s="942"/>
      <c r="BT71" s="942"/>
      <c r="BU71" s="942"/>
      <c r="BV71" s="942"/>
    </row>
    <row r="72" spans="1:74" x14ac:dyDescent="0.15">
      <c r="A72" s="18"/>
      <c r="B72" s="354"/>
      <c r="C72" s="2414"/>
      <c r="D72" s="2415"/>
      <c r="E72" s="2416"/>
      <c r="F72" s="112"/>
      <c r="G72" s="323">
        <v>0</v>
      </c>
      <c r="H72" s="114">
        <v>0</v>
      </c>
      <c r="I72" s="115">
        <f t="shared" ref="I72:S72" si="151">+H72</f>
        <v>0</v>
      </c>
      <c r="J72" s="115">
        <f t="shared" si="151"/>
        <v>0</v>
      </c>
      <c r="K72" s="115">
        <f t="shared" si="151"/>
        <v>0</v>
      </c>
      <c r="L72" s="115">
        <f t="shared" si="151"/>
        <v>0</v>
      </c>
      <c r="M72" s="115">
        <f t="shared" si="151"/>
        <v>0</v>
      </c>
      <c r="N72" s="115">
        <f t="shared" si="151"/>
        <v>0</v>
      </c>
      <c r="O72" s="115">
        <f t="shared" si="151"/>
        <v>0</v>
      </c>
      <c r="P72" s="115">
        <f t="shared" si="151"/>
        <v>0</v>
      </c>
      <c r="Q72" s="115">
        <f t="shared" si="151"/>
        <v>0</v>
      </c>
      <c r="R72" s="115">
        <f t="shared" si="151"/>
        <v>0</v>
      </c>
      <c r="S72" s="116">
        <f t="shared" si="151"/>
        <v>0</v>
      </c>
      <c r="T72" s="355"/>
      <c r="U72" s="18"/>
      <c r="V72" s="942"/>
      <c r="W72" s="942"/>
      <c r="X72" s="942">
        <f t="shared" si="125"/>
        <v>0</v>
      </c>
      <c r="Y72" s="942">
        <f t="shared" ref="Y72:Y86" si="152">+(F72*G72)+F72</f>
        <v>0</v>
      </c>
      <c r="Z72" s="942">
        <f t="shared" si="126"/>
        <v>0</v>
      </c>
      <c r="AA72" s="942">
        <f t="shared" si="127"/>
        <v>0</v>
      </c>
      <c r="AB72" s="942">
        <f t="shared" si="128"/>
        <v>0</v>
      </c>
      <c r="AC72" s="942">
        <f t="shared" si="129"/>
        <v>0</v>
      </c>
      <c r="AD72" s="942">
        <f t="shared" si="130"/>
        <v>0</v>
      </c>
      <c r="AE72" s="942">
        <f t="shared" si="131"/>
        <v>0</v>
      </c>
      <c r="AF72" s="942">
        <f t="shared" si="132"/>
        <v>0</v>
      </c>
      <c r="AG72" s="942">
        <f t="shared" si="133"/>
        <v>0</v>
      </c>
      <c r="AH72" s="942">
        <f t="shared" si="134"/>
        <v>0</v>
      </c>
      <c r="AI72" s="942">
        <f t="shared" si="135"/>
        <v>0</v>
      </c>
      <c r="AJ72" s="942">
        <f t="shared" si="136"/>
        <v>0</v>
      </c>
      <c r="AK72" s="942">
        <f t="shared" si="137"/>
        <v>0</v>
      </c>
      <c r="AL72" s="942"/>
      <c r="AM72" s="942"/>
      <c r="AN72" s="942"/>
      <c r="AO72" s="942"/>
      <c r="AP72" s="942">
        <f t="shared" si="138"/>
        <v>0</v>
      </c>
      <c r="AQ72" s="942">
        <f t="shared" si="139"/>
        <v>0</v>
      </c>
      <c r="AR72" s="942">
        <f t="shared" si="140"/>
        <v>0</v>
      </c>
      <c r="AS72" s="942">
        <f t="shared" si="141"/>
        <v>0</v>
      </c>
      <c r="AT72" s="942">
        <f t="shared" si="142"/>
        <v>0</v>
      </c>
      <c r="AU72" s="942">
        <f t="shared" si="143"/>
        <v>0</v>
      </c>
      <c r="AV72" s="942">
        <f t="shared" si="144"/>
        <v>0</v>
      </c>
      <c r="AW72" s="942">
        <f t="shared" si="145"/>
        <v>0</v>
      </c>
      <c r="AX72" s="942">
        <f t="shared" si="146"/>
        <v>0</v>
      </c>
      <c r="AY72" s="942">
        <f t="shared" si="147"/>
        <v>0</v>
      </c>
      <c r="AZ72" s="942">
        <f t="shared" si="148"/>
        <v>0</v>
      </c>
      <c r="BA72" s="942">
        <f t="shared" si="149"/>
        <v>0</v>
      </c>
      <c r="BB72" s="942">
        <f t="shared" si="150"/>
        <v>0</v>
      </c>
      <c r="BC72" s="942"/>
      <c r="BD72" s="942"/>
      <c r="BE72" s="942"/>
      <c r="BF72" s="942"/>
      <c r="BG72" s="942"/>
      <c r="BH72" s="942"/>
      <c r="BI72" s="942"/>
      <c r="BJ72" s="942"/>
      <c r="BK72" s="942"/>
      <c r="BL72" s="942"/>
      <c r="BM72" s="942"/>
      <c r="BN72" s="942"/>
      <c r="BO72" s="942"/>
      <c r="BP72" s="942"/>
      <c r="BQ72" s="942"/>
      <c r="BR72" s="942"/>
      <c r="BS72" s="942"/>
      <c r="BT72" s="942"/>
      <c r="BU72" s="942"/>
      <c r="BV72" s="942"/>
    </row>
    <row r="73" spans="1:74" x14ac:dyDescent="0.15">
      <c r="A73" s="18"/>
      <c r="B73" s="354"/>
      <c r="C73" s="2423"/>
      <c r="D73" s="2424"/>
      <c r="E73" s="2425"/>
      <c r="F73" s="139"/>
      <c r="G73" s="324">
        <v>0</v>
      </c>
      <c r="H73" s="120">
        <v>0</v>
      </c>
      <c r="I73" s="121">
        <f t="shared" ref="I73:S73" si="153">+H73</f>
        <v>0</v>
      </c>
      <c r="J73" s="121">
        <f t="shared" si="153"/>
        <v>0</v>
      </c>
      <c r="K73" s="121">
        <f t="shared" si="153"/>
        <v>0</v>
      </c>
      <c r="L73" s="121">
        <f t="shared" si="153"/>
        <v>0</v>
      </c>
      <c r="M73" s="121">
        <f t="shared" si="153"/>
        <v>0</v>
      </c>
      <c r="N73" s="121">
        <f t="shared" si="153"/>
        <v>0</v>
      </c>
      <c r="O73" s="121">
        <f t="shared" si="153"/>
        <v>0</v>
      </c>
      <c r="P73" s="121">
        <f t="shared" si="153"/>
        <v>0</v>
      </c>
      <c r="Q73" s="121">
        <f t="shared" si="153"/>
        <v>0</v>
      </c>
      <c r="R73" s="121">
        <f t="shared" si="153"/>
        <v>0</v>
      </c>
      <c r="S73" s="122">
        <f t="shared" si="153"/>
        <v>0</v>
      </c>
      <c r="T73" s="355"/>
      <c r="U73" s="18"/>
      <c r="V73" s="942"/>
      <c r="W73" s="942"/>
      <c r="X73" s="942">
        <f t="shared" si="125"/>
        <v>0</v>
      </c>
      <c r="Y73" s="942">
        <f t="shared" si="152"/>
        <v>0</v>
      </c>
      <c r="Z73" s="942">
        <f t="shared" si="126"/>
        <v>0</v>
      </c>
      <c r="AA73" s="942">
        <f t="shared" si="127"/>
        <v>0</v>
      </c>
      <c r="AB73" s="942">
        <f t="shared" si="128"/>
        <v>0</v>
      </c>
      <c r="AC73" s="942">
        <f t="shared" si="129"/>
        <v>0</v>
      </c>
      <c r="AD73" s="942">
        <f t="shared" si="130"/>
        <v>0</v>
      </c>
      <c r="AE73" s="942">
        <f t="shared" si="131"/>
        <v>0</v>
      </c>
      <c r="AF73" s="942">
        <f t="shared" si="132"/>
        <v>0</v>
      </c>
      <c r="AG73" s="942">
        <f t="shared" si="133"/>
        <v>0</v>
      </c>
      <c r="AH73" s="942">
        <f t="shared" si="134"/>
        <v>0</v>
      </c>
      <c r="AI73" s="942">
        <f t="shared" si="135"/>
        <v>0</v>
      </c>
      <c r="AJ73" s="942">
        <f t="shared" si="136"/>
        <v>0</v>
      </c>
      <c r="AK73" s="942">
        <f t="shared" si="137"/>
        <v>0</v>
      </c>
      <c r="AL73" s="942"/>
      <c r="AM73" s="942"/>
      <c r="AN73" s="942"/>
      <c r="AO73" s="942"/>
      <c r="AP73" s="942">
        <f t="shared" si="138"/>
        <v>0</v>
      </c>
      <c r="AQ73" s="942">
        <f t="shared" si="139"/>
        <v>0</v>
      </c>
      <c r="AR73" s="942">
        <f t="shared" si="140"/>
        <v>0</v>
      </c>
      <c r="AS73" s="942">
        <f t="shared" si="141"/>
        <v>0</v>
      </c>
      <c r="AT73" s="942">
        <f t="shared" si="142"/>
        <v>0</v>
      </c>
      <c r="AU73" s="942">
        <f t="shared" si="143"/>
        <v>0</v>
      </c>
      <c r="AV73" s="942">
        <f t="shared" si="144"/>
        <v>0</v>
      </c>
      <c r="AW73" s="942">
        <f t="shared" si="145"/>
        <v>0</v>
      </c>
      <c r="AX73" s="942">
        <f t="shared" si="146"/>
        <v>0</v>
      </c>
      <c r="AY73" s="942">
        <f t="shared" si="147"/>
        <v>0</v>
      </c>
      <c r="AZ73" s="942">
        <f t="shared" si="148"/>
        <v>0</v>
      </c>
      <c r="BA73" s="942">
        <f t="shared" si="149"/>
        <v>0</v>
      </c>
      <c r="BB73" s="942">
        <f t="shared" si="150"/>
        <v>0</v>
      </c>
      <c r="BC73" s="942"/>
      <c r="BD73" s="942"/>
      <c r="BE73" s="942"/>
      <c r="BF73" s="942"/>
      <c r="BG73" s="942"/>
      <c r="BH73" s="942"/>
      <c r="BI73" s="942"/>
      <c r="BJ73" s="942"/>
      <c r="BK73" s="942"/>
      <c r="BL73" s="942"/>
      <c r="BM73" s="942"/>
      <c r="BN73" s="942"/>
      <c r="BO73" s="942"/>
      <c r="BP73" s="942"/>
      <c r="BQ73" s="942"/>
      <c r="BR73" s="942"/>
      <c r="BS73" s="942"/>
      <c r="BT73" s="942"/>
      <c r="BU73" s="942"/>
      <c r="BV73" s="942"/>
    </row>
    <row r="74" spans="1:74" ht="12.75" hidden="1" customHeight="1" x14ac:dyDescent="0.15">
      <c r="A74" s="18"/>
      <c r="B74" s="354"/>
      <c r="C74" s="2417"/>
      <c r="D74" s="2418"/>
      <c r="E74" s="2419"/>
      <c r="F74" s="209"/>
      <c r="G74" s="333">
        <v>0</v>
      </c>
      <c r="H74" s="210">
        <v>0</v>
      </c>
      <c r="I74" s="211">
        <f t="shared" ref="I74:S74" si="154">+H74</f>
        <v>0</v>
      </c>
      <c r="J74" s="211">
        <f t="shared" si="154"/>
        <v>0</v>
      </c>
      <c r="K74" s="211">
        <f t="shared" si="154"/>
        <v>0</v>
      </c>
      <c r="L74" s="211">
        <f t="shared" si="154"/>
        <v>0</v>
      </c>
      <c r="M74" s="211">
        <f t="shared" si="154"/>
        <v>0</v>
      </c>
      <c r="N74" s="211">
        <f t="shared" si="154"/>
        <v>0</v>
      </c>
      <c r="O74" s="211">
        <f t="shared" si="154"/>
        <v>0</v>
      </c>
      <c r="P74" s="211">
        <f t="shared" si="154"/>
        <v>0</v>
      </c>
      <c r="Q74" s="211">
        <f t="shared" si="154"/>
        <v>0</v>
      </c>
      <c r="R74" s="211">
        <f t="shared" si="154"/>
        <v>0</v>
      </c>
      <c r="S74" s="211">
        <f t="shared" si="154"/>
        <v>0</v>
      </c>
      <c r="T74" s="355"/>
      <c r="U74" s="18"/>
      <c r="V74" s="942"/>
      <c r="W74" s="942"/>
      <c r="X74" s="942">
        <f t="shared" si="125"/>
        <v>0</v>
      </c>
      <c r="Y74" s="942">
        <f t="shared" si="152"/>
        <v>0</v>
      </c>
      <c r="Z74" s="942">
        <f t="shared" si="126"/>
        <v>0</v>
      </c>
      <c r="AA74" s="942">
        <f t="shared" si="127"/>
        <v>0</v>
      </c>
      <c r="AB74" s="942">
        <f t="shared" si="128"/>
        <v>0</v>
      </c>
      <c r="AC74" s="942">
        <f t="shared" si="129"/>
        <v>0</v>
      </c>
      <c r="AD74" s="942">
        <f t="shared" si="130"/>
        <v>0</v>
      </c>
      <c r="AE74" s="942">
        <f t="shared" si="131"/>
        <v>0</v>
      </c>
      <c r="AF74" s="942">
        <f t="shared" si="132"/>
        <v>0</v>
      </c>
      <c r="AG74" s="942">
        <f t="shared" si="133"/>
        <v>0</v>
      </c>
      <c r="AH74" s="942">
        <f t="shared" si="134"/>
        <v>0</v>
      </c>
      <c r="AI74" s="942">
        <f t="shared" si="135"/>
        <v>0</v>
      </c>
      <c r="AJ74" s="942">
        <f t="shared" si="136"/>
        <v>0</v>
      </c>
      <c r="AK74" s="942">
        <f t="shared" si="137"/>
        <v>0</v>
      </c>
      <c r="AL74" s="942"/>
      <c r="AM74" s="942"/>
      <c r="AN74" s="942"/>
      <c r="AO74" s="942"/>
      <c r="AP74" s="942">
        <f t="shared" si="138"/>
        <v>0</v>
      </c>
      <c r="AQ74" s="942">
        <f t="shared" si="139"/>
        <v>0</v>
      </c>
      <c r="AR74" s="942">
        <f t="shared" si="140"/>
        <v>0</v>
      </c>
      <c r="AS74" s="942">
        <f t="shared" si="141"/>
        <v>0</v>
      </c>
      <c r="AT74" s="942">
        <f t="shared" si="142"/>
        <v>0</v>
      </c>
      <c r="AU74" s="942">
        <f t="shared" si="143"/>
        <v>0</v>
      </c>
      <c r="AV74" s="942">
        <f t="shared" si="144"/>
        <v>0</v>
      </c>
      <c r="AW74" s="942">
        <f t="shared" si="145"/>
        <v>0</v>
      </c>
      <c r="AX74" s="942">
        <f t="shared" si="146"/>
        <v>0</v>
      </c>
      <c r="AY74" s="942">
        <f t="shared" si="147"/>
        <v>0</v>
      </c>
      <c r="AZ74" s="942">
        <f t="shared" si="148"/>
        <v>0</v>
      </c>
      <c r="BA74" s="942">
        <f t="shared" si="149"/>
        <v>0</v>
      </c>
      <c r="BB74" s="942">
        <f t="shared" si="150"/>
        <v>0</v>
      </c>
      <c r="BC74" s="942"/>
      <c r="BD74" s="942"/>
      <c r="BE74" s="942"/>
      <c r="BF74" s="942"/>
      <c r="BG74" s="942"/>
      <c r="BH74" s="942"/>
      <c r="BI74" s="942"/>
      <c r="BJ74" s="942"/>
      <c r="BK74" s="942"/>
      <c r="BL74" s="942"/>
      <c r="BM74" s="942"/>
      <c r="BN74" s="942"/>
      <c r="BO74" s="942"/>
      <c r="BP74" s="942"/>
      <c r="BQ74" s="942"/>
      <c r="BR74" s="942"/>
      <c r="BS74" s="942"/>
      <c r="BT74" s="942"/>
      <c r="BU74" s="942"/>
      <c r="BV74" s="942"/>
    </row>
    <row r="75" spans="1:74" ht="12.75" hidden="1" customHeight="1" x14ac:dyDescent="0.15">
      <c r="A75" s="18"/>
      <c r="B75" s="354"/>
      <c r="C75" s="2414"/>
      <c r="D75" s="2415"/>
      <c r="E75" s="2416"/>
      <c r="F75" s="112"/>
      <c r="G75" s="323">
        <v>0</v>
      </c>
      <c r="H75" s="210">
        <v>0</v>
      </c>
      <c r="I75" s="211">
        <f t="shared" ref="I75:S75" si="155">+H75</f>
        <v>0</v>
      </c>
      <c r="J75" s="211">
        <f t="shared" si="155"/>
        <v>0</v>
      </c>
      <c r="K75" s="211">
        <f t="shared" si="155"/>
        <v>0</v>
      </c>
      <c r="L75" s="211">
        <f t="shared" si="155"/>
        <v>0</v>
      </c>
      <c r="M75" s="211">
        <f t="shared" si="155"/>
        <v>0</v>
      </c>
      <c r="N75" s="211">
        <f t="shared" si="155"/>
        <v>0</v>
      </c>
      <c r="O75" s="211">
        <f t="shared" si="155"/>
        <v>0</v>
      </c>
      <c r="P75" s="211">
        <f t="shared" si="155"/>
        <v>0</v>
      </c>
      <c r="Q75" s="211">
        <f t="shared" si="155"/>
        <v>0</v>
      </c>
      <c r="R75" s="211">
        <f t="shared" si="155"/>
        <v>0</v>
      </c>
      <c r="S75" s="212">
        <f t="shared" si="155"/>
        <v>0</v>
      </c>
      <c r="T75" s="355"/>
      <c r="U75" s="18"/>
      <c r="V75" s="942"/>
      <c r="W75" s="942"/>
      <c r="X75" s="942">
        <f t="shared" si="125"/>
        <v>0</v>
      </c>
      <c r="Y75" s="942">
        <f t="shared" si="152"/>
        <v>0</v>
      </c>
      <c r="Z75" s="942">
        <f t="shared" si="126"/>
        <v>0</v>
      </c>
      <c r="AA75" s="942">
        <f t="shared" si="127"/>
        <v>0</v>
      </c>
      <c r="AB75" s="942">
        <f t="shared" si="128"/>
        <v>0</v>
      </c>
      <c r="AC75" s="942">
        <f t="shared" si="129"/>
        <v>0</v>
      </c>
      <c r="AD75" s="942">
        <f t="shared" si="130"/>
        <v>0</v>
      </c>
      <c r="AE75" s="942">
        <f t="shared" si="131"/>
        <v>0</v>
      </c>
      <c r="AF75" s="942">
        <f t="shared" si="132"/>
        <v>0</v>
      </c>
      <c r="AG75" s="942">
        <f t="shared" si="133"/>
        <v>0</v>
      </c>
      <c r="AH75" s="942">
        <f t="shared" si="134"/>
        <v>0</v>
      </c>
      <c r="AI75" s="942">
        <f t="shared" si="135"/>
        <v>0</v>
      </c>
      <c r="AJ75" s="942">
        <f t="shared" si="136"/>
        <v>0</v>
      </c>
      <c r="AK75" s="942">
        <f t="shared" si="137"/>
        <v>0</v>
      </c>
      <c r="AL75" s="942"/>
      <c r="AM75" s="942"/>
      <c r="AN75" s="942"/>
      <c r="AO75" s="942"/>
      <c r="AP75" s="942">
        <f t="shared" si="138"/>
        <v>0</v>
      </c>
      <c r="AQ75" s="942">
        <f t="shared" si="139"/>
        <v>0</v>
      </c>
      <c r="AR75" s="942">
        <f t="shared" si="140"/>
        <v>0</v>
      </c>
      <c r="AS75" s="942">
        <f t="shared" si="141"/>
        <v>0</v>
      </c>
      <c r="AT75" s="942">
        <f t="shared" si="142"/>
        <v>0</v>
      </c>
      <c r="AU75" s="942">
        <f t="shared" si="143"/>
        <v>0</v>
      </c>
      <c r="AV75" s="942">
        <f t="shared" si="144"/>
        <v>0</v>
      </c>
      <c r="AW75" s="942">
        <f t="shared" si="145"/>
        <v>0</v>
      </c>
      <c r="AX75" s="942">
        <f t="shared" si="146"/>
        <v>0</v>
      </c>
      <c r="AY75" s="942">
        <f t="shared" si="147"/>
        <v>0</v>
      </c>
      <c r="AZ75" s="942">
        <f t="shared" si="148"/>
        <v>0</v>
      </c>
      <c r="BA75" s="942">
        <f t="shared" si="149"/>
        <v>0</v>
      </c>
      <c r="BB75" s="942">
        <f t="shared" si="150"/>
        <v>0</v>
      </c>
      <c r="BC75" s="942"/>
      <c r="BD75" s="942"/>
      <c r="BE75" s="942"/>
      <c r="BF75" s="942"/>
      <c r="BG75" s="942"/>
      <c r="BH75" s="942"/>
      <c r="BI75" s="942"/>
      <c r="BJ75" s="942"/>
      <c r="BK75" s="942"/>
      <c r="BL75" s="942"/>
      <c r="BM75" s="942"/>
      <c r="BN75" s="942"/>
      <c r="BO75" s="942"/>
      <c r="BP75" s="942"/>
      <c r="BQ75" s="942"/>
      <c r="BR75" s="942"/>
      <c r="BS75" s="942"/>
      <c r="BT75" s="942"/>
      <c r="BU75" s="942"/>
      <c r="BV75" s="942"/>
    </row>
    <row r="76" spans="1:74" ht="12.75" hidden="1" customHeight="1" x14ac:dyDescent="0.15">
      <c r="A76" s="18"/>
      <c r="B76" s="354"/>
      <c r="C76" s="2414"/>
      <c r="D76" s="2415"/>
      <c r="E76" s="2416"/>
      <c r="F76" s="112"/>
      <c r="G76" s="323">
        <v>0</v>
      </c>
      <c r="H76" s="114">
        <v>0</v>
      </c>
      <c r="I76" s="115">
        <f t="shared" ref="I76:S76" si="156">+H76</f>
        <v>0</v>
      </c>
      <c r="J76" s="115">
        <f t="shared" si="156"/>
        <v>0</v>
      </c>
      <c r="K76" s="115">
        <f t="shared" si="156"/>
        <v>0</v>
      </c>
      <c r="L76" s="115">
        <f t="shared" si="156"/>
        <v>0</v>
      </c>
      <c r="M76" s="115">
        <f t="shared" si="156"/>
        <v>0</v>
      </c>
      <c r="N76" s="115">
        <f t="shared" si="156"/>
        <v>0</v>
      </c>
      <c r="O76" s="115">
        <f t="shared" si="156"/>
        <v>0</v>
      </c>
      <c r="P76" s="115">
        <f t="shared" si="156"/>
        <v>0</v>
      </c>
      <c r="Q76" s="115">
        <f t="shared" si="156"/>
        <v>0</v>
      </c>
      <c r="R76" s="115">
        <f t="shared" si="156"/>
        <v>0</v>
      </c>
      <c r="S76" s="116">
        <f t="shared" si="156"/>
        <v>0</v>
      </c>
      <c r="T76" s="355"/>
      <c r="U76" s="18"/>
      <c r="V76" s="942"/>
      <c r="W76" s="942"/>
      <c r="X76" s="942">
        <f t="shared" si="125"/>
        <v>0</v>
      </c>
      <c r="Y76" s="942">
        <f t="shared" si="152"/>
        <v>0</v>
      </c>
      <c r="Z76" s="942">
        <f t="shared" si="126"/>
        <v>0</v>
      </c>
      <c r="AA76" s="942">
        <f t="shared" si="127"/>
        <v>0</v>
      </c>
      <c r="AB76" s="942">
        <f t="shared" si="128"/>
        <v>0</v>
      </c>
      <c r="AC76" s="942">
        <f t="shared" si="129"/>
        <v>0</v>
      </c>
      <c r="AD76" s="942">
        <f t="shared" si="130"/>
        <v>0</v>
      </c>
      <c r="AE76" s="942">
        <f t="shared" si="131"/>
        <v>0</v>
      </c>
      <c r="AF76" s="942">
        <f t="shared" si="132"/>
        <v>0</v>
      </c>
      <c r="AG76" s="942">
        <f t="shared" si="133"/>
        <v>0</v>
      </c>
      <c r="AH76" s="942">
        <f t="shared" si="134"/>
        <v>0</v>
      </c>
      <c r="AI76" s="942">
        <f t="shared" si="135"/>
        <v>0</v>
      </c>
      <c r="AJ76" s="942">
        <f t="shared" si="136"/>
        <v>0</v>
      </c>
      <c r="AK76" s="942">
        <f t="shared" si="137"/>
        <v>0</v>
      </c>
      <c r="AL76" s="942"/>
      <c r="AM76" s="942"/>
      <c r="AN76" s="942"/>
      <c r="AO76" s="942"/>
      <c r="AP76" s="942">
        <f t="shared" si="138"/>
        <v>0</v>
      </c>
      <c r="AQ76" s="942">
        <f t="shared" si="139"/>
        <v>0</v>
      </c>
      <c r="AR76" s="942">
        <f t="shared" si="140"/>
        <v>0</v>
      </c>
      <c r="AS76" s="942">
        <f t="shared" si="141"/>
        <v>0</v>
      </c>
      <c r="AT76" s="942">
        <f t="shared" si="142"/>
        <v>0</v>
      </c>
      <c r="AU76" s="942">
        <f t="shared" si="143"/>
        <v>0</v>
      </c>
      <c r="AV76" s="942">
        <f t="shared" si="144"/>
        <v>0</v>
      </c>
      <c r="AW76" s="942">
        <f t="shared" si="145"/>
        <v>0</v>
      </c>
      <c r="AX76" s="942">
        <f t="shared" si="146"/>
        <v>0</v>
      </c>
      <c r="AY76" s="942">
        <f t="shared" si="147"/>
        <v>0</v>
      </c>
      <c r="AZ76" s="942">
        <f t="shared" si="148"/>
        <v>0</v>
      </c>
      <c r="BA76" s="942">
        <f t="shared" si="149"/>
        <v>0</v>
      </c>
      <c r="BB76" s="942">
        <f t="shared" si="150"/>
        <v>0</v>
      </c>
      <c r="BC76" s="942"/>
      <c r="BD76" s="942"/>
      <c r="BE76" s="942"/>
      <c r="BF76" s="942"/>
      <c r="BG76" s="942"/>
      <c r="BH76" s="942"/>
      <c r="BI76" s="942"/>
      <c r="BJ76" s="942"/>
      <c r="BK76" s="942"/>
      <c r="BL76" s="942"/>
      <c r="BM76" s="942"/>
      <c r="BN76" s="942"/>
      <c r="BO76" s="942"/>
      <c r="BP76" s="942"/>
      <c r="BQ76" s="942"/>
      <c r="BR76" s="942"/>
      <c r="BS76" s="942"/>
      <c r="BT76" s="942"/>
      <c r="BU76" s="942"/>
      <c r="BV76" s="942"/>
    </row>
    <row r="77" spans="1:74" ht="12.75" hidden="1" customHeight="1" x14ac:dyDescent="0.15">
      <c r="A77" s="18"/>
      <c r="B77" s="354"/>
      <c r="C77" s="2414"/>
      <c r="D77" s="2415"/>
      <c r="E77" s="2416"/>
      <c r="F77" s="112"/>
      <c r="G77" s="323">
        <v>0</v>
      </c>
      <c r="H77" s="114">
        <v>0</v>
      </c>
      <c r="I77" s="115">
        <f t="shared" ref="I77:S77" si="157">+H77</f>
        <v>0</v>
      </c>
      <c r="J77" s="115">
        <f t="shared" si="157"/>
        <v>0</v>
      </c>
      <c r="K77" s="115">
        <f t="shared" si="157"/>
        <v>0</v>
      </c>
      <c r="L77" s="115">
        <f t="shared" si="157"/>
        <v>0</v>
      </c>
      <c r="M77" s="115">
        <f t="shared" si="157"/>
        <v>0</v>
      </c>
      <c r="N77" s="115">
        <f t="shared" si="157"/>
        <v>0</v>
      </c>
      <c r="O77" s="115">
        <f t="shared" si="157"/>
        <v>0</v>
      </c>
      <c r="P77" s="115">
        <f t="shared" si="157"/>
        <v>0</v>
      </c>
      <c r="Q77" s="115">
        <f t="shared" si="157"/>
        <v>0</v>
      </c>
      <c r="R77" s="115">
        <f t="shared" si="157"/>
        <v>0</v>
      </c>
      <c r="S77" s="116">
        <f t="shared" si="157"/>
        <v>0</v>
      </c>
      <c r="T77" s="355"/>
      <c r="U77" s="18"/>
      <c r="V77" s="942"/>
      <c r="W77" s="942"/>
      <c r="X77" s="942">
        <f t="shared" si="125"/>
        <v>0</v>
      </c>
      <c r="Y77" s="942">
        <f t="shared" si="152"/>
        <v>0</v>
      </c>
      <c r="Z77" s="942">
        <f t="shared" si="126"/>
        <v>0</v>
      </c>
      <c r="AA77" s="942">
        <f t="shared" si="127"/>
        <v>0</v>
      </c>
      <c r="AB77" s="942">
        <f t="shared" si="128"/>
        <v>0</v>
      </c>
      <c r="AC77" s="942">
        <f t="shared" si="129"/>
        <v>0</v>
      </c>
      <c r="AD77" s="942">
        <f t="shared" si="130"/>
        <v>0</v>
      </c>
      <c r="AE77" s="942">
        <f t="shared" si="131"/>
        <v>0</v>
      </c>
      <c r="AF77" s="942">
        <f t="shared" si="132"/>
        <v>0</v>
      </c>
      <c r="AG77" s="942">
        <f t="shared" si="133"/>
        <v>0</v>
      </c>
      <c r="AH77" s="942">
        <f t="shared" si="134"/>
        <v>0</v>
      </c>
      <c r="AI77" s="942">
        <f t="shared" si="135"/>
        <v>0</v>
      </c>
      <c r="AJ77" s="942">
        <f t="shared" si="136"/>
        <v>0</v>
      </c>
      <c r="AK77" s="942">
        <f t="shared" si="137"/>
        <v>0</v>
      </c>
      <c r="AL77" s="942"/>
      <c r="AM77" s="942"/>
      <c r="AN77" s="942"/>
      <c r="AO77" s="942"/>
      <c r="AP77" s="942">
        <f t="shared" si="138"/>
        <v>0</v>
      </c>
      <c r="AQ77" s="942">
        <f t="shared" si="139"/>
        <v>0</v>
      </c>
      <c r="AR77" s="942">
        <f t="shared" si="140"/>
        <v>0</v>
      </c>
      <c r="AS77" s="942">
        <f t="shared" si="141"/>
        <v>0</v>
      </c>
      <c r="AT77" s="942">
        <f t="shared" si="142"/>
        <v>0</v>
      </c>
      <c r="AU77" s="942">
        <f t="shared" si="143"/>
        <v>0</v>
      </c>
      <c r="AV77" s="942">
        <f t="shared" si="144"/>
        <v>0</v>
      </c>
      <c r="AW77" s="942">
        <f t="shared" si="145"/>
        <v>0</v>
      </c>
      <c r="AX77" s="942">
        <f t="shared" si="146"/>
        <v>0</v>
      </c>
      <c r="AY77" s="942">
        <f t="shared" si="147"/>
        <v>0</v>
      </c>
      <c r="AZ77" s="942">
        <f t="shared" si="148"/>
        <v>0</v>
      </c>
      <c r="BA77" s="942">
        <f t="shared" si="149"/>
        <v>0</v>
      </c>
      <c r="BB77" s="942">
        <f t="shared" si="150"/>
        <v>0</v>
      </c>
      <c r="BC77" s="942"/>
      <c r="BD77" s="942"/>
      <c r="BE77" s="942"/>
      <c r="BF77" s="942"/>
      <c r="BG77" s="942"/>
      <c r="BH77" s="942"/>
      <c r="BI77" s="942"/>
      <c r="BJ77" s="942"/>
      <c r="BK77" s="942"/>
      <c r="BL77" s="942"/>
      <c r="BM77" s="942"/>
      <c r="BN77" s="942"/>
      <c r="BO77" s="942"/>
      <c r="BP77" s="942"/>
      <c r="BQ77" s="942"/>
      <c r="BR77" s="942"/>
      <c r="BS77" s="942"/>
      <c r="BT77" s="942"/>
      <c r="BU77" s="942"/>
      <c r="BV77" s="942"/>
    </row>
    <row r="78" spans="1:74" ht="12.75" hidden="1" customHeight="1" x14ac:dyDescent="0.15">
      <c r="A78" s="18"/>
      <c r="B78" s="354"/>
      <c r="C78" s="2414"/>
      <c r="D78" s="2415"/>
      <c r="E78" s="2416"/>
      <c r="F78" s="112"/>
      <c r="G78" s="323">
        <v>0</v>
      </c>
      <c r="H78" s="114">
        <v>0</v>
      </c>
      <c r="I78" s="115">
        <f t="shared" ref="I78:S78" si="158">+H78</f>
        <v>0</v>
      </c>
      <c r="J78" s="115">
        <f t="shared" si="158"/>
        <v>0</v>
      </c>
      <c r="K78" s="115">
        <f t="shared" si="158"/>
        <v>0</v>
      </c>
      <c r="L78" s="115">
        <f t="shared" si="158"/>
        <v>0</v>
      </c>
      <c r="M78" s="115">
        <f t="shared" si="158"/>
        <v>0</v>
      </c>
      <c r="N78" s="115">
        <f t="shared" si="158"/>
        <v>0</v>
      </c>
      <c r="O78" s="115">
        <f t="shared" si="158"/>
        <v>0</v>
      </c>
      <c r="P78" s="115">
        <f t="shared" si="158"/>
        <v>0</v>
      </c>
      <c r="Q78" s="115">
        <f t="shared" si="158"/>
        <v>0</v>
      </c>
      <c r="R78" s="115">
        <f t="shared" si="158"/>
        <v>0</v>
      </c>
      <c r="S78" s="116">
        <f t="shared" si="158"/>
        <v>0</v>
      </c>
      <c r="T78" s="355"/>
      <c r="U78" s="18"/>
      <c r="V78" s="942"/>
      <c r="W78" s="942"/>
      <c r="X78" s="942">
        <f t="shared" si="125"/>
        <v>0</v>
      </c>
      <c r="Y78" s="942">
        <f t="shared" si="152"/>
        <v>0</v>
      </c>
      <c r="Z78" s="942">
        <f t="shared" si="126"/>
        <v>0</v>
      </c>
      <c r="AA78" s="942">
        <f t="shared" si="127"/>
        <v>0</v>
      </c>
      <c r="AB78" s="942">
        <f t="shared" si="128"/>
        <v>0</v>
      </c>
      <c r="AC78" s="942">
        <f t="shared" si="129"/>
        <v>0</v>
      </c>
      <c r="AD78" s="942">
        <f t="shared" si="130"/>
        <v>0</v>
      </c>
      <c r="AE78" s="942">
        <f t="shared" si="131"/>
        <v>0</v>
      </c>
      <c r="AF78" s="942">
        <f t="shared" si="132"/>
        <v>0</v>
      </c>
      <c r="AG78" s="942">
        <f t="shared" si="133"/>
        <v>0</v>
      </c>
      <c r="AH78" s="942">
        <f t="shared" si="134"/>
        <v>0</v>
      </c>
      <c r="AI78" s="942">
        <f t="shared" si="135"/>
        <v>0</v>
      </c>
      <c r="AJ78" s="942">
        <f t="shared" si="136"/>
        <v>0</v>
      </c>
      <c r="AK78" s="942">
        <f t="shared" si="137"/>
        <v>0</v>
      </c>
      <c r="AL78" s="942"/>
      <c r="AM78" s="942"/>
      <c r="AN78" s="942"/>
      <c r="AO78" s="942"/>
      <c r="AP78" s="942">
        <f t="shared" si="138"/>
        <v>0</v>
      </c>
      <c r="AQ78" s="942">
        <f t="shared" si="139"/>
        <v>0</v>
      </c>
      <c r="AR78" s="942">
        <f t="shared" si="140"/>
        <v>0</v>
      </c>
      <c r="AS78" s="942">
        <f t="shared" si="141"/>
        <v>0</v>
      </c>
      <c r="AT78" s="942">
        <f t="shared" si="142"/>
        <v>0</v>
      </c>
      <c r="AU78" s="942">
        <f t="shared" si="143"/>
        <v>0</v>
      </c>
      <c r="AV78" s="942">
        <f t="shared" si="144"/>
        <v>0</v>
      </c>
      <c r="AW78" s="942">
        <f t="shared" si="145"/>
        <v>0</v>
      </c>
      <c r="AX78" s="942">
        <f t="shared" si="146"/>
        <v>0</v>
      </c>
      <c r="AY78" s="942">
        <f t="shared" si="147"/>
        <v>0</v>
      </c>
      <c r="AZ78" s="942">
        <f t="shared" si="148"/>
        <v>0</v>
      </c>
      <c r="BA78" s="942">
        <f t="shared" si="149"/>
        <v>0</v>
      </c>
      <c r="BB78" s="942">
        <f t="shared" si="150"/>
        <v>0</v>
      </c>
      <c r="BC78" s="942"/>
      <c r="BD78" s="942"/>
      <c r="BE78" s="942"/>
      <c r="BF78" s="942"/>
      <c r="BG78" s="942"/>
      <c r="BH78" s="942"/>
      <c r="BI78" s="942"/>
      <c r="BJ78" s="942"/>
      <c r="BK78" s="942"/>
      <c r="BL78" s="942"/>
      <c r="BM78" s="942"/>
      <c r="BN78" s="942"/>
      <c r="BO78" s="942"/>
      <c r="BP78" s="942"/>
      <c r="BQ78" s="942"/>
      <c r="BR78" s="942"/>
      <c r="BS78" s="942"/>
      <c r="BT78" s="942"/>
      <c r="BU78" s="942"/>
      <c r="BV78" s="942"/>
    </row>
    <row r="79" spans="1:74" ht="12.75" hidden="1" customHeight="1" x14ac:dyDescent="0.15">
      <c r="A79" s="18"/>
      <c r="B79" s="354"/>
      <c r="C79" s="2414"/>
      <c r="D79" s="2415"/>
      <c r="E79" s="2416"/>
      <c r="F79" s="112"/>
      <c r="G79" s="323">
        <v>0</v>
      </c>
      <c r="H79" s="114">
        <v>0</v>
      </c>
      <c r="I79" s="115">
        <f t="shared" ref="I79:S79" si="159">+H79</f>
        <v>0</v>
      </c>
      <c r="J79" s="115">
        <f t="shared" si="159"/>
        <v>0</v>
      </c>
      <c r="K79" s="115">
        <f t="shared" si="159"/>
        <v>0</v>
      </c>
      <c r="L79" s="115">
        <f t="shared" si="159"/>
        <v>0</v>
      </c>
      <c r="M79" s="115">
        <f t="shared" si="159"/>
        <v>0</v>
      </c>
      <c r="N79" s="115">
        <f t="shared" si="159"/>
        <v>0</v>
      </c>
      <c r="O79" s="115">
        <f t="shared" si="159"/>
        <v>0</v>
      </c>
      <c r="P79" s="115">
        <f t="shared" si="159"/>
        <v>0</v>
      </c>
      <c r="Q79" s="115">
        <f t="shared" si="159"/>
        <v>0</v>
      </c>
      <c r="R79" s="115">
        <f t="shared" si="159"/>
        <v>0</v>
      </c>
      <c r="S79" s="116">
        <f t="shared" si="159"/>
        <v>0</v>
      </c>
      <c r="T79" s="355"/>
      <c r="U79" s="18"/>
      <c r="V79" s="942"/>
      <c r="W79" s="942"/>
      <c r="X79" s="942">
        <f t="shared" si="125"/>
        <v>0</v>
      </c>
      <c r="Y79" s="942">
        <f t="shared" si="152"/>
        <v>0</v>
      </c>
      <c r="Z79" s="942">
        <f t="shared" si="126"/>
        <v>0</v>
      </c>
      <c r="AA79" s="942">
        <f t="shared" si="127"/>
        <v>0</v>
      </c>
      <c r="AB79" s="942">
        <f t="shared" si="128"/>
        <v>0</v>
      </c>
      <c r="AC79" s="942">
        <f t="shared" si="129"/>
        <v>0</v>
      </c>
      <c r="AD79" s="942">
        <f t="shared" si="130"/>
        <v>0</v>
      </c>
      <c r="AE79" s="942">
        <f t="shared" si="131"/>
        <v>0</v>
      </c>
      <c r="AF79" s="942">
        <f t="shared" si="132"/>
        <v>0</v>
      </c>
      <c r="AG79" s="942">
        <f t="shared" si="133"/>
        <v>0</v>
      </c>
      <c r="AH79" s="942">
        <f t="shared" si="134"/>
        <v>0</v>
      </c>
      <c r="AI79" s="942">
        <f t="shared" si="135"/>
        <v>0</v>
      </c>
      <c r="AJ79" s="942">
        <f t="shared" si="136"/>
        <v>0</v>
      </c>
      <c r="AK79" s="942">
        <f t="shared" si="137"/>
        <v>0</v>
      </c>
      <c r="AL79" s="942"/>
      <c r="AM79" s="942"/>
      <c r="AN79" s="942"/>
      <c r="AO79" s="942"/>
      <c r="AP79" s="942">
        <f t="shared" si="138"/>
        <v>0</v>
      </c>
      <c r="AQ79" s="942">
        <f t="shared" si="139"/>
        <v>0</v>
      </c>
      <c r="AR79" s="942">
        <f t="shared" si="140"/>
        <v>0</v>
      </c>
      <c r="AS79" s="942">
        <f t="shared" si="141"/>
        <v>0</v>
      </c>
      <c r="AT79" s="942">
        <f t="shared" si="142"/>
        <v>0</v>
      </c>
      <c r="AU79" s="942">
        <f t="shared" si="143"/>
        <v>0</v>
      </c>
      <c r="AV79" s="942">
        <f t="shared" si="144"/>
        <v>0</v>
      </c>
      <c r="AW79" s="942">
        <f t="shared" si="145"/>
        <v>0</v>
      </c>
      <c r="AX79" s="942">
        <f t="shared" si="146"/>
        <v>0</v>
      </c>
      <c r="AY79" s="942">
        <f t="shared" si="147"/>
        <v>0</v>
      </c>
      <c r="AZ79" s="942">
        <f t="shared" si="148"/>
        <v>0</v>
      </c>
      <c r="BA79" s="942">
        <f t="shared" si="149"/>
        <v>0</v>
      </c>
      <c r="BB79" s="942">
        <f t="shared" si="150"/>
        <v>0</v>
      </c>
      <c r="BC79" s="942"/>
      <c r="BD79" s="942"/>
      <c r="BE79" s="942"/>
      <c r="BF79" s="942"/>
      <c r="BG79" s="942"/>
      <c r="BH79" s="942"/>
      <c r="BI79" s="942"/>
      <c r="BJ79" s="942"/>
      <c r="BK79" s="942"/>
      <c r="BL79" s="942"/>
      <c r="BM79" s="942"/>
      <c r="BN79" s="942"/>
      <c r="BO79" s="942"/>
      <c r="BP79" s="942"/>
      <c r="BQ79" s="942"/>
      <c r="BR79" s="942"/>
      <c r="BS79" s="942"/>
      <c r="BT79" s="942"/>
      <c r="BU79" s="942"/>
      <c r="BV79" s="942"/>
    </row>
    <row r="80" spans="1:74" ht="12.75" hidden="1" customHeight="1" x14ac:dyDescent="0.15">
      <c r="A80" s="18"/>
      <c r="B80" s="354"/>
      <c r="C80" s="2414"/>
      <c r="D80" s="2415"/>
      <c r="E80" s="2416"/>
      <c r="F80" s="112"/>
      <c r="G80" s="323">
        <v>0</v>
      </c>
      <c r="H80" s="114">
        <v>0</v>
      </c>
      <c r="I80" s="115">
        <f t="shared" ref="I80:S80" si="160">+H80</f>
        <v>0</v>
      </c>
      <c r="J80" s="115">
        <f t="shared" si="160"/>
        <v>0</v>
      </c>
      <c r="K80" s="115">
        <f t="shared" si="160"/>
        <v>0</v>
      </c>
      <c r="L80" s="115">
        <f t="shared" si="160"/>
        <v>0</v>
      </c>
      <c r="M80" s="115">
        <f t="shared" si="160"/>
        <v>0</v>
      </c>
      <c r="N80" s="115">
        <f t="shared" si="160"/>
        <v>0</v>
      </c>
      <c r="O80" s="115">
        <f t="shared" si="160"/>
        <v>0</v>
      </c>
      <c r="P80" s="115">
        <f t="shared" si="160"/>
        <v>0</v>
      </c>
      <c r="Q80" s="115">
        <f t="shared" si="160"/>
        <v>0</v>
      </c>
      <c r="R80" s="115">
        <f t="shared" si="160"/>
        <v>0</v>
      </c>
      <c r="S80" s="116">
        <f t="shared" si="160"/>
        <v>0</v>
      </c>
      <c r="T80" s="355"/>
      <c r="U80" s="18"/>
      <c r="V80" s="942"/>
      <c r="W80" s="942"/>
      <c r="X80" s="942">
        <f t="shared" si="125"/>
        <v>0</v>
      </c>
      <c r="Y80" s="942">
        <f t="shared" si="152"/>
        <v>0</v>
      </c>
      <c r="Z80" s="942">
        <f t="shared" si="126"/>
        <v>0</v>
      </c>
      <c r="AA80" s="942">
        <f t="shared" si="127"/>
        <v>0</v>
      </c>
      <c r="AB80" s="942">
        <f t="shared" si="128"/>
        <v>0</v>
      </c>
      <c r="AC80" s="942">
        <f t="shared" si="129"/>
        <v>0</v>
      </c>
      <c r="AD80" s="942">
        <f t="shared" si="130"/>
        <v>0</v>
      </c>
      <c r="AE80" s="942">
        <f t="shared" si="131"/>
        <v>0</v>
      </c>
      <c r="AF80" s="942">
        <f t="shared" si="132"/>
        <v>0</v>
      </c>
      <c r="AG80" s="942">
        <f t="shared" si="133"/>
        <v>0</v>
      </c>
      <c r="AH80" s="942">
        <f t="shared" si="134"/>
        <v>0</v>
      </c>
      <c r="AI80" s="942">
        <f t="shared" si="135"/>
        <v>0</v>
      </c>
      <c r="AJ80" s="942">
        <f t="shared" si="136"/>
        <v>0</v>
      </c>
      <c r="AK80" s="942">
        <f t="shared" si="137"/>
        <v>0</v>
      </c>
      <c r="AL80" s="942"/>
      <c r="AM80" s="942"/>
      <c r="AN80" s="942"/>
      <c r="AO80" s="942"/>
      <c r="AP80" s="942">
        <f t="shared" si="138"/>
        <v>0</v>
      </c>
      <c r="AQ80" s="942">
        <f t="shared" si="139"/>
        <v>0</v>
      </c>
      <c r="AR80" s="942">
        <f t="shared" si="140"/>
        <v>0</v>
      </c>
      <c r="AS80" s="942">
        <f t="shared" si="141"/>
        <v>0</v>
      </c>
      <c r="AT80" s="942">
        <f t="shared" si="142"/>
        <v>0</v>
      </c>
      <c r="AU80" s="942">
        <f t="shared" si="143"/>
        <v>0</v>
      </c>
      <c r="AV80" s="942">
        <f t="shared" si="144"/>
        <v>0</v>
      </c>
      <c r="AW80" s="942">
        <f t="shared" si="145"/>
        <v>0</v>
      </c>
      <c r="AX80" s="942">
        <f t="shared" si="146"/>
        <v>0</v>
      </c>
      <c r="AY80" s="942">
        <f t="shared" si="147"/>
        <v>0</v>
      </c>
      <c r="AZ80" s="942">
        <f t="shared" si="148"/>
        <v>0</v>
      </c>
      <c r="BA80" s="942">
        <f t="shared" si="149"/>
        <v>0</v>
      </c>
      <c r="BB80" s="942">
        <f t="shared" si="150"/>
        <v>0</v>
      </c>
      <c r="BC80" s="942"/>
      <c r="BD80" s="942"/>
      <c r="BE80" s="942"/>
      <c r="BF80" s="942"/>
      <c r="BG80" s="942"/>
      <c r="BH80" s="942"/>
      <c r="BI80" s="942"/>
      <c r="BJ80" s="942"/>
      <c r="BK80" s="942"/>
      <c r="BL80" s="942"/>
      <c r="BM80" s="942"/>
      <c r="BN80" s="942"/>
      <c r="BO80" s="942"/>
      <c r="BP80" s="942"/>
      <c r="BQ80" s="942"/>
      <c r="BR80" s="942"/>
      <c r="BS80" s="942"/>
      <c r="BT80" s="942"/>
      <c r="BU80" s="942"/>
      <c r="BV80" s="942"/>
    </row>
    <row r="81" spans="1:74" ht="12.75" hidden="1" customHeight="1" x14ac:dyDescent="0.15">
      <c r="A81" s="18"/>
      <c r="B81" s="354"/>
      <c r="C81" s="2414"/>
      <c r="D81" s="2415"/>
      <c r="E81" s="2416"/>
      <c r="F81" s="112"/>
      <c r="G81" s="323">
        <v>0</v>
      </c>
      <c r="H81" s="114">
        <v>0</v>
      </c>
      <c r="I81" s="115">
        <f t="shared" ref="I81:S81" si="161">+H81</f>
        <v>0</v>
      </c>
      <c r="J81" s="115">
        <f t="shared" si="161"/>
        <v>0</v>
      </c>
      <c r="K81" s="115">
        <f t="shared" si="161"/>
        <v>0</v>
      </c>
      <c r="L81" s="115">
        <f t="shared" si="161"/>
        <v>0</v>
      </c>
      <c r="M81" s="115">
        <f t="shared" si="161"/>
        <v>0</v>
      </c>
      <c r="N81" s="115">
        <f t="shared" si="161"/>
        <v>0</v>
      </c>
      <c r="O81" s="115">
        <f t="shared" si="161"/>
        <v>0</v>
      </c>
      <c r="P81" s="115">
        <f t="shared" si="161"/>
        <v>0</v>
      </c>
      <c r="Q81" s="115">
        <f t="shared" si="161"/>
        <v>0</v>
      </c>
      <c r="R81" s="115">
        <f t="shared" si="161"/>
        <v>0</v>
      </c>
      <c r="S81" s="116">
        <f t="shared" si="161"/>
        <v>0</v>
      </c>
      <c r="T81" s="355"/>
      <c r="U81" s="18"/>
      <c r="V81" s="942"/>
      <c r="W81" s="942"/>
      <c r="X81" s="942">
        <f t="shared" si="125"/>
        <v>0</v>
      </c>
      <c r="Y81" s="942">
        <f t="shared" si="152"/>
        <v>0</v>
      </c>
      <c r="Z81" s="942">
        <f t="shared" si="126"/>
        <v>0</v>
      </c>
      <c r="AA81" s="942">
        <f t="shared" si="127"/>
        <v>0</v>
      </c>
      <c r="AB81" s="942">
        <f t="shared" si="128"/>
        <v>0</v>
      </c>
      <c r="AC81" s="942">
        <f t="shared" si="129"/>
        <v>0</v>
      </c>
      <c r="AD81" s="942">
        <f t="shared" si="130"/>
        <v>0</v>
      </c>
      <c r="AE81" s="942">
        <f t="shared" si="131"/>
        <v>0</v>
      </c>
      <c r="AF81" s="942">
        <f t="shared" si="132"/>
        <v>0</v>
      </c>
      <c r="AG81" s="942">
        <f t="shared" si="133"/>
        <v>0</v>
      </c>
      <c r="AH81" s="942">
        <f t="shared" si="134"/>
        <v>0</v>
      </c>
      <c r="AI81" s="942">
        <f t="shared" si="135"/>
        <v>0</v>
      </c>
      <c r="AJ81" s="942">
        <f t="shared" si="136"/>
        <v>0</v>
      </c>
      <c r="AK81" s="942">
        <f t="shared" si="137"/>
        <v>0</v>
      </c>
      <c r="AL81" s="942"/>
      <c r="AM81" s="942"/>
      <c r="AN81" s="942"/>
      <c r="AO81" s="942"/>
      <c r="AP81" s="942">
        <f t="shared" si="138"/>
        <v>0</v>
      </c>
      <c r="AQ81" s="942">
        <f t="shared" si="139"/>
        <v>0</v>
      </c>
      <c r="AR81" s="942">
        <f t="shared" si="140"/>
        <v>0</v>
      </c>
      <c r="AS81" s="942">
        <f t="shared" si="141"/>
        <v>0</v>
      </c>
      <c r="AT81" s="942">
        <f t="shared" si="142"/>
        <v>0</v>
      </c>
      <c r="AU81" s="942">
        <f t="shared" si="143"/>
        <v>0</v>
      </c>
      <c r="AV81" s="942">
        <f t="shared" si="144"/>
        <v>0</v>
      </c>
      <c r="AW81" s="942">
        <f t="shared" si="145"/>
        <v>0</v>
      </c>
      <c r="AX81" s="942">
        <f t="shared" si="146"/>
        <v>0</v>
      </c>
      <c r="AY81" s="942">
        <f t="shared" si="147"/>
        <v>0</v>
      </c>
      <c r="AZ81" s="942">
        <f t="shared" si="148"/>
        <v>0</v>
      </c>
      <c r="BA81" s="942">
        <f t="shared" si="149"/>
        <v>0</v>
      </c>
      <c r="BB81" s="942">
        <f t="shared" si="150"/>
        <v>0</v>
      </c>
      <c r="BC81" s="942"/>
      <c r="BD81" s="942"/>
      <c r="BE81" s="942"/>
      <c r="BF81" s="942"/>
      <c r="BG81" s="942"/>
      <c r="BH81" s="942"/>
      <c r="BI81" s="942"/>
      <c r="BJ81" s="942"/>
      <c r="BK81" s="942"/>
      <c r="BL81" s="942"/>
      <c r="BM81" s="942"/>
      <c r="BN81" s="942"/>
      <c r="BO81" s="942"/>
      <c r="BP81" s="942"/>
      <c r="BQ81" s="942"/>
      <c r="BR81" s="942"/>
      <c r="BS81" s="942"/>
      <c r="BT81" s="942"/>
      <c r="BU81" s="942"/>
      <c r="BV81" s="942"/>
    </row>
    <row r="82" spans="1:74" ht="12.75" hidden="1" customHeight="1" x14ac:dyDescent="0.15">
      <c r="A82" s="18"/>
      <c r="B82" s="354"/>
      <c r="C82" s="2414"/>
      <c r="D82" s="2415"/>
      <c r="E82" s="2416"/>
      <c r="F82" s="112"/>
      <c r="G82" s="323">
        <v>0</v>
      </c>
      <c r="H82" s="114">
        <v>0</v>
      </c>
      <c r="I82" s="115">
        <f t="shared" ref="I82:S82" si="162">+H82</f>
        <v>0</v>
      </c>
      <c r="J82" s="115">
        <f t="shared" si="162"/>
        <v>0</v>
      </c>
      <c r="K82" s="115">
        <f t="shared" si="162"/>
        <v>0</v>
      </c>
      <c r="L82" s="115">
        <f t="shared" si="162"/>
        <v>0</v>
      </c>
      <c r="M82" s="115">
        <f t="shared" si="162"/>
        <v>0</v>
      </c>
      <c r="N82" s="115">
        <f t="shared" si="162"/>
        <v>0</v>
      </c>
      <c r="O82" s="115">
        <f t="shared" si="162"/>
        <v>0</v>
      </c>
      <c r="P82" s="115">
        <f t="shared" si="162"/>
        <v>0</v>
      </c>
      <c r="Q82" s="115">
        <f t="shared" si="162"/>
        <v>0</v>
      </c>
      <c r="R82" s="115">
        <f t="shared" si="162"/>
        <v>0</v>
      </c>
      <c r="S82" s="116">
        <f t="shared" si="162"/>
        <v>0</v>
      </c>
      <c r="T82" s="355"/>
      <c r="U82" s="18"/>
      <c r="V82" s="942"/>
      <c r="W82" s="942"/>
      <c r="X82" s="942">
        <f t="shared" si="125"/>
        <v>0</v>
      </c>
      <c r="Y82" s="942">
        <f t="shared" si="152"/>
        <v>0</v>
      </c>
      <c r="Z82" s="942">
        <f t="shared" si="126"/>
        <v>0</v>
      </c>
      <c r="AA82" s="942">
        <f t="shared" si="127"/>
        <v>0</v>
      </c>
      <c r="AB82" s="942">
        <f t="shared" si="128"/>
        <v>0</v>
      </c>
      <c r="AC82" s="942">
        <f t="shared" si="129"/>
        <v>0</v>
      </c>
      <c r="AD82" s="942">
        <f t="shared" si="130"/>
        <v>0</v>
      </c>
      <c r="AE82" s="942">
        <f t="shared" si="131"/>
        <v>0</v>
      </c>
      <c r="AF82" s="942">
        <f t="shared" si="132"/>
        <v>0</v>
      </c>
      <c r="AG82" s="942">
        <f t="shared" si="133"/>
        <v>0</v>
      </c>
      <c r="AH82" s="942">
        <f t="shared" si="134"/>
        <v>0</v>
      </c>
      <c r="AI82" s="942">
        <f t="shared" si="135"/>
        <v>0</v>
      </c>
      <c r="AJ82" s="942">
        <f t="shared" si="136"/>
        <v>0</v>
      </c>
      <c r="AK82" s="942">
        <f t="shared" si="137"/>
        <v>0</v>
      </c>
      <c r="AL82" s="942"/>
      <c r="AM82" s="942"/>
      <c r="AN82" s="942"/>
      <c r="AO82" s="942"/>
      <c r="AP82" s="942">
        <f t="shared" si="138"/>
        <v>0</v>
      </c>
      <c r="AQ82" s="942">
        <f t="shared" si="139"/>
        <v>0</v>
      </c>
      <c r="AR82" s="942">
        <f t="shared" si="140"/>
        <v>0</v>
      </c>
      <c r="AS82" s="942">
        <f t="shared" si="141"/>
        <v>0</v>
      </c>
      <c r="AT82" s="942">
        <f t="shared" si="142"/>
        <v>0</v>
      </c>
      <c r="AU82" s="942">
        <f t="shared" si="143"/>
        <v>0</v>
      </c>
      <c r="AV82" s="942">
        <f t="shared" si="144"/>
        <v>0</v>
      </c>
      <c r="AW82" s="942">
        <f t="shared" si="145"/>
        <v>0</v>
      </c>
      <c r="AX82" s="942">
        <f t="shared" si="146"/>
        <v>0</v>
      </c>
      <c r="AY82" s="942">
        <f t="shared" si="147"/>
        <v>0</v>
      </c>
      <c r="AZ82" s="942">
        <f t="shared" si="148"/>
        <v>0</v>
      </c>
      <c r="BA82" s="942">
        <f t="shared" si="149"/>
        <v>0</v>
      </c>
      <c r="BB82" s="942">
        <f t="shared" si="150"/>
        <v>0</v>
      </c>
      <c r="BC82" s="942"/>
      <c r="BD82" s="942"/>
      <c r="BE82" s="942"/>
      <c r="BF82" s="942"/>
      <c r="BG82" s="942"/>
      <c r="BH82" s="942"/>
      <c r="BI82" s="942"/>
      <c r="BJ82" s="942"/>
      <c r="BK82" s="942"/>
      <c r="BL82" s="942"/>
      <c r="BM82" s="942"/>
      <c r="BN82" s="942"/>
      <c r="BO82" s="942"/>
      <c r="BP82" s="942"/>
      <c r="BQ82" s="942"/>
      <c r="BR82" s="942"/>
      <c r="BS82" s="942"/>
      <c r="BT82" s="942"/>
      <c r="BU82" s="942"/>
      <c r="BV82" s="942"/>
    </row>
    <row r="83" spans="1:74" ht="12.75" hidden="1" customHeight="1" x14ac:dyDescent="0.15">
      <c r="A83" s="18"/>
      <c r="B83" s="354"/>
      <c r="C83" s="2414"/>
      <c r="D83" s="2415"/>
      <c r="E83" s="2416"/>
      <c r="F83" s="112"/>
      <c r="G83" s="323">
        <v>0</v>
      </c>
      <c r="H83" s="114">
        <v>0</v>
      </c>
      <c r="I83" s="115">
        <f t="shared" ref="I83:S83" si="163">+H83</f>
        <v>0</v>
      </c>
      <c r="J83" s="115">
        <f t="shared" si="163"/>
        <v>0</v>
      </c>
      <c r="K83" s="115">
        <f t="shared" si="163"/>
        <v>0</v>
      </c>
      <c r="L83" s="115">
        <f t="shared" si="163"/>
        <v>0</v>
      </c>
      <c r="M83" s="115">
        <f t="shared" si="163"/>
        <v>0</v>
      </c>
      <c r="N83" s="115">
        <f t="shared" si="163"/>
        <v>0</v>
      </c>
      <c r="O83" s="115">
        <f t="shared" si="163"/>
        <v>0</v>
      </c>
      <c r="P83" s="115">
        <f t="shared" si="163"/>
        <v>0</v>
      </c>
      <c r="Q83" s="115">
        <f t="shared" si="163"/>
        <v>0</v>
      </c>
      <c r="R83" s="115">
        <f t="shared" si="163"/>
        <v>0</v>
      </c>
      <c r="S83" s="116">
        <f t="shared" si="163"/>
        <v>0</v>
      </c>
      <c r="T83" s="355"/>
      <c r="U83" s="18"/>
      <c r="V83" s="942"/>
      <c r="W83" s="942"/>
      <c r="X83" s="942">
        <f t="shared" si="125"/>
        <v>0</v>
      </c>
      <c r="Y83" s="942">
        <f t="shared" si="152"/>
        <v>0</v>
      </c>
      <c r="Z83" s="942">
        <f t="shared" si="126"/>
        <v>0</v>
      </c>
      <c r="AA83" s="942">
        <f t="shared" si="127"/>
        <v>0</v>
      </c>
      <c r="AB83" s="942">
        <f t="shared" si="128"/>
        <v>0</v>
      </c>
      <c r="AC83" s="942">
        <f t="shared" si="129"/>
        <v>0</v>
      </c>
      <c r="AD83" s="942">
        <f t="shared" si="130"/>
        <v>0</v>
      </c>
      <c r="AE83" s="942">
        <f t="shared" si="131"/>
        <v>0</v>
      </c>
      <c r="AF83" s="942">
        <f t="shared" si="132"/>
        <v>0</v>
      </c>
      <c r="AG83" s="942">
        <f t="shared" si="133"/>
        <v>0</v>
      </c>
      <c r="AH83" s="942">
        <f t="shared" si="134"/>
        <v>0</v>
      </c>
      <c r="AI83" s="942">
        <f t="shared" si="135"/>
        <v>0</v>
      </c>
      <c r="AJ83" s="942">
        <f t="shared" si="136"/>
        <v>0</v>
      </c>
      <c r="AK83" s="942">
        <f t="shared" si="137"/>
        <v>0</v>
      </c>
      <c r="AL83" s="942"/>
      <c r="AM83" s="942"/>
      <c r="AN83" s="942"/>
      <c r="AO83" s="942"/>
      <c r="AP83" s="942">
        <f t="shared" si="138"/>
        <v>0</v>
      </c>
      <c r="AQ83" s="942">
        <f t="shared" si="139"/>
        <v>0</v>
      </c>
      <c r="AR83" s="942">
        <f t="shared" si="140"/>
        <v>0</v>
      </c>
      <c r="AS83" s="942">
        <f t="shared" si="141"/>
        <v>0</v>
      </c>
      <c r="AT83" s="942">
        <f t="shared" si="142"/>
        <v>0</v>
      </c>
      <c r="AU83" s="942">
        <f t="shared" si="143"/>
        <v>0</v>
      </c>
      <c r="AV83" s="942">
        <f t="shared" si="144"/>
        <v>0</v>
      </c>
      <c r="AW83" s="942">
        <f t="shared" si="145"/>
        <v>0</v>
      </c>
      <c r="AX83" s="942">
        <f t="shared" si="146"/>
        <v>0</v>
      </c>
      <c r="AY83" s="942">
        <f t="shared" si="147"/>
        <v>0</v>
      </c>
      <c r="AZ83" s="942">
        <f t="shared" si="148"/>
        <v>0</v>
      </c>
      <c r="BA83" s="942">
        <f t="shared" si="149"/>
        <v>0</v>
      </c>
      <c r="BB83" s="942">
        <f t="shared" si="150"/>
        <v>0</v>
      </c>
      <c r="BC83" s="942"/>
      <c r="BD83" s="942"/>
      <c r="BE83" s="942"/>
      <c r="BF83" s="942"/>
      <c r="BG83" s="942"/>
      <c r="BH83" s="942"/>
      <c r="BI83" s="942"/>
      <c r="BJ83" s="942"/>
      <c r="BK83" s="942"/>
      <c r="BL83" s="942"/>
      <c r="BM83" s="942"/>
      <c r="BN83" s="942"/>
      <c r="BO83" s="942"/>
      <c r="BP83" s="942"/>
      <c r="BQ83" s="942"/>
      <c r="BR83" s="942"/>
      <c r="BS83" s="942"/>
      <c r="BT83" s="942"/>
      <c r="BU83" s="942"/>
      <c r="BV83" s="942"/>
    </row>
    <row r="84" spans="1:74" ht="12.75" hidden="1" customHeight="1" x14ac:dyDescent="0.15">
      <c r="A84" s="18"/>
      <c r="B84" s="354"/>
      <c r="C84" s="2414"/>
      <c r="D84" s="2415"/>
      <c r="E84" s="2416"/>
      <c r="F84" s="112"/>
      <c r="G84" s="323">
        <v>0</v>
      </c>
      <c r="H84" s="114">
        <v>0</v>
      </c>
      <c r="I84" s="115">
        <f t="shared" ref="I84:S84" si="164">+H84</f>
        <v>0</v>
      </c>
      <c r="J84" s="115">
        <f t="shared" si="164"/>
        <v>0</v>
      </c>
      <c r="K84" s="115">
        <f t="shared" si="164"/>
        <v>0</v>
      </c>
      <c r="L84" s="115">
        <f t="shared" si="164"/>
        <v>0</v>
      </c>
      <c r="M84" s="115">
        <f t="shared" si="164"/>
        <v>0</v>
      </c>
      <c r="N84" s="115">
        <f t="shared" si="164"/>
        <v>0</v>
      </c>
      <c r="O84" s="115">
        <f t="shared" si="164"/>
        <v>0</v>
      </c>
      <c r="P84" s="115">
        <f t="shared" si="164"/>
        <v>0</v>
      </c>
      <c r="Q84" s="115">
        <f t="shared" si="164"/>
        <v>0</v>
      </c>
      <c r="R84" s="115">
        <f t="shared" si="164"/>
        <v>0</v>
      </c>
      <c r="S84" s="116">
        <f t="shared" si="164"/>
        <v>0</v>
      </c>
      <c r="T84" s="355"/>
      <c r="U84" s="18"/>
      <c r="V84" s="942"/>
      <c r="W84" s="942"/>
      <c r="X84" s="942">
        <f t="shared" si="125"/>
        <v>0</v>
      </c>
      <c r="Y84" s="942">
        <f t="shared" si="152"/>
        <v>0</v>
      </c>
      <c r="Z84" s="942">
        <f t="shared" si="126"/>
        <v>0</v>
      </c>
      <c r="AA84" s="942">
        <f t="shared" si="127"/>
        <v>0</v>
      </c>
      <c r="AB84" s="942">
        <f t="shared" si="128"/>
        <v>0</v>
      </c>
      <c r="AC84" s="942">
        <f t="shared" si="129"/>
        <v>0</v>
      </c>
      <c r="AD84" s="942">
        <f t="shared" si="130"/>
        <v>0</v>
      </c>
      <c r="AE84" s="942">
        <f t="shared" si="131"/>
        <v>0</v>
      </c>
      <c r="AF84" s="942">
        <f t="shared" si="132"/>
        <v>0</v>
      </c>
      <c r="AG84" s="942">
        <f t="shared" si="133"/>
        <v>0</v>
      </c>
      <c r="AH84" s="942">
        <f t="shared" si="134"/>
        <v>0</v>
      </c>
      <c r="AI84" s="942">
        <f t="shared" si="135"/>
        <v>0</v>
      </c>
      <c r="AJ84" s="942">
        <f t="shared" si="136"/>
        <v>0</v>
      </c>
      <c r="AK84" s="942">
        <f t="shared" si="137"/>
        <v>0</v>
      </c>
      <c r="AL84" s="942"/>
      <c r="AM84" s="942"/>
      <c r="AN84" s="942"/>
      <c r="AO84" s="942"/>
      <c r="AP84" s="942">
        <f t="shared" si="138"/>
        <v>0</v>
      </c>
      <c r="AQ84" s="942">
        <f t="shared" si="139"/>
        <v>0</v>
      </c>
      <c r="AR84" s="942">
        <f t="shared" si="140"/>
        <v>0</v>
      </c>
      <c r="AS84" s="942">
        <f t="shared" si="141"/>
        <v>0</v>
      </c>
      <c r="AT84" s="942">
        <f t="shared" si="142"/>
        <v>0</v>
      </c>
      <c r="AU84" s="942">
        <f t="shared" si="143"/>
        <v>0</v>
      </c>
      <c r="AV84" s="942">
        <f t="shared" si="144"/>
        <v>0</v>
      </c>
      <c r="AW84" s="942">
        <f t="shared" si="145"/>
        <v>0</v>
      </c>
      <c r="AX84" s="942">
        <f t="shared" si="146"/>
        <v>0</v>
      </c>
      <c r="AY84" s="942">
        <f t="shared" si="147"/>
        <v>0</v>
      </c>
      <c r="AZ84" s="942">
        <f t="shared" si="148"/>
        <v>0</v>
      </c>
      <c r="BA84" s="942">
        <f t="shared" si="149"/>
        <v>0</v>
      </c>
      <c r="BB84" s="942">
        <f t="shared" si="150"/>
        <v>0</v>
      </c>
      <c r="BC84" s="942"/>
      <c r="BD84" s="942"/>
      <c r="BE84" s="942"/>
      <c r="BF84" s="942"/>
      <c r="BG84" s="942"/>
      <c r="BH84" s="942"/>
      <c r="BI84" s="942"/>
      <c r="BJ84" s="942"/>
      <c r="BK84" s="942"/>
      <c r="BL84" s="942"/>
      <c r="BM84" s="942"/>
      <c r="BN84" s="942"/>
      <c r="BO84" s="942"/>
      <c r="BP84" s="942"/>
      <c r="BQ84" s="942"/>
      <c r="BR84" s="942"/>
      <c r="BS84" s="942"/>
      <c r="BT84" s="942"/>
      <c r="BU84" s="942"/>
      <c r="BV84" s="942"/>
    </row>
    <row r="85" spans="1:74" ht="12.75" hidden="1" customHeight="1" x14ac:dyDescent="0.15">
      <c r="A85" s="18"/>
      <c r="B85" s="354"/>
      <c r="C85" s="2414"/>
      <c r="D85" s="2415"/>
      <c r="E85" s="2416"/>
      <c r="F85" s="112"/>
      <c r="G85" s="323">
        <v>0</v>
      </c>
      <c r="H85" s="114">
        <v>0</v>
      </c>
      <c r="I85" s="115">
        <f t="shared" ref="I85:S85" si="165">+H85</f>
        <v>0</v>
      </c>
      <c r="J85" s="115">
        <f t="shared" si="165"/>
        <v>0</v>
      </c>
      <c r="K85" s="115">
        <f t="shared" si="165"/>
        <v>0</v>
      </c>
      <c r="L85" s="115">
        <f t="shared" si="165"/>
        <v>0</v>
      </c>
      <c r="M85" s="115">
        <f t="shared" si="165"/>
        <v>0</v>
      </c>
      <c r="N85" s="115">
        <f t="shared" si="165"/>
        <v>0</v>
      </c>
      <c r="O85" s="115">
        <f t="shared" si="165"/>
        <v>0</v>
      </c>
      <c r="P85" s="115">
        <f t="shared" si="165"/>
        <v>0</v>
      </c>
      <c r="Q85" s="115">
        <f t="shared" si="165"/>
        <v>0</v>
      </c>
      <c r="R85" s="115">
        <f t="shared" si="165"/>
        <v>0</v>
      </c>
      <c r="S85" s="116">
        <f t="shared" si="165"/>
        <v>0</v>
      </c>
      <c r="T85" s="355"/>
      <c r="U85" s="18"/>
      <c r="V85" s="942"/>
      <c r="W85" s="942"/>
      <c r="X85" s="942">
        <f t="shared" si="125"/>
        <v>0</v>
      </c>
      <c r="Y85" s="942">
        <f t="shared" si="152"/>
        <v>0</v>
      </c>
      <c r="Z85" s="942">
        <f t="shared" si="126"/>
        <v>0</v>
      </c>
      <c r="AA85" s="942">
        <f t="shared" si="127"/>
        <v>0</v>
      </c>
      <c r="AB85" s="942">
        <f t="shared" si="128"/>
        <v>0</v>
      </c>
      <c r="AC85" s="942">
        <f t="shared" si="129"/>
        <v>0</v>
      </c>
      <c r="AD85" s="942">
        <f t="shared" si="130"/>
        <v>0</v>
      </c>
      <c r="AE85" s="942">
        <f t="shared" si="131"/>
        <v>0</v>
      </c>
      <c r="AF85" s="942">
        <f t="shared" si="132"/>
        <v>0</v>
      </c>
      <c r="AG85" s="942">
        <f t="shared" si="133"/>
        <v>0</v>
      </c>
      <c r="AH85" s="942">
        <f t="shared" si="134"/>
        <v>0</v>
      </c>
      <c r="AI85" s="942">
        <f t="shared" si="135"/>
        <v>0</v>
      </c>
      <c r="AJ85" s="942">
        <f t="shared" si="136"/>
        <v>0</v>
      </c>
      <c r="AK85" s="942">
        <f t="shared" si="137"/>
        <v>0</v>
      </c>
      <c r="AL85" s="942"/>
      <c r="AM85" s="942"/>
      <c r="AN85" s="942"/>
      <c r="AO85" s="942"/>
      <c r="AP85" s="942">
        <f t="shared" si="138"/>
        <v>0</v>
      </c>
      <c r="AQ85" s="942">
        <f t="shared" si="139"/>
        <v>0</v>
      </c>
      <c r="AR85" s="942">
        <f t="shared" si="140"/>
        <v>0</v>
      </c>
      <c r="AS85" s="942">
        <f t="shared" si="141"/>
        <v>0</v>
      </c>
      <c r="AT85" s="942">
        <f t="shared" si="142"/>
        <v>0</v>
      </c>
      <c r="AU85" s="942">
        <f t="shared" si="143"/>
        <v>0</v>
      </c>
      <c r="AV85" s="942">
        <f t="shared" si="144"/>
        <v>0</v>
      </c>
      <c r="AW85" s="942">
        <f t="shared" si="145"/>
        <v>0</v>
      </c>
      <c r="AX85" s="942">
        <f t="shared" si="146"/>
        <v>0</v>
      </c>
      <c r="AY85" s="942">
        <f t="shared" si="147"/>
        <v>0</v>
      </c>
      <c r="AZ85" s="942">
        <f t="shared" si="148"/>
        <v>0</v>
      </c>
      <c r="BA85" s="942">
        <f t="shared" si="149"/>
        <v>0</v>
      </c>
      <c r="BB85" s="942">
        <f t="shared" si="150"/>
        <v>0</v>
      </c>
      <c r="BC85" s="942"/>
      <c r="BD85" s="942"/>
      <c r="BE85" s="942"/>
      <c r="BF85" s="942"/>
      <c r="BG85" s="942"/>
      <c r="BH85" s="942"/>
      <c r="BI85" s="942"/>
      <c r="BJ85" s="942"/>
      <c r="BK85" s="942"/>
      <c r="BL85" s="942"/>
      <c r="BM85" s="942"/>
      <c r="BN85" s="942"/>
      <c r="BO85" s="942"/>
      <c r="BP85" s="942"/>
      <c r="BQ85" s="942"/>
      <c r="BR85" s="942"/>
      <c r="BS85" s="942"/>
      <c r="BT85" s="942"/>
      <c r="BU85" s="942"/>
      <c r="BV85" s="942"/>
    </row>
    <row r="86" spans="1:74" ht="12.75" hidden="1" customHeight="1" x14ac:dyDescent="0.15">
      <c r="A86" s="18"/>
      <c r="B86" s="354"/>
      <c r="C86" s="2423"/>
      <c r="D86" s="2424"/>
      <c r="E86" s="2425"/>
      <c r="F86" s="139">
        <v>1000</v>
      </c>
      <c r="G86" s="324">
        <v>0</v>
      </c>
      <c r="H86" s="120">
        <v>0</v>
      </c>
      <c r="I86" s="121">
        <f t="shared" ref="I86:S86" si="166">+H86</f>
        <v>0</v>
      </c>
      <c r="J86" s="121">
        <f t="shared" si="166"/>
        <v>0</v>
      </c>
      <c r="K86" s="121">
        <f t="shared" si="166"/>
        <v>0</v>
      </c>
      <c r="L86" s="121">
        <f t="shared" si="166"/>
        <v>0</v>
      </c>
      <c r="M86" s="121">
        <f t="shared" si="166"/>
        <v>0</v>
      </c>
      <c r="N86" s="121">
        <f t="shared" si="166"/>
        <v>0</v>
      </c>
      <c r="O86" s="121">
        <f t="shared" si="166"/>
        <v>0</v>
      </c>
      <c r="P86" s="121">
        <f t="shared" si="166"/>
        <v>0</v>
      </c>
      <c r="Q86" s="121">
        <f t="shared" si="166"/>
        <v>0</v>
      </c>
      <c r="R86" s="121">
        <f t="shared" si="166"/>
        <v>0</v>
      </c>
      <c r="S86" s="122">
        <f t="shared" si="166"/>
        <v>0</v>
      </c>
      <c r="T86" s="355"/>
      <c r="U86" s="18"/>
      <c r="V86" s="942"/>
      <c r="W86" s="942"/>
      <c r="X86" s="942">
        <f t="shared" si="125"/>
        <v>0</v>
      </c>
      <c r="Y86" s="942">
        <f t="shared" si="152"/>
        <v>1000</v>
      </c>
      <c r="Z86" s="942">
        <f t="shared" si="126"/>
        <v>0</v>
      </c>
      <c r="AA86" s="942">
        <f t="shared" si="127"/>
        <v>0</v>
      </c>
      <c r="AB86" s="942">
        <f t="shared" si="128"/>
        <v>0</v>
      </c>
      <c r="AC86" s="942">
        <f t="shared" si="129"/>
        <v>0</v>
      </c>
      <c r="AD86" s="942">
        <f t="shared" si="130"/>
        <v>0</v>
      </c>
      <c r="AE86" s="942">
        <f t="shared" si="131"/>
        <v>0</v>
      </c>
      <c r="AF86" s="942">
        <f t="shared" si="132"/>
        <v>0</v>
      </c>
      <c r="AG86" s="942">
        <f t="shared" si="133"/>
        <v>0</v>
      </c>
      <c r="AH86" s="942">
        <f t="shared" si="134"/>
        <v>0</v>
      </c>
      <c r="AI86" s="942">
        <f t="shared" si="135"/>
        <v>0</v>
      </c>
      <c r="AJ86" s="942">
        <f t="shared" si="136"/>
        <v>0</v>
      </c>
      <c r="AK86" s="942">
        <f t="shared" si="137"/>
        <v>0</v>
      </c>
      <c r="AL86" s="942"/>
      <c r="AM86" s="942"/>
      <c r="AN86" s="942"/>
      <c r="AO86" s="942"/>
      <c r="AP86" s="942">
        <f t="shared" si="138"/>
        <v>1000</v>
      </c>
      <c r="AQ86" s="942">
        <f t="shared" si="139"/>
        <v>0</v>
      </c>
      <c r="AR86" s="942">
        <f t="shared" si="140"/>
        <v>0</v>
      </c>
      <c r="AS86" s="942">
        <f t="shared" si="141"/>
        <v>0</v>
      </c>
      <c r="AT86" s="942">
        <f t="shared" si="142"/>
        <v>0</v>
      </c>
      <c r="AU86" s="942">
        <f t="shared" si="143"/>
        <v>0</v>
      </c>
      <c r="AV86" s="942">
        <f t="shared" si="144"/>
        <v>0</v>
      </c>
      <c r="AW86" s="942">
        <f t="shared" si="145"/>
        <v>0</v>
      </c>
      <c r="AX86" s="942">
        <f t="shared" si="146"/>
        <v>0</v>
      </c>
      <c r="AY86" s="942">
        <f t="shared" si="147"/>
        <v>0</v>
      </c>
      <c r="AZ86" s="942">
        <f t="shared" si="148"/>
        <v>0</v>
      </c>
      <c r="BA86" s="942">
        <f t="shared" si="149"/>
        <v>0</v>
      </c>
      <c r="BB86" s="942">
        <f t="shared" si="150"/>
        <v>0</v>
      </c>
      <c r="BC86" s="942"/>
      <c r="BD86" s="942"/>
      <c r="BE86" s="942"/>
      <c r="BF86" s="942"/>
      <c r="BG86" s="942"/>
      <c r="BH86" s="942"/>
      <c r="BI86" s="942"/>
      <c r="BJ86" s="942"/>
      <c r="BK86" s="942"/>
      <c r="BL86" s="942"/>
      <c r="BM86" s="942"/>
      <c r="BN86" s="942"/>
      <c r="BO86" s="942"/>
      <c r="BP86" s="942"/>
      <c r="BQ86" s="942"/>
      <c r="BR86" s="942"/>
      <c r="BS86" s="942"/>
      <c r="BT86" s="942"/>
      <c r="BU86" s="942"/>
      <c r="BV86" s="942"/>
    </row>
    <row r="87" spans="1:74" x14ac:dyDescent="0.15">
      <c r="A87" s="18"/>
      <c r="B87" s="356"/>
      <c r="C87" s="150" t="s">
        <v>1811</v>
      </c>
      <c r="D87" s="151"/>
      <c r="E87" s="151"/>
      <c r="F87" s="151"/>
      <c r="G87" s="152"/>
      <c r="H87" s="153"/>
      <c r="I87" s="153"/>
      <c r="J87" s="153"/>
      <c r="K87" s="153"/>
      <c r="L87" s="153"/>
      <c r="M87" s="153"/>
      <c r="N87" s="153"/>
      <c r="O87" s="153"/>
      <c r="P87" s="153"/>
      <c r="Q87" s="153"/>
      <c r="R87" s="153"/>
      <c r="S87" s="153"/>
      <c r="T87" s="357"/>
      <c r="U87" s="18"/>
      <c r="V87" s="942"/>
      <c r="W87" s="942"/>
      <c r="X87" s="942"/>
      <c r="Y87" s="942"/>
      <c r="Z87" s="942"/>
      <c r="AA87" s="942"/>
      <c r="AB87" s="942"/>
      <c r="AC87" s="942"/>
      <c r="AD87" s="942"/>
      <c r="AE87" s="942"/>
      <c r="AF87" s="942"/>
      <c r="AG87" s="942"/>
      <c r="AH87" s="942"/>
      <c r="AI87" s="942"/>
      <c r="AJ87" s="942"/>
      <c r="AK87" s="942"/>
      <c r="AL87" s="942"/>
      <c r="AM87" s="942"/>
      <c r="AN87" s="942"/>
      <c r="AO87" s="942"/>
      <c r="AP87" s="942"/>
      <c r="AQ87" s="942"/>
      <c r="AR87" s="942"/>
      <c r="AS87" s="942"/>
      <c r="AT87" s="942"/>
      <c r="AU87" s="942"/>
      <c r="AV87" s="942"/>
      <c r="AW87" s="942"/>
      <c r="AX87" s="942"/>
      <c r="AY87" s="942"/>
      <c r="AZ87" s="942"/>
      <c r="BA87" s="942"/>
      <c r="BB87" s="942"/>
      <c r="BC87" s="942"/>
      <c r="BD87" s="942"/>
      <c r="BE87" s="942"/>
      <c r="BF87" s="942"/>
      <c r="BG87" s="942"/>
      <c r="BH87" s="942"/>
      <c r="BI87" s="942"/>
      <c r="BJ87" s="942"/>
      <c r="BK87" s="942"/>
      <c r="BL87" s="942"/>
      <c r="BM87" s="942"/>
      <c r="BN87" s="942"/>
      <c r="BO87" s="942"/>
      <c r="BP87" s="942"/>
      <c r="BQ87" s="942"/>
      <c r="BR87" s="942"/>
      <c r="BS87" s="942"/>
      <c r="BT87" s="942"/>
      <c r="BU87" s="942"/>
      <c r="BV87" s="942"/>
    </row>
    <row r="88" spans="1:74" ht="14" x14ac:dyDescent="0.15">
      <c r="A88" s="18"/>
      <c r="B88" s="354"/>
      <c r="C88" s="2442" t="s">
        <v>1812</v>
      </c>
      <c r="D88" s="2443"/>
      <c r="E88" s="2444"/>
      <c r="F88" s="155" t="s">
        <v>1805</v>
      </c>
      <c r="G88" s="154" t="s">
        <v>1806</v>
      </c>
      <c r="H88" s="325">
        <f>SUM(H89:H104)</f>
        <v>0</v>
      </c>
      <c r="I88" s="326">
        <f t="shared" ref="I88:S88" si="167">SUM(I89:I104)</f>
        <v>0</v>
      </c>
      <c r="J88" s="326">
        <f t="shared" si="167"/>
        <v>0</v>
      </c>
      <c r="K88" s="326">
        <f t="shared" si="167"/>
        <v>0</v>
      </c>
      <c r="L88" s="326">
        <f t="shared" si="167"/>
        <v>0</v>
      </c>
      <c r="M88" s="326">
        <f t="shared" si="167"/>
        <v>0</v>
      </c>
      <c r="N88" s="326">
        <f t="shared" si="167"/>
        <v>0</v>
      </c>
      <c r="O88" s="326">
        <f t="shared" si="167"/>
        <v>0</v>
      </c>
      <c r="P88" s="326">
        <f t="shared" si="167"/>
        <v>0</v>
      </c>
      <c r="Q88" s="326">
        <f t="shared" si="167"/>
        <v>0</v>
      </c>
      <c r="R88" s="326">
        <f t="shared" si="167"/>
        <v>0</v>
      </c>
      <c r="S88" s="327">
        <f t="shared" si="167"/>
        <v>0</v>
      </c>
      <c r="T88" s="355"/>
      <c r="U88" s="18"/>
      <c r="V88" s="942"/>
      <c r="W88" s="942"/>
      <c r="X88" s="942" t="str">
        <f t="shared" ref="X88:X104" si="168">+C88</f>
        <v>Personal NO Fijo</v>
      </c>
      <c r="Y88" s="942">
        <f>SUM(Z88:AK88)</f>
        <v>0</v>
      </c>
      <c r="Z88" s="942">
        <f t="shared" ref="Z88:AK88" si="169">SUM(Z89:Z104)</f>
        <v>0</v>
      </c>
      <c r="AA88" s="942">
        <f t="shared" si="169"/>
        <v>0</v>
      </c>
      <c r="AB88" s="942">
        <f t="shared" si="169"/>
        <v>0</v>
      </c>
      <c r="AC88" s="942">
        <f t="shared" si="169"/>
        <v>0</v>
      </c>
      <c r="AD88" s="942">
        <f t="shared" si="169"/>
        <v>0</v>
      </c>
      <c r="AE88" s="942">
        <f t="shared" si="169"/>
        <v>0</v>
      </c>
      <c r="AF88" s="942">
        <f t="shared" si="169"/>
        <v>0</v>
      </c>
      <c r="AG88" s="942">
        <f t="shared" si="169"/>
        <v>0</v>
      </c>
      <c r="AH88" s="942">
        <f t="shared" si="169"/>
        <v>0</v>
      </c>
      <c r="AI88" s="942">
        <f t="shared" si="169"/>
        <v>0</v>
      </c>
      <c r="AJ88" s="942">
        <f t="shared" si="169"/>
        <v>0</v>
      </c>
      <c r="AK88" s="942">
        <f t="shared" si="169"/>
        <v>0</v>
      </c>
      <c r="AL88" s="942"/>
      <c r="AM88" s="942"/>
      <c r="AN88" s="942"/>
      <c r="AO88" s="942"/>
      <c r="AP88" s="942">
        <f>SUM(AQ88:BB88)</f>
        <v>0</v>
      </c>
      <c r="AQ88" s="942">
        <f t="shared" ref="AQ88:BB88" si="170">SUM(AQ89:AQ104)</f>
        <v>0</v>
      </c>
      <c r="AR88" s="942">
        <f t="shared" si="170"/>
        <v>0</v>
      </c>
      <c r="AS88" s="942">
        <f t="shared" si="170"/>
        <v>0</v>
      </c>
      <c r="AT88" s="942">
        <f t="shared" si="170"/>
        <v>0</v>
      </c>
      <c r="AU88" s="942">
        <f t="shared" si="170"/>
        <v>0</v>
      </c>
      <c r="AV88" s="942">
        <f t="shared" si="170"/>
        <v>0</v>
      </c>
      <c r="AW88" s="942">
        <f t="shared" si="170"/>
        <v>0</v>
      </c>
      <c r="AX88" s="942">
        <f t="shared" si="170"/>
        <v>0</v>
      </c>
      <c r="AY88" s="942">
        <f t="shared" si="170"/>
        <v>0</v>
      </c>
      <c r="AZ88" s="942">
        <f t="shared" si="170"/>
        <v>0</v>
      </c>
      <c r="BA88" s="942">
        <f t="shared" si="170"/>
        <v>0</v>
      </c>
      <c r="BB88" s="942">
        <f t="shared" si="170"/>
        <v>0</v>
      </c>
      <c r="BC88" s="942"/>
      <c r="BD88" s="942"/>
      <c r="BE88" s="942"/>
      <c r="BF88" s="942"/>
      <c r="BG88" s="942"/>
      <c r="BH88" s="942"/>
      <c r="BI88" s="942"/>
      <c r="BJ88" s="942"/>
      <c r="BK88" s="942"/>
      <c r="BL88" s="942"/>
      <c r="BM88" s="942"/>
      <c r="BN88" s="942"/>
      <c r="BO88" s="942"/>
      <c r="BP88" s="942"/>
      <c r="BQ88" s="942"/>
      <c r="BR88" s="942"/>
      <c r="BS88" s="942"/>
      <c r="BT88" s="942"/>
      <c r="BU88" s="942"/>
      <c r="BV88" s="942"/>
    </row>
    <row r="89" spans="1:74" x14ac:dyDescent="0.15">
      <c r="A89" s="18"/>
      <c r="B89" s="354"/>
      <c r="C89" s="2414" t="s">
        <v>1399</v>
      </c>
      <c r="D89" s="2415"/>
      <c r="E89" s="2416"/>
      <c r="F89" s="112"/>
      <c r="G89" s="323"/>
      <c r="H89" s="119"/>
      <c r="I89" s="115"/>
      <c r="J89" s="115"/>
      <c r="K89" s="115"/>
      <c r="L89" s="115"/>
      <c r="M89" s="115"/>
      <c r="N89" s="115"/>
      <c r="O89" s="115"/>
      <c r="P89" s="115"/>
      <c r="Q89" s="115"/>
      <c r="R89" s="115"/>
      <c r="S89" s="116"/>
      <c r="T89" s="355"/>
      <c r="U89" s="18"/>
      <c r="V89" s="942"/>
      <c r="W89" s="942"/>
      <c r="X89" s="942" t="str">
        <f t="shared" si="168"/>
        <v>Comerciales</v>
      </c>
      <c r="Y89" s="942">
        <f>+(F89*G89)+F89</f>
        <v>0</v>
      </c>
      <c r="Z89" s="942">
        <f t="shared" ref="Z89:Z104" si="171">+$Y89*H89</f>
        <v>0</v>
      </c>
      <c r="AA89" s="942">
        <f t="shared" ref="AA89:AA104" si="172">+$Y89*I89</f>
        <v>0</v>
      </c>
      <c r="AB89" s="942">
        <f t="shared" ref="AB89:AB104" si="173">+$Y89*J89</f>
        <v>0</v>
      </c>
      <c r="AC89" s="942">
        <f t="shared" ref="AC89:AC104" si="174">+$Y89*K89</f>
        <v>0</v>
      </c>
      <c r="AD89" s="942">
        <f t="shared" ref="AD89:AD104" si="175">+$Y89*L89</f>
        <v>0</v>
      </c>
      <c r="AE89" s="942">
        <f t="shared" ref="AE89:AE104" si="176">+$Y89*M89</f>
        <v>0</v>
      </c>
      <c r="AF89" s="942">
        <f t="shared" ref="AF89:AF104" si="177">+$Y89*N89</f>
        <v>0</v>
      </c>
      <c r="AG89" s="942">
        <f t="shared" ref="AG89:AG104" si="178">+$Y89*O89</f>
        <v>0</v>
      </c>
      <c r="AH89" s="942">
        <f t="shared" ref="AH89:AH104" si="179">+$Y89*P89</f>
        <v>0</v>
      </c>
      <c r="AI89" s="942">
        <f t="shared" ref="AI89:AI104" si="180">+$Y89*Q89</f>
        <v>0</v>
      </c>
      <c r="AJ89" s="942">
        <f t="shared" ref="AJ89:AJ104" si="181">+$Y89*R89</f>
        <v>0</v>
      </c>
      <c r="AK89" s="942">
        <f t="shared" ref="AK89:AK104" si="182">+$Y89*S89</f>
        <v>0</v>
      </c>
      <c r="AL89" s="942"/>
      <c r="AM89" s="942"/>
      <c r="AN89" s="942"/>
      <c r="AO89" s="942"/>
      <c r="AP89" s="942">
        <f t="shared" ref="AP89:AP104" si="183">+F89</f>
        <v>0</v>
      </c>
      <c r="AQ89" s="942">
        <f t="shared" ref="AQ89:AQ104" si="184">+$AP89*H89</f>
        <v>0</v>
      </c>
      <c r="AR89" s="942">
        <f t="shared" ref="AR89:AR104" si="185">+$AP89*I89</f>
        <v>0</v>
      </c>
      <c r="AS89" s="942">
        <f t="shared" ref="AS89:AS104" si="186">+$AP89*J89</f>
        <v>0</v>
      </c>
      <c r="AT89" s="942">
        <f t="shared" ref="AT89:AT104" si="187">+$AP89*K89</f>
        <v>0</v>
      </c>
      <c r="AU89" s="942">
        <f t="shared" ref="AU89:AU104" si="188">+$AP89*L89</f>
        <v>0</v>
      </c>
      <c r="AV89" s="942">
        <f t="shared" ref="AV89:AV104" si="189">+$AP89*M89</f>
        <v>0</v>
      </c>
      <c r="AW89" s="942">
        <f t="shared" ref="AW89:AW104" si="190">+$AP89*N89</f>
        <v>0</v>
      </c>
      <c r="AX89" s="942">
        <f t="shared" ref="AX89:AX104" si="191">+$AP89*O89</f>
        <v>0</v>
      </c>
      <c r="AY89" s="942">
        <f t="shared" ref="AY89:AY104" si="192">+$AP89*P89</f>
        <v>0</v>
      </c>
      <c r="AZ89" s="942">
        <f t="shared" ref="AZ89:AZ104" si="193">+$AP89*Q89</f>
        <v>0</v>
      </c>
      <c r="BA89" s="942">
        <f t="shared" ref="BA89:BA104" si="194">+$AP89*R89</f>
        <v>0</v>
      </c>
      <c r="BB89" s="942">
        <f t="shared" ref="BB89:BB104" si="195">+$AP89*S89</f>
        <v>0</v>
      </c>
      <c r="BC89" s="942"/>
      <c r="BD89" s="942"/>
      <c r="BE89" s="942"/>
      <c r="BF89" s="942"/>
      <c r="BG89" s="942"/>
      <c r="BH89" s="942"/>
      <c r="BI89" s="942"/>
      <c r="BJ89" s="942"/>
      <c r="BK89" s="942"/>
      <c r="BL89" s="942"/>
      <c r="BM89" s="942"/>
      <c r="BN89" s="942"/>
      <c r="BO89" s="942"/>
      <c r="BP89" s="942"/>
      <c r="BQ89" s="942"/>
      <c r="BR89" s="942"/>
      <c r="BS89" s="942"/>
      <c r="BT89" s="942"/>
      <c r="BU89" s="942"/>
      <c r="BV89" s="942"/>
    </row>
    <row r="90" spans="1:74" x14ac:dyDescent="0.15">
      <c r="A90" s="18"/>
      <c r="B90" s="354"/>
      <c r="C90" s="2423"/>
      <c r="D90" s="2424"/>
      <c r="E90" s="2425"/>
      <c r="F90" s="139"/>
      <c r="G90" s="324">
        <v>0</v>
      </c>
      <c r="H90" s="120">
        <v>0</v>
      </c>
      <c r="I90" s="121">
        <f t="shared" ref="I90:S90" si="196">+H90</f>
        <v>0</v>
      </c>
      <c r="J90" s="121">
        <f t="shared" si="196"/>
        <v>0</v>
      </c>
      <c r="K90" s="121">
        <f t="shared" si="196"/>
        <v>0</v>
      </c>
      <c r="L90" s="121">
        <f t="shared" si="196"/>
        <v>0</v>
      </c>
      <c r="M90" s="121">
        <f t="shared" si="196"/>
        <v>0</v>
      </c>
      <c r="N90" s="121">
        <f t="shared" si="196"/>
        <v>0</v>
      </c>
      <c r="O90" s="121">
        <f t="shared" si="196"/>
        <v>0</v>
      </c>
      <c r="P90" s="121">
        <f t="shared" si="196"/>
        <v>0</v>
      </c>
      <c r="Q90" s="121">
        <f t="shared" si="196"/>
        <v>0</v>
      </c>
      <c r="R90" s="121">
        <f t="shared" si="196"/>
        <v>0</v>
      </c>
      <c r="S90" s="122">
        <f t="shared" si="196"/>
        <v>0</v>
      </c>
      <c r="T90" s="355"/>
      <c r="U90" s="18"/>
      <c r="V90" s="942"/>
      <c r="W90" s="942"/>
      <c r="X90" s="942">
        <f t="shared" si="168"/>
        <v>0</v>
      </c>
      <c r="Y90" s="942">
        <f t="shared" ref="Y90:Y104" si="197">+(F90*G90)+F90</f>
        <v>0</v>
      </c>
      <c r="Z90" s="942">
        <f t="shared" si="171"/>
        <v>0</v>
      </c>
      <c r="AA90" s="942">
        <f t="shared" si="172"/>
        <v>0</v>
      </c>
      <c r="AB90" s="942">
        <f t="shared" si="173"/>
        <v>0</v>
      </c>
      <c r="AC90" s="942">
        <f t="shared" si="174"/>
        <v>0</v>
      </c>
      <c r="AD90" s="942">
        <f t="shared" si="175"/>
        <v>0</v>
      </c>
      <c r="AE90" s="942">
        <f t="shared" si="176"/>
        <v>0</v>
      </c>
      <c r="AF90" s="942">
        <f t="shared" si="177"/>
        <v>0</v>
      </c>
      <c r="AG90" s="942">
        <f t="shared" si="178"/>
        <v>0</v>
      </c>
      <c r="AH90" s="942">
        <f t="shared" si="179"/>
        <v>0</v>
      </c>
      <c r="AI90" s="942">
        <f t="shared" si="180"/>
        <v>0</v>
      </c>
      <c r="AJ90" s="942">
        <f t="shared" si="181"/>
        <v>0</v>
      </c>
      <c r="AK90" s="942">
        <f t="shared" si="182"/>
        <v>0</v>
      </c>
      <c r="AL90" s="942"/>
      <c r="AM90" s="942"/>
      <c r="AN90" s="942"/>
      <c r="AO90" s="942"/>
      <c r="AP90" s="942">
        <f t="shared" si="183"/>
        <v>0</v>
      </c>
      <c r="AQ90" s="942">
        <f t="shared" si="184"/>
        <v>0</v>
      </c>
      <c r="AR90" s="942">
        <f t="shared" si="185"/>
        <v>0</v>
      </c>
      <c r="AS90" s="942">
        <f t="shared" si="186"/>
        <v>0</v>
      </c>
      <c r="AT90" s="942">
        <f t="shared" si="187"/>
        <v>0</v>
      </c>
      <c r="AU90" s="942">
        <f t="shared" si="188"/>
        <v>0</v>
      </c>
      <c r="AV90" s="942">
        <f t="shared" si="189"/>
        <v>0</v>
      </c>
      <c r="AW90" s="942">
        <f t="shared" si="190"/>
        <v>0</v>
      </c>
      <c r="AX90" s="942">
        <f t="shared" si="191"/>
        <v>0</v>
      </c>
      <c r="AY90" s="942">
        <f t="shared" si="192"/>
        <v>0</v>
      </c>
      <c r="AZ90" s="942">
        <f t="shared" si="193"/>
        <v>0</v>
      </c>
      <c r="BA90" s="942">
        <f t="shared" si="194"/>
        <v>0</v>
      </c>
      <c r="BB90" s="942">
        <f t="shared" si="195"/>
        <v>0</v>
      </c>
      <c r="BC90" s="942"/>
      <c r="BD90" s="942"/>
      <c r="BE90" s="942"/>
      <c r="BF90" s="942"/>
      <c r="BG90" s="942"/>
      <c r="BH90" s="942"/>
      <c r="BI90" s="942"/>
      <c r="BJ90" s="942"/>
      <c r="BK90" s="942"/>
      <c r="BL90" s="942"/>
      <c r="BM90" s="942"/>
      <c r="BN90" s="942"/>
      <c r="BO90" s="942"/>
      <c r="BP90" s="942"/>
      <c r="BQ90" s="942"/>
      <c r="BR90" s="942"/>
      <c r="BS90" s="942"/>
      <c r="BT90" s="942"/>
      <c r="BU90" s="942"/>
      <c r="BV90" s="942"/>
    </row>
    <row r="91" spans="1:74" ht="12.75" hidden="1" customHeight="1" x14ac:dyDescent="0.15">
      <c r="A91" s="18"/>
      <c r="B91" s="354"/>
      <c r="C91" s="2417"/>
      <c r="D91" s="2418"/>
      <c r="E91" s="2419"/>
      <c r="F91" s="209"/>
      <c r="G91" s="333">
        <v>0</v>
      </c>
      <c r="H91" s="210">
        <v>0</v>
      </c>
      <c r="I91" s="211">
        <f t="shared" ref="I91:S91" si="198">+H91</f>
        <v>0</v>
      </c>
      <c r="J91" s="211">
        <f t="shared" si="198"/>
        <v>0</v>
      </c>
      <c r="K91" s="211">
        <f t="shared" si="198"/>
        <v>0</v>
      </c>
      <c r="L91" s="211">
        <f t="shared" si="198"/>
        <v>0</v>
      </c>
      <c r="M91" s="211">
        <f t="shared" si="198"/>
        <v>0</v>
      </c>
      <c r="N91" s="211">
        <f t="shared" si="198"/>
        <v>0</v>
      </c>
      <c r="O91" s="211">
        <f t="shared" si="198"/>
        <v>0</v>
      </c>
      <c r="P91" s="211">
        <f t="shared" si="198"/>
        <v>0</v>
      </c>
      <c r="Q91" s="211">
        <f t="shared" si="198"/>
        <v>0</v>
      </c>
      <c r="R91" s="211">
        <f t="shared" si="198"/>
        <v>0</v>
      </c>
      <c r="S91" s="212">
        <f t="shared" si="198"/>
        <v>0</v>
      </c>
      <c r="T91" s="355"/>
      <c r="U91" s="18"/>
      <c r="V91" s="942"/>
      <c r="W91" s="942"/>
      <c r="X91" s="942">
        <f t="shared" si="168"/>
        <v>0</v>
      </c>
      <c r="Y91" s="942">
        <f t="shared" si="197"/>
        <v>0</v>
      </c>
      <c r="Z91" s="942">
        <f t="shared" si="171"/>
        <v>0</v>
      </c>
      <c r="AA91" s="942">
        <f t="shared" si="172"/>
        <v>0</v>
      </c>
      <c r="AB91" s="942">
        <f t="shared" si="173"/>
        <v>0</v>
      </c>
      <c r="AC91" s="942">
        <f t="shared" si="174"/>
        <v>0</v>
      </c>
      <c r="AD91" s="942">
        <f t="shared" si="175"/>
        <v>0</v>
      </c>
      <c r="AE91" s="942">
        <f t="shared" si="176"/>
        <v>0</v>
      </c>
      <c r="AF91" s="942">
        <f t="shared" si="177"/>
        <v>0</v>
      </c>
      <c r="AG91" s="942">
        <f t="shared" si="178"/>
        <v>0</v>
      </c>
      <c r="AH91" s="942">
        <f t="shared" si="179"/>
        <v>0</v>
      </c>
      <c r="AI91" s="942">
        <f t="shared" si="180"/>
        <v>0</v>
      </c>
      <c r="AJ91" s="942">
        <f t="shared" si="181"/>
        <v>0</v>
      </c>
      <c r="AK91" s="942">
        <f t="shared" si="182"/>
        <v>0</v>
      </c>
      <c r="AL91" s="942"/>
      <c r="AM91" s="942"/>
      <c r="AN91" s="942"/>
      <c r="AO91" s="942"/>
      <c r="AP91" s="942">
        <f t="shared" si="183"/>
        <v>0</v>
      </c>
      <c r="AQ91" s="942">
        <f t="shared" si="184"/>
        <v>0</v>
      </c>
      <c r="AR91" s="942">
        <f t="shared" si="185"/>
        <v>0</v>
      </c>
      <c r="AS91" s="942">
        <f t="shared" si="186"/>
        <v>0</v>
      </c>
      <c r="AT91" s="942">
        <f t="shared" si="187"/>
        <v>0</v>
      </c>
      <c r="AU91" s="942">
        <f t="shared" si="188"/>
        <v>0</v>
      </c>
      <c r="AV91" s="942">
        <f t="shared" si="189"/>
        <v>0</v>
      </c>
      <c r="AW91" s="942">
        <f t="shared" si="190"/>
        <v>0</v>
      </c>
      <c r="AX91" s="942">
        <f t="shared" si="191"/>
        <v>0</v>
      </c>
      <c r="AY91" s="942">
        <f t="shared" si="192"/>
        <v>0</v>
      </c>
      <c r="AZ91" s="942">
        <f t="shared" si="193"/>
        <v>0</v>
      </c>
      <c r="BA91" s="942">
        <f t="shared" si="194"/>
        <v>0</v>
      </c>
      <c r="BB91" s="942">
        <f t="shared" si="195"/>
        <v>0</v>
      </c>
      <c r="BC91" s="942"/>
      <c r="BD91" s="942"/>
      <c r="BE91" s="942"/>
      <c r="BF91" s="942"/>
      <c r="BG91" s="942"/>
      <c r="BH91" s="942"/>
      <c r="BI91" s="942"/>
      <c r="BJ91" s="942"/>
      <c r="BK91" s="942"/>
      <c r="BL91" s="942"/>
      <c r="BM91" s="942"/>
      <c r="BN91" s="942"/>
      <c r="BO91" s="942"/>
      <c r="BP91" s="942"/>
      <c r="BQ91" s="942"/>
      <c r="BR91" s="942"/>
      <c r="BS91" s="942"/>
      <c r="BT91" s="942"/>
      <c r="BU91" s="942"/>
      <c r="BV91" s="942"/>
    </row>
    <row r="92" spans="1:74" ht="12.75" hidden="1" customHeight="1" x14ac:dyDescent="0.15">
      <c r="A92" s="18"/>
      <c r="B92" s="354"/>
      <c r="C92" s="2414"/>
      <c r="D92" s="2415"/>
      <c r="E92" s="2416"/>
      <c r="F92" s="112"/>
      <c r="G92" s="323">
        <v>0</v>
      </c>
      <c r="H92" s="114">
        <v>0</v>
      </c>
      <c r="I92" s="115">
        <f t="shared" ref="I92:S92" si="199">+H92</f>
        <v>0</v>
      </c>
      <c r="J92" s="115">
        <f t="shared" si="199"/>
        <v>0</v>
      </c>
      <c r="K92" s="115">
        <f t="shared" si="199"/>
        <v>0</v>
      </c>
      <c r="L92" s="115">
        <f t="shared" si="199"/>
        <v>0</v>
      </c>
      <c r="M92" s="115">
        <f t="shared" si="199"/>
        <v>0</v>
      </c>
      <c r="N92" s="115">
        <f t="shared" si="199"/>
        <v>0</v>
      </c>
      <c r="O92" s="115">
        <f t="shared" si="199"/>
        <v>0</v>
      </c>
      <c r="P92" s="115">
        <f t="shared" si="199"/>
        <v>0</v>
      </c>
      <c r="Q92" s="115">
        <f t="shared" si="199"/>
        <v>0</v>
      </c>
      <c r="R92" s="115">
        <f t="shared" si="199"/>
        <v>0</v>
      </c>
      <c r="S92" s="116">
        <f t="shared" si="199"/>
        <v>0</v>
      </c>
      <c r="T92" s="355"/>
      <c r="U92" s="18"/>
      <c r="V92" s="942"/>
      <c r="W92" s="942"/>
      <c r="X92" s="942">
        <f t="shared" si="168"/>
        <v>0</v>
      </c>
      <c r="Y92" s="942">
        <f t="shared" si="197"/>
        <v>0</v>
      </c>
      <c r="Z92" s="942">
        <f t="shared" si="171"/>
        <v>0</v>
      </c>
      <c r="AA92" s="942">
        <f t="shared" si="172"/>
        <v>0</v>
      </c>
      <c r="AB92" s="942">
        <f t="shared" si="173"/>
        <v>0</v>
      </c>
      <c r="AC92" s="942">
        <f t="shared" si="174"/>
        <v>0</v>
      </c>
      <c r="AD92" s="942">
        <f t="shared" si="175"/>
        <v>0</v>
      </c>
      <c r="AE92" s="942">
        <f t="shared" si="176"/>
        <v>0</v>
      </c>
      <c r="AF92" s="942">
        <f t="shared" si="177"/>
        <v>0</v>
      </c>
      <c r="AG92" s="942">
        <f t="shared" si="178"/>
        <v>0</v>
      </c>
      <c r="AH92" s="942">
        <f t="shared" si="179"/>
        <v>0</v>
      </c>
      <c r="AI92" s="942">
        <f t="shared" si="180"/>
        <v>0</v>
      </c>
      <c r="AJ92" s="942">
        <f t="shared" si="181"/>
        <v>0</v>
      </c>
      <c r="AK92" s="942">
        <f t="shared" si="182"/>
        <v>0</v>
      </c>
      <c r="AL92" s="942"/>
      <c r="AM92" s="942"/>
      <c r="AN92" s="942"/>
      <c r="AO92" s="942"/>
      <c r="AP92" s="942">
        <f t="shared" si="183"/>
        <v>0</v>
      </c>
      <c r="AQ92" s="942">
        <f t="shared" si="184"/>
        <v>0</v>
      </c>
      <c r="AR92" s="942">
        <f t="shared" si="185"/>
        <v>0</v>
      </c>
      <c r="AS92" s="942">
        <f t="shared" si="186"/>
        <v>0</v>
      </c>
      <c r="AT92" s="942">
        <f t="shared" si="187"/>
        <v>0</v>
      </c>
      <c r="AU92" s="942">
        <f t="shared" si="188"/>
        <v>0</v>
      </c>
      <c r="AV92" s="942">
        <f t="shared" si="189"/>
        <v>0</v>
      </c>
      <c r="AW92" s="942">
        <f t="shared" si="190"/>
        <v>0</v>
      </c>
      <c r="AX92" s="942">
        <f t="shared" si="191"/>
        <v>0</v>
      </c>
      <c r="AY92" s="942">
        <f t="shared" si="192"/>
        <v>0</v>
      </c>
      <c r="AZ92" s="942">
        <f t="shared" si="193"/>
        <v>0</v>
      </c>
      <c r="BA92" s="942">
        <f t="shared" si="194"/>
        <v>0</v>
      </c>
      <c r="BB92" s="942">
        <f t="shared" si="195"/>
        <v>0</v>
      </c>
      <c r="BC92" s="942"/>
      <c r="BD92" s="942"/>
      <c r="BE92" s="942"/>
      <c r="BF92" s="942"/>
      <c r="BG92" s="942"/>
      <c r="BH92" s="942"/>
      <c r="BI92" s="942"/>
      <c r="BJ92" s="942"/>
      <c r="BK92" s="942"/>
      <c r="BL92" s="942"/>
      <c r="BM92" s="942"/>
      <c r="BN92" s="942"/>
      <c r="BO92" s="942"/>
      <c r="BP92" s="942"/>
      <c r="BQ92" s="942"/>
      <c r="BR92" s="942"/>
      <c r="BS92" s="942"/>
      <c r="BT92" s="942"/>
      <c r="BU92" s="942"/>
      <c r="BV92" s="942"/>
    </row>
    <row r="93" spans="1:74" ht="12.75" hidden="1" customHeight="1" x14ac:dyDescent="0.15">
      <c r="A93" s="18"/>
      <c r="B93" s="354"/>
      <c r="C93" s="2414"/>
      <c r="D93" s="2415"/>
      <c r="E93" s="2416"/>
      <c r="F93" s="112"/>
      <c r="G93" s="323">
        <v>0</v>
      </c>
      <c r="H93" s="210">
        <v>0</v>
      </c>
      <c r="I93" s="211">
        <f t="shared" ref="I93:S93" si="200">+H93</f>
        <v>0</v>
      </c>
      <c r="J93" s="211">
        <f t="shared" si="200"/>
        <v>0</v>
      </c>
      <c r="K93" s="211">
        <f t="shared" si="200"/>
        <v>0</v>
      </c>
      <c r="L93" s="211">
        <f t="shared" si="200"/>
        <v>0</v>
      </c>
      <c r="M93" s="211">
        <f t="shared" si="200"/>
        <v>0</v>
      </c>
      <c r="N93" s="211">
        <f t="shared" si="200"/>
        <v>0</v>
      </c>
      <c r="O93" s="211">
        <f t="shared" si="200"/>
        <v>0</v>
      </c>
      <c r="P93" s="211">
        <f t="shared" si="200"/>
        <v>0</v>
      </c>
      <c r="Q93" s="211">
        <f t="shared" si="200"/>
        <v>0</v>
      </c>
      <c r="R93" s="211">
        <f t="shared" si="200"/>
        <v>0</v>
      </c>
      <c r="S93" s="212">
        <f t="shared" si="200"/>
        <v>0</v>
      </c>
      <c r="T93" s="355"/>
      <c r="U93" s="18"/>
      <c r="V93" s="942"/>
      <c r="W93" s="942"/>
      <c r="X93" s="942">
        <f t="shared" si="168"/>
        <v>0</v>
      </c>
      <c r="Y93" s="942">
        <f t="shared" si="197"/>
        <v>0</v>
      </c>
      <c r="Z93" s="942">
        <f t="shared" si="171"/>
        <v>0</v>
      </c>
      <c r="AA93" s="942">
        <f t="shared" si="172"/>
        <v>0</v>
      </c>
      <c r="AB93" s="942">
        <f t="shared" si="173"/>
        <v>0</v>
      </c>
      <c r="AC93" s="942">
        <f t="shared" si="174"/>
        <v>0</v>
      </c>
      <c r="AD93" s="942">
        <f t="shared" si="175"/>
        <v>0</v>
      </c>
      <c r="AE93" s="942">
        <f t="shared" si="176"/>
        <v>0</v>
      </c>
      <c r="AF93" s="942">
        <f t="shared" si="177"/>
        <v>0</v>
      </c>
      <c r="AG93" s="942">
        <f t="shared" si="178"/>
        <v>0</v>
      </c>
      <c r="AH93" s="942">
        <f t="shared" si="179"/>
        <v>0</v>
      </c>
      <c r="AI93" s="942">
        <f t="shared" si="180"/>
        <v>0</v>
      </c>
      <c r="AJ93" s="942">
        <f t="shared" si="181"/>
        <v>0</v>
      </c>
      <c r="AK93" s="942">
        <f t="shared" si="182"/>
        <v>0</v>
      </c>
      <c r="AL93" s="942"/>
      <c r="AM93" s="942"/>
      <c r="AN93" s="942"/>
      <c r="AO93" s="942"/>
      <c r="AP93" s="942">
        <f t="shared" si="183"/>
        <v>0</v>
      </c>
      <c r="AQ93" s="942">
        <f t="shared" si="184"/>
        <v>0</v>
      </c>
      <c r="AR93" s="942">
        <f t="shared" si="185"/>
        <v>0</v>
      </c>
      <c r="AS93" s="942">
        <f t="shared" si="186"/>
        <v>0</v>
      </c>
      <c r="AT93" s="942">
        <f t="shared" si="187"/>
        <v>0</v>
      </c>
      <c r="AU93" s="942">
        <f t="shared" si="188"/>
        <v>0</v>
      </c>
      <c r="AV93" s="942">
        <f t="shared" si="189"/>
        <v>0</v>
      </c>
      <c r="AW93" s="942">
        <f t="shared" si="190"/>
        <v>0</v>
      </c>
      <c r="AX93" s="942">
        <f t="shared" si="191"/>
        <v>0</v>
      </c>
      <c r="AY93" s="942">
        <f t="shared" si="192"/>
        <v>0</v>
      </c>
      <c r="AZ93" s="942">
        <f t="shared" si="193"/>
        <v>0</v>
      </c>
      <c r="BA93" s="942">
        <f t="shared" si="194"/>
        <v>0</v>
      </c>
      <c r="BB93" s="942">
        <f t="shared" si="195"/>
        <v>0</v>
      </c>
      <c r="BC93" s="942"/>
      <c r="BD93" s="942"/>
      <c r="BE93" s="942"/>
      <c r="BF93" s="942"/>
      <c r="BG93" s="942"/>
      <c r="BH93" s="942"/>
      <c r="BI93" s="942"/>
      <c r="BJ93" s="942"/>
      <c r="BK93" s="942"/>
      <c r="BL93" s="942"/>
      <c r="BM93" s="942"/>
      <c r="BN93" s="942"/>
      <c r="BO93" s="942"/>
      <c r="BP93" s="942"/>
      <c r="BQ93" s="942"/>
      <c r="BR93" s="942"/>
      <c r="BS93" s="942"/>
      <c r="BT93" s="942"/>
      <c r="BU93" s="942"/>
      <c r="BV93" s="942"/>
    </row>
    <row r="94" spans="1:74" ht="12.75" hidden="1" customHeight="1" x14ac:dyDescent="0.15">
      <c r="A94" s="18"/>
      <c r="B94" s="354"/>
      <c r="C94" s="2414"/>
      <c r="D94" s="2415"/>
      <c r="E94" s="2416"/>
      <c r="F94" s="112"/>
      <c r="G94" s="323">
        <v>0</v>
      </c>
      <c r="H94" s="114">
        <v>0</v>
      </c>
      <c r="I94" s="115">
        <f t="shared" ref="I94:S94" si="201">+H94</f>
        <v>0</v>
      </c>
      <c r="J94" s="115">
        <f t="shared" si="201"/>
        <v>0</v>
      </c>
      <c r="K94" s="115">
        <f t="shared" si="201"/>
        <v>0</v>
      </c>
      <c r="L94" s="115">
        <f t="shared" si="201"/>
        <v>0</v>
      </c>
      <c r="M94" s="115">
        <f t="shared" si="201"/>
        <v>0</v>
      </c>
      <c r="N94" s="115">
        <f t="shared" si="201"/>
        <v>0</v>
      </c>
      <c r="O94" s="115">
        <f t="shared" si="201"/>
        <v>0</v>
      </c>
      <c r="P94" s="115">
        <f t="shared" si="201"/>
        <v>0</v>
      </c>
      <c r="Q94" s="115">
        <f t="shared" si="201"/>
        <v>0</v>
      </c>
      <c r="R94" s="115">
        <f t="shared" si="201"/>
        <v>0</v>
      </c>
      <c r="S94" s="116">
        <f t="shared" si="201"/>
        <v>0</v>
      </c>
      <c r="T94" s="355"/>
      <c r="U94" s="18"/>
      <c r="V94" s="942"/>
      <c r="W94" s="942"/>
      <c r="X94" s="942">
        <f t="shared" si="168"/>
        <v>0</v>
      </c>
      <c r="Y94" s="942">
        <f t="shared" si="197"/>
        <v>0</v>
      </c>
      <c r="Z94" s="942">
        <f t="shared" si="171"/>
        <v>0</v>
      </c>
      <c r="AA94" s="942">
        <f t="shared" si="172"/>
        <v>0</v>
      </c>
      <c r="AB94" s="942">
        <f t="shared" si="173"/>
        <v>0</v>
      </c>
      <c r="AC94" s="942">
        <f t="shared" si="174"/>
        <v>0</v>
      </c>
      <c r="AD94" s="942">
        <f t="shared" si="175"/>
        <v>0</v>
      </c>
      <c r="AE94" s="942">
        <f t="shared" si="176"/>
        <v>0</v>
      </c>
      <c r="AF94" s="942">
        <f t="shared" si="177"/>
        <v>0</v>
      </c>
      <c r="AG94" s="942">
        <f t="shared" si="178"/>
        <v>0</v>
      </c>
      <c r="AH94" s="942">
        <f t="shared" si="179"/>
        <v>0</v>
      </c>
      <c r="AI94" s="942">
        <f t="shared" si="180"/>
        <v>0</v>
      </c>
      <c r="AJ94" s="942">
        <f t="shared" si="181"/>
        <v>0</v>
      </c>
      <c r="AK94" s="942">
        <f t="shared" si="182"/>
        <v>0</v>
      </c>
      <c r="AL94" s="942"/>
      <c r="AM94" s="942"/>
      <c r="AN94" s="942"/>
      <c r="AO94" s="942"/>
      <c r="AP94" s="942">
        <f t="shared" si="183"/>
        <v>0</v>
      </c>
      <c r="AQ94" s="942">
        <f t="shared" si="184"/>
        <v>0</v>
      </c>
      <c r="AR94" s="942">
        <f t="shared" si="185"/>
        <v>0</v>
      </c>
      <c r="AS94" s="942">
        <f t="shared" si="186"/>
        <v>0</v>
      </c>
      <c r="AT94" s="942">
        <f t="shared" si="187"/>
        <v>0</v>
      </c>
      <c r="AU94" s="942">
        <f t="shared" si="188"/>
        <v>0</v>
      </c>
      <c r="AV94" s="942">
        <f t="shared" si="189"/>
        <v>0</v>
      </c>
      <c r="AW94" s="942">
        <f t="shared" si="190"/>
        <v>0</v>
      </c>
      <c r="AX94" s="942">
        <f t="shared" si="191"/>
        <v>0</v>
      </c>
      <c r="AY94" s="942">
        <f t="shared" si="192"/>
        <v>0</v>
      </c>
      <c r="AZ94" s="942">
        <f t="shared" si="193"/>
        <v>0</v>
      </c>
      <c r="BA94" s="942">
        <f t="shared" si="194"/>
        <v>0</v>
      </c>
      <c r="BB94" s="942">
        <f t="shared" si="195"/>
        <v>0</v>
      </c>
      <c r="BC94" s="942"/>
      <c r="BD94" s="942"/>
      <c r="BE94" s="942"/>
      <c r="BF94" s="942"/>
      <c r="BG94" s="942"/>
      <c r="BH94" s="942"/>
      <c r="BI94" s="942"/>
      <c r="BJ94" s="942"/>
      <c r="BK94" s="942"/>
      <c r="BL94" s="942"/>
      <c r="BM94" s="942"/>
      <c r="BN94" s="942"/>
      <c r="BO94" s="942"/>
      <c r="BP94" s="942"/>
      <c r="BQ94" s="942"/>
      <c r="BR94" s="942"/>
      <c r="BS94" s="942"/>
      <c r="BT94" s="942"/>
      <c r="BU94" s="942"/>
      <c r="BV94" s="942"/>
    </row>
    <row r="95" spans="1:74" ht="12.75" hidden="1" customHeight="1" x14ac:dyDescent="0.15">
      <c r="A95" s="18"/>
      <c r="B95" s="354"/>
      <c r="C95" s="2414"/>
      <c r="D95" s="2415"/>
      <c r="E95" s="2416"/>
      <c r="F95" s="112"/>
      <c r="G95" s="323">
        <v>0</v>
      </c>
      <c r="H95" s="114">
        <v>0</v>
      </c>
      <c r="I95" s="115">
        <f t="shared" ref="I95:S95" si="202">+H95</f>
        <v>0</v>
      </c>
      <c r="J95" s="115">
        <f t="shared" si="202"/>
        <v>0</v>
      </c>
      <c r="K95" s="115">
        <f t="shared" si="202"/>
        <v>0</v>
      </c>
      <c r="L95" s="115">
        <f t="shared" si="202"/>
        <v>0</v>
      </c>
      <c r="M95" s="115">
        <f t="shared" si="202"/>
        <v>0</v>
      </c>
      <c r="N95" s="115">
        <f t="shared" si="202"/>
        <v>0</v>
      </c>
      <c r="O95" s="115">
        <f t="shared" si="202"/>
        <v>0</v>
      </c>
      <c r="P95" s="115">
        <f t="shared" si="202"/>
        <v>0</v>
      </c>
      <c r="Q95" s="115">
        <f t="shared" si="202"/>
        <v>0</v>
      </c>
      <c r="R95" s="115">
        <f t="shared" si="202"/>
        <v>0</v>
      </c>
      <c r="S95" s="116">
        <f t="shared" si="202"/>
        <v>0</v>
      </c>
      <c r="T95" s="355"/>
      <c r="U95" s="18"/>
      <c r="V95" s="942"/>
      <c r="W95" s="942"/>
      <c r="X95" s="942">
        <f t="shared" si="168"/>
        <v>0</v>
      </c>
      <c r="Y95" s="942">
        <f t="shared" si="197"/>
        <v>0</v>
      </c>
      <c r="Z95" s="942">
        <f t="shared" si="171"/>
        <v>0</v>
      </c>
      <c r="AA95" s="942">
        <f t="shared" si="172"/>
        <v>0</v>
      </c>
      <c r="AB95" s="942">
        <f t="shared" si="173"/>
        <v>0</v>
      </c>
      <c r="AC95" s="942">
        <f t="shared" si="174"/>
        <v>0</v>
      </c>
      <c r="AD95" s="942">
        <f t="shared" si="175"/>
        <v>0</v>
      </c>
      <c r="AE95" s="942">
        <f t="shared" si="176"/>
        <v>0</v>
      </c>
      <c r="AF95" s="942">
        <f t="shared" si="177"/>
        <v>0</v>
      </c>
      <c r="AG95" s="942">
        <f t="shared" si="178"/>
        <v>0</v>
      </c>
      <c r="AH95" s="942">
        <f t="shared" si="179"/>
        <v>0</v>
      </c>
      <c r="AI95" s="942">
        <f t="shared" si="180"/>
        <v>0</v>
      </c>
      <c r="AJ95" s="942">
        <f t="shared" si="181"/>
        <v>0</v>
      </c>
      <c r="AK95" s="942">
        <f t="shared" si="182"/>
        <v>0</v>
      </c>
      <c r="AL95" s="942"/>
      <c r="AM95" s="942"/>
      <c r="AN95" s="942"/>
      <c r="AO95" s="942"/>
      <c r="AP95" s="942">
        <f t="shared" si="183"/>
        <v>0</v>
      </c>
      <c r="AQ95" s="942">
        <f t="shared" si="184"/>
        <v>0</v>
      </c>
      <c r="AR95" s="942">
        <f t="shared" si="185"/>
        <v>0</v>
      </c>
      <c r="AS95" s="942">
        <f t="shared" si="186"/>
        <v>0</v>
      </c>
      <c r="AT95" s="942">
        <f t="shared" si="187"/>
        <v>0</v>
      </c>
      <c r="AU95" s="942">
        <f t="shared" si="188"/>
        <v>0</v>
      </c>
      <c r="AV95" s="942">
        <f t="shared" si="189"/>
        <v>0</v>
      </c>
      <c r="AW95" s="942">
        <f t="shared" si="190"/>
        <v>0</v>
      </c>
      <c r="AX95" s="942">
        <f t="shared" si="191"/>
        <v>0</v>
      </c>
      <c r="AY95" s="942">
        <f t="shared" si="192"/>
        <v>0</v>
      </c>
      <c r="AZ95" s="942">
        <f t="shared" si="193"/>
        <v>0</v>
      </c>
      <c r="BA95" s="942">
        <f t="shared" si="194"/>
        <v>0</v>
      </c>
      <c r="BB95" s="942">
        <f t="shared" si="195"/>
        <v>0</v>
      </c>
      <c r="BC95" s="942"/>
      <c r="BD95" s="942"/>
      <c r="BE95" s="942"/>
      <c r="BF95" s="942"/>
      <c r="BG95" s="942"/>
      <c r="BH95" s="942"/>
      <c r="BI95" s="942"/>
      <c r="BJ95" s="942"/>
      <c r="BK95" s="942"/>
      <c r="BL95" s="942"/>
      <c r="BM95" s="942"/>
      <c r="BN95" s="942"/>
      <c r="BO95" s="942"/>
      <c r="BP95" s="942"/>
      <c r="BQ95" s="942"/>
      <c r="BR95" s="942"/>
      <c r="BS95" s="942"/>
      <c r="BT95" s="942"/>
      <c r="BU95" s="942"/>
      <c r="BV95" s="942"/>
    </row>
    <row r="96" spans="1:74" ht="12.75" hidden="1" customHeight="1" x14ac:dyDescent="0.15">
      <c r="A96" s="18"/>
      <c r="B96" s="354"/>
      <c r="C96" s="2414"/>
      <c r="D96" s="2415"/>
      <c r="E96" s="2416"/>
      <c r="F96" s="112"/>
      <c r="G96" s="323">
        <v>0</v>
      </c>
      <c r="H96" s="114">
        <v>0</v>
      </c>
      <c r="I96" s="115">
        <f t="shared" ref="I96:S96" si="203">+H96</f>
        <v>0</v>
      </c>
      <c r="J96" s="115">
        <f t="shared" si="203"/>
        <v>0</v>
      </c>
      <c r="K96" s="115">
        <f t="shared" si="203"/>
        <v>0</v>
      </c>
      <c r="L96" s="115">
        <f t="shared" si="203"/>
        <v>0</v>
      </c>
      <c r="M96" s="115">
        <f t="shared" si="203"/>
        <v>0</v>
      </c>
      <c r="N96" s="115">
        <f t="shared" si="203"/>
        <v>0</v>
      </c>
      <c r="O96" s="115">
        <f t="shared" si="203"/>
        <v>0</v>
      </c>
      <c r="P96" s="115">
        <f t="shared" si="203"/>
        <v>0</v>
      </c>
      <c r="Q96" s="115">
        <f t="shared" si="203"/>
        <v>0</v>
      </c>
      <c r="R96" s="115">
        <f t="shared" si="203"/>
        <v>0</v>
      </c>
      <c r="S96" s="116">
        <f t="shared" si="203"/>
        <v>0</v>
      </c>
      <c r="T96" s="355"/>
      <c r="U96" s="18"/>
      <c r="V96" s="942"/>
      <c r="W96" s="942"/>
      <c r="X96" s="942">
        <f t="shared" si="168"/>
        <v>0</v>
      </c>
      <c r="Y96" s="942">
        <f t="shared" si="197"/>
        <v>0</v>
      </c>
      <c r="Z96" s="942">
        <f t="shared" si="171"/>
        <v>0</v>
      </c>
      <c r="AA96" s="942">
        <f t="shared" si="172"/>
        <v>0</v>
      </c>
      <c r="AB96" s="942">
        <f t="shared" si="173"/>
        <v>0</v>
      </c>
      <c r="AC96" s="942">
        <f t="shared" si="174"/>
        <v>0</v>
      </c>
      <c r="AD96" s="942">
        <f t="shared" si="175"/>
        <v>0</v>
      </c>
      <c r="AE96" s="942">
        <f t="shared" si="176"/>
        <v>0</v>
      </c>
      <c r="AF96" s="942">
        <f t="shared" si="177"/>
        <v>0</v>
      </c>
      <c r="AG96" s="942">
        <f t="shared" si="178"/>
        <v>0</v>
      </c>
      <c r="AH96" s="942">
        <f t="shared" si="179"/>
        <v>0</v>
      </c>
      <c r="AI96" s="942">
        <f t="shared" si="180"/>
        <v>0</v>
      </c>
      <c r="AJ96" s="942">
        <f t="shared" si="181"/>
        <v>0</v>
      </c>
      <c r="AK96" s="942">
        <f t="shared" si="182"/>
        <v>0</v>
      </c>
      <c r="AL96" s="942"/>
      <c r="AM96" s="942"/>
      <c r="AN96" s="942"/>
      <c r="AO96" s="942"/>
      <c r="AP96" s="942">
        <f t="shared" si="183"/>
        <v>0</v>
      </c>
      <c r="AQ96" s="942">
        <f t="shared" si="184"/>
        <v>0</v>
      </c>
      <c r="AR96" s="942">
        <f t="shared" si="185"/>
        <v>0</v>
      </c>
      <c r="AS96" s="942">
        <f t="shared" si="186"/>
        <v>0</v>
      </c>
      <c r="AT96" s="942">
        <f t="shared" si="187"/>
        <v>0</v>
      </c>
      <c r="AU96" s="942">
        <f t="shared" si="188"/>
        <v>0</v>
      </c>
      <c r="AV96" s="942">
        <f t="shared" si="189"/>
        <v>0</v>
      </c>
      <c r="AW96" s="942">
        <f t="shared" si="190"/>
        <v>0</v>
      </c>
      <c r="AX96" s="942">
        <f t="shared" si="191"/>
        <v>0</v>
      </c>
      <c r="AY96" s="942">
        <f t="shared" si="192"/>
        <v>0</v>
      </c>
      <c r="AZ96" s="942">
        <f t="shared" si="193"/>
        <v>0</v>
      </c>
      <c r="BA96" s="942">
        <f t="shared" si="194"/>
        <v>0</v>
      </c>
      <c r="BB96" s="942">
        <f t="shared" si="195"/>
        <v>0</v>
      </c>
      <c r="BC96" s="942"/>
      <c r="BD96" s="942"/>
      <c r="BE96" s="942"/>
      <c r="BF96" s="942"/>
      <c r="BG96" s="942"/>
      <c r="BH96" s="942"/>
      <c r="BI96" s="942"/>
      <c r="BJ96" s="942"/>
      <c r="BK96" s="942"/>
      <c r="BL96" s="942"/>
      <c r="BM96" s="942"/>
      <c r="BN96" s="942"/>
      <c r="BO96" s="942"/>
      <c r="BP96" s="942"/>
      <c r="BQ96" s="942"/>
      <c r="BR96" s="942"/>
      <c r="BS96" s="942"/>
      <c r="BT96" s="942"/>
      <c r="BU96" s="942"/>
      <c r="BV96" s="942"/>
    </row>
    <row r="97" spans="1:74" ht="12.75" hidden="1" customHeight="1" x14ac:dyDescent="0.15">
      <c r="A97" s="18"/>
      <c r="B97" s="354"/>
      <c r="C97" s="2414"/>
      <c r="D97" s="2415"/>
      <c r="E97" s="2416"/>
      <c r="F97" s="112"/>
      <c r="G97" s="323">
        <v>0</v>
      </c>
      <c r="H97" s="114">
        <v>0</v>
      </c>
      <c r="I97" s="115">
        <f t="shared" ref="I97:S97" si="204">+H97</f>
        <v>0</v>
      </c>
      <c r="J97" s="115">
        <f t="shared" si="204"/>
        <v>0</v>
      </c>
      <c r="K97" s="115">
        <f t="shared" si="204"/>
        <v>0</v>
      </c>
      <c r="L97" s="115">
        <f t="shared" si="204"/>
        <v>0</v>
      </c>
      <c r="M97" s="115">
        <f t="shared" si="204"/>
        <v>0</v>
      </c>
      <c r="N97" s="115">
        <f t="shared" si="204"/>
        <v>0</v>
      </c>
      <c r="O97" s="115">
        <f t="shared" si="204"/>
        <v>0</v>
      </c>
      <c r="P97" s="115">
        <f t="shared" si="204"/>
        <v>0</v>
      </c>
      <c r="Q97" s="115">
        <f t="shared" si="204"/>
        <v>0</v>
      </c>
      <c r="R97" s="115">
        <f t="shared" si="204"/>
        <v>0</v>
      </c>
      <c r="S97" s="116">
        <f t="shared" si="204"/>
        <v>0</v>
      </c>
      <c r="T97" s="355"/>
      <c r="U97" s="18"/>
      <c r="V97" s="942"/>
      <c r="W97" s="942"/>
      <c r="X97" s="942">
        <f t="shared" si="168"/>
        <v>0</v>
      </c>
      <c r="Y97" s="942">
        <f t="shared" si="197"/>
        <v>0</v>
      </c>
      <c r="Z97" s="942">
        <f t="shared" si="171"/>
        <v>0</v>
      </c>
      <c r="AA97" s="942">
        <f t="shared" si="172"/>
        <v>0</v>
      </c>
      <c r="AB97" s="942">
        <f t="shared" si="173"/>
        <v>0</v>
      </c>
      <c r="AC97" s="942">
        <f t="shared" si="174"/>
        <v>0</v>
      </c>
      <c r="AD97" s="942">
        <f t="shared" si="175"/>
        <v>0</v>
      </c>
      <c r="AE97" s="942">
        <f t="shared" si="176"/>
        <v>0</v>
      </c>
      <c r="AF97" s="942">
        <f t="shared" si="177"/>
        <v>0</v>
      </c>
      <c r="AG97" s="942">
        <f t="shared" si="178"/>
        <v>0</v>
      </c>
      <c r="AH97" s="942">
        <f t="shared" si="179"/>
        <v>0</v>
      </c>
      <c r="AI97" s="942">
        <f t="shared" si="180"/>
        <v>0</v>
      </c>
      <c r="AJ97" s="942">
        <f t="shared" si="181"/>
        <v>0</v>
      </c>
      <c r="AK97" s="942">
        <f t="shared" si="182"/>
        <v>0</v>
      </c>
      <c r="AL97" s="942"/>
      <c r="AM97" s="942"/>
      <c r="AN97" s="942"/>
      <c r="AO97" s="942"/>
      <c r="AP97" s="942">
        <f t="shared" si="183"/>
        <v>0</v>
      </c>
      <c r="AQ97" s="942">
        <f t="shared" si="184"/>
        <v>0</v>
      </c>
      <c r="AR97" s="942">
        <f t="shared" si="185"/>
        <v>0</v>
      </c>
      <c r="AS97" s="942">
        <f t="shared" si="186"/>
        <v>0</v>
      </c>
      <c r="AT97" s="942">
        <f t="shared" si="187"/>
        <v>0</v>
      </c>
      <c r="AU97" s="942">
        <f t="shared" si="188"/>
        <v>0</v>
      </c>
      <c r="AV97" s="942">
        <f t="shared" si="189"/>
        <v>0</v>
      </c>
      <c r="AW97" s="942">
        <f t="shared" si="190"/>
        <v>0</v>
      </c>
      <c r="AX97" s="942">
        <f t="shared" si="191"/>
        <v>0</v>
      </c>
      <c r="AY97" s="942">
        <f t="shared" si="192"/>
        <v>0</v>
      </c>
      <c r="AZ97" s="942">
        <f t="shared" si="193"/>
        <v>0</v>
      </c>
      <c r="BA97" s="942">
        <f t="shared" si="194"/>
        <v>0</v>
      </c>
      <c r="BB97" s="942">
        <f t="shared" si="195"/>
        <v>0</v>
      </c>
      <c r="BC97" s="942"/>
      <c r="BD97" s="942"/>
      <c r="BE97" s="942"/>
      <c r="BF97" s="942"/>
      <c r="BG97" s="942"/>
      <c r="BH97" s="942"/>
      <c r="BI97" s="942"/>
      <c r="BJ97" s="942"/>
      <c r="BK97" s="942"/>
      <c r="BL97" s="942"/>
      <c r="BM97" s="942"/>
      <c r="BN97" s="942"/>
      <c r="BO97" s="942"/>
      <c r="BP97" s="942"/>
      <c r="BQ97" s="942"/>
      <c r="BR97" s="942"/>
      <c r="BS97" s="942"/>
      <c r="BT97" s="942"/>
      <c r="BU97" s="942"/>
      <c r="BV97" s="942"/>
    </row>
    <row r="98" spans="1:74" ht="12.75" hidden="1" customHeight="1" x14ac:dyDescent="0.15">
      <c r="A98" s="18"/>
      <c r="B98" s="354"/>
      <c r="C98" s="2414"/>
      <c r="D98" s="2415"/>
      <c r="E98" s="2416"/>
      <c r="F98" s="112"/>
      <c r="G98" s="323">
        <v>0</v>
      </c>
      <c r="H98" s="114">
        <v>0</v>
      </c>
      <c r="I98" s="115">
        <f t="shared" ref="I98:S98" si="205">+H98</f>
        <v>0</v>
      </c>
      <c r="J98" s="115">
        <f t="shared" si="205"/>
        <v>0</v>
      </c>
      <c r="K98" s="115">
        <f t="shared" si="205"/>
        <v>0</v>
      </c>
      <c r="L98" s="115">
        <f t="shared" si="205"/>
        <v>0</v>
      </c>
      <c r="M98" s="115">
        <f t="shared" si="205"/>
        <v>0</v>
      </c>
      <c r="N98" s="115">
        <f t="shared" si="205"/>
        <v>0</v>
      </c>
      <c r="O98" s="115">
        <f t="shared" si="205"/>
        <v>0</v>
      </c>
      <c r="P98" s="115">
        <f t="shared" si="205"/>
        <v>0</v>
      </c>
      <c r="Q98" s="115">
        <f t="shared" si="205"/>
        <v>0</v>
      </c>
      <c r="R98" s="115">
        <f t="shared" si="205"/>
        <v>0</v>
      </c>
      <c r="S98" s="116">
        <f t="shared" si="205"/>
        <v>0</v>
      </c>
      <c r="T98" s="355"/>
      <c r="U98" s="18"/>
      <c r="V98" s="942"/>
      <c r="W98" s="942"/>
      <c r="X98" s="942">
        <f t="shared" si="168"/>
        <v>0</v>
      </c>
      <c r="Y98" s="942">
        <f t="shared" si="197"/>
        <v>0</v>
      </c>
      <c r="Z98" s="942">
        <f t="shared" si="171"/>
        <v>0</v>
      </c>
      <c r="AA98" s="942">
        <f t="shared" si="172"/>
        <v>0</v>
      </c>
      <c r="AB98" s="942">
        <f t="shared" si="173"/>
        <v>0</v>
      </c>
      <c r="AC98" s="942">
        <f t="shared" si="174"/>
        <v>0</v>
      </c>
      <c r="AD98" s="942">
        <f t="shared" si="175"/>
        <v>0</v>
      </c>
      <c r="AE98" s="942">
        <f t="shared" si="176"/>
        <v>0</v>
      </c>
      <c r="AF98" s="942">
        <f t="shared" si="177"/>
        <v>0</v>
      </c>
      <c r="AG98" s="942">
        <f t="shared" si="178"/>
        <v>0</v>
      </c>
      <c r="AH98" s="942">
        <f t="shared" si="179"/>
        <v>0</v>
      </c>
      <c r="AI98" s="942">
        <f t="shared" si="180"/>
        <v>0</v>
      </c>
      <c r="AJ98" s="942">
        <f t="shared" si="181"/>
        <v>0</v>
      </c>
      <c r="AK98" s="942">
        <f t="shared" si="182"/>
        <v>0</v>
      </c>
      <c r="AL98" s="942"/>
      <c r="AM98" s="942"/>
      <c r="AN98" s="942"/>
      <c r="AO98" s="942"/>
      <c r="AP98" s="942">
        <f t="shared" si="183"/>
        <v>0</v>
      </c>
      <c r="AQ98" s="942">
        <f t="shared" si="184"/>
        <v>0</v>
      </c>
      <c r="AR98" s="942">
        <f t="shared" si="185"/>
        <v>0</v>
      </c>
      <c r="AS98" s="942">
        <f t="shared" si="186"/>
        <v>0</v>
      </c>
      <c r="AT98" s="942">
        <f t="shared" si="187"/>
        <v>0</v>
      </c>
      <c r="AU98" s="942">
        <f t="shared" si="188"/>
        <v>0</v>
      </c>
      <c r="AV98" s="942">
        <f t="shared" si="189"/>
        <v>0</v>
      </c>
      <c r="AW98" s="942">
        <f t="shared" si="190"/>
        <v>0</v>
      </c>
      <c r="AX98" s="942">
        <f t="shared" si="191"/>
        <v>0</v>
      </c>
      <c r="AY98" s="942">
        <f t="shared" si="192"/>
        <v>0</v>
      </c>
      <c r="AZ98" s="942">
        <f t="shared" si="193"/>
        <v>0</v>
      </c>
      <c r="BA98" s="942">
        <f t="shared" si="194"/>
        <v>0</v>
      </c>
      <c r="BB98" s="942">
        <f t="shared" si="195"/>
        <v>0</v>
      </c>
      <c r="BC98" s="942"/>
      <c r="BD98" s="942"/>
      <c r="BE98" s="942"/>
      <c r="BF98" s="942"/>
      <c r="BG98" s="942"/>
      <c r="BH98" s="942"/>
      <c r="BI98" s="942"/>
      <c r="BJ98" s="942"/>
      <c r="BK98" s="942"/>
      <c r="BL98" s="942"/>
      <c r="BM98" s="942"/>
      <c r="BN98" s="942"/>
      <c r="BO98" s="942"/>
      <c r="BP98" s="942"/>
      <c r="BQ98" s="942"/>
      <c r="BR98" s="942"/>
      <c r="BS98" s="942"/>
      <c r="BT98" s="942"/>
      <c r="BU98" s="942"/>
      <c r="BV98" s="942"/>
    </row>
    <row r="99" spans="1:74" ht="12.75" hidden="1" customHeight="1" x14ac:dyDescent="0.15">
      <c r="A99" s="18"/>
      <c r="B99" s="354"/>
      <c r="C99" s="2414"/>
      <c r="D99" s="2415"/>
      <c r="E99" s="2416"/>
      <c r="F99" s="112"/>
      <c r="G99" s="323">
        <v>0</v>
      </c>
      <c r="H99" s="114">
        <v>0</v>
      </c>
      <c r="I99" s="115">
        <f t="shared" ref="I99:S99" si="206">+H99</f>
        <v>0</v>
      </c>
      <c r="J99" s="115">
        <f t="shared" si="206"/>
        <v>0</v>
      </c>
      <c r="K99" s="115">
        <f t="shared" si="206"/>
        <v>0</v>
      </c>
      <c r="L99" s="115">
        <f t="shared" si="206"/>
        <v>0</v>
      </c>
      <c r="M99" s="115">
        <f t="shared" si="206"/>
        <v>0</v>
      </c>
      <c r="N99" s="115">
        <f t="shared" si="206"/>
        <v>0</v>
      </c>
      <c r="O99" s="115">
        <f t="shared" si="206"/>
        <v>0</v>
      </c>
      <c r="P99" s="115">
        <f t="shared" si="206"/>
        <v>0</v>
      </c>
      <c r="Q99" s="115">
        <f t="shared" si="206"/>
        <v>0</v>
      </c>
      <c r="R99" s="115">
        <f t="shared" si="206"/>
        <v>0</v>
      </c>
      <c r="S99" s="116">
        <f t="shared" si="206"/>
        <v>0</v>
      </c>
      <c r="T99" s="355"/>
      <c r="U99" s="18"/>
      <c r="V99" s="942"/>
      <c r="W99" s="942"/>
      <c r="X99" s="942">
        <f t="shared" si="168"/>
        <v>0</v>
      </c>
      <c r="Y99" s="942">
        <f t="shared" si="197"/>
        <v>0</v>
      </c>
      <c r="Z99" s="942">
        <f t="shared" si="171"/>
        <v>0</v>
      </c>
      <c r="AA99" s="942">
        <f t="shared" si="172"/>
        <v>0</v>
      </c>
      <c r="AB99" s="942">
        <f t="shared" si="173"/>
        <v>0</v>
      </c>
      <c r="AC99" s="942">
        <f t="shared" si="174"/>
        <v>0</v>
      </c>
      <c r="AD99" s="942">
        <f t="shared" si="175"/>
        <v>0</v>
      </c>
      <c r="AE99" s="942">
        <f t="shared" si="176"/>
        <v>0</v>
      </c>
      <c r="AF99" s="942">
        <f t="shared" si="177"/>
        <v>0</v>
      </c>
      <c r="AG99" s="942">
        <f t="shared" si="178"/>
        <v>0</v>
      </c>
      <c r="AH99" s="942">
        <f t="shared" si="179"/>
        <v>0</v>
      </c>
      <c r="AI99" s="942">
        <f t="shared" si="180"/>
        <v>0</v>
      </c>
      <c r="AJ99" s="942">
        <f t="shared" si="181"/>
        <v>0</v>
      </c>
      <c r="AK99" s="942">
        <f t="shared" si="182"/>
        <v>0</v>
      </c>
      <c r="AL99" s="942"/>
      <c r="AM99" s="942"/>
      <c r="AN99" s="942"/>
      <c r="AO99" s="942"/>
      <c r="AP99" s="942">
        <f t="shared" si="183"/>
        <v>0</v>
      </c>
      <c r="AQ99" s="942">
        <f t="shared" si="184"/>
        <v>0</v>
      </c>
      <c r="AR99" s="942">
        <f t="shared" si="185"/>
        <v>0</v>
      </c>
      <c r="AS99" s="942">
        <f t="shared" si="186"/>
        <v>0</v>
      </c>
      <c r="AT99" s="942">
        <f t="shared" si="187"/>
        <v>0</v>
      </c>
      <c r="AU99" s="942">
        <f t="shared" si="188"/>
        <v>0</v>
      </c>
      <c r="AV99" s="942">
        <f t="shared" si="189"/>
        <v>0</v>
      </c>
      <c r="AW99" s="942">
        <f t="shared" si="190"/>
        <v>0</v>
      </c>
      <c r="AX99" s="942">
        <f t="shared" si="191"/>
        <v>0</v>
      </c>
      <c r="AY99" s="942">
        <f t="shared" si="192"/>
        <v>0</v>
      </c>
      <c r="AZ99" s="942">
        <f t="shared" si="193"/>
        <v>0</v>
      </c>
      <c r="BA99" s="942">
        <f t="shared" si="194"/>
        <v>0</v>
      </c>
      <c r="BB99" s="942">
        <f t="shared" si="195"/>
        <v>0</v>
      </c>
      <c r="BC99" s="942"/>
      <c r="BD99" s="942"/>
      <c r="BE99" s="942"/>
      <c r="BF99" s="942"/>
      <c r="BG99" s="942"/>
      <c r="BH99" s="942"/>
      <c r="BI99" s="942"/>
      <c r="BJ99" s="942"/>
      <c r="BK99" s="942"/>
      <c r="BL99" s="942"/>
      <c r="BM99" s="942"/>
      <c r="BN99" s="942"/>
      <c r="BO99" s="942"/>
      <c r="BP99" s="942"/>
      <c r="BQ99" s="942"/>
      <c r="BR99" s="942"/>
      <c r="BS99" s="942"/>
      <c r="BT99" s="942"/>
      <c r="BU99" s="942"/>
      <c r="BV99" s="942"/>
    </row>
    <row r="100" spans="1:74" ht="12.75" hidden="1" customHeight="1" x14ac:dyDescent="0.15">
      <c r="A100" s="18"/>
      <c r="B100" s="354"/>
      <c r="C100" s="2414"/>
      <c r="D100" s="2415"/>
      <c r="E100" s="2416"/>
      <c r="F100" s="112"/>
      <c r="G100" s="323">
        <v>0</v>
      </c>
      <c r="H100" s="114">
        <v>0</v>
      </c>
      <c r="I100" s="115">
        <f t="shared" ref="I100:S100" si="207">+H100</f>
        <v>0</v>
      </c>
      <c r="J100" s="115">
        <f t="shared" si="207"/>
        <v>0</v>
      </c>
      <c r="K100" s="115">
        <f t="shared" si="207"/>
        <v>0</v>
      </c>
      <c r="L100" s="115">
        <f t="shared" si="207"/>
        <v>0</v>
      </c>
      <c r="M100" s="115">
        <f t="shared" si="207"/>
        <v>0</v>
      </c>
      <c r="N100" s="115">
        <f t="shared" si="207"/>
        <v>0</v>
      </c>
      <c r="O100" s="115">
        <f t="shared" si="207"/>
        <v>0</v>
      </c>
      <c r="P100" s="115">
        <f t="shared" si="207"/>
        <v>0</v>
      </c>
      <c r="Q100" s="115">
        <f t="shared" si="207"/>
        <v>0</v>
      </c>
      <c r="R100" s="115">
        <f t="shared" si="207"/>
        <v>0</v>
      </c>
      <c r="S100" s="116">
        <f t="shared" si="207"/>
        <v>0</v>
      </c>
      <c r="T100" s="355"/>
      <c r="U100" s="18"/>
      <c r="V100" s="942"/>
      <c r="W100" s="942"/>
      <c r="X100" s="942">
        <f t="shared" si="168"/>
        <v>0</v>
      </c>
      <c r="Y100" s="942">
        <f t="shared" si="197"/>
        <v>0</v>
      </c>
      <c r="Z100" s="942">
        <f t="shared" si="171"/>
        <v>0</v>
      </c>
      <c r="AA100" s="942">
        <f t="shared" si="172"/>
        <v>0</v>
      </c>
      <c r="AB100" s="942">
        <f t="shared" si="173"/>
        <v>0</v>
      </c>
      <c r="AC100" s="942">
        <f t="shared" si="174"/>
        <v>0</v>
      </c>
      <c r="AD100" s="942">
        <f t="shared" si="175"/>
        <v>0</v>
      </c>
      <c r="AE100" s="942">
        <f t="shared" si="176"/>
        <v>0</v>
      </c>
      <c r="AF100" s="942">
        <f t="shared" si="177"/>
        <v>0</v>
      </c>
      <c r="AG100" s="942">
        <f t="shared" si="178"/>
        <v>0</v>
      </c>
      <c r="AH100" s="942">
        <f t="shared" si="179"/>
        <v>0</v>
      </c>
      <c r="AI100" s="942">
        <f t="shared" si="180"/>
        <v>0</v>
      </c>
      <c r="AJ100" s="942">
        <f t="shared" si="181"/>
        <v>0</v>
      </c>
      <c r="AK100" s="942">
        <f t="shared" si="182"/>
        <v>0</v>
      </c>
      <c r="AL100" s="942"/>
      <c r="AM100" s="942"/>
      <c r="AN100" s="942"/>
      <c r="AO100" s="942"/>
      <c r="AP100" s="942">
        <f t="shared" si="183"/>
        <v>0</v>
      </c>
      <c r="AQ100" s="942">
        <f t="shared" si="184"/>
        <v>0</v>
      </c>
      <c r="AR100" s="942">
        <f t="shared" si="185"/>
        <v>0</v>
      </c>
      <c r="AS100" s="942">
        <f t="shared" si="186"/>
        <v>0</v>
      </c>
      <c r="AT100" s="942">
        <f t="shared" si="187"/>
        <v>0</v>
      </c>
      <c r="AU100" s="942">
        <f t="shared" si="188"/>
        <v>0</v>
      </c>
      <c r="AV100" s="942">
        <f t="shared" si="189"/>
        <v>0</v>
      </c>
      <c r="AW100" s="942">
        <f t="shared" si="190"/>
        <v>0</v>
      </c>
      <c r="AX100" s="942">
        <f t="shared" si="191"/>
        <v>0</v>
      </c>
      <c r="AY100" s="942">
        <f t="shared" si="192"/>
        <v>0</v>
      </c>
      <c r="AZ100" s="942">
        <f t="shared" si="193"/>
        <v>0</v>
      </c>
      <c r="BA100" s="942">
        <f t="shared" si="194"/>
        <v>0</v>
      </c>
      <c r="BB100" s="942">
        <f t="shared" si="195"/>
        <v>0</v>
      </c>
      <c r="BC100" s="942"/>
      <c r="BD100" s="942"/>
      <c r="BE100" s="942"/>
      <c r="BF100" s="942"/>
      <c r="BG100" s="942"/>
      <c r="BH100" s="942"/>
      <c r="BI100" s="942"/>
      <c r="BJ100" s="942"/>
      <c r="BK100" s="942"/>
      <c r="BL100" s="942"/>
      <c r="BM100" s="942"/>
      <c r="BN100" s="942"/>
      <c r="BO100" s="942"/>
      <c r="BP100" s="942"/>
      <c r="BQ100" s="942"/>
      <c r="BR100" s="942"/>
      <c r="BS100" s="942"/>
      <c r="BT100" s="942"/>
      <c r="BU100" s="942"/>
      <c r="BV100" s="942"/>
    </row>
    <row r="101" spans="1:74" ht="12.75" hidden="1" customHeight="1" x14ac:dyDescent="0.15">
      <c r="A101" s="18"/>
      <c r="B101" s="354"/>
      <c r="C101" s="2414"/>
      <c r="D101" s="2415"/>
      <c r="E101" s="2416"/>
      <c r="F101" s="112"/>
      <c r="G101" s="323">
        <v>0</v>
      </c>
      <c r="H101" s="114">
        <v>0</v>
      </c>
      <c r="I101" s="115">
        <f t="shared" ref="I101:S101" si="208">+H101</f>
        <v>0</v>
      </c>
      <c r="J101" s="115">
        <f t="shared" si="208"/>
        <v>0</v>
      </c>
      <c r="K101" s="115">
        <f t="shared" si="208"/>
        <v>0</v>
      </c>
      <c r="L101" s="115">
        <f t="shared" si="208"/>
        <v>0</v>
      </c>
      <c r="M101" s="115">
        <f t="shared" si="208"/>
        <v>0</v>
      </c>
      <c r="N101" s="115">
        <f t="shared" si="208"/>
        <v>0</v>
      </c>
      <c r="O101" s="115">
        <f t="shared" si="208"/>
        <v>0</v>
      </c>
      <c r="P101" s="115">
        <f t="shared" si="208"/>
        <v>0</v>
      </c>
      <c r="Q101" s="115">
        <f t="shared" si="208"/>
        <v>0</v>
      </c>
      <c r="R101" s="115">
        <f t="shared" si="208"/>
        <v>0</v>
      </c>
      <c r="S101" s="116">
        <f t="shared" si="208"/>
        <v>0</v>
      </c>
      <c r="T101" s="355"/>
      <c r="U101" s="18"/>
      <c r="V101" s="942"/>
      <c r="W101" s="942"/>
      <c r="X101" s="942">
        <f t="shared" si="168"/>
        <v>0</v>
      </c>
      <c r="Y101" s="942">
        <f t="shared" si="197"/>
        <v>0</v>
      </c>
      <c r="Z101" s="942">
        <f t="shared" si="171"/>
        <v>0</v>
      </c>
      <c r="AA101" s="942">
        <f t="shared" si="172"/>
        <v>0</v>
      </c>
      <c r="AB101" s="942">
        <f t="shared" si="173"/>
        <v>0</v>
      </c>
      <c r="AC101" s="942">
        <f t="shared" si="174"/>
        <v>0</v>
      </c>
      <c r="AD101" s="942">
        <f t="shared" si="175"/>
        <v>0</v>
      </c>
      <c r="AE101" s="942">
        <f t="shared" si="176"/>
        <v>0</v>
      </c>
      <c r="AF101" s="942">
        <f t="shared" si="177"/>
        <v>0</v>
      </c>
      <c r="AG101" s="942">
        <f t="shared" si="178"/>
        <v>0</v>
      </c>
      <c r="AH101" s="942">
        <f t="shared" si="179"/>
        <v>0</v>
      </c>
      <c r="AI101" s="942">
        <f t="shared" si="180"/>
        <v>0</v>
      </c>
      <c r="AJ101" s="942">
        <f t="shared" si="181"/>
        <v>0</v>
      </c>
      <c r="AK101" s="942">
        <f t="shared" si="182"/>
        <v>0</v>
      </c>
      <c r="AL101" s="942"/>
      <c r="AM101" s="942"/>
      <c r="AN101" s="942"/>
      <c r="AO101" s="942"/>
      <c r="AP101" s="942">
        <f t="shared" si="183"/>
        <v>0</v>
      </c>
      <c r="AQ101" s="942">
        <f t="shared" si="184"/>
        <v>0</v>
      </c>
      <c r="AR101" s="942">
        <f t="shared" si="185"/>
        <v>0</v>
      </c>
      <c r="AS101" s="942">
        <f t="shared" si="186"/>
        <v>0</v>
      </c>
      <c r="AT101" s="942">
        <f t="shared" si="187"/>
        <v>0</v>
      </c>
      <c r="AU101" s="942">
        <f t="shared" si="188"/>
        <v>0</v>
      </c>
      <c r="AV101" s="942">
        <f t="shared" si="189"/>
        <v>0</v>
      </c>
      <c r="AW101" s="942">
        <f t="shared" si="190"/>
        <v>0</v>
      </c>
      <c r="AX101" s="942">
        <f t="shared" si="191"/>
        <v>0</v>
      </c>
      <c r="AY101" s="942">
        <f t="shared" si="192"/>
        <v>0</v>
      </c>
      <c r="AZ101" s="942">
        <f t="shared" si="193"/>
        <v>0</v>
      </c>
      <c r="BA101" s="942">
        <f t="shared" si="194"/>
        <v>0</v>
      </c>
      <c r="BB101" s="942">
        <f t="shared" si="195"/>
        <v>0</v>
      </c>
      <c r="BC101" s="942"/>
      <c r="BD101" s="942"/>
      <c r="BE101" s="942"/>
      <c r="BF101" s="942"/>
      <c r="BG101" s="942"/>
      <c r="BH101" s="942"/>
      <c r="BI101" s="942"/>
      <c r="BJ101" s="942"/>
      <c r="BK101" s="942"/>
      <c r="BL101" s="942"/>
      <c r="BM101" s="942"/>
      <c r="BN101" s="942"/>
      <c r="BO101" s="942"/>
      <c r="BP101" s="942"/>
      <c r="BQ101" s="942"/>
      <c r="BR101" s="942"/>
      <c r="BS101" s="942"/>
      <c r="BT101" s="942"/>
      <c r="BU101" s="942"/>
      <c r="BV101" s="942"/>
    </row>
    <row r="102" spans="1:74" ht="12.75" hidden="1" customHeight="1" x14ac:dyDescent="0.15">
      <c r="A102" s="18"/>
      <c r="B102" s="354"/>
      <c r="C102" s="2414"/>
      <c r="D102" s="2415"/>
      <c r="E102" s="2416"/>
      <c r="F102" s="112"/>
      <c r="G102" s="323">
        <v>0</v>
      </c>
      <c r="H102" s="114">
        <v>0</v>
      </c>
      <c r="I102" s="115">
        <f t="shared" ref="I102:S102" si="209">+H102</f>
        <v>0</v>
      </c>
      <c r="J102" s="115">
        <f t="shared" si="209"/>
        <v>0</v>
      </c>
      <c r="K102" s="115">
        <f t="shared" si="209"/>
        <v>0</v>
      </c>
      <c r="L102" s="115">
        <f t="shared" si="209"/>
        <v>0</v>
      </c>
      <c r="M102" s="115">
        <f t="shared" si="209"/>
        <v>0</v>
      </c>
      <c r="N102" s="115">
        <f t="shared" si="209"/>
        <v>0</v>
      </c>
      <c r="O102" s="115">
        <f t="shared" si="209"/>
        <v>0</v>
      </c>
      <c r="P102" s="115">
        <f t="shared" si="209"/>
        <v>0</v>
      </c>
      <c r="Q102" s="115">
        <f t="shared" si="209"/>
        <v>0</v>
      </c>
      <c r="R102" s="115">
        <f t="shared" si="209"/>
        <v>0</v>
      </c>
      <c r="S102" s="116">
        <f t="shared" si="209"/>
        <v>0</v>
      </c>
      <c r="T102" s="355"/>
      <c r="U102" s="18"/>
      <c r="V102" s="942"/>
      <c r="W102" s="942"/>
      <c r="X102" s="942">
        <f t="shared" si="168"/>
        <v>0</v>
      </c>
      <c r="Y102" s="942">
        <f t="shared" si="197"/>
        <v>0</v>
      </c>
      <c r="Z102" s="942">
        <f t="shared" si="171"/>
        <v>0</v>
      </c>
      <c r="AA102" s="942">
        <f t="shared" si="172"/>
        <v>0</v>
      </c>
      <c r="AB102" s="942">
        <f t="shared" si="173"/>
        <v>0</v>
      </c>
      <c r="AC102" s="942">
        <f t="shared" si="174"/>
        <v>0</v>
      </c>
      <c r="AD102" s="942">
        <f t="shared" si="175"/>
        <v>0</v>
      </c>
      <c r="AE102" s="942">
        <f t="shared" si="176"/>
        <v>0</v>
      </c>
      <c r="AF102" s="942">
        <f t="shared" si="177"/>
        <v>0</v>
      </c>
      <c r="AG102" s="942">
        <f t="shared" si="178"/>
        <v>0</v>
      </c>
      <c r="AH102" s="942">
        <f t="shared" si="179"/>
        <v>0</v>
      </c>
      <c r="AI102" s="942">
        <f t="shared" si="180"/>
        <v>0</v>
      </c>
      <c r="AJ102" s="942">
        <f t="shared" si="181"/>
        <v>0</v>
      </c>
      <c r="AK102" s="942">
        <f t="shared" si="182"/>
        <v>0</v>
      </c>
      <c r="AL102" s="942"/>
      <c r="AM102" s="942"/>
      <c r="AN102" s="942"/>
      <c r="AO102" s="942"/>
      <c r="AP102" s="942">
        <f t="shared" si="183"/>
        <v>0</v>
      </c>
      <c r="AQ102" s="942">
        <f t="shared" si="184"/>
        <v>0</v>
      </c>
      <c r="AR102" s="942">
        <f t="shared" si="185"/>
        <v>0</v>
      </c>
      <c r="AS102" s="942">
        <f t="shared" si="186"/>
        <v>0</v>
      </c>
      <c r="AT102" s="942">
        <f t="shared" si="187"/>
        <v>0</v>
      </c>
      <c r="AU102" s="942">
        <f t="shared" si="188"/>
        <v>0</v>
      </c>
      <c r="AV102" s="942">
        <f t="shared" si="189"/>
        <v>0</v>
      </c>
      <c r="AW102" s="942">
        <f t="shared" si="190"/>
        <v>0</v>
      </c>
      <c r="AX102" s="942">
        <f t="shared" si="191"/>
        <v>0</v>
      </c>
      <c r="AY102" s="942">
        <f t="shared" si="192"/>
        <v>0</v>
      </c>
      <c r="AZ102" s="942">
        <f t="shared" si="193"/>
        <v>0</v>
      </c>
      <c r="BA102" s="942">
        <f t="shared" si="194"/>
        <v>0</v>
      </c>
      <c r="BB102" s="942">
        <f t="shared" si="195"/>
        <v>0</v>
      </c>
      <c r="BC102" s="942"/>
      <c r="BD102" s="942"/>
      <c r="BE102" s="942"/>
      <c r="BF102" s="942"/>
      <c r="BG102" s="942"/>
      <c r="BH102" s="942"/>
      <c r="BI102" s="942"/>
      <c r="BJ102" s="942"/>
      <c r="BK102" s="942"/>
      <c r="BL102" s="942"/>
      <c r="BM102" s="942"/>
      <c r="BN102" s="942"/>
      <c r="BO102" s="942"/>
      <c r="BP102" s="942"/>
      <c r="BQ102" s="942"/>
      <c r="BR102" s="942"/>
      <c r="BS102" s="942"/>
      <c r="BT102" s="942"/>
      <c r="BU102" s="942"/>
      <c r="BV102" s="942"/>
    </row>
    <row r="103" spans="1:74" ht="12.75" hidden="1" customHeight="1" x14ac:dyDescent="0.15">
      <c r="A103" s="18"/>
      <c r="B103" s="354"/>
      <c r="C103" s="2414"/>
      <c r="D103" s="2415"/>
      <c r="E103" s="2416"/>
      <c r="F103" s="112"/>
      <c r="G103" s="323">
        <v>0</v>
      </c>
      <c r="H103" s="114">
        <v>0</v>
      </c>
      <c r="I103" s="115">
        <f t="shared" ref="I103:R103" si="210">+H103</f>
        <v>0</v>
      </c>
      <c r="J103" s="115">
        <f t="shared" si="210"/>
        <v>0</v>
      </c>
      <c r="K103" s="115">
        <f t="shared" si="210"/>
        <v>0</v>
      </c>
      <c r="L103" s="115">
        <f t="shared" si="210"/>
        <v>0</v>
      </c>
      <c r="M103" s="115">
        <f t="shared" si="210"/>
        <v>0</v>
      </c>
      <c r="N103" s="115">
        <f t="shared" si="210"/>
        <v>0</v>
      </c>
      <c r="O103" s="115">
        <f t="shared" si="210"/>
        <v>0</v>
      </c>
      <c r="P103" s="115">
        <f t="shared" si="210"/>
        <v>0</v>
      </c>
      <c r="Q103" s="115">
        <f t="shared" si="210"/>
        <v>0</v>
      </c>
      <c r="R103" s="115">
        <f t="shared" si="210"/>
        <v>0</v>
      </c>
      <c r="S103" s="116">
        <f>+R103</f>
        <v>0</v>
      </c>
      <c r="T103" s="355"/>
      <c r="U103" s="18"/>
      <c r="V103" s="942"/>
      <c r="W103" s="942"/>
      <c r="X103" s="942">
        <f t="shared" si="168"/>
        <v>0</v>
      </c>
      <c r="Y103" s="942">
        <f t="shared" si="197"/>
        <v>0</v>
      </c>
      <c r="Z103" s="942">
        <f t="shared" si="171"/>
        <v>0</v>
      </c>
      <c r="AA103" s="942">
        <f t="shared" si="172"/>
        <v>0</v>
      </c>
      <c r="AB103" s="942">
        <f t="shared" si="173"/>
        <v>0</v>
      </c>
      <c r="AC103" s="942">
        <f t="shared" si="174"/>
        <v>0</v>
      </c>
      <c r="AD103" s="942">
        <f t="shared" si="175"/>
        <v>0</v>
      </c>
      <c r="AE103" s="942">
        <f t="shared" si="176"/>
        <v>0</v>
      </c>
      <c r="AF103" s="942">
        <f t="shared" si="177"/>
        <v>0</v>
      </c>
      <c r="AG103" s="942">
        <f t="shared" si="178"/>
        <v>0</v>
      </c>
      <c r="AH103" s="942">
        <f t="shared" si="179"/>
        <v>0</v>
      </c>
      <c r="AI103" s="942">
        <f t="shared" si="180"/>
        <v>0</v>
      </c>
      <c r="AJ103" s="942">
        <f t="shared" si="181"/>
        <v>0</v>
      </c>
      <c r="AK103" s="942">
        <f t="shared" si="182"/>
        <v>0</v>
      </c>
      <c r="AL103" s="942"/>
      <c r="AM103" s="942"/>
      <c r="AN103" s="942"/>
      <c r="AO103" s="942"/>
      <c r="AP103" s="942">
        <f t="shared" si="183"/>
        <v>0</v>
      </c>
      <c r="AQ103" s="942">
        <f t="shared" si="184"/>
        <v>0</v>
      </c>
      <c r="AR103" s="942">
        <f t="shared" si="185"/>
        <v>0</v>
      </c>
      <c r="AS103" s="942">
        <f t="shared" si="186"/>
        <v>0</v>
      </c>
      <c r="AT103" s="942">
        <f t="shared" si="187"/>
        <v>0</v>
      </c>
      <c r="AU103" s="942">
        <f t="shared" si="188"/>
        <v>0</v>
      </c>
      <c r="AV103" s="942">
        <f t="shared" si="189"/>
        <v>0</v>
      </c>
      <c r="AW103" s="942">
        <f t="shared" si="190"/>
        <v>0</v>
      </c>
      <c r="AX103" s="942">
        <f t="shared" si="191"/>
        <v>0</v>
      </c>
      <c r="AY103" s="942">
        <f t="shared" si="192"/>
        <v>0</v>
      </c>
      <c r="AZ103" s="942">
        <f t="shared" si="193"/>
        <v>0</v>
      </c>
      <c r="BA103" s="942">
        <f t="shared" si="194"/>
        <v>0</v>
      </c>
      <c r="BB103" s="942">
        <f t="shared" si="195"/>
        <v>0</v>
      </c>
      <c r="BC103" s="942"/>
      <c r="BD103" s="942"/>
      <c r="BE103" s="942"/>
      <c r="BF103" s="942"/>
      <c r="BG103" s="942"/>
      <c r="BH103" s="942"/>
      <c r="BI103" s="942"/>
      <c r="BJ103" s="942"/>
      <c r="BK103" s="942"/>
      <c r="BL103" s="942"/>
      <c r="BM103" s="942"/>
      <c r="BN103" s="942"/>
      <c r="BO103" s="942"/>
      <c r="BP103" s="942"/>
      <c r="BQ103" s="942"/>
      <c r="BR103" s="942"/>
      <c r="BS103" s="942"/>
      <c r="BT103" s="942"/>
      <c r="BU103" s="942"/>
      <c r="BV103" s="942"/>
    </row>
    <row r="104" spans="1:74" ht="12.75" hidden="1" customHeight="1" x14ac:dyDescent="0.15">
      <c r="A104" s="18"/>
      <c r="B104" s="354"/>
      <c r="C104" s="2423"/>
      <c r="D104" s="2424"/>
      <c r="E104" s="2425"/>
      <c r="F104" s="139">
        <v>1000</v>
      </c>
      <c r="G104" s="324">
        <v>0</v>
      </c>
      <c r="H104" s="120">
        <v>0</v>
      </c>
      <c r="I104" s="121">
        <f t="shared" ref="I104:R104" si="211">+H104</f>
        <v>0</v>
      </c>
      <c r="J104" s="121">
        <f t="shared" si="211"/>
        <v>0</v>
      </c>
      <c r="K104" s="121">
        <f t="shared" si="211"/>
        <v>0</v>
      </c>
      <c r="L104" s="121">
        <f t="shared" si="211"/>
        <v>0</v>
      </c>
      <c r="M104" s="121">
        <f t="shared" si="211"/>
        <v>0</v>
      </c>
      <c r="N104" s="121">
        <f t="shared" si="211"/>
        <v>0</v>
      </c>
      <c r="O104" s="121">
        <f t="shared" si="211"/>
        <v>0</v>
      </c>
      <c r="P104" s="121">
        <f t="shared" si="211"/>
        <v>0</v>
      </c>
      <c r="Q104" s="121">
        <f t="shared" si="211"/>
        <v>0</v>
      </c>
      <c r="R104" s="121">
        <f t="shared" si="211"/>
        <v>0</v>
      </c>
      <c r="S104" s="122">
        <f>+R104</f>
        <v>0</v>
      </c>
      <c r="T104" s="355"/>
      <c r="U104" s="18"/>
      <c r="V104" s="942"/>
      <c r="W104" s="942"/>
      <c r="X104" s="942">
        <f t="shared" si="168"/>
        <v>0</v>
      </c>
      <c r="Y104" s="942">
        <f t="shared" si="197"/>
        <v>1000</v>
      </c>
      <c r="Z104" s="942">
        <f t="shared" si="171"/>
        <v>0</v>
      </c>
      <c r="AA104" s="942">
        <f t="shared" si="172"/>
        <v>0</v>
      </c>
      <c r="AB104" s="942">
        <f t="shared" si="173"/>
        <v>0</v>
      </c>
      <c r="AC104" s="942">
        <f t="shared" si="174"/>
        <v>0</v>
      </c>
      <c r="AD104" s="942">
        <f t="shared" si="175"/>
        <v>0</v>
      </c>
      <c r="AE104" s="942">
        <f t="shared" si="176"/>
        <v>0</v>
      </c>
      <c r="AF104" s="942">
        <f t="shared" si="177"/>
        <v>0</v>
      </c>
      <c r="AG104" s="942">
        <f t="shared" si="178"/>
        <v>0</v>
      </c>
      <c r="AH104" s="942">
        <f t="shared" si="179"/>
        <v>0</v>
      </c>
      <c r="AI104" s="942">
        <f t="shared" si="180"/>
        <v>0</v>
      </c>
      <c r="AJ104" s="942">
        <f t="shared" si="181"/>
        <v>0</v>
      </c>
      <c r="AK104" s="942">
        <f t="shared" si="182"/>
        <v>0</v>
      </c>
      <c r="AL104" s="942"/>
      <c r="AM104" s="942"/>
      <c r="AN104" s="942"/>
      <c r="AO104" s="942"/>
      <c r="AP104" s="942">
        <f t="shared" si="183"/>
        <v>1000</v>
      </c>
      <c r="AQ104" s="942">
        <f t="shared" si="184"/>
        <v>0</v>
      </c>
      <c r="AR104" s="942">
        <f t="shared" si="185"/>
        <v>0</v>
      </c>
      <c r="AS104" s="942">
        <f t="shared" si="186"/>
        <v>0</v>
      </c>
      <c r="AT104" s="942">
        <f t="shared" si="187"/>
        <v>0</v>
      </c>
      <c r="AU104" s="942">
        <f t="shared" si="188"/>
        <v>0</v>
      </c>
      <c r="AV104" s="942">
        <f t="shared" si="189"/>
        <v>0</v>
      </c>
      <c r="AW104" s="942">
        <f t="shared" si="190"/>
        <v>0</v>
      </c>
      <c r="AX104" s="942">
        <f t="shared" si="191"/>
        <v>0</v>
      </c>
      <c r="AY104" s="942">
        <f t="shared" si="192"/>
        <v>0</v>
      </c>
      <c r="AZ104" s="942">
        <f t="shared" si="193"/>
        <v>0</v>
      </c>
      <c r="BA104" s="942">
        <f t="shared" si="194"/>
        <v>0</v>
      </c>
      <c r="BB104" s="942">
        <f t="shared" si="195"/>
        <v>0</v>
      </c>
      <c r="BC104" s="942"/>
      <c r="BD104" s="942"/>
      <c r="BE104" s="942"/>
      <c r="BF104" s="942"/>
      <c r="BG104" s="942"/>
      <c r="BH104" s="942"/>
      <c r="BI104" s="942"/>
      <c r="BJ104" s="942"/>
      <c r="BK104" s="942"/>
      <c r="BL104" s="942"/>
      <c r="BM104" s="942"/>
      <c r="BN104" s="942"/>
      <c r="BO104" s="942"/>
      <c r="BP104" s="942"/>
      <c r="BQ104" s="942"/>
      <c r="BR104" s="942"/>
      <c r="BS104" s="942"/>
      <c r="BT104" s="942"/>
      <c r="BU104" s="942"/>
      <c r="BV104" s="942"/>
    </row>
    <row r="105" spans="1:74" ht="14" thickBot="1" x14ac:dyDescent="0.2">
      <c r="A105" s="18"/>
      <c r="B105" s="358"/>
      <c r="C105" s="359" t="s">
        <v>1811</v>
      </c>
      <c r="D105" s="360"/>
      <c r="E105" s="360"/>
      <c r="F105" s="360"/>
      <c r="G105" s="361"/>
      <c r="H105" s="362"/>
      <c r="I105" s="362"/>
      <c r="J105" s="362"/>
      <c r="K105" s="362"/>
      <c r="L105" s="362"/>
      <c r="M105" s="362"/>
      <c r="N105" s="362"/>
      <c r="O105" s="362"/>
      <c r="P105" s="362"/>
      <c r="Q105" s="362"/>
      <c r="R105" s="362"/>
      <c r="S105" s="362"/>
      <c r="T105" s="363"/>
      <c r="U105" s="18"/>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c r="AT105" s="942"/>
      <c r="AU105" s="942"/>
      <c r="AV105" s="942"/>
      <c r="AW105" s="942"/>
      <c r="AX105" s="942"/>
      <c r="AY105" s="942"/>
      <c r="AZ105" s="942"/>
      <c r="BA105" s="942"/>
      <c r="BB105" s="942"/>
      <c r="BC105" s="942"/>
      <c r="BD105" s="942"/>
      <c r="BE105" s="942"/>
      <c r="BF105" s="942"/>
      <c r="BG105" s="942"/>
      <c r="BH105" s="942"/>
      <c r="BI105" s="942"/>
      <c r="BJ105" s="942"/>
      <c r="BK105" s="942"/>
      <c r="BL105" s="942"/>
      <c r="BM105" s="942"/>
      <c r="BN105" s="942"/>
      <c r="BO105" s="942"/>
      <c r="BP105" s="942"/>
      <c r="BQ105" s="942"/>
      <c r="BR105" s="942"/>
      <c r="BS105" s="942"/>
      <c r="BT105" s="942"/>
      <c r="BU105" s="942"/>
      <c r="BV105" s="942"/>
    </row>
    <row r="106" spans="1:74" ht="14" thickBot="1" x14ac:dyDescent="0.2">
      <c r="A106" s="18"/>
      <c r="B106" s="18"/>
      <c r="C106" s="544"/>
      <c r="D106" s="544"/>
      <c r="E106" s="544"/>
      <c r="F106" s="544"/>
      <c r="G106" s="544"/>
      <c r="H106" s="544"/>
      <c r="I106" s="544"/>
      <c r="J106" s="544"/>
      <c r="K106" s="544"/>
      <c r="L106" s="544"/>
      <c r="M106" s="544"/>
      <c r="N106" s="544"/>
      <c r="O106" s="18"/>
      <c r="P106" s="18"/>
      <c r="Q106" s="18"/>
      <c r="R106" s="18"/>
      <c r="S106" s="18"/>
      <c r="T106" s="18"/>
      <c r="U106" s="18"/>
      <c r="V106" s="942"/>
      <c r="W106" s="942"/>
      <c r="X106" s="942"/>
      <c r="Y106" s="942"/>
      <c r="Z106" s="942"/>
      <c r="AA106" s="942"/>
      <c r="AB106" s="942"/>
      <c r="AC106" s="942"/>
      <c r="AD106" s="942"/>
      <c r="AE106" s="942"/>
      <c r="AF106" s="942"/>
      <c r="AG106" s="942"/>
      <c r="AH106" s="942"/>
      <c r="AI106" s="942"/>
      <c r="AJ106" s="942"/>
      <c r="AK106" s="942"/>
      <c r="AL106" s="942"/>
      <c r="AM106" s="942"/>
      <c r="AN106" s="942"/>
      <c r="AO106" s="942"/>
      <c r="AP106" s="942"/>
      <c r="AQ106" s="942"/>
      <c r="AR106" s="942"/>
      <c r="AS106" s="942"/>
      <c r="AT106" s="942"/>
      <c r="AU106" s="942"/>
      <c r="AV106" s="942"/>
      <c r="AW106" s="942"/>
      <c r="AX106" s="942"/>
      <c r="AY106" s="942"/>
      <c r="AZ106" s="942"/>
      <c r="BA106" s="942"/>
      <c r="BB106" s="942"/>
      <c r="BC106" s="942"/>
      <c r="BD106" s="942"/>
      <c r="BE106" s="942"/>
      <c r="BF106" s="942"/>
      <c r="BG106" s="942"/>
      <c r="BH106" s="942"/>
      <c r="BI106" s="942"/>
      <c r="BJ106" s="942"/>
      <c r="BK106" s="942"/>
      <c r="BL106" s="942"/>
      <c r="BM106" s="942"/>
      <c r="BN106" s="942"/>
      <c r="BO106" s="942"/>
      <c r="BP106" s="942"/>
      <c r="BQ106" s="942"/>
      <c r="BR106" s="942"/>
      <c r="BS106" s="942"/>
      <c r="BT106" s="942"/>
      <c r="BU106" s="942"/>
      <c r="BV106" s="942"/>
    </row>
    <row r="107" spans="1:74" ht="19" thickBot="1" x14ac:dyDescent="0.25">
      <c r="A107" s="18"/>
      <c r="B107" s="1792">
        <v>3</v>
      </c>
      <c r="C107" s="2520" t="s">
        <v>298</v>
      </c>
      <c r="D107" s="2520"/>
      <c r="E107" s="2520"/>
      <c r="F107" s="2520"/>
      <c r="G107" s="2520"/>
      <c r="H107" s="2520"/>
      <c r="I107" s="364"/>
      <c r="J107" s="364"/>
      <c r="K107" s="364"/>
      <c r="L107" s="364"/>
      <c r="M107" s="364"/>
      <c r="N107" s="364"/>
      <c r="O107" s="364"/>
      <c r="P107" s="364"/>
      <c r="Q107" s="364"/>
      <c r="R107" s="364"/>
      <c r="S107" s="364"/>
      <c r="T107" s="365"/>
      <c r="U107" s="18"/>
      <c r="V107" s="942"/>
      <c r="W107" s="942">
        <f>+B107</f>
        <v>3</v>
      </c>
      <c r="X107" s="942" t="str">
        <f>+C107</f>
        <v xml:space="preserve">  Personal de Administración y DG</v>
      </c>
      <c r="Y107" s="942"/>
      <c r="Z107" s="942"/>
      <c r="AA107" s="942"/>
      <c r="AB107" s="942"/>
      <c r="AC107" s="942"/>
      <c r="AD107" s="942"/>
      <c r="AE107" s="942"/>
      <c r="AF107" s="942"/>
      <c r="AG107" s="942"/>
      <c r="AH107" s="942"/>
      <c r="AI107" s="942"/>
      <c r="AJ107" s="942"/>
      <c r="AK107" s="942"/>
      <c r="AL107" s="942"/>
      <c r="AM107" s="942"/>
      <c r="AN107" s="942">
        <f>W107</f>
        <v>3</v>
      </c>
      <c r="AO107" s="942" t="str">
        <f>X107</f>
        <v xml:space="preserve">  Personal de Administración y DG</v>
      </c>
      <c r="AP107" s="942"/>
      <c r="AQ107" s="942"/>
      <c r="AR107" s="942"/>
      <c r="AS107" s="942"/>
      <c r="AT107" s="942"/>
      <c r="AU107" s="942"/>
      <c r="AV107" s="942"/>
      <c r="AW107" s="942"/>
      <c r="AX107" s="942"/>
      <c r="AY107" s="942"/>
      <c r="AZ107" s="942"/>
      <c r="BA107" s="942"/>
      <c r="BB107" s="942"/>
      <c r="BC107" s="942"/>
      <c r="BD107" s="942"/>
      <c r="BE107" s="942"/>
      <c r="BF107" s="942"/>
      <c r="BG107" s="942"/>
      <c r="BH107" s="942"/>
      <c r="BI107" s="942"/>
      <c r="BJ107" s="942"/>
      <c r="BK107" s="942"/>
      <c r="BL107" s="942"/>
      <c r="BM107" s="942"/>
      <c r="BN107" s="942"/>
      <c r="BO107" s="942"/>
      <c r="BP107" s="942"/>
      <c r="BQ107" s="942"/>
      <c r="BR107" s="942"/>
      <c r="BS107" s="942"/>
      <c r="BT107" s="942"/>
      <c r="BU107" s="942"/>
      <c r="BV107" s="942"/>
    </row>
    <row r="108" spans="1:74" x14ac:dyDescent="0.15">
      <c r="A108" s="18"/>
      <c r="B108" s="366"/>
      <c r="C108" s="216"/>
      <c r="D108" s="217"/>
      <c r="E108" s="217"/>
      <c r="F108" s="217"/>
      <c r="G108" s="217"/>
      <c r="H108" s="2445" t="s">
        <v>144</v>
      </c>
      <c r="I108" s="2446"/>
      <c r="J108" s="2446"/>
      <c r="K108" s="2446"/>
      <c r="L108" s="2446"/>
      <c r="M108" s="2446"/>
      <c r="N108" s="2446"/>
      <c r="O108" s="2446"/>
      <c r="P108" s="2446"/>
      <c r="Q108" s="2446"/>
      <c r="R108" s="2446"/>
      <c r="S108" s="2447"/>
      <c r="T108" s="367"/>
      <c r="U108" s="18"/>
      <c r="V108" s="942"/>
      <c r="W108" s="942"/>
      <c r="X108" s="942"/>
      <c r="Y108" s="942"/>
      <c r="Z108" s="942"/>
      <c r="AA108" s="942"/>
      <c r="AB108" s="942"/>
      <c r="AC108" s="942"/>
      <c r="AD108" s="942"/>
      <c r="AE108" s="942"/>
      <c r="AF108" s="942"/>
      <c r="AG108" s="942"/>
      <c r="AH108" s="942"/>
      <c r="AI108" s="942"/>
      <c r="AJ108" s="942"/>
      <c r="AK108" s="942"/>
      <c r="AL108" s="942"/>
      <c r="AM108" s="942"/>
      <c r="AN108" s="942"/>
      <c r="AO108" s="942"/>
      <c r="AP108" s="942"/>
      <c r="AQ108" s="942"/>
      <c r="AR108" s="942"/>
      <c r="AS108" s="942"/>
      <c r="AT108" s="942"/>
      <c r="AU108" s="942"/>
      <c r="AV108" s="942"/>
      <c r="AW108" s="942"/>
      <c r="AX108" s="942"/>
      <c r="AY108" s="942"/>
      <c r="AZ108" s="942"/>
      <c r="BA108" s="942"/>
      <c r="BB108" s="942"/>
      <c r="BC108" s="942"/>
      <c r="BD108" s="942"/>
      <c r="BE108" s="942"/>
      <c r="BF108" s="942"/>
      <c r="BG108" s="942"/>
      <c r="BH108" s="942"/>
      <c r="BI108" s="942"/>
      <c r="BJ108" s="942"/>
      <c r="BK108" s="942"/>
      <c r="BL108" s="942"/>
      <c r="BM108" s="942"/>
      <c r="BN108" s="942"/>
      <c r="BO108" s="942"/>
      <c r="BP108" s="942"/>
      <c r="BQ108" s="942"/>
      <c r="BR108" s="942"/>
      <c r="BS108" s="942"/>
      <c r="BT108" s="942"/>
      <c r="BU108" s="942"/>
      <c r="BV108" s="942"/>
    </row>
    <row r="109" spans="1:74" x14ac:dyDescent="0.15">
      <c r="A109" s="18"/>
      <c r="B109" s="366"/>
      <c r="C109" s="2408" t="s">
        <v>1804</v>
      </c>
      <c r="D109" s="2408"/>
      <c r="E109" s="2408"/>
      <c r="F109" s="155" t="s">
        <v>1805</v>
      </c>
      <c r="G109" s="154" t="s">
        <v>1806</v>
      </c>
      <c r="H109" s="144" t="str">
        <f t="shared" ref="H109:S109" si="212">H17</f>
        <v>ENE</v>
      </c>
      <c r="I109" s="145" t="str">
        <f t="shared" si="212"/>
        <v>FEB</v>
      </c>
      <c r="J109" s="145" t="str">
        <f t="shared" si="212"/>
        <v>MAR</v>
      </c>
      <c r="K109" s="145" t="str">
        <f t="shared" si="212"/>
        <v>ABR</v>
      </c>
      <c r="L109" s="145" t="str">
        <f t="shared" si="212"/>
        <v>MAY</v>
      </c>
      <c r="M109" s="145" t="str">
        <f t="shared" si="212"/>
        <v>JUN</v>
      </c>
      <c r="N109" s="145" t="str">
        <f t="shared" si="212"/>
        <v>JUL</v>
      </c>
      <c r="O109" s="145" t="str">
        <f t="shared" si="212"/>
        <v>AGO</v>
      </c>
      <c r="P109" s="145" t="str">
        <f t="shared" si="212"/>
        <v>SEPT</v>
      </c>
      <c r="Q109" s="145" t="str">
        <f t="shared" si="212"/>
        <v>OCT</v>
      </c>
      <c r="R109" s="145" t="str">
        <f t="shared" si="212"/>
        <v>NOV</v>
      </c>
      <c r="S109" s="146" t="str">
        <f t="shared" si="212"/>
        <v xml:space="preserve"> DIC</v>
      </c>
      <c r="T109" s="367"/>
      <c r="U109" s="18"/>
      <c r="V109" s="942"/>
      <c r="W109" s="942"/>
      <c r="X109" s="942" t="s">
        <v>1517</v>
      </c>
      <c r="Y109" s="942">
        <f t="shared" ref="Y109:AK109" si="213">+Y110+Y116+Y134</f>
        <v>0</v>
      </c>
      <c r="Z109" s="942">
        <f t="shared" si="213"/>
        <v>0</v>
      </c>
      <c r="AA109" s="942">
        <f t="shared" si="213"/>
        <v>0</v>
      </c>
      <c r="AB109" s="942">
        <f t="shared" si="213"/>
        <v>0</v>
      </c>
      <c r="AC109" s="942">
        <f t="shared" si="213"/>
        <v>0</v>
      </c>
      <c r="AD109" s="942">
        <f t="shared" si="213"/>
        <v>0</v>
      </c>
      <c r="AE109" s="942">
        <f t="shared" si="213"/>
        <v>0</v>
      </c>
      <c r="AF109" s="942">
        <f t="shared" si="213"/>
        <v>0</v>
      </c>
      <c r="AG109" s="942">
        <f t="shared" si="213"/>
        <v>0</v>
      </c>
      <c r="AH109" s="942">
        <f t="shared" si="213"/>
        <v>0</v>
      </c>
      <c r="AI109" s="942">
        <f t="shared" si="213"/>
        <v>0</v>
      </c>
      <c r="AJ109" s="942">
        <f t="shared" si="213"/>
        <v>0</v>
      </c>
      <c r="AK109" s="942">
        <f t="shared" si="213"/>
        <v>0</v>
      </c>
      <c r="AL109" s="942"/>
      <c r="AM109" s="942"/>
      <c r="AN109" s="942"/>
      <c r="AO109" s="942" t="s">
        <v>1517</v>
      </c>
      <c r="AP109" s="942">
        <f t="shared" ref="AP109:BB109" si="214">+AP110+AP116+AP134</f>
        <v>0</v>
      </c>
      <c r="AQ109" s="942">
        <f t="shared" si="214"/>
        <v>0</v>
      </c>
      <c r="AR109" s="942">
        <f t="shared" si="214"/>
        <v>0</v>
      </c>
      <c r="AS109" s="942">
        <f t="shared" si="214"/>
        <v>0</v>
      </c>
      <c r="AT109" s="942">
        <f t="shared" si="214"/>
        <v>0</v>
      </c>
      <c r="AU109" s="942">
        <f t="shared" si="214"/>
        <v>0</v>
      </c>
      <c r="AV109" s="942">
        <f t="shared" si="214"/>
        <v>0</v>
      </c>
      <c r="AW109" s="942">
        <f t="shared" si="214"/>
        <v>0</v>
      </c>
      <c r="AX109" s="942">
        <f t="shared" si="214"/>
        <v>0</v>
      </c>
      <c r="AY109" s="942">
        <f t="shared" si="214"/>
        <v>0</v>
      </c>
      <c r="AZ109" s="942">
        <f t="shared" si="214"/>
        <v>0</v>
      </c>
      <c r="BA109" s="942">
        <f t="shared" si="214"/>
        <v>0</v>
      </c>
      <c r="BB109" s="942">
        <f t="shared" si="214"/>
        <v>0</v>
      </c>
      <c r="BC109" s="942"/>
      <c r="BD109" s="942"/>
      <c r="BE109" s="942"/>
      <c r="BF109" s="942"/>
      <c r="BG109" s="942"/>
      <c r="BH109" s="942"/>
      <c r="BI109" s="942"/>
      <c r="BJ109" s="942"/>
      <c r="BK109" s="942"/>
      <c r="BL109" s="942"/>
      <c r="BM109" s="942"/>
      <c r="BN109" s="942"/>
      <c r="BO109" s="942"/>
      <c r="BP109" s="942"/>
      <c r="BQ109" s="942"/>
      <c r="BR109" s="942"/>
      <c r="BS109" s="942"/>
      <c r="BT109" s="942"/>
      <c r="BU109" s="942"/>
      <c r="BV109" s="942"/>
    </row>
    <row r="110" spans="1:74" ht="14" x14ac:dyDescent="0.15">
      <c r="A110" s="18"/>
      <c r="B110" s="366"/>
      <c r="C110" s="2437" t="s">
        <v>1807</v>
      </c>
      <c r="D110" s="2438"/>
      <c r="E110" s="2439"/>
      <c r="F110" s="2412"/>
      <c r="G110" s="2440"/>
      <c r="H110" s="325">
        <f>SUM(H111:H115)</f>
        <v>0</v>
      </c>
      <c r="I110" s="326">
        <f t="shared" ref="I110:S110" si="215">SUM(I111:I115)</f>
        <v>0</v>
      </c>
      <c r="J110" s="326">
        <f t="shared" si="215"/>
        <v>0</v>
      </c>
      <c r="K110" s="326">
        <f t="shared" si="215"/>
        <v>0</v>
      </c>
      <c r="L110" s="326">
        <f t="shared" si="215"/>
        <v>0</v>
      </c>
      <c r="M110" s="326">
        <f t="shared" si="215"/>
        <v>0</v>
      </c>
      <c r="N110" s="326">
        <f t="shared" si="215"/>
        <v>0</v>
      </c>
      <c r="O110" s="326">
        <f t="shared" si="215"/>
        <v>0</v>
      </c>
      <c r="P110" s="326">
        <f t="shared" si="215"/>
        <v>0</v>
      </c>
      <c r="Q110" s="326">
        <f t="shared" si="215"/>
        <v>0</v>
      </c>
      <c r="R110" s="326">
        <f t="shared" si="215"/>
        <v>0</v>
      </c>
      <c r="S110" s="327">
        <f t="shared" si="215"/>
        <v>0</v>
      </c>
      <c r="T110" s="367"/>
      <c r="U110" s="18"/>
      <c r="V110" s="942"/>
      <c r="W110" s="942"/>
      <c r="X110" s="942" t="str">
        <f t="shared" ref="X110:X115" si="216">+C110</f>
        <v>Dirección</v>
      </c>
      <c r="Y110" s="942">
        <f>SUM(Z110:AK110)</f>
        <v>0</v>
      </c>
      <c r="Z110" s="942">
        <f t="shared" ref="Z110:AK110" si="217">SUM(Z111:Z115)</f>
        <v>0</v>
      </c>
      <c r="AA110" s="942">
        <f t="shared" si="217"/>
        <v>0</v>
      </c>
      <c r="AB110" s="942">
        <f t="shared" si="217"/>
        <v>0</v>
      </c>
      <c r="AC110" s="942">
        <f t="shared" si="217"/>
        <v>0</v>
      </c>
      <c r="AD110" s="942">
        <f t="shared" si="217"/>
        <v>0</v>
      </c>
      <c r="AE110" s="942">
        <f t="shared" si="217"/>
        <v>0</v>
      </c>
      <c r="AF110" s="942">
        <f t="shared" si="217"/>
        <v>0</v>
      </c>
      <c r="AG110" s="942">
        <f t="shared" si="217"/>
        <v>0</v>
      </c>
      <c r="AH110" s="942">
        <f t="shared" si="217"/>
        <v>0</v>
      </c>
      <c r="AI110" s="942">
        <f t="shared" si="217"/>
        <v>0</v>
      </c>
      <c r="AJ110" s="942">
        <f t="shared" si="217"/>
        <v>0</v>
      </c>
      <c r="AK110" s="942">
        <f t="shared" si="217"/>
        <v>0</v>
      </c>
      <c r="AL110" s="942"/>
      <c r="AM110" s="942"/>
      <c r="AN110" s="942"/>
      <c r="AO110" s="942"/>
      <c r="AP110" s="942">
        <f>SUM(AQ110:BB110)</f>
        <v>0</v>
      </c>
      <c r="AQ110" s="942">
        <f t="shared" ref="AQ110:BB110" si="218">SUM(AQ111:AQ115)</f>
        <v>0</v>
      </c>
      <c r="AR110" s="942">
        <f t="shared" si="218"/>
        <v>0</v>
      </c>
      <c r="AS110" s="942">
        <f t="shared" si="218"/>
        <v>0</v>
      </c>
      <c r="AT110" s="942">
        <f t="shared" si="218"/>
        <v>0</v>
      </c>
      <c r="AU110" s="942">
        <f t="shared" si="218"/>
        <v>0</v>
      </c>
      <c r="AV110" s="942">
        <f t="shared" si="218"/>
        <v>0</v>
      </c>
      <c r="AW110" s="942">
        <f t="shared" si="218"/>
        <v>0</v>
      </c>
      <c r="AX110" s="942">
        <f t="shared" si="218"/>
        <v>0</v>
      </c>
      <c r="AY110" s="942">
        <f t="shared" si="218"/>
        <v>0</v>
      </c>
      <c r="AZ110" s="942">
        <f t="shared" si="218"/>
        <v>0</v>
      </c>
      <c r="BA110" s="942">
        <f t="shared" si="218"/>
        <v>0</v>
      </c>
      <c r="BB110" s="942">
        <f t="shared" si="218"/>
        <v>0</v>
      </c>
      <c r="BC110" s="942"/>
      <c r="BD110" s="942"/>
      <c r="BE110" s="942"/>
      <c r="BF110" s="942"/>
      <c r="BG110" s="942"/>
      <c r="BH110" s="942"/>
      <c r="BI110" s="942"/>
      <c r="BJ110" s="942"/>
      <c r="BK110" s="942"/>
      <c r="BL110" s="942"/>
      <c r="BM110" s="942"/>
      <c r="BN110" s="942"/>
      <c r="BO110" s="942"/>
      <c r="BP110" s="942"/>
      <c r="BQ110" s="942"/>
      <c r="BR110" s="942"/>
      <c r="BS110" s="942"/>
      <c r="BT110" s="942"/>
      <c r="BU110" s="942"/>
      <c r="BV110" s="942"/>
    </row>
    <row r="111" spans="1:74" x14ac:dyDescent="0.15">
      <c r="A111" s="18"/>
      <c r="B111" s="366"/>
      <c r="C111" s="2414" t="s">
        <v>1711</v>
      </c>
      <c r="D111" s="2415"/>
      <c r="E111" s="2416"/>
      <c r="F111" s="112"/>
      <c r="G111" s="113">
        <v>0.4</v>
      </c>
      <c r="H111" s="114"/>
      <c r="I111" s="115"/>
      <c r="J111" s="115"/>
      <c r="K111" s="115"/>
      <c r="L111" s="115"/>
      <c r="M111" s="115"/>
      <c r="N111" s="115"/>
      <c r="O111" s="115"/>
      <c r="P111" s="115"/>
      <c r="Q111" s="115"/>
      <c r="R111" s="115"/>
      <c r="S111" s="116"/>
      <c r="T111" s="367"/>
      <c r="U111" s="18"/>
      <c r="V111" s="942"/>
      <c r="W111" s="942"/>
      <c r="X111" s="942" t="str">
        <f t="shared" si="216"/>
        <v>Gerente</v>
      </c>
      <c r="Y111" s="942">
        <f>+(F111*G111)+F111</f>
        <v>0</v>
      </c>
      <c r="Z111" s="942">
        <f t="shared" ref="Z111:AK115" si="219">+$Y111*H111</f>
        <v>0</v>
      </c>
      <c r="AA111" s="942">
        <f t="shared" si="219"/>
        <v>0</v>
      </c>
      <c r="AB111" s="942">
        <f t="shared" si="219"/>
        <v>0</v>
      </c>
      <c r="AC111" s="942">
        <f t="shared" si="219"/>
        <v>0</v>
      </c>
      <c r="AD111" s="942">
        <f t="shared" si="219"/>
        <v>0</v>
      </c>
      <c r="AE111" s="942">
        <f t="shared" si="219"/>
        <v>0</v>
      </c>
      <c r="AF111" s="942">
        <f t="shared" si="219"/>
        <v>0</v>
      </c>
      <c r="AG111" s="942">
        <f t="shared" si="219"/>
        <v>0</v>
      </c>
      <c r="AH111" s="942">
        <f t="shared" si="219"/>
        <v>0</v>
      </c>
      <c r="AI111" s="942">
        <f t="shared" si="219"/>
        <v>0</v>
      </c>
      <c r="AJ111" s="942">
        <f t="shared" si="219"/>
        <v>0</v>
      </c>
      <c r="AK111" s="942">
        <f t="shared" si="219"/>
        <v>0</v>
      </c>
      <c r="AL111" s="942"/>
      <c r="AM111" s="942"/>
      <c r="AN111" s="942"/>
      <c r="AO111" s="942"/>
      <c r="AP111" s="942">
        <f>+F111</f>
        <v>0</v>
      </c>
      <c r="AQ111" s="942">
        <f t="shared" ref="AQ111:BB115" si="220">+$AP111*H111</f>
        <v>0</v>
      </c>
      <c r="AR111" s="942">
        <f t="shared" si="220"/>
        <v>0</v>
      </c>
      <c r="AS111" s="942">
        <f t="shared" si="220"/>
        <v>0</v>
      </c>
      <c r="AT111" s="942">
        <f t="shared" si="220"/>
        <v>0</v>
      </c>
      <c r="AU111" s="942">
        <f t="shared" si="220"/>
        <v>0</v>
      </c>
      <c r="AV111" s="942">
        <f t="shared" si="220"/>
        <v>0</v>
      </c>
      <c r="AW111" s="942">
        <f t="shared" si="220"/>
        <v>0</v>
      </c>
      <c r="AX111" s="942">
        <f t="shared" si="220"/>
        <v>0</v>
      </c>
      <c r="AY111" s="942">
        <f t="shared" si="220"/>
        <v>0</v>
      </c>
      <c r="AZ111" s="942">
        <f t="shared" si="220"/>
        <v>0</v>
      </c>
      <c r="BA111" s="942">
        <f t="shared" si="220"/>
        <v>0</v>
      </c>
      <c r="BB111" s="942">
        <f t="shared" si="220"/>
        <v>0</v>
      </c>
      <c r="BC111" s="942"/>
      <c r="BD111" s="942"/>
      <c r="BE111" s="942"/>
      <c r="BF111" s="942"/>
      <c r="BG111" s="942"/>
      <c r="BH111" s="942"/>
      <c r="BI111" s="942"/>
      <c r="BJ111" s="942"/>
      <c r="BK111" s="942"/>
      <c r="BL111" s="942"/>
      <c r="BM111" s="942"/>
      <c r="BN111" s="942"/>
      <c r="BO111" s="942"/>
      <c r="BP111" s="942"/>
      <c r="BQ111" s="942"/>
      <c r="BR111" s="942"/>
      <c r="BS111" s="942"/>
      <c r="BT111" s="942"/>
      <c r="BU111" s="942"/>
      <c r="BV111" s="942"/>
    </row>
    <row r="112" spans="1:74" x14ac:dyDescent="0.15">
      <c r="A112" s="18"/>
      <c r="B112" s="366"/>
      <c r="C112" s="2414"/>
      <c r="D112" s="2415"/>
      <c r="E112" s="2416"/>
      <c r="F112" s="112"/>
      <c r="G112" s="113"/>
      <c r="H112" s="114">
        <v>0</v>
      </c>
      <c r="I112" s="115">
        <f t="shared" ref="I112:S112" si="221">+H112</f>
        <v>0</v>
      </c>
      <c r="J112" s="115">
        <f t="shared" si="221"/>
        <v>0</v>
      </c>
      <c r="K112" s="115">
        <f t="shared" si="221"/>
        <v>0</v>
      </c>
      <c r="L112" s="115">
        <f t="shared" si="221"/>
        <v>0</v>
      </c>
      <c r="M112" s="115">
        <f t="shared" si="221"/>
        <v>0</v>
      </c>
      <c r="N112" s="115">
        <f t="shared" si="221"/>
        <v>0</v>
      </c>
      <c r="O112" s="115">
        <f t="shared" si="221"/>
        <v>0</v>
      </c>
      <c r="P112" s="115">
        <f t="shared" si="221"/>
        <v>0</v>
      </c>
      <c r="Q112" s="115">
        <f t="shared" si="221"/>
        <v>0</v>
      </c>
      <c r="R112" s="115">
        <f t="shared" si="221"/>
        <v>0</v>
      </c>
      <c r="S112" s="116">
        <f t="shared" si="221"/>
        <v>0</v>
      </c>
      <c r="T112" s="367"/>
      <c r="U112" s="18"/>
      <c r="V112" s="942"/>
      <c r="W112" s="942"/>
      <c r="X112" s="942">
        <f t="shared" si="216"/>
        <v>0</v>
      </c>
      <c r="Y112" s="942">
        <f>+(F112*G112)+F112</f>
        <v>0</v>
      </c>
      <c r="Z112" s="942">
        <f t="shared" si="219"/>
        <v>0</v>
      </c>
      <c r="AA112" s="942">
        <f t="shared" si="219"/>
        <v>0</v>
      </c>
      <c r="AB112" s="942">
        <f t="shared" si="219"/>
        <v>0</v>
      </c>
      <c r="AC112" s="942">
        <f t="shared" si="219"/>
        <v>0</v>
      </c>
      <c r="AD112" s="942">
        <f t="shared" si="219"/>
        <v>0</v>
      </c>
      <c r="AE112" s="942">
        <f t="shared" si="219"/>
        <v>0</v>
      </c>
      <c r="AF112" s="942">
        <f t="shared" si="219"/>
        <v>0</v>
      </c>
      <c r="AG112" s="942">
        <f t="shared" si="219"/>
        <v>0</v>
      </c>
      <c r="AH112" s="942">
        <f t="shared" si="219"/>
        <v>0</v>
      </c>
      <c r="AI112" s="942">
        <f t="shared" si="219"/>
        <v>0</v>
      </c>
      <c r="AJ112" s="942">
        <f t="shared" si="219"/>
        <v>0</v>
      </c>
      <c r="AK112" s="942">
        <f t="shared" si="219"/>
        <v>0</v>
      </c>
      <c r="AL112" s="942"/>
      <c r="AM112" s="942"/>
      <c r="AN112" s="942"/>
      <c r="AO112" s="942"/>
      <c r="AP112" s="942">
        <f>+F112</f>
        <v>0</v>
      </c>
      <c r="AQ112" s="942">
        <f t="shared" si="220"/>
        <v>0</v>
      </c>
      <c r="AR112" s="942">
        <f t="shared" si="220"/>
        <v>0</v>
      </c>
      <c r="AS112" s="942">
        <f t="shared" si="220"/>
        <v>0</v>
      </c>
      <c r="AT112" s="942">
        <f t="shared" si="220"/>
        <v>0</v>
      </c>
      <c r="AU112" s="942">
        <f t="shared" si="220"/>
        <v>0</v>
      </c>
      <c r="AV112" s="942">
        <f t="shared" si="220"/>
        <v>0</v>
      </c>
      <c r="AW112" s="942">
        <f t="shared" si="220"/>
        <v>0</v>
      </c>
      <c r="AX112" s="942">
        <f t="shared" si="220"/>
        <v>0</v>
      </c>
      <c r="AY112" s="942">
        <f t="shared" si="220"/>
        <v>0</v>
      </c>
      <c r="AZ112" s="942">
        <f t="shared" si="220"/>
        <v>0</v>
      </c>
      <c r="BA112" s="942">
        <f t="shared" si="220"/>
        <v>0</v>
      </c>
      <c r="BB112" s="942">
        <f t="shared" si="220"/>
        <v>0</v>
      </c>
      <c r="BC112" s="942"/>
      <c r="BD112" s="942"/>
      <c r="BE112" s="942"/>
      <c r="BF112" s="942"/>
      <c r="BG112" s="942"/>
      <c r="BH112" s="942"/>
      <c r="BI112" s="942"/>
      <c r="BJ112" s="942"/>
      <c r="BK112" s="942"/>
      <c r="BL112" s="942"/>
      <c r="BM112" s="942"/>
      <c r="BN112" s="942"/>
      <c r="BO112" s="942"/>
      <c r="BP112" s="942"/>
      <c r="BQ112" s="942"/>
      <c r="BR112" s="942"/>
      <c r="BS112" s="942"/>
      <c r="BT112" s="942"/>
      <c r="BU112" s="942"/>
      <c r="BV112" s="942"/>
    </row>
    <row r="113" spans="1:74" x14ac:dyDescent="0.15">
      <c r="A113" s="18"/>
      <c r="B113" s="366"/>
      <c r="C113" s="2423"/>
      <c r="D113" s="2424"/>
      <c r="E113" s="2425"/>
      <c r="F113" s="139"/>
      <c r="G113" s="140"/>
      <c r="H113" s="120"/>
      <c r="I113" s="121">
        <f t="shared" ref="I113:S113" si="222">+H113</f>
        <v>0</v>
      </c>
      <c r="J113" s="121">
        <f t="shared" si="222"/>
        <v>0</v>
      </c>
      <c r="K113" s="121">
        <f t="shared" si="222"/>
        <v>0</v>
      </c>
      <c r="L113" s="121">
        <f t="shared" si="222"/>
        <v>0</v>
      </c>
      <c r="M113" s="121">
        <f t="shared" si="222"/>
        <v>0</v>
      </c>
      <c r="N113" s="121">
        <f t="shared" si="222"/>
        <v>0</v>
      </c>
      <c r="O113" s="121">
        <f t="shared" si="222"/>
        <v>0</v>
      </c>
      <c r="P113" s="121">
        <f t="shared" si="222"/>
        <v>0</v>
      </c>
      <c r="Q113" s="121">
        <f t="shared" si="222"/>
        <v>0</v>
      </c>
      <c r="R113" s="121">
        <f t="shared" si="222"/>
        <v>0</v>
      </c>
      <c r="S113" s="122">
        <f t="shared" si="222"/>
        <v>0</v>
      </c>
      <c r="T113" s="367"/>
      <c r="U113" s="18"/>
      <c r="V113" s="942"/>
      <c r="W113" s="942"/>
      <c r="X113" s="942">
        <f t="shared" si="216"/>
        <v>0</v>
      </c>
      <c r="Y113" s="942">
        <f>+(F113*G113)+F113</f>
        <v>0</v>
      </c>
      <c r="Z113" s="942">
        <f t="shared" si="219"/>
        <v>0</v>
      </c>
      <c r="AA113" s="942">
        <f t="shared" si="219"/>
        <v>0</v>
      </c>
      <c r="AB113" s="942">
        <f t="shared" si="219"/>
        <v>0</v>
      </c>
      <c r="AC113" s="942">
        <f t="shared" si="219"/>
        <v>0</v>
      </c>
      <c r="AD113" s="942">
        <f t="shared" si="219"/>
        <v>0</v>
      </c>
      <c r="AE113" s="942">
        <f t="shared" si="219"/>
        <v>0</v>
      </c>
      <c r="AF113" s="942">
        <f t="shared" si="219"/>
        <v>0</v>
      </c>
      <c r="AG113" s="942">
        <f t="shared" si="219"/>
        <v>0</v>
      </c>
      <c r="AH113" s="942">
        <f t="shared" si="219"/>
        <v>0</v>
      </c>
      <c r="AI113" s="942">
        <f t="shared" si="219"/>
        <v>0</v>
      </c>
      <c r="AJ113" s="942">
        <f t="shared" si="219"/>
        <v>0</v>
      </c>
      <c r="AK113" s="942">
        <f t="shared" si="219"/>
        <v>0</v>
      </c>
      <c r="AL113" s="942"/>
      <c r="AM113" s="942"/>
      <c r="AN113" s="942"/>
      <c r="AO113" s="942"/>
      <c r="AP113" s="942">
        <f>+F113</f>
        <v>0</v>
      </c>
      <c r="AQ113" s="942">
        <f t="shared" si="220"/>
        <v>0</v>
      </c>
      <c r="AR113" s="942">
        <f t="shared" si="220"/>
        <v>0</v>
      </c>
      <c r="AS113" s="942">
        <f t="shared" si="220"/>
        <v>0</v>
      </c>
      <c r="AT113" s="942">
        <f t="shared" si="220"/>
        <v>0</v>
      </c>
      <c r="AU113" s="942">
        <f t="shared" si="220"/>
        <v>0</v>
      </c>
      <c r="AV113" s="942">
        <f t="shared" si="220"/>
        <v>0</v>
      </c>
      <c r="AW113" s="942">
        <f t="shared" si="220"/>
        <v>0</v>
      </c>
      <c r="AX113" s="942">
        <f t="shared" si="220"/>
        <v>0</v>
      </c>
      <c r="AY113" s="942">
        <f t="shared" si="220"/>
        <v>0</v>
      </c>
      <c r="AZ113" s="942">
        <f t="shared" si="220"/>
        <v>0</v>
      </c>
      <c r="BA113" s="942">
        <f t="shared" si="220"/>
        <v>0</v>
      </c>
      <c r="BB113" s="942">
        <f t="shared" si="220"/>
        <v>0</v>
      </c>
      <c r="BC113" s="942"/>
      <c r="BD113" s="942"/>
      <c r="BE113" s="942"/>
      <c r="BF113" s="942"/>
      <c r="BG113" s="942"/>
      <c r="BH113" s="942"/>
      <c r="BI113" s="942"/>
      <c r="BJ113" s="942"/>
      <c r="BK113" s="942"/>
      <c r="BL113" s="942"/>
      <c r="BM113" s="942"/>
      <c r="BN113" s="942"/>
      <c r="BO113" s="942"/>
      <c r="BP113" s="942"/>
      <c r="BQ113" s="942"/>
      <c r="BR113" s="942"/>
      <c r="BS113" s="942"/>
      <c r="BT113" s="942"/>
      <c r="BU113" s="942"/>
      <c r="BV113" s="942"/>
    </row>
    <row r="114" spans="1:74" ht="12.75" hidden="1" customHeight="1" x14ac:dyDescent="0.15">
      <c r="A114" s="18"/>
      <c r="B114" s="366"/>
      <c r="C114" s="2417"/>
      <c r="D114" s="2418"/>
      <c r="E114" s="2419"/>
      <c r="F114" s="331"/>
      <c r="G114" s="332"/>
      <c r="H114" s="210">
        <v>0</v>
      </c>
      <c r="I114" s="211">
        <f t="shared" ref="I114:S114" si="223">+H114</f>
        <v>0</v>
      </c>
      <c r="J114" s="211">
        <f t="shared" si="223"/>
        <v>0</v>
      </c>
      <c r="K114" s="211">
        <f t="shared" si="223"/>
        <v>0</v>
      </c>
      <c r="L114" s="211">
        <f t="shared" si="223"/>
        <v>0</v>
      </c>
      <c r="M114" s="211">
        <f t="shared" si="223"/>
        <v>0</v>
      </c>
      <c r="N114" s="211">
        <f t="shared" si="223"/>
        <v>0</v>
      </c>
      <c r="O114" s="211">
        <f t="shared" si="223"/>
        <v>0</v>
      </c>
      <c r="P114" s="211">
        <f t="shared" si="223"/>
        <v>0</v>
      </c>
      <c r="Q114" s="211">
        <f t="shared" si="223"/>
        <v>0</v>
      </c>
      <c r="R114" s="211">
        <f t="shared" si="223"/>
        <v>0</v>
      </c>
      <c r="S114" s="212">
        <f t="shared" si="223"/>
        <v>0</v>
      </c>
      <c r="T114" s="367"/>
      <c r="U114" s="18"/>
      <c r="V114" s="942"/>
      <c r="W114" s="942"/>
      <c r="X114" s="942">
        <f t="shared" si="216"/>
        <v>0</v>
      </c>
      <c r="Y114" s="942">
        <f>+(F114*G114)+F114</f>
        <v>0</v>
      </c>
      <c r="Z114" s="942">
        <f t="shared" si="219"/>
        <v>0</v>
      </c>
      <c r="AA114" s="942">
        <f t="shared" si="219"/>
        <v>0</v>
      </c>
      <c r="AB114" s="942">
        <f t="shared" si="219"/>
        <v>0</v>
      </c>
      <c r="AC114" s="942">
        <f t="shared" si="219"/>
        <v>0</v>
      </c>
      <c r="AD114" s="942">
        <f t="shared" si="219"/>
        <v>0</v>
      </c>
      <c r="AE114" s="942">
        <f t="shared" si="219"/>
        <v>0</v>
      </c>
      <c r="AF114" s="942">
        <f t="shared" si="219"/>
        <v>0</v>
      </c>
      <c r="AG114" s="942">
        <f t="shared" si="219"/>
        <v>0</v>
      </c>
      <c r="AH114" s="942">
        <f t="shared" si="219"/>
        <v>0</v>
      </c>
      <c r="AI114" s="942">
        <f t="shared" si="219"/>
        <v>0</v>
      </c>
      <c r="AJ114" s="942">
        <f t="shared" si="219"/>
        <v>0</v>
      </c>
      <c r="AK114" s="942">
        <f t="shared" si="219"/>
        <v>0</v>
      </c>
      <c r="AL114" s="942"/>
      <c r="AM114" s="942"/>
      <c r="AN114" s="942"/>
      <c r="AO114" s="942"/>
      <c r="AP114" s="942">
        <f>+F114</f>
        <v>0</v>
      </c>
      <c r="AQ114" s="942">
        <f t="shared" si="220"/>
        <v>0</v>
      </c>
      <c r="AR114" s="942">
        <f t="shared" si="220"/>
        <v>0</v>
      </c>
      <c r="AS114" s="942">
        <f t="shared" si="220"/>
        <v>0</v>
      </c>
      <c r="AT114" s="942">
        <f t="shared" si="220"/>
        <v>0</v>
      </c>
      <c r="AU114" s="942">
        <f t="shared" si="220"/>
        <v>0</v>
      </c>
      <c r="AV114" s="942">
        <f t="shared" si="220"/>
        <v>0</v>
      </c>
      <c r="AW114" s="942">
        <f t="shared" si="220"/>
        <v>0</v>
      </c>
      <c r="AX114" s="942">
        <f t="shared" si="220"/>
        <v>0</v>
      </c>
      <c r="AY114" s="942">
        <f t="shared" si="220"/>
        <v>0</v>
      </c>
      <c r="AZ114" s="942">
        <f t="shared" si="220"/>
        <v>0</v>
      </c>
      <c r="BA114" s="942">
        <f t="shared" si="220"/>
        <v>0</v>
      </c>
      <c r="BB114" s="942">
        <f t="shared" si="220"/>
        <v>0</v>
      </c>
      <c r="BC114" s="942"/>
      <c r="BD114" s="942"/>
      <c r="BE114" s="942"/>
      <c r="BF114" s="942"/>
      <c r="BG114" s="942"/>
      <c r="BH114" s="942"/>
      <c r="BI114" s="942"/>
      <c r="BJ114" s="942"/>
      <c r="BK114" s="942"/>
      <c r="BL114" s="942"/>
      <c r="BM114" s="942"/>
      <c r="BN114" s="942"/>
      <c r="BO114" s="942"/>
      <c r="BP114" s="942"/>
      <c r="BQ114" s="942"/>
      <c r="BR114" s="942"/>
      <c r="BS114" s="942"/>
      <c r="BT114" s="942"/>
      <c r="BU114" s="942"/>
      <c r="BV114" s="942"/>
    </row>
    <row r="115" spans="1:74" ht="12.75" hidden="1" customHeight="1" x14ac:dyDescent="0.15">
      <c r="A115" s="18"/>
      <c r="B115" s="366"/>
      <c r="C115" s="2423"/>
      <c r="D115" s="2424"/>
      <c r="E115" s="2425"/>
      <c r="F115" s="139"/>
      <c r="G115" s="140"/>
      <c r="H115" s="120">
        <v>0</v>
      </c>
      <c r="I115" s="121">
        <f t="shared" ref="I115:S115" si="224">+H115</f>
        <v>0</v>
      </c>
      <c r="J115" s="121">
        <f t="shared" si="224"/>
        <v>0</v>
      </c>
      <c r="K115" s="121">
        <f t="shared" si="224"/>
        <v>0</v>
      </c>
      <c r="L115" s="121">
        <f t="shared" si="224"/>
        <v>0</v>
      </c>
      <c r="M115" s="121">
        <f t="shared" si="224"/>
        <v>0</v>
      </c>
      <c r="N115" s="121">
        <f t="shared" si="224"/>
        <v>0</v>
      </c>
      <c r="O115" s="121">
        <f t="shared" si="224"/>
        <v>0</v>
      </c>
      <c r="P115" s="121">
        <f t="shared" si="224"/>
        <v>0</v>
      </c>
      <c r="Q115" s="121">
        <f t="shared" si="224"/>
        <v>0</v>
      </c>
      <c r="R115" s="121">
        <f t="shared" si="224"/>
        <v>0</v>
      </c>
      <c r="S115" s="122">
        <f t="shared" si="224"/>
        <v>0</v>
      </c>
      <c r="T115" s="367"/>
      <c r="U115" s="18"/>
      <c r="V115" s="942"/>
      <c r="W115" s="942"/>
      <c r="X115" s="942">
        <f t="shared" si="216"/>
        <v>0</v>
      </c>
      <c r="Y115" s="942">
        <f>+(F115*G115)+F115</f>
        <v>0</v>
      </c>
      <c r="Z115" s="942">
        <f t="shared" si="219"/>
        <v>0</v>
      </c>
      <c r="AA115" s="942">
        <f t="shared" si="219"/>
        <v>0</v>
      </c>
      <c r="AB115" s="942">
        <f t="shared" si="219"/>
        <v>0</v>
      </c>
      <c r="AC115" s="942">
        <f t="shared" si="219"/>
        <v>0</v>
      </c>
      <c r="AD115" s="942">
        <f t="shared" si="219"/>
        <v>0</v>
      </c>
      <c r="AE115" s="942">
        <f t="shared" si="219"/>
        <v>0</v>
      </c>
      <c r="AF115" s="942">
        <f t="shared" si="219"/>
        <v>0</v>
      </c>
      <c r="AG115" s="942">
        <f t="shared" si="219"/>
        <v>0</v>
      </c>
      <c r="AH115" s="942">
        <f t="shared" si="219"/>
        <v>0</v>
      </c>
      <c r="AI115" s="942">
        <f t="shared" si="219"/>
        <v>0</v>
      </c>
      <c r="AJ115" s="942">
        <f t="shared" si="219"/>
        <v>0</v>
      </c>
      <c r="AK115" s="942">
        <f t="shared" si="219"/>
        <v>0</v>
      </c>
      <c r="AL115" s="942"/>
      <c r="AM115" s="942"/>
      <c r="AN115" s="942"/>
      <c r="AO115" s="942"/>
      <c r="AP115" s="942">
        <f>+F115</f>
        <v>0</v>
      </c>
      <c r="AQ115" s="942">
        <f t="shared" si="220"/>
        <v>0</v>
      </c>
      <c r="AR115" s="942">
        <f t="shared" si="220"/>
        <v>0</v>
      </c>
      <c r="AS115" s="942">
        <f t="shared" si="220"/>
        <v>0</v>
      </c>
      <c r="AT115" s="942">
        <f t="shared" si="220"/>
        <v>0</v>
      </c>
      <c r="AU115" s="942">
        <f t="shared" si="220"/>
        <v>0</v>
      </c>
      <c r="AV115" s="942">
        <f t="shared" si="220"/>
        <v>0</v>
      </c>
      <c r="AW115" s="942">
        <f t="shared" si="220"/>
        <v>0</v>
      </c>
      <c r="AX115" s="942">
        <f t="shared" si="220"/>
        <v>0</v>
      </c>
      <c r="AY115" s="942">
        <f t="shared" si="220"/>
        <v>0</v>
      </c>
      <c r="AZ115" s="942">
        <f t="shared" si="220"/>
        <v>0</v>
      </c>
      <c r="BA115" s="942">
        <f t="shared" si="220"/>
        <v>0</v>
      </c>
      <c r="BB115" s="942">
        <f t="shared" si="220"/>
        <v>0</v>
      </c>
      <c r="BC115" s="942"/>
      <c r="BD115" s="942"/>
      <c r="BE115" s="942"/>
      <c r="BF115" s="942"/>
      <c r="BG115" s="942"/>
      <c r="BH115" s="942"/>
      <c r="BI115" s="942"/>
      <c r="BJ115" s="942"/>
      <c r="BK115" s="942"/>
      <c r="BL115" s="942"/>
      <c r="BM115" s="942"/>
      <c r="BN115" s="942"/>
      <c r="BO115" s="942"/>
      <c r="BP115" s="942"/>
      <c r="BQ115" s="942"/>
      <c r="BR115" s="942"/>
      <c r="BS115" s="942"/>
      <c r="BT115" s="942"/>
      <c r="BU115" s="942"/>
      <c r="BV115" s="942"/>
    </row>
    <row r="116" spans="1:74" ht="14" x14ac:dyDescent="0.15">
      <c r="A116" s="18"/>
      <c r="B116" s="366"/>
      <c r="C116" s="2420" t="s">
        <v>1810</v>
      </c>
      <c r="D116" s="2421"/>
      <c r="E116" s="2422"/>
      <c r="F116" s="155" t="s">
        <v>1805</v>
      </c>
      <c r="G116" s="154" t="s">
        <v>1806</v>
      </c>
      <c r="H116" s="325">
        <f>SUM(H117:H132)</f>
        <v>0</v>
      </c>
      <c r="I116" s="326">
        <f t="shared" ref="I116:S116" si="225">SUM(I117:I132)</f>
        <v>0</v>
      </c>
      <c r="J116" s="326">
        <f t="shared" si="225"/>
        <v>0</v>
      </c>
      <c r="K116" s="326">
        <f t="shared" si="225"/>
        <v>0</v>
      </c>
      <c r="L116" s="326">
        <f t="shared" si="225"/>
        <v>0</v>
      </c>
      <c r="M116" s="326">
        <f t="shared" si="225"/>
        <v>0</v>
      </c>
      <c r="N116" s="326">
        <f t="shared" si="225"/>
        <v>0</v>
      </c>
      <c r="O116" s="326">
        <f t="shared" si="225"/>
        <v>0</v>
      </c>
      <c r="P116" s="326">
        <f t="shared" si="225"/>
        <v>0</v>
      </c>
      <c r="Q116" s="326">
        <f t="shared" si="225"/>
        <v>0</v>
      </c>
      <c r="R116" s="326">
        <f t="shared" si="225"/>
        <v>0</v>
      </c>
      <c r="S116" s="327">
        <f t="shared" si="225"/>
        <v>0</v>
      </c>
      <c r="T116" s="367"/>
      <c r="U116" s="18"/>
      <c r="V116" s="942"/>
      <c r="W116" s="942"/>
      <c r="X116" s="942" t="str">
        <f>+C116</f>
        <v>Personal Fijo</v>
      </c>
      <c r="Y116" s="942">
        <f>SUM(Z116:AK116)</f>
        <v>0</v>
      </c>
      <c r="Z116" s="942">
        <f t="shared" ref="Z116:AK116" si="226">SUM(Z117:Z132)</f>
        <v>0</v>
      </c>
      <c r="AA116" s="942">
        <f t="shared" si="226"/>
        <v>0</v>
      </c>
      <c r="AB116" s="942">
        <f t="shared" si="226"/>
        <v>0</v>
      </c>
      <c r="AC116" s="942">
        <f t="shared" si="226"/>
        <v>0</v>
      </c>
      <c r="AD116" s="942">
        <f t="shared" si="226"/>
        <v>0</v>
      </c>
      <c r="AE116" s="942">
        <f t="shared" si="226"/>
        <v>0</v>
      </c>
      <c r="AF116" s="942">
        <f t="shared" si="226"/>
        <v>0</v>
      </c>
      <c r="AG116" s="942">
        <f t="shared" si="226"/>
        <v>0</v>
      </c>
      <c r="AH116" s="942">
        <f t="shared" si="226"/>
        <v>0</v>
      </c>
      <c r="AI116" s="942">
        <f t="shared" si="226"/>
        <v>0</v>
      </c>
      <c r="AJ116" s="942">
        <f t="shared" si="226"/>
        <v>0</v>
      </c>
      <c r="AK116" s="942">
        <f t="shared" si="226"/>
        <v>0</v>
      </c>
      <c r="AL116" s="942"/>
      <c r="AM116" s="942"/>
      <c r="AN116" s="942"/>
      <c r="AO116" s="942"/>
      <c r="AP116" s="942">
        <f>SUM(AQ116:BB116)</f>
        <v>0</v>
      </c>
      <c r="AQ116" s="942">
        <f t="shared" ref="AQ116:BB116" si="227">SUM(AQ117:AQ132)</f>
        <v>0</v>
      </c>
      <c r="AR116" s="942">
        <f t="shared" si="227"/>
        <v>0</v>
      </c>
      <c r="AS116" s="942">
        <f t="shared" si="227"/>
        <v>0</v>
      </c>
      <c r="AT116" s="942">
        <f t="shared" si="227"/>
        <v>0</v>
      </c>
      <c r="AU116" s="942">
        <f t="shared" si="227"/>
        <v>0</v>
      </c>
      <c r="AV116" s="942">
        <f t="shared" si="227"/>
        <v>0</v>
      </c>
      <c r="AW116" s="942">
        <f t="shared" si="227"/>
        <v>0</v>
      </c>
      <c r="AX116" s="942">
        <f t="shared" si="227"/>
        <v>0</v>
      </c>
      <c r="AY116" s="942">
        <f t="shared" si="227"/>
        <v>0</v>
      </c>
      <c r="AZ116" s="942">
        <f t="shared" si="227"/>
        <v>0</v>
      </c>
      <c r="BA116" s="942">
        <f t="shared" si="227"/>
        <v>0</v>
      </c>
      <c r="BB116" s="942">
        <f t="shared" si="227"/>
        <v>0</v>
      </c>
      <c r="BC116" s="942"/>
      <c r="BD116" s="942"/>
      <c r="BE116" s="942"/>
      <c r="BF116" s="942"/>
      <c r="BG116" s="942"/>
      <c r="BH116" s="942"/>
      <c r="BI116" s="942"/>
      <c r="BJ116" s="942"/>
      <c r="BK116" s="942"/>
      <c r="BL116" s="942"/>
      <c r="BM116" s="942"/>
      <c r="BN116" s="942"/>
      <c r="BO116" s="942"/>
      <c r="BP116" s="942"/>
      <c r="BQ116" s="942"/>
      <c r="BR116" s="942"/>
      <c r="BS116" s="942"/>
      <c r="BT116" s="942"/>
      <c r="BU116" s="942"/>
      <c r="BV116" s="942"/>
    </row>
    <row r="117" spans="1:74" x14ac:dyDescent="0.15">
      <c r="A117" s="18"/>
      <c r="B117" s="366"/>
      <c r="C117" s="2414" t="s">
        <v>811</v>
      </c>
      <c r="D117" s="2415"/>
      <c r="E117" s="2416"/>
      <c r="F117" s="112"/>
      <c r="G117" s="323">
        <v>0.4</v>
      </c>
      <c r="H117" s="119"/>
      <c r="I117" s="119"/>
      <c r="J117" s="119"/>
      <c r="K117" s="119"/>
      <c r="L117" s="119"/>
      <c r="M117" s="119"/>
      <c r="N117" s="119"/>
      <c r="O117" s="119"/>
      <c r="P117" s="119"/>
      <c r="Q117" s="119"/>
      <c r="R117" s="119"/>
      <c r="S117" s="119"/>
      <c r="T117" s="367"/>
      <c r="U117" s="18"/>
      <c r="V117" s="942"/>
      <c r="W117" s="942"/>
      <c r="X117" s="942" t="str">
        <f t="shared" ref="X117:X132" si="228">+C117</f>
        <v>Admon y gestion</v>
      </c>
      <c r="Y117" s="942">
        <f>+(F117*G117)+F117</f>
        <v>0</v>
      </c>
      <c r="Z117" s="942">
        <f t="shared" ref="Z117:Z132" si="229">+$Y117*H117</f>
        <v>0</v>
      </c>
      <c r="AA117" s="942">
        <f t="shared" ref="AA117:AA132" si="230">+$Y117*I117</f>
        <v>0</v>
      </c>
      <c r="AB117" s="942">
        <f t="shared" ref="AB117:AB132" si="231">+$Y117*J117</f>
        <v>0</v>
      </c>
      <c r="AC117" s="942">
        <f t="shared" ref="AC117:AC132" si="232">+$Y117*K117</f>
        <v>0</v>
      </c>
      <c r="AD117" s="942">
        <f t="shared" ref="AD117:AD132" si="233">+$Y117*L117</f>
        <v>0</v>
      </c>
      <c r="AE117" s="942">
        <f t="shared" ref="AE117:AE132" si="234">+$Y117*M117</f>
        <v>0</v>
      </c>
      <c r="AF117" s="942">
        <f t="shared" ref="AF117:AF132" si="235">+$Y117*N117</f>
        <v>0</v>
      </c>
      <c r="AG117" s="942">
        <f t="shared" ref="AG117:AG132" si="236">+$Y117*O117</f>
        <v>0</v>
      </c>
      <c r="AH117" s="942">
        <f t="shared" ref="AH117:AH132" si="237">+$Y117*P117</f>
        <v>0</v>
      </c>
      <c r="AI117" s="942">
        <f t="shared" ref="AI117:AI132" si="238">+$Y117*Q117</f>
        <v>0</v>
      </c>
      <c r="AJ117" s="942">
        <f t="shared" ref="AJ117:AJ132" si="239">+$Y117*R117</f>
        <v>0</v>
      </c>
      <c r="AK117" s="942">
        <f t="shared" ref="AK117:AK132" si="240">+$Y117*S117</f>
        <v>0</v>
      </c>
      <c r="AL117" s="942"/>
      <c r="AM117" s="942"/>
      <c r="AN117" s="942"/>
      <c r="AO117" s="942"/>
      <c r="AP117" s="942">
        <f t="shared" ref="AP117:AP132" si="241">+F117</f>
        <v>0</v>
      </c>
      <c r="AQ117" s="942">
        <f t="shared" ref="AQ117:AQ132" si="242">+$AP117*H117</f>
        <v>0</v>
      </c>
      <c r="AR117" s="942">
        <f t="shared" ref="AR117:AR132" si="243">+$AP117*I117</f>
        <v>0</v>
      </c>
      <c r="AS117" s="942">
        <f t="shared" ref="AS117:AS132" si="244">+$AP117*J117</f>
        <v>0</v>
      </c>
      <c r="AT117" s="942">
        <f t="shared" ref="AT117:AT132" si="245">+$AP117*K117</f>
        <v>0</v>
      </c>
      <c r="AU117" s="942">
        <f t="shared" ref="AU117:AU132" si="246">+$AP117*L117</f>
        <v>0</v>
      </c>
      <c r="AV117" s="942">
        <f t="shared" ref="AV117:AV132" si="247">+$AP117*M117</f>
        <v>0</v>
      </c>
      <c r="AW117" s="942">
        <f t="shared" ref="AW117:AW132" si="248">+$AP117*N117</f>
        <v>0</v>
      </c>
      <c r="AX117" s="942">
        <f t="shared" ref="AX117:AX132" si="249">+$AP117*O117</f>
        <v>0</v>
      </c>
      <c r="AY117" s="942">
        <f t="shared" ref="AY117:AY132" si="250">+$AP117*P117</f>
        <v>0</v>
      </c>
      <c r="AZ117" s="942">
        <f t="shared" ref="AZ117:AZ132" si="251">+$AP117*Q117</f>
        <v>0</v>
      </c>
      <c r="BA117" s="942">
        <f t="shared" ref="BA117:BA132" si="252">+$AP117*R117</f>
        <v>0</v>
      </c>
      <c r="BB117" s="942">
        <f t="shared" ref="BB117:BB132" si="253">+$AP117*S117</f>
        <v>0</v>
      </c>
      <c r="BC117" s="942"/>
      <c r="BD117" s="942"/>
      <c r="BE117" s="942"/>
      <c r="BF117" s="942"/>
      <c r="BG117" s="942"/>
      <c r="BH117" s="942"/>
      <c r="BI117" s="942"/>
      <c r="BJ117" s="942"/>
      <c r="BK117" s="942"/>
      <c r="BL117" s="942"/>
      <c r="BM117" s="942"/>
      <c r="BN117" s="942"/>
      <c r="BO117" s="942"/>
      <c r="BP117" s="942"/>
      <c r="BQ117" s="942"/>
      <c r="BR117" s="942"/>
      <c r="BS117" s="942"/>
      <c r="BT117" s="942"/>
      <c r="BU117" s="942"/>
      <c r="BV117" s="942"/>
    </row>
    <row r="118" spans="1:74" x14ac:dyDescent="0.15">
      <c r="A118" s="18"/>
      <c r="B118" s="366"/>
      <c r="C118" s="2414"/>
      <c r="D118" s="2415"/>
      <c r="E118" s="2416"/>
      <c r="F118" s="112"/>
      <c r="G118" s="323"/>
      <c r="H118" s="114"/>
      <c r="I118" s="115">
        <f t="shared" ref="I118:S118" si="254">+H118</f>
        <v>0</v>
      </c>
      <c r="J118" s="115">
        <f t="shared" si="254"/>
        <v>0</v>
      </c>
      <c r="K118" s="115">
        <f t="shared" si="254"/>
        <v>0</v>
      </c>
      <c r="L118" s="115">
        <f t="shared" si="254"/>
        <v>0</v>
      </c>
      <c r="M118" s="115">
        <f t="shared" si="254"/>
        <v>0</v>
      </c>
      <c r="N118" s="115">
        <f t="shared" si="254"/>
        <v>0</v>
      </c>
      <c r="O118" s="115">
        <f t="shared" si="254"/>
        <v>0</v>
      </c>
      <c r="P118" s="115">
        <f t="shared" si="254"/>
        <v>0</v>
      </c>
      <c r="Q118" s="115">
        <f t="shared" si="254"/>
        <v>0</v>
      </c>
      <c r="R118" s="115">
        <f t="shared" si="254"/>
        <v>0</v>
      </c>
      <c r="S118" s="116">
        <f t="shared" si="254"/>
        <v>0</v>
      </c>
      <c r="T118" s="367"/>
      <c r="U118" s="18"/>
      <c r="V118" s="942"/>
      <c r="W118" s="942"/>
      <c r="X118" s="942">
        <f t="shared" si="228"/>
        <v>0</v>
      </c>
      <c r="Y118" s="942">
        <f t="shared" ref="Y118:Y132" si="255">+(F118*G118)+F118</f>
        <v>0</v>
      </c>
      <c r="Z118" s="942">
        <f t="shared" si="229"/>
        <v>0</v>
      </c>
      <c r="AA118" s="942">
        <f t="shared" si="230"/>
        <v>0</v>
      </c>
      <c r="AB118" s="942">
        <f t="shared" si="231"/>
        <v>0</v>
      </c>
      <c r="AC118" s="942">
        <f t="shared" si="232"/>
        <v>0</v>
      </c>
      <c r="AD118" s="942">
        <f t="shared" si="233"/>
        <v>0</v>
      </c>
      <c r="AE118" s="942">
        <f t="shared" si="234"/>
        <v>0</v>
      </c>
      <c r="AF118" s="942">
        <f t="shared" si="235"/>
        <v>0</v>
      </c>
      <c r="AG118" s="942">
        <f t="shared" si="236"/>
        <v>0</v>
      </c>
      <c r="AH118" s="942">
        <f t="shared" si="237"/>
        <v>0</v>
      </c>
      <c r="AI118" s="942">
        <f t="shared" si="238"/>
        <v>0</v>
      </c>
      <c r="AJ118" s="942">
        <f t="shared" si="239"/>
        <v>0</v>
      </c>
      <c r="AK118" s="942">
        <f t="shared" si="240"/>
        <v>0</v>
      </c>
      <c r="AL118" s="942"/>
      <c r="AM118" s="942"/>
      <c r="AN118" s="942"/>
      <c r="AO118" s="942"/>
      <c r="AP118" s="942">
        <f t="shared" si="241"/>
        <v>0</v>
      </c>
      <c r="AQ118" s="942">
        <f t="shared" si="242"/>
        <v>0</v>
      </c>
      <c r="AR118" s="942">
        <f t="shared" si="243"/>
        <v>0</v>
      </c>
      <c r="AS118" s="942">
        <f t="shared" si="244"/>
        <v>0</v>
      </c>
      <c r="AT118" s="942">
        <f t="shared" si="245"/>
        <v>0</v>
      </c>
      <c r="AU118" s="942">
        <f t="shared" si="246"/>
        <v>0</v>
      </c>
      <c r="AV118" s="942">
        <f t="shared" si="247"/>
        <v>0</v>
      </c>
      <c r="AW118" s="942">
        <f t="shared" si="248"/>
        <v>0</v>
      </c>
      <c r="AX118" s="942">
        <f t="shared" si="249"/>
        <v>0</v>
      </c>
      <c r="AY118" s="942">
        <f t="shared" si="250"/>
        <v>0</v>
      </c>
      <c r="AZ118" s="942">
        <f t="shared" si="251"/>
        <v>0</v>
      </c>
      <c r="BA118" s="942">
        <f t="shared" si="252"/>
        <v>0</v>
      </c>
      <c r="BB118" s="942">
        <f t="shared" si="253"/>
        <v>0</v>
      </c>
      <c r="BC118" s="942"/>
      <c r="BD118" s="942"/>
      <c r="BE118" s="942"/>
      <c r="BF118" s="942"/>
      <c r="BG118" s="942"/>
      <c r="BH118" s="942"/>
      <c r="BI118" s="942"/>
      <c r="BJ118" s="942"/>
      <c r="BK118" s="942"/>
      <c r="BL118" s="942"/>
      <c r="BM118" s="942"/>
      <c r="BN118" s="942"/>
      <c r="BO118" s="942"/>
      <c r="BP118" s="942"/>
      <c r="BQ118" s="942"/>
      <c r="BR118" s="942"/>
      <c r="BS118" s="942"/>
      <c r="BT118" s="942"/>
      <c r="BU118" s="942"/>
      <c r="BV118" s="942"/>
    </row>
    <row r="119" spans="1:74" x14ac:dyDescent="0.15">
      <c r="A119" s="18"/>
      <c r="B119" s="366"/>
      <c r="C119" s="2414"/>
      <c r="D119" s="2415"/>
      <c r="E119" s="2416"/>
      <c r="F119" s="112"/>
      <c r="G119" s="323"/>
      <c r="H119" s="114">
        <v>0</v>
      </c>
      <c r="I119" s="115">
        <f t="shared" ref="I119:S119" si="256">+H119</f>
        <v>0</v>
      </c>
      <c r="J119" s="115">
        <f t="shared" si="256"/>
        <v>0</v>
      </c>
      <c r="K119" s="115">
        <f t="shared" si="256"/>
        <v>0</v>
      </c>
      <c r="L119" s="115">
        <f t="shared" si="256"/>
        <v>0</v>
      </c>
      <c r="M119" s="115">
        <f t="shared" si="256"/>
        <v>0</v>
      </c>
      <c r="N119" s="115">
        <f t="shared" si="256"/>
        <v>0</v>
      </c>
      <c r="O119" s="115">
        <f t="shared" si="256"/>
        <v>0</v>
      </c>
      <c r="P119" s="115">
        <f t="shared" si="256"/>
        <v>0</v>
      </c>
      <c r="Q119" s="115">
        <f t="shared" si="256"/>
        <v>0</v>
      </c>
      <c r="R119" s="115">
        <f t="shared" si="256"/>
        <v>0</v>
      </c>
      <c r="S119" s="116">
        <f t="shared" si="256"/>
        <v>0</v>
      </c>
      <c r="T119" s="367"/>
      <c r="U119" s="18"/>
      <c r="V119" s="942"/>
      <c r="W119" s="942"/>
      <c r="X119" s="942">
        <f t="shared" si="228"/>
        <v>0</v>
      </c>
      <c r="Y119" s="942">
        <f t="shared" si="255"/>
        <v>0</v>
      </c>
      <c r="Z119" s="942">
        <f t="shared" si="229"/>
        <v>0</v>
      </c>
      <c r="AA119" s="942">
        <f t="shared" si="230"/>
        <v>0</v>
      </c>
      <c r="AB119" s="942">
        <f t="shared" si="231"/>
        <v>0</v>
      </c>
      <c r="AC119" s="942">
        <f t="shared" si="232"/>
        <v>0</v>
      </c>
      <c r="AD119" s="942">
        <f t="shared" si="233"/>
        <v>0</v>
      </c>
      <c r="AE119" s="942">
        <f t="shared" si="234"/>
        <v>0</v>
      </c>
      <c r="AF119" s="942">
        <f t="shared" si="235"/>
        <v>0</v>
      </c>
      <c r="AG119" s="942">
        <f t="shared" si="236"/>
        <v>0</v>
      </c>
      <c r="AH119" s="942">
        <f t="shared" si="237"/>
        <v>0</v>
      </c>
      <c r="AI119" s="942">
        <f t="shared" si="238"/>
        <v>0</v>
      </c>
      <c r="AJ119" s="942">
        <f t="shared" si="239"/>
        <v>0</v>
      </c>
      <c r="AK119" s="942">
        <f t="shared" si="240"/>
        <v>0</v>
      </c>
      <c r="AL119" s="942"/>
      <c r="AM119" s="942"/>
      <c r="AN119" s="942"/>
      <c r="AO119" s="942"/>
      <c r="AP119" s="942">
        <f t="shared" si="241"/>
        <v>0</v>
      </c>
      <c r="AQ119" s="942">
        <f t="shared" si="242"/>
        <v>0</v>
      </c>
      <c r="AR119" s="942">
        <f t="shared" si="243"/>
        <v>0</v>
      </c>
      <c r="AS119" s="942">
        <f t="shared" si="244"/>
        <v>0</v>
      </c>
      <c r="AT119" s="942">
        <f t="shared" si="245"/>
        <v>0</v>
      </c>
      <c r="AU119" s="942">
        <f t="shared" si="246"/>
        <v>0</v>
      </c>
      <c r="AV119" s="942">
        <f t="shared" si="247"/>
        <v>0</v>
      </c>
      <c r="AW119" s="942">
        <f t="shared" si="248"/>
        <v>0</v>
      </c>
      <c r="AX119" s="942">
        <f t="shared" si="249"/>
        <v>0</v>
      </c>
      <c r="AY119" s="942">
        <f t="shared" si="250"/>
        <v>0</v>
      </c>
      <c r="AZ119" s="942">
        <f t="shared" si="251"/>
        <v>0</v>
      </c>
      <c r="BA119" s="942">
        <f t="shared" si="252"/>
        <v>0</v>
      </c>
      <c r="BB119" s="942">
        <f t="shared" si="253"/>
        <v>0</v>
      </c>
      <c r="BC119" s="942"/>
      <c r="BD119" s="942"/>
      <c r="BE119" s="942"/>
      <c r="BF119" s="942"/>
      <c r="BG119" s="942"/>
      <c r="BH119" s="942"/>
      <c r="BI119" s="942"/>
      <c r="BJ119" s="942"/>
      <c r="BK119" s="942"/>
      <c r="BL119" s="942"/>
      <c r="BM119" s="942"/>
      <c r="BN119" s="942"/>
      <c r="BO119" s="942"/>
      <c r="BP119" s="942"/>
      <c r="BQ119" s="942"/>
      <c r="BR119" s="942"/>
      <c r="BS119" s="942"/>
      <c r="BT119" s="942"/>
      <c r="BU119" s="942"/>
      <c r="BV119" s="942"/>
    </row>
    <row r="120" spans="1:74" x14ac:dyDescent="0.15">
      <c r="A120" s="18"/>
      <c r="B120" s="366"/>
      <c r="C120" s="2414"/>
      <c r="D120" s="2415"/>
      <c r="E120" s="2416"/>
      <c r="F120" s="112"/>
      <c r="G120" s="323"/>
      <c r="H120" s="114">
        <v>0</v>
      </c>
      <c r="I120" s="115">
        <f t="shared" ref="I120:S120" si="257">+H120</f>
        <v>0</v>
      </c>
      <c r="J120" s="115">
        <f t="shared" si="257"/>
        <v>0</v>
      </c>
      <c r="K120" s="115">
        <f t="shared" si="257"/>
        <v>0</v>
      </c>
      <c r="L120" s="115">
        <f t="shared" si="257"/>
        <v>0</v>
      </c>
      <c r="M120" s="115">
        <f t="shared" si="257"/>
        <v>0</v>
      </c>
      <c r="N120" s="115">
        <f t="shared" si="257"/>
        <v>0</v>
      </c>
      <c r="O120" s="115">
        <f t="shared" si="257"/>
        <v>0</v>
      </c>
      <c r="P120" s="115">
        <f t="shared" si="257"/>
        <v>0</v>
      </c>
      <c r="Q120" s="115">
        <f t="shared" si="257"/>
        <v>0</v>
      </c>
      <c r="R120" s="115">
        <f t="shared" si="257"/>
        <v>0</v>
      </c>
      <c r="S120" s="116">
        <f t="shared" si="257"/>
        <v>0</v>
      </c>
      <c r="T120" s="367"/>
      <c r="U120" s="18"/>
      <c r="V120" s="942"/>
      <c r="W120" s="942"/>
      <c r="X120" s="942">
        <f t="shared" si="228"/>
        <v>0</v>
      </c>
      <c r="Y120" s="942">
        <f t="shared" si="255"/>
        <v>0</v>
      </c>
      <c r="Z120" s="942">
        <f t="shared" si="229"/>
        <v>0</v>
      </c>
      <c r="AA120" s="942">
        <f t="shared" si="230"/>
        <v>0</v>
      </c>
      <c r="AB120" s="942">
        <f t="shared" si="231"/>
        <v>0</v>
      </c>
      <c r="AC120" s="942">
        <f t="shared" si="232"/>
        <v>0</v>
      </c>
      <c r="AD120" s="942">
        <f t="shared" si="233"/>
        <v>0</v>
      </c>
      <c r="AE120" s="942">
        <f t="shared" si="234"/>
        <v>0</v>
      </c>
      <c r="AF120" s="942">
        <f t="shared" si="235"/>
        <v>0</v>
      </c>
      <c r="AG120" s="942">
        <f t="shared" si="236"/>
        <v>0</v>
      </c>
      <c r="AH120" s="942">
        <f t="shared" si="237"/>
        <v>0</v>
      </c>
      <c r="AI120" s="942">
        <f t="shared" si="238"/>
        <v>0</v>
      </c>
      <c r="AJ120" s="942">
        <f t="shared" si="239"/>
        <v>0</v>
      </c>
      <c r="AK120" s="942">
        <f t="shared" si="240"/>
        <v>0</v>
      </c>
      <c r="AL120" s="942"/>
      <c r="AM120" s="942"/>
      <c r="AN120" s="942"/>
      <c r="AO120" s="942"/>
      <c r="AP120" s="942">
        <f t="shared" si="241"/>
        <v>0</v>
      </c>
      <c r="AQ120" s="942">
        <f t="shared" si="242"/>
        <v>0</v>
      </c>
      <c r="AR120" s="942">
        <f t="shared" si="243"/>
        <v>0</v>
      </c>
      <c r="AS120" s="942">
        <f t="shared" si="244"/>
        <v>0</v>
      </c>
      <c r="AT120" s="942">
        <f t="shared" si="245"/>
        <v>0</v>
      </c>
      <c r="AU120" s="942">
        <f t="shared" si="246"/>
        <v>0</v>
      </c>
      <c r="AV120" s="942">
        <f t="shared" si="247"/>
        <v>0</v>
      </c>
      <c r="AW120" s="942">
        <f t="shared" si="248"/>
        <v>0</v>
      </c>
      <c r="AX120" s="942">
        <f t="shared" si="249"/>
        <v>0</v>
      </c>
      <c r="AY120" s="942">
        <f t="shared" si="250"/>
        <v>0</v>
      </c>
      <c r="AZ120" s="942">
        <f t="shared" si="251"/>
        <v>0</v>
      </c>
      <c r="BA120" s="942">
        <f t="shared" si="252"/>
        <v>0</v>
      </c>
      <c r="BB120" s="942">
        <f t="shared" si="253"/>
        <v>0</v>
      </c>
      <c r="BC120" s="942"/>
      <c r="BD120" s="942"/>
      <c r="BE120" s="942"/>
      <c r="BF120" s="942"/>
      <c r="BG120" s="942"/>
      <c r="BH120" s="942"/>
      <c r="BI120" s="942"/>
      <c r="BJ120" s="942"/>
      <c r="BK120" s="942"/>
      <c r="BL120" s="942"/>
      <c r="BM120" s="942"/>
      <c r="BN120" s="942"/>
      <c r="BO120" s="942"/>
      <c r="BP120" s="942"/>
      <c r="BQ120" s="942"/>
      <c r="BR120" s="942"/>
      <c r="BS120" s="942"/>
      <c r="BT120" s="942"/>
      <c r="BU120" s="942"/>
      <c r="BV120" s="942"/>
    </row>
    <row r="121" spans="1:74" x14ac:dyDescent="0.15">
      <c r="A121" s="18"/>
      <c r="B121" s="366"/>
      <c r="C121" s="2423"/>
      <c r="D121" s="2424"/>
      <c r="E121" s="2425"/>
      <c r="F121" s="139"/>
      <c r="G121" s="324"/>
      <c r="H121" s="334">
        <v>0</v>
      </c>
      <c r="I121" s="335">
        <f t="shared" ref="I121:S121" si="258">+H121</f>
        <v>0</v>
      </c>
      <c r="J121" s="335">
        <f t="shared" si="258"/>
        <v>0</v>
      </c>
      <c r="K121" s="335">
        <f t="shared" si="258"/>
        <v>0</v>
      </c>
      <c r="L121" s="335">
        <f t="shared" si="258"/>
        <v>0</v>
      </c>
      <c r="M121" s="335">
        <f t="shared" si="258"/>
        <v>0</v>
      </c>
      <c r="N121" s="335">
        <f t="shared" si="258"/>
        <v>0</v>
      </c>
      <c r="O121" s="335">
        <f t="shared" si="258"/>
        <v>0</v>
      </c>
      <c r="P121" s="335">
        <f t="shared" si="258"/>
        <v>0</v>
      </c>
      <c r="Q121" s="335">
        <f t="shared" si="258"/>
        <v>0</v>
      </c>
      <c r="R121" s="335">
        <f t="shared" si="258"/>
        <v>0</v>
      </c>
      <c r="S121" s="336">
        <f t="shared" si="258"/>
        <v>0</v>
      </c>
      <c r="T121" s="367"/>
      <c r="U121" s="18"/>
      <c r="V121" s="942"/>
      <c r="W121" s="942"/>
      <c r="X121" s="942">
        <f t="shared" si="228"/>
        <v>0</v>
      </c>
      <c r="Y121" s="942">
        <f t="shared" si="255"/>
        <v>0</v>
      </c>
      <c r="Z121" s="942">
        <f t="shared" si="229"/>
        <v>0</v>
      </c>
      <c r="AA121" s="942">
        <f t="shared" si="230"/>
        <v>0</v>
      </c>
      <c r="AB121" s="942">
        <f t="shared" si="231"/>
        <v>0</v>
      </c>
      <c r="AC121" s="942">
        <f t="shared" si="232"/>
        <v>0</v>
      </c>
      <c r="AD121" s="942">
        <f t="shared" si="233"/>
        <v>0</v>
      </c>
      <c r="AE121" s="942">
        <f t="shared" si="234"/>
        <v>0</v>
      </c>
      <c r="AF121" s="942">
        <f t="shared" si="235"/>
        <v>0</v>
      </c>
      <c r="AG121" s="942">
        <f t="shared" si="236"/>
        <v>0</v>
      </c>
      <c r="AH121" s="942">
        <f t="shared" si="237"/>
        <v>0</v>
      </c>
      <c r="AI121" s="942">
        <f t="shared" si="238"/>
        <v>0</v>
      </c>
      <c r="AJ121" s="942">
        <f t="shared" si="239"/>
        <v>0</v>
      </c>
      <c r="AK121" s="942">
        <f t="shared" si="240"/>
        <v>0</v>
      </c>
      <c r="AL121" s="942"/>
      <c r="AM121" s="942"/>
      <c r="AN121" s="942"/>
      <c r="AO121" s="942"/>
      <c r="AP121" s="942">
        <f t="shared" si="241"/>
        <v>0</v>
      </c>
      <c r="AQ121" s="942">
        <f t="shared" si="242"/>
        <v>0</v>
      </c>
      <c r="AR121" s="942">
        <f t="shared" si="243"/>
        <v>0</v>
      </c>
      <c r="AS121" s="942">
        <f t="shared" si="244"/>
        <v>0</v>
      </c>
      <c r="AT121" s="942">
        <f t="shared" si="245"/>
        <v>0</v>
      </c>
      <c r="AU121" s="942">
        <f t="shared" si="246"/>
        <v>0</v>
      </c>
      <c r="AV121" s="942">
        <f t="shared" si="247"/>
        <v>0</v>
      </c>
      <c r="AW121" s="942">
        <f t="shared" si="248"/>
        <v>0</v>
      </c>
      <c r="AX121" s="942">
        <f t="shared" si="249"/>
        <v>0</v>
      </c>
      <c r="AY121" s="942">
        <f t="shared" si="250"/>
        <v>0</v>
      </c>
      <c r="AZ121" s="942">
        <f t="shared" si="251"/>
        <v>0</v>
      </c>
      <c r="BA121" s="942">
        <f t="shared" si="252"/>
        <v>0</v>
      </c>
      <c r="BB121" s="942">
        <f t="shared" si="253"/>
        <v>0</v>
      </c>
      <c r="BC121" s="942"/>
      <c r="BD121" s="942"/>
      <c r="BE121" s="942"/>
      <c r="BF121" s="942"/>
      <c r="BG121" s="942"/>
      <c r="BH121" s="942"/>
      <c r="BI121" s="942"/>
      <c r="BJ121" s="942"/>
      <c r="BK121" s="942"/>
      <c r="BL121" s="942"/>
      <c r="BM121" s="942"/>
      <c r="BN121" s="942"/>
      <c r="BO121" s="942"/>
      <c r="BP121" s="942"/>
      <c r="BQ121" s="942"/>
      <c r="BR121" s="942"/>
      <c r="BS121" s="942"/>
      <c r="BT121" s="942"/>
      <c r="BU121" s="942"/>
      <c r="BV121" s="942"/>
    </row>
    <row r="122" spans="1:74" ht="12.75" hidden="1" customHeight="1" x14ac:dyDescent="0.15">
      <c r="A122" s="18"/>
      <c r="B122" s="366"/>
      <c r="C122" s="2417"/>
      <c r="D122" s="2418"/>
      <c r="E122" s="2419"/>
      <c r="F122" s="209"/>
      <c r="G122" s="333">
        <v>0</v>
      </c>
      <c r="H122" s="210">
        <v>0</v>
      </c>
      <c r="I122" s="211">
        <f t="shared" ref="I122:S122" si="259">+H122</f>
        <v>0</v>
      </c>
      <c r="J122" s="211">
        <f t="shared" si="259"/>
        <v>0</v>
      </c>
      <c r="K122" s="211">
        <f t="shared" si="259"/>
        <v>0</v>
      </c>
      <c r="L122" s="211">
        <f t="shared" si="259"/>
        <v>0</v>
      </c>
      <c r="M122" s="211">
        <f t="shared" si="259"/>
        <v>0</v>
      </c>
      <c r="N122" s="211">
        <f t="shared" si="259"/>
        <v>0</v>
      </c>
      <c r="O122" s="211">
        <f t="shared" si="259"/>
        <v>0</v>
      </c>
      <c r="P122" s="211">
        <f t="shared" si="259"/>
        <v>0</v>
      </c>
      <c r="Q122" s="211">
        <f t="shared" si="259"/>
        <v>0</v>
      </c>
      <c r="R122" s="211">
        <f t="shared" si="259"/>
        <v>0</v>
      </c>
      <c r="S122" s="212">
        <f t="shared" si="259"/>
        <v>0</v>
      </c>
      <c r="T122" s="367"/>
      <c r="U122" s="18"/>
      <c r="V122" s="942"/>
      <c r="W122" s="942"/>
      <c r="X122" s="942">
        <f t="shared" si="228"/>
        <v>0</v>
      </c>
      <c r="Y122" s="942">
        <f t="shared" si="255"/>
        <v>0</v>
      </c>
      <c r="Z122" s="942">
        <f t="shared" si="229"/>
        <v>0</v>
      </c>
      <c r="AA122" s="942">
        <f t="shared" si="230"/>
        <v>0</v>
      </c>
      <c r="AB122" s="942">
        <f t="shared" si="231"/>
        <v>0</v>
      </c>
      <c r="AC122" s="942">
        <f t="shared" si="232"/>
        <v>0</v>
      </c>
      <c r="AD122" s="942">
        <f t="shared" si="233"/>
        <v>0</v>
      </c>
      <c r="AE122" s="942">
        <f t="shared" si="234"/>
        <v>0</v>
      </c>
      <c r="AF122" s="942">
        <f t="shared" si="235"/>
        <v>0</v>
      </c>
      <c r="AG122" s="942">
        <f t="shared" si="236"/>
        <v>0</v>
      </c>
      <c r="AH122" s="942">
        <f t="shared" si="237"/>
        <v>0</v>
      </c>
      <c r="AI122" s="942">
        <f t="shared" si="238"/>
        <v>0</v>
      </c>
      <c r="AJ122" s="942">
        <f t="shared" si="239"/>
        <v>0</v>
      </c>
      <c r="AK122" s="942">
        <f t="shared" si="240"/>
        <v>0</v>
      </c>
      <c r="AL122" s="942"/>
      <c r="AM122" s="942"/>
      <c r="AN122" s="942"/>
      <c r="AO122" s="942"/>
      <c r="AP122" s="942">
        <f t="shared" si="241"/>
        <v>0</v>
      </c>
      <c r="AQ122" s="942">
        <f t="shared" si="242"/>
        <v>0</v>
      </c>
      <c r="AR122" s="942">
        <f t="shared" si="243"/>
        <v>0</v>
      </c>
      <c r="AS122" s="942">
        <f t="shared" si="244"/>
        <v>0</v>
      </c>
      <c r="AT122" s="942">
        <f t="shared" si="245"/>
        <v>0</v>
      </c>
      <c r="AU122" s="942">
        <f t="shared" si="246"/>
        <v>0</v>
      </c>
      <c r="AV122" s="942">
        <f t="shared" si="247"/>
        <v>0</v>
      </c>
      <c r="AW122" s="942">
        <f t="shared" si="248"/>
        <v>0</v>
      </c>
      <c r="AX122" s="942">
        <f t="shared" si="249"/>
        <v>0</v>
      </c>
      <c r="AY122" s="942">
        <f t="shared" si="250"/>
        <v>0</v>
      </c>
      <c r="AZ122" s="942">
        <f t="shared" si="251"/>
        <v>0</v>
      </c>
      <c r="BA122" s="942">
        <f t="shared" si="252"/>
        <v>0</v>
      </c>
      <c r="BB122" s="942">
        <f t="shared" si="253"/>
        <v>0</v>
      </c>
      <c r="BC122" s="942"/>
      <c r="BD122" s="942"/>
      <c r="BE122" s="942"/>
      <c r="BF122" s="942"/>
      <c r="BG122" s="942"/>
      <c r="BH122" s="942"/>
      <c r="BI122" s="942"/>
      <c r="BJ122" s="942"/>
      <c r="BK122" s="942"/>
      <c r="BL122" s="942"/>
      <c r="BM122" s="942"/>
      <c r="BN122" s="942"/>
      <c r="BO122" s="942"/>
      <c r="BP122" s="942"/>
      <c r="BQ122" s="942"/>
      <c r="BR122" s="942"/>
      <c r="BS122" s="942"/>
      <c r="BT122" s="942"/>
      <c r="BU122" s="942"/>
      <c r="BV122" s="942"/>
    </row>
    <row r="123" spans="1:74" ht="12.75" hidden="1" customHeight="1" x14ac:dyDescent="0.15">
      <c r="A123" s="18"/>
      <c r="B123" s="366"/>
      <c r="C123" s="2414"/>
      <c r="D123" s="2415"/>
      <c r="E123" s="2416"/>
      <c r="F123" s="112"/>
      <c r="G123" s="323">
        <v>0</v>
      </c>
      <c r="H123" s="114">
        <v>0</v>
      </c>
      <c r="I123" s="115">
        <f t="shared" ref="I123:S123" si="260">+H123</f>
        <v>0</v>
      </c>
      <c r="J123" s="115">
        <f t="shared" si="260"/>
        <v>0</v>
      </c>
      <c r="K123" s="115">
        <f t="shared" si="260"/>
        <v>0</v>
      </c>
      <c r="L123" s="115">
        <f t="shared" si="260"/>
        <v>0</v>
      </c>
      <c r="M123" s="115">
        <f t="shared" si="260"/>
        <v>0</v>
      </c>
      <c r="N123" s="115">
        <f t="shared" si="260"/>
        <v>0</v>
      </c>
      <c r="O123" s="115">
        <f t="shared" si="260"/>
        <v>0</v>
      </c>
      <c r="P123" s="115">
        <f t="shared" si="260"/>
        <v>0</v>
      </c>
      <c r="Q123" s="115">
        <f t="shared" si="260"/>
        <v>0</v>
      </c>
      <c r="R123" s="115">
        <f t="shared" si="260"/>
        <v>0</v>
      </c>
      <c r="S123" s="116">
        <f t="shared" si="260"/>
        <v>0</v>
      </c>
      <c r="T123" s="367"/>
      <c r="U123" s="18"/>
      <c r="V123" s="942"/>
      <c r="W123" s="942"/>
      <c r="X123" s="942">
        <f t="shared" si="228"/>
        <v>0</v>
      </c>
      <c r="Y123" s="942">
        <f t="shared" si="255"/>
        <v>0</v>
      </c>
      <c r="Z123" s="942">
        <f t="shared" si="229"/>
        <v>0</v>
      </c>
      <c r="AA123" s="942">
        <f t="shared" si="230"/>
        <v>0</v>
      </c>
      <c r="AB123" s="942">
        <f t="shared" si="231"/>
        <v>0</v>
      </c>
      <c r="AC123" s="942">
        <f t="shared" si="232"/>
        <v>0</v>
      </c>
      <c r="AD123" s="942">
        <f t="shared" si="233"/>
        <v>0</v>
      </c>
      <c r="AE123" s="942">
        <f t="shared" si="234"/>
        <v>0</v>
      </c>
      <c r="AF123" s="942">
        <f t="shared" si="235"/>
        <v>0</v>
      </c>
      <c r="AG123" s="942">
        <f t="shared" si="236"/>
        <v>0</v>
      </c>
      <c r="AH123" s="942">
        <f t="shared" si="237"/>
        <v>0</v>
      </c>
      <c r="AI123" s="942">
        <f t="shared" si="238"/>
        <v>0</v>
      </c>
      <c r="AJ123" s="942">
        <f t="shared" si="239"/>
        <v>0</v>
      </c>
      <c r="AK123" s="942">
        <f t="shared" si="240"/>
        <v>0</v>
      </c>
      <c r="AL123" s="942"/>
      <c r="AM123" s="942"/>
      <c r="AN123" s="942"/>
      <c r="AO123" s="942"/>
      <c r="AP123" s="942">
        <f t="shared" si="241"/>
        <v>0</v>
      </c>
      <c r="AQ123" s="942">
        <f t="shared" si="242"/>
        <v>0</v>
      </c>
      <c r="AR123" s="942">
        <f t="shared" si="243"/>
        <v>0</v>
      </c>
      <c r="AS123" s="942">
        <f t="shared" si="244"/>
        <v>0</v>
      </c>
      <c r="AT123" s="942">
        <f t="shared" si="245"/>
        <v>0</v>
      </c>
      <c r="AU123" s="942">
        <f t="shared" si="246"/>
        <v>0</v>
      </c>
      <c r="AV123" s="942">
        <f t="shared" si="247"/>
        <v>0</v>
      </c>
      <c r="AW123" s="942">
        <f t="shared" si="248"/>
        <v>0</v>
      </c>
      <c r="AX123" s="942">
        <f t="shared" si="249"/>
        <v>0</v>
      </c>
      <c r="AY123" s="942">
        <f t="shared" si="250"/>
        <v>0</v>
      </c>
      <c r="AZ123" s="942">
        <f t="shared" si="251"/>
        <v>0</v>
      </c>
      <c r="BA123" s="942">
        <f t="shared" si="252"/>
        <v>0</v>
      </c>
      <c r="BB123" s="942">
        <f t="shared" si="253"/>
        <v>0</v>
      </c>
      <c r="BC123" s="942"/>
      <c r="BD123" s="942"/>
      <c r="BE123" s="942"/>
      <c r="BF123" s="942"/>
      <c r="BG123" s="942"/>
      <c r="BH123" s="942"/>
      <c r="BI123" s="942"/>
      <c r="BJ123" s="942"/>
      <c r="BK123" s="942"/>
      <c r="BL123" s="942"/>
      <c r="BM123" s="942"/>
      <c r="BN123" s="942"/>
      <c r="BO123" s="942"/>
      <c r="BP123" s="942"/>
      <c r="BQ123" s="942"/>
      <c r="BR123" s="942"/>
      <c r="BS123" s="942"/>
      <c r="BT123" s="942"/>
      <c r="BU123" s="942"/>
      <c r="BV123" s="942"/>
    </row>
    <row r="124" spans="1:74" ht="12.75" hidden="1" customHeight="1" x14ac:dyDescent="0.15">
      <c r="A124" s="18"/>
      <c r="B124" s="366"/>
      <c r="C124" s="2414"/>
      <c r="D124" s="2415"/>
      <c r="E124" s="2416"/>
      <c r="F124" s="112"/>
      <c r="G124" s="323">
        <v>0</v>
      </c>
      <c r="H124" s="114">
        <v>0</v>
      </c>
      <c r="I124" s="115">
        <f t="shared" ref="I124:S124" si="261">+H124</f>
        <v>0</v>
      </c>
      <c r="J124" s="115">
        <f t="shared" si="261"/>
        <v>0</v>
      </c>
      <c r="K124" s="115">
        <f t="shared" si="261"/>
        <v>0</v>
      </c>
      <c r="L124" s="115">
        <f t="shared" si="261"/>
        <v>0</v>
      </c>
      <c r="M124" s="115">
        <f t="shared" si="261"/>
        <v>0</v>
      </c>
      <c r="N124" s="115">
        <f t="shared" si="261"/>
        <v>0</v>
      </c>
      <c r="O124" s="115">
        <f t="shared" si="261"/>
        <v>0</v>
      </c>
      <c r="P124" s="115">
        <f t="shared" si="261"/>
        <v>0</v>
      </c>
      <c r="Q124" s="115">
        <f t="shared" si="261"/>
        <v>0</v>
      </c>
      <c r="R124" s="115">
        <f t="shared" si="261"/>
        <v>0</v>
      </c>
      <c r="S124" s="116">
        <f t="shared" si="261"/>
        <v>0</v>
      </c>
      <c r="T124" s="367"/>
      <c r="U124" s="18"/>
      <c r="V124" s="942"/>
      <c r="W124" s="942"/>
      <c r="X124" s="942">
        <f t="shared" si="228"/>
        <v>0</v>
      </c>
      <c r="Y124" s="942">
        <f t="shared" si="255"/>
        <v>0</v>
      </c>
      <c r="Z124" s="942">
        <f t="shared" si="229"/>
        <v>0</v>
      </c>
      <c r="AA124" s="942">
        <f t="shared" si="230"/>
        <v>0</v>
      </c>
      <c r="AB124" s="942">
        <f t="shared" si="231"/>
        <v>0</v>
      </c>
      <c r="AC124" s="942">
        <f t="shared" si="232"/>
        <v>0</v>
      </c>
      <c r="AD124" s="942">
        <f t="shared" si="233"/>
        <v>0</v>
      </c>
      <c r="AE124" s="942">
        <f t="shared" si="234"/>
        <v>0</v>
      </c>
      <c r="AF124" s="942">
        <f t="shared" si="235"/>
        <v>0</v>
      </c>
      <c r="AG124" s="942">
        <f t="shared" si="236"/>
        <v>0</v>
      </c>
      <c r="AH124" s="942">
        <f t="shared" si="237"/>
        <v>0</v>
      </c>
      <c r="AI124" s="942">
        <f t="shared" si="238"/>
        <v>0</v>
      </c>
      <c r="AJ124" s="942">
        <f t="shared" si="239"/>
        <v>0</v>
      </c>
      <c r="AK124" s="942">
        <f t="shared" si="240"/>
        <v>0</v>
      </c>
      <c r="AL124" s="942"/>
      <c r="AM124" s="942"/>
      <c r="AN124" s="942"/>
      <c r="AO124" s="942"/>
      <c r="AP124" s="942">
        <f t="shared" si="241"/>
        <v>0</v>
      </c>
      <c r="AQ124" s="942">
        <f t="shared" si="242"/>
        <v>0</v>
      </c>
      <c r="AR124" s="942">
        <f t="shared" si="243"/>
        <v>0</v>
      </c>
      <c r="AS124" s="942">
        <f t="shared" si="244"/>
        <v>0</v>
      </c>
      <c r="AT124" s="942">
        <f t="shared" si="245"/>
        <v>0</v>
      </c>
      <c r="AU124" s="942">
        <f t="shared" si="246"/>
        <v>0</v>
      </c>
      <c r="AV124" s="942">
        <f t="shared" si="247"/>
        <v>0</v>
      </c>
      <c r="AW124" s="942">
        <f t="shared" si="248"/>
        <v>0</v>
      </c>
      <c r="AX124" s="942">
        <f t="shared" si="249"/>
        <v>0</v>
      </c>
      <c r="AY124" s="942">
        <f t="shared" si="250"/>
        <v>0</v>
      </c>
      <c r="AZ124" s="942">
        <f t="shared" si="251"/>
        <v>0</v>
      </c>
      <c r="BA124" s="942">
        <f t="shared" si="252"/>
        <v>0</v>
      </c>
      <c r="BB124" s="942">
        <f t="shared" si="253"/>
        <v>0</v>
      </c>
      <c r="BC124" s="942"/>
      <c r="BD124" s="942"/>
      <c r="BE124" s="942"/>
      <c r="BF124" s="942"/>
      <c r="BG124" s="942"/>
      <c r="BH124" s="942"/>
      <c r="BI124" s="942"/>
      <c r="BJ124" s="942"/>
      <c r="BK124" s="942"/>
      <c r="BL124" s="942"/>
      <c r="BM124" s="942"/>
      <c r="BN124" s="942"/>
      <c r="BO124" s="942"/>
      <c r="BP124" s="942"/>
      <c r="BQ124" s="942"/>
      <c r="BR124" s="942"/>
      <c r="BS124" s="942"/>
      <c r="BT124" s="942"/>
      <c r="BU124" s="942"/>
      <c r="BV124" s="942"/>
    </row>
    <row r="125" spans="1:74" ht="12.75" hidden="1" customHeight="1" x14ac:dyDescent="0.15">
      <c r="A125" s="18"/>
      <c r="B125" s="366"/>
      <c r="C125" s="2414"/>
      <c r="D125" s="2415"/>
      <c r="E125" s="2416"/>
      <c r="F125" s="112"/>
      <c r="G125" s="323">
        <v>0</v>
      </c>
      <c r="H125" s="114">
        <v>0</v>
      </c>
      <c r="I125" s="115">
        <f t="shared" ref="I125:S125" si="262">+H125</f>
        <v>0</v>
      </c>
      <c r="J125" s="115">
        <f t="shared" si="262"/>
        <v>0</v>
      </c>
      <c r="K125" s="115">
        <f t="shared" si="262"/>
        <v>0</v>
      </c>
      <c r="L125" s="115">
        <f t="shared" si="262"/>
        <v>0</v>
      </c>
      <c r="M125" s="115">
        <f t="shared" si="262"/>
        <v>0</v>
      </c>
      <c r="N125" s="115">
        <f t="shared" si="262"/>
        <v>0</v>
      </c>
      <c r="O125" s="115">
        <f t="shared" si="262"/>
        <v>0</v>
      </c>
      <c r="P125" s="115">
        <f t="shared" si="262"/>
        <v>0</v>
      </c>
      <c r="Q125" s="115">
        <f t="shared" si="262"/>
        <v>0</v>
      </c>
      <c r="R125" s="115">
        <f t="shared" si="262"/>
        <v>0</v>
      </c>
      <c r="S125" s="116">
        <f t="shared" si="262"/>
        <v>0</v>
      </c>
      <c r="T125" s="367"/>
      <c r="U125" s="18"/>
      <c r="V125" s="942"/>
      <c r="W125" s="942"/>
      <c r="X125" s="942">
        <f t="shared" si="228"/>
        <v>0</v>
      </c>
      <c r="Y125" s="942">
        <f t="shared" si="255"/>
        <v>0</v>
      </c>
      <c r="Z125" s="942">
        <f t="shared" si="229"/>
        <v>0</v>
      </c>
      <c r="AA125" s="942">
        <f t="shared" si="230"/>
        <v>0</v>
      </c>
      <c r="AB125" s="942">
        <f t="shared" si="231"/>
        <v>0</v>
      </c>
      <c r="AC125" s="942">
        <f t="shared" si="232"/>
        <v>0</v>
      </c>
      <c r="AD125" s="942">
        <f t="shared" si="233"/>
        <v>0</v>
      </c>
      <c r="AE125" s="942">
        <f t="shared" si="234"/>
        <v>0</v>
      </c>
      <c r="AF125" s="942">
        <f t="shared" si="235"/>
        <v>0</v>
      </c>
      <c r="AG125" s="942">
        <f t="shared" si="236"/>
        <v>0</v>
      </c>
      <c r="AH125" s="942">
        <f t="shared" si="237"/>
        <v>0</v>
      </c>
      <c r="AI125" s="942">
        <f t="shared" si="238"/>
        <v>0</v>
      </c>
      <c r="AJ125" s="942">
        <f t="shared" si="239"/>
        <v>0</v>
      </c>
      <c r="AK125" s="942">
        <f t="shared" si="240"/>
        <v>0</v>
      </c>
      <c r="AL125" s="942"/>
      <c r="AM125" s="942"/>
      <c r="AN125" s="942"/>
      <c r="AO125" s="942"/>
      <c r="AP125" s="942">
        <f t="shared" si="241"/>
        <v>0</v>
      </c>
      <c r="AQ125" s="942">
        <f t="shared" si="242"/>
        <v>0</v>
      </c>
      <c r="AR125" s="942">
        <f t="shared" si="243"/>
        <v>0</v>
      </c>
      <c r="AS125" s="942">
        <f t="shared" si="244"/>
        <v>0</v>
      </c>
      <c r="AT125" s="942">
        <f t="shared" si="245"/>
        <v>0</v>
      </c>
      <c r="AU125" s="942">
        <f t="shared" si="246"/>
        <v>0</v>
      </c>
      <c r="AV125" s="942">
        <f t="shared" si="247"/>
        <v>0</v>
      </c>
      <c r="AW125" s="942">
        <f t="shared" si="248"/>
        <v>0</v>
      </c>
      <c r="AX125" s="942">
        <f t="shared" si="249"/>
        <v>0</v>
      </c>
      <c r="AY125" s="942">
        <f t="shared" si="250"/>
        <v>0</v>
      </c>
      <c r="AZ125" s="942">
        <f t="shared" si="251"/>
        <v>0</v>
      </c>
      <c r="BA125" s="942">
        <f t="shared" si="252"/>
        <v>0</v>
      </c>
      <c r="BB125" s="942">
        <f t="shared" si="253"/>
        <v>0</v>
      </c>
      <c r="BC125" s="942"/>
      <c r="BD125" s="942"/>
      <c r="BE125" s="942"/>
      <c r="BF125" s="942"/>
      <c r="BG125" s="942"/>
      <c r="BH125" s="942"/>
      <c r="BI125" s="942"/>
      <c r="BJ125" s="942"/>
      <c r="BK125" s="942"/>
      <c r="BL125" s="942"/>
      <c r="BM125" s="942"/>
      <c r="BN125" s="942"/>
      <c r="BO125" s="942"/>
      <c r="BP125" s="942"/>
      <c r="BQ125" s="942"/>
      <c r="BR125" s="942"/>
      <c r="BS125" s="942"/>
      <c r="BT125" s="942"/>
      <c r="BU125" s="942"/>
      <c r="BV125" s="942"/>
    </row>
    <row r="126" spans="1:74" ht="12.75" hidden="1" customHeight="1" x14ac:dyDescent="0.15">
      <c r="A126" s="18"/>
      <c r="B126" s="366"/>
      <c r="C126" s="2414"/>
      <c r="D126" s="2415"/>
      <c r="E126" s="2416"/>
      <c r="F126" s="112"/>
      <c r="G126" s="323">
        <v>0</v>
      </c>
      <c r="H126" s="114">
        <v>0</v>
      </c>
      <c r="I126" s="115">
        <f t="shared" ref="I126:S126" si="263">+H126</f>
        <v>0</v>
      </c>
      <c r="J126" s="115">
        <f t="shared" si="263"/>
        <v>0</v>
      </c>
      <c r="K126" s="115">
        <f t="shared" si="263"/>
        <v>0</v>
      </c>
      <c r="L126" s="115">
        <f t="shared" si="263"/>
        <v>0</v>
      </c>
      <c r="M126" s="115">
        <f t="shared" si="263"/>
        <v>0</v>
      </c>
      <c r="N126" s="115">
        <f t="shared" si="263"/>
        <v>0</v>
      </c>
      <c r="O126" s="115">
        <f t="shared" si="263"/>
        <v>0</v>
      </c>
      <c r="P126" s="115">
        <f t="shared" si="263"/>
        <v>0</v>
      </c>
      <c r="Q126" s="115">
        <f t="shared" si="263"/>
        <v>0</v>
      </c>
      <c r="R126" s="115">
        <f t="shared" si="263"/>
        <v>0</v>
      </c>
      <c r="S126" s="116">
        <f t="shared" si="263"/>
        <v>0</v>
      </c>
      <c r="T126" s="367"/>
      <c r="U126" s="18"/>
      <c r="V126" s="942"/>
      <c r="W126" s="942"/>
      <c r="X126" s="942">
        <f t="shared" si="228"/>
        <v>0</v>
      </c>
      <c r="Y126" s="942">
        <f t="shared" si="255"/>
        <v>0</v>
      </c>
      <c r="Z126" s="942">
        <f t="shared" si="229"/>
        <v>0</v>
      </c>
      <c r="AA126" s="942">
        <f t="shared" si="230"/>
        <v>0</v>
      </c>
      <c r="AB126" s="942">
        <f t="shared" si="231"/>
        <v>0</v>
      </c>
      <c r="AC126" s="942">
        <f t="shared" si="232"/>
        <v>0</v>
      </c>
      <c r="AD126" s="942">
        <f t="shared" si="233"/>
        <v>0</v>
      </c>
      <c r="AE126" s="942">
        <f t="shared" si="234"/>
        <v>0</v>
      </c>
      <c r="AF126" s="942">
        <f t="shared" si="235"/>
        <v>0</v>
      </c>
      <c r="AG126" s="942">
        <f t="shared" si="236"/>
        <v>0</v>
      </c>
      <c r="AH126" s="942">
        <f t="shared" si="237"/>
        <v>0</v>
      </c>
      <c r="AI126" s="942">
        <f t="shared" si="238"/>
        <v>0</v>
      </c>
      <c r="AJ126" s="942">
        <f t="shared" si="239"/>
        <v>0</v>
      </c>
      <c r="AK126" s="942">
        <f t="shared" si="240"/>
        <v>0</v>
      </c>
      <c r="AL126" s="942"/>
      <c r="AM126" s="942"/>
      <c r="AN126" s="942"/>
      <c r="AO126" s="942"/>
      <c r="AP126" s="942">
        <f t="shared" si="241"/>
        <v>0</v>
      </c>
      <c r="AQ126" s="942">
        <f t="shared" si="242"/>
        <v>0</v>
      </c>
      <c r="AR126" s="942">
        <f t="shared" si="243"/>
        <v>0</v>
      </c>
      <c r="AS126" s="942">
        <f t="shared" si="244"/>
        <v>0</v>
      </c>
      <c r="AT126" s="942">
        <f t="shared" si="245"/>
        <v>0</v>
      </c>
      <c r="AU126" s="942">
        <f t="shared" si="246"/>
        <v>0</v>
      </c>
      <c r="AV126" s="942">
        <f t="shared" si="247"/>
        <v>0</v>
      </c>
      <c r="AW126" s="942">
        <f t="shared" si="248"/>
        <v>0</v>
      </c>
      <c r="AX126" s="942">
        <f t="shared" si="249"/>
        <v>0</v>
      </c>
      <c r="AY126" s="942">
        <f t="shared" si="250"/>
        <v>0</v>
      </c>
      <c r="AZ126" s="942">
        <f t="shared" si="251"/>
        <v>0</v>
      </c>
      <c r="BA126" s="942">
        <f t="shared" si="252"/>
        <v>0</v>
      </c>
      <c r="BB126" s="942">
        <f t="shared" si="253"/>
        <v>0</v>
      </c>
      <c r="BC126" s="942"/>
      <c r="BD126" s="942"/>
      <c r="BE126" s="942"/>
      <c r="BF126" s="942"/>
      <c r="BG126" s="942"/>
      <c r="BH126" s="942"/>
      <c r="BI126" s="942"/>
      <c r="BJ126" s="942"/>
      <c r="BK126" s="942"/>
      <c r="BL126" s="942"/>
      <c r="BM126" s="942"/>
      <c r="BN126" s="942"/>
      <c r="BO126" s="942"/>
      <c r="BP126" s="942"/>
      <c r="BQ126" s="942"/>
      <c r="BR126" s="942"/>
      <c r="BS126" s="942"/>
      <c r="BT126" s="942"/>
      <c r="BU126" s="942"/>
      <c r="BV126" s="942"/>
    </row>
    <row r="127" spans="1:74" ht="12.75" hidden="1" customHeight="1" x14ac:dyDescent="0.15">
      <c r="A127" s="18"/>
      <c r="B127" s="366"/>
      <c r="C127" s="2414"/>
      <c r="D127" s="2415"/>
      <c r="E127" s="2416"/>
      <c r="F127" s="112"/>
      <c r="G127" s="323">
        <v>0</v>
      </c>
      <c r="H127" s="114">
        <v>0</v>
      </c>
      <c r="I127" s="115">
        <f t="shared" ref="I127:S127" si="264">+H127</f>
        <v>0</v>
      </c>
      <c r="J127" s="115">
        <f t="shared" si="264"/>
        <v>0</v>
      </c>
      <c r="K127" s="115">
        <f t="shared" si="264"/>
        <v>0</v>
      </c>
      <c r="L127" s="115">
        <f t="shared" si="264"/>
        <v>0</v>
      </c>
      <c r="M127" s="115">
        <f t="shared" si="264"/>
        <v>0</v>
      </c>
      <c r="N127" s="115">
        <f t="shared" si="264"/>
        <v>0</v>
      </c>
      <c r="O127" s="115">
        <f t="shared" si="264"/>
        <v>0</v>
      </c>
      <c r="P127" s="115">
        <f t="shared" si="264"/>
        <v>0</v>
      </c>
      <c r="Q127" s="115">
        <f t="shared" si="264"/>
        <v>0</v>
      </c>
      <c r="R127" s="115">
        <f t="shared" si="264"/>
        <v>0</v>
      </c>
      <c r="S127" s="116">
        <f t="shared" si="264"/>
        <v>0</v>
      </c>
      <c r="T127" s="367"/>
      <c r="U127" s="18"/>
      <c r="V127" s="942"/>
      <c r="W127" s="942"/>
      <c r="X127" s="942">
        <f t="shared" si="228"/>
        <v>0</v>
      </c>
      <c r="Y127" s="942">
        <f t="shared" si="255"/>
        <v>0</v>
      </c>
      <c r="Z127" s="942">
        <f t="shared" si="229"/>
        <v>0</v>
      </c>
      <c r="AA127" s="942">
        <f t="shared" si="230"/>
        <v>0</v>
      </c>
      <c r="AB127" s="942">
        <f t="shared" si="231"/>
        <v>0</v>
      </c>
      <c r="AC127" s="942">
        <f t="shared" si="232"/>
        <v>0</v>
      </c>
      <c r="AD127" s="942">
        <f t="shared" si="233"/>
        <v>0</v>
      </c>
      <c r="AE127" s="942">
        <f t="shared" si="234"/>
        <v>0</v>
      </c>
      <c r="AF127" s="942">
        <f t="shared" si="235"/>
        <v>0</v>
      </c>
      <c r="AG127" s="942">
        <f t="shared" si="236"/>
        <v>0</v>
      </c>
      <c r="AH127" s="942">
        <f t="shared" si="237"/>
        <v>0</v>
      </c>
      <c r="AI127" s="942">
        <f t="shared" si="238"/>
        <v>0</v>
      </c>
      <c r="AJ127" s="942">
        <f t="shared" si="239"/>
        <v>0</v>
      </c>
      <c r="AK127" s="942">
        <f t="shared" si="240"/>
        <v>0</v>
      </c>
      <c r="AL127" s="942"/>
      <c r="AM127" s="942"/>
      <c r="AN127" s="942"/>
      <c r="AO127" s="942"/>
      <c r="AP127" s="942">
        <f t="shared" si="241"/>
        <v>0</v>
      </c>
      <c r="AQ127" s="942">
        <f t="shared" si="242"/>
        <v>0</v>
      </c>
      <c r="AR127" s="942">
        <f t="shared" si="243"/>
        <v>0</v>
      </c>
      <c r="AS127" s="942">
        <f t="shared" si="244"/>
        <v>0</v>
      </c>
      <c r="AT127" s="942">
        <f t="shared" si="245"/>
        <v>0</v>
      </c>
      <c r="AU127" s="942">
        <f t="shared" si="246"/>
        <v>0</v>
      </c>
      <c r="AV127" s="942">
        <f t="shared" si="247"/>
        <v>0</v>
      </c>
      <c r="AW127" s="942">
        <f t="shared" si="248"/>
        <v>0</v>
      </c>
      <c r="AX127" s="942">
        <f t="shared" si="249"/>
        <v>0</v>
      </c>
      <c r="AY127" s="942">
        <f t="shared" si="250"/>
        <v>0</v>
      </c>
      <c r="AZ127" s="942">
        <f t="shared" si="251"/>
        <v>0</v>
      </c>
      <c r="BA127" s="942">
        <f t="shared" si="252"/>
        <v>0</v>
      </c>
      <c r="BB127" s="942">
        <f t="shared" si="253"/>
        <v>0</v>
      </c>
      <c r="BC127" s="942"/>
      <c r="BD127" s="942"/>
      <c r="BE127" s="942"/>
      <c r="BF127" s="942"/>
      <c r="BG127" s="942"/>
      <c r="BH127" s="942"/>
      <c r="BI127" s="942"/>
      <c r="BJ127" s="942"/>
      <c r="BK127" s="942"/>
      <c r="BL127" s="942"/>
      <c r="BM127" s="942"/>
      <c r="BN127" s="942"/>
      <c r="BO127" s="942"/>
      <c r="BP127" s="942"/>
      <c r="BQ127" s="942"/>
      <c r="BR127" s="942"/>
      <c r="BS127" s="942"/>
      <c r="BT127" s="942"/>
      <c r="BU127" s="942"/>
      <c r="BV127" s="942"/>
    </row>
    <row r="128" spans="1:74" ht="12.75" hidden="1" customHeight="1" x14ac:dyDescent="0.15">
      <c r="A128" s="18"/>
      <c r="B128" s="366"/>
      <c r="C128" s="2414"/>
      <c r="D128" s="2415"/>
      <c r="E128" s="2416"/>
      <c r="F128" s="112"/>
      <c r="G128" s="323">
        <v>0</v>
      </c>
      <c r="H128" s="114">
        <v>0</v>
      </c>
      <c r="I128" s="115">
        <f t="shared" ref="I128:S128" si="265">+H128</f>
        <v>0</v>
      </c>
      <c r="J128" s="115">
        <f t="shared" si="265"/>
        <v>0</v>
      </c>
      <c r="K128" s="115">
        <f t="shared" si="265"/>
        <v>0</v>
      </c>
      <c r="L128" s="115">
        <f t="shared" si="265"/>
        <v>0</v>
      </c>
      <c r="M128" s="115">
        <f t="shared" si="265"/>
        <v>0</v>
      </c>
      <c r="N128" s="115">
        <f t="shared" si="265"/>
        <v>0</v>
      </c>
      <c r="O128" s="115">
        <f t="shared" si="265"/>
        <v>0</v>
      </c>
      <c r="P128" s="115">
        <f t="shared" si="265"/>
        <v>0</v>
      </c>
      <c r="Q128" s="115">
        <f t="shared" si="265"/>
        <v>0</v>
      </c>
      <c r="R128" s="115">
        <f t="shared" si="265"/>
        <v>0</v>
      </c>
      <c r="S128" s="116">
        <f t="shared" si="265"/>
        <v>0</v>
      </c>
      <c r="T128" s="367"/>
      <c r="U128" s="18"/>
      <c r="V128" s="942"/>
      <c r="W128" s="942"/>
      <c r="X128" s="942">
        <f t="shared" si="228"/>
        <v>0</v>
      </c>
      <c r="Y128" s="942">
        <f t="shared" si="255"/>
        <v>0</v>
      </c>
      <c r="Z128" s="942">
        <f t="shared" si="229"/>
        <v>0</v>
      </c>
      <c r="AA128" s="942">
        <f t="shared" si="230"/>
        <v>0</v>
      </c>
      <c r="AB128" s="942">
        <f t="shared" si="231"/>
        <v>0</v>
      </c>
      <c r="AC128" s="942">
        <f t="shared" si="232"/>
        <v>0</v>
      </c>
      <c r="AD128" s="942">
        <f t="shared" si="233"/>
        <v>0</v>
      </c>
      <c r="AE128" s="942">
        <f t="shared" si="234"/>
        <v>0</v>
      </c>
      <c r="AF128" s="942">
        <f t="shared" si="235"/>
        <v>0</v>
      </c>
      <c r="AG128" s="942">
        <f t="shared" si="236"/>
        <v>0</v>
      </c>
      <c r="AH128" s="942">
        <f t="shared" si="237"/>
        <v>0</v>
      </c>
      <c r="AI128" s="942">
        <f t="shared" si="238"/>
        <v>0</v>
      </c>
      <c r="AJ128" s="942">
        <f t="shared" si="239"/>
        <v>0</v>
      </c>
      <c r="AK128" s="942">
        <f t="shared" si="240"/>
        <v>0</v>
      </c>
      <c r="AL128" s="942"/>
      <c r="AM128" s="942"/>
      <c r="AN128" s="942"/>
      <c r="AO128" s="942"/>
      <c r="AP128" s="942">
        <f t="shared" si="241"/>
        <v>0</v>
      </c>
      <c r="AQ128" s="942">
        <f t="shared" si="242"/>
        <v>0</v>
      </c>
      <c r="AR128" s="942">
        <f t="shared" si="243"/>
        <v>0</v>
      </c>
      <c r="AS128" s="942">
        <f t="shared" si="244"/>
        <v>0</v>
      </c>
      <c r="AT128" s="942">
        <f t="shared" si="245"/>
        <v>0</v>
      </c>
      <c r="AU128" s="942">
        <f t="shared" si="246"/>
        <v>0</v>
      </c>
      <c r="AV128" s="942">
        <f t="shared" si="247"/>
        <v>0</v>
      </c>
      <c r="AW128" s="942">
        <f t="shared" si="248"/>
        <v>0</v>
      </c>
      <c r="AX128" s="942">
        <f t="shared" si="249"/>
        <v>0</v>
      </c>
      <c r="AY128" s="942">
        <f t="shared" si="250"/>
        <v>0</v>
      </c>
      <c r="AZ128" s="942">
        <f t="shared" si="251"/>
        <v>0</v>
      </c>
      <c r="BA128" s="942">
        <f t="shared" si="252"/>
        <v>0</v>
      </c>
      <c r="BB128" s="942">
        <f t="shared" si="253"/>
        <v>0</v>
      </c>
      <c r="BC128" s="942"/>
      <c r="BD128" s="942"/>
      <c r="BE128" s="942"/>
      <c r="BF128" s="942"/>
      <c r="BG128" s="942"/>
      <c r="BH128" s="942"/>
      <c r="BI128" s="942"/>
      <c r="BJ128" s="942"/>
      <c r="BK128" s="942"/>
      <c r="BL128" s="942"/>
      <c r="BM128" s="942"/>
      <c r="BN128" s="942"/>
      <c r="BO128" s="942"/>
      <c r="BP128" s="942"/>
      <c r="BQ128" s="942"/>
      <c r="BR128" s="942"/>
      <c r="BS128" s="942"/>
      <c r="BT128" s="942"/>
      <c r="BU128" s="942"/>
      <c r="BV128" s="942"/>
    </row>
    <row r="129" spans="1:74" ht="12.75" hidden="1" customHeight="1" x14ac:dyDescent="0.15">
      <c r="A129" s="18"/>
      <c r="B129" s="366"/>
      <c r="C129" s="2414"/>
      <c r="D129" s="2415"/>
      <c r="E129" s="2416"/>
      <c r="F129" s="112"/>
      <c r="G129" s="323">
        <v>0</v>
      </c>
      <c r="H129" s="114">
        <v>0</v>
      </c>
      <c r="I129" s="115">
        <f t="shared" ref="I129:S129" si="266">+H129</f>
        <v>0</v>
      </c>
      <c r="J129" s="115">
        <f t="shared" si="266"/>
        <v>0</v>
      </c>
      <c r="K129" s="115">
        <f t="shared" si="266"/>
        <v>0</v>
      </c>
      <c r="L129" s="115">
        <f t="shared" si="266"/>
        <v>0</v>
      </c>
      <c r="M129" s="115">
        <f t="shared" si="266"/>
        <v>0</v>
      </c>
      <c r="N129" s="115">
        <f t="shared" si="266"/>
        <v>0</v>
      </c>
      <c r="O129" s="115">
        <f t="shared" si="266"/>
        <v>0</v>
      </c>
      <c r="P129" s="115">
        <f t="shared" si="266"/>
        <v>0</v>
      </c>
      <c r="Q129" s="115">
        <f t="shared" si="266"/>
        <v>0</v>
      </c>
      <c r="R129" s="115">
        <f t="shared" si="266"/>
        <v>0</v>
      </c>
      <c r="S129" s="116">
        <f t="shared" si="266"/>
        <v>0</v>
      </c>
      <c r="T129" s="367"/>
      <c r="U129" s="18"/>
      <c r="V129" s="942"/>
      <c r="W129" s="942"/>
      <c r="X129" s="942">
        <f t="shared" si="228"/>
        <v>0</v>
      </c>
      <c r="Y129" s="942">
        <f t="shared" si="255"/>
        <v>0</v>
      </c>
      <c r="Z129" s="942">
        <f t="shared" si="229"/>
        <v>0</v>
      </c>
      <c r="AA129" s="942">
        <f t="shared" si="230"/>
        <v>0</v>
      </c>
      <c r="AB129" s="942">
        <f t="shared" si="231"/>
        <v>0</v>
      </c>
      <c r="AC129" s="942">
        <f t="shared" si="232"/>
        <v>0</v>
      </c>
      <c r="AD129" s="942">
        <f t="shared" si="233"/>
        <v>0</v>
      </c>
      <c r="AE129" s="942">
        <f t="shared" si="234"/>
        <v>0</v>
      </c>
      <c r="AF129" s="942">
        <f t="shared" si="235"/>
        <v>0</v>
      </c>
      <c r="AG129" s="942">
        <f t="shared" si="236"/>
        <v>0</v>
      </c>
      <c r="AH129" s="942">
        <f t="shared" si="237"/>
        <v>0</v>
      </c>
      <c r="AI129" s="942">
        <f t="shared" si="238"/>
        <v>0</v>
      </c>
      <c r="AJ129" s="942">
        <f t="shared" si="239"/>
        <v>0</v>
      </c>
      <c r="AK129" s="942">
        <f t="shared" si="240"/>
        <v>0</v>
      </c>
      <c r="AL129" s="942"/>
      <c r="AM129" s="942"/>
      <c r="AN129" s="942"/>
      <c r="AO129" s="942"/>
      <c r="AP129" s="942">
        <f t="shared" si="241"/>
        <v>0</v>
      </c>
      <c r="AQ129" s="942">
        <f t="shared" si="242"/>
        <v>0</v>
      </c>
      <c r="AR129" s="942">
        <f t="shared" si="243"/>
        <v>0</v>
      </c>
      <c r="AS129" s="942">
        <f t="shared" si="244"/>
        <v>0</v>
      </c>
      <c r="AT129" s="942">
        <f t="shared" si="245"/>
        <v>0</v>
      </c>
      <c r="AU129" s="942">
        <f t="shared" si="246"/>
        <v>0</v>
      </c>
      <c r="AV129" s="942">
        <f t="shared" si="247"/>
        <v>0</v>
      </c>
      <c r="AW129" s="942">
        <f t="shared" si="248"/>
        <v>0</v>
      </c>
      <c r="AX129" s="942">
        <f t="shared" si="249"/>
        <v>0</v>
      </c>
      <c r="AY129" s="942">
        <f t="shared" si="250"/>
        <v>0</v>
      </c>
      <c r="AZ129" s="942">
        <f t="shared" si="251"/>
        <v>0</v>
      </c>
      <c r="BA129" s="942">
        <f t="shared" si="252"/>
        <v>0</v>
      </c>
      <c r="BB129" s="942">
        <f t="shared" si="253"/>
        <v>0</v>
      </c>
      <c r="BC129" s="942"/>
      <c r="BD129" s="942"/>
      <c r="BE129" s="942"/>
      <c r="BF129" s="942"/>
      <c r="BG129" s="942"/>
      <c r="BH129" s="942"/>
      <c r="BI129" s="942"/>
      <c r="BJ129" s="942"/>
      <c r="BK129" s="942"/>
      <c r="BL129" s="942"/>
      <c r="BM129" s="942"/>
      <c r="BN129" s="942"/>
      <c r="BO129" s="942"/>
      <c r="BP129" s="942"/>
      <c r="BQ129" s="942"/>
      <c r="BR129" s="942"/>
      <c r="BS129" s="942"/>
      <c r="BT129" s="942"/>
      <c r="BU129" s="942"/>
      <c r="BV129" s="942"/>
    </row>
    <row r="130" spans="1:74" ht="12.75" hidden="1" customHeight="1" x14ac:dyDescent="0.15">
      <c r="A130" s="18"/>
      <c r="B130" s="366"/>
      <c r="C130" s="2414"/>
      <c r="D130" s="2415"/>
      <c r="E130" s="2416"/>
      <c r="F130" s="112"/>
      <c r="G130" s="323">
        <v>0</v>
      </c>
      <c r="H130" s="114">
        <v>0</v>
      </c>
      <c r="I130" s="115">
        <f t="shared" ref="I130:S130" si="267">+H130</f>
        <v>0</v>
      </c>
      <c r="J130" s="115">
        <f t="shared" si="267"/>
        <v>0</v>
      </c>
      <c r="K130" s="115">
        <f t="shared" si="267"/>
        <v>0</v>
      </c>
      <c r="L130" s="115">
        <f t="shared" si="267"/>
        <v>0</v>
      </c>
      <c r="M130" s="115">
        <f t="shared" si="267"/>
        <v>0</v>
      </c>
      <c r="N130" s="115">
        <f t="shared" si="267"/>
        <v>0</v>
      </c>
      <c r="O130" s="115">
        <f t="shared" si="267"/>
        <v>0</v>
      </c>
      <c r="P130" s="115">
        <f t="shared" si="267"/>
        <v>0</v>
      </c>
      <c r="Q130" s="115">
        <f t="shared" si="267"/>
        <v>0</v>
      </c>
      <c r="R130" s="115">
        <f t="shared" si="267"/>
        <v>0</v>
      </c>
      <c r="S130" s="116">
        <f t="shared" si="267"/>
        <v>0</v>
      </c>
      <c r="T130" s="367"/>
      <c r="U130" s="18"/>
      <c r="V130" s="942"/>
      <c r="W130" s="942"/>
      <c r="X130" s="942">
        <f t="shared" si="228"/>
        <v>0</v>
      </c>
      <c r="Y130" s="942">
        <f t="shared" si="255"/>
        <v>0</v>
      </c>
      <c r="Z130" s="942">
        <f t="shared" si="229"/>
        <v>0</v>
      </c>
      <c r="AA130" s="942">
        <f t="shared" si="230"/>
        <v>0</v>
      </c>
      <c r="AB130" s="942">
        <f t="shared" si="231"/>
        <v>0</v>
      </c>
      <c r="AC130" s="942">
        <f t="shared" si="232"/>
        <v>0</v>
      </c>
      <c r="AD130" s="942">
        <f t="shared" si="233"/>
        <v>0</v>
      </c>
      <c r="AE130" s="942">
        <f t="shared" si="234"/>
        <v>0</v>
      </c>
      <c r="AF130" s="942">
        <f t="shared" si="235"/>
        <v>0</v>
      </c>
      <c r="AG130" s="942">
        <f t="shared" si="236"/>
        <v>0</v>
      </c>
      <c r="AH130" s="942">
        <f t="shared" si="237"/>
        <v>0</v>
      </c>
      <c r="AI130" s="942">
        <f t="shared" si="238"/>
        <v>0</v>
      </c>
      <c r="AJ130" s="942">
        <f t="shared" si="239"/>
        <v>0</v>
      </c>
      <c r="AK130" s="942">
        <f t="shared" si="240"/>
        <v>0</v>
      </c>
      <c r="AL130" s="942"/>
      <c r="AM130" s="942"/>
      <c r="AN130" s="942"/>
      <c r="AO130" s="942"/>
      <c r="AP130" s="942">
        <f t="shared" si="241"/>
        <v>0</v>
      </c>
      <c r="AQ130" s="942">
        <f t="shared" si="242"/>
        <v>0</v>
      </c>
      <c r="AR130" s="942">
        <f t="shared" si="243"/>
        <v>0</v>
      </c>
      <c r="AS130" s="942">
        <f t="shared" si="244"/>
        <v>0</v>
      </c>
      <c r="AT130" s="942">
        <f t="shared" si="245"/>
        <v>0</v>
      </c>
      <c r="AU130" s="942">
        <f t="shared" si="246"/>
        <v>0</v>
      </c>
      <c r="AV130" s="942">
        <f t="shared" si="247"/>
        <v>0</v>
      </c>
      <c r="AW130" s="942">
        <f t="shared" si="248"/>
        <v>0</v>
      </c>
      <c r="AX130" s="942">
        <f t="shared" si="249"/>
        <v>0</v>
      </c>
      <c r="AY130" s="942">
        <f t="shared" si="250"/>
        <v>0</v>
      </c>
      <c r="AZ130" s="942">
        <f t="shared" si="251"/>
        <v>0</v>
      </c>
      <c r="BA130" s="942">
        <f t="shared" si="252"/>
        <v>0</v>
      </c>
      <c r="BB130" s="942">
        <f t="shared" si="253"/>
        <v>0</v>
      </c>
      <c r="BC130" s="942"/>
      <c r="BD130" s="942"/>
      <c r="BE130" s="942"/>
      <c r="BF130" s="942"/>
      <c r="BG130" s="942"/>
      <c r="BH130" s="942"/>
      <c r="BI130" s="942"/>
      <c r="BJ130" s="942"/>
      <c r="BK130" s="942"/>
      <c r="BL130" s="942"/>
      <c r="BM130" s="942"/>
      <c r="BN130" s="942"/>
      <c r="BO130" s="942"/>
      <c r="BP130" s="942"/>
      <c r="BQ130" s="942"/>
      <c r="BR130" s="942"/>
      <c r="BS130" s="942"/>
      <c r="BT130" s="942"/>
      <c r="BU130" s="942"/>
      <c r="BV130" s="942"/>
    </row>
    <row r="131" spans="1:74" ht="12.75" hidden="1" customHeight="1" x14ac:dyDescent="0.15">
      <c r="A131" s="18"/>
      <c r="B131" s="366"/>
      <c r="C131" s="2414"/>
      <c r="D131" s="2415"/>
      <c r="E131" s="2416"/>
      <c r="F131" s="112"/>
      <c r="G131" s="323">
        <v>0</v>
      </c>
      <c r="H131" s="114">
        <v>0</v>
      </c>
      <c r="I131" s="115">
        <f t="shared" ref="I131:R131" si="268">+H131</f>
        <v>0</v>
      </c>
      <c r="J131" s="115">
        <f t="shared" si="268"/>
        <v>0</v>
      </c>
      <c r="K131" s="115">
        <f t="shared" si="268"/>
        <v>0</v>
      </c>
      <c r="L131" s="115">
        <f t="shared" si="268"/>
        <v>0</v>
      </c>
      <c r="M131" s="115">
        <f t="shared" si="268"/>
        <v>0</v>
      </c>
      <c r="N131" s="115">
        <f t="shared" si="268"/>
        <v>0</v>
      </c>
      <c r="O131" s="115">
        <f t="shared" si="268"/>
        <v>0</v>
      </c>
      <c r="P131" s="115">
        <f t="shared" si="268"/>
        <v>0</v>
      </c>
      <c r="Q131" s="115">
        <f t="shared" si="268"/>
        <v>0</v>
      </c>
      <c r="R131" s="115">
        <f t="shared" si="268"/>
        <v>0</v>
      </c>
      <c r="S131" s="116">
        <f>+R131</f>
        <v>0</v>
      </c>
      <c r="T131" s="367"/>
      <c r="U131" s="18"/>
      <c r="V131" s="942"/>
      <c r="W131" s="942"/>
      <c r="X131" s="942">
        <f t="shared" si="228"/>
        <v>0</v>
      </c>
      <c r="Y131" s="942">
        <f t="shared" si="255"/>
        <v>0</v>
      </c>
      <c r="Z131" s="942">
        <f t="shared" si="229"/>
        <v>0</v>
      </c>
      <c r="AA131" s="942">
        <f t="shared" si="230"/>
        <v>0</v>
      </c>
      <c r="AB131" s="942">
        <f t="shared" si="231"/>
        <v>0</v>
      </c>
      <c r="AC131" s="942">
        <f t="shared" si="232"/>
        <v>0</v>
      </c>
      <c r="AD131" s="942">
        <f t="shared" si="233"/>
        <v>0</v>
      </c>
      <c r="AE131" s="942">
        <f t="shared" si="234"/>
        <v>0</v>
      </c>
      <c r="AF131" s="942">
        <f t="shared" si="235"/>
        <v>0</v>
      </c>
      <c r="AG131" s="942">
        <f t="shared" si="236"/>
        <v>0</v>
      </c>
      <c r="AH131" s="942">
        <f t="shared" si="237"/>
        <v>0</v>
      </c>
      <c r="AI131" s="942">
        <f t="shared" si="238"/>
        <v>0</v>
      </c>
      <c r="AJ131" s="942">
        <f t="shared" si="239"/>
        <v>0</v>
      </c>
      <c r="AK131" s="942">
        <f t="shared" si="240"/>
        <v>0</v>
      </c>
      <c r="AL131" s="942"/>
      <c r="AM131" s="942"/>
      <c r="AN131" s="942"/>
      <c r="AO131" s="942"/>
      <c r="AP131" s="942">
        <f t="shared" si="241"/>
        <v>0</v>
      </c>
      <c r="AQ131" s="942">
        <f t="shared" si="242"/>
        <v>0</v>
      </c>
      <c r="AR131" s="942">
        <f t="shared" si="243"/>
        <v>0</v>
      </c>
      <c r="AS131" s="942">
        <f t="shared" si="244"/>
        <v>0</v>
      </c>
      <c r="AT131" s="942">
        <f t="shared" si="245"/>
        <v>0</v>
      </c>
      <c r="AU131" s="942">
        <f t="shared" si="246"/>
        <v>0</v>
      </c>
      <c r="AV131" s="942">
        <f t="shared" si="247"/>
        <v>0</v>
      </c>
      <c r="AW131" s="942">
        <f t="shared" si="248"/>
        <v>0</v>
      </c>
      <c r="AX131" s="942">
        <f t="shared" si="249"/>
        <v>0</v>
      </c>
      <c r="AY131" s="942">
        <f t="shared" si="250"/>
        <v>0</v>
      </c>
      <c r="AZ131" s="942">
        <f t="shared" si="251"/>
        <v>0</v>
      </c>
      <c r="BA131" s="942">
        <f t="shared" si="252"/>
        <v>0</v>
      </c>
      <c r="BB131" s="942">
        <f t="shared" si="253"/>
        <v>0</v>
      </c>
      <c r="BC131" s="942"/>
      <c r="BD131" s="942"/>
      <c r="BE131" s="942"/>
      <c r="BF131" s="942"/>
      <c r="BG131" s="942"/>
      <c r="BH131" s="942"/>
      <c r="BI131" s="942"/>
      <c r="BJ131" s="942"/>
      <c r="BK131" s="942"/>
      <c r="BL131" s="942"/>
      <c r="BM131" s="942"/>
      <c r="BN131" s="942"/>
      <c r="BO131" s="942"/>
      <c r="BP131" s="942"/>
      <c r="BQ131" s="942"/>
      <c r="BR131" s="942"/>
      <c r="BS131" s="942"/>
      <c r="BT131" s="942"/>
      <c r="BU131" s="942"/>
      <c r="BV131" s="942"/>
    </row>
    <row r="132" spans="1:74" ht="12.75" hidden="1" customHeight="1" x14ac:dyDescent="0.15">
      <c r="A132" s="18"/>
      <c r="B132" s="366"/>
      <c r="C132" s="2423"/>
      <c r="D132" s="2424"/>
      <c r="E132" s="2425"/>
      <c r="F132" s="139"/>
      <c r="G132" s="324">
        <v>0</v>
      </c>
      <c r="H132" s="120">
        <v>0</v>
      </c>
      <c r="I132" s="121">
        <f t="shared" ref="I132:R132" si="269">+H132</f>
        <v>0</v>
      </c>
      <c r="J132" s="121">
        <f t="shared" si="269"/>
        <v>0</v>
      </c>
      <c r="K132" s="121">
        <f t="shared" si="269"/>
        <v>0</v>
      </c>
      <c r="L132" s="121">
        <f t="shared" si="269"/>
        <v>0</v>
      </c>
      <c r="M132" s="121">
        <f t="shared" si="269"/>
        <v>0</v>
      </c>
      <c r="N132" s="121">
        <f t="shared" si="269"/>
        <v>0</v>
      </c>
      <c r="O132" s="121">
        <f t="shared" si="269"/>
        <v>0</v>
      </c>
      <c r="P132" s="121">
        <f t="shared" si="269"/>
        <v>0</v>
      </c>
      <c r="Q132" s="121">
        <f t="shared" si="269"/>
        <v>0</v>
      </c>
      <c r="R132" s="121">
        <f t="shared" si="269"/>
        <v>0</v>
      </c>
      <c r="S132" s="122">
        <f>+R132</f>
        <v>0</v>
      </c>
      <c r="T132" s="367"/>
      <c r="U132" s="18"/>
      <c r="V132" s="942"/>
      <c r="W132" s="942"/>
      <c r="X132" s="942">
        <f t="shared" si="228"/>
        <v>0</v>
      </c>
      <c r="Y132" s="942">
        <f t="shared" si="255"/>
        <v>0</v>
      </c>
      <c r="Z132" s="942">
        <f t="shared" si="229"/>
        <v>0</v>
      </c>
      <c r="AA132" s="942">
        <f t="shared" si="230"/>
        <v>0</v>
      </c>
      <c r="AB132" s="942">
        <f t="shared" si="231"/>
        <v>0</v>
      </c>
      <c r="AC132" s="942">
        <f t="shared" si="232"/>
        <v>0</v>
      </c>
      <c r="AD132" s="942">
        <f t="shared" si="233"/>
        <v>0</v>
      </c>
      <c r="AE132" s="942">
        <f t="shared" si="234"/>
        <v>0</v>
      </c>
      <c r="AF132" s="942">
        <f t="shared" si="235"/>
        <v>0</v>
      </c>
      <c r="AG132" s="942">
        <f t="shared" si="236"/>
        <v>0</v>
      </c>
      <c r="AH132" s="942">
        <f t="shared" si="237"/>
        <v>0</v>
      </c>
      <c r="AI132" s="942">
        <f t="shared" si="238"/>
        <v>0</v>
      </c>
      <c r="AJ132" s="942">
        <f t="shared" si="239"/>
        <v>0</v>
      </c>
      <c r="AK132" s="942">
        <f t="shared" si="240"/>
        <v>0</v>
      </c>
      <c r="AL132" s="942"/>
      <c r="AM132" s="942"/>
      <c r="AN132" s="942"/>
      <c r="AO132" s="942"/>
      <c r="AP132" s="942">
        <f t="shared" si="241"/>
        <v>0</v>
      </c>
      <c r="AQ132" s="942">
        <f t="shared" si="242"/>
        <v>0</v>
      </c>
      <c r="AR132" s="942">
        <f t="shared" si="243"/>
        <v>0</v>
      </c>
      <c r="AS132" s="942">
        <f t="shared" si="244"/>
        <v>0</v>
      </c>
      <c r="AT132" s="942">
        <f t="shared" si="245"/>
        <v>0</v>
      </c>
      <c r="AU132" s="942">
        <f t="shared" si="246"/>
        <v>0</v>
      </c>
      <c r="AV132" s="942">
        <f t="shared" si="247"/>
        <v>0</v>
      </c>
      <c r="AW132" s="942">
        <f t="shared" si="248"/>
        <v>0</v>
      </c>
      <c r="AX132" s="942">
        <f t="shared" si="249"/>
        <v>0</v>
      </c>
      <c r="AY132" s="942">
        <f t="shared" si="250"/>
        <v>0</v>
      </c>
      <c r="AZ132" s="942">
        <f t="shared" si="251"/>
        <v>0</v>
      </c>
      <c r="BA132" s="942">
        <f t="shared" si="252"/>
        <v>0</v>
      </c>
      <c r="BB132" s="942">
        <f t="shared" si="253"/>
        <v>0</v>
      </c>
      <c r="BC132" s="942"/>
      <c r="BD132" s="942"/>
      <c r="BE132" s="942"/>
      <c r="BF132" s="942"/>
      <c r="BG132" s="942"/>
      <c r="BH132" s="942"/>
      <c r="BI132" s="942"/>
      <c r="BJ132" s="942"/>
      <c r="BK132" s="942"/>
      <c r="BL132" s="942"/>
      <c r="BM132" s="942"/>
      <c r="BN132" s="942"/>
      <c r="BO132" s="942"/>
      <c r="BP132" s="942"/>
      <c r="BQ132" s="942"/>
      <c r="BR132" s="942"/>
      <c r="BS132" s="942"/>
      <c r="BT132" s="942"/>
      <c r="BU132" s="942"/>
      <c r="BV132" s="942"/>
    </row>
    <row r="133" spans="1:74" x14ac:dyDescent="0.15">
      <c r="A133" s="18"/>
      <c r="B133" s="368"/>
      <c r="C133" s="218" t="s">
        <v>1811</v>
      </c>
      <c r="D133" s="219"/>
      <c r="E133" s="219"/>
      <c r="F133" s="219"/>
      <c r="G133" s="220"/>
      <c r="H133" s="221"/>
      <c r="I133" s="221"/>
      <c r="J133" s="221"/>
      <c r="K133" s="221"/>
      <c r="L133" s="221"/>
      <c r="M133" s="221"/>
      <c r="N133" s="221"/>
      <c r="O133" s="221"/>
      <c r="P133" s="221"/>
      <c r="Q133" s="221"/>
      <c r="R133" s="221"/>
      <c r="S133" s="221"/>
      <c r="T133" s="369"/>
      <c r="U133" s="18"/>
      <c r="V133" s="942"/>
      <c r="W133" s="942"/>
      <c r="X133" s="942"/>
      <c r="Y133" s="942"/>
      <c r="Z133" s="942"/>
      <c r="AA133" s="942"/>
      <c r="AB133" s="942"/>
      <c r="AC133" s="942"/>
      <c r="AD133" s="942"/>
      <c r="AE133" s="942"/>
      <c r="AF133" s="942"/>
      <c r="AG133" s="942"/>
      <c r="AH133" s="942"/>
      <c r="AI133" s="942"/>
      <c r="AJ133" s="942"/>
      <c r="AK133" s="942"/>
      <c r="AL133" s="942"/>
      <c r="AM133" s="942"/>
      <c r="AN133" s="942"/>
      <c r="AO133" s="942"/>
      <c r="AP133" s="942"/>
      <c r="AQ133" s="942"/>
      <c r="AR133" s="942"/>
      <c r="AS133" s="942"/>
      <c r="AT133" s="942"/>
      <c r="AU133" s="942"/>
      <c r="AV133" s="942"/>
      <c r="AW133" s="942"/>
      <c r="AX133" s="942"/>
      <c r="AY133" s="942"/>
      <c r="AZ133" s="942"/>
      <c r="BA133" s="942"/>
      <c r="BB133" s="942"/>
      <c r="BC133" s="942"/>
      <c r="BD133" s="942"/>
      <c r="BE133" s="942"/>
      <c r="BF133" s="942"/>
      <c r="BG133" s="942"/>
      <c r="BH133" s="942"/>
      <c r="BI133" s="942"/>
      <c r="BJ133" s="942"/>
      <c r="BK133" s="942"/>
      <c r="BL133" s="942"/>
      <c r="BM133" s="942"/>
      <c r="BN133" s="942"/>
      <c r="BO133" s="942"/>
      <c r="BP133" s="942"/>
      <c r="BQ133" s="942"/>
      <c r="BR133" s="942"/>
      <c r="BS133" s="942"/>
      <c r="BT133" s="942"/>
      <c r="BU133" s="942"/>
      <c r="BV133" s="942"/>
    </row>
    <row r="134" spans="1:74" ht="14" x14ac:dyDescent="0.15">
      <c r="A134" s="18"/>
      <c r="B134" s="366"/>
      <c r="C134" s="2442" t="s">
        <v>1812</v>
      </c>
      <c r="D134" s="2443"/>
      <c r="E134" s="2444"/>
      <c r="F134" s="155" t="s">
        <v>1805</v>
      </c>
      <c r="G134" s="154" t="s">
        <v>1806</v>
      </c>
      <c r="H134" s="325">
        <f>SUM(H135:H150)</f>
        <v>1</v>
      </c>
      <c r="I134" s="326">
        <f t="shared" ref="I134:S134" si="270">SUM(I135:I150)</f>
        <v>1</v>
      </c>
      <c r="J134" s="326">
        <f t="shared" si="270"/>
        <v>1</v>
      </c>
      <c r="K134" s="326">
        <f t="shared" si="270"/>
        <v>1</v>
      </c>
      <c r="L134" s="326">
        <f t="shared" si="270"/>
        <v>1</v>
      </c>
      <c r="M134" s="326">
        <f t="shared" si="270"/>
        <v>1</v>
      </c>
      <c r="N134" s="326">
        <f t="shared" si="270"/>
        <v>1</v>
      </c>
      <c r="O134" s="326">
        <f t="shared" si="270"/>
        <v>1</v>
      </c>
      <c r="P134" s="326">
        <f t="shared" si="270"/>
        <v>1</v>
      </c>
      <c r="Q134" s="326">
        <f t="shared" si="270"/>
        <v>1</v>
      </c>
      <c r="R134" s="326">
        <f t="shared" si="270"/>
        <v>1</v>
      </c>
      <c r="S134" s="327">
        <f t="shared" si="270"/>
        <v>1</v>
      </c>
      <c r="T134" s="367"/>
      <c r="U134" s="18"/>
      <c r="V134" s="942"/>
      <c r="W134" s="942"/>
      <c r="X134" s="942" t="str">
        <f t="shared" ref="X134:X150" si="271">+C134</f>
        <v>Personal NO Fijo</v>
      </c>
      <c r="Y134" s="942">
        <f>SUM(Z134:AK134)</f>
        <v>0</v>
      </c>
      <c r="Z134" s="942">
        <f t="shared" ref="Z134:AK134" si="272">SUM(Z135:Z150)</f>
        <v>0</v>
      </c>
      <c r="AA134" s="942">
        <f t="shared" si="272"/>
        <v>0</v>
      </c>
      <c r="AB134" s="942">
        <f t="shared" si="272"/>
        <v>0</v>
      </c>
      <c r="AC134" s="942">
        <f t="shared" si="272"/>
        <v>0</v>
      </c>
      <c r="AD134" s="942">
        <f t="shared" si="272"/>
        <v>0</v>
      </c>
      <c r="AE134" s="942">
        <f t="shared" si="272"/>
        <v>0</v>
      </c>
      <c r="AF134" s="942">
        <f t="shared" si="272"/>
        <v>0</v>
      </c>
      <c r="AG134" s="942">
        <f t="shared" si="272"/>
        <v>0</v>
      </c>
      <c r="AH134" s="942">
        <f t="shared" si="272"/>
        <v>0</v>
      </c>
      <c r="AI134" s="942">
        <f t="shared" si="272"/>
        <v>0</v>
      </c>
      <c r="AJ134" s="942">
        <f t="shared" si="272"/>
        <v>0</v>
      </c>
      <c r="AK134" s="942">
        <f t="shared" si="272"/>
        <v>0</v>
      </c>
      <c r="AL134" s="942"/>
      <c r="AM134" s="942"/>
      <c r="AN134" s="942"/>
      <c r="AO134" s="942"/>
      <c r="AP134" s="942">
        <f>SUM(AQ134:BB134)</f>
        <v>0</v>
      </c>
      <c r="AQ134" s="942">
        <f t="shared" ref="AQ134:BB134" si="273">SUM(AQ135:AQ150)</f>
        <v>0</v>
      </c>
      <c r="AR134" s="942">
        <f t="shared" si="273"/>
        <v>0</v>
      </c>
      <c r="AS134" s="942">
        <f t="shared" si="273"/>
        <v>0</v>
      </c>
      <c r="AT134" s="942">
        <f t="shared" si="273"/>
        <v>0</v>
      </c>
      <c r="AU134" s="942">
        <f t="shared" si="273"/>
        <v>0</v>
      </c>
      <c r="AV134" s="942">
        <f t="shared" si="273"/>
        <v>0</v>
      </c>
      <c r="AW134" s="942">
        <f t="shared" si="273"/>
        <v>0</v>
      </c>
      <c r="AX134" s="942">
        <f t="shared" si="273"/>
        <v>0</v>
      </c>
      <c r="AY134" s="942">
        <f t="shared" si="273"/>
        <v>0</v>
      </c>
      <c r="AZ134" s="942">
        <f t="shared" si="273"/>
        <v>0</v>
      </c>
      <c r="BA134" s="942">
        <f t="shared" si="273"/>
        <v>0</v>
      </c>
      <c r="BB134" s="942">
        <f t="shared" si="273"/>
        <v>0</v>
      </c>
      <c r="BC134" s="942"/>
      <c r="BD134" s="942"/>
      <c r="BE134" s="942"/>
      <c r="BF134" s="942"/>
      <c r="BG134" s="942"/>
      <c r="BH134" s="942"/>
      <c r="BI134" s="942"/>
      <c r="BJ134" s="942"/>
      <c r="BK134" s="942"/>
      <c r="BL134" s="942"/>
      <c r="BM134" s="942"/>
      <c r="BN134" s="942"/>
      <c r="BO134" s="942"/>
      <c r="BP134" s="942"/>
      <c r="BQ134" s="942"/>
      <c r="BR134" s="942"/>
      <c r="BS134" s="942"/>
      <c r="BT134" s="942"/>
      <c r="BU134" s="942"/>
      <c r="BV134" s="942"/>
    </row>
    <row r="135" spans="1:74" x14ac:dyDescent="0.15">
      <c r="A135" s="18"/>
      <c r="B135" s="366"/>
      <c r="C135" s="2414" t="s">
        <v>1449</v>
      </c>
      <c r="D135" s="2415"/>
      <c r="E135" s="2416"/>
      <c r="F135" s="112"/>
      <c r="G135" s="323">
        <v>0</v>
      </c>
      <c r="H135" s="119">
        <v>1</v>
      </c>
      <c r="I135" s="115">
        <f t="shared" ref="I135:K148" si="274">+H135</f>
        <v>1</v>
      </c>
      <c r="J135" s="115">
        <f t="shared" si="274"/>
        <v>1</v>
      </c>
      <c r="K135" s="115">
        <f t="shared" si="274"/>
        <v>1</v>
      </c>
      <c r="L135" s="115">
        <f t="shared" ref="L135:S135" si="275">+K135</f>
        <v>1</v>
      </c>
      <c r="M135" s="115">
        <f t="shared" si="275"/>
        <v>1</v>
      </c>
      <c r="N135" s="115">
        <f t="shared" si="275"/>
        <v>1</v>
      </c>
      <c r="O135" s="115">
        <f t="shared" si="275"/>
        <v>1</v>
      </c>
      <c r="P135" s="115">
        <f t="shared" si="275"/>
        <v>1</v>
      </c>
      <c r="Q135" s="115">
        <f t="shared" si="275"/>
        <v>1</v>
      </c>
      <c r="R135" s="115">
        <f t="shared" si="275"/>
        <v>1</v>
      </c>
      <c r="S135" s="116">
        <f t="shared" si="275"/>
        <v>1</v>
      </c>
      <c r="T135" s="367"/>
      <c r="U135" s="18"/>
      <c r="V135" s="942"/>
      <c r="W135" s="942"/>
      <c r="X135" s="942" t="str">
        <f t="shared" si="271"/>
        <v>personal en prácticas</v>
      </c>
      <c r="Y135" s="942">
        <f>+(F135*G135)+F135</f>
        <v>0</v>
      </c>
      <c r="Z135" s="942">
        <f t="shared" ref="Z135:Z150" si="276">+$Y135*H135</f>
        <v>0</v>
      </c>
      <c r="AA135" s="942">
        <f t="shared" ref="AA135:AA150" si="277">+$Y135*I135</f>
        <v>0</v>
      </c>
      <c r="AB135" s="942">
        <f t="shared" ref="AB135:AB150" si="278">+$Y135*J135</f>
        <v>0</v>
      </c>
      <c r="AC135" s="942">
        <f t="shared" ref="AC135:AC150" si="279">+$Y135*K135</f>
        <v>0</v>
      </c>
      <c r="AD135" s="942">
        <f t="shared" ref="AD135:AD150" si="280">+$Y135*L135</f>
        <v>0</v>
      </c>
      <c r="AE135" s="942">
        <f t="shared" ref="AE135:AE150" si="281">+$Y135*M135</f>
        <v>0</v>
      </c>
      <c r="AF135" s="942">
        <f t="shared" ref="AF135:AF150" si="282">+$Y135*N135</f>
        <v>0</v>
      </c>
      <c r="AG135" s="942">
        <f t="shared" ref="AG135:AG150" si="283">+$Y135*O135</f>
        <v>0</v>
      </c>
      <c r="AH135" s="942">
        <f t="shared" ref="AH135:AH150" si="284">+$Y135*P135</f>
        <v>0</v>
      </c>
      <c r="AI135" s="942">
        <f t="shared" ref="AI135:AI150" si="285">+$Y135*Q135</f>
        <v>0</v>
      </c>
      <c r="AJ135" s="942">
        <f t="shared" ref="AJ135:AJ150" si="286">+$Y135*R135</f>
        <v>0</v>
      </c>
      <c r="AK135" s="942">
        <f t="shared" ref="AK135:AK150" si="287">+$Y135*S135</f>
        <v>0</v>
      </c>
      <c r="AL135" s="942"/>
      <c r="AM135" s="942"/>
      <c r="AN135" s="942"/>
      <c r="AO135" s="942"/>
      <c r="AP135" s="942">
        <f t="shared" ref="AP135:AP150" si="288">+F135</f>
        <v>0</v>
      </c>
      <c r="AQ135" s="942">
        <f t="shared" ref="AQ135:AQ150" si="289">+$AP135*H135</f>
        <v>0</v>
      </c>
      <c r="AR135" s="942">
        <f t="shared" ref="AR135:AR150" si="290">+$AP135*I135</f>
        <v>0</v>
      </c>
      <c r="AS135" s="942">
        <f t="shared" ref="AS135:AS150" si="291">+$AP135*J135</f>
        <v>0</v>
      </c>
      <c r="AT135" s="942">
        <f t="shared" ref="AT135:AT150" si="292">+$AP135*K135</f>
        <v>0</v>
      </c>
      <c r="AU135" s="942">
        <f t="shared" ref="AU135:AU150" si="293">+$AP135*L135</f>
        <v>0</v>
      </c>
      <c r="AV135" s="942">
        <f t="shared" ref="AV135:AV150" si="294">+$AP135*M135</f>
        <v>0</v>
      </c>
      <c r="AW135" s="942">
        <f t="shared" ref="AW135:AW150" si="295">+$AP135*N135</f>
        <v>0</v>
      </c>
      <c r="AX135" s="942">
        <f t="shared" ref="AX135:AX150" si="296">+$AP135*O135</f>
        <v>0</v>
      </c>
      <c r="AY135" s="942">
        <f t="shared" ref="AY135:AY150" si="297">+$AP135*P135</f>
        <v>0</v>
      </c>
      <c r="AZ135" s="942">
        <f t="shared" ref="AZ135:AZ150" si="298">+$AP135*Q135</f>
        <v>0</v>
      </c>
      <c r="BA135" s="942">
        <f t="shared" ref="BA135:BA150" si="299">+$AP135*R135</f>
        <v>0</v>
      </c>
      <c r="BB135" s="942">
        <f t="shared" ref="BB135:BB150" si="300">+$AP135*S135</f>
        <v>0</v>
      </c>
      <c r="BC135" s="942"/>
      <c r="BD135" s="942"/>
      <c r="BE135" s="942"/>
      <c r="BF135" s="942"/>
      <c r="BG135" s="942"/>
      <c r="BH135" s="942"/>
      <c r="BI135" s="942"/>
      <c r="BJ135" s="942"/>
      <c r="BK135" s="942"/>
      <c r="BL135" s="942"/>
      <c r="BM135" s="942"/>
      <c r="BN135" s="942"/>
      <c r="BO135" s="942"/>
      <c r="BP135" s="942"/>
      <c r="BQ135" s="942"/>
      <c r="BR135" s="942"/>
      <c r="BS135" s="942"/>
      <c r="BT135" s="942"/>
      <c r="BU135" s="942"/>
      <c r="BV135" s="942"/>
    </row>
    <row r="136" spans="1:74" x14ac:dyDescent="0.15">
      <c r="A136" s="18"/>
      <c r="B136" s="366"/>
      <c r="C136" s="2423"/>
      <c r="D136" s="2424"/>
      <c r="E136" s="2425"/>
      <c r="F136" s="139"/>
      <c r="G136" s="324">
        <v>0</v>
      </c>
      <c r="H136" s="120">
        <v>0</v>
      </c>
      <c r="I136" s="121">
        <f t="shared" si="274"/>
        <v>0</v>
      </c>
      <c r="J136" s="121">
        <f t="shared" si="274"/>
        <v>0</v>
      </c>
      <c r="K136" s="121">
        <f t="shared" si="274"/>
        <v>0</v>
      </c>
      <c r="L136" s="121">
        <f t="shared" ref="L136:S136" si="301">+K136</f>
        <v>0</v>
      </c>
      <c r="M136" s="121">
        <f t="shared" si="301"/>
        <v>0</v>
      </c>
      <c r="N136" s="121">
        <f t="shared" si="301"/>
        <v>0</v>
      </c>
      <c r="O136" s="121">
        <f t="shared" si="301"/>
        <v>0</v>
      </c>
      <c r="P136" s="121">
        <f t="shared" si="301"/>
        <v>0</v>
      </c>
      <c r="Q136" s="121">
        <f t="shared" si="301"/>
        <v>0</v>
      </c>
      <c r="R136" s="121">
        <f t="shared" si="301"/>
        <v>0</v>
      </c>
      <c r="S136" s="122">
        <f t="shared" si="301"/>
        <v>0</v>
      </c>
      <c r="T136" s="367"/>
      <c r="U136" s="18"/>
      <c r="V136" s="942"/>
      <c r="W136" s="942"/>
      <c r="X136" s="942">
        <f t="shared" si="271"/>
        <v>0</v>
      </c>
      <c r="Y136" s="942">
        <f t="shared" ref="Y136:Y150" si="302">+(F136*G136)+F136</f>
        <v>0</v>
      </c>
      <c r="Z136" s="942">
        <f t="shared" si="276"/>
        <v>0</v>
      </c>
      <c r="AA136" s="942">
        <f t="shared" si="277"/>
        <v>0</v>
      </c>
      <c r="AB136" s="942">
        <f t="shared" si="278"/>
        <v>0</v>
      </c>
      <c r="AC136" s="942">
        <f t="shared" si="279"/>
        <v>0</v>
      </c>
      <c r="AD136" s="942">
        <f t="shared" si="280"/>
        <v>0</v>
      </c>
      <c r="AE136" s="942">
        <f t="shared" si="281"/>
        <v>0</v>
      </c>
      <c r="AF136" s="942">
        <f t="shared" si="282"/>
        <v>0</v>
      </c>
      <c r="AG136" s="942">
        <f t="shared" si="283"/>
        <v>0</v>
      </c>
      <c r="AH136" s="942">
        <f t="shared" si="284"/>
        <v>0</v>
      </c>
      <c r="AI136" s="942">
        <f t="shared" si="285"/>
        <v>0</v>
      </c>
      <c r="AJ136" s="942">
        <f t="shared" si="286"/>
        <v>0</v>
      </c>
      <c r="AK136" s="942">
        <f t="shared" si="287"/>
        <v>0</v>
      </c>
      <c r="AL136" s="942"/>
      <c r="AM136" s="942"/>
      <c r="AN136" s="942"/>
      <c r="AO136" s="942"/>
      <c r="AP136" s="942">
        <f t="shared" si="288"/>
        <v>0</v>
      </c>
      <c r="AQ136" s="942">
        <f t="shared" si="289"/>
        <v>0</v>
      </c>
      <c r="AR136" s="942">
        <f t="shared" si="290"/>
        <v>0</v>
      </c>
      <c r="AS136" s="942">
        <f t="shared" si="291"/>
        <v>0</v>
      </c>
      <c r="AT136" s="942">
        <f t="shared" si="292"/>
        <v>0</v>
      </c>
      <c r="AU136" s="942">
        <f t="shared" si="293"/>
        <v>0</v>
      </c>
      <c r="AV136" s="942">
        <f t="shared" si="294"/>
        <v>0</v>
      </c>
      <c r="AW136" s="942">
        <f t="shared" si="295"/>
        <v>0</v>
      </c>
      <c r="AX136" s="942">
        <f t="shared" si="296"/>
        <v>0</v>
      </c>
      <c r="AY136" s="942">
        <f t="shared" si="297"/>
        <v>0</v>
      </c>
      <c r="AZ136" s="942">
        <f t="shared" si="298"/>
        <v>0</v>
      </c>
      <c r="BA136" s="942">
        <f t="shared" si="299"/>
        <v>0</v>
      </c>
      <c r="BB136" s="942">
        <f t="shared" si="300"/>
        <v>0</v>
      </c>
      <c r="BC136" s="942"/>
      <c r="BD136" s="942"/>
      <c r="BE136" s="942"/>
      <c r="BF136" s="942"/>
      <c r="BG136" s="942"/>
      <c r="BH136" s="942"/>
      <c r="BI136" s="942"/>
      <c r="BJ136" s="942"/>
      <c r="BK136" s="942"/>
      <c r="BL136" s="942"/>
      <c r="BM136" s="942"/>
      <c r="BN136" s="942"/>
      <c r="BO136" s="942"/>
      <c r="BP136" s="942"/>
      <c r="BQ136" s="942"/>
      <c r="BR136" s="942"/>
      <c r="BS136" s="942"/>
      <c r="BT136" s="942"/>
      <c r="BU136" s="942"/>
      <c r="BV136" s="942"/>
    </row>
    <row r="137" spans="1:74" ht="12.75" hidden="1" customHeight="1" x14ac:dyDescent="0.15">
      <c r="A137" s="18"/>
      <c r="B137" s="366"/>
      <c r="C137" s="2417"/>
      <c r="D137" s="2418"/>
      <c r="E137" s="2419"/>
      <c r="F137" s="209"/>
      <c r="G137" s="333">
        <v>0</v>
      </c>
      <c r="H137" s="210">
        <v>0</v>
      </c>
      <c r="I137" s="211">
        <f t="shared" si="274"/>
        <v>0</v>
      </c>
      <c r="J137" s="211">
        <f t="shared" si="274"/>
        <v>0</v>
      </c>
      <c r="K137" s="211">
        <f t="shared" si="274"/>
        <v>0</v>
      </c>
      <c r="L137" s="211">
        <f t="shared" ref="L137:S137" si="303">+K137</f>
        <v>0</v>
      </c>
      <c r="M137" s="211">
        <f t="shared" si="303"/>
        <v>0</v>
      </c>
      <c r="N137" s="211">
        <f t="shared" si="303"/>
        <v>0</v>
      </c>
      <c r="O137" s="211">
        <f t="shared" si="303"/>
        <v>0</v>
      </c>
      <c r="P137" s="211">
        <f t="shared" si="303"/>
        <v>0</v>
      </c>
      <c r="Q137" s="211">
        <f t="shared" si="303"/>
        <v>0</v>
      </c>
      <c r="R137" s="211">
        <f t="shared" si="303"/>
        <v>0</v>
      </c>
      <c r="S137" s="212">
        <f t="shared" si="303"/>
        <v>0</v>
      </c>
      <c r="T137" s="367"/>
      <c r="U137" s="18"/>
      <c r="V137" s="942"/>
      <c r="W137" s="942"/>
      <c r="X137" s="942">
        <f t="shared" si="271"/>
        <v>0</v>
      </c>
      <c r="Y137" s="942">
        <f t="shared" si="302"/>
        <v>0</v>
      </c>
      <c r="Z137" s="942">
        <f t="shared" si="276"/>
        <v>0</v>
      </c>
      <c r="AA137" s="942">
        <f t="shared" si="277"/>
        <v>0</v>
      </c>
      <c r="AB137" s="942">
        <f t="shared" si="278"/>
        <v>0</v>
      </c>
      <c r="AC137" s="942">
        <f t="shared" si="279"/>
        <v>0</v>
      </c>
      <c r="AD137" s="942">
        <f t="shared" si="280"/>
        <v>0</v>
      </c>
      <c r="AE137" s="942">
        <f t="shared" si="281"/>
        <v>0</v>
      </c>
      <c r="AF137" s="942">
        <f t="shared" si="282"/>
        <v>0</v>
      </c>
      <c r="AG137" s="942">
        <f t="shared" si="283"/>
        <v>0</v>
      </c>
      <c r="AH137" s="942">
        <f t="shared" si="284"/>
        <v>0</v>
      </c>
      <c r="AI137" s="942">
        <f t="shared" si="285"/>
        <v>0</v>
      </c>
      <c r="AJ137" s="942">
        <f t="shared" si="286"/>
        <v>0</v>
      </c>
      <c r="AK137" s="942">
        <f t="shared" si="287"/>
        <v>0</v>
      </c>
      <c r="AL137" s="942"/>
      <c r="AM137" s="942"/>
      <c r="AN137" s="942"/>
      <c r="AO137" s="942"/>
      <c r="AP137" s="942">
        <f t="shared" si="288"/>
        <v>0</v>
      </c>
      <c r="AQ137" s="942">
        <f t="shared" si="289"/>
        <v>0</v>
      </c>
      <c r="AR137" s="942">
        <f t="shared" si="290"/>
        <v>0</v>
      </c>
      <c r="AS137" s="942">
        <f t="shared" si="291"/>
        <v>0</v>
      </c>
      <c r="AT137" s="942">
        <f t="shared" si="292"/>
        <v>0</v>
      </c>
      <c r="AU137" s="942">
        <f t="shared" si="293"/>
        <v>0</v>
      </c>
      <c r="AV137" s="942">
        <f t="shared" si="294"/>
        <v>0</v>
      </c>
      <c r="AW137" s="942">
        <f t="shared" si="295"/>
        <v>0</v>
      </c>
      <c r="AX137" s="942">
        <f t="shared" si="296"/>
        <v>0</v>
      </c>
      <c r="AY137" s="942">
        <f t="shared" si="297"/>
        <v>0</v>
      </c>
      <c r="AZ137" s="942">
        <f t="shared" si="298"/>
        <v>0</v>
      </c>
      <c r="BA137" s="942">
        <f t="shared" si="299"/>
        <v>0</v>
      </c>
      <c r="BB137" s="942">
        <f t="shared" si="300"/>
        <v>0</v>
      </c>
      <c r="BC137" s="942"/>
      <c r="BD137" s="942"/>
      <c r="BE137" s="942"/>
      <c r="BF137" s="942"/>
      <c r="BG137" s="942"/>
      <c r="BH137" s="942"/>
      <c r="BI137" s="942"/>
      <c r="BJ137" s="942"/>
      <c r="BK137" s="942"/>
      <c r="BL137" s="942"/>
      <c r="BM137" s="942"/>
      <c r="BN137" s="942"/>
      <c r="BO137" s="942"/>
      <c r="BP137" s="942"/>
      <c r="BQ137" s="942"/>
      <c r="BR137" s="942"/>
      <c r="BS137" s="942"/>
      <c r="BT137" s="942"/>
      <c r="BU137" s="942"/>
      <c r="BV137" s="942"/>
    </row>
    <row r="138" spans="1:74" ht="12.75" hidden="1" customHeight="1" x14ac:dyDescent="0.15">
      <c r="A138" s="18"/>
      <c r="B138" s="366"/>
      <c r="C138" s="2414"/>
      <c r="D138" s="2415"/>
      <c r="E138" s="2416"/>
      <c r="F138" s="112"/>
      <c r="G138" s="323">
        <v>0</v>
      </c>
      <c r="H138" s="114">
        <v>0</v>
      </c>
      <c r="I138" s="115">
        <f t="shared" si="274"/>
        <v>0</v>
      </c>
      <c r="J138" s="115">
        <f t="shared" si="274"/>
        <v>0</v>
      </c>
      <c r="K138" s="115">
        <f t="shared" si="274"/>
        <v>0</v>
      </c>
      <c r="L138" s="115">
        <f t="shared" ref="L138:S138" si="304">+K138</f>
        <v>0</v>
      </c>
      <c r="M138" s="115">
        <f t="shared" si="304"/>
        <v>0</v>
      </c>
      <c r="N138" s="115">
        <f t="shared" si="304"/>
        <v>0</v>
      </c>
      <c r="O138" s="115">
        <f t="shared" si="304"/>
        <v>0</v>
      </c>
      <c r="P138" s="115">
        <f t="shared" si="304"/>
        <v>0</v>
      </c>
      <c r="Q138" s="115">
        <f t="shared" si="304"/>
        <v>0</v>
      </c>
      <c r="R138" s="115">
        <f t="shared" si="304"/>
        <v>0</v>
      </c>
      <c r="S138" s="116">
        <f t="shared" si="304"/>
        <v>0</v>
      </c>
      <c r="T138" s="367"/>
      <c r="U138" s="18"/>
      <c r="V138" s="942"/>
      <c r="W138" s="942"/>
      <c r="X138" s="942">
        <f t="shared" si="271"/>
        <v>0</v>
      </c>
      <c r="Y138" s="942">
        <f t="shared" si="302"/>
        <v>0</v>
      </c>
      <c r="Z138" s="942">
        <f t="shared" si="276"/>
        <v>0</v>
      </c>
      <c r="AA138" s="942">
        <f t="shared" si="277"/>
        <v>0</v>
      </c>
      <c r="AB138" s="942">
        <f t="shared" si="278"/>
        <v>0</v>
      </c>
      <c r="AC138" s="942">
        <f t="shared" si="279"/>
        <v>0</v>
      </c>
      <c r="AD138" s="942">
        <f t="shared" si="280"/>
        <v>0</v>
      </c>
      <c r="AE138" s="942">
        <f t="shared" si="281"/>
        <v>0</v>
      </c>
      <c r="AF138" s="942">
        <f t="shared" si="282"/>
        <v>0</v>
      </c>
      <c r="AG138" s="942">
        <f t="shared" si="283"/>
        <v>0</v>
      </c>
      <c r="AH138" s="942">
        <f t="shared" si="284"/>
        <v>0</v>
      </c>
      <c r="AI138" s="942">
        <f t="shared" si="285"/>
        <v>0</v>
      </c>
      <c r="AJ138" s="942">
        <f t="shared" si="286"/>
        <v>0</v>
      </c>
      <c r="AK138" s="942">
        <f t="shared" si="287"/>
        <v>0</v>
      </c>
      <c r="AL138" s="942"/>
      <c r="AM138" s="942"/>
      <c r="AN138" s="942"/>
      <c r="AO138" s="942"/>
      <c r="AP138" s="942">
        <f t="shared" si="288"/>
        <v>0</v>
      </c>
      <c r="AQ138" s="942">
        <f t="shared" si="289"/>
        <v>0</v>
      </c>
      <c r="AR138" s="942">
        <f t="shared" si="290"/>
        <v>0</v>
      </c>
      <c r="AS138" s="942">
        <f t="shared" si="291"/>
        <v>0</v>
      </c>
      <c r="AT138" s="942">
        <f t="shared" si="292"/>
        <v>0</v>
      </c>
      <c r="AU138" s="942">
        <f t="shared" si="293"/>
        <v>0</v>
      </c>
      <c r="AV138" s="942">
        <f t="shared" si="294"/>
        <v>0</v>
      </c>
      <c r="AW138" s="942">
        <f t="shared" si="295"/>
        <v>0</v>
      </c>
      <c r="AX138" s="942">
        <f t="shared" si="296"/>
        <v>0</v>
      </c>
      <c r="AY138" s="942">
        <f t="shared" si="297"/>
        <v>0</v>
      </c>
      <c r="AZ138" s="942">
        <f t="shared" si="298"/>
        <v>0</v>
      </c>
      <c r="BA138" s="942">
        <f t="shared" si="299"/>
        <v>0</v>
      </c>
      <c r="BB138" s="942">
        <f t="shared" si="300"/>
        <v>0</v>
      </c>
      <c r="BC138" s="942"/>
      <c r="BD138" s="942"/>
      <c r="BE138" s="942"/>
      <c r="BF138" s="942"/>
      <c r="BG138" s="942"/>
      <c r="BH138" s="942"/>
      <c r="BI138" s="942"/>
      <c r="BJ138" s="942"/>
      <c r="BK138" s="942"/>
      <c r="BL138" s="942"/>
      <c r="BM138" s="942"/>
      <c r="BN138" s="942"/>
      <c r="BO138" s="942"/>
      <c r="BP138" s="942"/>
      <c r="BQ138" s="942"/>
      <c r="BR138" s="942"/>
      <c r="BS138" s="942"/>
      <c r="BT138" s="942"/>
      <c r="BU138" s="942"/>
      <c r="BV138" s="942"/>
    </row>
    <row r="139" spans="1:74" ht="12.75" hidden="1" customHeight="1" x14ac:dyDescent="0.15">
      <c r="A139" s="18"/>
      <c r="B139" s="366"/>
      <c r="C139" s="2414"/>
      <c r="D139" s="2415"/>
      <c r="E139" s="2416"/>
      <c r="F139" s="112"/>
      <c r="G139" s="323">
        <v>0</v>
      </c>
      <c r="H139" s="210">
        <v>0</v>
      </c>
      <c r="I139" s="211">
        <f t="shared" si="274"/>
        <v>0</v>
      </c>
      <c r="J139" s="211">
        <f t="shared" si="274"/>
        <v>0</v>
      </c>
      <c r="K139" s="211">
        <f t="shared" si="274"/>
        <v>0</v>
      </c>
      <c r="L139" s="211">
        <f t="shared" ref="L139:S139" si="305">+K139</f>
        <v>0</v>
      </c>
      <c r="M139" s="211">
        <f t="shared" si="305"/>
        <v>0</v>
      </c>
      <c r="N139" s="211">
        <f t="shared" si="305"/>
        <v>0</v>
      </c>
      <c r="O139" s="211">
        <f t="shared" si="305"/>
        <v>0</v>
      </c>
      <c r="P139" s="211">
        <f t="shared" si="305"/>
        <v>0</v>
      </c>
      <c r="Q139" s="211">
        <f t="shared" si="305"/>
        <v>0</v>
      </c>
      <c r="R139" s="211">
        <f t="shared" si="305"/>
        <v>0</v>
      </c>
      <c r="S139" s="212">
        <f t="shared" si="305"/>
        <v>0</v>
      </c>
      <c r="T139" s="367"/>
      <c r="U139" s="18"/>
      <c r="V139" s="942"/>
      <c r="W139" s="942"/>
      <c r="X139" s="942">
        <f t="shared" si="271"/>
        <v>0</v>
      </c>
      <c r="Y139" s="942">
        <f t="shared" si="302"/>
        <v>0</v>
      </c>
      <c r="Z139" s="942">
        <f t="shared" si="276"/>
        <v>0</v>
      </c>
      <c r="AA139" s="942">
        <f t="shared" si="277"/>
        <v>0</v>
      </c>
      <c r="AB139" s="942">
        <f t="shared" si="278"/>
        <v>0</v>
      </c>
      <c r="AC139" s="942">
        <f t="shared" si="279"/>
        <v>0</v>
      </c>
      <c r="AD139" s="942">
        <f t="shared" si="280"/>
        <v>0</v>
      </c>
      <c r="AE139" s="942">
        <f t="shared" si="281"/>
        <v>0</v>
      </c>
      <c r="AF139" s="942">
        <f t="shared" si="282"/>
        <v>0</v>
      </c>
      <c r="AG139" s="942">
        <f t="shared" si="283"/>
        <v>0</v>
      </c>
      <c r="AH139" s="942">
        <f t="shared" si="284"/>
        <v>0</v>
      </c>
      <c r="AI139" s="942">
        <f t="shared" si="285"/>
        <v>0</v>
      </c>
      <c r="AJ139" s="942">
        <f t="shared" si="286"/>
        <v>0</v>
      </c>
      <c r="AK139" s="942">
        <f t="shared" si="287"/>
        <v>0</v>
      </c>
      <c r="AL139" s="942"/>
      <c r="AM139" s="942"/>
      <c r="AN139" s="942"/>
      <c r="AO139" s="942"/>
      <c r="AP139" s="942">
        <f t="shared" si="288"/>
        <v>0</v>
      </c>
      <c r="AQ139" s="942">
        <f t="shared" si="289"/>
        <v>0</v>
      </c>
      <c r="AR139" s="942">
        <f t="shared" si="290"/>
        <v>0</v>
      </c>
      <c r="AS139" s="942">
        <f t="shared" si="291"/>
        <v>0</v>
      </c>
      <c r="AT139" s="942">
        <f t="shared" si="292"/>
        <v>0</v>
      </c>
      <c r="AU139" s="942">
        <f t="shared" si="293"/>
        <v>0</v>
      </c>
      <c r="AV139" s="942">
        <f t="shared" si="294"/>
        <v>0</v>
      </c>
      <c r="AW139" s="942">
        <f t="shared" si="295"/>
        <v>0</v>
      </c>
      <c r="AX139" s="942">
        <f t="shared" si="296"/>
        <v>0</v>
      </c>
      <c r="AY139" s="942">
        <f t="shared" si="297"/>
        <v>0</v>
      </c>
      <c r="AZ139" s="942">
        <f t="shared" si="298"/>
        <v>0</v>
      </c>
      <c r="BA139" s="942">
        <f t="shared" si="299"/>
        <v>0</v>
      </c>
      <c r="BB139" s="942">
        <f t="shared" si="300"/>
        <v>0</v>
      </c>
      <c r="BC139" s="942"/>
      <c r="BD139" s="942"/>
      <c r="BE139" s="942"/>
      <c r="BF139" s="942"/>
      <c r="BG139" s="942"/>
      <c r="BH139" s="942"/>
      <c r="BI139" s="942"/>
      <c r="BJ139" s="942"/>
      <c r="BK139" s="942"/>
      <c r="BL139" s="942"/>
      <c r="BM139" s="942"/>
      <c r="BN139" s="942"/>
      <c r="BO139" s="942"/>
      <c r="BP139" s="942"/>
      <c r="BQ139" s="942"/>
      <c r="BR139" s="942"/>
      <c r="BS139" s="942"/>
      <c r="BT139" s="942"/>
      <c r="BU139" s="942"/>
      <c r="BV139" s="942"/>
    </row>
    <row r="140" spans="1:74" ht="12.75" hidden="1" customHeight="1" x14ac:dyDescent="0.15">
      <c r="A140" s="18"/>
      <c r="B140" s="366"/>
      <c r="C140" s="2414"/>
      <c r="D140" s="2415"/>
      <c r="E140" s="2416"/>
      <c r="F140" s="112"/>
      <c r="G140" s="323">
        <v>0</v>
      </c>
      <c r="H140" s="114">
        <v>0</v>
      </c>
      <c r="I140" s="115">
        <f t="shared" si="274"/>
        <v>0</v>
      </c>
      <c r="J140" s="115">
        <f t="shared" si="274"/>
        <v>0</v>
      </c>
      <c r="K140" s="115">
        <f t="shared" si="274"/>
        <v>0</v>
      </c>
      <c r="L140" s="115">
        <f t="shared" ref="L140:S140" si="306">+K140</f>
        <v>0</v>
      </c>
      <c r="M140" s="115">
        <f t="shared" si="306"/>
        <v>0</v>
      </c>
      <c r="N140" s="115">
        <f t="shared" si="306"/>
        <v>0</v>
      </c>
      <c r="O140" s="115">
        <f t="shared" si="306"/>
        <v>0</v>
      </c>
      <c r="P140" s="115">
        <f t="shared" si="306"/>
        <v>0</v>
      </c>
      <c r="Q140" s="115">
        <f t="shared" si="306"/>
        <v>0</v>
      </c>
      <c r="R140" s="115">
        <f t="shared" si="306"/>
        <v>0</v>
      </c>
      <c r="S140" s="116">
        <f t="shared" si="306"/>
        <v>0</v>
      </c>
      <c r="T140" s="367"/>
      <c r="U140" s="18"/>
      <c r="V140" s="942"/>
      <c r="W140" s="942"/>
      <c r="X140" s="942">
        <f t="shared" si="271"/>
        <v>0</v>
      </c>
      <c r="Y140" s="942">
        <f t="shared" si="302"/>
        <v>0</v>
      </c>
      <c r="Z140" s="942">
        <f t="shared" si="276"/>
        <v>0</v>
      </c>
      <c r="AA140" s="942">
        <f t="shared" si="277"/>
        <v>0</v>
      </c>
      <c r="AB140" s="942">
        <f t="shared" si="278"/>
        <v>0</v>
      </c>
      <c r="AC140" s="942">
        <f t="shared" si="279"/>
        <v>0</v>
      </c>
      <c r="AD140" s="942">
        <f t="shared" si="280"/>
        <v>0</v>
      </c>
      <c r="AE140" s="942">
        <f t="shared" si="281"/>
        <v>0</v>
      </c>
      <c r="AF140" s="942">
        <f t="shared" si="282"/>
        <v>0</v>
      </c>
      <c r="AG140" s="942">
        <f t="shared" si="283"/>
        <v>0</v>
      </c>
      <c r="AH140" s="942">
        <f t="shared" si="284"/>
        <v>0</v>
      </c>
      <c r="AI140" s="942">
        <f t="shared" si="285"/>
        <v>0</v>
      </c>
      <c r="AJ140" s="942">
        <f t="shared" si="286"/>
        <v>0</v>
      </c>
      <c r="AK140" s="942">
        <f t="shared" si="287"/>
        <v>0</v>
      </c>
      <c r="AL140" s="942"/>
      <c r="AM140" s="942"/>
      <c r="AN140" s="942"/>
      <c r="AO140" s="942"/>
      <c r="AP140" s="942">
        <f t="shared" si="288"/>
        <v>0</v>
      </c>
      <c r="AQ140" s="942">
        <f t="shared" si="289"/>
        <v>0</v>
      </c>
      <c r="AR140" s="942">
        <f t="shared" si="290"/>
        <v>0</v>
      </c>
      <c r="AS140" s="942">
        <f t="shared" si="291"/>
        <v>0</v>
      </c>
      <c r="AT140" s="942">
        <f t="shared" si="292"/>
        <v>0</v>
      </c>
      <c r="AU140" s="942">
        <f t="shared" si="293"/>
        <v>0</v>
      </c>
      <c r="AV140" s="942">
        <f t="shared" si="294"/>
        <v>0</v>
      </c>
      <c r="AW140" s="942">
        <f t="shared" si="295"/>
        <v>0</v>
      </c>
      <c r="AX140" s="942">
        <f t="shared" si="296"/>
        <v>0</v>
      </c>
      <c r="AY140" s="942">
        <f t="shared" si="297"/>
        <v>0</v>
      </c>
      <c r="AZ140" s="942">
        <f t="shared" si="298"/>
        <v>0</v>
      </c>
      <c r="BA140" s="942">
        <f t="shared" si="299"/>
        <v>0</v>
      </c>
      <c r="BB140" s="942">
        <f t="shared" si="300"/>
        <v>0</v>
      </c>
      <c r="BC140" s="942"/>
      <c r="BD140" s="942"/>
      <c r="BE140" s="942"/>
      <c r="BF140" s="942"/>
      <c r="BG140" s="942"/>
      <c r="BH140" s="942"/>
      <c r="BI140" s="942"/>
      <c r="BJ140" s="942"/>
      <c r="BK140" s="942"/>
      <c r="BL140" s="942"/>
      <c r="BM140" s="942"/>
      <c r="BN140" s="942"/>
      <c r="BO140" s="942"/>
      <c r="BP140" s="942"/>
      <c r="BQ140" s="942"/>
      <c r="BR140" s="942"/>
      <c r="BS140" s="942"/>
      <c r="BT140" s="942"/>
      <c r="BU140" s="942"/>
      <c r="BV140" s="942"/>
    </row>
    <row r="141" spans="1:74" ht="12.75" hidden="1" customHeight="1" x14ac:dyDescent="0.15">
      <c r="A141" s="18"/>
      <c r="B141" s="366"/>
      <c r="C141" s="2414"/>
      <c r="D141" s="2415"/>
      <c r="E141" s="2416"/>
      <c r="F141" s="112"/>
      <c r="G141" s="323">
        <v>0</v>
      </c>
      <c r="H141" s="114">
        <v>0</v>
      </c>
      <c r="I141" s="115">
        <f t="shared" si="274"/>
        <v>0</v>
      </c>
      <c r="J141" s="115">
        <f t="shared" si="274"/>
        <v>0</v>
      </c>
      <c r="K141" s="115">
        <f t="shared" si="274"/>
        <v>0</v>
      </c>
      <c r="L141" s="115">
        <f t="shared" ref="L141:S141" si="307">+K141</f>
        <v>0</v>
      </c>
      <c r="M141" s="115">
        <f t="shared" si="307"/>
        <v>0</v>
      </c>
      <c r="N141" s="115">
        <f t="shared" si="307"/>
        <v>0</v>
      </c>
      <c r="O141" s="115">
        <f t="shared" si="307"/>
        <v>0</v>
      </c>
      <c r="P141" s="115">
        <f t="shared" si="307"/>
        <v>0</v>
      </c>
      <c r="Q141" s="115">
        <f t="shared" si="307"/>
        <v>0</v>
      </c>
      <c r="R141" s="115">
        <f t="shared" si="307"/>
        <v>0</v>
      </c>
      <c r="S141" s="116">
        <f t="shared" si="307"/>
        <v>0</v>
      </c>
      <c r="T141" s="367"/>
      <c r="U141" s="18"/>
      <c r="V141" s="942"/>
      <c r="W141" s="942"/>
      <c r="X141" s="942">
        <f t="shared" si="271"/>
        <v>0</v>
      </c>
      <c r="Y141" s="942">
        <f t="shared" si="302"/>
        <v>0</v>
      </c>
      <c r="Z141" s="942">
        <f t="shared" si="276"/>
        <v>0</v>
      </c>
      <c r="AA141" s="942">
        <f t="shared" si="277"/>
        <v>0</v>
      </c>
      <c r="AB141" s="942">
        <f t="shared" si="278"/>
        <v>0</v>
      </c>
      <c r="AC141" s="942">
        <f t="shared" si="279"/>
        <v>0</v>
      </c>
      <c r="AD141" s="942">
        <f t="shared" si="280"/>
        <v>0</v>
      </c>
      <c r="AE141" s="942">
        <f t="shared" si="281"/>
        <v>0</v>
      </c>
      <c r="AF141" s="942">
        <f t="shared" si="282"/>
        <v>0</v>
      </c>
      <c r="AG141" s="942">
        <f t="shared" si="283"/>
        <v>0</v>
      </c>
      <c r="AH141" s="942">
        <f t="shared" si="284"/>
        <v>0</v>
      </c>
      <c r="AI141" s="942">
        <f t="shared" si="285"/>
        <v>0</v>
      </c>
      <c r="AJ141" s="942">
        <f t="shared" si="286"/>
        <v>0</v>
      </c>
      <c r="AK141" s="942">
        <f t="shared" si="287"/>
        <v>0</v>
      </c>
      <c r="AL141" s="942"/>
      <c r="AM141" s="942"/>
      <c r="AN141" s="942"/>
      <c r="AO141" s="942"/>
      <c r="AP141" s="942">
        <f t="shared" si="288"/>
        <v>0</v>
      </c>
      <c r="AQ141" s="942">
        <f t="shared" si="289"/>
        <v>0</v>
      </c>
      <c r="AR141" s="942">
        <f t="shared" si="290"/>
        <v>0</v>
      </c>
      <c r="AS141" s="942">
        <f t="shared" si="291"/>
        <v>0</v>
      </c>
      <c r="AT141" s="942">
        <f t="shared" si="292"/>
        <v>0</v>
      </c>
      <c r="AU141" s="942">
        <f t="shared" si="293"/>
        <v>0</v>
      </c>
      <c r="AV141" s="942">
        <f t="shared" si="294"/>
        <v>0</v>
      </c>
      <c r="AW141" s="942">
        <f t="shared" si="295"/>
        <v>0</v>
      </c>
      <c r="AX141" s="942">
        <f t="shared" si="296"/>
        <v>0</v>
      </c>
      <c r="AY141" s="942">
        <f t="shared" si="297"/>
        <v>0</v>
      </c>
      <c r="AZ141" s="942">
        <f t="shared" si="298"/>
        <v>0</v>
      </c>
      <c r="BA141" s="942">
        <f t="shared" si="299"/>
        <v>0</v>
      </c>
      <c r="BB141" s="942">
        <f t="shared" si="300"/>
        <v>0</v>
      </c>
      <c r="BC141" s="942"/>
      <c r="BD141" s="942"/>
      <c r="BE141" s="942"/>
      <c r="BF141" s="942"/>
      <c r="BG141" s="942"/>
      <c r="BH141" s="942"/>
      <c r="BI141" s="942"/>
      <c r="BJ141" s="942"/>
      <c r="BK141" s="942"/>
      <c r="BL141" s="942"/>
      <c r="BM141" s="942"/>
      <c r="BN141" s="942"/>
      <c r="BO141" s="942"/>
      <c r="BP141" s="942"/>
      <c r="BQ141" s="942"/>
      <c r="BR141" s="942"/>
      <c r="BS141" s="942"/>
      <c r="BT141" s="942"/>
      <c r="BU141" s="942"/>
      <c r="BV141" s="942"/>
    </row>
    <row r="142" spans="1:74" ht="12.75" hidden="1" customHeight="1" x14ac:dyDescent="0.15">
      <c r="A142" s="18"/>
      <c r="B142" s="366"/>
      <c r="C142" s="2414"/>
      <c r="D142" s="2415"/>
      <c r="E142" s="2416"/>
      <c r="F142" s="112"/>
      <c r="G142" s="323">
        <v>0</v>
      </c>
      <c r="H142" s="114">
        <v>0</v>
      </c>
      <c r="I142" s="115">
        <f t="shared" si="274"/>
        <v>0</v>
      </c>
      <c r="J142" s="115">
        <f t="shared" si="274"/>
        <v>0</v>
      </c>
      <c r="K142" s="115">
        <f t="shared" si="274"/>
        <v>0</v>
      </c>
      <c r="L142" s="115">
        <f t="shared" ref="L142:S142" si="308">+K142</f>
        <v>0</v>
      </c>
      <c r="M142" s="115">
        <f t="shared" si="308"/>
        <v>0</v>
      </c>
      <c r="N142" s="115">
        <f t="shared" si="308"/>
        <v>0</v>
      </c>
      <c r="O142" s="115">
        <f t="shared" si="308"/>
        <v>0</v>
      </c>
      <c r="P142" s="115">
        <f t="shared" si="308"/>
        <v>0</v>
      </c>
      <c r="Q142" s="115">
        <f t="shared" si="308"/>
        <v>0</v>
      </c>
      <c r="R142" s="115">
        <f t="shared" si="308"/>
        <v>0</v>
      </c>
      <c r="S142" s="116">
        <f t="shared" si="308"/>
        <v>0</v>
      </c>
      <c r="T142" s="367"/>
      <c r="U142" s="18"/>
      <c r="V142" s="942"/>
      <c r="W142" s="942"/>
      <c r="X142" s="942">
        <f t="shared" si="271"/>
        <v>0</v>
      </c>
      <c r="Y142" s="942">
        <f t="shared" si="302"/>
        <v>0</v>
      </c>
      <c r="Z142" s="942">
        <f t="shared" si="276"/>
        <v>0</v>
      </c>
      <c r="AA142" s="942">
        <f t="shared" si="277"/>
        <v>0</v>
      </c>
      <c r="AB142" s="942">
        <f t="shared" si="278"/>
        <v>0</v>
      </c>
      <c r="AC142" s="942">
        <f t="shared" si="279"/>
        <v>0</v>
      </c>
      <c r="AD142" s="942">
        <f t="shared" si="280"/>
        <v>0</v>
      </c>
      <c r="AE142" s="942">
        <f t="shared" si="281"/>
        <v>0</v>
      </c>
      <c r="AF142" s="942">
        <f t="shared" si="282"/>
        <v>0</v>
      </c>
      <c r="AG142" s="942">
        <f t="shared" si="283"/>
        <v>0</v>
      </c>
      <c r="AH142" s="942">
        <f t="shared" si="284"/>
        <v>0</v>
      </c>
      <c r="AI142" s="942">
        <f t="shared" si="285"/>
        <v>0</v>
      </c>
      <c r="AJ142" s="942">
        <f t="shared" si="286"/>
        <v>0</v>
      </c>
      <c r="AK142" s="942">
        <f t="shared" si="287"/>
        <v>0</v>
      </c>
      <c r="AL142" s="942"/>
      <c r="AM142" s="942"/>
      <c r="AN142" s="942"/>
      <c r="AO142" s="942"/>
      <c r="AP142" s="942">
        <f t="shared" si="288"/>
        <v>0</v>
      </c>
      <c r="AQ142" s="942">
        <f t="shared" si="289"/>
        <v>0</v>
      </c>
      <c r="AR142" s="942">
        <f t="shared" si="290"/>
        <v>0</v>
      </c>
      <c r="AS142" s="942">
        <f t="shared" si="291"/>
        <v>0</v>
      </c>
      <c r="AT142" s="942">
        <f t="shared" si="292"/>
        <v>0</v>
      </c>
      <c r="AU142" s="942">
        <f t="shared" si="293"/>
        <v>0</v>
      </c>
      <c r="AV142" s="942">
        <f t="shared" si="294"/>
        <v>0</v>
      </c>
      <c r="AW142" s="942">
        <f t="shared" si="295"/>
        <v>0</v>
      </c>
      <c r="AX142" s="942">
        <f t="shared" si="296"/>
        <v>0</v>
      </c>
      <c r="AY142" s="942">
        <f t="shared" si="297"/>
        <v>0</v>
      </c>
      <c r="AZ142" s="942">
        <f t="shared" si="298"/>
        <v>0</v>
      </c>
      <c r="BA142" s="942">
        <f t="shared" si="299"/>
        <v>0</v>
      </c>
      <c r="BB142" s="942">
        <f t="shared" si="300"/>
        <v>0</v>
      </c>
      <c r="BC142" s="942"/>
      <c r="BD142" s="942"/>
      <c r="BE142" s="942"/>
      <c r="BF142" s="942"/>
      <c r="BG142" s="942"/>
      <c r="BH142" s="942"/>
      <c r="BI142" s="942"/>
      <c r="BJ142" s="942"/>
      <c r="BK142" s="942"/>
      <c r="BL142" s="942"/>
      <c r="BM142" s="942"/>
      <c r="BN142" s="942"/>
      <c r="BO142" s="942"/>
      <c r="BP142" s="942"/>
      <c r="BQ142" s="942"/>
      <c r="BR142" s="942"/>
      <c r="BS142" s="942"/>
      <c r="BT142" s="942"/>
      <c r="BU142" s="942"/>
      <c r="BV142" s="942"/>
    </row>
    <row r="143" spans="1:74" ht="12.75" hidden="1" customHeight="1" x14ac:dyDescent="0.15">
      <c r="A143" s="18"/>
      <c r="B143" s="366"/>
      <c r="C143" s="2414"/>
      <c r="D143" s="2415"/>
      <c r="E143" s="2416"/>
      <c r="F143" s="112"/>
      <c r="G143" s="323">
        <v>0</v>
      </c>
      <c r="H143" s="114">
        <v>0</v>
      </c>
      <c r="I143" s="115">
        <f t="shared" si="274"/>
        <v>0</v>
      </c>
      <c r="J143" s="115">
        <f t="shared" si="274"/>
        <v>0</v>
      </c>
      <c r="K143" s="115">
        <f t="shared" si="274"/>
        <v>0</v>
      </c>
      <c r="L143" s="115">
        <f t="shared" ref="L143:S143" si="309">+K143</f>
        <v>0</v>
      </c>
      <c r="M143" s="115">
        <f t="shared" si="309"/>
        <v>0</v>
      </c>
      <c r="N143" s="115">
        <f t="shared" si="309"/>
        <v>0</v>
      </c>
      <c r="O143" s="115">
        <f t="shared" si="309"/>
        <v>0</v>
      </c>
      <c r="P143" s="115">
        <f t="shared" si="309"/>
        <v>0</v>
      </c>
      <c r="Q143" s="115">
        <f t="shared" si="309"/>
        <v>0</v>
      </c>
      <c r="R143" s="115">
        <f t="shared" si="309"/>
        <v>0</v>
      </c>
      <c r="S143" s="116">
        <f t="shared" si="309"/>
        <v>0</v>
      </c>
      <c r="T143" s="367"/>
      <c r="U143" s="18"/>
      <c r="V143" s="942"/>
      <c r="W143" s="942"/>
      <c r="X143" s="942">
        <f t="shared" si="271"/>
        <v>0</v>
      </c>
      <c r="Y143" s="942">
        <f t="shared" si="302"/>
        <v>0</v>
      </c>
      <c r="Z143" s="942">
        <f t="shared" si="276"/>
        <v>0</v>
      </c>
      <c r="AA143" s="942">
        <f t="shared" si="277"/>
        <v>0</v>
      </c>
      <c r="AB143" s="942">
        <f t="shared" si="278"/>
        <v>0</v>
      </c>
      <c r="AC143" s="942">
        <f t="shared" si="279"/>
        <v>0</v>
      </c>
      <c r="AD143" s="942">
        <f t="shared" si="280"/>
        <v>0</v>
      </c>
      <c r="AE143" s="942">
        <f t="shared" si="281"/>
        <v>0</v>
      </c>
      <c r="AF143" s="942">
        <f t="shared" si="282"/>
        <v>0</v>
      </c>
      <c r="AG143" s="942">
        <f t="shared" si="283"/>
        <v>0</v>
      </c>
      <c r="AH143" s="942">
        <f t="shared" si="284"/>
        <v>0</v>
      </c>
      <c r="AI143" s="942">
        <f t="shared" si="285"/>
        <v>0</v>
      </c>
      <c r="AJ143" s="942">
        <f t="shared" si="286"/>
        <v>0</v>
      </c>
      <c r="AK143" s="942">
        <f t="shared" si="287"/>
        <v>0</v>
      </c>
      <c r="AL143" s="942"/>
      <c r="AM143" s="942"/>
      <c r="AN143" s="942"/>
      <c r="AO143" s="942"/>
      <c r="AP143" s="942">
        <f t="shared" si="288"/>
        <v>0</v>
      </c>
      <c r="AQ143" s="942">
        <f t="shared" si="289"/>
        <v>0</v>
      </c>
      <c r="AR143" s="942">
        <f t="shared" si="290"/>
        <v>0</v>
      </c>
      <c r="AS143" s="942">
        <f t="shared" si="291"/>
        <v>0</v>
      </c>
      <c r="AT143" s="942">
        <f t="shared" si="292"/>
        <v>0</v>
      </c>
      <c r="AU143" s="942">
        <f t="shared" si="293"/>
        <v>0</v>
      </c>
      <c r="AV143" s="942">
        <f t="shared" si="294"/>
        <v>0</v>
      </c>
      <c r="AW143" s="942">
        <f t="shared" si="295"/>
        <v>0</v>
      </c>
      <c r="AX143" s="942">
        <f t="shared" si="296"/>
        <v>0</v>
      </c>
      <c r="AY143" s="942">
        <f t="shared" si="297"/>
        <v>0</v>
      </c>
      <c r="AZ143" s="942">
        <f t="shared" si="298"/>
        <v>0</v>
      </c>
      <c r="BA143" s="942">
        <f t="shared" si="299"/>
        <v>0</v>
      </c>
      <c r="BB143" s="942">
        <f t="shared" si="300"/>
        <v>0</v>
      </c>
      <c r="BC143" s="942"/>
      <c r="BD143" s="942"/>
      <c r="BE143" s="942"/>
      <c r="BF143" s="942"/>
      <c r="BG143" s="942"/>
      <c r="BH143" s="942"/>
      <c r="BI143" s="942"/>
      <c r="BJ143" s="942"/>
      <c r="BK143" s="942"/>
      <c r="BL143" s="942"/>
      <c r="BM143" s="942"/>
      <c r="BN143" s="942"/>
      <c r="BO143" s="942"/>
      <c r="BP143" s="942"/>
      <c r="BQ143" s="942"/>
      <c r="BR143" s="942"/>
      <c r="BS143" s="942"/>
      <c r="BT143" s="942"/>
      <c r="BU143" s="942"/>
      <c r="BV143" s="942"/>
    </row>
    <row r="144" spans="1:74" ht="12.75" hidden="1" customHeight="1" x14ac:dyDescent="0.15">
      <c r="A144" s="18"/>
      <c r="B144" s="366"/>
      <c r="C144" s="2414"/>
      <c r="D144" s="2415"/>
      <c r="E144" s="2416"/>
      <c r="F144" s="112"/>
      <c r="G144" s="323">
        <v>0</v>
      </c>
      <c r="H144" s="114">
        <v>0</v>
      </c>
      <c r="I144" s="115">
        <f t="shared" si="274"/>
        <v>0</v>
      </c>
      <c r="J144" s="115">
        <f t="shared" si="274"/>
        <v>0</v>
      </c>
      <c r="K144" s="115">
        <f t="shared" si="274"/>
        <v>0</v>
      </c>
      <c r="L144" s="115">
        <f t="shared" ref="L144:S144" si="310">+K144</f>
        <v>0</v>
      </c>
      <c r="M144" s="115">
        <f t="shared" si="310"/>
        <v>0</v>
      </c>
      <c r="N144" s="115">
        <f t="shared" si="310"/>
        <v>0</v>
      </c>
      <c r="O144" s="115">
        <f t="shared" si="310"/>
        <v>0</v>
      </c>
      <c r="P144" s="115">
        <f t="shared" si="310"/>
        <v>0</v>
      </c>
      <c r="Q144" s="115">
        <f t="shared" si="310"/>
        <v>0</v>
      </c>
      <c r="R144" s="115">
        <f t="shared" si="310"/>
        <v>0</v>
      </c>
      <c r="S144" s="116">
        <f t="shared" si="310"/>
        <v>0</v>
      </c>
      <c r="T144" s="367"/>
      <c r="U144" s="18"/>
      <c r="V144" s="942"/>
      <c r="W144" s="942"/>
      <c r="X144" s="942">
        <f t="shared" si="271"/>
        <v>0</v>
      </c>
      <c r="Y144" s="942">
        <f t="shared" si="302"/>
        <v>0</v>
      </c>
      <c r="Z144" s="942">
        <f t="shared" si="276"/>
        <v>0</v>
      </c>
      <c r="AA144" s="942">
        <f t="shared" si="277"/>
        <v>0</v>
      </c>
      <c r="AB144" s="942">
        <f t="shared" si="278"/>
        <v>0</v>
      </c>
      <c r="AC144" s="942">
        <f t="shared" si="279"/>
        <v>0</v>
      </c>
      <c r="AD144" s="942">
        <f t="shared" si="280"/>
        <v>0</v>
      </c>
      <c r="AE144" s="942">
        <f t="shared" si="281"/>
        <v>0</v>
      </c>
      <c r="AF144" s="942">
        <f t="shared" si="282"/>
        <v>0</v>
      </c>
      <c r="AG144" s="942">
        <f t="shared" si="283"/>
        <v>0</v>
      </c>
      <c r="AH144" s="942">
        <f t="shared" si="284"/>
        <v>0</v>
      </c>
      <c r="AI144" s="942">
        <f t="shared" si="285"/>
        <v>0</v>
      </c>
      <c r="AJ144" s="942">
        <f t="shared" si="286"/>
        <v>0</v>
      </c>
      <c r="AK144" s="942">
        <f t="shared" si="287"/>
        <v>0</v>
      </c>
      <c r="AL144" s="942"/>
      <c r="AM144" s="942"/>
      <c r="AN144" s="942"/>
      <c r="AO144" s="942"/>
      <c r="AP144" s="942">
        <f t="shared" si="288"/>
        <v>0</v>
      </c>
      <c r="AQ144" s="942">
        <f t="shared" si="289"/>
        <v>0</v>
      </c>
      <c r="AR144" s="942">
        <f t="shared" si="290"/>
        <v>0</v>
      </c>
      <c r="AS144" s="942">
        <f t="shared" si="291"/>
        <v>0</v>
      </c>
      <c r="AT144" s="942">
        <f t="shared" si="292"/>
        <v>0</v>
      </c>
      <c r="AU144" s="942">
        <f t="shared" si="293"/>
        <v>0</v>
      </c>
      <c r="AV144" s="942">
        <f t="shared" si="294"/>
        <v>0</v>
      </c>
      <c r="AW144" s="942">
        <f t="shared" si="295"/>
        <v>0</v>
      </c>
      <c r="AX144" s="942">
        <f t="shared" si="296"/>
        <v>0</v>
      </c>
      <c r="AY144" s="942">
        <f t="shared" si="297"/>
        <v>0</v>
      </c>
      <c r="AZ144" s="942">
        <f t="shared" si="298"/>
        <v>0</v>
      </c>
      <c r="BA144" s="942">
        <f t="shared" si="299"/>
        <v>0</v>
      </c>
      <c r="BB144" s="942">
        <f t="shared" si="300"/>
        <v>0</v>
      </c>
      <c r="BC144" s="942"/>
      <c r="BD144" s="942"/>
      <c r="BE144" s="942"/>
      <c r="BF144" s="942"/>
      <c r="BG144" s="942"/>
      <c r="BH144" s="942"/>
      <c r="BI144" s="942"/>
      <c r="BJ144" s="942"/>
      <c r="BK144" s="942"/>
      <c r="BL144" s="942"/>
      <c r="BM144" s="942"/>
      <c r="BN144" s="942"/>
      <c r="BO144" s="942"/>
      <c r="BP144" s="942"/>
      <c r="BQ144" s="942"/>
      <c r="BR144" s="942"/>
      <c r="BS144" s="942"/>
      <c r="BT144" s="942"/>
      <c r="BU144" s="942"/>
      <c r="BV144" s="942"/>
    </row>
    <row r="145" spans="1:74" ht="12.75" hidden="1" customHeight="1" x14ac:dyDescent="0.15">
      <c r="A145" s="18"/>
      <c r="B145" s="366"/>
      <c r="C145" s="2414"/>
      <c r="D145" s="2415"/>
      <c r="E145" s="2416"/>
      <c r="F145" s="112"/>
      <c r="G145" s="323">
        <v>0</v>
      </c>
      <c r="H145" s="114">
        <v>0</v>
      </c>
      <c r="I145" s="115">
        <f t="shared" si="274"/>
        <v>0</v>
      </c>
      <c r="J145" s="115">
        <f t="shared" si="274"/>
        <v>0</v>
      </c>
      <c r="K145" s="115">
        <f t="shared" si="274"/>
        <v>0</v>
      </c>
      <c r="L145" s="115">
        <f t="shared" ref="L145:S145" si="311">+K145</f>
        <v>0</v>
      </c>
      <c r="M145" s="115">
        <f t="shared" si="311"/>
        <v>0</v>
      </c>
      <c r="N145" s="115">
        <f t="shared" si="311"/>
        <v>0</v>
      </c>
      <c r="O145" s="115">
        <f t="shared" si="311"/>
        <v>0</v>
      </c>
      <c r="P145" s="115">
        <f t="shared" si="311"/>
        <v>0</v>
      </c>
      <c r="Q145" s="115">
        <f t="shared" si="311"/>
        <v>0</v>
      </c>
      <c r="R145" s="115">
        <f t="shared" si="311"/>
        <v>0</v>
      </c>
      <c r="S145" s="116">
        <f t="shared" si="311"/>
        <v>0</v>
      </c>
      <c r="T145" s="367"/>
      <c r="U145" s="18"/>
      <c r="V145" s="942"/>
      <c r="W145" s="942"/>
      <c r="X145" s="942">
        <f t="shared" si="271"/>
        <v>0</v>
      </c>
      <c r="Y145" s="942">
        <f t="shared" si="302"/>
        <v>0</v>
      </c>
      <c r="Z145" s="942">
        <f t="shared" si="276"/>
        <v>0</v>
      </c>
      <c r="AA145" s="942">
        <f t="shared" si="277"/>
        <v>0</v>
      </c>
      <c r="AB145" s="942">
        <f t="shared" si="278"/>
        <v>0</v>
      </c>
      <c r="AC145" s="942">
        <f t="shared" si="279"/>
        <v>0</v>
      </c>
      <c r="AD145" s="942">
        <f t="shared" si="280"/>
        <v>0</v>
      </c>
      <c r="AE145" s="942">
        <f t="shared" si="281"/>
        <v>0</v>
      </c>
      <c r="AF145" s="942">
        <f t="shared" si="282"/>
        <v>0</v>
      </c>
      <c r="AG145" s="942">
        <f t="shared" si="283"/>
        <v>0</v>
      </c>
      <c r="AH145" s="942">
        <f t="shared" si="284"/>
        <v>0</v>
      </c>
      <c r="AI145" s="942">
        <f t="shared" si="285"/>
        <v>0</v>
      </c>
      <c r="AJ145" s="942">
        <f t="shared" si="286"/>
        <v>0</v>
      </c>
      <c r="AK145" s="942">
        <f t="shared" si="287"/>
        <v>0</v>
      </c>
      <c r="AL145" s="942"/>
      <c r="AM145" s="942"/>
      <c r="AN145" s="942"/>
      <c r="AO145" s="942"/>
      <c r="AP145" s="942">
        <f t="shared" si="288"/>
        <v>0</v>
      </c>
      <c r="AQ145" s="942">
        <f t="shared" si="289"/>
        <v>0</v>
      </c>
      <c r="AR145" s="942">
        <f t="shared" si="290"/>
        <v>0</v>
      </c>
      <c r="AS145" s="942">
        <f t="shared" si="291"/>
        <v>0</v>
      </c>
      <c r="AT145" s="942">
        <f t="shared" si="292"/>
        <v>0</v>
      </c>
      <c r="AU145" s="942">
        <f t="shared" si="293"/>
        <v>0</v>
      </c>
      <c r="AV145" s="942">
        <f t="shared" si="294"/>
        <v>0</v>
      </c>
      <c r="AW145" s="942">
        <f t="shared" si="295"/>
        <v>0</v>
      </c>
      <c r="AX145" s="942">
        <f t="shared" si="296"/>
        <v>0</v>
      </c>
      <c r="AY145" s="942">
        <f t="shared" si="297"/>
        <v>0</v>
      </c>
      <c r="AZ145" s="942">
        <f t="shared" si="298"/>
        <v>0</v>
      </c>
      <c r="BA145" s="942">
        <f t="shared" si="299"/>
        <v>0</v>
      </c>
      <c r="BB145" s="942">
        <f t="shared" si="300"/>
        <v>0</v>
      </c>
      <c r="BC145" s="942"/>
      <c r="BD145" s="942"/>
      <c r="BE145" s="942"/>
      <c r="BF145" s="942"/>
      <c r="BG145" s="942"/>
      <c r="BH145" s="942"/>
      <c r="BI145" s="942"/>
      <c r="BJ145" s="942"/>
      <c r="BK145" s="942"/>
      <c r="BL145" s="942"/>
      <c r="BM145" s="942"/>
      <c r="BN145" s="942"/>
      <c r="BO145" s="942"/>
      <c r="BP145" s="942"/>
      <c r="BQ145" s="942"/>
      <c r="BR145" s="942"/>
      <c r="BS145" s="942"/>
      <c r="BT145" s="942"/>
      <c r="BU145" s="942"/>
      <c r="BV145" s="942"/>
    </row>
    <row r="146" spans="1:74" ht="12.75" hidden="1" customHeight="1" x14ac:dyDescent="0.15">
      <c r="A146" s="18"/>
      <c r="B146" s="366"/>
      <c r="C146" s="2414"/>
      <c r="D146" s="2415"/>
      <c r="E146" s="2416"/>
      <c r="F146" s="112"/>
      <c r="G146" s="323">
        <v>0</v>
      </c>
      <c r="H146" s="114">
        <v>0</v>
      </c>
      <c r="I146" s="115">
        <f t="shared" si="274"/>
        <v>0</v>
      </c>
      <c r="J146" s="115">
        <f t="shared" si="274"/>
        <v>0</v>
      </c>
      <c r="K146" s="115">
        <f t="shared" si="274"/>
        <v>0</v>
      </c>
      <c r="L146" s="115">
        <f t="shared" ref="L146:S146" si="312">+K146</f>
        <v>0</v>
      </c>
      <c r="M146" s="115">
        <f t="shared" si="312"/>
        <v>0</v>
      </c>
      <c r="N146" s="115">
        <f t="shared" si="312"/>
        <v>0</v>
      </c>
      <c r="O146" s="115">
        <f t="shared" si="312"/>
        <v>0</v>
      </c>
      <c r="P146" s="115">
        <f t="shared" si="312"/>
        <v>0</v>
      </c>
      <c r="Q146" s="115">
        <f t="shared" si="312"/>
        <v>0</v>
      </c>
      <c r="R146" s="115">
        <f t="shared" si="312"/>
        <v>0</v>
      </c>
      <c r="S146" s="116">
        <f t="shared" si="312"/>
        <v>0</v>
      </c>
      <c r="T146" s="367"/>
      <c r="U146" s="18"/>
      <c r="V146" s="942"/>
      <c r="W146" s="942"/>
      <c r="X146" s="942">
        <f t="shared" si="271"/>
        <v>0</v>
      </c>
      <c r="Y146" s="942">
        <f t="shared" si="302"/>
        <v>0</v>
      </c>
      <c r="Z146" s="942">
        <f t="shared" si="276"/>
        <v>0</v>
      </c>
      <c r="AA146" s="942">
        <f t="shared" si="277"/>
        <v>0</v>
      </c>
      <c r="AB146" s="942">
        <f t="shared" si="278"/>
        <v>0</v>
      </c>
      <c r="AC146" s="942">
        <f t="shared" si="279"/>
        <v>0</v>
      </c>
      <c r="AD146" s="942">
        <f t="shared" si="280"/>
        <v>0</v>
      </c>
      <c r="AE146" s="942">
        <f t="shared" si="281"/>
        <v>0</v>
      </c>
      <c r="AF146" s="942">
        <f t="shared" si="282"/>
        <v>0</v>
      </c>
      <c r="AG146" s="942">
        <f t="shared" si="283"/>
        <v>0</v>
      </c>
      <c r="AH146" s="942">
        <f t="shared" si="284"/>
        <v>0</v>
      </c>
      <c r="AI146" s="942">
        <f t="shared" si="285"/>
        <v>0</v>
      </c>
      <c r="AJ146" s="942">
        <f t="shared" si="286"/>
        <v>0</v>
      </c>
      <c r="AK146" s="942">
        <f t="shared" si="287"/>
        <v>0</v>
      </c>
      <c r="AL146" s="942"/>
      <c r="AM146" s="942"/>
      <c r="AN146" s="942"/>
      <c r="AO146" s="942"/>
      <c r="AP146" s="942">
        <f t="shared" si="288"/>
        <v>0</v>
      </c>
      <c r="AQ146" s="942">
        <f t="shared" si="289"/>
        <v>0</v>
      </c>
      <c r="AR146" s="942">
        <f t="shared" si="290"/>
        <v>0</v>
      </c>
      <c r="AS146" s="942">
        <f t="shared" si="291"/>
        <v>0</v>
      </c>
      <c r="AT146" s="942">
        <f t="shared" si="292"/>
        <v>0</v>
      </c>
      <c r="AU146" s="942">
        <f t="shared" si="293"/>
        <v>0</v>
      </c>
      <c r="AV146" s="942">
        <f t="shared" si="294"/>
        <v>0</v>
      </c>
      <c r="AW146" s="942">
        <f t="shared" si="295"/>
        <v>0</v>
      </c>
      <c r="AX146" s="942">
        <f t="shared" si="296"/>
        <v>0</v>
      </c>
      <c r="AY146" s="942">
        <f t="shared" si="297"/>
        <v>0</v>
      </c>
      <c r="AZ146" s="942">
        <f t="shared" si="298"/>
        <v>0</v>
      </c>
      <c r="BA146" s="942">
        <f t="shared" si="299"/>
        <v>0</v>
      </c>
      <c r="BB146" s="942">
        <f t="shared" si="300"/>
        <v>0</v>
      </c>
      <c r="BC146" s="942"/>
      <c r="BD146" s="942"/>
      <c r="BE146" s="942"/>
      <c r="BF146" s="942"/>
      <c r="BG146" s="942"/>
      <c r="BH146" s="942"/>
      <c r="BI146" s="942"/>
      <c r="BJ146" s="942"/>
      <c r="BK146" s="942"/>
      <c r="BL146" s="942"/>
      <c r="BM146" s="942"/>
      <c r="BN146" s="942"/>
      <c r="BO146" s="942"/>
      <c r="BP146" s="942"/>
      <c r="BQ146" s="942"/>
      <c r="BR146" s="942"/>
      <c r="BS146" s="942"/>
      <c r="BT146" s="942"/>
      <c r="BU146" s="942"/>
      <c r="BV146" s="942"/>
    </row>
    <row r="147" spans="1:74" ht="12.75" hidden="1" customHeight="1" x14ac:dyDescent="0.15">
      <c r="A147" s="18"/>
      <c r="B147" s="366"/>
      <c r="C147" s="2414"/>
      <c r="D147" s="2415"/>
      <c r="E147" s="2416"/>
      <c r="F147" s="112"/>
      <c r="G147" s="323">
        <v>0</v>
      </c>
      <c r="H147" s="114">
        <v>0</v>
      </c>
      <c r="I147" s="115">
        <f t="shared" si="274"/>
        <v>0</v>
      </c>
      <c r="J147" s="115">
        <f t="shared" si="274"/>
        <v>0</v>
      </c>
      <c r="K147" s="115">
        <f t="shared" si="274"/>
        <v>0</v>
      </c>
      <c r="L147" s="115">
        <f t="shared" ref="L147:S147" si="313">+K147</f>
        <v>0</v>
      </c>
      <c r="M147" s="115">
        <f t="shared" si="313"/>
        <v>0</v>
      </c>
      <c r="N147" s="115">
        <f t="shared" si="313"/>
        <v>0</v>
      </c>
      <c r="O147" s="115">
        <f t="shared" si="313"/>
        <v>0</v>
      </c>
      <c r="P147" s="115">
        <f t="shared" si="313"/>
        <v>0</v>
      </c>
      <c r="Q147" s="115">
        <f t="shared" si="313"/>
        <v>0</v>
      </c>
      <c r="R147" s="115">
        <f t="shared" si="313"/>
        <v>0</v>
      </c>
      <c r="S147" s="116">
        <f t="shared" si="313"/>
        <v>0</v>
      </c>
      <c r="T147" s="367"/>
      <c r="U147" s="18"/>
      <c r="V147" s="942"/>
      <c r="W147" s="942"/>
      <c r="X147" s="942">
        <f t="shared" si="271"/>
        <v>0</v>
      </c>
      <c r="Y147" s="942">
        <f t="shared" si="302"/>
        <v>0</v>
      </c>
      <c r="Z147" s="942">
        <f t="shared" si="276"/>
        <v>0</v>
      </c>
      <c r="AA147" s="942">
        <f t="shared" si="277"/>
        <v>0</v>
      </c>
      <c r="AB147" s="942">
        <f t="shared" si="278"/>
        <v>0</v>
      </c>
      <c r="AC147" s="942">
        <f t="shared" si="279"/>
        <v>0</v>
      </c>
      <c r="AD147" s="942">
        <f t="shared" si="280"/>
        <v>0</v>
      </c>
      <c r="AE147" s="942">
        <f t="shared" si="281"/>
        <v>0</v>
      </c>
      <c r="AF147" s="942">
        <f t="shared" si="282"/>
        <v>0</v>
      </c>
      <c r="AG147" s="942">
        <f t="shared" si="283"/>
        <v>0</v>
      </c>
      <c r="AH147" s="942">
        <f t="shared" si="284"/>
        <v>0</v>
      </c>
      <c r="AI147" s="942">
        <f t="shared" si="285"/>
        <v>0</v>
      </c>
      <c r="AJ147" s="942">
        <f t="shared" si="286"/>
        <v>0</v>
      </c>
      <c r="AK147" s="942">
        <f t="shared" si="287"/>
        <v>0</v>
      </c>
      <c r="AL147" s="942"/>
      <c r="AM147" s="942"/>
      <c r="AN147" s="942"/>
      <c r="AO147" s="942"/>
      <c r="AP147" s="942">
        <f t="shared" si="288"/>
        <v>0</v>
      </c>
      <c r="AQ147" s="942">
        <f t="shared" si="289"/>
        <v>0</v>
      </c>
      <c r="AR147" s="942">
        <f t="shared" si="290"/>
        <v>0</v>
      </c>
      <c r="AS147" s="942">
        <f t="shared" si="291"/>
        <v>0</v>
      </c>
      <c r="AT147" s="942">
        <f t="shared" si="292"/>
        <v>0</v>
      </c>
      <c r="AU147" s="942">
        <f t="shared" si="293"/>
        <v>0</v>
      </c>
      <c r="AV147" s="942">
        <f t="shared" si="294"/>
        <v>0</v>
      </c>
      <c r="AW147" s="942">
        <f t="shared" si="295"/>
        <v>0</v>
      </c>
      <c r="AX147" s="942">
        <f t="shared" si="296"/>
        <v>0</v>
      </c>
      <c r="AY147" s="942">
        <f t="shared" si="297"/>
        <v>0</v>
      </c>
      <c r="AZ147" s="942">
        <f t="shared" si="298"/>
        <v>0</v>
      </c>
      <c r="BA147" s="942">
        <f t="shared" si="299"/>
        <v>0</v>
      </c>
      <c r="BB147" s="942">
        <f t="shared" si="300"/>
        <v>0</v>
      </c>
      <c r="BC147" s="942"/>
      <c r="BD147" s="942"/>
      <c r="BE147" s="942"/>
      <c r="BF147" s="942"/>
      <c r="BG147" s="942"/>
      <c r="BH147" s="942"/>
      <c r="BI147" s="942"/>
      <c r="BJ147" s="942"/>
      <c r="BK147" s="942"/>
      <c r="BL147" s="942"/>
      <c r="BM147" s="942"/>
      <c r="BN147" s="942"/>
      <c r="BO147" s="942"/>
      <c r="BP147" s="942"/>
      <c r="BQ147" s="942"/>
      <c r="BR147" s="942"/>
      <c r="BS147" s="942"/>
      <c r="BT147" s="942"/>
      <c r="BU147" s="942"/>
      <c r="BV147" s="942"/>
    </row>
    <row r="148" spans="1:74" ht="12.75" hidden="1" customHeight="1" x14ac:dyDescent="0.15">
      <c r="A148" s="18"/>
      <c r="B148" s="366"/>
      <c r="C148" s="2414"/>
      <c r="D148" s="2415"/>
      <c r="E148" s="2416"/>
      <c r="F148" s="112"/>
      <c r="G148" s="323">
        <v>0</v>
      </c>
      <c r="H148" s="114">
        <v>0</v>
      </c>
      <c r="I148" s="115">
        <f t="shared" si="274"/>
        <v>0</v>
      </c>
      <c r="J148" s="115">
        <f t="shared" si="274"/>
        <v>0</v>
      </c>
      <c r="K148" s="115">
        <f t="shared" si="274"/>
        <v>0</v>
      </c>
      <c r="L148" s="115">
        <f t="shared" ref="L148:S148" si="314">+K148</f>
        <v>0</v>
      </c>
      <c r="M148" s="115">
        <f t="shared" si="314"/>
        <v>0</v>
      </c>
      <c r="N148" s="115">
        <f t="shared" si="314"/>
        <v>0</v>
      </c>
      <c r="O148" s="115">
        <f t="shared" si="314"/>
        <v>0</v>
      </c>
      <c r="P148" s="115">
        <f t="shared" si="314"/>
        <v>0</v>
      </c>
      <c r="Q148" s="115">
        <f t="shared" si="314"/>
        <v>0</v>
      </c>
      <c r="R148" s="115">
        <f t="shared" si="314"/>
        <v>0</v>
      </c>
      <c r="S148" s="116">
        <f t="shared" si="314"/>
        <v>0</v>
      </c>
      <c r="T148" s="367"/>
      <c r="U148" s="18"/>
      <c r="V148" s="942"/>
      <c r="W148" s="942"/>
      <c r="X148" s="942">
        <f t="shared" si="271"/>
        <v>0</v>
      </c>
      <c r="Y148" s="942">
        <f t="shared" si="302"/>
        <v>0</v>
      </c>
      <c r="Z148" s="942">
        <f t="shared" si="276"/>
        <v>0</v>
      </c>
      <c r="AA148" s="942">
        <f t="shared" si="277"/>
        <v>0</v>
      </c>
      <c r="AB148" s="942">
        <f t="shared" si="278"/>
        <v>0</v>
      </c>
      <c r="AC148" s="942">
        <f t="shared" si="279"/>
        <v>0</v>
      </c>
      <c r="AD148" s="942">
        <f t="shared" si="280"/>
        <v>0</v>
      </c>
      <c r="AE148" s="942">
        <f t="shared" si="281"/>
        <v>0</v>
      </c>
      <c r="AF148" s="942">
        <f t="shared" si="282"/>
        <v>0</v>
      </c>
      <c r="AG148" s="942">
        <f t="shared" si="283"/>
        <v>0</v>
      </c>
      <c r="AH148" s="942">
        <f t="shared" si="284"/>
        <v>0</v>
      </c>
      <c r="AI148" s="942">
        <f t="shared" si="285"/>
        <v>0</v>
      </c>
      <c r="AJ148" s="942">
        <f t="shared" si="286"/>
        <v>0</v>
      </c>
      <c r="AK148" s="942">
        <f t="shared" si="287"/>
        <v>0</v>
      </c>
      <c r="AL148" s="942"/>
      <c r="AM148" s="942"/>
      <c r="AN148" s="942"/>
      <c r="AO148" s="942"/>
      <c r="AP148" s="942">
        <f t="shared" si="288"/>
        <v>0</v>
      </c>
      <c r="AQ148" s="942">
        <f t="shared" si="289"/>
        <v>0</v>
      </c>
      <c r="AR148" s="942">
        <f t="shared" si="290"/>
        <v>0</v>
      </c>
      <c r="AS148" s="942">
        <f t="shared" si="291"/>
        <v>0</v>
      </c>
      <c r="AT148" s="942">
        <f t="shared" si="292"/>
        <v>0</v>
      </c>
      <c r="AU148" s="942">
        <f t="shared" si="293"/>
        <v>0</v>
      </c>
      <c r="AV148" s="942">
        <f t="shared" si="294"/>
        <v>0</v>
      </c>
      <c r="AW148" s="942">
        <f t="shared" si="295"/>
        <v>0</v>
      </c>
      <c r="AX148" s="942">
        <f t="shared" si="296"/>
        <v>0</v>
      </c>
      <c r="AY148" s="942">
        <f t="shared" si="297"/>
        <v>0</v>
      </c>
      <c r="AZ148" s="942">
        <f t="shared" si="298"/>
        <v>0</v>
      </c>
      <c r="BA148" s="942">
        <f t="shared" si="299"/>
        <v>0</v>
      </c>
      <c r="BB148" s="942">
        <f t="shared" si="300"/>
        <v>0</v>
      </c>
      <c r="BC148" s="942"/>
      <c r="BD148" s="942"/>
      <c r="BE148" s="942"/>
      <c r="BF148" s="942"/>
      <c r="BG148" s="942"/>
      <c r="BH148" s="942"/>
      <c r="BI148" s="942"/>
      <c r="BJ148" s="942"/>
      <c r="BK148" s="942"/>
      <c r="BL148" s="942"/>
      <c r="BM148" s="942"/>
      <c r="BN148" s="942"/>
      <c r="BO148" s="942"/>
      <c r="BP148" s="942"/>
      <c r="BQ148" s="942"/>
      <c r="BR148" s="942"/>
      <c r="BS148" s="942"/>
      <c r="BT148" s="942"/>
      <c r="BU148" s="942"/>
      <c r="BV148" s="942"/>
    </row>
    <row r="149" spans="1:74" ht="12.75" hidden="1" customHeight="1" x14ac:dyDescent="0.15">
      <c r="A149" s="18"/>
      <c r="B149" s="366"/>
      <c r="C149" s="2414"/>
      <c r="D149" s="2415"/>
      <c r="E149" s="2416"/>
      <c r="F149" s="112"/>
      <c r="G149" s="323">
        <v>0</v>
      </c>
      <c r="H149" s="114">
        <v>0</v>
      </c>
      <c r="I149" s="115">
        <f t="shared" ref="I149:K150" si="315">+H149</f>
        <v>0</v>
      </c>
      <c r="J149" s="115">
        <f t="shared" si="315"/>
        <v>0</v>
      </c>
      <c r="K149" s="115">
        <f t="shared" si="315"/>
        <v>0</v>
      </c>
      <c r="L149" s="115">
        <f t="shared" ref="L149:S149" si="316">+K149</f>
        <v>0</v>
      </c>
      <c r="M149" s="115">
        <f t="shared" si="316"/>
        <v>0</v>
      </c>
      <c r="N149" s="115">
        <f t="shared" si="316"/>
        <v>0</v>
      </c>
      <c r="O149" s="115">
        <f t="shared" si="316"/>
        <v>0</v>
      </c>
      <c r="P149" s="115">
        <f t="shared" si="316"/>
        <v>0</v>
      </c>
      <c r="Q149" s="115">
        <f t="shared" si="316"/>
        <v>0</v>
      </c>
      <c r="R149" s="115">
        <f t="shared" si="316"/>
        <v>0</v>
      </c>
      <c r="S149" s="116">
        <f t="shared" si="316"/>
        <v>0</v>
      </c>
      <c r="T149" s="367"/>
      <c r="U149" s="18"/>
      <c r="V149" s="942"/>
      <c r="W149" s="942"/>
      <c r="X149" s="942">
        <f t="shared" si="271"/>
        <v>0</v>
      </c>
      <c r="Y149" s="942">
        <f t="shared" si="302"/>
        <v>0</v>
      </c>
      <c r="Z149" s="942">
        <f t="shared" si="276"/>
        <v>0</v>
      </c>
      <c r="AA149" s="942">
        <f t="shared" si="277"/>
        <v>0</v>
      </c>
      <c r="AB149" s="942">
        <f t="shared" si="278"/>
        <v>0</v>
      </c>
      <c r="AC149" s="942">
        <f t="shared" si="279"/>
        <v>0</v>
      </c>
      <c r="AD149" s="942">
        <f t="shared" si="280"/>
        <v>0</v>
      </c>
      <c r="AE149" s="942">
        <f t="shared" si="281"/>
        <v>0</v>
      </c>
      <c r="AF149" s="942">
        <f t="shared" si="282"/>
        <v>0</v>
      </c>
      <c r="AG149" s="942">
        <f t="shared" si="283"/>
        <v>0</v>
      </c>
      <c r="AH149" s="942">
        <f t="shared" si="284"/>
        <v>0</v>
      </c>
      <c r="AI149" s="942">
        <f t="shared" si="285"/>
        <v>0</v>
      </c>
      <c r="AJ149" s="942">
        <f t="shared" si="286"/>
        <v>0</v>
      </c>
      <c r="AK149" s="942">
        <f t="shared" si="287"/>
        <v>0</v>
      </c>
      <c r="AL149" s="942"/>
      <c r="AM149" s="942"/>
      <c r="AN149" s="942"/>
      <c r="AO149" s="942"/>
      <c r="AP149" s="942">
        <f t="shared" si="288"/>
        <v>0</v>
      </c>
      <c r="AQ149" s="942">
        <f t="shared" si="289"/>
        <v>0</v>
      </c>
      <c r="AR149" s="942">
        <f t="shared" si="290"/>
        <v>0</v>
      </c>
      <c r="AS149" s="942">
        <f t="shared" si="291"/>
        <v>0</v>
      </c>
      <c r="AT149" s="942">
        <f t="shared" si="292"/>
        <v>0</v>
      </c>
      <c r="AU149" s="942">
        <f t="shared" si="293"/>
        <v>0</v>
      </c>
      <c r="AV149" s="942">
        <f t="shared" si="294"/>
        <v>0</v>
      </c>
      <c r="AW149" s="942">
        <f t="shared" si="295"/>
        <v>0</v>
      </c>
      <c r="AX149" s="942">
        <f t="shared" si="296"/>
        <v>0</v>
      </c>
      <c r="AY149" s="942">
        <f t="shared" si="297"/>
        <v>0</v>
      </c>
      <c r="AZ149" s="942">
        <f t="shared" si="298"/>
        <v>0</v>
      </c>
      <c r="BA149" s="942">
        <f t="shared" si="299"/>
        <v>0</v>
      </c>
      <c r="BB149" s="942">
        <f t="shared" si="300"/>
        <v>0</v>
      </c>
      <c r="BC149" s="942"/>
      <c r="BD149" s="942"/>
      <c r="BE149" s="942"/>
      <c r="BF149" s="942"/>
      <c r="BG149" s="942"/>
      <c r="BH149" s="942"/>
      <c r="BI149" s="942"/>
      <c r="BJ149" s="942"/>
      <c r="BK149" s="942"/>
      <c r="BL149" s="942"/>
      <c r="BM149" s="942"/>
      <c r="BN149" s="942"/>
      <c r="BO149" s="942"/>
      <c r="BP149" s="942"/>
      <c r="BQ149" s="942"/>
      <c r="BR149" s="942"/>
      <c r="BS149" s="942"/>
      <c r="BT149" s="942"/>
      <c r="BU149" s="942"/>
      <c r="BV149" s="942"/>
    </row>
    <row r="150" spans="1:74" ht="12.75" hidden="1" customHeight="1" x14ac:dyDescent="0.15">
      <c r="A150" s="18"/>
      <c r="B150" s="366"/>
      <c r="C150" s="2423"/>
      <c r="D150" s="2424"/>
      <c r="E150" s="2425"/>
      <c r="F150" s="139">
        <v>1000</v>
      </c>
      <c r="G150" s="324">
        <v>0</v>
      </c>
      <c r="H150" s="120">
        <v>0</v>
      </c>
      <c r="I150" s="121">
        <f t="shared" si="315"/>
        <v>0</v>
      </c>
      <c r="J150" s="121">
        <f t="shared" si="315"/>
        <v>0</v>
      </c>
      <c r="K150" s="121">
        <f t="shared" si="315"/>
        <v>0</v>
      </c>
      <c r="L150" s="121">
        <f t="shared" ref="L150:S150" si="317">+K150</f>
        <v>0</v>
      </c>
      <c r="M150" s="121">
        <f t="shared" si="317"/>
        <v>0</v>
      </c>
      <c r="N150" s="121">
        <f t="shared" si="317"/>
        <v>0</v>
      </c>
      <c r="O150" s="121">
        <f t="shared" si="317"/>
        <v>0</v>
      </c>
      <c r="P150" s="121">
        <f t="shared" si="317"/>
        <v>0</v>
      </c>
      <c r="Q150" s="121">
        <f t="shared" si="317"/>
        <v>0</v>
      </c>
      <c r="R150" s="121">
        <f t="shared" si="317"/>
        <v>0</v>
      </c>
      <c r="S150" s="122">
        <f t="shared" si="317"/>
        <v>0</v>
      </c>
      <c r="T150" s="367"/>
      <c r="U150" s="18"/>
      <c r="V150" s="942"/>
      <c r="W150" s="942"/>
      <c r="X150" s="942">
        <f t="shared" si="271"/>
        <v>0</v>
      </c>
      <c r="Y150" s="942">
        <f t="shared" si="302"/>
        <v>1000</v>
      </c>
      <c r="Z150" s="942">
        <f t="shared" si="276"/>
        <v>0</v>
      </c>
      <c r="AA150" s="942">
        <f t="shared" si="277"/>
        <v>0</v>
      </c>
      <c r="AB150" s="942">
        <f t="shared" si="278"/>
        <v>0</v>
      </c>
      <c r="AC150" s="942">
        <f t="shared" si="279"/>
        <v>0</v>
      </c>
      <c r="AD150" s="942">
        <f t="shared" si="280"/>
        <v>0</v>
      </c>
      <c r="AE150" s="942">
        <f t="shared" si="281"/>
        <v>0</v>
      </c>
      <c r="AF150" s="942">
        <f t="shared" si="282"/>
        <v>0</v>
      </c>
      <c r="AG150" s="942">
        <f t="shared" si="283"/>
        <v>0</v>
      </c>
      <c r="AH150" s="942">
        <f t="shared" si="284"/>
        <v>0</v>
      </c>
      <c r="AI150" s="942">
        <f t="shared" si="285"/>
        <v>0</v>
      </c>
      <c r="AJ150" s="942">
        <f t="shared" si="286"/>
        <v>0</v>
      </c>
      <c r="AK150" s="942">
        <f t="shared" si="287"/>
        <v>0</v>
      </c>
      <c r="AL150" s="942"/>
      <c r="AM150" s="942"/>
      <c r="AN150" s="942"/>
      <c r="AO150" s="942"/>
      <c r="AP150" s="942">
        <f t="shared" si="288"/>
        <v>1000</v>
      </c>
      <c r="AQ150" s="942">
        <f t="shared" si="289"/>
        <v>0</v>
      </c>
      <c r="AR150" s="942">
        <f t="shared" si="290"/>
        <v>0</v>
      </c>
      <c r="AS150" s="942">
        <f t="shared" si="291"/>
        <v>0</v>
      </c>
      <c r="AT150" s="942">
        <f t="shared" si="292"/>
        <v>0</v>
      </c>
      <c r="AU150" s="942">
        <f t="shared" si="293"/>
        <v>0</v>
      </c>
      <c r="AV150" s="942">
        <f t="shared" si="294"/>
        <v>0</v>
      </c>
      <c r="AW150" s="942">
        <f t="shared" si="295"/>
        <v>0</v>
      </c>
      <c r="AX150" s="942">
        <f t="shared" si="296"/>
        <v>0</v>
      </c>
      <c r="AY150" s="942">
        <f t="shared" si="297"/>
        <v>0</v>
      </c>
      <c r="AZ150" s="942">
        <f t="shared" si="298"/>
        <v>0</v>
      </c>
      <c r="BA150" s="942">
        <f t="shared" si="299"/>
        <v>0</v>
      </c>
      <c r="BB150" s="942">
        <f t="shared" si="300"/>
        <v>0</v>
      </c>
      <c r="BC150" s="942"/>
      <c r="BD150" s="942"/>
      <c r="BE150" s="942"/>
      <c r="BF150" s="942"/>
      <c r="BG150" s="942"/>
      <c r="BH150" s="942"/>
      <c r="BI150" s="942"/>
      <c r="BJ150" s="942"/>
      <c r="BK150" s="942"/>
      <c r="BL150" s="942"/>
      <c r="BM150" s="942"/>
      <c r="BN150" s="942"/>
      <c r="BO150" s="942"/>
      <c r="BP150" s="942"/>
      <c r="BQ150" s="942"/>
      <c r="BR150" s="942"/>
      <c r="BS150" s="942"/>
      <c r="BT150" s="942"/>
      <c r="BU150" s="942"/>
      <c r="BV150" s="942"/>
    </row>
    <row r="151" spans="1:74" ht="14" thickBot="1" x14ac:dyDescent="0.2">
      <c r="A151" s="18"/>
      <c r="B151" s="370"/>
      <c r="C151" s="371" t="s">
        <v>1811</v>
      </c>
      <c r="D151" s="372"/>
      <c r="E151" s="372"/>
      <c r="F151" s="372"/>
      <c r="G151" s="373"/>
      <c r="H151" s="374"/>
      <c r="I151" s="374"/>
      <c r="J151" s="374"/>
      <c r="K151" s="374"/>
      <c r="L151" s="374"/>
      <c r="M151" s="374"/>
      <c r="N151" s="374"/>
      <c r="O151" s="374"/>
      <c r="P151" s="374"/>
      <c r="Q151" s="374"/>
      <c r="R151" s="374"/>
      <c r="S151" s="374"/>
      <c r="T151" s="375"/>
      <c r="U151" s="18"/>
      <c r="V151" s="942"/>
      <c r="W151" s="942"/>
      <c r="X151" s="942"/>
      <c r="Y151" s="942"/>
      <c r="Z151" s="942"/>
      <c r="AA151" s="942"/>
      <c r="AB151" s="942"/>
      <c r="AC151" s="942"/>
      <c r="AD151" s="942"/>
      <c r="AE151" s="942"/>
      <c r="AF151" s="942"/>
      <c r="AG151" s="942"/>
      <c r="AH151" s="942"/>
      <c r="AI151" s="942"/>
      <c r="AJ151" s="942"/>
      <c r="AK151" s="942"/>
      <c r="AL151" s="942"/>
      <c r="AM151" s="942"/>
      <c r="AN151" s="942"/>
      <c r="AO151" s="942"/>
      <c r="AP151" s="942"/>
      <c r="AQ151" s="942"/>
      <c r="AR151" s="942"/>
      <c r="AS151" s="942"/>
      <c r="AT151" s="942"/>
      <c r="AU151" s="942"/>
      <c r="AV151" s="942"/>
      <c r="AW151" s="942"/>
      <c r="AX151" s="942"/>
      <c r="AY151" s="942"/>
      <c r="AZ151" s="942"/>
      <c r="BA151" s="942"/>
      <c r="BB151" s="942"/>
      <c r="BC151" s="942"/>
      <c r="BD151" s="942"/>
      <c r="BE151" s="942"/>
      <c r="BF151" s="942"/>
      <c r="BG151" s="942"/>
      <c r="BH151" s="942"/>
      <c r="BI151" s="942"/>
      <c r="BJ151" s="942"/>
      <c r="BK151" s="942"/>
      <c r="BL151" s="942"/>
      <c r="BM151" s="942"/>
      <c r="BN151" s="942"/>
      <c r="BO151" s="942"/>
      <c r="BP151" s="942"/>
      <c r="BQ151" s="942"/>
      <c r="BR151" s="942"/>
      <c r="BS151" s="942"/>
      <c r="BT151" s="942"/>
      <c r="BU151" s="942"/>
      <c r="BV151" s="942"/>
    </row>
    <row r="152" spans="1:74" ht="14" thickBot="1" x14ac:dyDescent="0.2">
      <c r="A152" s="18"/>
      <c r="B152" s="18"/>
      <c r="C152" s="544"/>
      <c r="D152" s="544"/>
      <c r="E152" s="544"/>
      <c r="F152" s="544"/>
      <c r="G152" s="544"/>
      <c r="H152" s="544"/>
      <c r="I152" s="544"/>
      <c r="J152" s="544"/>
      <c r="K152" s="544"/>
      <c r="L152" s="544"/>
      <c r="M152" s="544"/>
      <c r="N152" s="544"/>
      <c r="O152" s="18"/>
      <c r="P152" s="18"/>
      <c r="Q152" s="18"/>
      <c r="R152" s="18"/>
      <c r="S152" s="18"/>
      <c r="T152" s="18"/>
      <c r="U152" s="18"/>
      <c r="V152" s="942"/>
      <c r="W152" s="942"/>
      <c r="X152" s="942"/>
      <c r="Y152" s="942"/>
      <c r="Z152" s="942"/>
      <c r="AA152" s="942"/>
      <c r="AB152" s="942"/>
      <c r="AC152" s="942"/>
      <c r="AD152" s="942"/>
      <c r="AE152" s="942"/>
      <c r="AF152" s="942"/>
      <c r="AG152" s="942"/>
      <c r="AH152" s="942"/>
      <c r="AI152" s="942"/>
      <c r="AJ152" s="942"/>
      <c r="AK152" s="942"/>
      <c r="AL152" s="942"/>
      <c r="AM152" s="942"/>
      <c r="AN152" s="942"/>
      <c r="AO152" s="942"/>
      <c r="AP152" s="942"/>
      <c r="AQ152" s="942"/>
      <c r="AR152" s="942"/>
      <c r="AS152" s="942"/>
      <c r="AT152" s="942"/>
      <c r="AU152" s="942"/>
      <c r="AV152" s="942"/>
      <c r="AW152" s="942"/>
      <c r="AX152" s="942"/>
      <c r="AY152" s="942"/>
      <c r="AZ152" s="942"/>
      <c r="BA152" s="942"/>
      <c r="BB152" s="942"/>
      <c r="BC152" s="942"/>
      <c r="BD152" s="942"/>
      <c r="BE152" s="942"/>
      <c r="BF152" s="942"/>
      <c r="BG152" s="942"/>
      <c r="BH152" s="942"/>
      <c r="BI152" s="942"/>
      <c r="BJ152" s="942"/>
      <c r="BK152" s="942"/>
      <c r="BL152" s="942"/>
      <c r="BM152" s="942"/>
      <c r="BN152" s="942"/>
      <c r="BO152" s="942"/>
      <c r="BP152" s="942"/>
      <c r="BQ152" s="942"/>
      <c r="BR152" s="942"/>
      <c r="BS152" s="942"/>
      <c r="BT152" s="942"/>
      <c r="BU152" s="942"/>
      <c r="BV152" s="942"/>
    </row>
    <row r="153" spans="1:74" ht="19" thickBot="1" x14ac:dyDescent="0.25">
      <c r="A153" s="18"/>
      <c r="B153" s="1792">
        <v>4</v>
      </c>
      <c r="C153" s="2454" t="s">
        <v>299</v>
      </c>
      <c r="D153" s="2454"/>
      <c r="E153" s="2454"/>
      <c r="F153" s="2454"/>
      <c r="G153" s="2454"/>
      <c r="H153" s="2454"/>
      <c r="I153" s="376"/>
      <c r="J153" s="376"/>
      <c r="K153" s="376"/>
      <c r="L153" s="376"/>
      <c r="M153" s="376"/>
      <c r="N153" s="376"/>
      <c r="O153" s="376"/>
      <c r="P153" s="376"/>
      <c r="Q153" s="376"/>
      <c r="R153" s="376"/>
      <c r="S153" s="376"/>
      <c r="T153" s="377"/>
      <c r="U153" s="18"/>
      <c r="V153" s="942"/>
      <c r="W153" s="942">
        <f>+B153</f>
        <v>4</v>
      </c>
      <c r="X153" s="942" t="str">
        <f>+C153</f>
        <v xml:space="preserve">  Primas, Bonus e Incentivos</v>
      </c>
      <c r="Y153" s="942"/>
      <c r="Z153" s="942"/>
      <c r="AA153" s="942"/>
      <c r="AB153" s="942"/>
      <c r="AC153" s="942"/>
      <c r="AD153" s="942"/>
      <c r="AE153" s="942"/>
      <c r="AF153" s="942"/>
      <c r="AG153" s="942"/>
      <c r="AH153" s="942"/>
      <c r="AI153" s="942"/>
      <c r="AJ153" s="942"/>
      <c r="AK153" s="942"/>
      <c r="AL153" s="942"/>
      <c r="AM153" s="942"/>
      <c r="AN153" s="942">
        <f>W153</f>
        <v>4</v>
      </c>
      <c r="AO153" s="942" t="str">
        <f>X153</f>
        <v xml:space="preserve">  Primas, Bonus e Incentivos</v>
      </c>
      <c r="AP153" s="942"/>
      <c r="AQ153" s="942"/>
      <c r="AR153" s="942"/>
      <c r="AS153" s="942"/>
      <c r="AT153" s="942"/>
      <c r="AU153" s="942"/>
      <c r="AV153" s="942"/>
      <c r="AW153" s="942"/>
      <c r="AX153" s="942"/>
      <c r="AY153" s="942"/>
      <c r="AZ153" s="942"/>
      <c r="BA153" s="942"/>
      <c r="BB153" s="942"/>
      <c r="BC153" s="942"/>
      <c r="BD153" s="942"/>
      <c r="BE153" s="942"/>
      <c r="BF153" s="942"/>
      <c r="BG153" s="942"/>
      <c r="BH153" s="942"/>
      <c r="BI153" s="942"/>
      <c r="BJ153" s="942"/>
      <c r="BK153" s="942"/>
      <c r="BL153" s="942"/>
      <c r="BM153" s="942"/>
      <c r="BN153" s="942"/>
      <c r="BO153" s="942"/>
      <c r="BP153" s="942"/>
      <c r="BQ153" s="942"/>
      <c r="BR153" s="942"/>
      <c r="BS153" s="942"/>
      <c r="BT153" s="942"/>
      <c r="BU153" s="942"/>
      <c r="BV153" s="942"/>
    </row>
    <row r="154" spans="1:74" x14ac:dyDescent="0.15">
      <c r="A154" s="18"/>
      <c r="B154" s="378"/>
      <c r="C154" s="166"/>
      <c r="D154" s="167"/>
      <c r="E154" s="167"/>
      <c r="F154" s="167"/>
      <c r="G154" s="167"/>
      <c r="H154" s="2513" t="s">
        <v>1712</v>
      </c>
      <c r="I154" s="2514"/>
      <c r="J154" s="2514"/>
      <c r="K154" s="2514"/>
      <c r="L154" s="2514"/>
      <c r="M154" s="2514"/>
      <c r="N154" s="2514"/>
      <c r="O154" s="2514"/>
      <c r="P154" s="2514"/>
      <c r="Q154" s="2514"/>
      <c r="R154" s="2514"/>
      <c r="S154" s="2515"/>
      <c r="T154" s="379"/>
      <c r="U154" s="18"/>
      <c r="V154" s="942"/>
      <c r="W154" s="942"/>
      <c r="X154" s="942"/>
      <c r="Y154" s="942"/>
      <c r="Z154" s="942"/>
      <c r="AA154" s="942"/>
      <c r="AB154" s="942"/>
      <c r="AC154" s="942"/>
      <c r="AD154" s="942"/>
      <c r="AE154" s="942"/>
      <c r="AF154" s="942"/>
      <c r="AG154" s="942"/>
      <c r="AH154" s="942"/>
      <c r="AI154" s="942"/>
      <c r="AJ154" s="942"/>
      <c r="AK154" s="942"/>
      <c r="AL154" s="942"/>
      <c r="AM154" s="942"/>
      <c r="AN154" s="942"/>
      <c r="AO154" s="942"/>
      <c r="AP154" s="942"/>
      <c r="AQ154" s="942"/>
      <c r="AR154" s="942"/>
      <c r="AS154" s="942"/>
      <c r="AT154" s="942"/>
      <c r="AU154" s="942"/>
      <c r="AV154" s="942"/>
      <c r="AW154" s="942"/>
      <c r="AX154" s="942"/>
      <c r="AY154" s="942"/>
      <c r="AZ154" s="942"/>
      <c r="BA154" s="942"/>
      <c r="BB154" s="942"/>
      <c r="BC154" s="942"/>
      <c r="BD154" s="942"/>
      <c r="BE154" s="942"/>
      <c r="BF154" s="942"/>
      <c r="BG154" s="942"/>
      <c r="BH154" s="942"/>
      <c r="BI154" s="942"/>
      <c r="BJ154" s="942"/>
      <c r="BK154" s="942"/>
      <c r="BL154" s="942"/>
      <c r="BM154" s="942"/>
      <c r="BN154" s="942"/>
      <c r="BO154" s="942"/>
      <c r="BP154" s="942"/>
      <c r="BQ154" s="942"/>
      <c r="BR154" s="942"/>
      <c r="BS154" s="942"/>
      <c r="BT154" s="942"/>
      <c r="BU154" s="942"/>
      <c r="BV154" s="942"/>
    </row>
    <row r="155" spans="1:74" ht="14" x14ac:dyDescent="0.15">
      <c r="A155" s="18"/>
      <c r="B155" s="380" t="s">
        <v>1758</v>
      </c>
      <c r="C155" s="2448" t="s">
        <v>300</v>
      </c>
      <c r="D155" s="2449"/>
      <c r="E155" s="2449"/>
      <c r="F155" s="2449"/>
      <c r="G155" s="2450"/>
      <c r="H155" s="144" t="str">
        <f t="shared" ref="H155:S155" si="318">H63</f>
        <v>ENE</v>
      </c>
      <c r="I155" s="145" t="str">
        <f t="shared" si="318"/>
        <v>FEB</v>
      </c>
      <c r="J155" s="145" t="str">
        <f t="shared" si="318"/>
        <v>MAR</v>
      </c>
      <c r="K155" s="145" t="str">
        <f t="shared" si="318"/>
        <v>ABR</v>
      </c>
      <c r="L155" s="145" t="str">
        <f t="shared" si="318"/>
        <v>MAY</v>
      </c>
      <c r="M155" s="145" t="str">
        <f t="shared" si="318"/>
        <v>JUN</v>
      </c>
      <c r="N155" s="145" t="str">
        <f t="shared" si="318"/>
        <v>JUL</v>
      </c>
      <c r="O155" s="145" t="str">
        <f t="shared" si="318"/>
        <v>AGO</v>
      </c>
      <c r="P155" s="145" t="str">
        <f t="shared" si="318"/>
        <v>SEPT</v>
      </c>
      <c r="Q155" s="145" t="str">
        <f t="shared" si="318"/>
        <v>OCT</v>
      </c>
      <c r="R155" s="145" t="str">
        <f t="shared" si="318"/>
        <v>NOV</v>
      </c>
      <c r="S155" s="146" t="str">
        <f t="shared" si="318"/>
        <v xml:space="preserve"> DIC</v>
      </c>
      <c r="T155" s="379"/>
      <c r="U155" s="18"/>
      <c r="V155" s="942"/>
      <c r="W155" s="942"/>
      <c r="X155" s="942" t="str">
        <f>+C155</f>
        <v>Personal de Producción o prestación de servicio</v>
      </c>
      <c r="Y155" s="942">
        <f>SUM(Z155:AK155)</f>
        <v>0</v>
      </c>
      <c r="Z155" s="942">
        <f t="shared" ref="Z155:AK155" si="319">+Z157+Z163</f>
        <v>0</v>
      </c>
      <c r="AA155" s="942">
        <f t="shared" si="319"/>
        <v>0</v>
      </c>
      <c r="AB155" s="942">
        <f t="shared" si="319"/>
        <v>0</v>
      </c>
      <c r="AC155" s="942">
        <f t="shared" si="319"/>
        <v>0</v>
      </c>
      <c r="AD155" s="942">
        <f t="shared" si="319"/>
        <v>0</v>
      </c>
      <c r="AE155" s="942">
        <f t="shared" si="319"/>
        <v>0</v>
      </c>
      <c r="AF155" s="942">
        <f t="shared" si="319"/>
        <v>0</v>
      </c>
      <c r="AG155" s="942">
        <f t="shared" si="319"/>
        <v>0</v>
      </c>
      <c r="AH155" s="942">
        <f t="shared" si="319"/>
        <v>0</v>
      </c>
      <c r="AI155" s="942">
        <f t="shared" si="319"/>
        <v>0</v>
      </c>
      <c r="AJ155" s="942">
        <f t="shared" si="319"/>
        <v>0</v>
      </c>
      <c r="AK155" s="942">
        <f t="shared" si="319"/>
        <v>0</v>
      </c>
      <c r="AL155" s="942"/>
      <c r="AM155" s="942"/>
      <c r="AN155" s="942"/>
      <c r="AO155" s="942" t="str">
        <f>$X$155</f>
        <v>Personal de Producción o prestación de servicio</v>
      </c>
      <c r="AP155" s="942"/>
      <c r="AQ155" s="942"/>
      <c r="AR155" s="942"/>
      <c r="AS155" s="942"/>
      <c r="AT155" s="942"/>
      <c r="AU155" s="942"/>
      <c r="AV155" s="942"/>
      <c r="AW155" s="942"/>
      <c r="AX155" s="942"/>
      <c r="AY155" s="942"/>
      <c r="AZ155" s="942"/>
      <c r="BA155" s="942"/>
      <c r="BB155" s="942"/>
      <c r="BC155" s="942"/>
      <c r="BD155" s="942"/>
      <c r="BE155" s="942"/>
      <c r="BF155" s="942"/>
      <c r="BG155" s="942"/>
      <c r="BH155" s="942"/>
      <c r="BI155" s="942"/>
      <c r="BJ155" s="942"/>
      <c r="BK155" s="942"/>
      <c r="BL155" s="942"/>
      <c r="BM155" s="942"/>
      <c r="BN155" s="942"/>
      <c r="BO155" s="942"/>
      <c r="BP155" s="942"/>
      <c r="BQ155" s="942"/>
      <c r="BR155" s="942"/>
      <c r="BS155" s="942"/>
      <c r="BT155" s="942"/>
      <c r="BU155" s="942"/>
      <c r="BV155" s="942"/>
    </row>
    <row r="156" spans="1:74" x14ac:dyDescent="0.15">
      <c r="A156" s="18"/>
      <c r="B156" s="378"/>
      <c r="C156" s="4"/>
      <c r="D156" s="4"/>
      <c r="E156" s="4"/>
      <c r="F156" s="4"/>
      <c r="G156" s="4"/>
      <c r="H156" s="156"/>
      <c r="I156" s="157"/>
      <c r="J156" s="157"/>
      <c r="K156" s="157"/>
      <c r="L156" s="157"/>
      <c r="M156" s="157"/>
      <c r="N156" s="157"/>
      <c r="O156" s="157"/>
      <c r="P156" s="157"/>
      <c r="Q156" s="157"/>
      <c r="R156" s="157"/>
      <c r="S156" s="158"/>
      <c r="T156" s="379"/>
      <c r="U156" s="18"/>
      <c r="V156" s="942"/>
      <c r="W156" s="942"/>
      <c r="X156" s="942"/>
      <c r="Y156" s="942"/>
      <c r="Z156" s="942" t="str">
        <f t="shared" ref="Z156:AK156" si="320">+H155</f>
        <v>ENE</v>
      </c>
      <c r="AA156" s="942" t="str">
        <f t="shared" si="320"/>
        <v>FEB</v>
      </c>
      <c r="AB156" s="942" t="str">
        <f t="shared" si="320"/>
        <v>MAR</v>
      </c>
      <c r="AC156" s="942" t="str">
        <f t="shared" si="320"/>
        <v>ABR</v>
      </c>
      <c r="AD156" s="942" t="str">
        <f t="shared" si="320"/>
        <v>MAY</v>
      </c>
      <c r="AE156" s="942" t="str">
        <f t="shared" si="320"/>
        <v>JUN</v>
      </c>
      <c r="AF156" s="942" t="str">
        <f t="shared" si="320"/>
        <v>JUL</v>
      </c>
      <c r="AG156" s="942" t="str">
        <f t="shared" si="320"/>
        <v>AGO</v>
      </c>
      <c r="AH156" s="942" t="str">
        <f t="shared" si="320"/>
        <v>SEPT</v>
      </c>
      <c r="AI156" s="942" t="str">
        <f t="shared" si="320"/>
        <v>OCT</v>
      </c>
      <c r="AJ156" s="942" t="str">
        <f t="shared" si="320"/>
        <v>NOV</v>
      </c>
      <c r="AK156" s="942" t="str">
        <f t="shared" si="320"/>
        <v xml:space="preserve"> DIC</v>
      </c>
      <c r="AL156" s="942"/>
      <c r="AM156" s="942"/>
      <c r="AN156" s="942"/>
      <c r="AO156" s="942"/>
      <c r="AP156" s="942"/>
      <c r="AQ156" s="942"/>
      <c r="AR156" s="942"/>
      <c r="AS156" s="942"/>
      <c r="AT156" s="942"/>
      <c r="AU156" s="942"/>
      <c r="AV156" s="942"/>
      <c r="AW156" s="942"/>
      <c r="AX156" s="942"/>
      <c r="AY156" s="942"/>
      <c r="AZ156" s="942"/>
      <c r="BA156" s="942"/>
      <c r="BB156" s="942"/>
      <c r="BC156" s="942"/>
      <c r="BD156" s="942"/>
      <c r="BE156" s="942"/>
      <c r="BF156" s="942"/>
      <c r="BG156" s="942"/>
      <c r="BH156" s="942"/>
      <c r="BI156" s="942"/>
      <c r="BJ156" s="942"/>
      <c r="BK156" s="942"/>
      <c r="BL156" s="942"/>
      <c r="BM156" s="942"/>
      <c r="BN156" s="942"/>
      <c r="BO156" s="942"/>
      <c r="BP156" s="942"/>
      <c r="BQ156" s="942"/>
      <c r="BR156" s="942"/>
      <c r="BS156" s="942"/>
      <c r="BT156" s="942"/>
      <c r="BU156" s="942"/>
      <c r="BV156" s="942"/>
    </row>
    <row r="157" spans="1:74" ht="14" x14ac:dyDescent="0.15">
      <c r="A157" s="18"/>
      <c r="B157" s="378"/>
      <c r="C157" s="2451" t="s">
        <v>1807</v>
      </c>
      <c r="D157" s="2452"/>
      <c r="E157" s="2453"/>
      <c r="F157" s="2464"/>
      <c r="G157" s="159" t="s">
        <v>1806</v>
      </c>
      <c r="H157" s="163">
        <f>SUM(H158:H162)</f>
        <v>0</v>
      </c>
      <c r="I157" s="164">
        <f t="shared" ref="I157:S157" si="321">SUM(I158:I162)</f>
        <v>0</v>
      </c>
      <c r="J157" s="164">
        <f t="shared" si="321"/>
        <v>0</v>
      </c>
      <c r="K157" s="164">
        <f t="shared" si="321"/>
        <v>0</v>
      </c>
      <c r="L157" s="164">
        <f t="shared" si="321"/>
        <v>0</v>
      </c>
      <c r="M157" s="164">
        <f t="shared" si="321"/>
        <v>0</v>
      </c>
      <c r="N157" s="164">
        <f t="shared" si="321"/>
        <v>0</v>
      </c>
      <c r="O157" s="164">
        <f t="shared" si="321"/>
        <v>0</v>
      </c>
      <c r="P157" s="164">
        <f t="shared" si="321"/>
        <v>0</v>
      </c>
      <c r="Q157" s="164">
        <f t="shared" si="321"/>
        <v>0</v>
      </c>
      <c r="R157" s="164">
        <f t="shared" si="321"/>
        <v>0</v>
      </c>
      <c r="S157" s="165">
        <f t="shared" si="321"/>
        <v>0</v>
      </c>
      <c r="T157" s="379"/>
      <c r="U157" s="18"/>
      <c r="V157" s="942"/>
      <c r="W157" s="942"/>
      <c r="X157" s="942" t="str">
        <f t="shared" ref="X157:X162" si="322">+C157</f>
        <v>Dirección</v>
      </c>
      <c r="Y157" s="942">
        <f t="shared" ref="Y157:Y162" si="323">SUM(Z157:AK157)</f>
        <v>0</v>
      </c>
      <c r="Z157" s="942">
        <f>SUM(Z158:Z162)</f>
        <v>0</v>
      </c>
      <c r="AA157" s="942">
        <f t="shared" ref="AA157:AK157" si="324">SUM(AA158:AA162)</f>
        <v>0</v>
      </c>
      <c r="AB157" s="942">
        <f t="shared" si="324"/>
        <v>0</v>
      </c>
      <c r="AC157" s="942">
        <f t="shared" si="324"/>
        <v>0</v>
      </c>
      <c r="AD157" s="942">
        <f t="shared" si="324"/>
        <v>0</v>
      </c>
      <c r="AE157" s="942">
        <f t="shared" si="324"/>
        <v>0</v>
      </c>
      <c r="AF157" s="942">
        <f t="shared" si="324"/>
        <v>0</v>
      </c>
      <c r="AG157" s="942">
        <f t="shared" si="324"/>
        <v>0</v>
      </c>
      <c r="AH157" s="942">
        <f t="shared" si="324"/>
        <v>0</v>
      </c>
      <c r="AI157" s="942">
        <f t="shared" si="324"/>
        <v>0</v>
      </c>
      <c r="AJ157" s="942">
        <f t="shared" si="324"/>
        <v>0</v>
      </c>
      <c r="AK157" s="942">
        <f t="shared" si="324"/>
        <v>0</v>
      </c>
      <c r="AL157" s="942"/>
      <c r="AM157" s="942"/>
      <c r="AN157" s="942"/>
      <c r="AO157" s="942"/>
      <c r="AP157" s="942">
        <f>SUM(AQ157:BB157)</f>
        <v>0</v>
      </c>
      <c r="AQ157" s="942">
        <f t="shared" ref="AQ157:BB157" si="325">H157</f>
        <v>0</v>
      </c>
      <c r="AR157" s="942">
        <f t="shared" si="325"/>
        <v>0</v>
      </c>
      <c r="AS157" s="942">
        <f t="shared" si="325"/>
        <v>0</v>
      </c>
      <c r="AT157" s="942">
        <f t="shared" si="325"/>
        <v>0</v>
      </c>
      <c r="AU157" s="942">
        <f t="shared" si="325"/>
        <v>0</v>
      </c>
      <c r="AV157" s="942">
        <f t="shared" si="325"/>
        <v>0</v>
      </c>
      <c r="AW157" s="942">
        <f t="shared" si="325"/>
        <v>0</v>
      </c>
      <c r="AX157" s="942">
        <f t="shared" si="325"/>
        <v>0</v>
      </c>
      <c r="AY157" s="942">
        <f t="shared" si="325"/>
        <v>0</v>
      </c>
      <c r="AZ157" s="942">
        <f t="shared" si="325"/>
        <v>0</v>
      </c>
      <c r="BA157" s="942">
        <f t="shared" si="325"/>
        <v>0</v>
      </c>
      <c r="BB157" s="942">
        <f t="shared" si="325"/>
        <v>0</v>
      </c>
      <c r="BC157" s="942"/>
      <c r="BD157" s="942"/>
      <c r="BE157" s="942"/>
      <c r="BF157" s="942"/>
      <c r="BG157" s="942"/>
      <c r="BH157" s="942"/>
      <c r="BI157" s="942"/>
      <c r="BJ157" s="942"/>
      <c r="BK157" s="942"/>
      <c r="BL157" s="942"/>
      <c r="BM157" s="942"/>
      <c r="BN157" s="942"/>
      <c r="BO157" s="942"/>
      <c r="BP157" s="942"/>
      <c r="BQ157" s="942"/>
      <c r="BR157" s="942"/>
      <c r="BS157" s="942"/>
      <c r="BT157" s="942"/>
      <c r="BU157" s="942"/>
      <c r="BV157" s="942"/>
    </row>
    <row r="158" spans="1:74" x14ac:dyDescent="0.15">
      <c r="A158" s="18"/>
      <c r="B158" s="378"/>
      <c r="C158" s="2434" t="s">
        <v>1814</v>
      </c>
      <c r="D158" s="2435"/>
      <c r="E158" s="2436"/>
      <c r="F158" s="2465"/>
      <c r="G158" s="827"/>
      <c r="H158" s="828">
        <v>0</v>
      </c>
      <c r="I158" s="829">
        <f>+H158</f>
        <v>0</v>
      </c>
      <c r="J158" s="829">
        <f t="shared" ref="J158:S158" si="326">+I158</f>
        <v>0</v>
      </c>
      <c r="K158" s="829">
        <f t="shared" si="326"/>
        <v>0</v>
      </c>
      <c r="L158" s="829">
        <f t="shared" si="326"/>
        <v>0</v>
      </c>
      <c r="M158" s="829">
        <f t="shared" si="326"/>
        <v>0</v>
      </c>
      <c r="N158" s="829">
        <f t="shared" si="326"/>
        <v>0</v>
      </c>
      <c r="O158" s="829">
        <f t="shared" si="326"/>
        <v>0</v>
      </c>
      <c r="P158" s="829">
        <f t="shared" si="326"/>
        <v>0</v>
      </c>
      <c r="Q158" s="829">
        <f t="shared" si="326"/>
        <v>0</v>
      </c>
      <c r="R158" s="829">
        <f t="shared" si="326"/>
        <v>0</v>
      </c>
      <c r="S158" s="830">
        <f t="shared" si="326"/>
        <v>0</v>
      </c>
      <c r="T158" s="379"/>
      <c r="U158" s="18"/>
      <c r="V158" s="942"/>
      <c r="W158" s="942"/>
      <c r="X158" s="942" t="str">
        <f t="shared" si="322"/>
        <v xml:space="preserve">Gerente </v>
      </c>
      <c r="Y158" s="942">
        <f t="shared" si="323"/>
        <v>0</v>
      </c>
      <c r="Z158" s="942">
        <f>+H158+(H158*$G158)</f>
        <v>0</v>
      </c>
      <c r="AA158" s="942">
        <f t="shared" ref="AA158:AK158" si="327">+I158+(I158*$G158)</f>
        <v>0</v>
      </c>
      <c r="AB158" s="942">
        <f t="shared" si="327"/>
        <v>0</v>
      </c>
      <c r="AC158" s="942">
        <f t="shared" si="327"/>
        <v>0</v>
      </c>
      <c r="AD158" s="942">
        <f t="shared" si="327"/>
        <v>0</v>
      </c>
      <c r="AE158" s="942">
        <f t="shared" si="327"/>
        <v>0</v>
      </c>
      <c r="AF158" s="942">
        <f t="shared" si="327"/>
        <v>0</v>
      </c>
      <c r="AG158" s="942">
        <f t="shared" si="327"/>
        <v>0</v>
      </c>
      <c r="AH158" s="942">
        <f t="shared" si="327"/>
        <v>0</v>
      </c>
      <c r="AI158" s="942">
        <f t="shared" si="327"/>
        <v>0</v>
      </c>
      <c r="AJ158" s="942">
        <f t="shared" si="327"/>
        <v>0</v>
      </c>
      <c r="AK158" s="942">
        <f t="shared" si="327"/>
        <v>0</v>
      </c>
      <c r="AL158" s="942"/>
      <c r="AM158" s="942"/>
      <c r="AN158" s="942"/>
      <c r="AO158" s="942"/>
      <c r="AP158" s="942"/>
      <c r="AQ158" s="942"/>
      <c r="AR158" s="942"/>
      <c r="AS158" s="942"/>
      <c r="AT158" s="942"/>
      <c r="AU158" s="942"/>
      <c r="AV158" s="942"/>
      <c r="AW158" s="942"/>
      <c r="AX158" s="942"/>
      <c r="AY158" s="942"/>
      <c r="AZ158" s="942"/>
      <c r="BA158" s="942"/>
      <c r="BB158" s="942"/>
      <c r="BC158" s="942"/>
      <c r="BD158" s="942"/>
      <c r="BE158" s="942"/>
      <c r="BF158" s="942"/>
      <c r="BG158" s="942"/>
      <c r="BH158" s="942"/>
      <c r="BI158" s="942"/>
      <c r="BJ158" s="942"/>
      <c r="BK158" s="942"/>
      <c r="BL158" s="942"/>
      <c r="BM158" s="942"/>
      <c r="BN158" s="942"/>
      <c r="BO158" s="942"/>
      <c r="BP158" s="942"/>
      <c r="BQ158" s="942"/>
      <c r="BR158" s="942"/>
      <c r="BS158" s="942"/>
      <c r="BT158" s="942"/>
      <c r="BU158" s="942"/>
      <c r="BV158" s="942"/>
    </row>
    <row r="159" spans="1:74" x14ac:dyDescent="0.15">
      <c r="A159" s="18"/>
      <c r="B159" s="378"/>
      <c r="C159" s="2423"/>
      <c r="D159" s="2424"/>
      <c r="E159" s="2429"/>
      <c r="F159" s="2465"/>
      <c r="G159" s="162"/>
      <c r="H159" s="132"/>
      <c r="I159" s="133">
        <f t="shared" ref="I159:S159" si="328">+H159</f>
        <v>0</v>
      </c>
      <c r="J159" s="133">
        <f t="shared" si="328"/>
        <v>0</v>
      </c>
      <c r="K159" s="133">
        <f t="shared" si="328"/>
        <v>0</v>
      </c>
      <c r="L159" s="133">
        <f t="shared" si="328"/>
        <v>0</v>
      </c>
      <c r="M159" s="133">
        <f t="shared" si="328"/>
        <v>0</v>
      </c>
      <c r="N159" s="133">
        <f t="shared" si="328"/>
        <v>0</v>
      </c>
      <c r="O159" s="133">
        <f t="shared" si="328"/>
        <v>0</v>
      </c>
      <c r="P159" s="133">
        <f t="shared" si="328"/>
        <v>0</v>
      </c>
      <c r="Q159" s="133">
        <f t="shared" si="328"/>
        <v>0</v>
      </c>
      <c r="R159" s="133">
        <f t="shared" si="328"/>
        <v>0</v>
      </c>
      <c r="S159" s="134">
        <f t="shared" si="328"/>
        <v>0</v>
      </c>
      <c r="T159" s="379"/>
      <c r="U159" s="18"/>
      <c r="V159" s="942"/>
      <c r="W159" s="942"/>
      <c r="X159" s="942">
        <f t="shared" si="322"/>
        <v>0</v>
      </c>
      <c r="Y159" s="942">
        <f t="shared" si="323"/>
        <v>0</v>
      </c>
      <c r="Z159" s="942">
        <f>+H159+(H159*$G159)</f>
        <v>0</v>
      </c>
      <c r="AA159" s="942">
        <f t="shared" ref="AA159:AI162" si="329">+I159+(I159*$G159)</f>
        <v>0</v>
      </c>
      <c r="AB159" s="942">
        <f t="shared" si="329"/>
        <v>0</v>
      </c>
      <c r="AC159" s="942">
        <f t="shared" si="329"/>
        <v>0</v>
      </c>
      <c r="AD159" s="942">
        <f t="shared" si="329"/>
        <v>0</v>
      </c>
      <c r="AE159" s="942">
        <f t="shared" si="329"/>
        <v>0</v>
      </c>
      <c r="AF159" s="942">
        <f t="shared" si="329"/>
        <v>0</v>
      </c>
      <c r="AG159" s="942">
        <f t="shared" si="329"/>
        <v>0</v>
      </c>
      <c r="AH159" s="942">
        <f t="shared" si="329"/>
        <v>0</v>
      </c>
      <c r="AI159" s="942">
        <f t="shared" si="329"/>
        <v>0</v>
      </c>
      <c r="AJ159" s="942">
        <f t="shared" ref="AJ159:AK162" si="330">+R159+(R159*$G159)</f>
        <v>0</v>
      </c>
      <c r="AK159" s="942">
        <f t="shared" si="330"/>
        <v>0</v>
      </c>
      <c r="AL159" s="942"/>
      <c r="AM159" s="942"/>
      <c r="AN159" s="942"/>
      <c r="AO159" s="942"/>
      <c r="AP159" s="942"/>
      <c r="AQ159" s="942"/>
      <c r="AR159" s="942"/>
      <c r="AS159" s="942"/>
      <c r="AT159" s="942"/>
      <c r="AU159" s="942"/>
      <c r="AV159" s="942"/>
      <c r="AW159" s="942"/>
      <c r="AX159" s="942"/>
      <c r="AY159" s="942"/>
      <c r="AZ159" s="942"/>
      <c r="BA159" s="942"/>
      <c r="BB159" s="942"/>
      <c r="BC159" s="942"/>
      <c r="BD159" s="942"/>
      <c r="BE159" s="942"/>
      <c r="BF159" s="942"/>
      <c r="BG159" s="942"/>
      <c r="BH159" s="942"/>
      <c r="BI159" s="942"/>
      <c r="BJ159" s="942"/>
      <c r="BK159" s="942"/>
      <c r="BL159" s="942"/>
      <c r="BM159" s="942"/>
      <c r="BN159" s="942"/>
      <c r="BO159" s="942"/>
      <c r="BP159" s="942"/>
      <c r="BQ159" s="942"/>
      <c r="BR159" s="942"/>
      <c r="BS159" s="942"/>
      <c r="BT159" s="942"/>
      <c r="BU159" s="942"/>
      <c r="BV159" s="942"/>
    </row>
    <row r="160" spans="1:74" ht="12.75" hidden="1" customHeight="1" x14ac:dyDescent="0.15">
      <c r="A160" s="18"/>
      <c r="B160" s="378"/>
      <c r="C160" s="2417"/>
      <c r="D160" s="2418"/>
      <c r="E160" s="2458"/>
      <c r="F160" s="2465"/>
      <c r="G160" s="823"/>
      <c r="H160" s="824"/>
      <c r="I160" s="825">
        <f t="shared" ref="I160:S160" si="331">+H160</f>
        <v>0</v>
      </c>
      <c r="J160" s="825">
        <f t="shared" si="331"/>
        <v>0</v>
      </c>
      <c r="K160" s="825">
        <f t="shared" si="331"/>
        <v>0</v>
      </c>
      <c r="L160" s="825">
        <f t="shared" si="331"/>
        <v>0</v>
      </c>
      <c r="M160" s="825">
        <f t="shared" si="331"/>
        <v>0</v>
      </c>
      <c r="N160" s="825">
        <f t="shared" si="331"/>
        <v>0</v>
      </c>
      <c r="O160" s="825">
        <f t="shared" si="331"/>
        <v>0</v>
      </c>
      <c r="P160" s="825">
        <f t="shared" si="331"/>
        <v>0</v>
      </c>
      <c r="Q160" s="825">
        <f t="shared" si="331"/>
        <v>0</v>
      </c>
      <c r="R160" s="825">
        <f t="shared" si="331"/>
        <v>0</v>
      </c>
      <c r="S160" s="826">
        <f t="shared" si="331"/>
        <v>0</v>
      </c>
      <c r="T160" s="379"/>
      <c r="U160" s="18"/>
      <c r="V160" s="942"/>
      <c r="W160" s="942"/>
      <c r="X160" s="942">
        <f t="shared" si="322"/>
        <v>0</v>
      </c>
      <c r="Y160" s="942">
        <f t="shared" si="323"/>
        <v>0</v>
      </c>
      <c r="Z160" s="942">
        <f>+H160+(H160*$G160)</f>
        <v>0</v>
      </c>
      <c r="AA160" s="942">
        <f t="shared" si="329"/>
        <v>0</v>
      </c>
      <c r="AB160" s="942">
        <f t="shared" si="329"/>
        <v>0</v>
      </c>
      <c r="AC160" s="942">
        <f t="shared" si="329"/>
        <v>0</v>
      </c>
      <c r="AD160" s="942">
        <f t="shared" si="329"/>
        <v>0</v>
      </c>
      <c r="AE160" s="942">
        <f t="shared" si="329"/>
        <v>0</v>
      </c>
      <c r="AF160" s="942">
        <f t="shared" si="329"/>
        <v>0</v>
      </c>
      <c r="AG160" s="942">
        <f t="shared" si="329"/>
        <v>0</v>
      </c>
      <c r="AH160" s="942">
        <f t="shared" si="329"/>
        <v>0</v>
      </c>
      <c r="AI160" s="942">
        <f t="shared" si="329"/>
        <v>0</v>
      </c>
      <c r="AJ160" s="942">
        <f t="shared" si="330"/>
        <v>0</v>
      </c>
      <c r="AK160" s="942">
        <f t="shared" si="330"/>
        <v>0</v>
      </c>
      <c r="AL160" s="942"/>
      <c r="AM160" s="942"/>
      <c r="AN160" s="942"/>
      <c r="AO160" s="942"/>
      <c r="AP160" s="942"/>
      <c r="AQ160" s="942"/>
      <c r="AR160" s="942"/>
      <c r="AS160" s="942"/>
      <c r="AT160" s="942"/>
      <c r="AU160" s="942"/>
      <c r="AV160" s="942"/>
      <c r="AW160" s="942"/>
      <c r="AX160" s="942"/>
      <c r="AY160" s="942"/>
      <c r="AZ160" s="942"/>
      <c r="BA160" s="942"/>
      <c r="BB160" s="942"/>
      <c r="BC160" s="942"/>
      <c r="BD160" s="942"/>
      <c r="BE160" s="942"/>
      <c r="BF160" s="942"/>
      <c r="BG160" s="942"/>
      <c r="BH160" s="942"/>
      <c r="BI160" s="942"/>
      <c r="BJ160" s="942"/>
      <c r="BK160" s="942"/>
      <c r="BL160" s="942"/>
      <c r="BM160" s="942"/>
      <c r="BN160" s="942"/>
      <c r="BO160" s="942"/>
      <c r="BP160" s="942"/>
      <c r="BQ160" s="942"/>
      <c r="BR160" s="942"/>
      <c r="BS160" s="942"/>
      <c r="BT160" s="942"/>
      <c r="BU160" s="942"/>
      <c r="BV160" s="942"/>
    </row>
    <row r="161" spans="1:74" ht="12.75" hidden="1" customHeight="1" x14ac:dyDescent="0.15">
      <c r="A161" s="18"/>
      <c r="B161" s="378"/>
      <c r="C161" s="2414"/>
      <c r="D161" s="2415"/>
      <c r="E161" s="2428"/>
      <c r="F161" s="2465"/>
      <c r="G161" s="161"/>
      <c r="H161" s="129"/>
      <c r="I161" s="130">
        <f t="shared" ref="I161:S161" si="332">+H161</f>
        <v>0</v>
      </c>
      <c r="J161" s="130">
        <f t="shared" si="332"/>
        <v>0</v>
      </c>
      <c r="K161" s="130">
        <f t="shared" si="332"/>
        <v>0</v>
      </c>
      <c r="L161" s="130">
        <f t="shared" si="332"/>
        <v>0</v>
      </c>
      <c r="M161" s="130">
        <f t="shared" si="332"/>
        <v>0</v>
      </c>
      <c r="N161" s="130">
        <f t="shared" si="332"/>
        <v>0</v>
      </c>
      <c r="O161" s="130">
        <f t="shared" si="332"/>
        <v>0</v>
      </c>
      <c r="P161" s="130">
        <f t="shared" si="332"/>
        <v>0</v>
      </c>
      <c r="Q161" s="130">
        <f t="shared" si="332"/>
        <v>0</v>
      </c>
      <c r="R161" s="130">
        <f t="shared" si="332"/>
        <v>0</v>
      </c>
      <c r="S161" s="131">
        <f t="shared" si="332"/>
        <v>0</v>
      </c>
      <c r="T161" s="379"/>
      <c r="U161" s="18"/>
      <c r="V161" s="942"/>
      <c r="W161" s="942"/>
      <c r="X161" s="942">
        <f t="shared" si="322"/>
        <v>0</v>
      </c>
      <c r="Y161" s="942">
        <f t="shared" si="323"/>
        <v>0</v>
      </c>
      <c r="Z161" s="942">
        <f>+H161+(H161*$G161)</f>
        <v>0</v>
      </c>
      <c r="AA161" s="942">
        <f t="shared" si="329"/>
        <v>0</v>
      </c>
      <c r="AB161" s="942">
        <f t="shared" si="329"/>
        <v>0</v>
      </c>
      <c r="AC161" s="942">
        <f t="shared" si="329"/>
        <v>0</v>
      </c>
      <c r="AD161" s="942">
        <f t="shared" si="329"/>
        <v>0</v>
      </c>
      <c r="AE161" s="942">
        <f t="shared" si="329"/>
        <v>0</v>
      </c>
      <c r="AF161" s="942">
        <f t="shared" si="329"/>
        <v>0</v>
      </c>
      <c r="AG161" s="942">
        <f t="shared" si="329"/>
        <v>0</v>
      </c>
      <c r="AH161" s="942">
        <f t="shared" si="329"/>
        <v>0</v>
      </c>
      <c r="AI161" s="942">
        <f t="shared" si="329"/>
        <v>0</v>
      </c>
      <c r="AJ161" s="942">
        <f t="shared" si="330"/>
        <v>0</v>
      </c>
      <c r="AK161" s="942">
        <f t="shared" si="330"/>
        <v>0</v>
      </c>
      <c r="AL161" s="942"/>
      <c r="AM161" s="942"/>
      <c r="AN161" s="942"/>
      <c r="AO161" s="942"/>
      <c r="AP161" s="942"/>
      <c r="AQ161" s="942"/>
      <c r="AR161" s="942"/>
      <c r="AS161" s="942"/>
      <c r="AT161" s="942"/>
      <c r="AU161" s="942"/>
      <c r="AV161" s="942"/>
      <c r="AW161" s="942"/>
      <c r="AX161" s="942"/>
      <c r="AY161" s="942"/>
      <c r="AZ161" s="942"/>
      <c r="BA161" s="942"/>
      <c r="BB161" s="942"/>
      <c r="BC161" s="942"/>
      <c r="BD161" s="942"/>
      <c r="BE161" s="942"/>
      <c r="BF161" s="942"/>
      <c r="BG161" s="942"/>
      <c r="BH161" s="942"/>
      <c r="BI161" s="942"/>
      <c r="BJ161" s="942"/>
      <c r="BK161" s="942"/>
      <c r="BL161" s="942"/>
      <c r="BM161" s="942"/>
      <c r="BN161" s="942"/>
      <c r="BO161" s="942"/>
      <c r="BP161" s="942"/>
      <c r="BQ161" s="942"/>
      <c r="BR161" s="942"/>
      <c r="BS161" s="942"/>
      <c r="BT161" s="942"/>
      <c r="BU161" s="942"/>
      <c r="BV161" s="942"/>
    </row>
    <row r="162" spans="1:74" ht="12.75" hidden="1" customHeight="1" x14ac:dyDescent="0.15">
      <c r="A162" s="18"/>
      <c r="B162" s="378"/>
      <c r="C162" s="2423"/>
      <c r="D162" s="2424"/>
      <c r="E162" s="2429"/>
      <c r="F162" s="2466"/>
      <c r="G162" s="162"/>
      <c r="H162" s="132"/>
      <c r="I162" s="133">
        <f t="shared" ref="I162:S162" si="333">+H162</f>
        <v>0</v>
      </c>
      <c r="J162" s="133">
        <f t="shared" si="333"/>
        <v>0</v>
      </c>
      <c r="K162" s="133">
        <f t="shared" si="333"/>
        <v>0</v>
      </c>
      <c r="L162" s="133">
        <f t="shared" si="333"/>
        <v>0</v>
      </c>
      <c r="M162" s="133">
        <f t="shared" si="333"/>
        <v>0</v>
      </c>
      <c r="N162" s="133">
        <f t="shared" si="333"/>
        <v>0</v>
      </c>
      <c r="O162" s="133">
        <f t="shared" si="333"/>
        <v>0</v>
      </c>
      <c r="P162" s="133">
        <f t="shared" si="333"/>
        <v>0</v>
      </c>
      <c r="Q162" s="133">
        <f t="shared" si="333"/>
        <v>0</v>
      </c>
      <c r="R162" s="133">
        <f t="shared" si="333"/>
        <v>0</v>
      </c>
      <c r="S162" s="134">
        <f t="shared" si="333"/>
        <v>0</v>
      </c>
      <c r="T162" s="379"/>
      <c r="U162" s="18"/>
      <c r="V162" s="942"/>
      <c r="W162" s="942"/>
      <c r="X162" s="942">
        <f t="shared" si="322"/>
        <v>0</v>
      </c>
      <c r="Y162" s="942">
        <f t="shared" si="323"/>
        <v>0</v>
      </c>
      <c r="Z162" s="942">
        <f>+H162+(H162*$G162)</f>
        <v>0</v>
      </c>
      <c r="AA162" s="942">
        <f t="shared" si="329"/>
        <v>0</v>
      </c>
      <c r="AB162" s="942">
        <f t="shared" si="329"/>
        <v>0</v>
      </c>
      <c r="AC162" s="942">
        <f t="shared" si="329"/>
        <v>0</v>
      </c>
      <c r="AD162" s="942">
        <f t="shared" si="329"/>
        <v>0</v>
      </c>
      <c r="AE162" s="942">
        <f t="shared" si="329"/>
        <v>0</v>
      </c>
      <c r="AF162" s="942">
        <f t="shared" si="329"/>
        <v>0</v>
      </c>
      <c r="AG162" s="942">
        <f t="shared" si="329"/>
        <v>0</v>
      </c>
      <c r="AH162" s="942">
        <f t="shared" si="329"/>
        <v>0</v>
      </c>
      <c r="AI162" s="942">
        <f t="shared" si="329"/>
        <v>0</v>
      </c>
      <c r="AJ162" s="942">
        <f t="shared" si="330"/>
        <v>0</v>
      </c>
      <c r="AK162" s="942">
        <f t="shared" si="330"/>
        <v>0</v>
      </c>
      <c r="AL162" s="942"/>
      <c r="AM162" s="942"/>
      <c r="AN162" s="942"/>
      <c r="AO162" s="942"/>
      <c r="AP162" s="942"/>
      <c r="AQ162" s="942"/>
      <c r="AR162" s="942"/>
      <c r="AS162" s="942"/>
      <c r="AT162" s="942"/>
      <c r="AU162" s="942"/>
      <c r="AV162" s="942"/>
      <c r="AW162" s="942"/>
      <c r="AX162" s="942"/>
      <c r="AY162" s="942"/>
      <c r="AZ162" s="942"/>
      <c r="BA162" s="942"/>
      <c r="BB162" s="942"/>
      <c r="BC162" s="942"/>
      <c r="BD162" s="942"/>
      <c r="BE162" s="942"/>
      <c r="BF162" s="942"/>
      <c r="BG162" s="942"/>
      <c r="BH162" s="942"/>
      <c r="BI162" s="942"/>
      <c r="BJ162" s="942"/>
      <c r="BK162" s="942"/>
      <c r="BL162" s="942"/>
      <c r="BM162" s="942"/>
      <c r="BN162" s="942"/>
      <c r="BO162" s="942"/>
      <c r="BP162" s="942"/>
      <c r="BQ162" s="942"/>
      <c r="BR162" s="942"/>
      <c r="BS162" s="942"/>
      <c r="BT162" s="942"/>
      <c r="BU162" s="942"/>
      <c r="BV162" s="942"/>
    </row>
    <row r="163" spans="1:74" ht="14" x14ac:dyDescent="0.15">
      <c r="A163" s="18"/>
      <c r="B163" s="378"/>
      <c r="C163" s="2455" t="s">
        <v>1</v>
      </c>
      <c r="D163" s="2456"/>
      <c r="E163" s="2457"/>
      <c r="F163" s="2431"/>
      <c r="G163" s="159" t="s">
        <v>1806</v>
      </c>
      <c r="H163" s="163">
        <f>SUM(H164:H179)</f>
        <v>0</v>
      </c>
      <c r="I163" s="164">
        <f t="shared" ref="I163:S163" si="334">SUM(I164:I179)</f>
        <v>0</v>
      </c>
      <c r="J163" s="164">
        <f t="shared" si="334"/>
        <v>0</v>
      </c>
      <c r="K163" s="164">
        <f t="shared" si="334"/>
        <v>0</v>
      </c>
      <c r="L163" s="164">
        <f t="shared" si="334"/>
        <v>0</v>
      </c>
      <c r="M163" s="164">
        <f t="shared" si="334"/>
        <v>0</v>
      </c>
      <c r="N163" s="164">
        <f t="shared" si="334"/>
        <v>0</v>
      </c>
      <c r="O163" s="164">
        <f t="shared" si="334"/>
        <v>0</v>
      </c>
      <c r="P163" s="164">
        <f t="shared" si="334"/>
        <v>0</v>
      </c>
      <c r="Q163" s="164">
        <f t="shared" si="334"/>
        <v>0</v>
      </c>
      <c r="R163" s="164">
        <f t="shared" si="334"/>
        <v>0</v>
      </c>
      <c r="S163" s="165">
        <f t="shared" si="334"/>
        <v>0</v>
      </c>
      <c r="T163" s="379"/>
      <c r="U163" s="18"/>
      <c r="V163" s="942"/>
      <c r="W163" s="942"/>
      <c r="X163" s="942" t="str">
        <f>+C163</f>
        <v>Otro personal</v>
      </c>
      <c r="Y163" s="942">
        <f>SUM(Z163:AK163)</f>
        <v>0</v>
      </c>
      <c r="Z163" s="942">
        <f>SUM(Z164:Z179)</f>
        <v>0</v>
      </c>
      <c r="AA163" s="942">
        <f t="shared" ref="AA163:AK163" si="335">SUM(AA164:AA179)</f>
        <v>0</v>
      </c>
      <c r="AB163" s="942">
        <f t="shared" si="335"/>
        <v>0</v>
      </c>
      <c r="AC163" s="942">
        <f t="shared" si="335"/>
        <v>0</v>
      </c>
      <c r="AD163" s="942">
        <f t="shared" si="335"/>
        <v>0</v>
      </c>
      <c r="AE163" s="942">
        <f t="shared" si="335"/>
        <v>0</v>
      </c>
      <c r="AF163" s="942">
        <f t="shared" si="335"/>
        <v>0</v>
      </c>
      <c r="AG163" s="942">
        <f t="shared" si="335"/>
        <v>0</v>
      </c>
      <c r="AH163" s="942">
        <f t="shared" si="335"/>
        <v>0</v>
      </c>
      <c r="AI163" s="942">
        <f t="shared" si="335"/>
        <v>0</v>
      </c>
      <c r="AJ163" s="942">
        <f t="shared" si="335"/>
        <v>0</v>
      </c>
      <c r="AK163" s="942">
        <f t="shared" si="335"/>
        <v>0</v>
      </c>
      <c r="AL163" s="942"/>
      <c r="AM163" s="942"/>
      <c r="AN163" s="942"/>
      <c r="AO163" s="942"/>
      <c r="AP163" s="942">
        <f>SUM(AQ163:BB163)</f>
        <v>0</v>
      </c>
      <c r="AQ163" s="942">
        <f t="shared" ref="AQ163:BB163" si="336">H163</f>
        <v>0</v>
      </c>
      <c r="AR163" s="942">
        <f t="shared" si="336"/>
        <v>0</v>
      </c>
      <c r="AS163" s="942">
        <f t="shared" si="336"/>
        <v>0</v>
      </c>
      <c r="AT163" s="942">
        <f t="shared" si="336"/>
        <v>0</v>
      </c>
      <c r="AU163" s="942">
        <f t="shared" si="336"/>
        <v>0</v>
      </c>
      <c r="AV163" s="942">
        <f t="shared" si="336"/>
        <v>0</v>
      </c>
      <c r="AW163" s="942">
        <f t="shared" si="336"/>
        <v>0</v>
      </c>
      <c r="AX163" s="942">
        <f t="shared" si="336"/>
        <v>0</v>
      </c>
      <c r="AY163" s="942">
        <f t="shared" si="336"/>
        <v>0</v>
      </c>
      <c r="AZ163" s="942">
        <f t="shared" si="336"/>
        <v>0</v>
      </c>
      <c r="BA163" s="942">
        <f t="shared" si="336"/>
        <v>0</v>
      </c>
      <c r="BB163" s="942">
        <f t="shared" si="336"/>
        <v>0</v>
      </c>
      <c r="BC163" s="942"/>
      <c r="BD163" s="942"/>
      <c r="BE163" s="942"/>
      <c r="BF163" s="942"/>
      <c r="BG163" s="942"/>
      <c r="BH163" s="942"/>
      <c r="BI163" s="942"/>
      <c r="BJ163" s="942"/>
      <c r="BK163" s="942"/>
      <c r="BL163" s="942"/>
      <c r="BM163" s="942"/>
      <c r="BN163" s="942"/>
      <c r="BO163" s="942"/>
      <c r="BP163" s="942"/>
      <c r="BQ163" s="942"/>
      <c r="BR163" s="942"/>
      <c r="BS163" s="942"/>
      <c r="BT163" s="942"/>
      <c r="BU163" s="942"/>
      <c r="BV163" s="942"/>
    </row>
    <row r="164" spans="1:74" x14ac:dyDescent="0.15">
      <c r="A164" s="18"/>
      <c r="B164" s="378"/>
      <c r="C164" s="2434"/>
      <c r="D164" s="2435"/>
      <c r="E164" s="2436"/>
      <c r="F164" s="2508"/>
      <c r="G164" s="113">
        <v>0</v>
      </c>
      <c r="H164" s="828">
        <v>0</v>
      </c>
      <c r="I164" s="829">
        <v>0</v>
      </c>
      <c r="J164" s="829">
        <v>0</v>
      </c>
      <c r="K164" s="829">
        <v>0</v>
      </c>
      <c r="L164" s="829">
        <f t="shared" ref="L164:R164" si="337">+K164</f>
        <v>0</v>
      </c>
      <c r="M164" s="829">
        <f t="shared" si="337"/>
        <v>0</v>
      </c>
      <c r="N164" s="829">
        <f t="shared" si="337"/>
        <v>0</v>
      </c>
      <c r="O164" s="829">
        <f t="shared" si="337"/>
        <v>0</v>
      </c>
      <c r="P164" s="829">
        <f t="shared" si="337"/>
        <v>0</v>
      </c>
      <c r="Q164" s="829">
        <f t="shared" si="337"/>
        <v>0</v>
      </c>
      <c r="R164" s="829">
        <f t="shared" si="337"/>
        <v>0</v>
      </c>
      <c r="S164" s="830">
        <v>0</v>
      </c>
      <c r="T164" s="379"/>
      <c r="U164" s="18"/>
      <c r="V164" s="942"/>
      <c r="W164" s="942"/>
      <c r="X164" s="942">
        <f t="shared" ref="X164:X179" si="338">+C164</f>
        <v>0</v>
      </c>
      <c r="Y164" s="942">
        <f t="shared" ref="Y164:Y179" si="339">SUM(Z164:AK164)</f>
        <v>0</v>
      </c>
      <c r="Z164" s="942">
        <f t="shared" ref="Z164:Z179" si="340">+H164+(H164*$G164)</f>
        <v>0</v>
      </c>
      <c r="AA164" s="942">
        <f t="shared" ref="AA164:AA179" si="341">+I164+(I164*$G164)</f>
        <v>0</v>
      </c>
      <c r="AB164" s="942">
        <f t="shared" ref="AB164:AB179" si="342">+J164+(J164*$G164)</f>
        <v>0</v>
      </c>
      <c r="AC164" s="942">
        <f t="shared" ref="AC164:AC179" si="343">+K164+(K164*$G164)</f>
        <v>0</v>
      </c>
      <c r="AD164" s="942">
        <f t="shared" ref="AD164:AD179" si="344">+L164+(L164*$G164)</f>
        <v>0</v>
      </c>
      <c r="AE164" s="942">
        <f t="shared" ref="AE164:AE179" si="345">+M164+(M164*$G164)</f>
        <v>0</v>
      </c>
      <c r="AF164" s="942">
        <f t="shared" ref="AF164:AF179" si="346">+N164+(N164*$G164)</f>
        <v>0</v>
      </c>
      <c r="AG164" s="942">
        <f t="shared" ref="AG164:AG179" si="347">+O164+(O164*$G164)</f>
        <v>0</v>
      </c>
      <c r="AH164" s="942">
        <f t="shared" ref="AH164:AH179" si="348">+P164+(P164*$G164)</f>
        <v>0</v>
      </c>
      <c r="AI164" s="942">
        <f t="shared" ref="AI164:AI179" si="349">+Q164+(Q164*$G164)</f>
        <v>0</v>
      </c>
      <c r="AJ164" s="942">
        <f t="shared" ref="AJ164:AJ179" si="350">+R164+(R164*$G164)</f>
        <v>0</v>
      </c>
      <c r="AK164" s="942">
        <f t="shared" ref="AK164:AK179" si="351">+S164+(S164*$G164)</f>
        <v>0</v>
      </c>
      <c r="AL164" s="942"/>
      <c r="AM164" s="942"/>
      <c r="AN164" s="942"/>
      <c r="AO164" s="942"/>
      <c r="AP164" s="942"/>
      <c r="AQ164" s="942"/>
      <c r="AR164" s="942"/>
      <c r="AS164" s="942"/>
      <c r="AT164" s="942"/>
      <c r="AU164" s="942"/>
      <c r="AV164" s="942"/>
      <c r="AW164" s="942"/>
      <c r="AX164" s="942"/>
      <c r="AY164" s="942"/>
      <c r="AZ164" s="942"/>
      <c r="BA164" s="942"/>
      <c r="BB164" s="942"/>
      <c r="BC164" s="942"/>
      <c r="BD164" s="942"/>
      <c r="BE164" s="942"/>
      <c r="BF164" s="942"/>
      <c r="BG164" s="942"/>
      <c r="BH164" s="942"/>
      <c r="BI164" s="942"/>
      <c r="BJ164" s="942"/>
      <c r="BK164" s="942"/>
      <c r="BL164" s="942"/>
      <c r="BM164" s="942"/>
      <c r="BN164" s="942"/>
      <c r="BO164" s="942"/>
      <c r="BP164" s="942"/>
      <c r="BQ164" s="942"/>
      <c r="BR164" s="942"/>
      <c r="BS164" s="942"/>
      <c r="BT164" s="942"/>
      <c r="BU164" s="942"/>
      <c r="BV164" s="942"/>
    </row>
    <row r="165" spans="1:74" x14ac:dyDescent="0.15">
      <c r="A165" s="18"/>
      <c r="B165" s="378"/>
      <c r="C165" s="2414"/>
      <c r="D165" s="2415"/>
      <c r="E165" s="2428"/>
      <c r="F165" s="2508"/>
      <c r="G165" s="113">
        <v>0</v>
      </c>
      <c r="H165" s="129">
        <v>0</v>
      </c>
      <c r="I165" s="130">
        <v>0</v>
      </c>
      <c r="J165" s="130">
        <v>0</v>
      </c>
      <c r="K165" s="130">
        <v>0</v>
      </c>
      <c r="L165" s="130">
        <f t="shared" ref="L165:S165" si="352">+K165</f>
        <v>0</v>
      </c>
      <c r="M165" s="130">
        <f t="shared" si="352"/>
        <v>0</v>
      </c>
      <c r="N165" s="130">
        <f t="shared" si="352"/>
        <v>0</v>
      </c>
      <c r="O165" s="130">
        <f t="shared" si="352"/>
        <v>0</v>
      </c>
      <c r="P165" s="130">
        <f t="shared" si="352"/>
        <v>0</v>
      </c>
      <c r="Q165" s="130">
        <f t="shared" si="352"/>
        <v>0</v>
      </c>
      <c r="R165" s="130">
        <f t="shared" si="352"/>
        <v>0</v>
      </c>
      <c r="S165" s="131">
        <f t="shared" si="352"/>
        <v>0</v>
      </c>
      <c r="T165" s="379"/>
      <c r="U165" s="18"/>
      <c r="V165" s="942"/>
      <c r="W165" s="942"/>
      <c r="X165" s="942">
        <f t="shared" si="338"/>
        <v>0</v>
      </c>
      <c r="Y165" s="942">
        <f t="shared" si="339"/>
        <v>0</v>
      </c>
      <c r="Z165" s="942">
        <f t="shared" si="340"/>
        <v>0</v>
      </c>
      <c r="AA165" s="942">
        <f t="shared" si="341"/>
        <v>0</v>
      </c>
      <c r="AB165" s="942">
        <f t="shared" si="342"/>
        <v>0</v>
      </c>
      <c r="AC165" s="942">
        <f t="shared" si="343"/>
        <v>0</v>
      </c>
      <c r="AD165" s="942">
        <f t="shared" si="344"/>
        <v>0</v>
      </c>
      <c r="AE165" s="942">
        <f t="shared" si="345"/>
        <v>0</v>
      </c>
      <c r="AF165" s="942">
        <f t="shared" si="346"/>
        <v>0</v>
      </c>
      <c r="AG165" s="942">
        <f t="shared" si="347"/>
        <v>0</v>
      </c>
      <c r="AH165" s="942">
        <f t="shared" si="348"/>
        <v>0</v>
      </c>
      <c r="AI165" s="942">
        <f t="shared" si="349"/>
        <v>0</v>
      </c>
      <c r="AJ165" s="942">
        <f t="shared" si="350"/>
        <v>0</v>
      </c>
      <c r="AK165" s="942">
        <f t="shared" si="351"/>
        <v>0</v>
      </c>
      <c r="AL165" s="942"/>
      <c r="AM165" s="942"/>
      <c r="AN165" s="942"/>
      <c r="AO165" s="942"/>
      <c r="AP165" s="942"/>
      <c r="AQ165" s="942"/>
      <c r="AR165" s="942"/>
      <c r="AS165" s="942"/>
      <c r="AT165" s="942"/>
      <c r="AU165" s="942"/>
      <c r="AV165" s="942"/>
      <c r="AW165" s="942"/>
      <c r="AX165" s="942"/>
      <c r="AY165" s="942"/>
      <c r="AZ165" s="942"/>
      <c r="BA165" s="942"/>
      <c r="BB165" s="942"/>
      <c r="BC165" s="942"/>
      <c r="BD165" s="942"/>
      <c r="BE165" s="942"/>
      <c r="BF165" s="942"/>
      <c r="BG165" s="942"/>
      <c r="BH165" s="942"/>
      <c r="BI165" s="942"/>
      <c r="BJ165" s="942"/>
      <c r="BK165" s="942"/>
      <c r="BL165" s="942"/>
      <c r="BM165" s="942"/>
      <c r="BN165" s="942"/>
      <c r="BO165" s="942"/>
      <c r="BP165" s="942"/>
      <c r="BQ165" s="942"/>
      <c r="BR165" s="942"/>
      <c r="BS165" s="942"/>
      <c r="BT165" s="942"/>
      <c r="BU165" s="942"/>
      <c r="BV165" s="942"/>
    </row>
    <row r="166" spans="1:74" x14ac:dyDescent="0.15">
      <c r="A166" s="18"/>
      <c r="B166" s="378"/>
      <c r="C166" s="2423"/>
      <c r="D166" s="2424"/>
      <c r="E166" s="2429"/>
      <c r="F166" s="2508"/>
      <c r="G166" s="113">
        <v>0</v>
      </c>
      <c r="H166" s="132">
        <v>0</v>
      </c>
      <c r="I166" s="133">
        <v>0</v>
      </c>
      <c r="J166" s="133">
        <v>0</v>
      </c>
      <c r="K166" s="133">
        <v>0</v>
      </c>
      <c r="L166" s="133">
        <f t="shared" ref="L166:S166" si="353">+K166</f>
        <v>0</v>
      </c>
      <c r="M166" s="133">
        <f t="shared" si="353"/>
        <v>0</v>
      </c>
      <c r="N166" s="133">
        <f t="shared" si="353"/>
        <v>0</v>
      </c>
      <c r="O166" s="133">
        <f t="shared" si="353"/>
        <v>0</v>
      </c>
      <c r="P166" s="133">
        <f t="shared" si="353"/>
        <v>0</v>
      </c>
      <c r="Q166" s="133">
        <f t="shared" si="353"/>
        <v>0</v>
      </c>
      <c r="R166" s="133">
        <f t="shared" si="353"/>
        <v>0</v>
      </c>
      <c r="S166" s="134">
        <f t="shared" si="353"/>
        <v>0</v>
      </c>
      <c r="T166" s="379"/>
      <c r="U166" s="18"/>
      <c r="V166" s="942"/>
      <c r="W166" s="942"/>
      <c r="X166" s="942">
        <f t="shared" si="338"/>
        <v>0</v>
      </c>
      <c r="Y166" s="942">
        <f t="shared" si="339"/>
        <v>0</v>
      </c>
      <c r="Z166" s="942">
        <f t="shared" si="340"/>
        <v>0</v>
      </c>
      <c r="AA166" s="942">
        <f t="shared" si="341"/>
        <v>0</v>
      </c>
      <c r="AB166" s="942">
        <f t="shared" si="342"/>
        <v>0</v>
      </c>
      <c r="AC166" s="942">
        <f t="shared" si="343"/>
        <v>0</v>
      </c>
      <c r="AD166" s="942">
        <f t="shared" si="344"/>
        <v>0</v>
      </c>
      <c r="AE166" s="942">
        <f t="shared" si="345"/>
        <v>0</v>
      </c>
      <c r="AF166" s="942">
        <f t="shared" si="346"/>
        <v>0</v>
      </c>
      <c r="AG166" s="942">
        <f t="shared" si="347"/>
        <v>0</v>
      </c>
      <c r="AH166" s="942">
        <f t="shared" si="348"/>
        <v>0</v>
      </c>
      <c r="AI166" s="942">
        <f t="shared" si="349"/>
        <v>0</v>
      </c>
      <c r="AJ166" s="942">
        <f t="shared" si="350"/>
        <v>0</v>
      </c>
      <c r="AK166" s="942">
        <f t="shared" si="351"/>
        <v>0</v>
      </c>
      <c r="AL166" s="942"/>
      <c r="AM166" s="942"/>
      <c r="AN166" s="942"/>
      <c r="AO166" s="942"/>
      <c r="AP166" s="942"/>
      <c r="AQ166" s="942"/>
      <c r="AR166" s="942"/>
      <c r="AS166" s="942"/>
      <c r="AT166" s="942"/>
      <c r="AU166" s="942"/>
      <c r="AV166" s="942"/>
      <c r="AW166" s="942"/>
      <c r="AX166" s="942"/>
      <c r="AY166" s="942"/>
      <c r="AZ166" s="942"/>
      <c r="BA166" s="942"/>
      <c r="BB166" s="942"/>
      <c r="BC166" s="942"/>
      <c r="BD166" s="942"/>
      <c r="BE166" s="942"/>
      <c r="BF166" s="942"/>
      <c r="BG166" s="942"/>
      <c r="BH166" s="942"/>
      <c r="BI166" s="942"/>
      <c r="BJ166" s="942"/>
      <c r="BK166" s="942"/>
      <c r="BL166" s="942"/>
      <c r="BM166" s="942"/>
      <c r="BN166" s="942"/>
      <c r="BO166" s="942"/>
      <c r="BP166" s="942"/>
      <c r="BQ166" s="942"/>
      <c r="BR166" s="942"/>
      <c r="BS166" s="942"/>
      <c r="BT166" s="942"/>
      <c r="BU166" s="942"/>
      <c r="BV166" s="942"/>
    </row>
    <row r="167" spans="1:74" ht="12.75" hidden="1" customHeight="1" x14ac:dyDescent="0.15">
      <c r="A167" s="18"/>
      <c r="B167" s="378"/>
      <c r="C167" s="2417"/>
      <c r="D167" s="2418"/>
      <c r="E167" s="2419"/>
      <c r="F167" s="2432"/>
      <c r="G167" s="113">
        <v>0</v>
      </c>
      <c r="H167" s="824">
        <v>0</v>
      </c>
      <c r="I167" s="825">
        <v>0</v>
      </c>
      <c r="J167" s="825">
        <v>0</v>
      </c>
      <c r="K167" s="825">
        <v>0</v>
      </c>
      <c r="L167" s="825">
        <f t="shared" ref="L167:S167" si="354">+K167</f>
        <v>0</v>
      </c>
      <c r="M167" s="825">
        <f t="shared" si="354"/>
        <v>0</v>
      </c>
      <c r="N167" s="825">
        <f t="shared" si="354"/>
        <v>0</v>
      </c>
      <c r="O167" s="825">
        <f t="shared" si="354"/>
        <v>0</v>
      </c>
      <c r="P167" s="825">
        <f t="shared" si="354"/>
        <v>0</v>
      </c>
      <c r="Q167" s="825">
        <f t="shared" si="354"/>
        <v>0</v>
      </c>
      <c r="R167" s="825">
        <f t="shared" si="354"/>
        <v>0</v>
      </c>
      <c r="S167" s="826">
        <f t="shared" si="354"/>
        <v>0</v>
      </c>
      <c r="T167" s="379"/>
      <c r="U167" s="18"/>
      <c r="V167" s="942"/>
      <c r="W167" s="942"/>
      <c r="X167" s="942">
        <f t="shared" si="338"/>
        <v>0</v>
      </c>
      <c r="Y167" s="942">
        <f t="shared" si="339"/>
        <v>0</v>
      </c>
      <c r="Z167" s="942">
        <f t="shared" si="340"/>
        <v>0</v>
      </c>
      <c r="AA167" s="942">
        <f t="shared" si="341"/>
        <v>0</v>
      </c>
      <c r="AB167" s="942">
        <f t="shared" si="342"/>
        <v>0</v>
      </c>
      <c r="AC167" s="942">
        <f t="shared" si="343"/>
        <v>0</v>
      </c>
      <c r="AD167" s="942">
        <f t="shared" si="344"/>
        <v>0</v>
      </c>
      <c r="AE167" s="942">
        <f t="shared" si="345"/>
        <v>0</v>
      </c>
      <c r="AF167" s="942">
        <f t="shared" si="346"/>
        <v>0</v>
      </c>
      <c r="AG167" s="942">
        <f t="shared" si="347"/>
        <v>0</v>
      </c>
      <c r="AH167" s="942">
        <f t="shared" si="348"/>
        <v>0</v>
      </c>
      <c r="AI167" s="942">
        <f t="shared" si="349"/>
        <v>0</v>
      </c>
      <c r="AJ167" s="942">
        <f t="shared" si="350"/>
        <v>0</v>
      </c>
      <c r="AK167" s="942">
        <f t="shared" si="351"/>
        <v>0</v>
      </c>
      <c r="AL167" s="942"/>
      <c r="AM167" s="942"/>
      <c r="AN167" s="942"/>
      <c r="AO167" s="942"/>
      <c r="AP167" s="942"/>
      <c r="AQ167" s="942"/>
      <c r="AR167" s="942"/>
      <c r="AS167" s="942"/>
      <c r="AT167" s="942"/>
      <c r="AU167" s="942"/>
      <c r="AV167" s="942"/>
      <c r="AW167" s="942"/>
      <c r="AX167" s="942"/>
      <c r="AY167" s="942"/>
      <c r="AZ167" s="942"/>
      <c r="BA167" s="942"/>
      <c r="BB167" s="942"/>
      <c r="BC167" s="942"/>
      <c r="BD167" s="942"/>
      <c r="BE167" s="942"/>
      <c r="BF167" s="942"/>
      <c r="BG167" s="942"/>
      <c r="BH167" s="942"/>
      <c r="BI167" s="942"/>
      <c r="BJ167" s="942"/>
      <c r="BK167" s="942"/>
      <c r="BL167" s="942"/>
      <c r="BM167" s="942"/>
      <c r="BN167" s="942"/>
      <c r="BO167" s="942"/>
      <c r="BP167" s="942"/>
      <c r="BQ167" s="942"/>
      <c r="BR167" s="942"/>
      <c r="BS167" s="942"/>
      <c r="BT167" s="942"/>
      <c r="BU167" s="942"/>
      <c r="BV167" s="942"/>
    </row>
    <row r="168" spans="1:74" ht="12.75" hidden="1" customHeight="1" x14ac:dyDescent="0.15">
      <c r="A168" s="18"/>
      <c r="B168" s="378"/>
      <c r="C168" s="2414"/>
      <c r="D168" s="2415"/>
      <c r="E168" s="2416"/>
      <c r="F168" s="2432"/>
      <c r="G168" s="113">
        <v>0</v>
      </c>
      <c r="H168" s="129">
        <v>0</v>
      </c>
      <c r="I168" s="130">
        <v>0</v>
      </c>
      <c r="J168" s="130">
        <v>0</v>
      </c>
      <c r="K168" s="130">
        <v>0</v>
      </c>
      <c r="L168" s="130">
        <f t="shared" ref="L168:S168" si="355">+K168</f>
        <v>0</v>
      </c>
      <c r="M168" s="130">
        <f t="shared" si="355"/>
        <v>0</v>
      </c>
      <c r="N168" s="130">
        <f t="shared" si="355"/>
        <v>0</v>
      </c>
      <c r="O168" s="130">
        <f t="shared" si="355"/>
        <v>0</v>
      </c>
      <c r="P168" s="130">
        <f t="shared" si="355"/>
        <v>0</v>
      </c>
      <c r="Q168" s="130">
        <f t="shared" si="355"/>
        <v>0</v>
      </c>
      <c r="R168" s="130">
        <f t="shared" si="355"/>
        <v>0</v>
      </c>
      <c r="S168" s="131">
        <f t="shared" si="355"/>
        <v>0</v>
      </c>
      <c r="T168" s="379"/>
      <c r="U168" s="18"/>
      <c r="V168" s="942"/>
      <c r="W168" s="942"/>
      <c r="X168" s="942">
        <f t="shared" si="338"/>
        <v>0</v>
      </c>
      <c r="Y168" s="942">
        <f t="shared" si="339"/>
        <v>0</v>
      </c>
      <c r="Z168" s="942">
        <f t="shared" si="340"/>
        <v>0</v>
      </c>
      <c r="AA168" s="942">
        <f t="shared" si="341"/>
        <v>0</v>
      </c>
      <c r="AB168" s="942">
        <f t="shared" si="342"/>
        <v>0</v>
      </c>
      <c r="AC168" s="942">
        <f t="shared" si="343"/>
        <v>0</v>
      </c>
      <c r="AD168" s="942">
        <f t="shared" si="344"/>
        <v>0</v>
      </c>
      <c r="AE168" s="942">
        <f t="shared" si="345"/>
        <v>0</v>
      </c>
      <c r="AF168" s="942">
        <f t="shared" si="346"/>
        <v>0</v>
      </c>
      <c r="AG168" s="942">
        <f t="shared" si="347"/>
        <v>0</v>
      </c>
      <c r="AH168" s="942">
        <f t="shared" si="348"/>
        <v>0</v>
      </c>
      <c r="AI168" s="942">
        <f t="shared" si="349"/>
        <v>0</v>
      </c>
      <c r="AJ168" s="942">
        <f t="shared" si="350"/>
        <v>0</v>
      </c>
      <c r="AK168" s="942">
        <f t="shared" si="351"/>
        <v>0</v>
      </c>
      <c r="AL168" s="942"/>
      <c r="AM168" s="942"/>
      <c r="AN168" s="942"/>
      <c r="AO168" s="942"/>
      <c r="AP168" s="942"/>
      <c r="AQ168" s="942"/>
      <c r="AR168" s="942"/>
      <c r="AS168" s="942"/>
      <c r="AT168" s="942"/>
      <c r="AU168" s="942"/>
      <c r="AV168" s="942"/>
      <c r="AW168" s="942"/>
      <c r="AX168" s="942"/>
      <c r="AY168" s="942"/>
      <c r="AZ168" s="942"/>
      <c r="BA168" s="942"/>
      <c r="BB168" s="942"/>
      <c r="BC168" s="942"/>
      <c r="BD168" s="942"/>
      <c r="BE168" s="942"/>
      <c r="BF168" s="942"/>
      <c r="BG168" s="942"/>
      <c r="BH168" s="942"/>
      <c r="BI168" s="942"/>
      <c r="BJ168" s="942"/>
      <c r="BK168" s="942"/>
      <c r="BL168" s="942"/>
      <c r="BM168" s="942"/>
      <c r="BN168" s="942"/>
      <c r="BO168" s="942"/>
      <c r="BP168" s="942"/>
      <c r="BQ168" s="942"/>
      <c r="BR168" s="942"/>
      <c r="BS168" s="942"/>
      <c r="BT168" s="942"/>
      <c r="BU168" s="942"/>
      <c r="BV168" s="942"/>
    </row>
    <row r="169" spans="1:74" ht="12.75" hidden="1" customHeight="1" x14ac:dyDescent="0.15">
      <c r="A169" s="18"/>
      <c r="B169" s="378"/>
      <c r="C169" s="2414"/>
      <c r="D169" s="2415"/>
      <c r="E169" s="2416"/>
      <c r="F169" s="2432"/>
      <c r="G169" s="113">
        <v>0</v>
      </c>
      <c r="H169" s="129">
        <v>0</v>
      </c>
      <c r="I169" s="130">
        <v>0</v>
      </c>
      <c r="J169" s="130">
        <v>0</v>
      </c>
      <c r="K169" s="130">
        <v>0</v>
      </c>
      <c r="L169" s="130">
        <f t="shared" ref="L169:S169" si="356">+K169</f>
        <v>0</v>
      </c>
      <c r="M169" s="130">
        <f t="shared" si="356"/>
        <v>0</v>
      </c>
      <c r="N169" s="130">
        <f t="shared" si="356"/>
        <v>0</v>
      </c>
      <c r="O169" s="130">
        <f t="shared" si="356"/>
        <v>0</v>
      </c>
      <c r="P169" s="130">
        <f t="shared" si="356"/>
        <v>0</v>
      </c>
      <c r="Q169" s="130">
        <f t="shared" si="356"/>
        <v>0</v>
      </c>
      <c r="R169" s="130">
        <f t="shared" si="356"/>
        <v>0</v>
      </c>
      <c r="S169" s="131">
        <f t="shared" si="356"/>
        <v>0</v>
      </c>
      <c r="T169" s="379"/>
      <c r="U169" s="18"/>
      <c r="V169" s="942"/>
      <c r="W169" s="942"/>
      <c r="X169" s="942">
        <f t="shared" si="338"/>
        <v>0</v>
      </c>
      <c r="Y169" s="942">
        <f t="shared" si="339"/>
        <v>0</v>
      </c>
      <c r="Z169" s="942">
        <f t="shared" si="340"/>
        <v>0</v>
      </c>
      <c r="AA169" s="942">
        <f t="shared" si="341"/>
        <v>0</v>
      </c>
      <c r="AB169" s="942">
        <f t="shared" si="342"/>
        <v>0</v>
      </c>
      <c r="AC169" s="942">
        <f t="shared" si="343"/>
        <v>0</v>
      </c>
      <c r="AD169" s="942">
        <f t="shared" si="344"/>
        <v>0</v>
      </c>
      <c r="AE169" s="942">
        <f t="shared" si="345"/>
        <v>0</v>
      </c>
      <c r="AF169" s="942">
        <f t="shared" si="346"/>
        <v>0</v>
      </c>
      <c r="AG169" s="942">
        <f t="shared" si="347"/>
        <v>0</v>
      </c>
      <c r="AH169" s="942">
        <f t="shared" si="348"/>
        <v>0</v>
      </c>
      <c r="AI169" s="942">
        <f t="shared" si="349"/>
        <v>0</v>
      </c>
      <c r="AJ169" s="942">
        <f t="shared" si="350"/>
        <v>0</v>
      </c>
      <c r="AK169" s="942">
        <f t="shared" si="351"/>
        <v>0</v>
      </c>
      <c r="AL169" s="942"/>
      <c r="AM169" s="942"/>
      <c r="AN169" s="942"/>
      <c r="AO169" s="942"/>
      <c r="AP169" s="942"/>
      <c r="AQ169" s="942"/>
      <c r="AR169" s="942"/>
      <c r="AS169" s="942"/>
      <c r="AT169" s="942"/>
      <c r="AU169" s="942"/>
      <c r="AV169" s="942"/>
      <c r="AW169" s="942"/>
      <c r="AX169" s="942"/>
      <c r="AY169" s="942"/>
      <c r="AZ169" s="942"/>
      <c r="BA169" s="942"/>
      <c r="BB169" s="942"/>
      <c r="BC169" s="942"/>
      <c r="BD169" s="942"/>
      <c r="BE169" s="942"/>
      <c r="BF169" s="942"/>
      <c r="BG169" s="942"/>
      <c r="BH169" s="942"/>
      <c r="BI169" s="942"/>
      <c r="BJ169" s="942"/>
      <c r="BK169" s="942"/>
      <c r="BL169" s="942"/>
      <c r="BM169" s="942"/>
      <c r="BN169" s="942"/>
      <c r="BO169" s="942"/>
      <c r="BP169" s="942"/>
      <c r="BQ169" s="942"/>
      <c r="BR169" s="942"/>
      <c r="BS169" s="942"/>
      <c r="BT169" s="942"/>
      <c r="BU169" s="942"/>
      <c r="BV169" s="942"/>
    </row>
    <row r="170" spans="1:74" ht="12.75" hidden="1" customHeight="1" x14ac:dyDescent="0.15">
      <c r="A170" s="18"/>
      <c r="B170" s="378"/>
      <c r="C170" s="2414"/>
      <c r="D170" s="2415"/>
      <c r="E170" s="2416"/>
      <c r="F170" s="2432"/>
      <c r="G170" s="113">
        <v>0</v>
      </c>
      <c r="H170" s="129">
        <v>0</v>
      </c>
      <c r="I170" s="130">
        <v>0</v>
      </c>
      <c r="J170" s="130">
        <v>0</v>
      </c>
      <c r="K170" s="130">
        <v>0</v>
      </c>
      <c r="L170" s="130">
        <f t="shared" ref="L170:S170" si="357">+K170</f>
        <v>0</v>
      </c>
      <c r="M170" s="130">
        <f t="shared" si="357"/>
        <v>0</v>
      </c>
      <c r="N170" s="130">
        <f t="shared" si="357"/>
        <v>0</v>
      </c>
      <c r="O170" s="130">
        <f t="shared" si="357"/>
        <v>0</v>
      </c>
      <c r="P170" s="130">
        <f t="shared" si="357"/>
        <v>0</v>
      </c>
      <c r="Q170" s="130">
        <f t="shared" si="357"/>
        <v>0</v>
      </c>
      <c r="R170" s="130">
        <f t="shared" si="357"/>
        <v>0</v>
      </c>
      <c r="S170" s="131">
        <f t="shared" si="357"/>
        <v>0</v>
      </c>
      <c r="T170" s="379"/>
      <c r="U170" s="18"/>
      <c r="V170" s="942"/>
      <c r="W170" s="942"/>
      <c r="X170" s="942">
        <f t="shared" si="338"/>
        <v>0</v>
      </c>
      <c r="Y170" s="942">
        <f t="shared" si="339"/>
        <v>0</v>
      </c>
      <c r="Z170" s="942">
        <f t="shared" si="340"/>
        <v>0</v>
      </c>
      <c r="AA170" s="942">
        <f t="shared" si="341"/>
        <v>0</v>
      </c>
      <c r="AB170" s="942">
        <f t="shared" si="342"/>
        <v>0</v>
      </c>
      <c r="AC170" s="942">
        <f t="shared" si="343"/>
        <v>0</v>
      </c>
      <c r="AD170" s="942">
        <f t="shared" si="344"/>
        <v>0</v>
      </c>
      <c r="AE170" s="942">
        <f t="shared" si="345"/>
        <v>0</v>
      </c>
      <c r="AF170" s="942">
        <f t="shared" si="346"/>
        <v>0</v>
      </c>
      <c r="AG170" s="942">
        <f t="shared" si="347"/>
        <v>0</v>
      </c>
      <c r="AH170" s="942">
        <f t="shared" si="348"/>
        <v>0</v>
      </c>
      <c r="AI170" s="942">
        <f t="shared" si="349"/>
        <v>0</v>
      </c>
      <c r="AJ170" s="942">
        <f t="shared" si="350"/>
        <v>0</v>
      </c>
      <c r="AK170" s="942">
        <f t="shared" si="351"/>
        <v>0</v>
      </c>
      <c r="AL170" s="942"/>
      <c r="AM170" s="942"/>
      <c r="AN170" s="942"/>
      <c r="AO170" s="942"/>
      <c r="AP170" s="942"/>
      <c r="AQ170" s="942"/>
      <c r="AR170" s="942"/>
      <c r="AS170" s="942"/>
      <c r="AT170" s="942"/>
      <c r="AU170" s="942"/>
      <c r="AV170" s="942"/>
      <c r="AW170" s="942"/>
      <c r="AX170" s="942"/>
      <c r="AY170" s="942"/>
      <c r="AZ170" s="942"/>
      <c r="BA170" s="942"/>
      <c r="BB170" s="942"/>
      <c r="BC170" s="942"/>
      <c r="BD170" s="942"/>
      <c r="BE170" s="942"/>
      <c r="BF170" s="942"/>
      <c r="BG170" s="942"/>
      <c r="BH170" s="942"/>
      <c r="BI170" s="942"/>
      <c r="BJ170" s="942"/>
      <c r="BK170" s="942"/>
      <c r="BL170" s="942"/>
      <c r="BM170" s="942"/>
      <c r="BN170" s="942"/>
      <c r="BO170" s="942"/>
      <c r="BP170" s="942"/>
      <c r="BQ170" s="942"/>
      <c r="BR170" s="942"/>
      <c r="BS170" s="942"/>
      <c r="BT170" s="942"/>
      <c r="BU170" s="942"/>
      <c r="BV170" s="942"/>
    </row>
    <row r="171" spans="1:74" ht="12.75" hidden="1" customHeight="1" x14ac:dyDescent="0.15">
      <c r="A171" s="18"/>
      <c r="B171" s="378"/>
      <c r="C171" s="2414"/>
      <c r="D171" s="2415"/>
      <c r="E171" s="2416"/>
      <c r="F171" s="2432"/>
      <c r="G171" s="113">
        <v>0</v>
      </c>
      <c r="H171" s="129">
        <v>0</v>
      </c>
      <c r="I171" s="130">
        <v>0</v>
      </c>
      <c r="J171" s="130">
        <v>0</v>
      </c>
      <c r="K171" s="130">
        <v>0</v>
      </c>
      <c r="L171" s="130">
        <f t="shared" ref="L171:S171" si="358">+K171</f>
        <v>0</v>
      </c>
      <c r="M171" s="130">
        <f t="shared" si="358"/>
        <v>0</v>
      </c>
      <c r="N171" s="130">
        <f t="shared" si="358"/>
        <v>0</v>
      </c>
      <c r="O171" s="130">
        <f t="shared" si="358"/>
        <v>0</v>
      </c>
      <c r="P171" s="130">
        <f t="shared" si="358"/>
        <v>0</v>
      </c>
      <c r="Q171" s="130">
        <f t="shared" si="358"/>
        <v>0</v>
      </c>
      <c r="R171" s="130">
        <f t="shared" si="358"/>
        <v>0</v>
      </c>
      <c r="S171" s="131">
        <f t="shared" si="358"/>
        <v>0</v>
      </c>
      <c r="T171" s="379"/>
      <c r="U171" s="18"/>
      <c r="V171" s="942"/>
      <c r="W171" s="942"/>
      <c r="X171" s="942">
        <f t="shared" si="338"/>
        <v>0</v>
      </c>
      <c r="Y171" s="942">
        <f t="shared" si="339"/>
        <v>0</v>
      </c>
      <c r="Z171" s="942">
        <f t="shared" si="340"/>
        <v>0</v>
      </c>
      <c r="AA171" s="942">
        <f t="shared" si="341"/>
        <v>0</v>
      </c>
      <c r="AB171" s="942">
        <f t="shared" si="342"/>
        <v>0</v>
      </c>
      <c r="AC171" s="942">
        <f t="shared" si="343"/>
        <v>0</v>
      </c>
      <c r="AD171" s="942">
        <f t="shared" si="344"/>
        <v>0</v>
      </c>
      <c r="AE171" s="942">
        <f t="shared" si="345"/>
        <v>0</v>
      </c>
      <c r="AF171" s="942">
        <f t="shared" si="346"/>
        <v>0</v>
      </c>
      <c r="AG171" s="942">
        <f t="shared" si="347"/>
        <v>0</v>
      </c>
      <c r="AH171" s="942">
        <f t="shared" si="348"/>
        <v>0</v>
      </c>
      <c r="AI171" s="942">
        <f t="shared" si="349"/>
        <v>0</v>
      </c>
      <c r="AJ171" s="942">
        <f t="shared" si="350"/>
        <v>0</v>
      </c>
      <c r="AK171" s="942">
        <f t="shared" si="351"/>
        <v>0</v>
      </c>
      <c r="AL171" s="942"/>
      <c r="AM171" s="942"/>
      <c r="AN171" s="942"/>
      <c r="AO171" s="942"/>
      <c r="AP171" s="942"/>
      <c r="AQ171" s="942"/>
      <c r="AR171" s="942"/>
      <c r="AS171" s="942"/>
      <c r="AT171" s="942"/>
      <c r="AU171" s="942"/>
      <c r="AV171" s="942"/>
      <c r="AW171" s="942"/>
      <c r="AX171" s="942"/>
      <c r="AY171" s="942"/>
      <c r="AZ171" s="942"/>
      <c r="BA171" s="942"/>
      <c r="BB171" s="942"/>
      <c r="BC171" s="942"/>
      <c r="BD171" s="942"/>
      <c r="BE171" s="942"/>
      <c r="BF171" s="942"/>
      <c r="BG171" s="942"/>
      <c r="BH171" s="942"/>
      <c r="BI171" s="942"/>
      <c r="BJ171" s="942"/>
      <c r="BK171" s="942"/>
      <c r="BL171" s="942"/>
      <c r="BM171" s="942"/>
      <c r="BN171" s="942"/>
      <c r="BO171" s="942"/>
      <c r="BP171" s="942"/>
      <c r="BQ171" s="942"/>
      <c r="BR171" s="942"/>
      <c r="BS171" s="942"/>
      <c r="BT171" s="942"/>
      <c r="BU171" s="942"/>
      <c r="BV171" s="942"/>
    </row>
    <row r="172" spans="1:74" ht="12.75" hidden="1" customHeight="1" x14ac:dyDescent="0.15">
      <c r="A172" s="18"/>
      <c r="B172" s="378"/>
      <c r="C172" s="2414"/>
      <c r="D172" s="2415"/>
      <c r="E172" s="2416"/>
      <c r="F172" s="2432"/>
      <c r="G172" s="113">
        <v>0</v>
      </c>
      <c r="H172" s="129">
        <v>0</v>
      </c>
      <c r="I172" s="130">
        <v>0</v>
      </c>
      <c r="J172" s="130">
        <v>0</v>
      </c>
      <c r="K172" s="130">
        <v>0</v>
      </c>
      <c r="L172" s="130">
        <f t="shared" ref="L172:S172" si="359">+K172</f>
        <v>0</v>
      </c>
      <c r="M172" s="130">
        <f t="shared" si="359"/>
        <v>0</v>
      </c>
      <c r="N172" s="130">
        <f t="shared" si="359"/>
        <v>0</v>
      </c>
      <c r="O172" s="130">
        <f t="shared" si="359"/>
        <v>0</v>
      </c>
      <c r="P172" s="130">
        <f t="shared" si="359"/>
        <v>0</v>
      </c>
      <c r="Q172" s="130">
        <f t="shared" si="359"/>
        <v>0</v>
      </c>
      <c r="R172" s="130">
        <f t="shared" si="359"/>
        <v>0</v>
      </c>
      <c r="S172" s="131">
        <f t="shared" si="359"/>
        <v>0</v>
      </c>
      <c r="T172" s="379"/>
      <c r="U172" s="18"/>
      <c r="V172" s="942"/>
      <c r="W172" s="942"/>
      <c r="X172" s="942">
        <f t="shared" si="338"/>
        <v>0</v>
      </c>
      <c r="Y172" s="942">
        <f t="shared" si="339"/>
        <v>0</v>
      </c>
      <c r="Z172" s="942">
        <f t="shared" si="340"/>
        <v>0</v>
      </c>
      <c r="AA172" s="942">
        <f t="shared" si="341"/>
        <v>0</v>
      </c>
      <c r="AB172" s="942">
        <f t="shared" si="342"/>
        <v>0</v>
      </c>
      <c r="AC172" s="942">
        <f t="shared" si="343"/>
        <v>0</v>
      </c>
      <c r="AD172" s="942">
        <f t="shared" si="344"/>
        <v>0</v>
      </c>
      <c r="AE172" s="942">
        <f t="shared" si="345"/>
        <v>0</v>
      </c>
      <c r="AF172" s="942">
        <f t="shared" si="346"/>
        <v>0</v>
      </c>
      <c r="AG172" s="942">
        <f t="shared" si="347"/>
        <v>0</v>
      </c>
      <c r="AH172" s="942">
        <f t="shared" si="348"/>
        <v>0</v>
      </c>
      <c r="AI172" s="942">
        <f t="shared" si="349"/>
        <v>0</v>
      </c>
      <c r="AJ172" s="942">
        <f t="shared" si="350"/>
        <v>0</v>
      </c>
      <c r="AK172" s="942">
        <f t="shared" si="351"/>
        <v>0</v>
      </c>
      <c r="AL172" s="942"/>
      <c r="AM172" s="942"/>
      <c r="AN172" s="942"/>
      <c r="AO172" s="942"/>
      <c r="AP172" s="942"/>
      <c r="AQ172" s="942"/>
      <c r="AR172" s="942"/>
      <c r="AS172" s="942"/>
      <c r="AT172" s="942"/>
      <c r="AU172" s="942"/>
      <c r="AV172" s="942"/>
      <c r="AW172" s="942"/>
      <c r="AX172" s="942"/>
      <c r="AY172" s="942"/>
      <c r="AZ172" s="942"/>
      <c r="BA172" s="942"/>
      <c r="BB172" s="942"/>
      <c r="BC172" s="942"/>
      <c r="BD172" s="942"/>
      <c r="BE172" s="942"/>
      <c r="BF172" s="942"/>
      <c r="BG172" s="942"/>
      <c r="BH172" s="942"/>
      <c r="BI172" s="942"/>
      <c r="BJ172" s="942"/>
      <c r="BK172" s="942"/>
      <c r="BL172" s="942"/>
      <c r="BM172" s="942"/>
      <c r="BN172" s="942"/>
      <c r="BO172" s="942"/>
      <c r="BP172" s="942"/>
      <c r="BQ172" s="942"/>
      <c r="BR172" s="942"/>
      <c r="BS172" s="942"/>
      <c r="BT172" s="942"/>
      <c r="BU172" s="942"/>
      <c r="BV172" s="942"/>
    </row>
    <row r="173" spans="1:74" ht="12.75" hidden="1" customHeight="1" x14ac:dyDescent="0.15">
      <c r="A173" s="18"/>
      <c r="B173" s="378"/>
      <c r="C173" s="2414"/>
      <c r="D173" s="2415"/>
      <c r="E173" s="2416"/>
      <c r="F173" s="2432"/>
      <c r="G173" s="113">
        <v>0</v>
      </c>
      <c r="H173" s="129">
        <v>0</v>
      </c>
      <c r="I173" s="130">
        <v>0</v>
      </c>
      <c r="J173" s="130">
        <v>0</v>
      </c>
      <c r="K173" s="130">
        <v>0</v>
      </c>
      <c r="L173" s="130">
        <f t="shared" ref="L173:S173" si="360">+K173</f>
        <v>0</v>
      </c>
      <c r="M173" s="130">
        <f t="shared" si="360"/>
        <v>0</v>
      </c>
      <c r="N173" s="130">
        <f t="shared" si="360"/>
        <v>0</v>
      </c>
      <c r="O173" s="130">
        <f t="shared" si="360"/>
        <v>0</v>
      </c>
      <c r="P173" s="130">
        <f t="shared" si="360"/>
        <v>0</v>
      </c>
      <c r="Q173" s="130">
        <f t="shared" si="360"/>
        <v>0</v>
      </c>
      <c r="R173" s="130">
        <f t="shared" si="360"/>
        <v>0</v>
      </c>
      <c r="S173" s="131">
        <f t="shared" si="360"/>
        <v>0</v>
      </c>
      <c r="T173" s="379"/>
      <c r="U173" s="18"/>
      <c r="V173" s="942"/>
      <c r="W173" s="942"/>
      <c r="X173" s="942">
        <f t="shared" si="338"/>
        <v>0</v>
      </c>
      <c r="Y173" s="942">
        <f t="shared" si="339"/>
        <v>0</v>
      </c>
      <c r="Z173" s="942">
        <f t="shared" si="340"/>
        <v>0</v>
      </c>
      <c r="AA173" s="942">
        <f t="shared" si="341"/>
        <v>0</v>
      </c>
      <c r="AB173" s="942">
        <f t="shared" si="342"/>
        <v>0</v>
      </c>
      <c r="AC173" s="942">
        <f t="shared" si="343"/>
        <v>0</v>
      </c>
      <c r="AD173" s="942">
        <f t="shared" si="344"/>
        <v>0</v>
      </c>
      <c r="AE173" s="942">
        <f t="shared" si="345"/>
        <v>0</v>
      </c>
      <c r="AF173" s="942">
        <f t="shared" si="346"/>
        <v>0</v>
      </c>
      <c r="AG173" s="942">
        <f t="shared" si="347"/>
        <v>0</v>
      </c>
      <c r="AH173" s="942">
        <f t="shared" si="348"/>
        <v>0</v>
      </c>
      <c r="AI173" s="942">
        <f t="shared" si="349"/>
        <v>0</v>
      </c>
      <c r="AJ173" s="942">
        <f t="shared" si="350"/>
        <v>0</v>
      </c>
      <c r="AK173" s="942">
        <f t="shared" si="351"/>
        <v>0</v>
      </c>
      <c r="AL173" s="942"/>
      <c r="AM173" s="942"/>
      <c r="AN173" s="942"/>
      <c r="AO173" s="942"/>
      <c r="AP173" s="942"/>
      <c r="AQ173" s="942"/>
      <c r="AR173" s="942"/>
      <c r="AS173" s="942"/>
      <c r="AT173" s="942"/>
      <c r="AU173" s="942"/>
      <c r="AV173" s="942"/>
      <c r="AW173" s="942"/>
      <c r="AX173" s="942"/>
      <c r="AY173" s="942"/>
      <c r="AZ173" s="942"/>
      <c r="BA173" s="942"/>
      <c r="BB173" s="942"/>
      <c r="BC173" s="942"/>
      <c r="BD173" s="942"/>
      <c r="BE173" s="942"/>
      <c r="BF173" s="942"/>
      <c r="BG173" s="942"/>
      <c r="BH173" s="942"/>
      <c r="BI173" s="942"/>
      <c r="BJ173" s="942"/>
      <c r="BK173" s="942"/>
      <c r="BL173" s="942"/>
      <c r="BM173" s="942"/>
      <c r="BN173" s="942"/>
      <c r="BO173" s="942"/>
      <c r="BP173" s="942"/>
      <c r="BQ173" s="942"/>
      <c r="BR173" s="942"/>
      <c r="BS173" s="942"/>
      <c r="BT173" s="942"/>
      <c r="BU173" s="942"/>
      <c r="BV173" s="942"/>
    </row>
    <row r="174" spans="1:74" ht="12.75" hidden="1" customHeight="1" x14ac:dyDescent="0.15">
      <c r="A174" s="18"/>
      <c r="B174" s="378"/>
      <c r="C174" s="2414"/>
      <c r="D174" s="2415"/>
      <c r="E174" s="2416"/>
      <c r="F174" s="2432"/>
      <c r="G174" s="113">
        <v>0</v>
      </c>
      <c r="H174" s="129">
        <v>0</v>
      </c>
      <c r="I174" s="130">
        <v>0</v>
      </c>
      <c r="J174" s="130">
        <v>0</v>
      </c>
      <c r="K174" s="130">
        <v>0</v>
      </c>
      <c r="L174" s="130">
        <f t="shared" ref="L174:S174" si="361">+K174</f>
        <v>0</v>
      </c>
      <c r="M174" s="130">
        <f t="shared" si="361"/>
        <v>0</v>
      </c>
      <c r="N174" s="130">
        <f t="shared" si="361"/>
        <v>0</v>
      </c>
      <c r="O174" s="130">
        <f t="shared" si="361"/>
        <v>0</v>
      </c>
      <c r="P174" s="130">
        <f t="shared" si="361"/>
        <v>0</v>
      </c>
      <c r="Q174" s="130">
        <f t="shared" si="361"/>
        <v>0</v>
      </c>
      <c r="R174" s="130">
        <f t="shared" si="361"/>
        <v>0</v>
      </c>
      <c r="S174" s="131">
        <f t="shared" si="361"/>
        <v>0</v>
      </c>
      <c r="T174" s="379"/>
      <c r="U174" s="18"/>
      <c r="V174" s="942"/>
      <c r="W174" s="942"/>
      <c r="X174" s="942">
        <f t="shared" si="338"/>
        <v>0</v>
      </c>
      <c r="Y174" s="942">
        <f t="shared" si="339"/>
        <v>0</v>
      </c>
      <c r="Z174" s="942">
        <f t="shared" si="340"/>
        <v>0</v>
      </c>
      <c r="AA174" s="942">
        <f t="shared" si="341"/>
        <v>0</v>
      </c>
      <c r="AB174" s="942">
        <f t="shared" si="342"/>
        <v>0</v>
      </c>
      <c r="AC174" s="942">
        <f t="shared" si="343"/>
        <v>0</v>
      </c>
      <c r="AD174" s="942">
        <f t="shared" si="344"/>
        <v>0</v>
      </c>
      <c r="AE174" s="942">
        <f t="shared" si="345"/>
        <v>0</v>
      </c>
      <c r="AF174" s="942">
        <f t="shared" si="346"/>
        <v>0</v>
      </c>
      <c r="AG174" s="942">
        <f t="shared" si="347"/>
        <v>0</v>
      </c>
      <c r="AH174" s="942">
        <f t="shared" si="348"/>
        <v>0</v>
      </c>
      <c r="AI174" s="942">
        <f t="shared" si="349"/>
        <v>0</v>
      </c>
      <c r="AJ174" s="942">
        <f t="shared" si="350"/>
        <v>0</v>
      </c>
      <c r="AK174" s="942">
        <f t="shared" si="351"/>
        <v>0</v>
      </c>
      <c r="AL174" s="942"/>
      <c r="AM174" s="942"/>
      <c r="AN174" s="942"/>
      <c r="AO174" s="942"/>
      <c r="AP174" s="942"/>
      <c r="AQ174" s="942"/>
      <c r="AR174" s="942"/>
      <c r="AS174" s="942"/>
      <c r="AT174" s="942"/>
      <c r="AU174" s="942"/>
      <c r="AV174" s="942"/>
      <c r="AW174" s="942"/>
      <c r="AX174" s="942"/>
      <c r="AY174" s="942"/>
      <c r="AZ174" s="942"/>
      <c r="BA174" s="942"/>
      <c r="BB174" s="942"/>
      <c r="BC174" s="942"/>
      <c r="BD174" s="942"/>
      <c r="BE174" s="942"/>
      <c r="BF174" s="942"/>
      <c r="BG174" s="942"/>
      <c r="BH174" s="942"/>
      <c r="BI174" s="942"/>
      <c r="BJ174" s="942"/>
      <c r="BK174" s="942"/>
      <c r="BL174" s="942"/>
      <c r="BM174" s="942"/>
      <c r="BN174" s="942"/>
      <c r="BO174" s="942"/>
      <c r="BP174" s="942"/>
      <c r="BQ174" s="942"/>
      <c r="BR174" s="942"/>
      <c r="BS174" s="942"/>
      <c r="BT174" s="942"/>
      <c r="BU174" s="942"/>
      <c r="BV174" s="942"/>
    </row>
    <row r="175" spans="1:74" ht="12.75" hidden="1" customHeight="1" x14ac:dyDescent="0.15">
      <c r="A175" s="18"/>
      <c r="B175" s="378"/>
      <c r="C175" s="2414"/>
      <c r="D175" s="2415"/>
      <c r="E175" s="2416"/>
      <c r="F175" s="2432"/>
      <c r="G175" s="113">
        <v>0</v>
      </c>
      <c r="H175" s="129">
        <v>0</v>
      </c>
      <c r="I175" s="130">
        <v>0</v>
      </c>
      <c r="J175" s="130">
        <v>0</v>
      </c>
      <c r="K175" s="130">
        <v>0</v>
      </c>
      <c r="L175" s="130">
        <f t="shared" ref="L175:S175" si="362">+K175</f>
        <v>0</v>
      </c>
      <c r="M175" s="130">
        <f t="shared" si="362"/>
        <v>0</v>
      </c>
      <c r="N175" s="130">
        <f t="shared" si="362"/>
        <v>0</v>
      </c>
      <c r="O175" s="130">
        <f t="shared" si="362"/>
        <v>0</v>
      </c>
      <c r="P175" s="130">
        <f t="shared" si="362"/>
        <v>0</v>
      </c>
      <c r="Q175" s="130">
        <f t="shared" si="362"/>
        <v>0</v>
      </c>
      <c r="R175" s="130">
        <f t="shared" si="362"/>
        <v>0</v>
      </c>
      <c r="S175" s="131">
        <f t="shared" si="362"/>
        <v>0</v>
      </c>
      <c r="T175" s="379"/>
      <c r="U175" s="18"/>
      <c r="V175" s="942"/>
      <c r="W175" s="942"/>
      <c r="X175" s="942">
        <f t="shared" si="338"/>
        <v>0</v>
      </c>
      <c r="Y175" s="942">
        <f t="shared" si="339"/>
        <v>0</v>
      </c>
      <c r="Z175" s="942">
        <f t="shared" si="340"/>
        <v>0</v>
      </c>
      <c r="AA175" s="942">
        <f t="shared" si="341"/>
        <v>0</v>
      </c>
      <c r="AB175" s="942">
        <f t="shared" si="342"/>
        <v>0</v>
      </c>
      <c r="AC175" s="942">
        <f t="shared" si="343"/>
        <v>0</v>
      </c>
      <c r="AD175" s="942">
        <f t="shared" si="344"/>
        <v>0</v>
      </c>
      <c r="AE175" s="942">
        <f t="shared" si="345"/>
        <v>0</v>
      </c>
      <c r="AF175" s="942">
        <f t="shared" si="346"/>
        <v>0</v>
      </c>
      <c r="AG175" s="942">
        <f t="shared" si="347"/>
        <v>0</v>
      </c>
      <c r="AH175" s="942">
        <f t="shared" si="348"/>
        <v>0</v>
      </c>
      <c r="AI175" s="942">
        <f t="shared" si="349"/>
        <v>0</v>
      </c>
      <c r="AJ175" s="942">
        <f t="shared" si="350"/>
        <v>0</v>
      </c>
      <c r="AK175" s="942">
        <f t="shared" si="351"/>
        <v>0</v>
      </c>
      <c r="AL175" s="942"/>
      <c r="AM175" s="942"/>
      <c r="AN175" s="942"/>
      <c r="AO175" s="942"/>
      <c r="AP175" s="942"/>
      <c r="AQ175" s="942"/>
      <c r="AR175" s="942"/>
      <c r="AS175" s="942"/>
      <c r="AT175" s="942"/>
      <c r="AU175" s="942"/>
      <c r="AV175" s="942"/>
      <c r="AW175" s="942"/>
      <c r="AX175" s="942"/>
      <c r="AY175" s="942"/>
      <c r="AZ175" s="942"/>
      <c r="BA175" s="942"/>
      <c r="BB175" s="942"/>
      <c r="BC175" s="942"/>
      <c r="BD175" s="942"/>
      <c r="BE175" s="942"/>
      <c r="BF175" s="942"/>
      <c r="BG175" s="942"/>
      <c r="BH175" s="942"/>
      <c r="BI175" s="942"/>
      <c r="BJ175" s="942"/>
      <c r="BK175" s="942"/>
      <c r="BL175" s="942"/>
      <c r="BM175" s="942"/>
      <c r="BN175" s="942"/>
      <c r="BO175" s="942"/>
      <c r="BP175" s="942"/>
      <c r="BQ175" s="942"/>
      <c r="BR175" s="942"/>
      <c r="BS175" s="942"/>
      <c r="BT175" s="942"/>
      <c r="BU175" s="942"/>
      <c r="BV175" s="942"/>
    </row>
    <row r="176" spans="1:74" ht="12.75" hidden="1" customHeight="1" x14ac:dyDescent="0.15">
      <c r="A176" s="18"/>
      <c r="B176" s="378"/>
      <c r="C176" s="2414"/>
      <c r="D176" s="2415"/>
      <c r="E176" s="2416"/>
      <c r="F176" s="2432"/>
      <c r="G176" s="113">
        <v>0</v>
      </c>
      <c r="H176" s="129">
        <v>0</v>
      </c>
      <c r="I176" s="130">
        <v>0</v>
      </c>
      <c r="J176" s="130">
        <v>0</v>
      </c>
      <c r="K176" s="130">
        <v>0</v>
      </c>
      <c r="L176" s="130">
        <f t="shared" ref="L176:S176" si="363">+K176</f>
        <v>0</v>
      </c>
      <c r="M176" s="130">
        <f t="shared" si="363"/>
        <v>0</v>
      </c>
      <c r="N176" s="130">
        <f t="shared" si="363"/>
        <v>0</v>
      </c>
      <c r="O176" s="130">
        <f t="shared" si="363"/>
        <v>0</v>
      </c>
      <c r="P176" s="130">
        <f t="shared" si="363"/>
        <v>0</v>
      </c>
      <c r="Q176" s="130">
        <f t="shared" si="363"/>
        <v>0</v>
      </c>
      <c r="R176" s="130">
        <f t="shared" si="363"/>
        <v>0</v>
      </c>
      <c r="S176" s="131">
        <f t="shared" si="363"/>
        <v>0</v>
      </c>
      <c r="T176" s="379"/>
      <c r="U176" s="18"/>
      <c r="V176" s="942"/>
      <c r="W176" s="942"/>
      <c r="X176" s="942">
        <f t="shared" si="338"/>
        <v>0</v>
      </c>
      <c r="Y176" s="942">
        <f t="shared" si="339"/>
        <v>0</v>
      </c>
      <c r="Z176" s="942">
        <f t="shared" si="340"/>
        <v>0</v>
      </c>
      <c r="AA176" s="942">
        <f t="shared" si="341"/>
        <v>0</v>
      </c>
      <c r="AB176" s="942">
        <f t="shared" si="342"/>
        <v>0</v>
      </c>
      <c r="AC176" s="942">
        <f t="shared" si="343"/>
        <v>0</v>
      </c>
      <c r="AD176" s="942">
        <f t="shared" si="344"/>
        <v>0</v>
      </c>
      <c r="AE176" s="942">
        <f t="shared" si="345"/>
        <v>0</v>
      </c>
      <c r="AF176" s="942">
        <f t="shared" si="346"/>
        <v>0</v>
      </c>
      <c r="AG176" s="942">
        <f t="shared" si="347"/>
        <v>0</v>
      </c>
      <c r="AH176" s="942">
        <f t="shared" si="348"/>
        <v>0</v>
      </c>
      <c r="AI176" s="942">
        <f t="shared" si="349"/>
        <v>0</v>
      </c>
      <c r="AJ176" s="942">
        <f t="shared" si="350"/>
        <v>0</v>
      </c>
      <c r="AK176" s="942">
        <f t="shared" si="351"/>
        <v>0</v>
      </c>
      <c r="AL176" s="942"/>
      <c r="AM176" s="942"/>
      <c r="AN176" s="942"/>
      <c r="AO176" s="942"/>
      <c r="AP176" s="942"/>
      <c r="AQ176" s="942"/>
      <c r="AR176" s="942"/>
      <c r="AS176" s="942"/>
      <c r="AT176" s="942"/>
      <c r="AU176" s="942"/>
      <c r="AV176" s="942"/>
      <c r="AW176" s="942"/>
      <c r="AX176" s="942"/>
      <c r="AY176" s="942"/>
      <c r="AZ176" s="942"/>
      <c r="BA176" s="942"/>
      <c r="BB176" s="942"/>
      <c r="BC176" s="942"/>
      <c r="BD176" s="942"/>
      <c r="BE176" s="942"/>
      <c r="BF176" s="942"/>
      <c r="BG176" s="942"/>
      <c r="BH176" s="942"/>
      <c r="BI176" s="942"/>
      <c r="BJ176" s="942"/>
      <c r="BK176" s="942"/>
      <c r="BL176" s="942"/>
      <c r="BM176" s="942"/>
      <c r="BN176" s="942"/>
      <c r="BO176" s="942"/>
      <c r="BP176" s="942"/>
      <c r="BQ176" s="942"/>
      <c r="BR176" s="942"/>
      <c r="BS176" s="942"/>
      <c r="BT176" s="942"/>
      <c r="BU176" s="942"/>
      <c r="BV176" s="942"/>
    </row>
    <row r="177" spans="1:74" ht="12.75" hidden="1" customHeight="1" x14ac:dyDescent="0.15">
      <c r="A177" s="18"/>
      <c r="B177" s="378"/>
      <c r="C177" s="2414"/>
      <c r="D177" s="2415"/>
      <c r="E177" s="2416"/>
      <c r="F177" s="2432"/>
      <c r="G177" s="113">
        <v>0</v>
      </c>
      <c r="H177" s="129">
        <v>0</v>
      </c>
      <c r="I177" s="130">
        <v>0</v>
      </c>
      <c r="J177" s="130">
        <v>0</v>
      </c>
      <c r="K177" s="130">
        <v>0</v>
      </c>
      <c r="L177" s="130">
        <f t="shared" ref="L177:S177" si="364">+K177</f>
        <v>0</v>
      </c>
      <c r="M177" s="130">
        <f t="shared" si="364"/>
        <v>0</v>
      </c>
      <c r="N177" s="130">
        <f t="shared" si="364"/>
        <v>0</v>
      </c>
      <c r="O177" s="130">
        <f t="shared" si="364"/>
        <v>0</v>
      </c>
      <c r="P177" s="130">
        <f t="shared" si="364"/>
        <v>0</v>
      </c>
      <c r="Q177" s="130">
        <f t="shared" si="364"/>
        <v>0</v>
      </c>
      <c r="R177" s="130">
        <f t="shared" si="364"/>
        <v>0</v>
      </c>
      <c r="S177" s="131">
        <f t="shared" si="364"/>
        <v>0</v>
      </c>
      <c r="T177" s="379"/>
      <c r="U177" s="18"/>
      <c r="V177" s="942"/>
      <c r="W177" s="942"/>
      <c r="X177" s="942">
        <f t="shared" si="338"/>
        <v>0</v>
      </c>
      <c r="Y177" s="942">
        <f t="shared" si="339"/>
        <v>0</v>
      </c>
      <c r="Z177" s="942">
        <f t="shared" si="340"/>
        <v>0</v>
      </c>
      <c r="AA177" s="942">
        <f t="shared" si="341"/>
        <v>0</v>
      </c>
      <c r="AB177" s="942">
        <f t="shared" si="342"/>
        <v>0</v>
      </c>
      <c r="AC177" s="942">
        <f t="shared" si="343"/>
        <v>0</v>
      </c>
      <c r="AD177" s="942">
        <f t="shared" si="344"/>
        <v>0</v>
      </c>
      <c r="AE177" s="942">
        <f t="shared" si="345"/>
        <v>0</v>
      </c>
      <c r="AF177" s="942">
        <f t="shared" si="346"/>
        <v>0</v>
      </c>
      <c r="AG177" s="942">
        <f t="shared" si="347"/>
        <v>0</v>
      </c>
      <c r="AH177" s="942">
        <f t="shared" si="348"/>
        <v>0</v>
      </c>
      <c r="AI177" s="942">
        <f t="shared" si="349"/>
        <v>0</v>
      </c>
      <c r="AJ177" s="942">
        <f t="shared" si="350"/>
        <v>0</v>
      </c>
      <c r="AK177" s="942">
        <f t="shared" si="351"/>
        <v>0</v>
      </c>
      <c r="AL177" s="942"/>
      <c r="AM177" s="942"/>
      <c r="AN177" s="942"/>
      <c r="AO177" s="942"/>
      <c r="AP177" s="942"/>
      <c r="AQ177" s="942"/>
      <c r="AR177" s="942"/>
      <c r="AS177" s="942"/>
      <c r="AT177" s="942"/>
      <c r="AU177" s="942"/>
      <c r="AV177" s="942"/>
      <c r="AW177" s="942"/>
      <c r="AX177" s="942"/>
      <c r="AY177" s="942"/>
      <c r="AZ177" s="942"/>
      <c r="BA177" s="942"/>
      <c r="BB177" s="942"/>
      <c r="BC177" s="942"/>
      <c r="BD177" s="942"/>
      <c r="BE177" s="942"/>
      <c r="BF177" s="942"/>
      <c r="BG177" s="942"/>
      <c r="BH177" s="942"/>
      <c r="BI177" s="942"/>
      <c r="BJ177" s="942"/>
      <c r="BK177" s="942"/>
      <c r="BL177" s="942"/>
      <c r="BM177" s="942"/>
      <c r="BN177" s="942"/>
      <c r="BO177" s="942"/>
      <c r="BP177" s="942"/>
      <c r="BQ177" s="942"/>
      <c r="BR177" s="942"/>
      <c r="BS177" s="942"/>
      <c r="BT177" s="942"/>
      <c r="BU177" s="942"/>
      <c r="BV177" s="942"/>
    </row>
    <row r="178" spans="1:74" ht="12.75" hidden="1" customHeight="1" x14ac:dyDescent="0.15">
      <c r="A178" s="18"/>
      <c r="B178" s="378"/>
      <c r="C178" s="2414"/>
      <c r="D178" s="2415"/>
      <c r="E178" s="2416"/>
      <c r="F178" s="2432"/>
      <c r="G178" s="113">
        <v>0</v>
      </c>
      <c r="H178" s="129">
        <v>0</v>
      </c>
      <c r="I178" s="130">
        <v>0</v>
      </c>
      <c r="J178" s="130">
        <v>0</v>
      </c>
      <c r="K178" s="130">
        <v>0</v>
      </c>
      <c r="L178" s="130">
        <f t="shared" ref="L178:S178" si="365">+K178</f>
        <v>0</v>
      </c>
      <c r="M178" s="130">
        <f t="shared" si="365"/>
        <v>0</v>
      </c>
      <c r="N178" s="130">
        <f t="shared" si="365"/>
        <v>0</v>
      </c>
      <c r="O178" s="130">
        <f t="shared" si="365"/>
        <v>0</v>
      </c>
      <c r="P178" s="130">
        <f t="shared" si="365"/>
        <v>0</v>
      </c>
      <c r="Q178" s="130">
        <f t="shared" si="365"/>
        <v>0</v>
      </c>
      <c r="R178" s="130">
        <f t="shared" si="365"/>
        <v>0</v>
      </c>
      <c r="S178" s="131">
        <f t="shared" si="365"/>
        <v>0</v>
      </c>
      <c r="T178" s="379"/>
      <c r="U178" s="18"/>
      <c r="V178" s="942"/>
      <c r="W178" s="942"/>
      <c r="X178" s="942">
        <f t="shared" si="338"/>
        <v>0</v>
      </c>
      <c r="Y178" s="942">
        <f t="shared" si="339"/>
        <v>0</v>
      </c>
      <c r="Z178" s="942">
        <f t="shared" si="340"/>
        <v>0</v>
      </c>
      <c r="AA178" s="942">
        <f t="shared" si="341"/>
        <v>0</v>
      </c>
      <c r="AB178" s="942">
        <f t="shared" si="342"/>
        <v>0</v>
      </c>
      <c r="AC178" s="942">
        <f t="shared" si="343"/>
        <v>0</v>
      </c>
      <c r="AD178" s="942">
        <f t="shared" si="344"/>
        <v>0</v>
      </c>
      <c r="AE178" s="942">
        <f t="shared" si="345"/>
        <v>0</v>
      </c>
      <c r="AF178" s="942">
        <f t="shared" si="346"/>
        <v>0</v>
      </c>
      <c r="AG178" s="942">
        <f t="shared" si="347"/>
        <v>0</v>
      </c>
      <c r="AH178" s="942">
        <f t="shared" si="348"/>
        <v>0</v>
      </c>
      <c r="AI178" s="942">
        <f t="shared" si="349"/>
        <v>0</v>
      </c>
      <c r="AJ178" s="942">
        <f t="shared" si="350"/>
        <v>0</v>
      </c>
      <c r="AK178" s="942">
        <f t="shared" si="351"/>
        <v>0</v>
      </c>
      <c r="AL178" s="942"/>
      <c r="AM178" s="942"/>
      <c r="AN178" s="942"/>
      <c r="AO178" s="942"/>
      <c r="AP178" s="942"/>
      <c r="AQ178" s="942"/>
      <c r="AR178" s="942"/>
      <c r="AS178" s="942"/>
      <c r="AT178" s="942"/>
      <c r="AU178" s="942"/>
      <c r="AV178" s="942"/>
      <c r="AW178" s="942"/>
      <c r="AX178" s="942"/>
      <c r="AY178" s="942"/>
      <c r="AZ178" s="942"/>
      <c r="BA178" s="942"/>
      <c r="BB178" s="942"/>
      <c r="BC178" s="942"/>
      <c r="BD178" s="942"/>
      <c r="BE178" s="942"/>
      <c r="BF178" s="942"/>
      <c r="BG178" s="942"/>
      <c r="BH178" s="942"/>
      <c r="BI178" s="942"/>
      <c r="BJ178" s="942"/>
      <c r="BK178" s="942"/>
      <c r="BL178" s="942"/>
      <c r="BM178" s="942"/>
      <c r="BN178" s="942"/>
      <c r="BO178" s="942"/>
      <c r="BP178" s="942"/>
      <c r="BQ178" s="942"/>
      <c r="BR178" s="942"/>
      <c r="BS178" s="942"/>
      <c r="BT178" s="942"/>
      <c r="BU178" s="942"/>
      <c r="BV178" s="942"/>
    </row>
    <row r="179" spans="1:74" ht="12.75" hidden="1" customHeight="1" x14ac:dyDescent="0.15">
      <c r="A179" s="18"/>
      <c r="B179" s="378"/>
      <c r="C179" s="2423"/>
      <c r="D179" s="2424"/>
      <c r="E179" s="2425"/>
      <c r="F179" s="2433"/>
      <c r="G179" s="140">
        <v>0</v>
      </c>
      <c r="H179" s="132">
        <v>0</v>
      </c>
      <c r="I179" s="133">
        <v>0</v>
      </c>
      <c r="J179" s="133">
        <v>0</v>
      </c>
      <c r="K179" s="133">
        <v>0</v>
      </c>
      <c r="L179" s="133">
        <f t="shared" ref="L179:S179" si="366">+K179</f>
        <v>0</v>
      </c>
      <c r="M179" s="133">
        <f t="shared" si="366"/>
        <v>0</v>
      </c>
      <c r="N179" s="133">
        <f t="shared" si="366"/>
        <v>0</v>
      </c>
      <c r="O179" s="133">
        <f t="shared" si="366"/>
        <v>0</v>
      </c>
      <c r="P179" s="133">
        <f t="shared" si="366"/>
        <v>0</v>
      </c>
      <c r="Q179" s="133">
        <f t="shared" si="366"/>
        <v>0</v>
      </c>
      <c r="R179" s="133">
        <f t="shared" si="366"/>
        <v>0</v>
      </c>
      <c r="S179" s="134">
        <f t="shared" si="366"/>
        <v>0</v>
      </c>
      <c r="T179" s="379"/>
      <c r="U179" s="18"/>
      <c r="V179" s="942"/>
      <c r="W179" s="942"/>
      <c r="X179" s="942">
        <f t="shared" si="338"/>
        <v>0</v>
      </c>
      <c r="Y179" s="942">
        <f t="shared" si="339"/>
        <v>0</v>
      </c>
      <c r="Z179" s="942">
        <f t="shared" si="340"/>
        <v>0</v>
      </c>
      <c r="AA179" s="942">
        <f t="shared" si="341"/>
        <v>0</v>
      </c>
      <c r="AB179" s="942">
        <f t="shared" si="342"/>
        <v>0</v>
      </c>
      <c r="AC179" s="942">
        <f t="shared" si="343"/>
        <v>0</v>
      </c>
      <c r="AD179" s="942">
        <f t="shared" si="344"/>
        <v>0</v>
      </c>
      <c r="AE179" s="942">
        <f t="shared" si="345"/>
        <v>0</v>
      </c>
      <c r="AF179" s="942">
        <f t="shared" si="346"/>
        <v>0</v>
      </c>
      <c r="AG179" s="942">
        <f t="shared" si="347"/>
        <v>0</v>
      </c>
      <c r="AH179" s="942">
        <f t="shared" si="348"/>
        <v>0</v>
      </c>
      <c r="AI179" s="942">
        <f t="shared" si="349"/>
        <v>0</v>
      </c>
      <c r="AJ179" s="942">
        <f t="shared" si="350"/>
        <v>0</v>
      </c>
      <c r="AK179" s="942">
        <f t="shared" si="351"/>
        <v>0</v>
      </c>
      <c r="AL179" s="942"/>
      <c r="AM179" s="942"/>
      <c r="AN179" s="942"/>
      <c r="AO179" s="942"/>
      <c r="AP179" s="942"/>
      <c r="AQ179" s="942"/>
      <c r="AR179" s="942"/>
      <c r="AS179" s="942"/>
      <c r="AT179" s="942"/>
      <c r="AU179" s="942"/>
      <c r="AV179" s="942"/>
      <c r="AW179" s="942"/>
      <c r="AX179" s="942"/>
      <c r="AY179" s="942"/>
      <c r="AZ179" s="942"/>
      <c r="BA179" s="942"/>
      <c r="BB179" s="942"/>
      <c r="BC179" s="942"/>
      <c r="BD179" s="942"/>
      <c r="BE179" s="942"/>
      <c r="BF179" s="942"/>
      <c r="BG179" s="942"/>
      <c r="BH179" s="942"/>
      <c r="BI179" s="942"/>
      <c r="BJ179" s="942"/>
      <c r="BK179" s="942"/>
      <c r="BL179" s="942"/>
      <c r="BM179" s="942"/>
      <c r="BN179" s="942"/>
      <c r="BO179" s="942"/>
      <c r="BP179" s="942"/>
      <c r="BQ179" s="942"/>
      <c r="BR179" s="942"/>
      <c r="BS179" s="942"/>
      <c r="BT179" s="942"/>
      <c r="BU179" s="942"/>
      <c r="BV179" s="942"/>
    </row>
    <row r="180" spans="1:74" x14ac:dyDescent="0.15">
      <c r="A180" s="18"/>
      <c r="B180" s="381"/>
      <c r="C180" s="168" t="s">
        <v>1811</v>
      </c>
      <c r="D180" s="169"/>
      <c r="E180" s="169"/>
      <c r="F180" s="169"/>
      <c r="G180" s="170"/>
      <c r="H180" s="171"/>
      <c r="I180" s="171"/>
      <c r="J180" s="171"/>
      <c r="K180" s="171"/>
      <c r="L180" s="171"/>
      <c r="M180" s="171"/>
      <c r="N180" s="171"/>
      <c r="O180" s="171"/>
      <c r="P180" s="171"/>
      <c r="Q180" s="171"/>
      <c r="R180" s="171"/>
      <c r="S180" s="171"/>
      <c r="T180" s="382"/>
      <c r="U180" s="18"/>
      <c r="V180" s="942"/>
      <c r="W180" s="942"/>
      <c r="X180" s="942"/>
      <c r="Y180" s="942"/>
      <c r="Z180" s="942"/>
      <c r="AA180" s="942"/>
      <c r="AB180" s="942"/>
      <c r="AC180" s="942"/>
      <c r="AD180" s="942"/>
      <c r="AE180" s="942"/>
      <c r="AF180" s="942"/>
      <c r="AG180" s="942"/>
      <c r="AH180" s="942"/>
      <c r="AI180" s="942"/>
      <c r="AJ180" s="942"/>
      <c r="AK180" s="942"/>
      <c r="AL180" s="942"/>
      <c r="AM180" s="942"/>
      <c r="AN180" s="942"/>
      <c r="AO180" s="942"/>
      <c r="AP180" s="942"/>
      <c r="AQ180" s="942"/>
      <c r="AR180" s="942"/>
      <c r="AS180" s="942"/>
      <c r="AT180" s="942"/>
      <c r="AU180" s="942"/>
      <c r="AV180" s="942"/>
      <c r="AW180" s="942"/>
      <c r="AX180" s="942"/>
      <c r="AY180" s="942"/>
      <c r="AZ180" s="942"/>
      <c r="BA180" s="942"/>
      <c r="BB180" s="942"/>
      <c r="BC180" s="942"/>
      <c r="BD180" s="942"/>
      <c r="BE180" s="942"/>
      <c r="BF180" s="942"/>
      <c r="BG180" s="942"/>
      <c r="BH180" s="942"/>
      <c r="BI180" s="942"/>
      <c r="BJ180" s="942"/>
      <c r="BK180" s="942"/>
      <c r="BL180" s="942"/>
      <c r="BM180" s="942"/>
      <c r="BN180" s="942"/>
      <c r="BO180" s="942"/>
      <c r="BP180" s="942"/>
      <c r="BQ180" s="942"/>
      <c r="BR180" s="942"/>
      <c r="BS180" s="942"/>
      <c r="BT180" s="942"/>
      <c r="BU180" s="942"/>
      <c r="BV180" s="942"/>
    </row>
    <row r="181" spans="1:74" ht="14" x14ac:dyDescent="0.15">
      <c r="A181" s="18"/>
      <c r="B181" s="380" t="s">
        <v>2</v>
      </c>
      <c r="C181" s="2448" t="s">
        <v>9</v>
      </c>
      <c r="D181" s="2449"/>
      <c r="E181" s="2449"/>
      <c r="F181" s="2449"/>
      <c r="G181" s="2450"/>
      <c r="H181" s="144" t="str">
        <f t="shared" ref="H181:S181" si="367">H155</f>
        <v>ENE</v>
      </c>
      <c r="I181" s="145" t="str">
        <f t="shared" si="367"/>
        <v>FEB</v>
      </c>
      <c r="J181" s="145" t="str">
        <f t="shared" si="367"/>
        <v>MAR</v>
      </c>
      <c r="K181" s="145" t="str">
        <f t="shared" si="367"/>
        <v>ABR</v>
      </c>
      <c r="L181" s="145" t="str">
        <f t="shared" si="367"/>
        <v>MAY</v>
      </c>
      <c r="M181" s="145" t="str">
        <f t="shared" si="367"/>
        <v>JUN</v>
      </c>
      <c r="N181" s="145" t="str">
        <f t="shared" si="367"/>
        <v>JUL</v>
      </c>
      <c r="O181" s="145" t="str">
        <f t="shared" si="367"/>
        <v>AGO</v>
      </c>
      <c r="P181" s="145" t="str">
        <f t="shared" si="367"/>
        <v>SEPT</v>
      </c>
      <c r="Q181" s="145" t="str">
        <f t="shared" si="367"/>
        <v>OCT</v>
      </c>
      <c r="R181" s="145" t="str">
        <f t="shared" si="367"/>
        <v>NOV</v>
      </c>
      <c r="S181" s="146" t="str">
        <f t="shared" si="367"/>
        <v xml:space="preserve"> DIC</v>
      </c>
      <c r="T181" s="379"/>
      <c r="U181" s="18"/>
      <c r="V181" s="942"/>
      <c r="W181" s="942"/>
      <c r="X181" s="942" t="str">
        <f>+C181</f>
        <v>Personal de Marketing y Ventas</v>
      </c>
      <c r="Y181" s="942"/>
      <c r="Z181" s="942">
        <f>+Z183+Z190</f>
        <v>0</v>
      </c>
      <c r="AA181" s="942">
        <f t="shared" ref="AA181:AK181" si="368">+AA183+AA190</f>
        <v>0</v>
      </c>
      <c r="AB181" s="942">
        <f t="shared" si="368"/>
        <v>0</v>
      </c>
      <c r="AC181" s="942">
        <f t="shared" si="368"/>
        <v>0</v>
      </c>
      <c r="AD181" s="942">
        <f t="shared" si="368"/>
        <v>0</v>
      </c>
      <c r="AE181" s="942">
        <f t="shared" si="368"/>
        <v>0</v>
      </c>
      <c r="AF181" s="942">
        <f t="shared" si="368"/>
        <v>0</v>
      </c>
      <c r="AG181" s="942">
        <f t="shared" si="368"/>
        <v>0</v>
      </c>
      <c r="AH181" s="942">
        <f t="shared" si="368"/>
        <v>0</v>
      </c>
      <c r="AI181" s="942">
        <f t="shared" si="368"/>
        <v>0</v>
      </c>
      <c r="AJ181" s="942">
        <f t="shared" si="368"/>
        <v>0</v>
      </c>
      <c r="AK181" s="942">
        <f t="shared" si="368"/>
        <v>0</v>
      </c>
      <c r="AL181" s="942"/>
      <c r="AM181" s="942"/>
      <c r="AN181" s="942"/>
      <c r="AO181" s="942" t="str">
        <f>$X$155</f>
        <v>Personal de Producción o prestación de servicio</v>
      </c>
      <c r="AP181" s="942"/>
      <c r="AQ181" s="942"/>
      <c r="AR181" s="942"/>
      <c r="AS181" s="942"/>
      <c r="AT181" s="942"/>
      <c r="AU181" s="942"/>
      <c r="AV181" s="942"/>
      <c r="AW181" s="942"/>
      <c r="AX181" s="942"/>
      <c r="AY181" s="942"/>
      <c r="AZ181" s="942"/>
      <c r="BA181" s="942"/>
      <c r="BB181" s="942"/>
      <c r="BC181" s="942"/>
      <c r="BD181" s="942"/>
      <c r="BE181" s="942"/>
      <c r="BF181" s="942"/>
      <c r="BG181" s="942"/>
      <c r="BH181" s="942"/>
      <c r="BI181" s="942"/>
      <c r="BJ181" s="942"/>
      <c r="BK181" s="942"/>
      <c r="BL181" s="942"/>
      <c r="BM181" s="942"/>
      <c r="BN181" s="942"/>
      <c r="BO181" s="942"/>
      <c r="BP181" s="942"/>
      <c r="BQ181" s="942"/>
      <c r="BR181" s="942"/>
      <c r="BS181" s="942"/>
      <c r="BT181" s="942"/>
      <c r="BU181" s="942"/>
      <c r="BV181" s="942"/>
    </row>
    <row r="182" spans="1:74" x14ac:dyDescent="0.15">
      <c r="A182" s="18"/>
      <c r="B182" s="378"/>
      <c r="C182" s="4"/>
      <c r="D182" s="4"/>
      <c r="E182" s="4"/>
      <c r="F182" s="4"/>
      <c r="G182" s="4"/>
      <c r="H182" s="156"/>
      <c r="I182" s="157"/>
      <c r="J182" s="157"/>
      <c r="K182" s="157"/>
      <c r="L182" s="157"/>
      <c r="M182" s="157"/>
      <c r="N182" s="157"/>
      <c r="O182" s="157"/>
      <c r="P182" s="157"/>
      <c r="Q182" s="157"/>
      <c r="R182" s="157"/>
      <c r="S182" s="158"/>
      <c r="T182" s="379"/>
      <c r="U182" s="18"/>
      <c r="V182" s="942"/>
      <c r="W182" s="942"/>
      <c r="X182" s="942"/>
      <c r="Y182" s="942"/>
      <c r="Z182" s="942" t="str">
        <f t="shared" ref="Z182:AK182" si="369">+H181</f>
        <v>ENE</v>
      </c>
      <c r="AA182" s="942" t="str">
        <f t="shared" si="369"/>
        <v>FEB</v>
      </c>
      <c r="AB182" s="942" t="str">
        <f t="shared" si="369"/>
        <v>MAR</v>
      </c>
      <c r="AC182" s="942" t="str">
        <f t="shared" si="369"/>
        <v>ABR</v>
      </c>
      <c r="AD182" s="942" t="str">
        <f t="shared" si="369"/>
        <v>MAY</v>
      </c>
      <c r="AE182" s="942" t="str">
        <f t="shared" si="369"/>
        <v>JUN</v>
      </c>
      <c r="AF182" s="942" t="str">
        <f t="shared" si="369"/>
        <v>JUL</v>
      </c>
      <c r="AG182" s="942" t="str">
        <f t="shared" si="369"/>
        <v>AGO</v>
      </c>
      <c r="AH182" s="942" t="str">
        <f t="shared" si="369"/>
        <v>SEPT</v>
      </c>
      <c r="AI182" s="942" t="str">
        <f t="shared" si="369"/>
        <v>OCT</v>
      </c>
      <c r="AJ182" s="942" t="str">
        <f t="shared" si="369"/>
        <v>NOV</v>
      </c>
      <c r="AK182" s="942" t="str">
        <f t="shared" si="369"/>
        <v xml:space="preserve"> DIC</v>
      </c>
      <c r="AL182" s="942"/>
      <c r="AM182" s="942"/>
      <c r="AN182" s="942"/>
      <c r="AO182" s="942"/>
      <c r="AP182" s="942"/>
      <c r="AQ182" s="942"/>
      <c r="AR182" s="942"/>
      <c r="AS182" s="942"/>
      <c r="AT182" s="942"/>
      <c r="AU182" s="942"/>
      <c r="AV182" s="942"/>
      <c r="AW182" s="942"/>
      <c r="AX182" s="942"/>
      <c r="AY182" s="942"/>
      <c r="AZ182" s="942"/>
      <c r="BA182" s="942"/>
      <c r="BB182" s="942"/>
      <c r="BC182" s="942"/>
      <c r="BD182" s="942"/>
      <c r="BE182" s="942"/>
      <c r="BF182" s="942"/>
      <c r="BG182" s="942"/>
      <c r="BH182" s="942"/>
      <c r="BI182" s="942"/>
      <c r="BJ182" s="942"/>
      <c r="BK182" s="942"/>
      <c r="BL182" s="942"/>
      <c r="BM182" s="942"/>
      <c r="BN182" s="942"/>
      <c r="BO182" s="942"/>
      <c r="BP182" s="942"/>
      <c r="BQ182" s="942"/>
      <c r="BR182" s="942"/>
      <c r="BS182" s="942"/>
      <c r="BT182" s="942"/>
      <c r="BU182" s="942"/>
      <c r="BV182" s="942"/>
    </row>
    <row r="183" spans="1:74" ht="14" x14ac:dyDescent="0.15">
      <c r="A183" s="18"/>
      <c r="B183" s="378"/>
      <c r="C183" s="2409" t="s">
        <v>1807</v>
      </c>
      <c r="D183" s="2410"/>
      <c r="E183" s="2471"/>
      <c r="F183" s="2464"/>
      <c r="G183" s="159" t="s">
        <v>1806</v>
      </c>
      <c r="H183" s="123">
        <f>SUM(H184:H188)</f>
        <v>0</v>
      </c>
      <c r="I183" s="124">
        <f t="shared" ref="I183:S183" si="370">SUM(I184:I188)</f>
        <v>0</v>
      </c>
      <c r="J183" s="124">
        <f t="shared" si="370"/>
        <v>0</v>
      </c>
      <c r="K183" s="124">
        <f t="shared" si="370"/>
        <v>0</v>
      </c>
      <c r="L183" s="124">
        <f t="shared" si="370"/>
        <v>0</v>
      </c>
      <c r="M183" s="124">
        <f t="shared" si="370"/>
        <v>0</v>
      </c>
      <c r="N183" s="124">
        <f t="shared" si="370"/>
        <v>0</v>
      </c>
      <c r="O183" s="124">
        <f t="shared" si="370"/>
        <v>0</v>
      </c>
      <c r="P183" s="124">
        <f t="shared" si="370"/>
        <v>0</v>
      </c>
      <c r="Q183" s="124">
        <f t="shared" si="370"/>
        <v>0</v>
      </c>
      <c r="R183" s="124">
        <f t="shared" si="370"/>
        <v>0</v>
      </c>
      <c r="S183" s="125">
        <f t="shared" si="370"/>
        <v>0</v>
      </c>
      <c r="T183" s="379"/>
      <c r="U183" s="18"/>
      <c r="V183" s="942"/>
      <c r="W183" s="942"/>
      <c r="X183" s="942" t="str">
        <f t="shared" ref="X183:X188" si="371">+C183</f>
        <v>Dirección</v>
      </c>
      <c r="Y183" s="942">
        <f t="shared" ref="Y183:Y188" si="372">SUM(Z183:AK183)</f>
        <v>0</v>
      </c>
      <c r="Z183" s="942">
        <f t="shared" ref="Z183:AK183" si="373">SUM(Z184:Z188)</f>
        <v>0</v>
      </c>
      <c r="AA183" s="942">
        <f t="shared" si="373"/>
        <v>0</v>
      </c>
      <c r="AB183" s="942">
        <f t="shared" si="373"/>
        <v>0</v>
      </c>
      <c r="AC183" s="942">
        <f t="shared" si="373"/>
        <v>0</v>
      </c>
      <c r="AD183" s="942">
        <f t="shared" si="373"/>
        <v>0</v>
      </c>
      <c r="AE183" s="942">
        <f t="shared" si="373"/>
        <v>0</v>
      </c>
      <c r="AF183" s="942">
        <f t="shared" si="373"/>
        <v>0</v>
      </c>
      <c r="AG183" s="942">
        <f t="shared" si="373"/>
        <v>0</v>
      </c>
      <c r="AH183" s="942">
        <f t="shared" si="373"/>
        <v>0</v>
      </c>
      <c r="AI183" s="942">
        <f t="shared" si="373"/>
        <v>0</v>
      </c>
      <c r="AJ183" s="942">
        <f t="shared" si="373"/>
        <v>0</v>
      </c>
      <c r="AK183" s="942">
        <f t="shared" si="373"/>
        <v>0</v>
      </c>
      <c r="AL183" s="942"/>
      <c r="AM183" s="942"/>
      <c r="AN183" s="942"/>
      <c r="AO183" s="942"/>
      <c r="AP183" s="942">
        <f>SUM(AQ183:BB183)</f>
        <v>0</v>
      </c>
      <c r="AQ183" s="942">
        <f t="shared" ref="AQ183:BB183" si="374">H183</f>
        <v>0</v>
      </c>
      <c r="AR183" s="942">
        <f t="shared" si="374"/>
        <v>0</v>
      </c>
      <c r="AS183" s="942">
        <f t="shared" si="374"/>
        <v>0</v>
      </c>
      <c r="AT183" s="942">
        <f t="shared" si="374"/>
        <v>0</v>
      </c>
      <c r="AU183" s="942">
        <f t="shared" si="374"/>
        <v>0</v>
      </c>
      <c r="AV183" s="942">
        <f t="shared" si="374"/>
        <v>0</v>
      </c>
      <c r="AW183" s="942">
        <f t="shared" si="374"/>
        <v>0</v>
      </c>
      <c r="AX183" s="942">
        <f t="shared" si="374"/>
        <v>0</v>
      </c>
      <c r="AY183" s="942">
        <f t="shared" si="374"/>
        <v>0</v>
      </c>
      <c r="AZ183" s="942">
        <f t="shared" si="374"/>
        <v>0</v>
      </c>
      <c r="BA183" s="942">
        <f t="shared" si="374"/>
        <v>0</v>
      </c>
      <c r="BB183" s="942">
        <f t="shared" si="374"/>
        <v>0</v>
      </c>
      <c r="BC183" s="942"/>
      <c r="BD183" s="942"/>
      <c r="BE183" s="942"/>
      <c r="BF183" s="942"/>
      <c r="BG183" s="942"/>
      <c r="BH183" s="942"/>
      <c r="BI183" s="942"/>
      <c r="BJ183" s="942"/>
      <c r="BK183" s="942"/>
      <c r="BL183" s="942"/>
      <c r="BM183" s="942"/>
      <c r="BN183" s="942"/>
      <c r="BO183" s="942"/>
      <c r="BP183" s="942"/>
      <c r="BQ183" s="942"/>
      <c r="BR183" s="942"/>
      <c r="BS183" s="942"/>
      <c r="BT183" s="942"/>
      <c r="BU183" s="942"/>
      <c r="BV183" s="942"/>
    </row>
    <row r="184" spans="1:74" x14ac:dyDescent="0.15">
      <c r="A184" s="18"/>
      <c r="B184" s="378"/>
      <c r="C184" s="2414" t="s">
        <v>162</v>
      </c>
      <c r="D184" s="2415"/>
      <c r="E184" s="2428"/>
      <c r="F184" s="2465"/>
      <c r="G184" s="160"/>
      <c r="H184" s="129"/>
      <c r="I184" s="130">
        <f t="shared" ref="I184:S184" si="375">+H184</f>
        <v>0</v>
      </c>
      <c r="J184" s="130">
        <f t="shared" si="375"/>
        <v>0</v>
      </c>
      <c r="K184" s="130">
        <f t="shared" si="375"/>
        <v>0</v>
      </c>
      <c r="L184" s="130">
        <f t="shared" si="375"/>
        <v>0</v>
      </c>
      <c r="M184" s="130">
        <f t="shared" si="375"/>
        <v>0</v>
      </c>
      <c r="N184" s="130">
        <f t="shared" si="375"/>
        <v>0</v>
      </c>
      <c r="O184" s="130">
        <f t="shared" si="375"/>
        <v>0</v>
      </c>
      <c r="P184" s="130">
        <f t="shared" si="375"/>
        <v>0</v>
      </c>
      <c r="Q184" s="130">
        <f t="shared" si="375"/>
        <v>0</v>
      </c>
      <c r="R184" s="130">
        <f t="shared" si="375"/>
        <v>0</v>
      </c>
      <c r="S184" s="131">
        <f t="shared" si="375"/>
        <v>0</v>
      </c>
      <c r="T184" s="379"/>
      <c r="U184" s="18"/>
      <c r="V184" s="942"/>
      <c r="W184" s="942"/>
      <c r="X184" s="942" t="str">
        <f t="shared" si="371"/>
        <v>Director Comercial</v>
      </c>
      <c r="Y184" s="942">
        <f t="shared" si="372"/>
        <v>0</v>
      </c>
      <c r="Z184" s="942">
        <f t="shared" ref="Z184:AK188" si="376">+H184+(H184*$G184)</f>
        <v>0</v>
      </c>
      <c r="AA184" s="942">
        <f t="shared" si="376"/>
        <v>0</v>
      </c>
      <c r="AB184" s="942">
        <f t="shared" si="376"/>
        <v>0</v>
      </c>
      <c r="AC184" s="942">
        <f t="shared" si="376"/>
        <v>0</v>
      </c>
      <c r="AD184" s="942">
        <f t="shared" si="376"/>
        <v>0</v>
      </c>
      <c r="AE184" s="942">
        <f t="shared" si="376"/>
        <v>0</v>
      </c>
      <c r="AF184" s="942">
        <f t="shared" si="376"/>
        <v>0</v>
      </c>
      <c r="AG184" s="942">
        <f t="shared" si="376"/>
        <v>0</v>
      </c>
      <c r="AH184" s="942">
        <f t="shared" si="376"/>
        <v>0</v>
      </c>
      <c r="AI184" s="942">
        <f t="shared" si="376"/>
        <v>0</v>
      </c>
      <c r="AJ184" s="942">
        <f t="shared" si="376"/>
        <v>0</v>
      </c>
      <c r="AK184" s="942">
        <f t="shared" si="376"/>
        <v>0</v>
      </c>
      <c r="AL184" s="942"/>
      <c r="AM184" s="942"/>
      <c r="AN184" s="942"/>
      <c r="AO184" s="942"/>
      <c r="AP184" s="942"/>
      <c r="AQ184" s="942"/>
      <c r="AR184" s="942"/>
      <c r="AS184" s="942"/>
      <c r="AT184" s="942"/>
      <c r="AU184" s="942"/>
      <c r="AV184" s="942"/>
      <c r="AW184" s="942"/>
      <c r="AX184" s="942"/>
      <c r="AY184" s="942"/>
      <c r="AZ184" s="942"/>
      <c r="BA184" s="942"/>
      <c r="BB184" s="942"/>
      <c r="BC184" s="942"/>
      <c r="BD184" s="942"/>
      <c r="BE184" s="942"/>
      <c r="BF184" s="942"/>
      <c r="BG184" s="942"/>
      <c r="BH184" s="942"/>
      <c r="BI184" s="942"/>
      <c r="BJ184" s="942"/>
      <c r="BK184" s="942"/>
      <c r="BL184" s="942"/>
      <c r="BM184" s="942"/>
      <c r="BN184" s="942"/>
      <c r="BO184" s="942"/>
      <c r="BP184" s="942"/>
      <c r="BQ184" s="942"/>
      <c r="BR184" s="942"/>
      <c r="BS184" s="942"/>
      <c r="BT184" s="942"/>
      <c r="BU184" s="942"/>
      <c r="BV184" s="942"/>
    </row>
    <row r="185" spans="1:74" x14ac:dyDescent="0.15">
      <c r="A185" s="18"/>
      <c r="B185" s="378"/>
      <c r="C185" s="2414" t="s">
        <v>10</v>
      </c>
      <c r="D185" s="2415"/>
      <c r="E185" s="2428"/>
      <c r="F185" s="2465"/>
      <c r="G185" s="160"/>
      <c r="H185" s="129">
        <v>0</v>
      </c>
      <c r="I185" s="130">
        <f t="shared" ref="I185:S185" si="377">+H185</f>
        <v>0</v>
      </c>
      <c r="J185" s="130">
        <f t="shared" si="377"/>
        <v>0</v>
      </c>
      <c r="K185" s="130">
        <f t="shared" si="377"/>
        <v>0</v>
      </c>
      <c r="L185" s="130">
        <f t="shared" si="377"/>
        <v>0</v>
      </c>
      <c r="M185" s="130">
        <f t="shared" si="377"/>
        <v>0</v>
      </c>
      <c r="N185" s="130">
        <f t="shared" si="377"/>
        <v>0</v>
      </c>
      <c r="O185" s="130">
        <f t="shared" si="377"/>
        <v>0</v>
      </c>
      <c r="P185" s="130">
        <f t="shared" si="377"/>
        <v>0</v>
      </c>
      <c r="Q185" s="130">
        <f t="shared" si="377"/>
        <v>0</v>
      </c>
      <c r="R185" s="130">
        <f t="shared" si="377"/>
        <v>0</v>
      </c>
      <c r="S185" s="131">
        <f t="shared" si="377"/>
        <v>0</v>
      </c>
      <c r="T185" s="379"/>
      <c r="U185" s="18"/>
      <c r="V185" s="942"/>
      <c r="W185" s="942"/>
      <c r="X185" s="942" t="str">
        <f t="shared" si="371"/>
        <v>Jefe de Ventas</v>
      </c>
      <c r="Y185" s="942">
        <f t="shared" si="372"/>
        <v>0</v>
      </c>
      <c r="Z185" s="942">
        <f t="shared" si="376"/>
        <v>0</v>
      </c>
      <c r="AA185" s="942">
        <f t="shared" si="376"/>
        <v>0</v>
      </c>
      <c r="AB185" s="942">
        <f t="shared" si="376"/>
        <v>0</v>
      </c>
      <c r="AC185" s="942">
        <f t="shared" si="376"/>
        <v>0</v>
      </c>
      <c r="AD185" s="942">
        <f t="shared" si="376"/>
        <v>0</v>
      </c>
      <c r="AE185" s="942">
        <f t="shared" si="376"/>
        <v>0</v>
      </c>
      <c r="AF185" s="942">
        <f t="shared" si="376"/>
        <v>0</v>
      </c>
      <c r="AG185" s="942">
        <f t="shared" si="376"/>
        <v>0</v>
      </c>
      <c r="AH185" s="942">
        <f t="shared" si="376"/>
        <v>0</v>
      </c>
      <c r="AI185" s="942">
        <f t="shared" si="376"/>
        <v>0</v>
      </c>
      <c r="AJ185" s="942">
        <f t="shared" si="376"/>
        <v>0</v>
      </c>
      <c r="AK185" s="942">
        <f t="shared" si="376"/>
        <v>0</v>
      </c>
      <c r="AL185" s="942"/>
      <c r="AM185" s="942"/>
      <c r="AN185" s="942"/>
      <c r="AO185" s="942"/>
      <c r="AP185" s="942"/>
      <c r="AQ185" s="942"/>
      <c r="AR185" s="942"/>
      <c r="AS185" s="942"/>
      <c r="AT185" s="942"/>
      <c r="AU185" s="942"/>
      <c r="AV185" s="942"/>
      <c r="AW185" s="942"/>
      <c r="AX185" s="942"/>
      <c r="AY185" s="942"/>
      <c r="AZ185" s="942"/>
      <c r="BA185" s="942"/>
      <c r="BB185" s="942"/>
      <c r="BC185" s="942"/>
      <c r="BD185" s="942"/>
      <c r="BE185" s="942"/>
      <c r="BF185" s="942"/>
      <c r="BG185" s="942"/>
      <c r="BH185" s="942"/>
      <c r="BI185" s="942"/>
      <c r="BJ185" s="942"/>
      <c r="BK185" s="942"/>
      <c r="BL185" s="942"/>
      <c r="BM185" s="942"/>
      <c r="BN185" s="942"/>
      <c r="BO185" s="942"/>
      <c r="BP185" s="942"/>
      <c r="BQ185" s="942"/>
      <c r="BR185" s="942"/>
      <c r="BS185" s="942"/>
      <c r="BT185" s="942"/>
      <c r="BU185" s="942"/>
      <c r="BV185" s="942"/>
    </row>
    <row r="186" spans="1:74" hidden="1" x14ac:dyDescent="0.15">
      <c r="A186" s="18"/>
      <c r="B186" s="378"/>
      <c r="C186" s="2414"/>
      <c r="D186" s="2415"/>
      <c r="E186" s="2428"/>
      <c r="F186" s="2465"/>
      <c r="G186" s="161"/>
      <c r="H186" s="129">
        <v>0</v>
      </c>
      <c r="I186" s="130">
        <f t="shared" ref="I186:S186" si="378">+H186</f>
        <v>0</v>
      </c>
      <c r="J186" s="130">
        <f t="shared" si="378"/>
        <v>0</v>
      </c>
      <c r="K186" s="130">
        <f t="shared" si="378"/>
        <v>0</v>
      </c>
      <c r="L186" s="130">
        <f t="shared" si="378"/>
        <v>0</v>
      </c>
      <c r="M186" s="130">
        <f t="shared" si="378"/>
        <v>0</v>
      </c>
      <c r="N186" s="130">
        <f t="shared" si="378"/>
        <v>0</v>
      </c>
      <c r="O186" s="130">
        <f t="shared" si="378"/>
        <v>0</v>
      </c>
      <c r="P186" s="130">
        <f t="shared" si="378"/>
        <v>0</v>
      </c>
      <c r="Q186" s="130">
        <f t="shared" si="378"/>
        <v>0</v>
      </c>
      <c r="R186" s="130">
        <f t="shared" si="378"/>
        <v>0</v>
      </c>
      <c r="S186" s="131">
        <f t="shared" si="378"/>
        <v>0</v>
      </c>
      <c r="T186" s="379"/>
      <c r="U186" s="18"/>
      <c r="V186" s="942"/>
      <c r="W186" s="942"/>
      <c r="X186" s="942">
        <f t="shared" si="371"/>
        <v>0</v>
      </c>
      <c r="Y186" s="942">
        <f t="shared" si="372"/>
        <v>0</v>
      </c>
      <c r="Z186" s="942">
        <f t="shared" si="376"/>
        <v>0</v>
      </c>
      <c r="AA186" s="942">
        <f t="shared" si="376"/>
        <v>0</v>
      </c>
      <c r="AB186" s="942">
        <f t="shared" si="376"/>
        <v>0</v>
      </c>
      <c r="AC186" s="942">
        <f t="shared" si="376"/>
        <v>0</v>
      </c>
      <c r="AD186" s="942">
        <f t="shared" si="376"/>
        <v>0</v>
      </c>
      <c r="AE186" s="942">
        <f t="shared" si="376"/>
        <v>0</v>
      </c>
      <c r="AF186" s="942">
        <f t="shared" si="376"/>
        <v>0</v>
      </c>
      <c r="AG186" s="942">
        <f t="shared" si="376"/>
        <v>0</v>
      </c>
      <c r="AH186" s="942">
        <f t="shared" si="376"/>
        <v>0</v>
      </c>
      <c r="AI186" s="942">
        <f t="shared" si="376"/>
        <v>0</v>
      </c>
      <c r="AJ186" s="942">
        <f t="shared" si="376"/>
        <v>0</v>
      </c>
      <c r="AK186" s="942">
        <f t="shared" si="376"/>
        <v>0</v>
      </c>
      <c r="AL186" s="942"/>
      <c r="AM186" s="942"/>
      <c r="AN186" s="942"/>
      <c r="AO186" s="942"/>
      <c r="AP186" s="942"/>
      <c r="AQ186" s="942"/>
      <c r="AR186" s="942"/>
      <c r="AS186" s="942"/>
      <c r="AT186" s="942"/>
      <c r="AU186" s="942"/>
      <c r="AV186" s="942"/>
      <c r="AW186" s="942"/>
      <c r="AX186" s="942"/>
      <c r="AY186" s="942"/>
      <c r="AZ186" s="942"/>
      <c r="BA186" s="942"/>
      <c r="BB186" s="942"/>
      <c r="BC186" s="942"/>
      <c r="BD186" s="942"/>
      <c r="BE186" s="942"/>
      <c r="BF186" s="942"/>
      <c r="BG186" s="942"/>
      <c r="BH186" s="942"/>
      <c r="BI186" s="942"/>
      <c r="BJ186" s="942"/>
      <c r="BK186" s="942"/>
      <c r="BL186" s="942"/>
      <c r="BM186" s="942"/>
      <c r="BN186" s="942"/>
      <c r="BO186" s="942"/>
      <c r="BP186" s="942"/>
      <c r="BQ186" s="942"/>
      <c r="BR186" s="942"/>
      <c r="BS186" s="942"/>
      <c r="BT186" s="942"/>
      <c r="BU186" s="942"/>
      <c r="BV186" s="942"/>
    </row>
    <row r="187" spans="1:74" hidden="1" x14ac:dyDescent="0.15">
      <c r="A187" s="18"/>
      <c r="B187" s="378"/>
      <c r="C187" s="2414"/>
      <c r="D187" s="2415"/>
      <c r="E187" s="2428"/>
      <c r="F187" s="2465"/>
      <c r="G187" s="161"/>
      <c r="H187" s="129">
        <v>0</v>
      </c>
      <c r="I187" s="130">
        <f t="shared" ref="I187:S187" si="379">+H187</f>
        <v>0</v>
      </c>
      <c r="J187" s="130">
        <f t="shared" si="379"/>
        <v>0</v>
      </c>
      <c r="K187" s="130">
        <f t="shared" si="379"/>
        <v>0</v>
      </c>
      <c r="L187" s="130">
        <f t="shared" si="379"/>
        <v>0</v>
      </c>
      <c r="M187" s="130">
        <f t="shared" si="379"/>
        <v>0</v>
      </c>
      <c r="N187" s="130">
        <f t="shared" si="379"/>
        <v>0</v>
      </c>
      <c r="O187" s="130">
        <f t="shared" si="379"/>
        <v>0</v>
      </c>
      <c r="P187" s="130">
        <f t="shared" si="379"/>
        <v>0</v>
      </c>
      <c r="Q187" s="130">
        <f t="shared" si="379"/>
        <v>0</v>
      </c>
      <c r="R187" s="130">
        <f t="shared" si="379"/>
        <v>0</v>
      </c>
      <c r="S187" s="131">
        <f t="shared" si="379"/>
        <v>0</v>
      </c>
      <c r="T187" s="379"/>
      <c r="U187" s="18"/>
      <c r="V187" s="942"/>
      <c r="W187" s="942"/>
      <c r="X187" s="942">
        <f t="shared" si="371"/>
        <v>0</v>
      </c>
      <c r="Y187" s="942">
        <f t="shared" si="372"/>
        <v>0</v>
      </c>
      <c r="Z187" s="942">
        <f t="shared" si="376"/>
        <v>0</v>
      </c>
      <c r="AA187" s="942">
        <f t="shared" si="376"/>
        <v>0</v>
      </c>
      <c r="AB187" s="942">
        <f t="shared" si="376"/>
        <v>0</v>
      </c>
      <c r="AC187" s="942">
        <f t="shared" si="376"/>
        <v>0</v>
      </c>
      <c r="AD187" s="942">
        <f t="shared" si="376"/>
        <v>0</v>
      </c>
      <c r="AE187" s="942">
        <f t="shared" si="376"/>
        <v>0</v>
      </c>
      <c r="AF187" s="942">
        <f t="shared" si="376"/>
        <v>0</v>
      </c>
      <c r="AG187" s="942">
        <f t="shared" si="376"/>
        <v>0</v>
      </c>
      <c r="AH187" s="942">
        <f t="shared" si="376"/>
        <v>0</v>
      </c>
      <c r="AI187" s="942">
        <f t="shared" si="376"/>
        <v>0</v>
      </c>
      <c r="AJ187" s="942">
        <f t="shared" si="376"/>
        <v>0</v>
      </c>
      <c r="AK187" s="942">
        <f t="shared" si="376"/>
        <v>0</v>
      </c>
      <c r="AL187" s="942"/>
      <c r="AM187" s="942"/>
      <c r="AN187" s="942"/>
      <c r="AO187" s="942"/>
      <c r="AP187" s="942"/>
      <c r="AQ187" s="942"/>
      <c r="AR187" s="942"/>
      <c r="AS187" s="942"/>
      <c r="AT187" s="942"/>
      <c r="AU187" s="942"/>
      <c r="AV187" s="942"/>
      <c r="AW187" s="942"/>
      <c r="AX187" s="942"/>
      <c r="AY187" s="942"/>
      <c r="AZ187" s="942"/>
      <c r="BA187" s="942"/>
      <c r="BB187" s="942"/>
      <c r="BC187" s="942"/>
      <c r="BD187" s="942"/>
      <c r="BE187" s="942"/>
      <c r="BF187" s="942"/>
      <c r="BG187" s="942"/>
      <c r="BH187" s="942"/>
      <c r="BI187" s="942"/>
      <c r="BJ187" s="942"/>
      <c r="BK187" s="942"/>
      <c r="BL187" s="942"/>
      <c r="BM187" s="942"/>
      <c r="BN187" s="942"/>
      <c r="BO187" s="942"/>
      <c r="BP187" s="942"/>
      <c r="BQ187" s="942"/>
      <c r="BR187" s="942"/>
      <c r="BS187" s="942"/>
      <c r="BT187" s="942"/>
      <c r="BU187" s="942"/>
      <c r="BV187" s="942"/>
    </row>
    <row r="188" spans="1:74" hidden="1" x14ac:dyDescent="0.15">
      <c r="A188" s="18"/>
      <c r="B188" s="378"/>
      <c r="C188" s="2423"/>
      <c r="D188" s="2424"/>
      <c r="E188" s="2429"/>
      <c r="F188" s="2466"/>
      <c r="G188" s="162"/>
      <c r="H188" s="132">
        <v>0</v>
      </c>
      <c r="I188" s="133">
        <f t="shared" ref="I188:S188" si="380">+H188</f>
        <v>0</v>
      </c>
      <c r="J188" s="133">
        <f t="shared" si="380"/>
        <v>0</v>
      </c>
      <c r="K188" s="133">
        <f t="shared" si="380"/>
        <v>0</v>
      </c>
      <c r="L188" s="133">
        <f t="shared" si="380"/>
        <v>0</v>
      </c>
      <c r="M188" s="133">
        <f t="shared" si="380"/>
        <v>0</v>
      </c>
      <c r="N188" s="133">
        <f t="shared" si="380"/>
        <v>0</v>
      </c>
      <c r="O188" s="133">
        <f t="shared" si="380"/>
        <v>0</v>
      </c>
      <c r="P188" s="133">
        <f t="shared" si="380"/>
        <v>0</v>
      </c>
      <c r="Q188" s="133">
        <f t="shared" si="380"/>
        <v>0</v>
      </c>
      <c r="R188" s="133">
        <f t="shared" si="380"/>
        <v>0</v>
      </c>
      <c r="S188" s="134">
        <f t="shared" si="380"/>
        <v>0</v>
      </c>
      <c r="T188" s="379"/>
      <c r="U188" s="18"/>
      <c r="V188" s="942"/>
      <c r="W188" s="942"/>
      <c r="X188" s="942">
        <f t="shared" si="371"/>
        <v>0</v>
      </c>
      <c r="Y188" s="942">
        <f t="shared" si="372"/>
        <v>0</v>
      </c>
      <c r="Z188" s="942">
        <f t="shared" si="376"/>
        <v>0</v>
      </c>
      <c r="AA188" s="942">
        <f t="shared" si="376"/>
        <v>0</v>
      </c>
      <c r="AB188" s="942">
        <f t="shared" si="376"/>
        <v>0</v>
      </c>
      <c r="AC188" s="942">
        <f t="shared" si="376"/>
        <v>0</v>
      </c>
      <c r="AD188" s="942">
        <f t="shared" si="376"/>
        <v>0</v>
      </c>
      <c r="AE188" s="942">
        <f t="shared" si="376"/>
        <v>0</v>
      </c>
      <c r="AF188" s="942">
        <f t="shared" si="376"/>
        <v>0</v>
      </c>
      <c r="AG188" s="942">
        <f t="shared" si="376"/>
        <v>0</v>
      </c>
      <c r="AH188" s="942">
        <f t="shared" si="376"/>
        <v>0</v>
      </c>
      <c r="AI188" s="942">
        <f t="shared" si="376"/>
        <v>0</v>
      </c>
      <c r="AJ188" s="942">
        <f t="shared" si="376"/>
        <v>0</v>
      </c>
      <c r="AK188" s="942">
        <f t="shared" si="376"/>
        <v>0</v>
      </c>
      <c r="AL188" s="942"/>
      <c r="AM188" s="942"/>
      <c r="AN188" s="942"/>
      <c r="AO188" s="942"/>
      <c r="AP188" s="942"/>
      <c r="AQ188" s="942"/>
      <c r="AR188" s="942"/>
      <c r="AS188" s="942"/>
      <c r="AT188" s="942"/>
      <c r="AU188" s="942"/>
      <c r="AV188" s="942"/>
      <c r="AW188" s="942"/>
      <c r="AX188" s="942"/>
      <c r="AY188" s="942"/>
      <c r="AZ188" s="942"/>
      <c r="BA188" s="942"/>
      <c r="BB188" s="942"/>
      <c r="BC188" s="942"/>
      <c r="BD188" s="942"/>
      <c r="BE188" s="942"/>
      <c r="BF188" s="942"/>
      <c r="BG188" s="942"/>
      <c r="BH188" s="942"/>
      <c r="BI188" s="942"/>
      <c r="BJ188" s="942"/>
      <c r="BK188" s="942"/>
      <c r="BL188" s="942"/>
      <c r="BM188" s="942"/>
      <c r="BN188" s="942"/>
      <c r="BO188" s="942"/>
      <c r="BP188" s="942"/>
      <c r="BQ188" s="942"/>
      <c r="BR188" s="942"/>
      <c r="BS188" s="942"/>
      <c r="BT188" s="942"/>
      <c r="BU188" s="942"/>
      <c r="BV188" s="942"/>
    </row>
    <row r="189" spans="1:74" ht="12.75" hidden="1" customHeight="1" x14ac:dyDescent="0.15">
      <c r="A189" s="18"/>
      <c r="B189" s="378"/>
      <c r="C189" s="590"/>
      <c r="D189" s="591"/>
      <c r="E189" s="591"/>
      <c r="F189" s="591"/>
      <c r="G189" s="831"/>
      <c r="H189" s="163"/>
      <c r="I189" s="164"/>
      <c r="J189" s="164"/>
      <c r="K189" s="164"/>
      <c r="L189" s="164"/>
      <c r="M189" s="164"/>
      <c r="N189" s="164"/>
      <c r="O189" s="164"/>
      <c r="P189" s="164"/>
      <c r="Q189" s="164"/>
      <c r="R189" s="164"/>
      <c r="S189" s="165"/>
      <c r="T189" s="379"/>
      <c r="U189" s="18"/>
      <c r="V189" s="942"/>
      <c r="W189" s="942"/>
      <c r="X189" s="942"/>
      <c r="Y189" s="942"/>
      <c r="Z189" s="942"/>
      <c r="AA189" s="942"/>
      <c r="AB189" s="942"/>
      <c r="AC189" s="942"/>
      <c r="AD189" s="942"/>
      <c r="AE189" s="942"/>
      <c r="AF189" s="942"/>
      <c r="AG189" s="942"/>
      <c r="AH189" s="942"/>
      <c r="AI189" s="942"/>
      <c r="AJ189" s="942"/>
      <c r="AK189" s="942"/>
      <c r="AL189" s="942"/>
      <c r="AM189" s="942"/>
      <c r="AN189" s="942"/>
      <c r="AO189" s="942"/>
      <c r="AP189" s="942"/>
      <c r="AQ189" s="942"/>
      <c r="AR189" s="942"/>
      <c r="AS189" s="942"/>
      <c r="AT189" s="942"/>
      <c r="AU189" s="942"/>
      <c r="AV189" s="942"/>
      <c r="AW189" s="942"/>
      <c r="AX189" s="942"/>
      <c r="AY189" s="942"/>
      <c r="AZ189" s="942"/>
      <c r="BA189" s="942"/>
      <c r="BB189" s="942"/>
      <c r="BC189" s="942"/>
      <c r="BD189" s="942"/>
      <c r="BE189" s="942"/>
      <c r="BF189" s="942"/>
      <c r="BG189" s="942"/>
      <c r="BH189" s="942"/>
      <c r="BI189" s="942"/>
      <c r="BJ189" s="942"/>
      <c r="BK189" s="942"/>
      <c r="BL189" s="942"/>
      <c r="BM189" s="942"/>
      <c r="BN189" s="942"/>
      <c r="BO189" s="942"/>
      <c r="BP189" s="942"/>
      <c r="BQ189" s="942"/>
      <c r="BR189" s="942"/>
      <c r="BS189" s="942"/>
      <c r="BT189" s="942"/>
      <c r="BU189" s="942"/>
      <c r="BV189" s="942"/>
    </row>
    <row r="190" spans="1:74" ht="14" x14ac:dyDescent="0.15">
      <c r="A190" s="18"/>
      <c r="B190" s="378"/>
      <c r="C190" s="2468" t="s">
        <v>1</v>
      </c>
      <c r="D190" s="2469"/>
      <c r="E190" s="2470"/>
      <c r="F190" s="2467"/>
      <c r="G190" s="159" t="s">
        <v>1806</v>
      </c>
      <c r="H190" s="835">
        <f>SUM(H191:H206)</f>
        <v>0</v>
      </c>
      <c r="I190" s="836">
        <f t="shared" ref="I190:S190" si="381">SUM(I191:I206)</f>
        <v>0</v>
      </c>
      <c r="J190" s="836">
        <f t="shared" si="381"/>
        <v>0</v>
      </c>
      <c r="K190" s="836">
        <f t="shared" si="381"/>
        <v>0</v>
      </c>
      <c r="L190" s="836">
        <f t="shared" si="381"/>
        <v>0</v>
      </c>
      <c r="M190" s="836">
        <f t="shared" si="381"/>
        <v>0</v>
      </c>
      <c r="N190" s="836">
        <f t="shared" si="381"/>
        <v>0</v>
      </c>
      <c r="O190" s="836">
        <f t="shared" si="381"/>
        <v>0</v>
      </c>
      <c r="P190" s="836">
        <f t="shared" si="381"/>
        <v>0</v>
      </c>
      <c r="Q190" s="836">
        <f t="shared" si="381"/>
        <v>0</v>
      </c>
      <c r="R190" s="836">
        <f t="shared" si="381"/>
        <v>0</v>
      </c>
      <c r="S190" s="837">
        <f t="shared" si="381"/>
        <v>0</v>
      </c>
      <c r="T190" s="379"/>
      <c r="U190" s="18"/>
      <c r="V190" s="942"/>
      <c r="W190" s="942"/>
      <c r="X190" s="942" t="str">
        <f>+C190</f>
        <v>Otro personal</v>
      </c>
      <c r="Y190" s="942">
        <f>SUM(Z190:AK190)</f>
        <v>0</v>
      </c>
      <c r="Z190" s="942">
        <f t="shared" ref="Z190:AK190" si="382">SUM(Z191:Z206)</f>
        <v>0</v>
      </c>
      <c r="AA190" s="942">
        <f t="shared" si="382"/>
        <v>0</v>
      </c>
      <c r="AB190" s="942">
        <f t="shared" si="382"/>
        <v>0</v>
      </c>
      <c r="AC190" s="942">
        <f t="shared" si="382"/>
        <v>0</v>
      </c>
      <c r="AD190" s="942">
        <f t="shared" si="382"/>
        <v>0</v>
      </c>
      <c r="AE190" s="942">
        <f t="shared" si="382"/>
        <v>0</v>
      </c>
      <c r="AF190" s="942">
        <f t="shared" si="382"/>
        <v>0</v>
      </c>
      <c r="AG190" s="942">
        <f t="shared" si="382"/>
        <v>0</v>
      </c>
      <c r="AH190" s="942">
        <f t="shared" si="382"/>
        <v>0</v>
      </c>
      <c r="AI190" s="942">
        <f t="shared" si="382"/>
        <v>0</v>
      </c>
      <c r="AJ190" s="942">
        <f t="shared" si="382"/>
        <v>0</v>
      </c>
      <c r="AK190" s="942">
        <f t="shared" si="382"/>
        <v>0</v>
      </c>
      <c r="AL190" s="942"/>
      <c r="AM190" s="942"/>
      <c r="AN190" s="942"/>
      <c r="AO190" s="942"/>
      <c r="AP190" s="942">
        <f>SUM(AQ190:BB190)</f>
        <v>0</v>
      </c>
      <c r="AQ190" s="942">
        <f t="shared" ref="AQ190:BB190" si="383">H190</f>
        <v>0</v>
      </c>
      <c r="AR190" s="942">
        <f t="shared" si="383"/>
        <v>0</v>
      </c>
      <c r="AS190" s="942">
        <f t="shared" si="383"/>
        <v>0</v>
      </c>
      <c r="AT190" s="942">
        <f t="shared" si="383"/>
        <v>0</v>
      </c>
      <c r="AU190" s="942">
        <f t="shared" si="383"/>
        <v>0</v>
      </c>
      <c r="AV190" s="942">
        <f t="shared" si="383"/>
        <v>0</v>
      </c>
      <c r="AW190" s="942">
        <f t="shared" si="383"/>
        <v>0</v>
      </c>
      <c r="AX190" s="942">
        <f t="shared" si="383"/>
        <v>0</v>
      </c>
      <c r="AY190" s="942">
        <f t="shared" si="383"/>
        <v>0</v>
      </c>
      <c r="AZ190" s="942">
        <f t="shared" si="383"/>
        <v>0</v>
      </c>
      <c r="BA190" s="942">
        <f t="shared" si="383"/>
        <v>0</v>
      </c>
      <c r="BB190" s="942">
        <f t="shared" si="383"/>
        <v>0</v>
      </c>
      <c r="BC190" s="942"/>
      <c r="BD190" s="942"/>
      <c r="BE190" s="942"/>
      <c r="BF190" s="942"/>
      <c r="BG190" s="942"/>
      <c r="BH190" s="942"/>
      <c r="BI190" s="942"/>
      <c r="BJ190" s="942"/>
      <c r="BK190" s="942"/>
      <c r="BL190" s="942"/>
      <c r="BM190" s="942"/>
      <c r="BN190" s="942"/>
      <c r="BO190" s="942"/>
      <c r="BP190" s="942"/>
      <c r="BQ190" s="942"/>
      <c r="BR190" s="942"/>
      <c r="BS190" s="942"/>
      <c r="BT190" s="942"/>
      <c r="BU190" s="942"/>
      <c r="BV190" s="942"/>
    </row>
    <row r="191" spans="1:74" x14ac:dyDescent="0.15">
      <c r="A191" s="18"/>
      <c r="B191" s="378"/>
      <c r="C191" s="2434"/>
      <c r="D191" s="2435"/>
      <c r="E191" s="2436"/>
      <c r="F191" s="2432"/>
      <c r="G191" s="838">
        <v>0</v>
      </c>
      <c r="H191" s="828">
        <v>0</v>
      </c>
      <c r="I191" s="829">
        <v>0</v>
      </c>
      <c r="J191" s="829">
        <v>0</v>
      </c>
      <c r="K191" s="829">
        <v>0</v>
      </c>
      <c r="L191" s="829">
        <f t="shared" ref="L191:S191" si="384">+K191</f>
        <v>0</v>
      </c>
      <c r="M191" s="829">
        <f t="shared" si="384"/>
        <v>0</v>
      </c>
      <c r="N191" s="829">
        <f t="shared" si="384"/>
        <v>0</v>
      </c>
      <c r="O191" s="829">
        <f t="shared" si="384"/>
        <v>0</v>
      </c>
      <c r="P191" s="829">
        <f t="shared" si="384"/>
        <v>0</v>
      </c>
      <c r="Q191" s="829">
        <f t="shared" si="384"/>
        <v>0</v>
      </c>
      <c r="R191" s="829">
        <f t="shared" si="384"/>
        <v>0</v>
      </c>
      <c r="S191" s="830">
        <f t="shared" si="384"/>
        <v>0</v>
      </c>
      <c r="T191" s="379"/>
      <c r="U191" s="18"/>
      <c r="V191" s="942"/>
      <c r="W191" s="942"/>
      <c r="X191" s="942">
        <f t="shared" ref="X191:X206" si="385">+C191</f>
        <v>0</v>
      </c>
      <c r="Y191" s="942">
        <f t="shared" ref="Y191:Y206" si="386">SUM(Z191:AK191)</f>
        <v>0</v>
      </c>
      <c r="Z191" s="942">
        <f t="shared" ref="Z191:Z206" si="387">+H191+(H191*$G191)</f>
        <v>0</v>
      </c>
      <c r="AA191" s="942">
        <f t="shared" ref="AA191:AA206" si="388">+I191+(I191*$G191)</f>
        <v>0</v>
      </c>
      <c r="AB191" s="942">
        <f t="shared" ref="AB191:AB206" si="389">+J191+(J191*$G191)</f>
        <v>0</v>
      </c>
      <c r="AC191" s="942">
        <f t="shared" ref="AC191:AC206" si="390">+K191+(K191*$G191)</f>
        <v>0</v>
      </c>
      <c r="AD191" s="942">
        <f t="shared" ref="AD191:AD206" si="391">+L191+(L191*$G191)</f>
        <v>0</v>
      </c>
      <c r="AE191" s="942">
        <f t="shared" ref="AE191:AE206" si="392">+M191+(M191*$G191)</f>
        <v>0</v>
      </c>
      <c r="AF191" s="942">
        <f t="shared" ref="AF191:AF206" si="393">+N191+(N191*$G191)</f>
        <v>0</v>
      </c>
      <c r="AG191" s="942">
        <f t="shared" ref="AG191:AG206" si="394">+O191+(O191*$G191)</f>
        <v>0</v>
      </c>
      <c r="AH191" s="942">
        <f t="shared" ref="AH191:AH206" si="395">+P191+(P191*$G191)</f>
        <v>0</v>
      </c>
      <c r="AI191" s="942">
        <f t="shared" ref="AI191:AI206" si="396">+Q191+(Q191*$G191)</f>
        <v>0</v>
      </c>
      <c r="AJ191" s="942">
        <f t="shared" ref="AJ191:AJ206" si="397">+R191+(R191*$G191)</f>
        <v>0</v>
      </c>
      <c r="AK191" s="942">
        <f t="shared" ref="AK191:AK206" si="398">+S191+(S191*$G191)</f>
        <v>0</v>
      </c>
      <c r="AL191" s="942"/>
      <c r="AM191" s="942"/>
      <c r="AN191" s="942"/>
      <c r="AO191" s="942"/>
      <c r="AP191" s="942"/>
      <c r="AQ191" s="942"/>
      <c r="AR191" s="942"/>
      <c r="AS191" s="942"/>
      <c r="AT191" s="942"/>
      <c r="AU191" s="942"/>
      <c r="AV191" s="942"/>
      <c r="AW191" s="942"/>
      <c r="AX191" s="942"/>
      <c r="AY191" s="942"/>
      <c r="AZ191" s="942"/>
      <c r="BA191" s="942"/>
      <c r="BB191" s="942"/>
      <c r="BC191" s="942"/>
      <c r="BD191" s="942"/>
      <c r="BE191" s="942"/>
      <c r="BF191" s="942"/>
      <c r="BG191" s="942"/>
      <c r="BH191" s="942"/>
      <c r="BI191" s="942"/>
      <c r="BJ191" s="942"/>
      <c r="BK191" s="942"/>
      <c r="BL191" s="942"/>
      <c r="BM191" s="942"/>
      <c r="BN191" s="942"/>
      <c r="BO191" s="942"/>
      <c r="BP191" s="942"/>
      <c r="BQ191" s="942"/>
      <c r="BR191" s="942"/>
      <c r="BS191" s="942"/>
      <c r="BT191" s="942"/>
      <c r="BU191" s="942"/>
      <c r="BV191" s="942"/>
    </row>
    <row r="192" spans="1:74" x14ac:dyDescent="0.15">
      <c r="A192" s="18"/>
      <c r="B192" s="378"/>
      <c r="C192" s="2414"/>
      <c r="D192" s="2415"/>
      <c r="E192" s="2428"/>
      <c r="F192" s="2432"/>
      <c r="G192" s="833">
        <v>0</v>
      </c>
      <c r="H192" s="129">
        <v>0</v>
      </c>
      <c r="I192" s="130">
        <v>0</v>
      </c>
      <c r="J192" s="130">
        <v>0</v>
      </c>
      <c r="K192" s="130">
        <v>0</v>
      </c>
      <c r="L192" s="130">
        <f t="shared" ref="L192:S192" si="399">+K192</f>
        <v>0</v>
      </c>
      <c r="M192" s="130">
        <f t="shared" si="399"/>
        <v>0</v>
      </c>
      <c r="N192" s="130">
        <f t="shared" si="399"/>
        <v>0</v>
      </c>
      <c r="O192" s="130">
        <f t="shared" si="399"/>
        <v>0</v>
      </c>
      <c r="P192" s="130">
        <f t="shared" si="399"/>
        <v>0</v>
      </c>
      <c r="Q192" s="130">
        <f t="shared" si="399"/>
        <v>0</v>
      </c>
      <c r="R192" s="130">
        <f t="shared" si="399"/>
        <v>0</v>
      </c>
      <c r="S192" s="131">
        <f t="shared" si="399"/>
        <v>0</v>
      </c>
      <c r="T192" s="379"/>
      <c r="U192" s="18"/>
      <c r="V192" s="942"/>
      <c r="W192" s="942"/>
      <c r="X192" s="942">
        <f t="shared" si="385"/>
        <v>0</v>
      </c>
      <c r="Y192" s="942">
        <f t="shared" si="386"/>
        <v>0</v>
      </c>
      <c r="Z192" s="942">
        <f t="shared" si="387"/>
        <v>0</v>
      </c>
      <c r="AA192" s="942">
        <f t="shared" si="388"/>
        <v>0</v>
      </c>
      <c r="AB192" s="942">
        <f t="shared" si="389"/>
        <v>0</v>
      </c>
      <c r="AC192" s="942">
        <f t="shared" si="390"/>
        <v>0</v>
      </c>
      <c r="AD192" s="942">
        <f t="shared" si="391"/>
        <v>0</v>
      </c>
      <c r="AE192" s="942">
        <f t="shared" si="392"/>
        <v>0</v>
      </c>
      <c r="AF192" s="942">
        <f t="shared" si="393"/>
        <v>0</v>
      </c>
      <c r="AG192" s="942">
        <f t="shared" si="394"/>
        <v>0</v>
      </c>
      <c r="AH192" s="942">
        <f t="shared" si="395"/>
        <v>0</v>
      </c>
      <c r="AI192" s="942">
        <f t="shared" si="396"/>
        <v>0</v>
      </c>
      <c r="AJ192" s="942">
        <f t="shared" si="397"/>
        <v>0</v>
      </c>
      <c r="AK192" s="942">
        <f t="shared" si="398"/>
        <v>0</v>
      </c>
      <c r="AL192" s="942"/>
      <c r="AM192" s="942"/>
      <c r="AN192" s="942"/>
      <c r="AO192" s="942"/>
      <c r="AP192" s="942"/>
      <c r="AQ192" s="942"/>
      <c r="AR192" s="942"/>
      <c r="AS192" s="942"/>
      <c r="AT192" s="942"/>
      <c r="AU192" s="942"/>
      <c r="AV192" s="942"/>
      <c r="AW192" s="942"/>
      <c r="AX192" s="942"/>
      <c r="AY192" s="942"/>
      <c r="AZ192" s="942"/>
      <c r="BA192" s="942"/>
      <c r="BB192" s="942"/>
      <c r="BC192" s="942"/>
      <c r="BD192" s="942"/>
      <c r="BE192" s="942"/>
      <c r="BF192" s="942"/>
      <c r="BG192" s="942"/>
      <c r="BH192" s="942"/>
      <c r="BI192" s="942"/>
      <c r="BJ192" s="942"/>
      <c r="BK192" s="942"/>
      <c r="BL192" s="942"/>
      <c r="BM192" s="942"/>
      <c r="BN192" s="942"/>
      <c r="BO192" s="942"/>
      <c r="BP192" s="942"/>
      <c r="BQ192" s="942"/>
      <c r="BR192" s="942"/>
      <c r="BS192" s="942"/>
      <c r="BT192" s="942"/>
      <c r="BU192" s="942"/>
      <c r="BV192" s="942"/>
    </row>
    <row r="193" spans="1:74" hidden="1" x14ac:dyDescent="0.15">
      <c r="A193" s="18"/>
      <c r="B193" s="378"/>
      <c r="C193" s="2414"/>
      <c r="D193" s="2415"/>
      <c r="E193" s="2428"/>
      <c r="F193" s="2432"/>
      <c r="G193" s="833">
        <v>0</v>
      </c>
      <c r="H193" s="129">
        <v>0</v>
      </c>
      <c r="I193" s="130">
        <v>0</v>
      </c>
      <c r="J193" s="130">
        <v>0</v>
      </c>
      <c r="K193" s="130">
        <v>0</v>
      </c>
      <c r="L193" s="130">
        <f t="shared" ref="L193:S193" si="400">+K193</f>
        <v>0</v>
      </c>
      <c r="M193" s="130">
        <f t="shared" si="400"/>
        <v>0</v>
      </c>
      <c r="N193" s="130">
        <f t="shared" si="400"/>
        <v>0</v>
      </c>
      <c r="O193" s="130">
        <f t="shared" si="400"/>
        <v>0</v>
      </c>
      <c r="P193" s="130">
        <f t="shared" si="400"/>
        <v>0</v>
      </c>
      <c r="Q193" s="130">
        <f t="shared" si="400"/>
        <v>0</v>
      </c>
      <c r="R193" s="130">
        <f t="shared" si="400"/>
        <v>0</v>
      </c>
      <c r="S193" s="131">
        <f t="shared" si="400"/>
        <v>0</v>
      </c>
      <c r="T193" s="379"/>
      <c r="U193" s="18"/>
      <c r="V193" s="942"/>
      <c r="W193" s="942"/>
      <c r="X193" s="942">
        <f t="shared" si="385"/>
        <v>0</v>
      </c>
      <c r="Y193" s="942">
        <f t="shared" si="386"/>
        <v>0</v>
      </c>
      <c r="Z193" s="942">
        <f t="shared" si="387"/>
        <v>0</v>
      </c>
      <c r="AA193" s="942">
        <f t="shared" si="388"/>
        <v>0</v>
      </c>
      <c r="AB193" s="942">
        <f t="shared" si="389"/>
        <v>0</v>
      </c>
      <c r="AC193" s="942">
        <f t="shared" si="390"/>
        <v>0</v>
      </c>
      <c r="AD193" s="942">
        <f t="shared" si="391"/>
        <v>0</v>
      </c>
      <c r="AE193" s="942">
        <f t="shared" si="392"/>
        <v>0</v>
      </c>
      <c r="AF193" s="942">
        <f t="shared" si="393"/>
        <v>0</v>
      </c>
      <c r="AG193" s="942">
        <f t="shared" si="394"/>
        <v>0</v>
      </c>
      <c r="AH193" s="942">
        <f t="shared" si="395"/>
        <v>0</v>
      </c>
      <c r="AI193" s="942">
        <f t="shared" si="396"/>
        <v>0</v>
      </c>
      <c r="AJ193" s="942">
        <f t="shared" si="397"/>
        <v>0</v>
      </c>
      <c r="AK193" s="942">
        <f t="shared" si="398"/>
        <v>0</v>
      </c>
      <c r="AL193" s="942"/>
      <c r="AM193" s="942"/>
      <c r="AN193" s="942"/>
      <c r="AO193" s="942"/>
      <c r="AP193" s="942"/>
      <c r="AQ193" s="942"/>
      <c r="AR193" s="942"/>
      <c r="AS193" s="942"/>
      <c r="AT193" s="942"/>
      <c r="AU193" s="942"/>
      <c r="AV193" s="942"/>
      <c r="AW193" s="942"/>
      <c r="AX193" s="942"/>
      <c r="AY193" s="942"/>
      <c r="AZ193" s="942"/>
      <c r="BA193" s="942"/>
      <c r="BB193" s="942"/>
      <c r="BC193" s="942"/>
      <c r="BD193" s="942"/>
      <c r="BE193" s="942"/>
      <c r="BF193" s="942"/>
      <c r="BG193" s="942"/>
      <c r="BH193" s="942"/>
      <c r="BI193" s="942"/>
      <c r="BJ193" s="942"/>
      <c r="BK193" s="942"/>
      <c r="BL193" s="942"/>
      <c r="BM193" s="942"/>
      <c r="BN193" s="942"/>
      <c r="BO193" s="942"/>
      <c r="BP193" s="942"/>
      <c r="BQ193" s="942"/>
      <c r="BR193" s="942"/>
      <c r="BS193" s="942"/>
      <c r="BT193" s="942"/>
      <c r="BU193" s="942"/>
      <c r="BV193" s="942"/>
    </row>
    <row r="194" spans="1:74" hidden="1" x14ac:dyDescent="0.15">
      <c r="A194" s="18"/>
      <c r="B194" s="378"/>
      <c r="C194" s="2414"/>
      <c r="D194" s="2415"/>
      <c r="E194" s="2428"/>
      <c r="F194" s="2432"/>
      <c r="G194" s="833">
        <v>0</v>
      </c>
      <c r="H194" s="129">
        <v>0</v>
      </c>
      <c r="I194" s="130">
        <v>0</v>
      </c>
      <c r="J194" s="130">
        <v>0</v>
      </c>
      <c r="K194" s="130">
        <v>0</v>
      </c>
      <c r="L194" s="130">
        <f t="shared" ref="L194:S194" si="401">+K194</f>
        <v>0</v>
      </c>
      <c r="M194" s="130">
        <f t="shared" si="401"/>
        <v>0</v>
      </c>
      <c r="N194" s="130">
        <f t="shared" si="401"/>
        <v>0</v>
      </c>
      <c r="O194" s="130">
        <f t="shared" si="401"/>
        <v>0</v>
      </c>
      <c r="P194" s="130">
        <f t="shared" si="401"/>
        <v>0</v>
      </c>
      <c r="Q194" s="130">
        <f t="shared" si="401"/>
        <v>0</v>
      </c>
      <c r="R194" s="130">
        <f t="shared" si="401"/>
        <v>0</v>
      </c>
      <c r="S194" s="131">
        <f t="shared" si="401"/>
        <v>0</v>
      </c>
      <c r="T194" s="379"/>
      <c r="U194" s="18"/>
      <c r="V194" s="942"/>
      <c r="W194" s="942"/>
      <c r="X194" s="942">
        <f t="shared" si="385"/>
        <v>0</v>
      </c>
      <c r="Y194" s="942">
        <f t="shared" si="386"/>
        <v>0</v>
      </c>
      <c r="Z194" s="942">
        <f t="shared" si="387"/>
        <v>0</v>
      </c>
      <c r="AA194" s="942">
        <f t="shared" si="388"/>
        <v>0</v>
      </c>
      <c r="AB194" s="942">
        <f t="shared" si="389"/>
        <v>0</v>
      </c>
      <c r="AC194" s="942">
        <f t="shared" si="390"/>
        <v>0</v>
      </c>
      <c r="AD194" s="942">
        <f t="shared" si="391"/>
        <v>0</v>
      </c>
      <c r="AE194" s="942">
        <f t="shared" si="392"/>
        <v>0</v>
      </c>
      <c r="AF194" s="942">
        <f t="shared" si="393"/>
        <v>0</v>
      </c>
      <c r="AG194" s="942">
        <f t="shared" si="394"/>
        <v>0</v>
      </c>
      <c r="AH194" s="942">
        <f t="shared" si="395"/>
        <v>0</v>
      </c>
      <c r="AI194" s="942">
        <f t="shared" si="396"/>
        <v>0</v>
      </c>
      <c r="AJ194" s="942">
        <f t="shared" si="397"/>
        <v>0</v>
      </c>
      <c r="AK194" s="942">
        <f t="shared" si="398"/>
        <v>0</v>
      </c>
      <c r="AL194" s="942"/>
      <c r="AM194" s="942"/>
      <c r="AN194" s="942"/>
      <c r="AO194" s="942"/>
      <c r="AP194" s="942"/>
      <c r="AQ194" s="942"/>
      <c r="AR194" s="942"/>
      <c r="AS194" s="942"/>
      <c r="AT194" s="942"/>
      <c r="AU194" s="942"/>
      <c r="AV194" s="942"/>
      <c r="AW194" s="942"/>
      <c r="AX194" s="942"/>
      <c r="AY194" s="942"/>
      <c r="AZ194" s="942"/>
      <c r="BA194" s="942"/>
      <c r="BB194" s="942"/>
      <c r="BC194" s="942"/>
      <c r="BD194" s="942"/>
      <c r="BE194" s="942"/>
      <c r="BF194" s="942"/>
      <c r="BG194" s="942"/>
      <c r="BH194" s="942"/>
      <c r="BI194" s="942"/>
      <c r="BJ194" s="942"/>
      <c r="BK194" s="942"/>
      <c r="BL194" s="942"/>
      <c r="BM194" s="942"/>
      <c r="BN194" s="942"/>
      <c r="BO194" s="942"/>
      <c r="BP194" s="942"/>
      <c r="BQ194" s="942"/>
      <c r="BR194" s="942"/>
      <c r="BS194" s="942"/>
      <c r="BT194" s="942"/>
      <c r="BU194" s="942"/>
      <c r="BV194" s="942"/>
    </row>
    <row r="195" spans="1:74" x14ac:dyDescent="0.15">
      <c r="A195" s="18"/>
      <c r="B195" s="378"/>
      <c r="C195" s="2423"/>
      <c r="D195" s="2424"/>
      <c r="E195" s="2429"/>
      <c r="F195" s="2432"/>
      <c r="G195" s="834">
        <v>0</v>
      </c>
      <c r="H195" s="132">
        <v>0</v>
      </c>
      <c r="I195" s="133">
        <v>0</v>
      </c>
      <c r="J195" s="133">
        <v>0</v>
      </c>
      <c r="K195" s="133">
        <v>0</v>
      </c>
      <c r="L195" s="133">
        <f t="shared" ref="L195:S195" si="402">+K195</f>
        <v>0</v>
      </c>
      <c r="M195" s="133">
        <f t="shared" si="402"/>
        <v>0</v>
      </c>
      <c r="N195" s="133">
        <f t="shared" si="402"/>
        <v>0</v>
      </c>
      <c r="O195" s="133">
        <f t="shared" si="402"/>
        <v>0</v>
      </c>
      <c r="P195" s="133">
        <f t="shared" si="402"/>
        <v>0</v>
      </c>
      <c r="Q195" s="133">
        <f t="shared" si="402"/>
        <v>0</v>
      </c>
      <c r="R195" s="133">
        <f t="shared" si="402"/>
        <v>0</v>
      </c>
      <c r="S195" s="134">
        <f t="shared" si="402"/>
        <v>0</v>
      </c>
      <c r="T195" s="379"/>
      <c r="U195" s="18"/>
      <c r="V195" s="942"/>
      <c r="W195" s="942"/>
      <c r="X195" s="942">
        <f t="shared" si="385"/>
        <v>0</v>
      </c>
      <c r="Y195" s="942">
        <f t="shared" si="386"/>
        <v>0</v>
      </c>
      <c r="Z195" s="942">
        <f t="shared" si="387"/>
        <v>0</v>
      </c>
      <c r="AA195" s="942">
        <f t="shared" si="388"/>
        <v>0</v>
      </c>
      <c r="AB195" s="942">
        <f t="shared" si="389"/>
        <v>0</v>
      </c>
      <c r="AC195" s="942">
        <f t="shared" si="390"/>
        <v>0</v>
      </c>
      <c r="AD195" s="942">
        <f t="shared" si="391"/>
        <v>0</v>
      </c>
      <c r="AE195" s="942">
        <f t="shared" si="392"/>
        <v>0</v>
      </c>
      <c r="AF195" s="942">
        <f t="shared" si="393"/>
        <v>0</v>
      </c>
      <c r="AG195" s="942">
        <f t="shared" si="394"/>
        <v>0</v>
      </c>
      <c r="AH195" s="942">
        <f t="shared" si="395"/>
        <v>0</v>
      </c>
      <c r="AI195" s="942">
        <f t="shared" si="396"/>
        <v>0</v>
      </c>
      <c r="AJ195" s="942">
        <f t="shared" si="397"/>
        <v>0</v>
      </c>
      <c r="AK195" s="942">
        <f t="shared" si="398"/>
        <v>0</v>
      </c>
      <c r="AL195" s="942"/>
      <c r="AM195" s="942"/>
      <c r="AN195" s="942"/>
      <c r="AO195" s="942"/>
      <c r="AP195" s="942"/>
      <c r="AQ195" s="942"/>
      <c r="AR195" s="942"/>
      <c r="AS195" s="942"/>
      <c r="AT195" s="942"/>
      <c r="AU195" s="942"/>
      <c r="AV195" s="942"/>
      <c r="AW195" s="942"/>
      <c r="AX195" s="942"/>
      <c r="AY195" s="942"/>
      <c r="AZ195" s="942"/>
      <c r="BA195" s="942"/>
      <c r="BB195" s="942"/>
      <c r="BC195" s="942"/>
      <c r="BD195" s="942"/>
      <c r="BE195" s="942"/>
      <c r="BF195" s="942"/>
      <c r="BG195" s="942"/>
      <c r="BH195" s="942"/>
      <c r="BI195" s="942"/>
      <c r="BJ195" s="942"/>
      <c r="BK195" s="942"/>
      <c r="BL195" s="942"/>
      <c r="BM195" s="942"/>
      <c r="BN195" s="942"/>
      <c r="BO195" s="942"/>
      <c r="BP195" s="942"/>
      <c r="BQ195" s="942"/>
      <c r="BR195" s="942"/>
      <c r="BS195" s="942"/>
      <c r="BT195" s="942"/>
      <c r="BU195" s="942"/>
      <c r="BV195" s="942"/>
    </row>
    <row r="196" spans="1:74" ht="12.75" hidden="1" customHeight="1" x14ac:dyDescent="0.15">
      <c r="A196" s="18"/>
      <c r="B196" s="378"/>
      <c r="C196" s="2417"/>
      <c r="D196" s="2418"/>
      <c r="E196" s="2458"/>
      <c r="F196" s="2432"/>
      <c r="G196" s="832">
        <v>0</v>
      </c>
      <c r="H196" s="824">
        <v>0</v>
      </c>
      <c r="I196" s="825">
        <v>0</v>
      </c>
      <c r="J196" s="825">
        <v>0</v>
      </c>
      <c r="K196" s="825">
        <v>0</v>
      </c>
      <c r="L196" s="825">
        <f t="shared" ref="L196:S196" si="403">+K196</f>
        <v>0</v>
      </c>
      <c r="M196" s="825">
        <f t="shared" si="403"/>
        <v>0</v>
      </c>
      <c r="N196" s="825">
        <f t="shared" si="403"/>
        <v>0</v>
      </c>
      <c r="O196" s="825">
        <f t="shared" si="403"/>
        <v>0</v>
      </c>
      <c r="P196" s="825">
        <f t="shared" si="403"/>
        <v>0</v>
      </c>
      <c r="Q196" s="825">
        <f t="shared" si="403"/>
        <v>0</v>
      </c>
      <c r="R196" s="825">
        <f t="shared" si="403"/>
        <v>0</v>
      </c>
      <c r="S196" s="826">
        <f t="shared" si="403"/>
        <v>0</v>
      </c>
      <c r="T196" s="379"/>
      <c r="U196" s="18"/>
      <c r="V196" s="942"/>
      <c r="W196" s="942"/>
      <c r="X196" s="942">
        <f t="shared" si="385"/>
        <v>0</v>
      </c>
      <c r="Y196" s="942">
        <f t="shared" si="386"/>
        <v>0</v>
      </c>
      <c r="Z196" s="942">
        <f t="shared" si="387"/>
        <v>0</v>
      </c>
      <c r="AA196" s="942">
        <f t="shared" si="388"/>
        <v>0</v>
      </c>
      <c r="AB196" s="942">
        <f t="shared" si="389"/>
        <v>0</v>
      </c>
      <c r="AC196" s="942">
        <f t="shared" si="390"/>
        <v>0</v>
      </c>
      <c r="AD196" s="942">
        <f t="shared" si="391"/>
        <v>0</v>
      </c>
      <c r="AE196" s="942">
        <f t="shared" si="392"/>
        <v>0</v>
      </c>
      <c r="AF196" s="942">
        <f t="shared" si="393"/>
        <v>0</v>
      </c>
      <c r="AG196" s="942">
        <f t="shared" si="394"/>
        <v>0</v>
      </c>
      <c r="AH196" s="942">
        <f t="shared" si="395"/>
        <v>0</v>
      </c>
      <c r="AI196" s="942">
        <f t="shared" si="396"/>
        <v>0</v>
      </c>
      <c r="AJ196" s="942">
        <f t="shared" si="397"/>
        <v>0</v>
      </c>
      <c r="AK196" s="942">
        <f t="shared" si="398"/>
        <v>0</v>
      </c>
      <c r="AL196" s="942"/>
      <c r="AM196" s="942"/>
      <c r="AN196" s="942"/>
      <c r="AO196" s="942"/>
      <c r="AP196" s="942"/>
      <c r="AQ196" s="942"/>
      <c r="AR196" s="942"/>
      <c r="AS196" s="942"/>
      <c r="AT196" s="942"/>
      <c r="AU196" s="942"/>
      <c r="AV196" s="942"/>
      <c r="AW196" s="942"/>
      <c r="AX196" s="942"/>
      <c r="AY196" s="942"/>
      <c r="AZ196" s="942"/>
      <c r="BA196" s="942"/>
      <c r="BB196" s="942"/>
      <c r="BC196" s="942"/>
      <c r="BD196" s="942"/>
      <c r="BE196" s="942"/>
      <c r="BF196" s="942"/>
      <c r="BG196" s="942"/>
      <c r="BH196" s="942"/>
      <c r="BI196" s="942"/>
      <c r="BJ196" s="942"/>
      <c r="BK196" s="942"/>
      <c r="BL196" s="942"/>
      <c r="BM196" s="942"/>
      <c r="BN196" s="942"/>
      <c r="BO196" s="942"/>
      <c r="BP196" s="942"/>
      <c r="BQ196" s="942"/>
      <c r="BR196" s="942"/>
      <c r="BS196" s="942"/>
      <c r="BT196" s="942"/>
      <c r="BU196" s="942"/>
      <c r="BV196" s="942"/>
    </row>
    <row r="197" spans="1:74" ht="12.75" hidden="1" customHeight="1" x14ac:dyDescent="0.15">
      <c r="A197" s="18"/>
      <c r="B197" s="378"/>
      <c r="C197" s="2414"/>
      <c r="D197" s="2415"/>
      <c r="E197" s="2428"/>
      <c r="F197" s="2432"/>
      <c r="G197" s="113">
        <v>0</v>
      </c>
      <c r="H197" s="129">
        <v>0</v>
      </c>
      <c r="I197" s="130">
        <v>0</v>
      </c>
      <c r="J197" s="130">
        <v>0</v>
      </c>
      <c r="K197" s="130">
        <v>0</v>
      </c>
      <c r="L197" s="130">
        <f t="shared" ref="L197:S197" si="404">+K197</f>
        <v>0</v>
      </c>
      <c r="M197" s="130">
        <f t="shared" si="404"/>
        <v>0</v>
      </c>
      <c r="N197" s="130">
        <f t="shared" si="404"/>
        <v>0</v>
      </c>
      <c r="O197" s="130">
        <f t="shared" si="404"/>
        <v>0</v>
      </c>
      <c r="P197" s="130">
        <f t="shared" si="404"/>
        <v>0</v>
      </c>
      <c r="Q197" s="130">
        <f t="shared" si="404"/>
        <v>0</v>
      </c>
      <c r="R197" s="130">
        <f t="shared" si="404"/>
        <v>0</v>
      </c>
      <c r="S197" s="131">
        <f t="shared" si="404"/>
        <v>0</v>
      </c>
      <c r="T197" s="379"/>
      <c r="U197" s="18"/>
      <c r="V197" s="942"/>
      <c r="W197" s="942"/>
      <c r="X197" s="942">
        <f t="shared" si="385"/>
        <v>0</v>
      </c>
      <c r="Y197" s="942">
        <f t="shared" si="386"/>
        <v>0</v>
      </c>
      <c r="Z197" s="942">
        <f t="shared" si="387"/>
        <v>0</v>
      </c>
      <c r="AA197" s="942">
        <f t="shared" si="388"/>
        <v>0</v>
      </c>
      <c r="AB197" s="942">
        <f t="shared" si="389"/>
        <v>0</v>
      </c>
      <c r="AC197" s="942">
        <f t="shared" si="390"/>
        <v>0</v>
      </c>
      <c r="AD197" s="942">
        <f t="shared" si="391"/>
        <v>0</v>
      </c>
      <c r="AE197" s="942">
        <f t="shared" si="392"/>
        <v>0</v>
      </c>
      <c r="AF197" s="942">
        <f t="shared" si="393"/>
        <v>0</v>
      </c>
      <c r="AG197" s="942">
        <f t="shared" si="394"/>
        <v>0</v>
      </c>
      <c r="AH197" s="942">
        <f t="shared" si="395"/>
        <v>0</v>
      </c>
      <c r="AI197" s="942">
        <f t="shared" si="396"/>
        <v>0</v>
      </c>
      <c r="AJ197" s="942">
        <f t="shared" si="397"/>
        <v>0</v>
      </c>
      <c r="AK197" s="942">
        <f t="shared" si="398"/>
        <v>0</v>
      </c>
      <c r="AL197" s="942"/>
      <c r="AM197" s="942"/>
      <c r="AN197" s="942"/>
      <c r="AO197" s="942"/>
      <c r="AP197" s="942"/>
      <c r="AQ197" s="942"/>
      <c r="AR197" s="942"/>
      <c r="AS197" s="942"/>
      <c r="AT197" s="942"/>
      <c r="AU197" s="942"/>
      <c r="AV197" s="942"/>
      <c r="AW197" s="942"/>
      <c r="AX197" s="942"/>
      <c r="AY197" s="942"/>
      <c r="AZ197" s="942"/>
      <c r="BA197" s="942"/>
      <c r="BB197" s="942"/>
      <c r="BC197" s="942"/>
      <c r="BD197" s="942"/>
      <c r="BE197" s="942"/>
      <c r="BF197" s="942"/>
      <c r="BG197" s="942"/>
      <c r="BH197" s="942"/>
      <c r="BI197" s="942"/>
      <c r="BJ197" s="942"/>
      <c r="BK197" s="942"/>
      <c r="BL197" s="942"/>
      <c r="BM197" s="942"/>
      <c r="BN197" s="942"/>
      <c r="BO197" s="942"/>
      <c r="BP197" s="942"/>
      <c r="BQ197" s="942"/>
      <c r="BR197" s="942"/>
      <c r="BS197" s="942"/>
      <c r="BT197" s="942"/>
      <c r="BU197" s="942"/>
      <c r="BV197" s="942"/>
    </row>
    <row r="198" spans="1:74" ht="12.75" hidden="1" customHeight="1" x14ac:dyDescent="0.15">
      <c r="A198" s="18"/>
      <c r="B198" s="378"/>
      <c r="C198" s="2414"/>
      <c r="D198" s="2415"/>
      <c r="E198" s="2428"/>
      <c r="F198" s="2432"/>
      <c r="G198" s="113">
        <v>0</v>
      </c>
      <c r="H198" s="129">
        <v>0</v>
      </c>
      <c r="I198" s="130">
        <v>0</v>
      </c>
      <c r="J198" s="130">
        <v>0</v>
      </c>
      <c r="K198" s="130">
        <v>0</v>
      </c>
      <c r="L198" s="130">
        <f t="shared" ref="L198:S198" si="405">+K198</f>
        <v>0</v>
      </c>
      <c r="M198" s="130">
        <f t="shared" si="405"/>
        <v>0</v>
      </c>
      <c r="N198" s="130">
        <f t="shared" si="405"/>
        <v>0</v>
      </c>
      <c r="O198" s="130">
        <f t="shared" si="405"/>
        <v>0</v>
      </c>
      <c r="P198" s="130">
        <f t="shared" si="405"/>
        <v>0</v>
      </c>
      <c r="Q198" s="130">
        <f t="shared" si="405"/>
        <v>0</v>
      </c>
      <c r="R198" s="130">
        <f t="shared" si="405"/>
        <v>0</v>
      </c>
      <c r="S198" s="131">
        <f t="shared" si="405"/>
        <v>0</v>
      </c>
      <c r="T198" s="379"/>
      <c r="U198" s="18"/>
      <c r="V198" s="942"/>
      <c r="W198" s="942"/>
      <c r="X198" s="942">
        <f t="shared" si="385"/>
        <v>0</v>
      </c>
      <c r="Y198" s="942">
        <f t="shared" si="386"/>
        <v>0</v>
      </c>
      <c r="Z198" s="942">
        <f t="shared" si="387"/>
        <v>0</v>
      </c>
      <c r="AA198" s="942">
        <f t="shared" si="388"/>
        <v>0</v>
      </c>
      <c r="AB198" s="942">
        <f t="shared" si="389"/>
        <v>0</v>
      </c>
      <c r="AC198" s="942">
        <f t="shared" si="390"/>
        <v>0</v>
      </c>
      <c r="AD198" s="942">
        <f t="shared" si="391"/>
        <v>0</v>
      </c>
      <c r="AE198" s="942">
        <f t="shared" si="392"/>
        <v>0</v>
      </c>
      <c r="AF198" s="942">
        <f t="shared" si="393"/>
        <v>0</v>
      </c>
      <c r="AG198" s="942">
        <f t="shared" si="394"/>
        <v>0</v>
      </c>
      <c r="AH198" s="942">
        <f t="shared" si="395"/>
        <v>0</v>
      </c>
      <c r="AI198" s="942">
        <f t="shared" si="396"/>
        <v>0</v>
      </c>
      <c r="AJ198" s="942">
        <f t="shared" si="397"/>
        <v>0</v>
      </c>
      <c r="AK198" s="942">
        <f t="shared" si="398"/>
        <v>0</v>
      </c>
      <c r="AL198" s="942"/>
      <c r="AM198" s="942"/>
      <c r="AN198" s="942"/>
      <c r="AO198" s="942"/>
      <c r="AP198" s="942"/>
      <c r="AQ198" s="942"/>
      <c r="AR198" s="942"/>
      <c r="AS198" s="942"/>
      <c r="AT198" s="942"/>
      <c r="AU198" s="942"/>
      <c r="AV198" s="942"/>
      <c r="AW198" s="942"/>
      <c r="AX198" s="942"/>
      <c r="AY198" s="942"/>
      <c r="AZ198" s="942"/>
      <c r="BA198" s="942"/>
      <c r="BB198" s="942"/>
      <c r="BC198" s="942"/>
      <c r="BD198" s="942"/>
      <c r="BE198" s="942"/>
      <c r="BF198" s="942"/>
      <c r="BG198" s="942"/>
      <c r="BH198" s="942"/>
      <c r="BI198" s="942"/>
      <c r="BJ198" s="942"/>
      <c r="BK198" s="942"/>
      <c r="BL198" s="942"/>
      <c r="BM198" s="942"/>
      <c r="BN198" s="942"/>
      <c r="BO198" s="942"/>
      <c r="BP198" s="942"/>
      <c r="BQ198" s="942"/>
      <c r="BR198" s="942"/>
      <c r="BS198" s="942"/>
      <c r="BT198" s="942"/>
      <c r="BU198" s="942"/>
      <c r="BV198" s="942"/>
    </row>
    <row r="199" spans="1:74" ht="12.75" hidden="1" customHeight="1" x14ac:dyDescent="0.15">
      <c r="A199" s="18"/>
      <c r="B199" s="378"/>
      <c r="C199" s="2414"/>
      <c r="D199" s="2415"/>
      <c r="E199" s="2428"/>
      <c r="F199" s="2432"/>
      <c r="G199" s="113">
        <v>0</v>
      </c>
      <c r="H199" s="129">
        <v>0</v>
      </c>
      <c r="I199" s="130">
        <v>0</v>
      </c>
      <c r="J199" s="130">
        <v>0</v>
      </c>
      <c r="K199" s="130">
        <v>0</v>
      </c>
      <c r="L199" s="130">
        <f t="shared" ref="L199:S199" si="406">+K199</f>
        <v>0</v>
      </c>
      <c r="M199" s="130">
        <f t="shared" si="406"/>
        <v>0</v>
      </c>
      <c r="N199" s="130">
        <f t="shared" si="406"/>
        <v>0</v>
      </c>
      <c r="O199" s="130">
        <f t="shared" si="406"/>
        <v>0</v>
      </c>
      <c r="P199" s="130">
        <f t="shared" si="406"/>
        <v>0</v>
      </c>
      <c r="Q199" s="130">
        <f t="shared" si="406"/>
        <v>0</v>
      </c>
      <c r="R199" s="130">
        <f t="shared" si="406"/>
        <v>0</v>
      </c>
      <c r="S199" s="131">
        <f t="shared" si="406"/>
        <v>0</v>
      </c>
      <c r="T199" s="382"/>
      <c r="U199" s="18"/>
      <c r="V199" s="942"/>
      <c r="W199" s="942"/>
      <c r="X199" s="942">
        <f t="shared" si="385"/>
        <v>0</v>
      </c>
      <c r="Y199" s="942">
        <f t="shared" si="386"/>
        <v>0</v>
      </c>
      <c r="Z199" s="942">
        <f t="shared" si="387"/>
        <v>0</v>
      </c>
      <c r="AA199" s="942">
        <f t="shared" si="388"/>
        <v>0</v>
      </c>
      <c r="AB199" s="942">
        <f t="shared" si="389"/>
        <v>0</v>
      </c>
      <c r="AC199" s="942">
        <f t="shared" si="390"/>
        <v>0</v>
      </c>
      <c r="AD199" s="942">
        <f t="shared" si="391"/>
        <v>0</v>
      </c>
      <c r="AE199" s="942">
        <f t="shared" si="392"/>
        <v>0</v>
      </c>
      <c r="AF199" s="942">
        <f t="shared" si="393"/>
        <v>0</v>
      </c>
      <c r="AG199" s="942">
        <f t="shared" si="394"/>
        <v>0</v>
      </c>
      <c r="AH199" s="942">
        <f t="shared" si="395"/>
        <v>0</v>
      </c>
      <c r="AI199" s="942">
        <f t="shared" si="396"/>
        <v>0</v>
      </c>
      <c r="AJ199" s="942">
        <f t="shared" si="397"/>
        <v>0</v>
      </c>
      <c r="AK199" s="942">
        <f t="shared" si="398"/>
        <v>0</v>
      </c>
      <c r="AL199" s="942"/>
      <c r="AM199" s="942"/>
      <c r="AN199" s="942"/>
      <c r="AO199" s="942"/>
      <c r="AP199" s="942"/>
      <c r="AQ199" s="942"/>
      <c r="AR199" s="942"/>
      <c r="AS199" s="942"/>
      <c r="AT199" s="942"/>
      <c r="AU199" s="942"/>
      <c r="AV199" s="942"/>
      <c r="AW199" s="942"/>
      <c r="AX199" s="942"/>
      <c r="AY199" s="942"/>
      <c r="AZ199" s="942"/>
      <c r="BA199" s="942"/>
      <c r="BB199" s="942"/>
      <c r="BC199" s="942"/>
      <c r="BD199" s="942"/>
      <c r="BE199" s="942"/>
      <c r="BF199" s="942"/>
      <c r="BG199" s="942"/>
      <c r="BH199" s="942"/>
      <c r="BI199" s="942"/>
      <c r="BJ199" s="942"/>
      <c r="BK199" s="942"/>
      <c r="BL199" s="942"/>
      <c r="BM199" s="942"/>
      <c r="BN199" s="942"/>
      <c r="BO199" s="942"/>
      <c r="BP199" s="942"/>
      <c r="BQ199" s="942"/>
      <c r="BR199" s="942"/>
      <c r="BS199" s="942"/>
      <c r="BT199" s="942"/>
      <c r="BU199" s="942"/>
      <c r="BV199" s="942"/>
    </row>
    <row r="200" spans="1:74" ht="12.75" hidden="1" customHeight="1" x14ac:dyDescent="0.15">
      <c r="A200" s="18"/>
      <c r="B200" s="378"/>
      <c r="C200" s="2414"/>
      <c r="D200" s="2415"/>
      <c r="E200" s="2428"/>
      <c r="F200" s="2432"/>
      <c r="G200" s="113">
        <v>0</v>
      </c>
      <c r="H200" s="129">
        <v>0</v>
      </c>
      <c r="I200" s="130">
        <v>0</v>
      </c>
      <c r="J200" s="130">
        <v>0</v>
      </c>
      <c r="K200" s="130">
        <v>0</v>
      </c>
      <c r="L200" s="130">
        <f t="shared" ref="L200:S200" si="407">+K200</f>
        <v>0</v>
      </c>
      <c r="M200" s="130">
        <f t="shared" si="407"/>
        <v>0</v>
      </c>
      <c r="N200" s="130">
        <f t="shared" si="407"/>
        <v>0</v>
      </c>
      <c r="O200" s="130">
        <f t="shared" si="407"/>
        <v>0</v>
      </c>
      <c r="P200" s="130">
        <f t="shared" si="407"/>
        <v>0</v>
      </c>
      <c r="Q200" s="130">
        <f t="shared" si="407"/>
        <v>0</v>
      </c>
      <c r="R200" s="130">
        <f t="shared" si="407"/>
        <v>0</v>
      </c>
      <c r="S200" s="131">
        <f t="shared" si="407"/>
        <v>0</v>
      </c>
      <c r="T200" s="382"/>
      <c r="U200" s="18"/>
      <c r="V200" s="942"/>
      <c r="W200" s="942"/>
      <c r="X200" s="942">
        <f t="shared" si="385"/>
        <v>0</v>
      </c>
      <c r="Y200" s="942">
        <f t="shared" si="386"/>
        <v>0</v>
      </c>
      <c r="Z200" s="942">
        <f t="shared" si="387"/>
        <v>0</v>
      </c>
      <c r="AA200" s="942">
        <f t="shared" si="388"/>
        <v>0</v>
      </c>
      <c r="AB200" s="942">
        <f t="shared" si="389"/>
        <v>0</v>
      </c>
      <c r="AC200" s="942">
        <f t="shared" si="390"/>
        <v>0</v>
      </c>
      <c r="AD200" s="942">
        <f t="shared" si="391"/>
        <v>0</v>
      </c>
      <c r="AE200" s="942">
        <f t="shared" si="392"/>
        <v>0</v>
      </c>
      <c r="AF200" s="942">
        <f t="shared" si="393"/>
        <v>0</v>
      </c>
      <c r="AG200" s="942">
        <f t="shared" si="394"/>
        <v>0</v>
      </c>
      <c r="AH200" s="942">
        <f t="shared" si="395"/>
        <v>0</v>
      </c>
      <c r="AI200" s="942">
        <f t="shared" si="396"/>
        <v>0</v>
      </c>
      <c r="AJ200" s="942">
        <f t="shared" si="397"/>
        <v>0</v>
      </c>
      <c r="AK200" s="942">
        <f t="shared" si="398"/>
        <v>0</v>
      </c>
      <c r="AL200" s="942"/>
      <c r="AM200" s="942"/>
      <c r="AN200" s="942"/>
      <c r="AO200" s="942"/>
      <c r="AP200" s="942"/>
      <c r="AQ200" s="942"/>
      <c r="AR200" s="942"/>
      <c r="AS200" s="942"/>
      <c r="AT200" s="942"/>
      <c r="AU200" s="942"/>
      <c r="AV200" s="942"/>
      <c r="AW200" s="942"/>
      <c r="AX200" s="942"/>
      <c r="AY200" s="942"/>
      <c r="AZ200" s="942"/>
      <c r="BA200" s="942"/>
      <c r="BB200" s="942"/>
      <c r="BC200" s="942"/>
      <c r="BD200" s="942"/>
      <c r="BE200" s="942"/>
      <c r="BF200" s="942"/>
      <c r="BG200" s="942"/>
      <c r="BH200" s="942"/>
      <c r="BI200" s="942"/>
      <c r="BJ200" s="942"/>
      <c r="BK200" s="942"/>
      <c r="BL200" s="942"/>
      <c r="BM200" s="942"/>
      <c r="BN200" s="942"/>
      <c r="BO200" s="942"/>
      <c r="BP200" s="942"/>
      <c r="BQ200" s="942"/>
      <c r="BR200" s="942"/>
      <c r="BS200" s="942"/>
      <c r="BT200" s="942"/>
      <c r="BU200" s="942"/>
      <c r="BV200" s="942"/>
    </row>
    <row r="201" spans="1:74" ht="12.75" hidden="1" customHeight="1" x14ac:dyDescent="0.15">
      <c r="A201" s="18"/>
      <c r="B201" s="378"/>
      <c r="C201" s="2414"/>
      <c r="D201" s="2415"/>
      <c r="E201" s="2428"/>
      <c r="F201" s="2432"/>
      <c r="G201" s="113">
        <v>0</v>
      </c>
      <c r="H201" s="129">
        <v>0</v>
      </c>
      <c r="I201" s="130">
        <v>0</v>
      </c>
      <c r="J201" s="130">
        <v>0</v>
      </c>
      <c r="K201" s="130">
        <v>0</v>
      </c>
      <c r="L201" s="130">
        <f t="shared" ref="L201:S201" si="408">+K201</f>
        <v>0</v>
      </c>
      <c r="M201" s="130">
        <f t="shared" si="408"/>
        <v>0</v>
      </c>
      <c r="N201" s="130">
        <f t="shared" si="408"/>
        <v>0</v>
      </c>
      <c r="O201" s="130">
        <f t="shared" si="408"/>
        <v>0</v>
      </c>
      <c r="P201" s="130">
        <f t="shared" si="408"/>
        <v>0</v>
      </c>
      <c r="Q201" s="130">
        <f t="shared" si="408"/>
        <v>0</v>
      </c>
      <c r="R201" s="130">
        <f t="shared" si="408"/>
        <v>0</v>
      </c>
      <c r="S201" s="131">
        <f t="shared" si="408"/>
        <v>0</v>
      </c>
      <c r="T201" s="382"/>
      <c r="U201" s="18"/>
      <c r="V201" s="942"/>
      <c r="W201" s="942"/>
      <c r="X201" s="942">
        <f t="shared" si="385"/>
        <v>0</v>
      </c>
      <c r="Y201" s="942">
        <f t="shared" si="386"/>
        <v>0</v>
      </c>
      <c r="Z201" s="942">
        <f t="shared" si="387"/>
        <v>0</v>
      </c>
      <c r="AA201" s="942">
        <f t="shared" si="388"/>
        <v>0</v>
      </c>
      <c r="AB201" s="942">
        <f t="shared" si="389"/>
        <v>0</v>
      </c>
      <c r="AC201" s="942">
        <f t="shared" si="390"/>
        <v>0</v>
      </c>
      <c r="AD201" s="942">
        <f t="shared" si="391"/>
        <v>0</v>
      </c>
      <c r="AE201" s="942">
        <f t="shared" si="392"/>
        <v>0</v>
      </c>
      <c r="AF201" s="942">
        <f t="shared" si="393"/>
        <v>0</v>
      </c>
      <c r="AG201" s="942">
        <f t="shared" si="394"/>
        <v>0</v>
      </c>
      <c r="AH201" s="942">
        <f t="shared" si="395"/>
        <v>0</v>
      </c>
      <c r="AI201" s="942">
        <f t="shared" si="396"/>
        <v>0</v>
      </c>
      <c r="AJ201" s="942">
        <f t="shared" si="397"/>
        <v>0</v>
      </c>
      <c r="AK201" s="942">
        <f t="shared" si="398"/>
        <v>0</v>
      </c>
      <c r="AL201" s="942"/>
      <c r="AM201" s="942"/>
      <c r="AN201" s="942"/>
      <c r="AO201" s="942"/>
      <c r="AP201" s="942"/>
      <c r="AQ201" s="942"/>
      <c r="AR201" s="942"/>
      <c r="AS201" s="942"/>
      <c r="AT201" s="942"/>
      <c r="AU201" s="942"/>
      <c r="AV201" s="942"/>
      <c r="AW201" s="942"/>
      <c r="AX201" s="942"/>
      <c r="AY201" s="942"/>
      <c r="AZ201" s="942"/>
      <c r="BA201" s="942"/>
      <c r="BB201" s="942"/>
      <c r="BC201" s="942"/>
      <c r="BD201" s="942"/>
      <c r="BE201" s="942"/>
      <c r="BF201" s="942"/>
      <c r="BG201" s="942"/>
      <c r="BH201" s="942"/>
      <c r="BI201" s="942"/>
      <c r="BJ201" s="942"/>
      <c r="BK201" s="942"/>
      <c r="BL201" s="942"/>
      <c r="BM201" s="942"/>
      <c r="BN201" s="942"/>
      <c r="BO201" s="942"/>
      <c r="BP201" s="942"/>
      <c r="BQ201" s="942"/>
      <c r="BR201" s="942"/>
      <c r="BS201" s="942"/>
      <c r="BT201" s="942"/>
      <c r="BU201" s="942"/>
      <c r="BV201" s="942"/>
    </row>
    <row r="202" spans="1:74" ht="12.75" hidden="1" customHeight="1" x14ac:dyDescent="0.15">
      <c r="A202" s="18"/>
      <c r="B202" s="378"/>
      <c r="C202" s="2414"/>
      <c r="D202" s="2415"/>
      <c r="E202" s="2428"/>
      <c r="F202" s="2432"/>
      <c r="G202" s="113">
        <v>0</v>
      </c>
      <c r="H202" s="129">
        <v>0</v>
      </c>
      <c r="I202" s="130">
        <v>0</v>
      </c>
      <c r="J202" s="130">
        <v>0</v>
      </c>
      <c r="K202" s="130">
        <v>0</v>
      </c>
      <c r="L202" s="130">
        <f t="shared" ref="L202:S202" si="409">+K202</f>
        <v>0</v>
      </c>
      <c r="M202" s="130">
        <f t="shared" si="409"/>
        <v>0</v>
      </c>
      <c r="N202" s="130">
        <f t="shared" si="409"/>
        <v>0</v>
      </c>
      <c r="O202" s="130">
        <f t="shared" si="409"/>
        <v>0</v>
      </c>
      <c r="P202" s="130">
        <f t="shared" si="409"/>
        <v>0</v>
      </c>
      <c r="Q202" s="130">
        <f t="shared" si="409"/>
        <v>0</v>
      </c>
      <c r="R202" s="130">
        <f t="shared" si="409"/>
        <v>0</v>
      </c>
      <c r="S202" s="131">
        <f t="shared" si="409"/>
        <v>0</v>
      </c>
      <c r="T202" s="382"/>
      <c r="U202" s="18"/>
      <c r="V202" s="942"/>
      <c r="W202" s="942"/>
      <c r="X202" s="942">
        <f t="shared" si="385"/>
        <v>0</v>
      </c>
      <c r="Y202" s="942">
        <f t="shared" si="386"/>
        <v>0</v>
      </c>
      <c r="Z202" s="942">
        <f t="shared" si="387"/>
        <v>0</v>
      </c>
      <c r="AA202" s="942">
        <f t="shared" si="388"/>
        <v>0</v>
      </c>
      <c r="AB202" s="942">
        <f t="shared" si="389"/>
        <v>0</v>
      </c>
      <c r="AC202" s="942">
        <f t="shared" si="390"/>
        <v>0</v>
      </c>
      <c r="AD202" s="942">
        <f t="shared" si="391"/>
        <v>0</v>
      </c>
      <c r="AE202" s="942">
        <f t="shared" si="392"/>
        <v>0</v>
      </c>
      <c r="AF202" s="942">
        <f t="shared" si="393"/>
        <v>0</v>
      </c>
      <c r="AG202" s="942">
        <f t="shared" si="394"/>
        <v>0</v>
      </c>
      <c r="AH202" s="942">
        <f t="shared" si="395"/>
        <v>0</v>
      </c>
      <c r="AI202" s="942">
        <f t="shared" si="396"/>
        <v>0</v>
      </c>
      <c r="AJ202" s="942">
        <f t="shared" si="397"/>
        <v>0</v>
      </c>
      <c r="AK202" s="942">
        <f t="shared" si="398"/>
        <v>0</v>
      </c>
      <c r="AL202" s="942"/>
      <c r="AM202" s="942"/>
      <c r="AN202" s="942"/>
      <c r="AO202" s="942"/>
      <c r="AP202" s="942"/>
      <c r="AQ202" s="942"/>
      <c r="AR202" s="942"/>
      <c r="AS202" s="942"/>
      <c r="AT202" s="942"/>
      <c r="AU202" s="942"/>
      <c r="AV202" s="942"/>
      <c r="AW202" s="942"/>
      <c r="AX202" s="942"/>
      <c r="AY202" s="942"/>
      <c r="AZ202" s="942"/>
      <c r="BA202" s="942"/>
      <c r="BB202" s="942"/>
      <c r="BC202" s="942"/>
      <c r="BD202" s="942"/>
      <c r="BE202" s="942"/>
      <c r="BF202" s="942"/>
      <c r="BG202" s="942"/>
      <c r="BH202" s="942"/>
      <c r="BI202" s="942"/>
      <c r="BJ202" s="942"/>
      <c r="BK202" s="942"/>
      <c r="BL202" s="942"/>
      <c r="BM202" s="942"/>
      <c r="BN202" s="942"/>
      <c r="BO202" s="942"/>
      <c r="BP202" s="942"/>
      <c r="BQ202" s="942"/>
      <c r="BR202" s="942"/>
      <c r="BS202" s="942"/>
      <c r="BT202" s="942"/>
      <c r="BU202" s="942"/>
      <c r="BV202" s="942"/>
    </row>
    <row r="203" spans="1:74" ht="12.75" hidden="1" customHeight="1" x14ac:dyDescent="0.15">
      <c r="A203" s="18"/>
      <c r="B203" s="378"/>
      <c r="C203" s="2414"/>
      <c r="D203" s="2415"/>
      <c r="E203" s="2428"/>
      <c r="F203" s="2432"/>
      <c r="G203" s="113">
        <v>0</v>
      </c>
      <c r="H203" s="129">
        <v>0</v>
      </c>
      <c r="I203" s="130">
        <v>0</v>
      </c>
      <c r="J203" s="130">
        <v>0</v>
      </c>
      <c r="K203" s="130">
        <v>0</v>
      </c>
      <c r="L203" s="130">
        <f t="shared" ref="L203:S203" si="410">+K203</f>
        <v>0</v>
      </c>
      <c r="M203" s="130">
        <f t="shared" si="410"/>
        <v>0</v>
      </c>
      <c r="N203" s="130">
        <f t="shared" si="410"/>
        <v>0</v>
      </c>
      <c r="O203" s="130">
        <f t="shared" si="410"/>
        <v>0</v>
      </c>
      <c r="P203" s="130">
        <f t="shared" si="410"/>
        <v>0</v>
      </c>
      <c r="Q203" s="130">
        <f t="shared" si="410"/>
        <v>0</v>
      </c>
      <c r="R203" s="130">
        <f t="shared" si="410"/>
        <v>0</v>
      </c>
      <c r="S203" s="131">
        <f t="shared" si="410"/>
        <v>0</v>
      </c>
      <c r="T203" s="382"/>
      <c r="U203" s="18"/>
      <c r="V203" s="942"/>
      <c r="W203" s="942"/>
      <c r="X203" s="942">
        <f t="shared" si="385"/>
        <v>0</v>
      </c>
      <c r="Y203" s="942">
        <f t="shared" si="386"/>
        <v>0</v>
      </c>
      <c r="Z203" s="942">
        <f t="shared" si="387"/>
        <v>0</v>
      </c>
      <c r="AA203" s="942">
        <f t="shared" si="388"/>
        <v>0</v>
      </c>
      <c r="AB203" s="942">
        <f t="shared" si="389"/>
        <v>0</v>
      </c>
      <c r="AC203" s="942">
        <f t="shared" si="390"/>
        <v>0</v>
      </c>
      <c r="AD203" s="942">
        <f t="shared" si="391"/>
        <v>0</v>
      </c>
      <c r="AE203" s="942">
        <f t="shared" si="392"/>
        <v>0</v>
      </c>
      <c r="AF203" s="942">
        <f t="shared" si="393"/>
        <v>0</v>
      </c>
      <c r="AG203" s="942">
        <f t="shared" si="394"/>
        <v>0</v>
      </c>
      <c r="AH203" s="942">
        <f t="shared" si="395"/>
        <v>0</v>
      </c>
      <c r="AI203" s="942">
        <f t="shared" si="396"/>
        <v>0</v>
      </c>
      <c r="AJ203" s="942">
        <f t="shared" si="397"/>
        <v>0</v>
      </c>
      <c r="AK203" s="942">
        <f t="shared" si="398"/>
        <v>0</v>
      </c>
      <c r="AL203" s="942"/>
      <c r="AM203" s="942"/>
      <c r="AN203" s="942"/>
      <c r="AO203" s="942"/>
      <c r="AP203" s="942"/>
      <c r="AQ203" s="942"/>
      <c r="AR203" s="942"/>
      <c r="AS203" s="942"/>
      <c r="AT203" s="942"/>
      <c r="AU203" s="942"/>
      <c r="AV203" s="942"/>
      <c r="AW203" s="942"/>
      <c r="AX203" s="942"/>
      <c r="AY203" s="942"/>
      <c r="AZ203" s="942"/>
      <c r="BA203" s="942"/>
      <c r="BB203" s="942"/>
      <c r="BC203" s="942"/>
      <c r="BD203" s="942"/>
      <c r="BE203" s="942"/>
      <c r="BF203" s="942"/>
      <c r="BG203" s="942"/>
      <c r="BH203" s="942"/>
      <c r="BI203" s="942"/>
      <c r="BJ203" s="942"/>
      <c r="BK203" s="942"/>
      <c r="BL203" s="942"/>
      <c r="BM203" s="942"/>
      <c r="BN203" s="942"/>
      <c r="BO203" s="942"/>
      <c r="BP203" s="942"/>
      <c r="BQ203" s="942"/>
      <c r="BR203" s="942"/>
      <c r="BS203" s="942"/>
      <c r="BT203" s="942"/>
      <c r="BU203" s="942"/>
      <c r="BV203" s="942"/>
    </row>
    <row r="204" spans="1:74" ht="12.75" hidden="1" customHeight="1" x14ac:dyDescent="0.15">
      <c r="A204" s="18"/>
      <c r="B204" s="378"/>
      <c r="C204" s="2414"/>
      <c r="D204" s="2415"/>
      <c r="E204" s="2428"/>
      <c r="F204" s="2432"/>
      <c r="G204" s="113">
        <v>0</v>
      </c>
      <c r="H204" s="129">
        <v>0</v>
      </c>
      <c r="I204" s="130">
        <v>0</v>
      </c>
      <c r="J204" s="130">
        <v>0</v>
      </c>
      <c r="K204" s="130">
        <v>0</v>
      </c>
      <c r="L204" s="130">
        <f t="shared" ref="L204:S204" si="411">+K204</f>
        <v>0</v>
      </c>
      <c r="M204" s="130">
        <f t="shared" si="411"/>
        <v>0</v>
      </c>
      <c r="N204" s="130">
        <f t="shared" si="411"/>
        <v>0</v>
      </c>
      <c r="O204" s="130">
        <f t="shared" si="411"/>
        <v>0</v>
      </c>
      <c r="P204" s="130">
        <f t="shared" si="411"/>
        <v>0</v>
      </c>
      <c r="Q204" s="130">
        <f t="shared" si="411"/>
        <v>0</v>
      </c>
      <c r="R204" s="130">
        <f t="shared" si="411"/>
        <v>0</v>
      </c>
      <c r="S204" s="131">
        <f t="shared" si="411"/>
        <v>0</v>
      </c>
      <c r="T204" s="382"/>
      <c r="U204" s="18"/>
      <c r="V204" s="942"/>
      <c r="W204" s="942"/>
      <c r="X204" s="942">
        <f t="shared" si="385"/>
        <v>0</v>
      </c>
      <c r="Y204" s="942">
        <f t="shared" si="386"/>
        <v>0</v>
      </c>
      <c r="Z204" s="942">
        <f t="shared" si="387"/>
        <v>0</v>
      </c>
      <c r="AA204" s="942">
        <f t="shared" si="388"/>
        <v>0</v>
      </c>
      <c r="AB204" s="942">
        <f t="shared" si="389"/>
        <v>0</v>
      </c>
      <c r="AC204" s="942">
        <f t="shared" si="390"/>
        <v>0</v>
      </c>
      <c r="AD204" s="942">
        <f t="shared" si="391"/>
        <v>0</v>
      </c>
      <c r="AE204" s="942">
        <f t="shared" si="392"/>
        <v>0</v>
      </c>
      <c r="AF204" s="942">
        <f t="shared" si="393"/>
        <v>0</v>
      </c>
      <c r="AG204" s="942">
        <f t="shared" si="394"/>
        <v>0</v>
      </c>
      <c r="AH204" s="942">
        <f t="shared" si="395"/>
        <v>0</v>
      </c>
      <c r="AI204" s="942">
        <f t="shared" si="396"/>
        <v>0</v>
      </c>
      <c r="AJ204" s="942">
        <f t="shared" si="397"/>
        <v>0</v>
      </c>
      <c r="AK204" s="942">
        <f t="shared" si="398"/>
        <v>0</v>
      </c>
      <c r="AL204" s="942"/>
      <c r="AM204" s="942"/>
      <c r="AN204" s="942"/>
      <c r="AO204" s="942"/>
      <c r="AP204" s="942"/>
      <c r="AQ204" s="942"/>
      <c r="AR204" s="942"/>
      <c r="AS204" s="942"/>
      <c r="AT204" s="942"/>
      <c r="AU204" s="942"/>
      <c r="AV204" s="942"/>
      <c r="AW204" s="942"/>
      <c r="AX204" s="942"/>
      <c r="AY204" s="942"/>
      <c r="AZ204" s="942"/>
      <c r="BA204" s="942"/>
      <c r="BB204" s="942"/>
      <c r="BC204" s="942"/>
      <c r="BD204" s="942"/>
      <c r="BE204" s="942"/>
      <c r="BF204" s="942"/>
      <c r="BG204" s="942"/>
      <c r="BH204" s="942"/>
      <c r="BI204" s="942"/>
      <c r="BJ204" s="942"/>
      <c r="BK204" s="942"/>
      <c r="BL204" s="942"/>
      <c r="BM204" s="942"/>
      <c r="BN204" s="942"/>
      <c r="BO204" s="942"/>
      <c r="BP204" s="942"/>
      <c r="BQ204" s="942"/>
      <c r="BR204" s="942"/>
      <c r="BS204" s="942"/>
      <c r="BT204" s="942"/>
      <c r="BU204" s="942"/>
      <c r="BV204" s="942"/>
    </row>
    <row r="205" spans="1:74" ht="12.75" hidden="1" customHeight="1" x14ac:dyDescent="0.15">
      <c r="A205" s="18"/>
      <c r="B205" s="378"/>
      <c r="C205" s="2414"/>
      <c r="D205" s="2415"/>
      <c r="E205" s="2428"/>
      <c r="F205" s="2432"/>
      <c r="G205" s="113">
        <v>0</v>
      </c>
      <c r="H205" s="129">
        <v>0</v>
      </c>
      <c r="I205" s="130">
        <v>0</v>
      </c>
      <c r="J205" s="130">
        <v>0</v>
      </c>
      <c r="K205" s="130">
        <v>0</v>
      </c>
      <c r="L205" s="130">
        <f t="shared" ref="L205:S205" si="412">+K205</f>
        <v>0</v>
      </c>
      <c r="M205" s="130">
        <f t="shared" si="412"/>
        <v>0</v>
      </c>
      <c r="N205" s="130">
        <f t="shared" si="412"/>
        <v>0</v>
      </c>
      <c r="O205" s="130">
        <f t="shared" si="412"/>
        <v>0</v>
      </c>
      <c r="P205" s="130">
        <f t="shared" si="412"/>
        <v>0</v>
      </c>
      <c r="Q205" s="130">
        <f t="shared" si="412"/>
        <v>0</v>
      </c>
      <c r="R205" s="130">
        <f t="shared" si="412"/>
        <v>0</v>
      </c>
      <c r="S205" s="131">
        <f t="shared" si="412"/>
        <v>0</v>
      </c>
      <c r="T205" s="382"/>
      <c r="U205" s="18"/>
      <c r="V205" s="942"/>
      <c r="W205" s="942"/>
      <c r="X205" s="942">
        <f t="shared" si="385"/>
        <v>0</v>
      </c>
      <c r="Y205" s="942">
        <f t="shared" si="386"/>
        <v>0</v>
      </c>
      <c r="Z205" s="942">
        <f t="shared" si="387"/>
        <v>0</v>
      </c>
      <c r="AA205" s="942">
        <f t="shared" si="388"/>
        <v>0</v>
      </c>
      <c r="AB205" s="942">
        <f t="shared" si="389"/>
        <v>0</v>
      </c>
      <c r="AC205" s="942">
        <f t="shared" si="390"/>
        <v>0</v>
      </c>
      <c r="AD205" s="942">
        <f t="shared" si="391"/>
        <v>0</v>
      </c>
      <c r="AE205" s="942">
        <f t="shared" si="392"/>
        <v>0</v>
      </c>
      <c r="AF205" s="942">
        <f t="shared" si="393"/>
        <v>0</v>
      </c>
      <c r="AG205" s="942">
        <f t="shared" si="394"/>
        <v>0</v>
      </c>
      <c r="AH205" s="942">
        <f t="shared" si="395"/>
        <v>0</v>
      </c>
      <c r="AI205" s="942">
        <f t="shared" si="396"/>
        <v>0</v>
      </c>
      <c r="AJ205" s="942">
        <f t="shared" si="397"/>
        <v>0</v>
      </c>
      <c r="AK205" s="942">
        <f t="shared" si="398"/>
        <v>0</v>
      </c>
      <c r="AL205" s="942"/>
      <c r="AM205" s="942"/>
      <c r="AN205" s="942"/>
      <c r="AO205" s="942"/>
      <c r="AP205" s="942"/>
      <c r="AQ205" s="942"/>
      <c r="AR205" s="942"/>
      <c r="AS205" s="942"/>
      <c r="AT205" s="942"/>
      <c r="AU205" s="942"/>
      <c r="AV205" s="942"/>
      <c r="AW205" s="942"/>
      <c r="AX205" s="942"/>
      <c r="AY205" s="942"/>
      <c r="AZ205" s="942"/>
      <c r="BA205" s="942"/>
      <c r="BB205" s="942"/>
      <c r="BC205" s="942"/>
      <c r="BD205" s="942"/>
      <c r="BE205" s="942"/>
      <c r="BF205" s="942"/>
      <c r="BG205" s="942"/>
      <c r="BH205" s="942"/>
      <c r="BI205" s="942"/>
      <c r="BJ205" s="942"/>
      <c r="BK205" s="942"/>
      <c r="BL205" s="942"/>
      <c r="BM205" s="942"/>
      <c r="BN205" s="942"/>
      <c r="BO205" s="942"/>
      <c r="BP205" s="942"/>
      <c r="BQ205" s="942"/>
      <c r="BR205" s="942"/>
      <c r="BS205" s="942"/>
      <c r="BT205" s="942"/>
      <c r="BU205" s="942"/>
      <c r="BV205" s="942"/>
    </row>
    <row r="206" spans="1:74" ht="12.75" hidden="1" customHeight="1" x14ac:dyDescent="0.15">
      <c r="A206" s="18"/>
      <c r="B206" s="378"/>
      <c r="C206" s="2423"/>
      <c r="D206" s="2424"/>
      <c r="E206" s="2429"/>
      <c r="F206" s="2433"/>
      <c r="G206" s="140">
        <v>0</v>
      </c>
      <c r="H206" s="132">
        <v>0</v>
      </c>
      <c r="I206" s="133">
        <v>0</v>
      </c>
      <c r="J206" s="133">
        <v>0</v>
      </c>
      <c r="K206" s="133">
        <v>0</v>
      </c>
      <c r="L206" s="133">
        <f t="shared" ref="L206:S206" si="413">+K206</f>
        <v>0</v>
      </c>
      <c r="M206" s="133">
        <f t="shared" si="413"/>
        <v>0</v>
      </c>
      <c r="N206" s="133">
        <f t="shared" si="413"/>
        <v>0</v>
      </c>
      <c r="O206" s="133">
        <f t="shared" si="413"/>
        <v>0</v>
      </c>
      <c r="P206" s="133">
        <f t="shared" si="413"/>
        <v>0</v>
      </c>
      <c r="Q206" s="133">
        <f t="shared" si="413"/>
        <v>0</v>
      </c>
      <c r="R206" s="133">
        <f t="shared" si="413"/>
        <v>0</v>
      </c>
      <c r="S206" s="134">
        <f t="shared" si="413"/>
        <v>0</v>
      </c>
      <c r="T206" s="382"/>
      <c r="U206" s="18"/>
      <c r="V206" s="942"/>
      <c r="W206" s="942"/>
      <c r="X206" s="942">
        <f t="shared" si="385"/>
        <v>0</v>
      </c>
      <c r="Y206" s="942">
        <f t="shared" si="386"/>
        <v>0</v>
      </c>
      <c r="Z206" s="942">
        <f t="shared" si="387"/>
        <v>0</v>
      </c>
      <c r="AA206" s="942">
        <f t="shared" si="388"/>
        <v>0</v>
      </c>
      <c r="AB206" s="942">
        <f t="shared" si="389"/>
        <v>0</v>
      </c>
      <c r="AC206" s="942">
        <f t="shared" si="390"/>
        <v>0</v>
      </c>
      <c r="AD206" s="942">
        <f t="shared" si="391"/>
        <v>0</v>
      </c>
      <c r="AE206" s="942">
        <f t="shared" si="392"/>
        <v>0</v>
      </c>
      <c r="AF206" s="942">
        <f t="shared" si="393"/>
        <v>0</v>
      </c>
      <c r="AG206" s="942">
        <f t="shared" si="394"/>
        <v>0</v>
      </c>
      <c r="AH206" s="942">
        <f t="shared" si="395"/>
        <v>0</v>
      </c>
      <c r="AI206" s="942">
        <f t="shared" si="396"/>
        <v>0</v>
      </c>
      <c r="AJ206" s="942">
        <f t="shared" si="397"/>
        <v>0</v>
      </c>
      <c r="AK206" s="942">
        <f t="shared" si="398"/>
        <v>0</v>
      </c>
      <c r="AL206" s="942"/>
      <c r="AM206" s="942"/>
      <c r="AN206" s="942"/>
      <c r="AO206" s="942"/>
      <c r="AP206" s="942"/>
      <c r="AQ206" s="942"/>
      <c r="AR206" s="942"/>
      <c r="AS206" s="942"/>
      <c r="AT206" s="942"/>
      <c r="AU206" s="942"/>
      <c r="AV206" s="942"/>
      <c r="AW206" s="942"/>
      <c r="AX206" s="942"/>
      <c r="AY206" s="942"/>
      <c r="AZ206" s="942"/>
      <c r="BA206" s="942"/>
      <c r="BB206" s="942"/>
      <c r="BC206" s="942"/>
      <c r="BD206" s="942"/>
      <c r="BE206" s="942"/>
      <c r="BF206" s="942"/>
      <c r="BG206" s="942"/>
      <c r="BH206" s="942"/>
      <c r="BI206" s="942"/>
      <c r="BJ206" s="942"/>
      <c r="BK206" s="942"/>
      <c r="BL206" s="942"/>
      <c r="BM206" s="942"/>
      <c r="BN206" s="942"/>
      <c r="BO206" s="942"/>
      <c r="BP206" s="942"/>
      <c r="BQ206" s="942"/>
      <c r="BR206" s="942"/>
      <c r="BS206" s="942"/>
      <c r="BT206" s="942"/>
      <c r="BU206" s="942"/>
      <c r="BV206" s="942"/>
    </row>
    <row r="207" spans="1:74" x14ac:dyDescent="0.15">
      <c r="A207" s="18"/>
      <c r="B207" s="381"/>
      <c r="C207" s="168" t="s">
        <v>1811</v>
      </c>
      <c r="D207" s="169"/>
      <c r="E207" s="169"/>
      <c r="F207" s="169"/>
      <c r="G207" s="170"/>
      <c r="H207" s="171"/>
      <c r="I207" s="171"/>
      <c r="J207" s="171"/>
      <c r="K207" s="171"/>
      <c r="L207" s="171"/>
      <c r="M207" s="171"/>
      <c r="N207" s="171"/>
      <c r="O207" s="171"/>
      <c r="P207" s="171"/>
      <c r="Q207" s="171"/>
      <c r="R207" s="171"/>
      <c r="S207" s="171"/>
      <c r="T207" s="382"/>
      <c r="U207" s="18"/>
      <c r="V207" s="942"/>
      <c r="W207" s="942"/>
      <c r="X207" s="942"/>
      <c r="Y207" s="942"/>
      <c r="Z207" s="942"/>
      <c r="AA207" s="942"/>
      <c r="AB207" s="942"/>
      <c r="AC207" s="942"/>
      <c r="AD207" s="942"/>
      <c r="AE207" s="942"/>
      <c r="AF207" s="942"/>
      <c r="AG207" s="942"/>
      <c r="AH207" s="942"/>
      <c r="AI207" s="942"/>
      <c r="AJ207" s="942"/>
      <c r="AK207" s="942"/>
      <c r="AL207" s="942"/>
      <c r="AM207" s="942"/>
      <c r="AN207" s="942"/>
      <c r="AO207" s="942"/>
      <c r="AP207" s="942"/>
      <c r="AQ207" s="942"/>
      <c r="AR207" s="942"/>
      <c r="AS207" s="942"/>
      <c r="AT207" s="942"/>
      <c r="AU207" s="942"/>
      <c r="AV207" s="942"/>
      <c r="AW207" s="942"/>
      <c r="AX207" s="942"/>
      <c r="AY207" s="942"/>
      <c r="AZ207" s="942"/>
      <c r="BA207" s="942"/>
      <c r="BB207" s="942"/>
      <c r="BC207" s="942"/>
      <c r="BD207" s="942"/>
      <c r="BE207" s="942"/>
      <c r="BF207" s="942"/>
      <c r="BG207" s="942"/>
      <c r="BH207" s="942"/>
      <c r="BI207" s="942"/>
      <c r="BJ207" s="942"/>
      <c r="BK207" s="942"/>
      <c r="BL207" s="942"/>
      <c r="BM207" s="942"/>
      <c r="BN207" s="942"/>
      <c r="BO207" s="942"/>
      <c r="BP207" s="942"/>
      <c r="BQ207" s="942"/>
      <c r="BR207" s="942"/>
      <c r="BS207" s="942"/>
      <c r="BT207" s="942"/>
      <c r="BU207" s="942"/>
      <c r="BV207" s="942"/>
    </row>
    <row r="208" spans="1:74" ht="14" x14ac:dyDescent="0.15">
      <c r="A208" s="18"/>
      <c r="B208" s="380" t="s">
        <v>3</v>
      </c>
      <c r="C208" s="2448" t="s">
        <v>11</v>
      </c>
      <c r="D208" s="2449"/>
      <c r="E208" s="2449"/>
      <c r="F208" s="2449"/>
      <c r="G208" s="2450"/>
      <c r="H208" s="144" t="str">
        <f t="shared" ref="H208:S208" si="414">H155</f>
        <v>ENE</v>
      </c>
      <c r="I208" s="145" t="str">
        <f t="shared" si="414"/>
        <v>FEB</v>
      </c>
      <c r="J208" s="145" t="str">
        <f t="shared" si="414"/>
        <v>MAR</v>
      </c>
      <c r="K208" s="145" t="str">
        <f t="shared" si="414"/>
        <v>ABR</v>
      </c>
      <c r="L208" s="145" t="str">
        <f t="shared" si="414"/>
        <v>MAY</v>
      </c>
      <c r="M208" s="145" t="str">
        <f t="shared" si="414"/>
        <v>JUN</v>
      </c>
      <c r="N208" s="145" t="str">
        <f t="shared" si="414"/>
        <v>JUL</v>
      </c>
      <c r="O208" s="145" t="str">
        <f t="shared" si="414"/>
        <v>AGO</v>
      </c>
      <c r="P208" s="145" t="str">
        <f t="shared" si="414"/>
        <v>SEPT</v>
      </c>
      <c r="Q208" s="145" t="str">
        <f t="shared" si="414"/>
        <v>OCT</v>
      </c>
      <c r="R208" s="145" t="str">
        <f t="shared" si="414"/>
        <v>NOV</v>
      </c>
      <c r="S208" s="146" t="str">
        <f t="shared" si="414"/>
        <v xml:space="preserve"> DIC</v>
      </c>
      <c r="T208" s="379"/>
      <c r="U208" s="18"/>
      <c r="V208" s="942"/>
      <c r="W208" s="942"/>
      <c r="X208" s="942" t="str">
        <f>+C208</f>
        <v>Personal de Administración y DG</v>
      </c>
      <c r="Y208" s="942">
        <f>SUM(Z208:AK208)</f>
        <v>0</v>
      </c>
      <c r="Z208" s="942">
        <f>+Z210+Z217</f>
        <v>0</v>
      </c>
      <c r="AA208" s="942">
        <f t="shared" ref="AA208:AK208" si="415">+AA210+AA217</f>
        <v>0</v>
      </c>
      <c r="AB208" s="942">
        <f t="shared" si="415"/>
        <v>0</v>
      </c>
      <c r="AC208" s="942">
        <f t="shared" si="415"/>
        <v>0</v>
      </c>
      <c r="AD208" s="942">
        <f t="shared" si="415"/>
        <v>0</v>
      </c>
      <c r="AE208" s="942">
        <f t="shared" si="415"/>
        <v>0</v>
      </c>
      <c r="AF208" s="942">
        <f t="shared" si="415"/>
        <v>0</v>
      </c>
      <c r="AG208" s="942">
        <f t="shared" si="415"/>
        <v>0</v>
      </c>
      <c r="AH208" s="942">
        <f t="shared" si="415"/>
        <v>0</v>
      </c>
      <c r="AI208" s="942">
        <f t="shared" si="415"/>
        <v>0</v>
      </c>
      <c r="AJ208" s="942">
        <f t="shared" si="415"/>
        <v>0</v>
      </c>
      <c r="AK208" s="942">
        <f t="shared" si="415"/>
        <v>0</v>
      </c>
      <c r="AL208" s="942"/>
      <c r="AM208" s="942"/>
      <c r="AN208" s="942"/>
      <c r="AO208" s="942">
        <f>+T208</f>
        <v>0</v>
      </c>
      <c r="AP208" s="942"/>
      <c r="AQ208" s="942"/>
      <c r="AR208" s="942"/>
      <c r="AS208" s="942"/>
      <c r="AT208" s="942"/>
      <c r="AU208" s="942"/>
      <c r="AV208" s="942"/>
      <c r="AW208" s="942"/>
      <c r="AX208" s="942"/>
      <c r="AY208" s="942"/>
      <c r="AZ208" s="942"/>
      <c r="BA208" s="942"/>
      <c r="BB208" s="942"/>
      <c r="BC208" s="942"/>
      <c r="BD208" s="942"/>
      <c r="BE208" s="942"/>
      <c r="BF208" s="942"/>
      <c r="BG208" s="942"/>
      <c r="BH208" s="942"/>
      <c r="BI208" s="942"/>
      <c r="BJ208" s="942"/>
      <c r="BK208" s="942"/>
      <c r="BL208" s="942"/>
      <c r="BM208" s="942"/>
      <c r="BN208" s="942"/>
      <c r="BO208" s="942"/>
      <c r="BP208" s="942"/>
      <c r="BQ208" s="942"/>
      <c r="BR208" s="942"/>
      <c r="BS208" s="942"/>
      <c r="BT208" s="942"/>
      <c r="BU208" s="942"/>
      <c r="BV208" s="942"/>
    </row>
    <row r="209" spans="1:74" x14ac:dyDescent="0.15">
      <c r="A209" s="18"/>
      <c r="B209" s="378"/>
      <c r="C209" s="4"/>
      <c r="D209" s="4"/>
      <c r="E209" s="4"/>
      <c r="F209" s="4"/>
      <c r="G209" s="4"/>
      <c r="H209" s="156"/>
      <c r="I209" s="157"/>
      <c r="J209" s="157"/>
      <c r="K209" s="157"/>
      <c r="L209" s="157"/>
      <c r="M209" s="157"/>
      <c r="N209" s="157"/>
      <c r="O209" s="157"/>
      <c r="P209" s="157"/>
      <c r="Q209" s="157"/>
      <c r="R209" s="157"/>
      <c r="S209" s="158"/>
      <c r="T209" s="379"/>
      <c r="U209" s="18"/>
      <c r="V209" s="942"/>
      <c r="W209" s="942"/>
      <c r="X209" s="942"/>
      <c r="Y209" s="942"/>
      <c r="Z209" s="942" t="str">
        <f t="shared" ref="Z209:AK209" si="416">+H208</f>
        <v>ENE</v>
      </c>
      <c r="AA209" s="942" t="str">
        <f t="shared" si="416"/>
        <v>FEB</v>
      </c>
      <c r="AB209" s="942" t="str">
        <f t="shared" si="416"/>
        <v>MAR</v>
      </c>
      <c r="AC209" s="942" t="str">
        <f t="shared" si="416"/>
        <v>ABR</v>
      </c>
      <c r="AD209" s="942" t="str">
        <f t="shared" si="416"/>
        <v>MAY</v>
      </c>
      <c r="AE209" s="942" t="str">
        <f t="shared" si="416"/>
        <v>JUN</v>
      </c>
      <c r="AF209" s="942" t="str">
        <f t="shared" si="416"/>
        <v>JUL</v>
      </c>
      <c r="AG209" s="942" t="str">
        <f t="shared" si="416"/>
        <v>AGO</v>
      </c>
      <c r="AH209" s="942" t="str">
        <f t="shared" si="416"/>
        <v>SEPT</v>
      </c>
      <c r="AI209" s="942" t="str">
        <f t="shared" si="416"/>
        <v>OCT</v>
      </c>
      <c r="AJ209" s="942" t="str">
        <f t="shared" si="416"/>
        <v>NOV</v>
      </c>
      <c r="AK209" s="942" t="str">
        <f t="shared" si="416"/>
        <v xml:space="preserve"> DIC</v>
      </c>
      <c r="AL209" s="942"/>
      <c r="AM209" s="942"/>
      <c r="AN209" s="942"/>
      <c r="AO209" s="942"/>
      <c r="AP209" s="942"/>
      <c r="AQ209" s="942"/>
      <c r="AR209" s="942"/>
      <c r="AS209" s="942"/>
      <c r="AT209" s="942"/>
      <c r="AU209" s="942"/>
      <c r="AV209" s="942"/>
      <c r="AW209" s="942"/>
      <c r="AX209" s="942"/>
      <c r="AY209" s="942"/>
      <c r="AZ209" s="942"/>
      <c r="BA209" s="942"/>
      <c r="BB209" s="942"/>
      <c r="BC209" s="942"/>
      <c r="BD209" s="942"/>
      <c r="BE209" s="942"/>
      <c r="BF209" s="942"/>
      <c r="BG209" s="942"/>
      <c r="BH209" s="942"/>
      <c r="BI209" s="942"/>
      <c r="BJ209" s="942"/>
      <c r="BK209" s="942"/>
      <c r="BL209" s="942"/>
      <c r="BM209" s="942"/>
      <c r="BN209" s="942"/>
      <c r="BO209" s="942"/>
      <c r="BP209" s="942"/>
      <c r="BQ209" s="942"/>
      <c r="BR209" s="942"/>
      <c r="BS209" s="942"/>
      <c r="BT209" s="942"/>
      <c r="BU209" s="942"/>
      <c r="BV209" s="942"/>
    </row>
    <row r="210" spans="1:74" ht="14" x14ac:dyDescent="0.15">
      <c r="A210" s="18"/>
      <c r="B210" s="378"/>
      <c r="C210" s="2409" t="s">
        <v>1807</v>
      </c>
      <c r="D210" s="2410"/>
      <c r="E210" s="2471"/>
      <c r="F210" s="2464"/>
      <c r="G210" s="159" t="s">
        <v>1806</v>
      </c>
      <c r="H210" s="123">
        <f>SUM(H211:H215)</f>
        <v>0</v>
      </c>
      <c r="I210" s="124">
        <f t="shared" ref="I210:S210" si="417">SUM(I211:I215)</f>
        <v>0</v>
      </c>
      <c r="J210" s="124">
        <f t="shared" si="417"/>
        <v>0</v>
      </c>
      <c r="K210" s="124">
        <f t="shared" si="417"/>
        <v>0</v>
      </c>
      <c r="L210" s="124">
        <f t="shared" si="417"/>
        <v>0</v>
      </c>
      <c r="M210" s="124">
        <f t="shared" si="417"/>
        <v>0</v>
      </c>
      <c r="N210" s="124">
        <f t="shared" si="417"/>
        <v>0</v>
      </c>
      <c r="O210" s="124">
        <f t="shared" si="417"/>
        <v>0</v>
      </c>
      <c r="P210" s="124">
        <f t="shared" si="417"/>
        <v>0</v>
      </c>
      <c r="Q210" s="124">
        <f t="shared" si="417"/>
        <v>0</v>
      </c>
      <c r="R210" s="124">
        <f t="shared" si="417"/>
        <v>0</v>
      </c>
      <c r="S210" s="125">
        <f t="shared" si="417"/>
        <v>0</v>
      </c>
      <c r="T210" s="379"/>
      <c r="U210" s="18"/>
      <c r="V210" s="942"/>
      <c r="W210" s="942"/>
      <c r="X210" s="942" t="str">
        <f t="shared" ref="X210:X215" si="418">+C210</f>
        <v>Dirección</v>
      </c>
      <c r="Y210" s="942">
        <f>SUM(Z210:AK210)</f>
        <v>0</v>
      </c>
      <c r="Z210" s="942">
        <f t="shared" ref="Z210:AK210" si="419">SUM(Z211:Z215)</f>
        <v>0</v>
      </c>
      <c r="AA210" s="942">
        <f t="shared" si="419"/>
        <v>0</v>
      </c>
      <c r="AB210" s="942">
        <f t="shared" si="419"/>
        <v>0</v>
      </c>
      <c r="AC210" s="942">
        <f t="shared" si="419"/>
        <v>0</v>
      </c>
      <c r="AD210" s="942">
        <f t="shared" si="419"/>
        <v>0</v>
      </c>
      <c r="AE210" s="942">
        <f t="shared" si="419"/>
        <v>0</v>
      </c>
      <c r="AF210" s="942">
        <f t="shared" si="419"/>
        <v>0</v>
      </c>
      <c r="AG210" s="942">
        <f t="shared" si="419"/>
        <v>0</v>
      </c>
      <c r="AH210" s="942">
        <f t="shared" si="419"/>
        <v>0</v>
      </c>
      <c r="AI210" s="942">
        <f t="shared" si="419"/>
        <v>0</v>
      </c>
      <c r="AJ210" s="942">
        <f t="shared" si="419"/>
        <v>0</v>
      </c>
      <c r="AK210" s="942">
        <f t="shared" si="419"/>
        <v>0</v>
      </c>
      <c r="AL210" s="942"/>
      <c r="AM210" s="942"/>
      <c r="AN210" s="942"/>
      <c r="AO210" s="942">
        <f>+T210</f>
        <v>0</v>
      </c>
      <c r="AP210" s="942">
        <f>SUM(AQ210:BB210)</f>
        <v>0</v>
      </c>
      <c r="AQ210" s="942">
        <f t="shared" ref="AQ210:BB210" si="420">H210</f>
        <v>0</v>
      </c>
      <c r="AR210" s="942">
        <f t="shared" si="420"/>
        <v>0</v>
      </c>
      <c r="AS210" s="942">
        <f t="shared" si="420"/>
        <v>0</v>
      </c>
      <c r="AT210" s="942">
        <f t="shared" si="420"/>
        <v>0</v>
      </c>
      <c r="AU210" s="942">
        <f t="shared" si="420"/>
        <v>0</v>
      </c>
      <c r="AV210" s="942">
        <f t="shared" si="420"/>
        <v>0</v>
      </c>
      <c r="AW210" s="942">
        <f t="shared" si="420"/>
        <v>0</v>
      </c>
      <c r="AX210" s="942">
        <f t="shared" si="420"/>
        <v>0</v>
      </c>
      <c r="AY210" s="942">
        <f t="shared" si="420"/>
        <v>0</v>
      </c>
      <c r="AZ210" s="942">
        <f t="shared" si="420"/>
        <v>0</v>
      </c>
      <c r="BA210" s="942">
        <f t="shared" si="420"/>
        <v>0</v>
      </c>
      <c r="BB210" s="942">
        <f t="shared" si="420"/>
        <v>0</v>
      </c>
      <c r="BC210" s="942"/>
      <c r="BD210" s="942"/>
      <c r="BE210" s="942"/>
      <c r="BF210" s="942"/>
      <c r="BG210" s="942"/>
      <c r="BH210" s="942"/>
      <c r="BI210" s="942"/>
      <c r="BJ210" s="942"/>
      <c r="BK210" s="942"/>
      <c r="BL210" s="942"/>
      <c r="BM210" s="942"/>
      <c r="BN210" s="942"/>
      <c r="BO210" s="942"/>
      <c r="BP210" s="942"/>
      <c r="BQ210" s="942"/>
      <c r="BR210" s="942"/>
      <c r="BS210" s="942"/>
      <c r="BT210" s="942"/>
      <c r="BU210" s="942"/>
      <c r="BV210" s="942"/>
    </row>
    <row r="211" spans="1:74" x14ac:dyDescent="0.15">
      <c r="A211" s="18"/>
      <c r="B211" s="378"/>
      <c r="C211" s="2414" t="s">
        <v>1808</v>
      </c>
      <c r="D211" s="2415"/>
      <c r="E211" s="2428"/>
      <c r="F211" s="2465"/>
      <c r="G211" s="160">
        <v>0</v>
      </c>
      <c r="H211" s="129">
        <v>0</v>
      </c>
      <c r="I211" s="130">
        <f t="shared" ref="I211:S211" si="421">+H211</f>
        <v>0</v>
      </c>
      <c r="J211" s="130">
        <f t="shared" si="421"/>
        <v>0</v>
      </c>
      <c r="K211" s="130">
        <f t="shared" si="421"/>
        <v>0</v>
      </c>
      <c r="L211" s="130">
        <f t="shared" si="421"/>
        <v>0</v>
      </c>
      <c r="M211" s="130">
        <f t="shared" si="421"/>
        <v>0</v>
      </c>
      <c r="N211" s="130">
        <f t="shared" si="421"/>
        <v>0</v>
      </c>
      <c r="O211" s="130">
        <f t="shared" si="421"/>
        <v>0</v>
      </c>
      <c r="P211" s="130">
        <f t="shared" si="421"/>
        <v>0</v>
      </c>
      <c r="Q211" s="130">
        <f t="shared" si="421"/>
        <v>0</v>
      </c>
      <c r="R211" s="130">
        <f t="shared" si="421"/>
        <v>0</v>
      </c>
      <c r="S211" s="131">
        <f t="shared" si="421"/>
        <v>0</v>
      </c>
      <c r="T211" s="379"/>
      <c r="U211" s="18"/>
      <c r="V211" s="942"/>
      <c r="W211" s="942"/>
      <c r="X211" s="942" t="str">
        <f t="shared" si="418"/>
        <v>Presidente y Consejero Delegado</v>
      </c>
      <c r="Y211" s="942"/>
      <c r="Z211" s="942">
        <f t="shared" ref="Z211:AK215" si="422">+H211+(H211*$G211)</f>
        <v>0</v>
      </c>
      <c r="AA211" s="942">
        <f t="shared" si="422"/>
        <v>0</v>
      </c>
      <c r="AB211" s="942">
        <f t="shared" si="422"/>
        <v>0</v>
      </c>
      <c r="AC211" s="942">
        <f t="shared" si="422"/>
        <v>0</v>
      </c>
      <c r="AD211" s="942">
        <f t="shared" si="422"/>
        <v>0</v>
      </c>
      <c r="AE211" s="942">
        <f t="shared" si="422"/>
        <v>0</v>
      </c>
      <c r="AF211" s="942">
        <f t="shared" si="422"/>
        <v>0</v>
      </c>
      <c r="AG211" s="942">
        <f t="shared" si="422"/>
        <v>0</v>
      </c>
      <c r="AH211" s="942">
        <f t="shared" si="422"/>
        <v>0</v>
      </c>
      <c r="AI211" s="942">
        <f t="shared" si="422"/>
        <v>0</v>
      </c>
      <c r="AJ211" s="942">
        <f t="shared" si="422"/>
        <v>0</v>
      </c>
      <c r="AK211" s="942">
        <f t="shared" si="422"/>
        <v>0</v>
      </c>
      <c r="AL211" s="942"/>
      <c r="AM211" s="942"/>
      <c r="AN211" s="942"/>
      <c r="AO211" s="942"/>
      <c r="AP211" s="942"/>
      <c r="AQ211" s="942"/>
      <c r="AR211" s="942"/>
      <c r="AS211" s="942"/>
      <c r="AT211" s="942"/>
      <c r="AU211" s="942"/>
      <c r="AV211" s="942"/>
      <c r="AW211" s="942"/>
      <c r="AX211" s="942"/>
      <c r="AY211" s="942"/>
      <c r="AZ211" s="942"/>
      <c r="BA211" s="942"/>
      <c r="BB211" s="942"/>
      <c r="BC211" s="942"/>
      <c r="BD211" s="942"/>
      <c r="BE211" s="942"/>
      <c r="BF211" s="942"/>
      <c r="BG211" s="942"/>
      <c r="BH211" s="942"/>
      <c r="BI211" s="942"/>
      <c r="BJ211" s="942"/>
      <c r="BK211" s="942"/>
      <c r="BL211" s="942"/>
      <c r="BM211" s="942"/>
      <c r="BN211" s="942"/>
      <c r="BO211" s="942"/>
      <c r="BP211" s="942"/>
      <c r="BQ211" s="942"/>
      <c r="BR211" s="942"/>
      <c r="BS211" s="942"/>
      <c r="BT211" s="942"/>
      <c r="BU211" s="942"/>
      <c r="BV211" s="942"/>
    </row>
    <row r="212" spans="1:74" x14ac:dyDescent="0.15">
      <c r="A212" s="18"/>
      <c r="B212" s="378"/>
      <c r="C212" s="2414" t="s">
        <v>1809</v>
      </c>
      <c r="D212" s="2415"/>
      <c r="E212" s="2428"/>
      <c r="F212" s="2465"/>
      <c r="G212" s="160"/>
      <c r="H212" s="129">
        <v>0</v>
      </c>
      <c r="I212" s="130">
        <f t="shared" ref="I212:S212" si="423">+H212</f>
        <v>0</v>
      </c>
      <c r="J212" s="130">
        <f t="shared" si="423"/>
        <v>0</v>
      </c>
      <c r="K212" s="130">
        <f t="shared" si="423"/>
        <v>0</v>
      </c>
      <c r="L212" s="130">
        <f t="shared" si="423"/>
        <v>0</v>
      </c>
      <c r="M212" s="130">
        <f t="shared" si="423"/>
        <v>0</v>
      </c>
      <c r="N212" s="130">
        <f t="shared" si="423"/>
        <v>0</v>
      </c>
      <c r="O212" s="130">
        <f t="shared" si="423"/>
        <v>0</v>
      </c>
      <c r="P212" s="130">
        <f t="shared" si="423"/>
        <v>0</v>
      </c>
      <c r="Q212" s="130">
        <f t="shared" si="423"/>
        <v>0</v>
      </c>
      <c r="R212" s="130">
        <f t="shared" si="423"/>
        <v>0</v>
      </c>
      <c r="S212" s="131">
        <f t="shared" si="423"/>
        <v>0</v>
      </c>
      <c r="T212" s="379"/>
      <c r="U212" s="18"/>
      <c r="V212" s="942"/>
      <c r="W212" s="942"/>
      <c r="X212" s="942" t="str">
        <f t="shared" si="418"/>
        <v>Otros Directivos</v>
      </c>
      <c r="Y212" s="942"/>
      <c r="Z212" s="942">
        <f t="shared" si="422"/>
        <v>0</v>
      </c>
      <c r="AA212" s="942">
        <f t="shared" si="422"/>
        <v>0</v>
      </c>
      <c r="AB212" s="942">
        <f t="shared" si="422"/>
        <v>0</v>
      </c>
      <c r="AC212" s="942">
        <f t="shared" si="422"/>
        <v>0</v>
      </c>
      <c r="AD212" s="942">
        <f t="shared" si="422"/>
        <v>0</v>
      </c>
      <c r="AE212" s="942">
        <f t="shared" si="422"/>
        <v>0</v>
      </c>
      <c r="AF212" s="942">
        <f t="shared" si="422"/>
        <v>0</v>
      </c>
      <c r="AG212" s="942">
        <f t="shared" si="422"/>
        <v>0</v>
      </c>
      <c r="AH212" s="942">
        <f t="shared" si="422"/>
        <v>0</v>
      </c>
      <c r="AI212" s="942">
        <f t="shared" si="422"/>
        <v>0</v>
      </c>
      <c r="AJ212" s="942">
        <f t="shared" si="422"/>
        <v>0</v>
      </c>
      <c r="AK212" s="942">
        <f t="shared" si="422"/>
        <v>0</v>
      </c>
      <c r="AL212" s="942"/>
      <c r="AM212" s="942"/>
      <c r="AN212" s="942"/>
      <c r="AO212" s="942"/>
      <c r="AP212" s="942"/>
      <c r="AQ212" s="942"/>
      <c r="AR212" s="942"/>
      <c r="AS212" s="942"/>
      <c r="AT212" s="942"/>
      <c r="AU212" s="942"/>
      <c r="AV212" s="942"/>
      <c r="AW212" s="942"/>
      <c r="AX212" s="942"/>
      <c r="AY212" s="942"/>
      <c r="AZ212" s="942"/>
      <c r="BA212" s="942"/>
      <c r="BB212" s="942"/>
      <c r="BC212" s="942"/>
      <c r="BD212" s="942"/>
      <c r="BE212" s="942"/>
      <c r="BF212" s="942"/>
      <c r="BG212" s="942"/>
      <c r="BH212" s="942"/>
      <c r="BI212" s="942"/>
      <c r="BJ212" s="942"/>
      <c r="BK212" s="942"/>
      <c r="BL212" s="942"/>
      <c r="BM212" s="942"/>
      <c r="BN212" s="942"/>
      <c r="BO212" s="942"/>
      <c r="BP212" s="942"/>
      <c r="BQ212" s="942"/>
      <c r="BR212" s="942"/>
      <c r="BS212" s="942"/>
      <c r="BT212" s="942"/>
      <c r="BU212" s="942"/>
      <c r="BV212" s="942"/>
    </row>
    <row r="213" spans="1:74" hidden="1" x14ac:dyDescent="0.15">
      <c r="A213" s="18"/>
      <c r="B213" s="378"/>
      <c r="C213" s="2414"/>
      <c r="D213" s="2415"/>
      <c r="E213" s="2428"/>
      <c r="F213" s="2465"/>
      <c r="G213" s="161"/>
      <c r="H213" s="129">
        <v>0</v>
      </c>
      <c r="I213" s="130">
        <f t="shared" ref="I213:S213" si="424">+H213</f>
        <v>0</v>
      </c>
      <c r="J213" s="130">
        <f t="shared" si="424"/>
        <v>0</v>
      </c>
      <c r="K213" s="130">
        <f t="shared" si="424"/>
        <v>0</v>
      </c>
      <c r="L213" s="130">
        <f t="shared" si="424"/>
        <v>0</v>
      </c>
      <c r="M213" s="130">
        <f t="shared" si="424"/>
        <v>0</v>
      </c>
      <c r="N213" s="130">
        <f t="shared" si="424"/>
        <v>0</v>
      </c>
      <c r="O213" s="130">
        <f t="shared" si="424"/>
        <v>0</v>
      </c>
      <c r="P213" s="130">
        <f t="shared" si="424"/>
        <v>0</v>
      </c>
      <c r="Q213" s="130">
        <f t="shared" si="424"/>
        <v>0</v>
      </c>
      <c r="R213" s="130">
        <f t="shared" si="424"/>
        <v>0</v>
      </c>
      <c r="S213" s="131">
        <f t="shared" si="424"/>
        <v>0</v>
      </c>
      <c r="T213" s="379"/>
      <c r="U213" s="18"/>
      <c r="V213" s="942"/>
      <c r="W213" s="942"/>
      <c r="X213" s="942">
        <f t="shared" si="418"/>
        <v>0</v>
      </c>
      <c r="Y213" s="942"/>
      <c r="Z213" s="942">
        <f t="shared" si="422"/>
        <v>0</v>
      </c>
      <c r="AA213" s="942">
        <f t="shared" si="422"/>
        <v>0</v>
      </c>
      <c r="AB213" s="942">
        <f t="shared" si="422"/>
        <v>0</v>
      </c>
      <c r="AC213" s="942">
        <f t="shared" si="422"/>
        <v>0</v>
      </c>
      <c r="AD213" s="942">
        <f t="shared" si="422"/>
        <v>0</v>
      </c>
      <c r="AE213" s="942">
        <f t="shared" si="422"/>
        <v>0</v>
      </c>
      <c r="AF213" s="942">
        <f t="shared" si="422"/>
        <v>0</v>
      </c>
      <c r="AG213" s="942">
        <f t="shared" si="422"/>
        <v>0</v>
      </c>
      <c r="AH213" s="942">
        <f t="shared" si="422"/>
        <v>0</v>
      </c>
      <c r="AI213" s="942">
        <f t="shared" si="422"/>
        <v>0</v>
      </c>
      <c r="AJ213" s="942">
        <f t="shared" si="422"/>
        <v>0</v>
      </c>
      <c r="AK213" s="942">
        <f t="shared" si="422"/>
        <v>0</v>
      </c>
      <c r="AL213" s="942"/>
      <c r="AM213" s="942"/>
      <c r="AN213" s="942"/>
      <c r="AO213" s="942"/>
      <c r="AP213" s="942"/>
      <c r="AQ213" s="942"/>
      <c r="AR213" s="942"/>
      <c r="AS213" s="942"/>
      <c r="AT213" s="942"/>
      <c r="AU213" s="942"/>
      <c r="AV213" s="942"/>
      <c r="AW213" s="942"/>
      <c r="AX213" s="942"/>
      <c r="AY213" s="942"/>
      <c r="AZ213" s="942"/>
      <c r="BA213" s="942"/>
      <c r="BB213" s="942"/>
      <c r="BC213" s="942"/>
      <c r="BD213" s="942"/>
      <c r="BE213" s="942"/>
      <c r="BF213" s="942"/>
      <c r="BG213" s="942"/>
      <c r="BH213" s="942"/>
      <c r="BI213" s="942"/>
      <c r="BJ213" s="942"/>
      <c r="BK213" s="942"/>
      <c r="BL213" s="942"/>
      <c r="BM213" s="942"/>
      <c r="BN213" s="942"/>
      <c r="BO213" s="942"/>
      <c r="BP213" s="942"/>
      <c r="BQ213" s="942"/>
      <c r="BR213" s="942"/>
      <c r="BS213" s="942"/>
      <c r="BT213" s="942"/>
      <c r="BU213" s="942"/>
      <c r="BV213" s="942"/>
    </row>
    <row r="214" spans="1:74" hidden="1" x14ac:dyDescent="0.15">
      <c r="A214" s="18"/>
      <c r="B214" s="378"/>
      <c r="C214" s="2414"/>
      <c r="D214" s="2415"/>
      <c r="E214" s="2428"/>
      <c r="F214" s="2465"/>
      <c r="G214" s="161"/>
      <c r="H214" s="129">
        <v>0</v>
      </c>
      <c r="I214" s="130">
        <f t="shared" ref="I214:S214" si="425">+H214</f>
        <v>0</v>
      </c>
      <c r="J214" s="130">
        <f t="shared" si="425"/>
        <v>0</v>
      </c>
      <c r="K214" s="130">
        <f t="shared" si="425"/>
        <v>0</v>
      </c>
      <c r="L214" s="130">
        <f t="shared" si="425"/>
        <v>0</v>
      </c>
      <c r="M214" s="130">
        <f t="shared" si="425"/>
        <v>0</v>
      </c>
      <c r="N214" s="130">
        <f t="shared" si="425"/>
        <v>0</v>
      </c>
      <c r="O214" s="130">
        <f t="shared" si="425"/>
        <v>0</v>
      </c>
      <c r="P214" s="130">
        <f t="shared" si="425"/>
        <v>0</v>
      </c>
      <c r="Q214" s="130">
        <f t="shared" si="425"/>
        <v>0</v>
      </c>
      <c r="R214" s="130">
        <f t="shared" si="425"/>
        <v>0</v>
      </c>
      <c r="S214" s="131">
        <f t="shared" si="425"/>
        <v>0</v>
      </c>
      <c r="T214" s="379"/>
      <c r="U214" s="18"/>
      <c r="V214" s="942"/>
      <c r="W214" s="942"/>
      <c r="X214" s="942">
        <f t="shared" si="418"/>
        <v>0</v>
      </c>
      <c r="Y214" s="942"/>
      <c r="Z214" s="942">
        <f t="shared" si="422"/>
        <v>0</v>
      </c>
      <c r="AA214" s="942">
        <f t="shared" si="422"/>
        <v>0</v>
      </c>
      <c r="AB214" s="942">
        <f t="shared" si="422"/>
        <v>0</v>
      </c>
      <c r="AC214" s="942">
        <f t="shared" si="422"/>
        <v>0</v>
      </c>
      <c r="AD214" s="942">
        <f t="shared" si="422"/>
        <v>0</v>
      </c>
      <c r="AE214" s="942">
        <f t="shared" si="422"/>
        <v>0</v>
      </c>
      <c r="AF214" s="942">
        <f t="shared" si="422"/>
        <v>0</v>
      </c>
      <c r="AG214" s="942">
        <f t="shared" si="422"/>
        <v>0</v>
      </c>
      <c r="AH214" s="942">
        <f t="shared" si="422"/>
        <v>0</v>
      </c>
      <c r="AI214" s="942">
        <f t="shared" si="422"/>
        <v>0</v>
      </c>
      <c r="AJ214" s="942">
        <f t="shared" si="422"/>
        <v>0</v>
      </c>
      <c r="AK214" s="942">
        <f t="shared" si="422"/>
        <v>0</v>
      </c>
      <c r="AL214" s="942"/>
      <c r="AM214" s="942"/>
      <c r="AN214" s="942"/>
      <c r="AO214" s="942"/>
      <c r="AP214" s="942"/>
      <c r="AQ214" s="942"/>
      <c r="AR214" s="942"/>
      <c r="AS214" s="942"/>
      <c r="AT214" s="942"/>
      <c r="AU214" s="942"/>
      <c r="AV214" s="942"/>
      <c r="AW214" s="942"/>
      <c r="AX214" s="942"/>
      <c r="AY214" s="942"/>
      <c r="AZ214" s="942"/>
      <c r="BA214" s="942"/>
      <c r="BB214" s="942"/>
      <c r="BC214" s="942"/>
      <c r="BD214" s="942"/>
      <c r="BE214" s="942"/>
      <c r="BF214" s="942"/>
      <c r="BG214" s="942"/>
      <c r="BH214" s="942"/>
      <c r="BI214" s="942"/>
      <c r="BJ214" s="942"/>
      <c r="BK214" s="942"/>
      <c r="BL214" s="942"/>
      <c r="BM214" s="942"/>
      <c r="BN214" s="942"/>
      <c r="BO214" s="942"/>
      <c r="BP214" s="942"/>
      <c r="BQ214" s="942"/>
      <c r="BR214" s="942"/>
      <c r="BS214" s="942"/>
      <c r="BT214" s="942"/>
      <c r="BU214" s="942"/>
      <c r="BV214" s="942"/>
    </row>
    <row r="215" spans="1:74" x14ac:dyDescent="0.15">
      <c r="A215" s="18"/>
      <c r="B215" s="378"/>
      <c r="C215" s="2423"/>
      <c r="D215" s="2424"/>
      <c r="E215" s="2429"/>
      <c r="F215" s="2466"/>
      <c r="G215" s="162"/>
      <c r="H215" s="132">
        <v>0</v>
      </c>
      <c r="I215" s="133">
        <f t="shared" ref="I215:S215" si="426">+H215</f>
        <v>0</v>
      </c>
      <c r="J215" s="133">
        <f t="shared" si="426"/>
        <v>0</v>
      </c>
      <c r="K215" s="133">
        <f t="shared" si="426"/>
        <v>0</v>
      </c>
      <c r="L215" s="133">
        <f t="shared" si="426"/>
        <v>0</v>
      </c>
      <c r="M215" s="133">
        <f t="shared" si="426"/>
        <v>0</v>
      </c>
      <c r="N215" s="133">
        <f t="shared" si="426"/>
        <v>0</v>
      </c>
      <c r="O215" s="133">
        <f t="shared" si="426"/>
        <v>0</v>
      </c>
      <c r="P215" s="133">
        <f t="shared" si="426"/>
        <v>0</v>
      </c>
      <c r="Q215" s="133">
        <f t="shared" si="426"/>
        <v>0</v>
      </c>
      <c r="R215" s="133">
        <f t="shared" si="426"/>
        <v>0</v>
      </c>
      <c r="S215" s="134">
        <f t="shared" si="426"/>
        <v>0</v>
      </c>
      <c r="T215" s="379"/>
      <c r="U215" s="18"/>
      <c r="V215" s="942"/>
      <c r="W215" s="942"/>
      <c r="X215" s="942">
        <f t="shared" si="418"/>
        <v>0</v>
      </c>
      <c r="Y215" s="942"/>
      <c r="Z215" s="942">
        <f t="shared" si="422"/>
        <v>0</v>
      </c>
      <c r="AA215" s="942">
        <f t="shared" si="422"/>
        <v>0</v>
      </c>
      <c r="AB215" s="942">
        <f t="shared" si="422"/>
        <v>0</v>
      </c>
      <c r="AC215" s="942">
        <f t="shared" si="422"/>
        <v>0</v>
      </c>
      <c r="AD215" s="942">
        <f t="shared" si="422"/>
        <v>0</v>
      </c>
      <c r="AE215" s="942">
        <f t="shared" si="422"/>
        <v>0</v>
      </c>
      <c r="AF215" s="942">
        <f t="shared" si="422"/>
        <v>0</v>
      </c>
      <c r="AG215" s="942">
        <f t="shared" si="422"/>
        <v>0</v>
      </c>
      <c r="AH215" s="942">
        <f t="shared" si="422"/>
        <v>0</v>
      </c>
      <c r="AI215" s="942">
        <f t="shared" si="422"/>
        <v>0</v>
      </c>
      <c r="AJ215" s="942">
        <f t="shared" si="422"/>
        <v>0</v>
      </c>
      <c r="AK215" s="942">
        <f t="shared" si="422"/>
        <v>0</v>
      </c>
      <c r="AL215" s="942"/>
      <c r="AM215" s="942"/>
      <c r="AN215" s="942"/>
      <c r="AO215" s="942"/>
      <c r="AP215" s="942"/>
      <c r="AQ215" s="942"/>
      <c r="AR215" s="942"/>
      <c r="AS215" s="942"/>
      <c r="AT215" s="942"/>
      <c r="AU215" s="942"/>
      <c r="AV215" s="942"/>
      <c r="AW215" s="942"/>
      <c r="AX215" s="942"/>
      <c r="AY215" s="942"/>
      <c r="AZ215" s="942"/>
      <c r="BA215" s="942"/>
      <c r="BB215" s="942"/>
      <c r="BC215" s="942"/>
      <c r="BD215" s="942"/>
      <c r="BE215" s="942"/>
      <c r="BF215" s="942"/>
      <c r="BG215" s="942"/>
      <c r="BH215" s="942"/>
      <c r="BI215" s="942"/>
      <c r="BJ215" s="942"/>
      <c r="BK215" s="942"/>
      <c r="BL215" s="942"/>
      <c r="BM215" s="942"/>
      <c r="BN215" s="942"/>
      <c r="BO215" s="942"/>
      <c r="BP215" s="942"/>
      <c r="BQ215" s="942"/>
      <c r="BR215" s="942"/>
      <c r="BS215" s="942"/>
      <c r="BT215" s="942"/>
      <c r="BU215" s="942"/>
      <c r="BV215" s="942"/>
    </row>
    <row r="216" spans="1:74" ht="12.75" hidden="1" customHeight="1" x14ac:dyDescent="0.15">
      <c r="A216" s="18"/>
      <c r="B216" s="378"/>
      <c r="C216" s="4"/>
      <c r="D216" s="4"/>
      <c r="E216" s="4"/>
      <c r="F216" s="4"/>
      <c r="G216" s="4"/>
      <c r="H216" s="163"/>
      <c r="I216" s="164"/>
      <c r="J216" s="164"/>
      <c r="K216" s="164"/>
      <c r="L216" s="164"/>
      <c r="M216" s="164"/>
      <c r="N216" s="164"/>
      <c r="O216" s="164"/>
      <c r="P216" s="164"/>
      <c r="Q216" s="164"/>
      <c r="R216" s="164"/>
      <c r="S216" s="165"/>
      <c r="T216" s="379"/>
      <c r="U216" s="18"/>
      <c r="V216" s="942"/>
      <c r="W216" s="942"/>
      <c r="X216" s="942"/>
      <c r="Y216" s="942"/>
      <c r="Z216" s="942"/>
      <c r="AA216" s="942"/>
      <c r="AB216" s="942"/>
      <c r="AC216" s="942"/>
      <c r="AD216" s="942"/>
      <c r="AE216" s="942"/>
      <c r="AF216" s="942"/>
      <c r="AG216" s="942"/>
      <c r="AH216" s="942"/>
      <c r="AI216" s="942"/>
      <c r="AJ216" s="942"/>
      <c r="AK216" s="942"/>
      <c r="AL216" s="942"/>
      <c r="AM216" s="942"/>
      <c r="AN216" s="942"/>
      <c r="AO216" s="942"/>
      <c r="AP216" s="942"/>
      <c r="AQ216" s="942"/>
      <c r="AR216" s="942"/>
      <c r="AS216" s="942"/>
      <c r="AT216" s="942"/>
      <c r="AU216" s="942"/>
      <c r="AV216" s="942"/>
      <c r="AW216" s="942"/>
      <c r="AX216" s="942"/>
      <c r="AY216" s="942"/>
      <c r="AZ216" s="942"/>
      <c r="BA216" s="942"/>
      <c r="BB216" s="942"/>
      <c r="BC216" s="942"/>
      <c r="BD216" s="942"/>
      <c r="BE216" s="942"/>
      <c r="BF216" s="942"/>
      <c r="BG216" s="942"/>
      <c r="BH216" s="942"/>
      <c r="BI216" s="942"/>
      <c r="BJ216" s="942"/>
      <c r="BK216" s="942"/>
      <c r="BL216" s="942"/>
      <c r="BM216" s="942"/>
      <c r="BN216" s="942"/>
      <c r="BO216" s="942"/>
      <c r="BP216" s="942"/>
      <c r="BQ216" s="942"/>
      <c r="BR216" s="942"/>
      <c r="BS216" s="942"/>
      <c r="BT216" s="942"/>
      <c r="BU216" s="942"/>
      <c r="BV216" s="942"/>
    </row>
    <row r="217" spans="1:74" ht="14" x14ac:dyDescent="0.15">
      <c r="A217" s="18"/>
      <c r="B217" s="378"/>
      <c r="C217" s="2455" t="s">
        <v>1</v>
      </c>
      <c r="D217" s="2456"/>
      <c r="E217" s="2457"/>
      <c r="F217" s="2431"/>
      <c r="G217" s="159" t="s">
        <v>1806</v>
      </c>
      <c r="H217" s="337">
        <f>SUM(H218:H233)</f>
        <v>0</v>
      </c>
      <c r="I217" s="338">
        <f t="shared" ref="I217:S217" si="427">SUM(I218:I233)</f>
        <v>0</v>
      </c>
      <c r="J217" s="338">
        <f t="shared" si="427"/>
        <v>0</v>
      </c>
      <c r="K217" s="338">
        <f t="shared" si="427"/>
        <v>0</v>
      </c>
      <c r="L217" s="338">
        <f t="shared" si="427"/>
        <v>0</v>
      </c>
      <c r="M217" s="338">
        <f t="shared" si="427"/>
        <v>0</v>
      </c>
      <c r="N217" s="338">
        <f t="shared" si="427"/>
        <v>0</v>
      </c>
      <c r="O217" s="338">
        <f t="shared" si="427"/>
        <v>0</v>
      </c>
      <c r="P217" s="338">
        <f t="shared" si="427"/>
        <v>0</v>
      </c>
      <c r="Q217" s="338">
        <f t="shared" si="427"/>
        <v>0</v>
      </c>
      <c r="R217" s="338">
        <f t="shared" si="427"/>
        <v>0</v>
      </c>
      <c r="S217" s="339">
        <f t="shared" si="427"/>
        <v>0</v>
      </c>
      <c r="T217" s="379"/>
      <c r="U217" s="18"/>
      <c r="V217" s="942"/>
      <c r="W217" s="942"/>
      <c r="X217" s="942" t="str">
        <f>+C217</f>
        <v>Otro personal</v>
      </c>
      <c r="Y217" s="942">
        <f>SUM(Z217:AK217)</f>
        <v>0</v>
      </c>
      <c r="Z217" s="942">
        <f t="shared" ref="Z217:AK217" si="428">SUM(Z218:Z233)</f>
        <v>0</v>
      </c>
      <c r="AA217" s="942">
        <f t="shared" si="428"/>
        <v>0</v>
      </c>
      <c r="AB217" s="942">
        <f t="shared" si="428"/>
        <v>0</v>
      </c>
      <c r="AC217" s="942">
        <f t="shared" si="428"/>
        <v>0</v>
      </c>
      <c r="AD217" s="942">
        <f t="shared" si="428"/>
        <v>0</v>
      </c>
      <c r="AE217" s="942">
        <f t="shared" si="428"/>
        <v>0</v>
      </c>
      <c r="AF217" s="942">
        <f t="shared" si="428"/>
        <v>0</v>
      </c>
      <c r="AG217" s="942">
        <f t="shared" si="428"/>
        <v>0</v>
      </c>
      <c r="AH217" s="942">
        <f t="shared" si="428"/>
        <v>0</v>
      </c>
      <c r="AI217" s="942">
        <f t="shared" si="428"/>
        <v>0</v>
      </c>
      <c r="AJ217" s="942">
        <f t="shared" si="428"/>
        <v>0</v>
      </c>
      <c r="AK217" s="942">
        <f t="shared" si="428"/>
        <v>0</v>
      </c>
      <c r="AL217" s="942"/>
      <c r="AM217" s="942"/>
      <c r="AN217" s="942"/>
      <c r="AO217" s="942">
        <f>+T217</f>
        <v>0</v>
      </c>
      <c r="AP217" s="942">
        <f>SUM(AQ217:BB217)</f>
        <v>0</v>
      </c>
      <c r="AQ217" s="942">
        <f t="shared" ref="AQ217:BB217" si="429">H217</f>
        <v>0</v>
      </c>
      <c r="AR217" s="942">
        <f t="shared" si="429"/>
        <v>0</v>
      </c>
      <c r="AS217" s="942">
        <f t="shared" si="429"/>
        <v>0</v>
      </c>
      <c r="AT217" s="942">
        <f t="shared" si="429"/>
        <v>0</v>
      </c>
      <c r="AU217" s="942">
        <f t="shared" si="429"/>
        <v>0</v>
      </c>
      <c r="AV217" s="942">
        <f t="shared" si="429"/>
        <v>0</v>
      </c>
      <c r="AW217" s="942">
        <f t="shared" si="429"/>
        <v>0</v>
      </c>
      <c r="AX217" s="942">
        <f t="shared" si="429"/>
        <v>0</v>
      </c>
      <c r="AY217" s="942">
        <f t="shared" si="429"/>
        <v>0</v>
      </c>
      <c r="AZ217" s="942">
        <f t="shared" si="429"/>
        <v>0</v>
      </c>
      <c r="BA217" s="942">
        <f t="shared" si="429"/>
        <v>0</v>
      </c>
      <c r="BB217" s="942">
        <f t="shared" si="429"/>
        <v>0</v>
      </c>
      <c r="BC217" s="942"/>
      <c r="BD217" s="942"/>
      <c r="BE217" s="942"/>
      <c r="BF217" s="942"/>
      <c r="BG217" s="942"/>
      <c r="BH217" s="942"/>
      <c r="BI217" s="942"/>
      <c r="BJ217" s="942"/>
      <c r="BK217" s="942"/>
      <c r="BL217" s="942"/>
      <c r="BM217" s="942"/>
      <c r="BN217" s="942"/>
      <c r="BO217" s="942"/>
      <c r="BP217" s="942"/>
      <c r="BQ217" s="942"/>
      <c r="BR217" s="942"/>
      <c r="BS217" s="942"/>
      <c r="BT217" s="942"/>
      <c r="BU217" s="942"/>
      <c r="BV217" s="942"/>
    </row>
    <row r="218" spans="1:74" x14ac:dyDescent="0.15">
      <c r="A218" s="18"/>
      <c r="B218" s="378"/>
      <c r="C218" s="2434"/>
      <c r="D218" s="2435"/>
      <c r="E218" s="2436"/>
      <c r="F218" s="2432"/>
      <c r="G218" s="833">
        <v>0</v>
      </c>
      <c r="H218" s="126">
        <v>0</v>
      </c>
      <c r="I218" s="127">
        <v>0</v>
      </c>
      <c r="J218" s="127">
        <v>0</v>
      </c>
      <c r="K218" s="127">
        <v>0</v>
      </c>
      <c r="L218" s="127">
        <f t="shared" ref="L218:S218" si="430">+K218</f>
        <v>0</v>
      </c>
      <c r="M218" s="127">
        <f t="shared" si="430"/>
        <v>0</v>
      </c>
      <c r="N218" s="127">
        <f t="shared" si="430"/>
        <v>0</v>
      </c>
      <c r="O218" s="127">
        <f t="shared" si="430"/>
        <v>0</v>
      </c>
      <c r="P218" s="127">
        <f t="shared" si="430"/>
        <v>0</v>
      </c>
      <c r="Q218" s="127">
        <f t="shared" si="430"/>
        <v>0</v>
      </c>
      <c r="R218" s="127">
        <f t="shared" si="430"/>
        <v>0</v>
      </c>
      <c r="S218" s="128">
        <f t="shared" si="430"/>
        <v>0</v>
      </c>
      <c r="T218" s="379"/>
      <c r="U218" s="18"/>
      <c r="V218" s="942"/>
      <c r="W218" s="942"/>
      <c r="X218" s="942">
        <f t="shared" ref="X218:X233" si="431">+C218</f>
        <v>0</v>
      </c>
      <c r="Y218" s="942"/>
      <c r="Z218" s="942">
        <f t="shared" ref="Z218:Z233" si="432">+H218+(H218*$G218)</f>
        <v>0</v>
      </c>
      <c r="AA218" s="942">
        <f t="shared" ref="AA218:AA233" si="433">+I218+(I218*$G218)</f>
        <v>0</v>
      </c>
      <c r="AB218" s="942">
        <f t="shared" ref="AB218:AB233" si="434">+J218+(J218*$G218)</f>
        <v>0</v>
      </c>
      <c r="AC218" s="942">
        <f t="shared" ref="AC218:AC233" si="435">+K218+(K218*$G218)</f>
        <v>0</v>
      </c>
      <c r="AD218" s="942">
        <f t="shared" ref="AD218:AD233" si="436">+L218+(L218*$G218)</f>
        <v>0</v>
      </c>
      <c r="AE218" s="942">
        <f t="shared" ref="AE218:AE233" si="437">+M218+(M218*$G218)</f>
        <v>0</v>
      </c>
      <c r="AF218" s="942">
        <f t="shared" ref="AF218:AF233" si="438">+N218+(N218*$G218)</f>
        <v>0</v>
      </c>
      <c r="AG218" s="942">
        <f t="shared" ref="AG218:AG233" si="439">+O218+(O218*$G218)</f>
        <v>0</v>
      </c>
      <c r="AH218" s="942">
        <f t="shared" ref="AH218:AH233" si="440">+P218+(P218*$G218)</f>
        <v>0</v>
      </c>
      <c r="AI218" s="942">
        <f t="shared" ref="AI218:AI233" si="441">+Q218+(Q218*$G218)</f>
        <v>0</v>
      </c>
      <c r="AJ218" s="942">
        <f t="shared" ref="AJ218:AJ233" si="442">+R218+(R218*$G218)</f>
        <v>0</v>
      </c>
      <c r="AK218" s="942">
        <f t="shared" ref="AK218:AK233" si="443">+S218+(S218*$G218)</f>
        <v>0</v>
      </c>
      <c r="AL218" s="942"/>
      <c r="AM218" s="942"/>
      <c r="AN218" s="942"/>
      <c r="AO218" s="942"/>
      <c r="AP218" s="942"/>
      <c r="AQ218" s="942"/>
      <c r="AR218" s="942"/>
      <c r="AS218" s="942"/>
      <c r="AT218" s="942"/>
      <c r="AU218" s="942"/>
      <c r="AV218" s="942"/>
      <c r="AW218" s="942"/>
      <c r="AX218" s="942"/>
      <c r="AY218" s="942"/>
      <c r="AZ218" s="942"/>
      <c r="BA218" s="942"/>
      <c r="BB218" s="942"/>
      <c r="BC218" s="942"/>
      <c r="BD218" s="942"/>
      <c r="BE218" s="942"/>
      <c r="BF218" s="942"/>
      <c r="BG218" s="942"/>
      <c r="BH218" s="942"/>
      <c r="BI218" s="942"/>
      <c r="BJ218" s="942"/>
      <c r="BK218" s="942"/>
      <c r="BL218" s="942"/>
      <c r="BM218" s="942"/>
      <c r="BN218" s="942"/>
      <c r="BO218" s="942"/>
      <c r="BP218" s="942"/>
      <c r="BQ218" s="942"/>
      <c r="BR218" s="942"/>
      <c r="BS218" s="942"/>
      <c r="BT218" s="942"/>
      <c r="BU218" s="942"/>
      <c r="BV218" s="942"/>
    </row>
    <row r="219" spans="1:74" x14ac:dyDescent="0.15">
      <c r="A219" s="18"/>
      <c r="B219" s="378"/>
      <c r="C219" s="2414"/>
      <c r="D219" s="2415"/>
      <c r="E219" s="2428"/>
      <c r="F219" s="2432"/>
      <c r="G219" s="833">
        <v>0</v>
      </c>
      <c r="H219" s="129">
        <v>0</v>
      </c>
      <c r="I219" s="130">
        <v>0</v>
      </c>
      <c r="J219" s="130">
        <v>0</v>
      </c>
      <c r="K219" s="130">
        <v>0</v>
      </c>
      <c r="L219" s="130">
        <f t="shared" ref="L219:S219" si="444">+K219</f>
        <v>0</v>
      </c>
      <c r="M219" s="130">
        <f t="shared" si="444"/>
        <v>0</v>
      </c>
      <c r="N219" s="130">
        <f t="shared" si="444"/>
        <v>0</v>
      </c>
      <c r="O219" s="130">
        <f t="shared" si="444"/>
        <v>0</v>
      </c>
      <c r="P219" s="130">
        <f t="shared" si="444"/>
        <v>0</v>
      </c>
      <c r="Q219" s="130">
        <f t="shared" si="444"/>
        <v>0</v>
      </c>
      <c r="R219" s="130">
        <f t="shared" si="444"/>
        <v>0</v>
      </c>
      <c r="S219" s="131">
        <f t="shared" si="444"/>
        <v>0</v>
      </c>
      <c r="T219" s="379"/>
      <c r="U219" s="18"/>
      <c r="V219" s="942"/>
      <c r="W219" s="942"/>
      <c r="X219" s="942">
        <f t="shared" si="431"/>
        <v>0</v>
      </c>
      <c r="Y219" s="942"/>
      <c r="Z219" s="942">
        <f t="shared" si="432"/>
        <v>0</v>
      </c>
      <c r="AA219" s="942">
        <f t="shared" si="433"/>
        <v>0</v>
      </c>
      <c r="AB219" s="942">
        <f t="shared" si="434"/>
        <v>0</v>
      </c>
      <c r="AC219" s="942">
        <f t="shared" si="435"/>
        <v>0</v>
      </c>
      <c r="AD219" s="942">
        <f t="shared" si="436"/>
        <v>0</v>
      </c>
      <c r="AE219" s="942">
        <f t="shared" si="437"/>
        <v>0</v>
      </c>
      <c r="AF219" s="942">
        <f t="shared" si="438"/>
        <v>0</v>
      </c>
      <c r="AG219" s="942">
        <f t="shared" si="439"/>
        <v>0</v>
      </c>
      <c r="AH219" s="942">
        <f t="shared" si="440"/>
        <v>0</v>
      </c>
      <c r="AI219" s="942">
        <f t="shared" si="441"/>
        <v>0</v>
      </c>
      <c r="AJ219" s="942">
        <f t="shared" si="442"/>
        <v>0</v>
      </c>
      <c r="AK219" s="942">
        <f t="shared" si="443"/>
        <v>0</v>
      </c>
      <c r="AL219" s="942"/>
      <c r="AM219" s="942"/>
      <c r="AN219" s="942"/>
      <c r="AO219" s="942"/>
      <c r="AP219" s="942"/>
      <c r="AQ219" s="942"/>
      <c r="AR219" s="942"/>
      <c r="AS219" s="942"/>
      <c r="AT219" s="942"/>
      <c r="AU219" s="942"/>
      <c r="AV219" s="942"/>
      <c r="AW219" s="942"/>
      <c r="AX219" s="942"/>
      <c r="AY219" s="942"/>
      <c r="AZ219" s="942"/>
      <c r="BA219" s="942"/>
      <c r="BB219" s="942"/>
      <c r="BC219" s="942"/>
      <c r="BD219" s="942"/>
      <c r="BE219" s="942"/>
      <c r="BF219" s="942"/>
      <c r="BG219" s="942"/>
      <c r="BH219" s="942"/>
      <c r="BI219" s="942"/>
      <c r="BJ219" s="942"/>
      <c r="BK219" s="942"/>
      <c r="BL219" s="942"/>
      <c r="BM219" s="942"/>
      <c r="BN219" s="942"/>
      <c r="BO219" s="942"/>
      <c r="BP219" s="942"/>
      <c r="BQ219" s="942"/>
      <c r="BR219" s="942"/>
      <c r="BS219" s="942"/>
      <c r="BT219" s="942"/>
      <c r="BU219" s="942"/>
      <c r="BV219" s="942"/>
    </row>
    <row r="220" spans="1:74" x14ac:dyDescent="0.15">
      <c r="A220" s="18"/>
      <c r="B220" s="378"/>
      <c r="C220" s="2423"/>
      <c r="D220" s="2424"/>
      <c r="E220" s="2429"/>
      <c r="F220" s="2432"/>
      <c r="G220" s="834">
        <v>0</v>
      </c>
      <c r="H220" s="132">
        <v>0</v>
      </c>
      <c r="I220" s="133">
        <v>0</v>
      </c>
      <c r="J220" s="133">
        <v>0</v>
      </c>
      <c r="K220" s="133">
        <v>0</v>
      </c>
      <c r="L220" s="133">
        <f t="shared" ref="L220:S220" si="445">+K220</f>
        <v>0</v>
      </c>
      <c r="M220" s="133">
        <f t="shared" si="445"/>
        <v>0</v>
      </c>
      <c r="N220" s="133">
        <f t="shared" si="445"/>
        <v>0</v>
      </c>
      <c r="O220" s="133">
        <f t="shared" si="445"/>
        <v>0</v>
      </c>
      <c r="P220" s="133">
        <f t="shared" si="445"/>
        <v>0</v>
      </c>
      <c r="Q220" s="133">
        <f t="shared" si="445"/>
        <v>0</v>
      </c>
      <c r="R220" s="133">
        <f t="shared" si="445"/>
        <v>0</v>
      </c>
      <c r="S220" s="134">
        <f t="shared" si="445"/>
        <v>0</v>
      </c>
      <c r="T220" s="379"/>
      <c r="U220" s="18"/>
      <c r="V220" s="942"/>
      <c r="W220" s="942"/>
      <c r="X220" s="942">
        <f t="shared" si="431"/>
        <v>0</v>
      </c>
      <c r="Y220" s="942"/>
      <c r="Z220" s="942">
        <f t="shared" si="432"/>
        <v>0</v>
      </c>
      <c r="AA220" s="942">
        <f t="shared" si="433"/>
        <v>0</v>
      </c>
      <c r="AB220" s="942">
        <f t="shared" si="434"/>
        <v>0</v>
      </c>
      <c r="AC220" s="942">
        <f t="shared" si="435"/>
        <v>0</v>
      </c>
      <c r="AD220" s="942">
        <f t="shared" si="436"/>
        <v>0</v>
      </c>
      <c r="AE220" s="942">
        <f t="shared" si="437"/>
        <v>0</v>
      </c>
      <c r="AF220" s="942">
        <f t="shared" si="438"/>
        <v>0</v>
      </c>
      <c r="AG220" s="942">
        <f t="shared" si="439"/>
        <v>0</v>
      </c>
      <c r="AH220" s="942">
        <f t="shared" si="440"/>
        <v>0</v>
      </c>
      <c r="AI220" s="942">
        <f t="shared" si="441"/>
        <v>0</v>
      </c>
      <c r="AJ220" s="942">
        <f t="shared" si="442"/>
        <v>0</v>
      </c>
      <c r="AK220" s="942">
        <f t="shared" si="443"/>
        <v>0</v>
      </c>
      <c r="AL220" s="942"/>
      <c r="AM220" s="942"/>
      <c r="AN220" s="942"/>
      <c r="AO220" s="942"/>
      <c r="AP220" s="942"/>
      <c r="AQ220" s="942"/>
      <c r="AR220" s="942"/>
      <c r="AS220" s="942"/>
      <c r="AT220" s="942"/>
      <c r="AU220" s="942"/>
      <c r="AV220" s="942"/>
      <c r="AW220" s="942"/>
      <c r="AX220" s="942"/>
      <c r="AY220" s="942"/>
      <c r="AZ220" s="942"/>
      <c r="BA220" s="942"/>
      <c r="BB220" s="942"/>
      <c r="BC220" s="942"/>
      <c r="BD220" s="942"/>
      <c r="BE220" s="942"/>
      <c r="BF220" s="942"/>
      <c r="BG220" s="942"/>
      <c r="BH220" s="942"/>
      <c r="BI220" s="942"/>
      <c r="BJ220" s="942"/>
      <c r="BK220" s="942"/>
      <c r="BL220" s="942"/>
      <c r="BM220" s="942"/>
      <c r="BN220" s="942"/>
      <c r="BO220" s="942"/>
      <c r="BP220" s="942"/>
      <c r="BQ220" s="942"/>
      <c r="BR220" s="942"/>
      <c r="BS220" s="942"/>
      <c r="BT220" s="942"/>
      <c r="BU220" s="942"/>
      <c r="BV220" s="942"/>
    </row>
    <row r="221" spans="1:74" ht="12.75" hidden="1" customHeight="1" x14ac:dyDescent="0.15">
      <c r="A221" s="18"/>
      <c r="B221" s="378"/>
      <c r="C221" s="2417"/>
      <c r="D221" s="2418"/>
      <c r="E221" s="2458"/>
      <c r="F221" s="2432"/>
      <c r="G221" s="832">
        <v>0</v>
      </c>
      <c r="H221" s="824">
        <v>0</v>
      </c>
      <c r="I221" s="825">
        <v>0</v>
      </c>
      <c r="J221" s="825">
        <v>0</v>
      </c>
      <c r="K221" s="825">
        <v>0</v>
      </c>
      <c r="L221" s="825">
        <f t="shared" ref="L221:S221" si="446">+K221</f>
        <v>0</v>
      </c>
      <c r="M221" s="825">
        <f t="shared" si="446"/>
        <v>0</v>
      </c>
      <c r="N221" s="825">
        <f t="shared" si="446"/>
        <v>0</v>
      </c>
      <c r="O221" s="825">
        <f t="shared" si="446"/>
        <v>0</v>
      </c>
      <c r="P221" s="825">
        <f t="shared" si="446"/>
        <v>0</v>
      </c>
      <c r="Q221" s="825">
        <f t="shared" si="446"/>
        <v>0</v>
      </c>
      <c r="R221" s="825">
        <f t="shared" si="446"/>
        <v>0</v>
      </c>
      <c r="S221" s="826">
        <f t="shared" si="446"/>
        <v>0</v>
      </c>
      <c r="T221" s="379"/>
      <c r="U221" s="18"/>
      <c r="V221" s="942"/>
      <c r="W221" s="942"/>
      <c r="X221" s="942">
        <f t="shared" si="431"/>
        <v>0</v>
      </c>
      <c r="Y221" s="942"/>
      <c r="Z221" s="942">
        <f t="shared" si="432"/>
        <v>0</v>
      </c>
      <c r="AA221" s="942">
        <f t="shared" si="433"/>
        <v>0</v>
      </c>
      <c r="AB221" s="942">
        <f t="shared" si="434"/>
        <v>0</v>
      </c>
      <c r="AC221" s="942">
        <f t="shared" si="435"/>
        <v>0</v>
      </c>
      <c r="AD221" s="942">
        <f t="shared" si="436"/>
        <v>0</v>
      </c>
      <c r="AE221" s="942">
        <f t="shared" si="437"/>
        <v>0</v>
      </c>
      <c r="AF221" s="942">
        <f t="shared" si="438"/>
        <v>0</v>
      </c>
      <c r="AG221" s="942">
        <f t="shared" si="439"/>
        <v>0</v>
      </c>
      <c r="AH221" s="942">
        <f t="shared" si="440"/>
        <v>0</v>
      </c>
      <c r="AI221" s="942">
        <f t="shared" si="441"/>
        <v>0</v>
      </c>
      <c r="AJ221" s="942">
        <f t="shared" si="442"/>
        <v>0</v>
      </c>
      <c r="AK221" s="942">
        <f t="shared" si="443"/>
        <v>0</v>
      </c>
      <c r="AL221" s="942"/>
      <c r="AM221" s="942"/>
      <c r="AN221" s="942"/>
      <c r="AO221" s="942"/>
      <c r="AP221" s="942"/>
      <c r="AQ221" s="942"/>
      <c r="AR221" s="942"/>
      <c r="AS221" s="942"/>
      <c r="AT221" s="942"/>
      <c r="AU221" s="942"/>
      <c r="AV221" s="942"/>
      <c r="AW221" s="942"/>
      <c r="AX221" s="942"/>
      <c r="AY221" s="942"/>
      <c r="AZ221" s="942"/>
      <c r="BA221" s="942"/>
      <c r="BB221" s="942"/>
      <c r="BC221" s="942"/>
      <c r="BD221" s="942"/>
      <c r="BE221" s="942"/>
      <c r="BF221" s="942"/>
      <c r="BG221" s="942"/>
      <c r="BH221" s="942"/>
      <c r="BI221" s="942"/>
      <c r="BJ221" s="942"/>
      <c r="BK221" s="942"/>
      <c r="BL221" s="942"/>
      <c r="BM221" s="942"/>
      <c r="BN221" s="942"/>
      <c r="BO221" s="942"/>
      <c r="BP221" s="942"/>
      <c r="BQ221" s="942"/>
      <c r="BR221" s="942"/>
      <c r="BS221" s="942"/>
      <c r="BT221" s="942"/>
      <c r="BU221" s="942"/>
      <c r="BV221" s="942"/>
    </row>
    <row r="222" spans="1:74" ht="12.75" hidden="1" customHeight="1" x14ac:dyDescent="0.15">
      <c r="A222" s="18"/>
      <c r="B222" s="378"/>
      <c r="C222" s="2414"/>
      <c r="D222" s="2415"/>
      <c r="E222" s="2428"/>
      <c r="F222" s="2432"/>
      <c r="G222" s="113">
        <v>0</v>
      </c>
      <c r="H222" s="129">
        <v>0</v>
      </c>
      <c r="I222" s="130">
        <v>0</v>
      </c>
      <c r="J222" s="130">
        <v>0</v>
      </c>
      <c r="K222" s="130">
        <v>0</v>
      </c>
      <c r="L222" s="130">
        <f t="shared" ref="L222:S222" si="447">+K222</f>
        <v>0</v>
      </c>
      <c r="M222" s="130">
        <f t="shared" si="447"/>
        <v>0</v>
      </c>
      <c r="N222" s="130">
        <f t="shared" si="447"/>
        <v>0</v>
      </c>
      <c r="O222" s="130">
        <f t="shared" si="447"/>
        <v>0</v>
      </c>
      <c r="P222" s="130">
        <f t="shared" si="447"/>
        <v>0</v>
      </c>
      <c r="Q222" s="130">
        <f t="shared" si="447"/>
        <v>0</v>
      </c>
      <c r="R222" s="130">
        <f t="shared" si="447"/>
        <v>0</v>
      </c>
      <c r="S222" s="131">
        <f t="shared" si="447"/>
        <v>0</v>
      </c>
      <c r="T222" s="379"/>
      <c r="U222" s="18"/>
      <c r="V222" s="942"/>
      <c r="W222" s="942"/>
      <c r="X222" s="942">
        <f t="shared" si="431"/>
        <v>0</v>
      </c>
      <c r="Y222" s="942"/>
      <c r="Z222" s="942">
        <f t="shared" si="432"/>
        <v>0</v>
      </c>
      <c r="AA222" s="942">
        <f t="shared" si="433"/>
        <v>0</v>
      </c>
      <c r="AB222" s="942">
        <f t="shared" si="434"/>
        <v>0</v>
      </c>
      <c r="AC222" s="942">
        <f t="shared" si="435"/>
        <v>0</v>
      </c>
      <c r="AD222" s="942">
        <f t="shared" si="436"/>
        <v>0</v>
      </c>
      <c r="AE222" s="942">
        <f t="shared" si="437"/>
        <v>0</v>
      </c>
      <c r="AF222" s="942">
        <f t="shared" si="438"/>
        <v>0</v>
      </c>
      <c r="AG222" s="942">
        <f t="shared" si="439"/>
        <v>0</v>
      </c>
      <c r="AH222" s="942">
        <f t="shared" si="440"/>
        <v>0</v>
      </c>
      <c r="AI222" s="942">
        <f t="shared" si="441"/>
        <v>0</v>
      </c>
      <c r="AJ222" s="942">
        <f t="shared" si="442"/>
        <v>0</v>
      </c>
      <c r="AK222" s="942">
        <f t="shared" si="443"/>
        <v>0</v>
      </c>
      <c r="AL222" s="942"/>
      <c r="AM222" s="942"/>
      <c r="AN222" s="942"/>
      <c r="AO222" s="942"/>
      <c r="AP222" s="942"/>
      <c r="AQ222" s="942"/>
      <c r="AR222" s="942"/>
      <c r="AS222" s="942"/>
      <c r="AT222" s="942"/>
      <c r="AU222" s="942"/>
      <c r="AV222" s="942"/>
      <c r="AW222" s="942"/>
      <c r="AX222" s="942"/>
      <c r="AY222" s="942"/>
      <c r="AZ222" s="942"/>
      <c r="BA222" s="942"/>
      <c r="BB222" s="942"/>
      <c r="BC222" s="942"/>
      <c r="BD222" s="942"/>
      <c r="BE222" s="942"/>
      <c r="BF222" s="942"/>
      <c r="BG222" s="942"/>
      <c r="BH222" s="942"/>
      <c r="BI222" s="942"/>
      <c r="BJ222" s="942"/>
      <c r="BK222" s="942"/>
      <c r="BL222" s="942"/>
      <c r="BM222" s="942"/>
      <c r="BN222" s="942"/>
      <c r="BO222" s="942"/>
      <c r="BP222" s="942"/>
      <c r="BQ222" s="942"/>
      <c r="BR222" s="942"/>
      <c r="BS222" s="942"/>
      <c r="BT222" s="942"/>
      <c r="BU222" s="942"/>
      <c r="BV222" s="942"/>
    </row>
    <row r="223" spans="1:74" ht="12.75" hidden="1" customHeight="1" x14ac:dyDescent="0.15">
      <c r="A223" s="18"/>
      <c r="B223" s="378"/>
      <c r="C223" s="2414"/>
      <c r="D223" s="2415"/>
      <c r="E223" s="2428"/>
      <c r="F223" s="2432"/>
      <c r="G223" s="113">
        <v>0</v>
      </c>
      <c r="H223" s="129">
        <v>0</v>
      </c>
      <c r="I223" s="130">
        <v>0</v>
      </c>
      <c r="J223" s="130">
        <v>0</v>
      </c>
      <c r="K223" s="130">
        <v>0</v>
      </c>
      <c r="L223" s="130">
        <f t="shared" ref="L223:S223" si="448">+K223</f>
        <v>0</v>
      </c>
      <c r="M223" s="130">
        <f t="shared" si="448"/>
        <v>0</v>
      </c>
      <c r="N223" s="130">
        <f t="shared" si="448"/>
        <v>0</v>
      </c>
      <c r="O223" s="130">
        <f t="shared" si="448"/>
        <v>0</v>
      </c>
      <c r="P223" s="130">
        <f t="shared" si="448"/>
        <v>0</v>
      </c>
      <c r="Q223" s="130">
        <f t="shared" si="448"/>
        <v>0</v>
      </c>
      <c r="R223" s="130">
        <f t="shared" si="448"/>
        <v>0</v>
      </c>
      <c r="S223" s="131">
        <f t="shared" si="448"/>
        <v>0</v>
      </c>
      <c r="T223" s="379"/>
      <c r="U223" s="18"/>
      <c r="V223" s="942"/>
      <c r="W223" s="942"/>
      <c r="X223" s="942">
        <f t="shared" si="431"/>
        <v>0</v>
      </c>
      <c r="Y223" s="942"/>
      <c r="Z223" s="942">
        <f t="shared" si="432"/>
        <v>0</v>
      </c>
      <c r="AA223" s="942">
        <f t="shared" si="433"/>
        <v>0</v>
      </c>
      <c r="AB223" s="942">
        <f t="shared" si="434"/>
        <v>0</v>
      </c>
      <c r="AC223" s="942">
        <f t="shared" si="435"/>
        <v>0</v>
      </c>
      <c r="AD223" s="942">
        <f t="shared" si="436"/>
        <v>0</v>
      </c>
      <c r="AE223" s="942">
        <f t="shared" si="437"/>
        <v>0</v>
      </c>
      <c r="AF223" s="942">
        <f t="shared" si="438"/>
        <v>0</v>
      </c>
      <c r="AG223" s="942">
        <f t="shared" si="439"/>
        <v>0</v>
      </c>
      <c r="AH223" s="942">
        <f t="shared" si="440"/>
        <v>0</v>
      </c>
      <c r="AI223" s="942">
        <f t="shared" si="441"/>
        <v>0</v>
      </c>
      <c r="AJ223" s="942">
        <f t="shared" si="442"/>
        <v>0</v>
      </c>
      <c r="AK223" s="942">
        <f t="shared" si="443"/>
        <v>0</v>
      </c>
      <c r="AL223" s="942"/>
      <c r="AM223" s="942"/>
      <c r="AN223" s="942"/>
      <c r="AO223" s="942"/>
      <c r="AP223" s="942"/>
      <c r="AQ223" s="942"/>
      <c r="AR223" s="942"/>
      <c r="AS223" s="942"/>
      <c r="AT223" s="942"/>
      <c r="AU223" s="942"/>
      <c r="AV223" s="942"/>
      <c r="AW223" s="942"/>
      <c r="AX223" s="942"/>
      <c r="AY223" s="942"/>
      <c r="AZ223" s="942"/>
      <c r="BA223" s="942"/>
      <c r="BB223" s="942"/>
      <c r="BC223" s="942"/>
      <c r="BD223" s="942"/>
      <c r="BE223" s="942"/>
      <c r="BF223" s="942"/>
      <c r="BG223" s="942"/>
      <c r="BH223" s="942"/>
      <c r="BI223" s="942"/>
      <c r="BJ223" s="942"/>
      <c r="BK223" s="942"/>
      <c r="BL223" s="942"/>
      <c r="BM223" s="942"/>
      <c r="BN223" s="942"/>
      <c r="BO223" s="942"/>
      <c r="BP223" s="942"/>
      <c r="BQ223" s="942"/>
      <c r="BR223" s="942"/>
      <c r="BS223" s="942"/>
      <c r="BT223" s="942"/>
      <c r="BU223" s="942"/>
      <c r="BV223" s="942"/>
    </row>
    <row r="224" spans="1:74" ht="12.75" hidden="1" customHeight="1" x14ac:dyDescent="0.15">
      <c r="A224" s="18"/>
      <c r="B224" s="378"/>
      <c r="C224" s="2414"/>
      <c r="D224" s="2415"/>
      <c r="E224" s="2428"/>
      <c r="F224" s="2432"/>
      <c r="G224" s="113">
        <v>0</v>
      </c>
      <c r="H224" s="129">
        <v>0</v>
      </c>
      <c r="I224" s="130">
        <v>0</v>
      </c>
      <c r="J224" s="130">
        <v>0</v>
      </c>
      <c r="K224" s="130">
        <v>0</v>
      </c>
      <c r="L224" s="130">
        <f t="shared" ref="L224:S224" si="449">+K224</f>
        <v>0</v>
      </c>
      <c r="M224" s="130">
        <f t="shared" si="449"/>
        <v>0</v>
      </c>
      <c r="N224" s="130">
        <f t="shared" si="449"/>
        <v>0</v>
      </c>
      <c r="O224" s="130">
        <f t="shared" si="449"/>
        <v>0</v>
      </c>
      <c r="P224" s="130">
        <f t="shared" si="449"/>
        <v>0</v>
      </c>
      <c r="Q224" s="130">
        <f t="shared" si="449"/>
        <v>0</v>
      </c>
      <c r="R224" s="130">
        <f t="shared" si="449"/>
        <v>0</v>
      </c>
      <c r="S224" s="131">
        <f t="shared" si="449"/>
        <v>0</v>
      </c>
      <c r="T224" s="379"/>
      <c r="U224" s="18"/>
      <c r="V224" s="942"/>
      <c r="W224" s="942"/>
      <c r="X224" s="942">
        <f t="shared" si="431"/>
        <v>0</v>
      </c>
      <c r="Y224" s="942"/>
      <c r="Z224" s="942">
        <f t="shared" si="432"/>
        <v>0</v>
      </c>
      <c r="AA224" s="942">
        <f t="shared" si="433"/>
        <v>0</v>
      </c>
      <c r="AB224" s="942">
        <f t="shared" si="434"/>
        <v>0</v>
      </c>
      <c r="AC224" s="942">
        <f t="shared" si="435"/>
        <v>0</v>
      </c>
      <c r="AD224" s="942">
        <f t="shared" si="436"/>
        <v>0</v>
      </c>
      <c r="AE224" s="942">
        <f t="shared" si="437"/>
        <v>0</v>
      </c>
      <c r="AF224" s="942">
        <f t="shared" si="438"/>
        <v>0</v>
      </c>
      <c r="AG224" s="942">
        <f t="shared" si="439"/>
        <v>0</v>
      </c>
      <c r="AH224" s="942">
        <f t="shared" si="440"/>
        <v>0</v>
      </c>
      <c r="AI224" s="942">
        <f t="shared" si="441"/>
        <v>0</v>
      </c>
      <c r="AJ224" s="942">
        <f t="shared" si="442"/>
        <v>0</v>
      </c>
      <c r="AK224" s="942">
        <f t="shared" si="443"/>
        <v>0</v>
      </c>
      <c r="AL224" s="942"/>
      <c r="AM224" s="942"/>
      <c r="AN224" s="942"/>
      <c r="AO224" s="942"/>
      <c r="AP224" s="942"/>
      <c r="AQ224" s="942"/>
      <c r="AR224" s="942"/>
      <c r="AS224" s="942"/>
      <c r="AT224" s="942"/>
      <c r="AU224" s="942"/>
      <c r="AV224" s="942"/>
      <c r="AW224" s="942"/>
      <c r="AX224" s="942"/>
      <c r="AY224" s="942"/>
      <c r="AZ224" s="942"/>
      <c r="BA224" s="942"/>
      <c r="BB224" s="942"/>
      <c r="BC224" s="942"/>
      <c r="BD224" s="942"/>
      <c r="BE224" s="942"/>
      <c r="BF224" s="942"/>
      <c r="BG224" s="942"/>
      <c r="BH224" s="942"/>
      <c r="BI224" s="942"/>
      <c r="BJ224" s="942"/>
      <c r="BK224" s="942"/>
      <c r="BL224" s="942"/>
      <c r="BM224" s="942"/>
      <c r="BN224" s="942"/>
      <c r="BO224" s="942"/>
      <c r="BP224" s="942"/>
      <c r="BQ224" s="942"/>
      <c r="BR224" s="942"/>
      <c r="BS224" s="942"/>
      <c r="BT224" s="942"/>
      <c r="BU224" s="942"/>
      <c r="BV224" s="942"/>
    </row>
    <row r="225" spans="1:74" ht="12.75" hidden="1" customHeight="1" x14ac:dyDescent="0.15">
      <c r="A225" s="18"/>
      <c r="B225" s="378"/>
      <c r="C225" s="2414"/>
      <c r="D225" s="2415"/>
      <c r="E225" s="2428"/>
      <c r="F225" s="2432"/>
      <c r="G225" s="113">
        <v>0</v>
      </c>
      <c r="H225" s="129">
        <v>0</v>
      </c>
      <c r="I225" s="130">
        <v>0</v>
      </c>
      <c r="J225" s="130">
        <v>0</v>
      </c>
      <c r="K225" s="130">
        <v>0</v>
      </c>
      <c r="L225" s="130">
        <f t="shared" ref="L225:S225" si="450">+K225</f>
        <v>0</v>
      </c>
      <c r="M225" s="130">
        <f t="shared" si="450"/>
        <v>0</v>
      </c>
      <c r="N225" s="130">
        <f t="shared" si="450"/>
        <v>0</v>
      </c>
      <c r="O225" s="130">
        <f t="shared" si="450"/>
        <v>0</v>
      </c>
      <c r="P225" s="130">
        <f t="shared" si="450"/>
        <v>0</v>
      </c>
      <c r="Q225" s="130">
        <f t="shared" si="450"/>
        <v>0</v>
      </c>
      <c r="R225" s="130">
        <f t="shared" si="450"/>
        <v>0</v>
      </c>
      <c r="S225" s="131">
        <f t="shared" si="450"/>
        <v>0</v>
      </c>
      <c r="T225" s="379"/>
      <c r="U225" s="18"/>
      <c r="V225" s="942"/>
      <c r="W225" s="942"/>
      <c r="X225" s="942">
        <f t="shared" si="431"/>
        <v>0</v>
      </c>
      <c r="Y225" s="942"/>
      <c r="Z225" s="942">
        <f t="shared" si="432"/>
        <v>0</v>
      </c>
      <c r="AA225" s="942">
        <f t="shared" si="433"/>
        <v>0</v>
      </c>
      <c r="AB225" s="942">
        <f t="shared" si="434"/>
        <v>0</v>
      </c>
      <c r="AC225" s="942">
        <f t="shared" si="435"/>
        <v>0</v>
      </c>
      <c r="AD225" s="942">
        <f t="shared" si="436"/>
        <v>0</v>
      </c>
      <c r="AE225" s="942">
        <f t="shared" si="437"/>
        <v>0</v>
      </c>
      <c r="AF225" s="942">
        <f t="shared" si="438"/>
        <v>0</v>
      </c>
      <c r="AG225" s="942">
        <f t="shared" si="439"/>
        <v>0</v>
      </c>
      <c r="AH225" s="942">
        <f t="shared" si="440"/>
        <v>0</v>
      </c>
      <c r="AI225" s="942">
        <f t="shared" si="441"/>
        <v>0</v>
      </c>
      <c r="AJ225" s="942">
        <f t="shared" si="442"/>
        <v>0</v>
      </c>
      <c r="AK225" s="942">
        <f t="shared" si="443"/>
        <v>0</v>
      </c>
      <c r="AL225" s="942"/>
      <c r="AM225" s="942"/>
      <c r="AN225" s="942"/>
      <c r="AO225" s="942"/>
      <c r="AP225" s="942"/>
      <c r="AQ225" s="942"/>
      <c r="AR225" s="942"/>
      <c r="AS225" s="942"/>
      <c r="AT225" s="942"/>
      <c r="AU225" s="942"/>
      <c r="AV225" s="942"/>
      <c r="AW225" s="942"/>
      <c r="AX225" s="942"/>
      <c r="AY225" s="942"/>
      <c r="AZ225" s="942"/>
      <c r="BA225" s="942"/>
      <c r="BB225" s="942"/>
      <c r="BC225" s="942"/>
      <c r="BD225" s="942"/>
      <c r="BE225" s="942"/>
      <c r="BF225" s="942"/>
      <c r="BG225" s="942"/>
      <c r="BH225" s="942"/>
      <c r="BI225" s="942"/>
      <c r="BJ225" s="942"/>
      <c r="BK225" s="942"/>
      <c r="BL225" s="942"/>
      <c r="BM225" s="942"/>
      <c r="BN225" s="942"/>
      <c r="BO225" s="942"/>
      <c r="BP225" s="942"/>
      <c r="BQ225" s="942"/>
      <c r="BR225" s="942"/>
      <c r="BS225" s="942"/>
      <c r="BT225" s="942"/>
      <c r="BU225" s="942"/>
      <c r="BV225" s="942"/>
    </row>
    <row r="226" spans="1:74" ht="12.75" hidden="1" customHeight="1" x14ac:dyDescent="0.15">
      <c r="A226" s="18"/>
      <c r="B226" s="378"/>
      <c r="C226" s="2414"/>
      <c r="D226" s="2415"/>
      <c r="E226" s="2428"/>
      <c r="F226" s="2432"/>
      <c r="G226" s="113">
        <v>0</v>
      </c>
      <c r="H226" s="129">
        <v>0</v>
      </c>
      <c r="I226" s="130">
        <v>0</v>
      </c>
      <c r="J226" s="130">
        <v>0</v>
      </c>
      <c r="K226" s="130">
        <v>0</v>
      </c>
      <c r="L226" s="130">
        <f t="shared" ref="L226:S226" si="451">+K226</f>
        <v>0</v>
      </c>
      <c r="M226" s="130">
        <f t="shared" si="451"/>
        <v>0</v>
      </c>
      <c r="N226" s="130">
        <f t="shared" si="451"/>
        <v>0</v>
      </c>
      <c r="O226" s="130">
        <f t="shared" si="451"/>
        <v>0</v>
      </c>
      <c r="P226" s="130">
        <f t="shared" si="451"/>
        <v>0</v>
      </c>
      <c r="Q226" s="130">
        <f t="shared" si="451"/>
        <v>0</v>
      </c>
      <c r="R226" s="130">
        <f t="shared" si="451"/>
        <v>0</v>
      </c>
      <c r="S226" s="131">
        <f t="shared" si="451"/>
        <v>0</v>
      </c>
      <c r="T226" s="379"/>
      <c r="U226" s="18"/>
      <c r="V226" s="942"/>
      <c r="W226" s="942"/>
      <c r="X226" s="942">
        <f t="shared" si="431"/>
        <v>0</v>
      </c>
      <c r="Y226" s="942"/>
      <c r="Z226" s="942">
        <f t="shared" si="432"/>
        <v>0</v>
      </c>
      <c r="AA226" s="942">
        <f t="shared" si="433"/>
        <v>0</v>
      </c>
      <c r="AB226" s="942">
        <f t="shared" si="434"/>
        <v>0</v>
      </c>
      <c r="AC226" s="942">
        <f t="shared" si="435"/>
        <v>0</v>
      </c>
      <c r="AD226" s="942">
        <f t="shared" si="436"/>
        <v>0</v>
      </c>
      <c r="AE226" s="942">
        <f t="shared" si="437"/>
        <v>0</v>
      </c>
      <c r="AF226" s="942">
        <f t="shared" si="438"/>
        <v>0</v>
      </c>
      <c r="AG226" s="942">
        <f t="shared" si="439"/>
        <v>0</v>
      </c>
      <c r="AH226" s="942">
        <f t="shared" si="440"/>
        <v>0</v>
      </c>
      <c r="AI226" s="942">
        <f t="shared" si="441"/>
        <v>0</v>
      </c>
      <c r="AJ226" s="942">
        <f t="shared" si="442"/>
        <v>0</v>
      </c>
      <c r="AK226" s="942">
        <f t="shared" si="443"/>
        <v>0</v>
      </c>
      <c r="AL226" s="942"/>
      <c r="AM226" s="942"/>
      <c r="AN226" s="942"/>
      <c r="AO226" s="942"/>
      <c r="AP226" s="942"/>
      <c r="AQ226" s="942"/>
      <c r="AR226" s="942"/>
      <c r="AS226" s="942"/>
      <c r="AT226" s="942"/>
      <c r="AU226" s="942"/>
      <c r="AV226" s="942"/>
      <c r="AW226" s="942"/>
      <c r="AX226" s="942"/>
      <c r="AY226" s="942"/>
      <c r="AZ226" s="942"/>
      <c r="BA226" s="942"/>
      <c r="BB226" s="942"/>
      <c r="BC226" s="942"/>
      <c r="BD226" s="942"/>
      <c r="BE226" s="942"/>
      <c r="BF226" s="942"/>
      <c r="BG226" s="942"/>
      <c r="BH226" s="942"/>
      <c r="BI226" s="942"/>
      <c r="BJ226" s="942"/>
      <c r="BK226" s="942"/>
      <c r="BL226" s="942"/>
      <c r="BM226" s="942"/>
      <c r="BN226" s="942"/>
      <c r="BO226" s="942"/>
      <c r="BP226" s="942"/>
      <c r="BQ226" s="942"/>
      <c r="BR226" s="942"/>
      <c r="BS226" s="942"/>
      <c r="BT226" s="942"/>
      <c r="BU226" s="942"/>
      <c r="BV226" s="942"/>
    </row>
    <row r="227" spans="1:74" ht="12.75" hidden="1" customHeight="1" x14ac:dyDescent="0.15">
      <c r="A227" s="18"/>
      <c r="B227" s="378"/>
      <c r="C227" s="2414"/>
      <c r="D227" s="2415"/>
      <c r="E227" s="2428"/>
      <c r="F227" s="2432"/>
      <c r="G227" s="113">
        <v>0</v>
      </c>
      <c r="H227" s="129">
        <v>0</v>
      </c>
      <c r="I227" s="130">
        <v>0</v>
      </c>
      <c r="J227" s="130">
        <v>0</v>
      </c>
      <c r="K227" s="130">
        <v>0</v>
      </c>
      <c r="L227" s="130">
        <f t="shared" ref="L227:S227" si="452">+K227</f>
        <v>0</v>
      </c>
      <c r="M227" s="130">
        <f t="shared" si="452"/>
        <v>0</v>
      </c>
      <c r="N227" s="130">
        <f t="shared" si="452"/>
        <v>0</v>
      </c>
      <c r="O227" s="130">
        <f t="shared" si="452"/>
        <v>0</v>
      </c>
      <c r="P227" s="130">
        <f t="shared" si="452"/>
        <v>0</v>
      </c>
      <c r="Q227" s="130">
        <f t="shared" si="452"/>
        <v>0</v>
      </c>
      <c r="R227" s="130">
        <f t="shared" si="452"/>
        <v>0</v>
      </c>
      <c r="S227" s="131">
        <f t="shared" si="452"/>
        <v>0</v>
      </c>
      <c r="T227" s="379"/>
      <c r="U227" s="18"/>
      <c r="V227" s="942"/>
      <c r="W227" s="942"/>
      <c r="X227" s="942">
        <f t="shared" si="431"/>
        <v>0</v>
      </c>
      <c r="Y227" s="942"/>
      <c r="Z227" s="942">
        <f t="shared" si="432"/>
        <v>0</v>
      </c>
      <c r="AA227" s="942">
        <f t="shared" si="433"/>
        <v>0</v>
      </c>
      <c r="AB227" s="942">
        <f t="shared" si="434"/>
        <v>0</v>
      </c>
      <c r="AC227" s="942">
        <f t="shared" si="435"/>
        <v>0</v>
      </c>
      <c r="AD227" s="942">
        <f t="shared" si="436"/>
        <v>0</v>
      </c>
      <c r="AE227" s="942">
        <f t="shared" si="437"/>
        <v>0</v>
      </c>
      <c r="AF227" s="942">
        <f t="shared" si="438"/>
        <v>0</v>
      </c>
      <c r="AG227" s="942">
        <f t="shared" si="439"/>
        <v>0</v>
      </c>
      <c r="AH227" s="942">
        <f t="shared" si="440"/>
        <v>0</v>
      </c>
      <c r="AI227" s="942">
        <f t="shared" si="441"/>
        <v>0</v>
      </c>
      <c r="AJ227" s="942">
        <f t="shared" si="442"/>
        <v>0</v>
      </c>
      <c r="AK227" s="942">
        <f t="shared" si="443"/>
        <v>0</v>
      </c>
      <c r="AL227" s="942"/>
      <c r="AM227" s="942"/>
      <c r="AN227" s="942"/>
      <c r="AO227" s="942"/>
      <c r="AP227" s="942"/>
      <c r="AQ227" s="942"/>
      <c r="AR227" s="942"/>
      <c r="AS227" s="942"/>
      <c r="AT227" s="942"/>
      <c r="AU227" s="942"/>
      <c r="AV227" s="942"/>
      <c r="AW227" s="942"/>
      <c r="AX227" s="942"/>
      <c r="AY227" s="942"/>
      <c r="AZ227" s="942"/>
      <c r="BA227" s="942"/>
      <c r="BB227" s="942"/>
      <c r="BC227" s="942"/>
      <c r="BD227" s="942"/>
      <c r="BE227" s="942"/>
      <c r="BF227" s="942"/>
      <c r="BG227" s="942"/>
      <c r="BH227" s="942"/>
      <c r="BI227" s="942"/>
      <c r="BJ227" s="942"/>
      <c r="BK227" s="942"/>
      <c r="BL227" s="942"/>
      <c r="BM227" s="942"/>
      <c r="BN227" s="942"/>
      <c r="BO227" s="942"/>
      <c r="BP227" s="942"/>
      <c r="BQ227" s="942"/>
      <c r="BR227" s="942"/>
      <c r="BS227" s="942"/>
      <c r="BT227" s="942"/>
      <c r="BU227" s="942"/>
      <c r="BV227" s="942"/>
    </row>
    <row r="228" spans="1:74" ht="12.75" hidden="1" customHeight="1" x14ac:dyDescent="0.15">
      <c r="A228" s="18"/>
      <c r="B228" s="378"/>
      <c r="C228" s="2414"/>
      <c r="D228" s="2415"/>
      <c r="E228" s="2428"/>
      <c r="F228" s="2432"/>
      <c r="G228" s="113">
        <v>0</v>
      </c>
      <c r="H228" s="129">
        <v>0</v>
      </c>
      <c r="I228" s="130">
        <v>0</v>
      </c>
      <c r="J228" s="130">
        <v>0</v>
      </c>
      <c r="K228" s="130">
        <v>0</v>
      </c>
      <c r="L228" s="130">
        <f t="shared" ref="L228:S228" si="453">+K228</f>
        <v>0</v>
      </c>
      <c r="M228" s="130">
        <f t="shared" si="453"/>
        <v>0</v>
      </c>
      <c r="N228" s="130">
        <f t="shared" si="453"/>
        <v>0</v>
      </c>
      <c r="O228" s="130">
        <f t="shared" si="453"/>
        <v>0</v>
      </c>
      <c r="P228" s="130">
        <f t="shared" si="453"/>
        <v>0</v>
      </c>
      <c r="Q228" s="130">
        <f t="shared" si="453"/>
        <v>0</v>
      </c>
      <c r="R228" s="130">
        <f t="shared" si="453"/>
        <v>0</v>
      </c>
      <c r="S228" s="131">
        <f t="shared" si="453"/>
        <v>0</v>
      </c>
      <c r="T228" s="379"/>
      <c r="U228" s="18"/>
      <c r="V228" s="942"/>
      <c r="W228" s="942"/>
      <c r="X228" s="942">
        <f t="shared" si="431"/>
        <v>0</v>
      </c>
      <c r="Y228" s="942"/>
      <c r="Z228" s="942">
        <f t="shared" si="432"/>
        <v>0</v>
      </c>
      <c r="AA228" s="942">
        <f t="shared" si="433"/>
        <v>0</v>
      </c>
      <c r="AB228" s="942">
        <f t="shared" si="434"/>
        <v>0</v>
      </c>
      <c r="AC228" s="942">
        <f t="shared" si="435"/>
        <v>0</v>
      </c>
      <c r="AD228" s="942">
        <f t="shared" si="436"/>
        <v>0</v>
      </c>
      <c r="AE228" s="942">
        <f t="shared" si="437"/>
        <v>0</v>
      </c>
      <c r="AF228" s="942">
        <f t="shared" si="438"/>
        <v>0</v>
      </c>
      <c r="AG228" s="942">
        <f t="shared" si="439"/>
        <v>0</v>
      </c>
      <c r="AH228" s="942">
        <f t="shared" si="440"/>
        <v>0</v>
      </c>
      <c r="AI228" s="942">
        <f t="shared" si="441"/>
        <v>0</v>
      </c>
      <c r="AJ228" s="942">
        <f t="shared" si="442"/>
        <v>0</v>
      </c>
      <c r="AK228" s="942">
        <f t="shared" si="443"/>
        <v>0</v>
      </c>
      <c r="AL228" s="942"/>
      <c r="AM228" s="942"/>
      <c r="AN228" s="942"/>
      <c r="AO228" s="942"/>
      <c r="AP228" s="942"/>
      <c r="AQ228" s="942"/>
      <c r="AR228" s="942"/>
      <c r="AS228" s="942"/>
      <c r="AT228" s="942"/>
      <c r="AU228" s="942"/>
      <c r="AV228" s="942"/>
      <c r="AW228" s="942"/>
      <c r="AX228" s="942"/>
      <c r="AY228" s="942"/>
      <c r="AZ228" s="942"/>
      <c r="BA228" s="942"/>
      <c r="BB228" s="942"/>
      <c r="BC228" s="942"/>
      <c r="BD228" s="942"/>
      <c r="BE228" s="942"/>
      <c r="BF228" s="942"/>
      <c r="BG228" s="942"/>
      <c r="BH228" s="942"/>
      <c r="BI228" s="942"/>
      <c r="BJ228" s="942"/>
      <c r="BK228" s="942"/>
      <c r="BL228" s="942"/>
      <c r="BM228" s="942"/>
      <c r="BN228" s="942"/>
      <c r="BO228" s="942"/>
      <c r="BP228" s="942"/>
      <c r="BQ228" s="942"/>
      <c r="BR228" s="942"/>
      <c r="BS228" s="942"/>
      <c r="BT228" s="942"/>
      <c r="BU228" s="942"/>
      <c r="BV228" s="942"/>
    </row>
    <row r="229" spans="1:74" ht="12.75" hidden="1" customHeight="1" x14ac:dyDescent="0.15">
      <c r="A229" s="18"/>
      <c r="B229" s="378"/>
      <c r="C229" s="2414"/>
      <c r="D229" s="2415"/>
      <c r="E229" s="2428"/>
      <c r="F229" s="2432"/>
      <c r="G229" s="113">
        <v>0</v>
      </c>
      <c r="H229" s="129">
        <v>0</v>
      </c>
      <c r="I229" s="130">
        <v>0</v>
      </c>
      <c r="J229" s="130">
        <v>0</v>
      </c>
      <c r="K229" s="130">
        <v>0</v>
      </c>
      <c r="L229" s="130">
        <f t="shared" ref="L229:S229" si="454">+K229</f>
        <v>0</v>
      </c>
      <c r="M229" s="130">
        <f t="shared" si="454"/>
        <v>0</v>
      </c>
      <c r="N229" s="130">
        <f t="shared" si="454"/>
        <v>0</v>
      </c>
      <c r="O229" s="130">
        <f t="shared" si="454"/>
        <v>0</v>
      </c>
      <c r="P229" s="130">
        <f t="shared" si="454"/>
        <v>0</v>
      </c>
      <c r="Q229" s="130">
        <f t="shared" si="454"/>
        <v>0</v>
      </c>
      <c r="R229" s="130">
        <f t="shared" si="454"/>
        <v>0</v>
      </c>
      <c r="S229" s="131">
        <f t="shared" si="454"/>
        <v>0</v>
      </c>
      <c r="T229" s="379"/>
      <c r="U229" s="18"/>
      <c r="V229" s="942"/>
      <c r="W229" s="942"/>
      <c r="X229" s="942">
        <f t="shared" si="431"/>
        <v>0</v>
      </c>
      <c r="Y229" s="942"/>
      <c r="Z229" s="942">
        <f t="shared" si="432"/>
        <v>0</v>
      </c>
      <c r="AA229" s="942">
        <f t="shared" si="433"/>
        <v>0</v>
      </c>
      <c r="AB229" s="942">
        <f t="shared" si="434"/>
        <v>0</v>
      </c>
      <c r="AC229" s="942">
        <f t="shared" si="435"/>
        <v>0</v>
      </c>
      <c r="AD229" s="942">
        <f t="shared" si="436"/>
        <v>0</v>
      </c>
      <c r="AE229" s="942">
        <f t="shared" si="437"/>
        <v>0</v>
      </c>
      <c r="AF229" s="942">
        <f t="shared" si="438"/>
        <v>0</v>
      </c>
      <c r="AG229" s="942">
        <f t="shared" si="439"/>
        <v>0</v>
      </c>
      <c r="AH229" s="942">
        <f t="shared" si="440"/>
        <v>0</v>
      </c>
      <c r="AI229" s="942">
        <f t="shared" si="441"/>
        <v>0</v>
      </c>
      <c r="AJ229" s="942">
        <f t="shared" si="442"/>
        <v>0</v>
      </c>
      <c r="AK229" s="942">
        <f t="shared" si="443"/>
        <v>0</v>
      </c>
      <c r="AL229" s="942"/>
      <c r="AM229" s="942"/>
      <c r="AN229" s="942"/>
      <c r="AO229" s="942"/>
      <c r="AP229" s="942"/>
      <c r="AQ229" s="942"/>
      <c r="AR229" s="942"/>
      <c r="AS229" s="942"/>
      <c r="AT229" s="942"/>
      <c r="AU229" s="942"/>
      <c r="AV229" s="942"/>
      <c r="AW229" s="942"/>
      <c r="AX229" s="942"/>
      <c r="AY229" s="942"/>
      <c r="AZ229" s="942"/>
      <c r="BA229" s="942"/>
      <c r="BB229" s="942"/>
      <c r="BC229" s="942"/>
      <c r="BD229" s="942"/>
      <c r="BE229" s="942"/>
      <c r="BF229" s="942"/>
      <c r="BG229" s="942"/>
      <c r="BH229" s="942"/>
      <c r="BI229" s="942"/>
      <c r="BJ229" s="942"/>
      <c r="BK229" s="942"/>
      <c r="BL229" s="942"/>
      <c r="BM229" s="942"/>
      <c r="BN229" s="942"/>
      <c r="BO229" s="942"/>
      <c r="BP229" s="942"/>
      <c r="BQ229" s="942"/>
      <c r="BR229" s="942"/>
      <c r="BS229" s="942"/>
      <c r="BT229" s="942"/>
      <c r="BU229" s="942"/>
      <c r="BV229" s="942"/>
    </row>
    <row r="230" spans="1:74" ht="12.75" hidden="1" customHeight="1" x14ac:dyDescent="0.15">
      <c r="A230" s="18"/>
      <c r="B230" s="378"/>
      <c r="C230" s="2414"/>
      <c r="D230" s="2415"/>
      <c r="E230" s="2428"/>
      <c r="F230" s="2432"/>
      <c r="G230" s="113">
        <v>0</v>
      </c>
      <c r="H230" s="129">
        <v>0</v>
      </c>
      <c r="I230" s="130">
        <v>0</v>
      </c>
      <c r="J230" s="130">
        <v>0</v>
      </c>
      <c r="K230" s="130">
        <v>0</v>
      </c>
      <c r="L230" s="130">
        <f t="shared" ref="L230:S230" si="455">+K230</f>
        <v>0</v>
      </c>
      <c r="M230" s="130">
        <f t="shared" si="455"/>
        <v>0</v>
      </c>
      <c r="N230" s="130">
        <f t="shared" si="455"/>
        <v>0</v>
      </c>
      <c r="O230" s="130">
        <f t="shared" si="455"/>
        <v>0</v>
      </c>
      <c r="P230" s="130">
        <f t="shared" si="455"/>
        <v>0</v>
      </c>
      <c r="Q230" s="130">
        <f t="shared" si="455"/>
        <v>0</v>
      </c>
      <c r="R230" s="130">
        <f t="shared" si="455"/>
        <v>0</v>
      </c>
      <c r="S230" s="131">
        <f t="shared" si="455"/>
        <v>0</v>
      </c>
      <c r="T230" s="379"/>
      <c r="U230" s="18"/>
      <c r="V230" s="942"/>
      <c r="W230" s="942"/>
      <c r="X230" s="942">
        <f t="shared" si="431"/>
        <v>0</v>
      </c>
      <c r="Y230" s="942"/>
      <c r="Z230" s="942">
        <f t="shared" si="432"/>
        <v>0</v>
      </c>
      <c r="AA230" s="942">
        <f t="shared" si="433"/>
        <v>0</v>
      </c>
      <c r="AB230" s="942">
        <f t="shared" si="434"/>
        <v>0</v>
      </c>
      <c r="AC230" s="942">
        <f t="shared" si="435"/>
        <v>0</v>
      </c>
      <c r="AD230" s="942">
        <f t="shared" si="436"/>
        <v>0</v>
      </c>
      <c r="AE230" s="942">
        <f t="shared" si="437"/>
        <v>0</v>
      </c>
      <c r="AF230" s="942">
        <f t="shared" si="438"/>
        <v>0</v>
      </c>
      <c r="AG230" s="942">
        <f t="shared" si="439"/>
        <v>0</v>
      </c>
      <c r="AH230" s="942">
        <f t="shared" si="440"/>
        <v>0</v>
      </c>
      <c r="AI230" s="942">
        <f t="shared" si="441"/>
        <v>0</v>
      </c>
      <c r="AJ230" s="942">
        <f t="shared" si="442"/>
        <v>0</v>
      </c>
      <c r="AK230" s="942">
        <f t="shared" si="443"/>
        <v>0</v>
      </c>
      <c r="AL230" s="942"/>
      <c r="AM230" s="942"/>
      <c r="AN230" s="942"/>
      <c r="AO230" s="942"/>
      <c r="AP230" s="942"/>
      <c r="AQ230" s="942"/>
      <c r="AR230" s="942"/>
      <c r="AS230" s="942"/>
      <c r="AT230" s="942"/>
      <c r="AU230" s="942"/>
      <c r="AV230" s="942"/>
      <c r="AW230" s="942"/>
      <c r="AX230" s="942"/>
      <c r="AY230" s="942"/>
      <c r="AZ230" s="942"/>
      <c r="BA230" s="942"/>
      <c r="BB230" s="942"/>
      <c r="BC230" s="942"/>
      <c r="BD230" s="942"/>
      <c r="BE230" s="942"/>
      <c r="BF230" s="942"/>
      <c r="BG230" s="942"/>
      <c r="BH230" s="942"/>
      <c r="BI230" s="942"/>
      <c r="BJ230" s="942"/>
      <c r="BK230" s="942"/>
      <c r="BL230" s="942"/>
      <c r="BM230" s="942"/>
      <c r="BN230" s="942"/>
      <c r="BO230" s="942"/>
      <c r="BP230" s="942"/>
      <c r="BQ230" s="942"/>
      <c r="BR230" s="942"/>
      <c r="BS230" s="942"/>
      <c r="BT230" s="942"/>
      <c r="BU230" s="942"/>
      <c r="BV230" s="942"/>
    </row>
    <row r="231" spans="1:74" ht="12.75" hidden="1" customHeight="1" x14ac:dyDescent="0.15">
      <c r="A231" s="18"/>
      <c r="B231" s="378"/>
      <c r="C231" s="2414"/>
      <c r="D231" s="2415"/>
      <c r="E231" s="2428"/>
      <c r="F231" s="2432"/>
      <c r="G231" s="113">
        <v>0</v>
      </c>
      <c r="H231" s="129">
        <v>0</v>
      </c>
      <c r="I231" s="130">
        <v>0</v>
      </c>
      <c r="J231" s="130">
        <v>0</v>
      </c>
      <c r="K231" s="130">
        <v>0</v>
      </c>
      <c r="L231" s="130">
        <f t="shared" ref="L231:S231" si="456">+K231</f>
        <v>0</v>
      </c>
      <c r="M231" s="130">
        <f t="shared" si="456"/>
        <v>0</v>
      </c>
      <c r="N231" s="130">
        <f t="shared" si="456"/>
        <v>0</v>
      </c>
      <c r="O231" s="130">
        <f t="shared" si="456"/>
        <v>0</v>
      </c>
      <c r="P231" s="130">
        <f t="shared" si="456"/>
        <v>0</v>
      </c>
      <c r="Q231" s="130">
        <f t="shared" si="456"/>
        <v>0</v>
      </c>
      <c r="R231" s="130">
        <f t="shared" si="456"/>
        <v>0</v>
      </c>
      <c r="S231" s="131">
        <f t="shared" si="456"/>
        <v>0</v>
      </c>
      <c r="T231" s="379"/>
      <c r="U231" s="18"/>
      <c r="V231" s="942"/>
      <c r="W231" s="942"/>
      <c r="X231" s="942">
        <f t="shared" si="431"/>
        <v>0</v>
      </c>
      <c r="Y231" s="942"/>
      <c r="Z231" s="942">
        <f t="shared" si="432"/>
        <v>0</v>
      </c>
      <c r="AA231" s="942">
        <f t="shared" si="433"/>
        <v>0</v>
      </c>
      <c r="AB231" s="942">
        <f t="shared" si="434"/>
        <v>0</v>
      </c>
      <c r="AC231" s="942">
        <f t="shared" si="435"/>
        <v>0</v>
      </c>
      <c r="AD231" s="942">
        <f t="shared" si="436"/>
        <v>0</v>
      </c>
      <c r="AE231" s="942">
        <f t="shared" si="437"/>
        <v>0</v>
      </c>
      <c r="AF231" s="942">
        <f t="shared" si="438"/>
        <v>0</v>
      </c>
      <c r="AG231" s="942">
        <f t="shared" si="439"/>
        <v>0</v>
      </c>
      <c r="AH231" s="942">
        <f t="shared" si="440"/>
        <v>0</v>
      </c>
      <c r="AI231" s="942">
        <f t="shared" si="441"/>
        <v>0</v>
      </c>
      <c r="AJ231" s="942">
        <f t="shared" si="442"/>
        <v>0</v>
      </c>
      <c r="AK231" s="942">
        <f t="shared" si="443"/>
        <v>0</v>
      </c>
      <c r="AL231" s="942"/>
      <c r="AM231" s="942"/>
      <c r="AN231" s="942"/>
      <c r="AO231" s="942"/>
      <c r="AP231" s="942"/>
      <c r="AQ231" s="942"/>
      <c r="AR231" s="942"/>
      <c r="AS231" s="942"/>
      <c r="AT231" s="942"/>
      <c r="AU231" s="942"/>
      <c r="AV231" s="942"/>
      <c r="AW231" s="942"/>
      <c r="AX231" s="942"/>
      <c r="AY231" s="942"/>
      <c r="AZ231" s="942"/>
      <c r="BA231" s="942"/>
      <c r="BB231" s="942"/>
      <c r="BC231" s="942"/>
      <c r="BD231" s="942"/>
      <c r="BE231" s="942"/>
      <c r="BF231" s="942"/>
      <c r="BG231" s="942"/>
      <c r="BH231" s="942"/>
      <c r="BI231" s="942"/>
      <c r="BJ231" s="942"/>
      <c r="BK231" s="942"/>
      <c r="BL231" s="942"/>
      <c r="BM231" s="942"/>
      <c r="BN231" s="942"/>
      <c r="BO231" s="942"/>
      <c r="BP231" s="942"/>
      <c r="BQ231" s="942"/>
      <c r="BR231" s="942"/>
      <c r="BS231" s="942"/>
      <c r="BT231" s="942"/>
      <c r="BU231" s="942"/>
      <c r="BV231" s="942"/>
    </row>
    <row r="232" spans="1:74" ht="12.75" hidden="1" customHeight="1" x14ac:dyDescent="0.15">
      <c r="A232" s="18"/>
      <c r="B232" s="378"/>
      <c r="C232" s="2414"/>
      <c r="D232" s="2415"/>
      <c r="E232" s="2428"/>
      <c r="F232" s="2432"/>
      <c r="G232" s="113">
        <v>0</v>
      </c>
      <c r="H232" s="129">
        <v>0</v>
      </c>
      <c r="I232" s="130">
        <v>0</v>
      </c>
      <c r="J232" s="130">
        <v>0</v>
      </c>
      <c r="K232" s="130">
        <v>0</v>
      </c>
      <c r="L232" s="130">
        <f t="shared" ref="L232:S232" si="457">+K232</f>
        <v>0</v>
      </c>
      <c r="M232" s="130">
        <f t="shared" si="457"/>
        <v>0</v>
      </c>
      <c r="N232" s="130">
        <f t="shared" si="457"/>
        <v>0</v>
      </c>
      <c r="O232" s="130">
        <f t="shared" si="457"/>
        <v>0</v>
      </c>
      <c r="P232" s="130">
        <f t="shared" si="457"/>
        <v>0</v>
      </c>
      <c r="Q232" s="130">
        <f t="shared" si="457"/>
        <v>0</v>
      </c>
      <c r="R232" s="130">
        <f t="shared" si="457"/>
        <v>0</v>
      </c>
      <c r="S232" s="131">
        <f t="shared" si="457"/>
        <v>0</v>
      </c>
      <c r="T232" s="379"/>
      <c r="U232" s="18"/>
      <c r="V232" s="942"/>
      <c r="W232" s="942"/>
      <c r="X232" s="942">
        <f t="shared" si="431"/>
        <v>0</v>
      </c>
      <c r="Y232" s="942"/>
      <c r="Z232" s="942">
        <f t="shared" si="432"/>
        <v>0</v>
      </c>
      <c r="AA232" s="942">
        <f t="shared" si="433"/>
        <v>0</v>
      </c>
      <c r="AB232" s="942">
        <f t="shared" si="434"/>
        <v>0</v>
      </c>
      <c r="AC232" s="942">
        <f t="shared" si="435"/>
        <v>0</v>
      </c>
      <c r="AD232" s="942">
        <f t="shared" si="436"/>
        <v>0</v>
      </c>
      <c r="AE232" s="942">
        <f t="shared" si="437"/>
        <v>0</v>
      </c>
      <c r="AF232" s="942">
        <f t="shared" si="438"/>
        <v>0</v>
      </c>
      <c r="AG232" s="942">
        <f t="shared" si="439"/>
        <v>0</v>
      </c>
      <c r="AH232" s="942">
        <f t="shared" si="440"/>
        <v>0</v>
      </c>
      <c r="AI232" s="942">
        <f t="shared" si="441"/>
        <v>0</v>
      </c>
      <c r="AJ232" s="942">
        <f t="shared" si="442"/>
        <v>0</v>
      </c>
      <c r="AK232" s="942">
        <f t="shared" si="443"/>
        <v>0</v>
      </c>
      <c r="AL232" s="942"/>
      <c r="AM232" s="942"/>
      <c r="AN232" s="942"/>
      <c r="AO232" s="942"/>
      <c r="AP232" s="942"/>
      <c r="AQ232" s="942"/>
      <c r="AR232" s="942"/>
      <c r="AS232" s="942"/>
      <c r="AT232" s="942"/>
      <c r="AU232" s="942"/>
      <c r="AV232" s="942"/>
      <c r="AW232" s="942"/>
      <c r="AX232" s="942"/>
      <c r="AY232" s="942"/>
      <c r="AZ232" s="942"/>
      <c r="BA232" s="942"/>
      <c r="BB232" s="942"/>
      <c r="BC232" s="942"/>
      <c r="BD232" s="942"/>
      <c r="BE232" s="942"/>
      <c r="BF232" s="942"/>
      <c r="BG232" s="942"/>
      <c r="BH232" s="942"/>
      <c r="BI232" s="942"/>
      <c r="BJ232" s="942"/>
      <c r="BK232" s="942"/>
      <c r="BL232" s="942"/>
      <c r="BM232" s="942"/>
      <c r="BN232" s="942"/>
      <c r="BO232" s="942"/>
      <c r="BP232" s="942"/>
      <c r="BQ232" s="942"/>
      <c r="BR232" s="942"/>
      <c r="BS232" s="942"/>
      <c r="BT232" s="942"/>
      <c r="BU232" s="942"/>
      <c r="BV232" s="942"/>
    </row>
    <row r="233" spans="1:74" ht="12.75" hidden="1" customHeight="1" x14ac:dyDescent="0.15">
      <c r="A233" s="18"/>
      <c r="B233" s="378"/>
      <c r="C233" s="2423"/>
      <c r="D233" s="2424"/>
      <c r="E233" s="2429"/>
      <c r="F233" s="2433"/>
      <c r="G233" s="140">
        <v>0</v>
      </c>
      <c r="H233" s="132">
        <v>0</v>
      </c>
      <c r="I233" s="133">
        <v>0</v>
      </c>
      <c r="J233" s="133">
        <v>0</v>
      </c>
      <c r="K233" s="133">
        <v>0</v>
      </c>
      <c r="L233" s="133">
        <f t="shared" ref="L233:S233" si="458">+K233</f>
        <v>0</v>
      </c>
      <c r="M233" s="133">
        <f t="shared" si="458"/>
        <v>0</v>
      </c>
      <c r="N233" s="133">
        <f t="shared" si="458"/>
        <v>0</v>
      </c>
      <c r="O233" s="133">
        <f t="shared" si="458"/>
        <v>0</v>
      </c>
      <c r="P233" s="133">
        <f t="shared" si="458"/>
        <v>0</v>
      </c>
      <c r="Q233" s="133">
        <f t="shared" si="458"/>
        <v>0</v>
      </c>
      <c r="R233" s="133">
        <f t="shared" si="458"/>
        <v>0</v>
      </c>
      <c r="S233" s="134">
        <f t="shared" si="458"/>
        <v>0</v>
      </c>
      <c r="T233" s="379"/>
      <c r="U233" s="18"/>
      <c r="V233" s="942"/>
      <c r="W233" s="942"/>
      <c r="X233" s="942">
        <f t="shared" si="431"/>
        <v>0</v>
      </c>
      <c r="Y233" s="942"/>
      <c r="Z233" s="942">
        <f t="shared" si="432"/>
        <v>0</v>
      </c>
      <c r="AA233" s="942">
        <f t="shared" si="433"/>
        <v>0</v>
      </c>
      <c r="AB233" s="942">
        <f t="shared" si="434"/>
        <v>0</v>
      </c>
      <c r="AC233" s="942">
        <f t="shared" si="435"/>
        <v>0</v>
      </c>
      <c r="AD233" s="942">
        <f t="shared" si="436"/>
        <v>0</v>
      </c>
      <c r="AE233" s="942">
        <f t="shared" si="437"/>
        <v>0</v>
      </c>
      <c r="AF233" s="942">
        <f t="shared" si="438"/>
        <v>0</v>
      </c>
      <c r="AG233" s="942">
        <f t="shared" si="439"/>
        <v>0</v>
      </c>
      <c r="AH233" s="942">
        <f t="shared" si="440"/>
        <v>0</v>
      </c>
      <c r="AI233" s="942">
        <f t="shared" si="441"/>
        <v>0</v>
      </c>
      <c r="AJ233" s="942">
        <f t="shared" si="442"/>
        <v>0</v>
      </c>
      <c r="AK233" s="942">
        <f t="shared" si="443"/>
        <v>0</v>
      </c>
      <c r="AL233" s="942"/>
      <c r="AM233" s="942"/>
      <c r="AN233" s="942"/>
      <c r="AO233" s="942"/>
      <c r="AP233" s="942"/>
      <c r="AQ233" s="942"/>
      <c r="AR233" s="942"/>
      <c r="AS233" s="942"/>
      <c r="AT233" s="942"/>
      <c r="AU233" s="942"/>
      <c r="AV233" s="942"/>
      <c r="AW233" s="942"/>
      <c r="AX233" s="942"/>
      <c r="AY233" s="942"/>
      <c r="AZ233" s="942"/>
      <c r="BA233" s="942"/>
      <c r="BB233" s="942"/>
      <c r="BC233" s="942"/>
      <c r="BD233" s="942"/>
      <c r="BE233" s="942"/>
      <c r="BF233" s="942"/>
      <c r="BG233" s="942"/>
      <c r="BH233" s="942"/>
      <c r="BI233" s="942"/>
      <c r="BJ233" s="942"/>
      <c r="BK233" s="942"/>
      <c r="BL233" s="942"/>
      <c r="BM233" s="942"/>
      <c r="BN233" s="942"/>
      <c r="BO233" s="942"/>
      <c r="BP233" s="942"/>
      <c r="BQ233" s="942"/>
      <c r="BR233" s="942"/>
      <c r="BS233" s="942"/>
      <c r="BT233" s="942"/>
      <c r="BU233" s="942"/>
      <c r="BV233" s="942"/>
    </row>
    <row r="234" spans="1:74" ht="14" thickBot="1" x14ac:dyDescent="0.2">
      <c r="A234" s="18"/>
      <c r="B234" s="383"/>
      <c r="C234" s="384" t="s">
        <v>1811</v>
      </c>
      <c r="D234" s="385"/>
      <c r="E234" s="385"/>
      <c r="F234" s="385"/>
      <c r="G234" s="386"/>
      <c r="H234" s="387"/>
      <c r="I234" s="387"/>
      <c r="J234" s="387"/>
      <c r="K234" s="387"/>
      <c r="L234" s="387"/>
      <c r="M234" s="387"/>
      <c r="N234" s="387"/>
      <c r="O234" s="387"/>
      <c r="P234" s="387"/>
      <c r="Q234" s="387"/>
      <c r="R234" s="387"/>
      <c r="S234" s="387"/>
      <c r="T234" s="388"/>
      <c r="U234" s="18"/>
      <c r="V234" s="942"/>
      <c r="W234" s="942"/>
      <c r="X234" s="942"/>
      <c r="Y234" s="942"/>
      <c r="Z234" s="942"/>
      <c r="AA234" s="942"/>
      <c r="AB234" s="942"/>
      <c r="AC234" s="942"/>
      <c r="AD234" s="942"/>
      <c r="AE234" s="942"/>
      <c r="AF234" s="942"/>
      <c r="AG234" s="942"/>
      <c r="AH234" s="942"/>
      <c r="AI234" s="942"/>
      <c r="AJ234" s="942"/>
      <c r="AK234" s="942"/>
      <c r="AL234" s="942"/>
      <c r="AM234" s="942"/>
      <c r="AN234" s="942"/>
      <c r="AO234" s="942"/>
      <c r="AP234" s="942"/>
      <c r="AQ234" s="942"/>
      <c r="AR234" s="942"/>
      <c r="AS234" s="942"/>
      <c r="AT234" s="942"/>
      <c r="AU234" s="942"/>
      <c r="AV234" s="942"/>
      <c r="AW234" s="942"/>
      <c r="AX234" s="942"/>
      <c r="AY234" s="942"/>
      <c r="AZ234" s="942"/>
      <c r="BA234" s="942"/>
      <c r="BB234" s="942"/>
      <c r="BC234" s="942"/>
      <c r="BD234" s="942"/>
      <c r="BE234" s="942"/>
      <c r="BF234" s="942"/>
      <c r="BG234" s="942"/>
      <c r="BH234" s="942"/>
      <c r="BI234" s="942"/>
      <c r="BJ234" s="942"/>
      <c r="BK234" s="942"/>
      <c r="BL234" s="942"/>
      <c r="BM234" s="942"/>
      <c r="BN234" s="942"/>
      <c r="BO234" s="942"/>
      <c r="BP234" s="942"/>
      <c r="BQ234" s="942"/>
      <c r="BR234" s="942"/>
      <c r="BS234" s="942"/>
      <c r="BT234" s="942"/>
      <c r="BU234" s="942"/>
      <c r="BV234" s="942"/>
    </row>
    <row r="235" spans="1:74" ht="14" thickBot="1" x14ac:dyDescent="0.2">
      <c r="A235" s="18"/>
      <c r="B235" s="18"/>
      <c r="C235" s="545"/>
      <c r="D235" s="544"/>
      <c r="E235" s="544"/>
      <c r="F235" s="544"/>
      <c r="G235" s="544"/>
      <c r="H235" s="544"/>
      <c r="I235" s="544"/>
      <c r="J235" s="544"/>
      <c r="K235" s="544"/>
      <c r="L235" s="544"/>
      <c r="M235" s="18"/>
      <c r="N235" s="18"/>
      <c r="O235" s="18"/>
      <c r="P235" s="18"/>
      <c r="Q235" s="18"/>
      <c r="R235" s="18"/>
      <c r="S235" s="18"/>
      <c r="T235" s="18"/>
      <c r="U235" s="18"/>
      <c r="V235" s="942"/>
      <c r="W235" s="942"/>
      <c r="X235" s="942"/>
      <c r="Y235" s="942"/>
      <c r="Z235" s="942">
        <v>1</v>
      </c>
      <c r="AA235" s="942">
        <v>2</v>
      </c>
      <c r="AB235" s="942">
        <v>3</v>
      </c>
      <c r="AC235" s="942">
        <v>4</v>
      </c>
      <c r="AD235" s="942">
        <v>5</v>
      </c>
      <c r="AE235" s="942">
        <v>6</v>
      </c>
      <c r="AF235" s="942">
        <v>7</v>
      </c>
      <c r="AG235" s="942">
        <v>8</v>
      </c>
      <c r="AH235" s="942">
        <v>9</v>
      </c>
      <c r="AI235" s="942">
        <v>10</v>
      </c>
      <c r="AJ235" s="942">
        <v>11</v>
      </c>
      <c r="AK235" s="942">
        <v>12</v>
      </c>
      <c r="AL235" s="942"/>
      <c r="AM235" s="942"/>
      <c r="AN235" s="942"/>
      <c r="AO235" s="942"/>
      <c r="AP235" s="942" t="s">
        <v>1517</v>
      </c>
      <c r="AQ235" s="942">
        <v>1</v>
      </c>
      <c r="AR235" s="942">
        <v>2</v>
      </c>
      <c r="AS235" s="942">
        <v>3</v>
      </c>
      <c r="AT235" s="942">
        <v>4</v>
      </c>
      <c r="AU235" s="942">
        <v>5</v>
      </c>
      <c r="AV235" s="942">
        <v>6</v>
      </c>
      <c r="AW235" s="942">
        <v>7</v>
      </c>
      <c r="AX235" s="942">
        <v>8</v>
      </c>
      <c r="AY235" s="942">
        <v>9</v>
      </c>
      <c r="AZ235" s="942">
        <v>10</v>
      </c>
      <c r="BA235" s="942">
        <v>11</v>
      </c>
      <c r="BB235" s="942">
        <v>12</v>
      </c>
      <c r="BC235" s="942"/>
      <c r="BD235" s="942"/>
      <c r="BE235" s="942"/>
      <c r="BF235" s="942"/>
      <c r="BG235" s="942"/>
      <c r="BH235" s="942"/>
      <c r="BI235" s="942"/>
      <c r="BJ235" s="942"/>
      <c r="BK235" s="942"/>
      <c r="BL235" s="942"/>
      <c r="BM235" s="942"/>
      <c r="BN235" s="942"/>
      <c r="BO235" s="942"/>
      <c r="BP235" s="942"/>
      <c r="BQ235" s="942"/>
      <c r="BR235" s="942"/>
      <c r="BS235" s="942"/>
      <c r="BT235" s="942"/>
      <c r="BU235" s="942"/>
      <c r="BV235" s="942"/>
    </row>
    <row r="236" spans="1:74" ht="19" thickBot="1" x14ac:dyDescent="0.25">
      <c r="A236" s="18"/>
      <c r="B236" s="1792">
        <v>5</v>
      </c>
      <c r="C236" s="2430" t="s">
        <v>12</v>
      </c>
      <c r="D236" s="2430"/>
      <c r="E236" s="2430"/>
      <c r="F236" s="2430"/>
      <c r="G236" s="2430"/>
      <c r="H236" s="2430"/>
      <c r="I236" s="389"/>
      <c r="J236" s="389"/>
      <c r="K236" s="389"/>
      <c r="L236" s="389"/>
      <c r="M236" s="389"/>
      <c r="N236" s="389"/>
      <c r="O236" s="389"/>
      <c r="P236" s="389"/>
      <c r="Q236" s="389"/>
      <c r="R236" s="389"/>
      <c r="S236" s="389"/>
      <c r="T236" s="390"/>
      <c r="U236" s="18"/>
      <c r="V236" s="942"/>
      <c r="W236" s="942">
        <f>+B236</f>
        <v>5</v>
      </c>
      <c r="X236" s="942" t="str">
        <f>+C236</f>
        <v>Comisiones sobre ventas</v>
      </c>
      <c r="Y236" s="942" t="s">
        <v>21</v>
      </c>
      <c r="Z236" s="942">
        <f>+pr!F11*'2c'!$F$239</f>
        <v>0</v>
      </c>
      <c r="AA236" s="942">
        <f>+pr!G11*'2c'!$F$239</f>
        <v>0</v>
      </c>
      <c r="AB236" s="942">
        <f>+pr!H11*'2c'!$F$239</f>
        <v>0</v>
      </c>
      <c r="AC236" s="942">
        <f>+pr!I11*'2c'!$F$239</f>
        <v>0</v>
      </c>
      <c r="AD236" s="942">
        <f>+pr!J11*'2c'!$F$239</f>
        <v>0</v>
      </c>
      <c r="AE236" s="942">
        <f>+pr!K11*'2c'!$F$239</f>
        <v>0</v>
      </c>
      <c r="AF236" s="942">
        <f>+pr!L11*'2c'!$F$239</f>
        <v>0</v>
      </c>
      <c r="AG236" s="942">
        <f>+pr!M11*'2c'!$F$239</f>
        <v>0</v>
      </c>
      <c r="AH236" s="942">
        <f>+pr!N11*'2c'!$F$239</f>
        <v>0</v>
      </c>
      <c r="AI236" s="942">
        <f>+pr!O11*'2c'!$F$239</f>
        <v>0</v>
      </c>
      <c r="AJ236" s="942">
        <f>+pr!P11*'2c'!$F$239</f>
        <v>0</v>
      </c>
      <c r="AK236" s="942">
        <f>+pr!Q11*'2c'!$F$239</f>
        <v>0</v>
      </c>
      <c r="AL236" s="942"/>
      <c r="AM236" s="942"/>
      <c r="AN236" s="942"/>
      <c r="AO236" s="942" t="s">
        <v>849</v>
      </c>
      <c r="AP236" s="942">
        <f>SUM(AQ236:BB236)</f>
        <v>36800</v>
      </c>
      <c r="AQ236" s="942">
        <f t="shared" ref="AQ236:BB236" si="459">+AQ217+AQ210+AQ190+AQ183+AQ163+AQ157+AQ134+AQ116+AQ110+AQ88+AQ70+AQ64+AQ42+AQ24+AQ18</f>
        <v>3400</v>
      </c>
      <c r="AR236" s="942">
        <f t="shared" si="459"/>
        <v>2400</v>
      </c>
      <c r="AS236" s="942">
        <f t="shared" si="459"/>
        <v>2900</v>
      </c>
      <c r="AT236" s="942">
        <f t="shared" si="459"/>
        <v>3400</v>
      </c>
      <c r="AU236" s="942">
        <f t="shared" si="459"/>
        <v>4400</v>
      </c>
      <c r="AV236" s="942">
        <f t="shared" si="459"/>
        <v>3400</v>
      </c>
      <c r="AW236" s="942">
        <f t="shared" si="459"/>
        <v>2900</v>
      </c>
      <c r="AX236" s="942">
        <f t="shared" si="459"/>
        <v>2400</v>
      </c>
      <c r="AY236" s="942">
        <f t="shared" si="459"/>
        <v>2400</v>
      </c>
      <c r="AZ236" s="942">
        <f t="shared" si="459"/>
        <v>3400</v>
      </c>
      <c r="BA236" s="942">
        <f t="shared" si="459"/>
        <v>3400</v>
      </c>
      <c r="BB236" s="942">
        <f t="shared" si="459"/>
        <v>2400</v>
      </c>
      <c r="BC236" s="942"/>
      <c r="BD236" s="942"/>
      <c r="BE236" s="942"/>
      <c r="BF236" s="942"/>
      <c r="BG236" s="942"/>
      <c r="BH236" s="942"/>
      <c r="BI236" s="942"/>
      <c r="BJ236" s="942"/>
      <c r="BK236" s="942"/>
      <c r="BL236" s="942"/>
      <c r="BM236" s="942"/>
      <c r="BN236" s="942"/>
      <c r="BO236" s="942"/>
      <c r="BP236" s="942"/>
      <c r="BQ236" s="942"/>
      <c r="BR236" s="942"/>
      <c r="BS236" s="942"/>
      <c r="BT236" s="942"/>
      <c r="BU236" s="942"/>
      <c r="BV236" s="942"/>
    </row>
    <row r="237" spans="1:74" x14ac:dyDescent="0.15">
      <c r="A237" s="18"/>
      <c r="B237" s="391"/>
      <c r="C237" s="172" t="s">
        <v>141</v>
      </c>
      <c r="D237" s="138"/>
      <c r="E237" s="138"/>
      <c r="F237" s="138"/>
      <c r="G237" s="138"/>
      <c r="H237" s="138"/>
      <c r="I237" s="138"/>
      <c r="J237" s="138"/>
      <c r="K237" s="138"/>
      <c r="L237" s="138"/>
      <c r="M237" s="4"/>
      <c r="N237" s="4"/>
      <c r="O237" s="4"/>
      <c r="P237" s="4"/>
      <c r="Q237" s="4"/>
      <c r="R237" s="4"/>
      <c r="S237" s="4"/>
      <c r="T237" s="392"/>
      <c r="U237" s="18"/>
      <c r="V237" s="942"/>
      <c r="W237" s="942"/>
      <c r="X237" s="942"/>
      <c r="Y237" s="942" t="s">
        <v>23</v>
      </c>
      <c r="Z237" s="942">
        <f>+Z236*$G$239</f>
        <v>0</v>
      </c>
      <c r="AA237" s="942">
        <f t="shared" ref="AA237:AK237" si="460">+AA236*$G$239</f>
        <v>0</v>
      </c>
      <c r="AB237" s="942">
        <f t="shared" si="460"/>
        <v>0</v>
      </c>
      <c r="AC237" s="942">
        <f t="shared" si="460"/>
        <v>0</v>
      </c>
      <c r="AD237" s="942">
        <f t="shared" si="460"/>
        <v>0</v>
      </c>
      <c r="AE237" s="942">
        <f t="shared" si="460"/>
        <v>0</v>
      </c>
      <c r="AF237" s="942">
        <f t="shared" si="460"/>
        <v>0</v>
      </c>
      <c r="AG237" s="942">
        <f t="shared" si="460"/>
        <v>0</v>
      </c>
      <c r="AH237" s="942">
        <f t="shared" si="460"/>
        <v>0</v>
      </c>
      <c r="AI237" s="942">
        <f t="shared" si="460"/>
        <v>0</v>
      </c>
      <c r="AJ237" s="942">
        <f t="shared" si="460"/>
        <v>0</v>
      </c>
      <c r="AK237" s="942">
        <f t="shared" si="460"/>
        <v>0</v>
      </c>
      <c r="AL237" s="942"/>
      <c r="AM237" s="942"/>
      <c r="AN237" s="942"/>
      <c r="AO237" s="942" t="s">
        <v>1074</v>
      </c>
      <c r="AP237" s="942">
        <f>SUM(AQ237:BB237)</f>
        <v>0</v>
      </c>
      <c r="AQ237" s="942">
        <f>+Z236</f>
        <v>0</v>
      </c>
      <c r="AR237" s="942">
        <f t="shared" ref="AR237:BB237" si="461">+AA236</f>
        <v>0</v>
      </c>
      <c r="AS237" s="942">
        <f t="shared" si="461"/>
        <v>0</v>
      </c>
      <c r="AT237" s="942">
        <f t="shared" si="461"/>
        <v>0</v>
      </c>
      <c r="AU237" s="942">
        <f t="shared" si="461"/>
        <v>0</v>
      </c>
      <c r="AV237" s="942">
        <f t="shared" si="461"/>
        <v>0</v>
      </c>
      <c r="AW237" s="942">
        <f t="shared" si="461"/>
        <v>0</v>
      </c>
      <c r="AX237" s="942">
        <f t="shared" si="461"/>
        <v>0</v>
      </c>
      <c r="AY237" s="942">
        <f t="shared" si="461"/>
        <v>0</v>
      </c>
      <c r="AZ237" s="942">
        <f t="shared" si="461"/>
        <v>0</v>
      </c>
      <c r="BA237" s="942">
        <f t="shared" si="461"/>
        <v>0</v>
      </c>
      <c r="BB237" s="942">
        <f t="shared" si="461"/>
        <v>0</v>
      </c>
      <c r="BC237" s="942"/>
      <c r="BD237" s="942"/>
      <c r="BE237" s="942"/>
      <c r="BF237" s="942"/>
      <c r="BG237" s="942"/>
      <c r="BH237" s="942"/>
      <c r="BI237" s="942"/>
      <c r="BJ237" s="942"/>
      <c r="BK237" s="942"/>
      <c r="BL237" s="942"/>
      <c r="BM237" s="942"/>
      <c r="BN237" s="942"/>
      <c r="BO237" s="942"/>
      <c r="BP237" s="942"/>
      <c r="BQ237" s="942"/>
      <c r="BR237" s="942"/>
      <c r="BS237" s="942"/>
      <c r="BT237" s="942"/>
      <c r="BU237" s="942"/>
      <c r="BV237" s="942"/>
    </row>
    <row r="238" spans="1:74" x14ac:dyDescent="0.15">
      <c r="A238" s="18"/>
      <c r="B238" s="391"/>
      <c r="C238" s="138"/>
      <c r="D238" s="138"/>
      <c r="E238" s="138"/>
      <c r="F238" s="138"/>
      <c r="G238" s="159" t="s">
        <v>1806</v>
      </c>
      <c r="H238" s="138"/>
      <c r="I238" s="138"/>
      <c r="J238" s="138"/>
      <c r="K238" s="138"/>
      <c r="L238" s="138"/>
      <c r="M238" s="4"/>
      <c r="N238" s="4"/>
      <c r="O238" s="4"/>
      <c r="P238" s="4"/>
      <c r="Q238" s="4"/>
      <c r="R238" s="4"/>
      <c r="S238" s="4"/>
      <c r="T238" s="392"/>
      <c r="U238" s="18"/>
      <c r="V238" s="942"/>
      <c r="W238" s="942"/>
      <c r="X238" s="942"/>
      <c r="Y238" s="942" t="s">
        <v>22</v>
      </c>
      <c r="Z238" s="942">
        <f>SUM(Z236:Z237)</f>
        <v>0</v>
      </c>
      <c r="AA238" s="942">
        <f t="shared" ref="AA238:AK238" si="462">SUM(AA236:AA237)</f>
        <v>0</v>
      </c>
      <c r="AB238" s="942">
        <f t="shared" si="462"/>
        <v>0</v>
      </c>
      <c r="AC238" s="942">
        <f t="shared" si="462"/>
        <v>0</v>
      </c>
      <c r="AD238" s="942">
        <f t="shared" si="462"/>
        <v>0</v>
      </c>
      <c r="AE238" s="942">
        <f t="shared" si="462"/>
        <v>0</v>
      </c>
      <c r="AF238" s="942">
        <f t="shared" si="462"/>
        <v>0</v>
      </c>
      <c r="AG238" s="942">
        <f t="shared" si="462"/>
        <v>0</v>
      </c>
      <c r="AH238" s="942">
        <f t="shared" si="462"/>
        <v>0</v>
      </c>
      <c r="AI238" s="942">
        <f t="shared" si="462"/>
        <v>0</v>
      </c>
      <c r="AJ238" s="942">
        <f t="shared" si="462"/>
        <v>0</v>
      </c>
      <c r="AK238" s="942">
        <f t="shared" si="462"/>
        <v>0</v>
      </c>
      <c r="AL238" s="942"/>
      <c r="AM238" s="942"/>
      <c r="AN238" s="942"/>
      <c r="AO238" s="942" t="s">
        <v>850</v>
      </c>
      <c r="AP238" s="942">
        <f>SUM(AQ238:BB238)</f>
        <v>36800</v>
      </c>
      <c r="AQ238" s="942">
        <f t="shared" ref="AQ238:BB238" si="463">+AQ236+Z236</f>
        <v>3400</v>
      </c>
      <c r="AR238" s="942">
        <f t="shared" si="463"/>
        <v>2400</v>
      </c>
      <c r="AS238" s="942">
        <f t="shared" si="463"/>
        <v>2900</v>
      </c>
      <c r="AT238" s="942">
        <f t="shared" si="463"/>
        <v>3400</v>
      </c>
      <c r="AU238" s="942">
        <f t="shared" si="463"/>
        <v>4400</v>
      </c>
      <c r="AV238" s="942">
        <f t="shared" si="463"/>
        <v>3400</v>
      </c>
      <c r="AW238" s="942">
        <f t="shared" si="463"/>
        <v>2900</v>
      </c>
      <c r="AX238" s="942">
        <f t="shared" si="463"/>
        <v>2400</v>
      </c>
      <c r="AY238" s="942">
        <f t="shared" si="463"/>
        <v>2400</v>
      </c>
      <c r="AZ238" s="942">
        <f t="shared" si="463"/>
        <v>3400</v>
      </c>
      <c r="BA238" s="942">
        <f t="shared" si="463"/>
        <v>3400</v>
      </c>
      <c r="BB238" s="942">
        <f t="shared" si="463"/>
        <v>2400</v>
      </c>
      <c r="BC238" s="942"/>
      <c r="BD238" s="942"/>
      <c r="BE238" s="942"/>
      <c r="BF238" s="942"/>
      <c r="BG238" s="942"/>
      <c r="BH238" s="942"/>
      <c r="BI238" s="942"/>
      <c r="BJ238" s="942"/>
      <c r="BK238" s="942"/>
      <c r="BL238" s="942"/>
      <c r="BM238" s="942"/>
      <c r="BN238" s="942"/>
      <c r="BO238" s="942"/>
      <c r="BP238" s="942"/>
      <c r="BQ238" s="942"/>
      <c r="BR238" s="942"/>
      <c r="BS238" s="942"/>
      <c r="BT238" s="942"/>
      <c r="BU238" s="942"/>
      <c r="BV238" s="942"/>
    </row>
    <row r="239" spans="1:74" ht="14" x14ac:dyDescent="0.15">
      <c r="A239" s="18"/>
      <c r="B239" s="391"/>
      <c r="C239" s="2523" t="s">
        <v>142</v>
      </c>
      <c r="D239" s="2523"/>
      <c r="E239" s="2523"/>
      <c r="F239" s="203"/>
      <c r="G239" s="173"/>
      <c r="H239" s="138"/>
      <c r="I239" s="138"/>
      <c r="J239" s="138"/>
      <c r="K239" s="138"/>
      <c r="L239" s="138"/>
      <c r="M239" s="4"/>
      <c r="N239" s="4"/>
      <c r="O239" s="4"/>
      <c r="P239" s="4"/>
      <c r="Q239" s="4"/>
      <c r="R239" s="4"/>
      <c r="S239" s="4"/>
      <c r="T239" s="392"/>
      <c r="U239" s="18"/>
      <c r="V239" s="942"/>
      <c r="W239" s="942"/>
      <c r="X239" s="942"/>
      <c r="Y239" s="942"/>
      <c r="Z239" s="942">
        <f>SUM(Z238:AK238)</f>
        <v>0</v>
      </c>
      <c r="AA239" s="942"/>
      <c r="AB239" s="942"/>
      <c r="AC239" s="942"/>
      <c r="AD239" s="942"/>
      <c r="AE239" s="942"/>
      <c r="AF239" s="942"/>
      <c r="AG239" s="942"/>
      <c r="AH239" s="942"/>
      <c r="AI239" s="942"/>
      <c r="AJ239" s="942"/>
      <c r="AK239" s="942"/>
      <c r="AL239" s="942"/>
      <c r="AM239" s="942"/>
      <c r="AN239" s="942"/>
      <c r="AO239" s="942"/>
      <c r="AP239" s="942"/>
      <c r="AQ239" s="942"/>
      <c r="AR239" s="942"/>
      <c r="AS239" s="942"/>
      <c r="AT239" s="942"/>
      <c r="AU239" s="942"/>
      <c r="AV239" s="942"/>
      <c r="AW239" s="942"/>
      <c r="AX239" s="942"/>
      <c r="AY239" s="942"/>
      <c r="AZ239" s="942"/>
      <c r="BA239" s="942"/>
      <c r="BB239" s="942"/>
      <c r="BC239" s="942"/>
      <c r="BD239" s="942"/>
      <c r="BE239" s="942"/>
      <c r="BF239" s="942"/>
      <c r="BG239" s="942"/>
      <c r="BH239" s="942"/>
      <c r="BI239" s="942"/>
      <c r="BJ239" s="942"/>
      <c r="BK239" s="942"/>
      <c r="BL239" s="942"/>
      <c r="BM239" s="942"/>
      <c r="BN239" s="942"/>
      <c r="BO239" s="942"/>
      <c r="BP239" s="942"/>
      <c r="BQ239" s="942"/>
      <c r="BR239" s="942"/>
      <c r="BS239" s="942"/>
      <c r="BT239" s="942"/>
      <c r="BU239" s="942"/>
      <c r="BV239" s="942"/>
    </row>
    <row r="240" spans="1:74" ht="15" customHeight="1" x14ac:dyDescent="0.25">
      <c r="A240" s="18"/>
      <c r="B240" s="391"/>
      <c r="C240" s="4"/>
      <c r="D240" s="4"/>
      <c r="E240" s="4"/>
      <c r="F240" s="4"/>
      <c r="G240" s="4"/>
      <c r="H240" s="4"/>
      <c r="I240" s="4"/>
      <c r="J240" s="4"/>
      <c r="K240" s="4"/>
      <c r="L240" s="4"/>
      <c r="M240" s="4"/>
      <c r="N240" s="4"/>
      <c r="O240" s="4"/>
      <c r="P240" s="4"/>
      <c r="Q240" s="4"/>
      <c r="R240" s="4"/>
      <c r="S240" s="393"/>
      <c r="T240" s="392"/>
      <c r="U240" s="18"/>
      <c r="V240" s="942"/>
      <c r="W240" s="942"/>
      <c r="X240" s="942"/>
      <c r="Y240" s="942"/>
      <c r="Z240" s="942"/>
      <c r="AA240" s="942"/>
      <c r="AB240" s="942"/>
      <c r="AC240" s="942"/>
      <c r="AD240" s="942"/>
      <c r="AE240" s="942"/>
      <c r="AF240" s="942"/>
      <c r="AG240" s="942"/>
      <c r="AH240" s="942"/>
      <c r="AI240" s="942"/>
      <c r="AJ240" s="942"/>
      <c r="AK240" s="942"/>
      <c r="AL240" s="942"/>
      <c r="AM240" s="942"/>
      <c r="AN240" s="942"/>
      <c r="AO240" s="942"/>
      <c r="AP240" s="942"/>
      <c r="AQ240" s="942"/>
      <c r="AR240" s="942"/>
      <c r="AS240" s="942"/>
      <c r="AT240" s="942"/>
      <c r="AU240" s="942"/>
      <c r="AV240" s="942"/>
      <c r="AW240" s="942"/>
      <c r="AX240" s="942"/>
      <c r="AY240" s="942"/>
      <c r="AZ240" s="942"/>
      <c r="BA240" s="942"/>
      <c r="BB240" s="942"/>
      <c r="BC240" s="942"/>
      <c r="BD240" s="942"/>
      <c r="BE240" s="942"/>
      <c r="BF240" s="942"/>
      <c r="BG240" s="942"/>
      <c r="BH240" s="942"/>
      <c r="BI240" s="942"/>
      <c r="BJ240" s="942"/>
      <c r="BK240" s="942"/>
      <c r="BL240" s="942"/>
      <c r="BM240" s="942"/>
      <c r="BN240" s="942"/>
      <c r="BO240" s="942"/>
      <c r="BP240" s="942"/>
      <c r="BQ240" s="942"/>
      <c r="BR240" s="942"/>
      <c r="BS240" s="942"/>
      <c r="BT240" s="942"/>
      <c r="BU240" s="942"/>
      <c r="BV240" s="942"/>
    </row>
    <row r="241" spans="1:74" ht="14" thickBot="1" x14ac:dyDescent="0.2">
      <c r="A241" s="18"/>
      <c r="B241" s="394"/>
      <c r="C241" s="395"/>
      <c r="D241" s="395"/>
      <c r="E241" s="395"/>
      <c r="F241" s="395"/>
      <c r="G241" s="395"/>
      <c r="H241" s="395"/>
      <c r="I241" s="395"/>
      <c r="J241" s="395"/>
      <c r="K241" s="395"/>
      <c r="L241" s="395"/>
      <c r="M241" s="395"/>
      <c r="N241" s="395"/>
      <c r="O241" s="395"/>
      <c r="P241" s="395"/>
      <c r="Q241" s="395"/>
      <c r="R241" s="395"/>
      <c r="S241" s="395"/>
      <c r="T241" s="396"/>
      <c r="U241" s="18"/>
      <c r="V241" s="942"/>
      <c r="W241" s="942"/>
      <c r="X241" s="942"/>
      <c r="Y241" s="942"/>
      <c r="Z241" s="942"/>
      <c r="AA241" s="942"/>
      <c r="AB241" s="942"/>
      <c r="AC241" s="942"/>
      <c r="AD241" s="942"/>
      <c r="AE241" s="942"/>
      <c r="AF241" s="942"/>
      <c r="AG241" s="942"/>
      <c r="AH241" s="942"/>
      <c r="AI241" s="942"/>
      <c r="AJ241" s="942"/>
      <c r="AK241" s="942"/>
      <c r="AL241" s="942"/>
      <c r="AM241" s="942"/>
      <c r="AN241" s="942"/>
      <c r="AO241" s="942"/>
      <c r="AP241" s="942"/>
      <c r="AQ241" s="942"/>
      <c r="AR241" s="942"/>
      <c r="AS241" s="942"/>
      <c r="AT241" s="942"/>
      <c r="AU241" s="942"/>
      <c r="AV241" s="942"/>
      <c r="AW241" s="942"/>
      <c r="AX241" s="942"/>
      <c r="AY241" s="942"/>
      <c r="AZ241" s="942"/>
      <c r="BA241" s="942"/>
      <c r="BB241" s="942"/>
      <c r="BC241" s="942"/>
      <c r="BD241" s="942"/>
      <c r="BE241" s="942"/>
      <c r="BF241" s="942"/>
      <c r="BG241" s="942"/>
      <c r="BH241" s="942"/>
      <c r="BI241" s="942"/>
      <c r="BJ241" s="942"/>
      <c r="BK241" s="942"/>
      <c r="BL241" s="942"/>
      <c r="BM241" s="942"/>
      <c r="BN241" s="942"/>
      <c r="BO241" s="942"/>
      <c r="BP241" s="942"/>
      <c r="BQ241" s="942"/>
      <c r="BR241" s="942"/>
      <c r="BS241" s="942"/>
      <c r="BT241" s="942"/>
      <c r="BU241" s="942"/>
      <c r="BV241" s="942"/>
    </row>
    <row r="242" spans="1:74" x14ac:dyDescent="0.15">
      <c r="A242" s="18"/>
      <c r="B242" s="18"/>
      <c r="C242" s="18"/>
      <c r="D242" s="18"/>
      <c r="E242" s="18"/>
      <c r="F242" s="18"/>
      <c r="G242" s="18"/>
      <c r="H242" s="18"/>
      <c r="I242" s="18"/>
      <c r="J242" s="18"/>
      <c r="K242" s="18"/>
      <c r="L242" s="18"/>
      <c r="M242" s="18"/>
      <c r="N242" s="18"/>
      <c r="O242" s="18"/>
      <c r="P242" s="18"/>
      <c r="Q242" s="18"/>
      <c r="R242" s="18"/>
      <c r="S242" s="18"/>
      <c r="T242" s="18"/>
      <c r="U242" s="18"/>
      <c r="V242" s="942"/>
      <c r="W242" s="942"/>
      <c r="X242" s="942" t="s">
        <v>62</v>
      </c>
      <c r="Y242" s="942"/>
      <c r="Z242" s="942"/>
      <c r="AA242" s="942"/>
      <c r="AB242" s="942"/>
      <c r="AC242" s="942"/>
      <c r="AD242" s="942"/>
      <c r="AE242" s="942"/>
      <c r="AF242" s="942"/>
      <c r="AG242" s="942"/>
      <c r="AH242" s="942"/>
      <c r="AI242" s="942"/>
      <c r="AJ242" s="942"/>
      <c r="AK242" s="942"/>
      <c r="AL242" s="942"/>
      <c r="AM242" s="942"/>
      <c r="AN242" s="942"/>
      <c r="AO242" s="942"/>
      <c r="AP242" s="942"/>
      <c r="AQ242" s="942"/>
      <c r="AR242" s="942"/>
      <c r="AS242" s="942"/>
      <c r="AT242" s="942"/>
      <c r="AU242" s="942"/>
      <c r="AV242" s="942"/>
      <c r="AW242" s="942"/>
      <c r="AX242" s="942"/>
      <c r="AY242" s="942"/>
      <c r="AZ242" s="942"/>
      <c r="BA242" s="942"/>
      <c r="BB242" s="942"/>
      <c r="BC242" s="942"/>
      <c r="BD242" s="942"/>
      <c r="BE242" s="942"/>
      <c r="BF242" s="942"/>
      <c r="BG242" s="942"/>
      <c r="BH242" s="942"/>
      <c r="BI242" s="942"/>
      <c r="BJ242" s="942"/>
      <c r="BK242" s="942"/>
      <c r="BL242" s="942"/>
      <c r="BM242" s="942"/>
      <c r="BN242" s="942"/>
      <c r="BO242" s="942"/>
      <c r="BP242" s="942"/>
      <c r="BQ242" s="942"/>
      <c r="BR242" s="942"/>
      <c r="BS242" s="942"/>
      <c r="BT242" s="942"/>
      <c r="BU242" s="942"/>
      <c r="BV242" s="942"/>
    </row>
    <row r="243" spans="1:74" x14ac:dyDescent="0.15">
      <c r="A243" s="18"/>
      <c r="B243" s="18"/>
      <c r="C243" s="18"/>
      <c r="D243" s="103"/>
      <c r="E243" s="18"/>
      <c r="F243" s="18"/>
      <c r="G243" s="18"/>
      <c r="H243" s="18"/>
      <c r="I243" s="18"/>
      <c r="J243" s="18"/>
      <c r="K243" s="18"/>
      <c r="L243" s="18"/>
      <c r="M243" s="18"/>
      <c r="N243" s="18"/>
      <c r="O243" s="18"/>
      <c r="P243" s="18"/>
      <c r="Q243" s="18"/>
      <c r="R243" s="18"/>
      <c r="S243" s="18"/>
      <c r="T243" s="18"/>
      <c r="U243" s="18"/>
      <c r="V243" s="942"/>
      <c r="W243" s="942"/>
      <c r="X243" s="942" t="str">
        <f>+X15</f>
        <v xml:space="preserve">  Personal de producción o prestación del servicio</v>
      </c>
      <c r="Y243" s="942"/>
      <c r="Z243" s="942">
        <f>+Z247+Z251+Z253</f>
        <v>4590</v>
      </c>
      <c r="AA243" s="942">
        <f t="shared" ref="AA243:AK243" si="464">+AA247+AA251+AA253</f>
        <v>3240</v>
      </c>
      <c r="AB243" s="942">
        <f t="shared" si="464"/>
        <v>3915</v>
      </c>
      <c r="AC243" s="942">
        <f t="shared" si="464"/>
        <v>4590</v>
      </c>
      <c r="AD243" s="942">
        <f t="shared" si="464"/>
        <v>5940</v>
      </c>
      <c r="AE243" s="942">
        <f t="shared" si="464"/>
        <v>4590</v>
      </c>
      <c r="AF243" s="942">
        <f t="shared" si="464"/>
        <v>3915</v>
      </c>
      <c r="AG243" s="942">
        <f t="shared" si="464"/>
        <v>3240</v>
      </c>
      <c r="AH243" s="942">
        <f t="shared" si="464"/>
        <v>3240</v>
      </c>
      <c r="AI243" s="942">
        <f t="shared" si="464"/>
        <v>4590</v>
      </c>
      <c r="AJ243" s="942">
        <f t="shared" si="464"/>
        <v>4590</v>
      </c>
      <c r="AK243" s="942">
        <f t="shared" si="464"/>
        <v>3240</v>
      </c>
      <c r="AL243" s="942">
        <f>SUM(Z243:AK243)</f>
        <v>49680</v>
      </c>
      <c r="AM243" s="942"/>
      <c r="AN243" s="942"/>
      <c r="AO243" s="942"/>
      <c r="AP243" s="942"/>
      <c r="AQ243" s="942"/>
      <c r="AR243" s="942"/>
      <c r="AS243" s="942"/>
      <c r="AT243" s="942"/>
      <c r="AU243" s="942"/>
      <c r="AV243" s="942"/>
      <c r="AW243" s="942"/>
      <c r="AX243" s="942"/>
      <c r="AY243" s="942"/>
      <c r="AZ243" s="942"/>
      <c r="BA243" s="942"/>
      <c r="BB243" s="942"/>
      <c r="BC243" s="942"/>
      <c r="BD243" s="942"/>
      <c r="BE243" s="942"/>
      <c r="BF243" s="942"/>
      <c r="BG243" s="942"/>
      <c r="BH243" s="942"/>
      <c r="BI243" s="942"/>
      <c r="BJ243" s="942"/>
      <c r="BK243" s="942"/>
      <c r="BL243" s="942"/>
      <c r="BM243" s="942"/>
      <c r="BN243" s="942"/>
      <c r="BO243" s="942"/>
      <c r="BP243" s="942"/>
      <c r="BQ243" s="942"/>
      <c r="BR243" s="942"/>
      <c r="BS243" s="942"/>
      <c r="BT243" s="942"/>
      <c r="BU243" s="942"/>
      <c r="BV243" s="942"/>
    </row>
    <row r="244" spans="1:74" x14ac:dyDescent="0.15">
      <c r="A244" s="1"/>
      <c r="B244" s="1"/>
      <c r="C244" s="1"/>
      <c r="D244" s="1"/>
      <c r="E244" s="1"/>
      <c r="F244" s="1"/>
      <c r="G244" s="1"/>
      <c r="H244" s="1"/>
      <c r="I244" s="1"/>
      <c r="J244" s="1"/>
      <c r="K244" s="1"/>
      <c r="L244" s="1"/>
      <c r="M244" s="1"/>
      <c r="N244" s="1"/>
      <c r="O244" s="1"/>
      <c r="P244" s="1"/>
      <c r="Q244" s="1"/>
      <c r="R244" s="1"/>
      <c r="S244" s="1"/>
      <c r="T244" s="1"/>
      <c r="U244" s="1"/>
      <c r="V244" s="942"/>
      <c r="W244" s="942"/>
      <c r="X244" s="942" t="str">
        <f>+X18</f>
        <v>Dirección</v>
      </c>
      <c r="Y244" s="942" t="s">
        <v>58</v>
      </c>
      <c r="Z244" s="942">
        <f t="shared" ref="Z244:AK244" si="465">H18</f>
        <v>1</v>
      </c>
      <c r="AA244" s="942">
        <f t="shared" si="465"/>
        <v>1</v>
      </c>
      <c r="AB244" s="942">
        <f t="shared" si="465"/>
        <v>1</v>
      </c>
      <c r="AC244" s="942">
        <f t="shared" si="465"/>
        <v>1</v>
      </c>
      <c r="AD244" s="942">
        <f t="shared" si="465"/>
        <v>1</v>
      </c>
      <c r="AE244" s="942">
        <f t="shared" si="465"/>
        <v>1</v>
      </c>
      <c r="AF244" s="942">
        <f t="shared" si="465"/>
        <v>1</v>
      </c>
      <c r="AG244" s="942">
        <f t="shared" si="465"/>
        <v>1</v>
      </c>
      <c r="AH244" s="942">
        <f t="shared" si="465"/>
        <v>1</v>
      </c>
      <c r="AI244" s="942">
        <f t="shared" si="465"/>
        <v>1</v>
      </c>
      <c r="AJ244" s="942">
        <f t="shared" si="465"/>
        <v>1</v>
      </c>
      <c r="AK244" s="942">
        <f t="shared" si="465"/>
        <v>1</v>
      </c>
      <c r="AL244" s="942"/>
      <c r="AM244" s="942"/>
      <c r="AN244" s="942"/>
      <c r="AO244" s="942"/>
      <c r="AP244" s="942"/>
      <c r="AQ244" s="942"/>
      <c r="AR244" s="942"/>
      <c r="AS244" s="942"/>
      <c r="AT244" s="942"/>
      <c r="AU244" s="942"/>
      <c r="AV244" s="942"/>
      <c r="AW244" s="942"/>
      <c r="AX244" s="942"/>
      <c r="AY244" s="942"/>
      <c r="AZ244" s="942"/>
      <c r="BA244" s="942"/>
      <c r="BB244" s="942"/>
      <c r="BC244" s="942"/>
      <c r="BD244" s="942"/>
      <c r="BE244" s="942"/>
      <c r="BF244" s="942"/>
      <c r="BG244" s="942"/>
      <c r="BH244" s="942"/>
      <c r="BI244" s="942"/>
      <c r="BJ244" s="942"/>
      <c r="BK244" s="942"/>
      <c r="BL244" s="942"/>
      <c r="BM244" s="942"/>
      <c r="BN244" s="942"/>
      <c r="BO244" s="942"/>
      <c r="BP244" s="942"/>
      <c r="BQ244" s="942"/>
      <c r="BR244" s="942"/>
      <c r="BS244" s="942"/>
      <c r="BT244" s="942"/>
      <c r="BU244" s="942"/>
      <c r="BV244" s="942"/>
    </row>
    <row r="245" spans="1:74" x14ac:dyDescent="0.15">
      <c r="A245" s="1"/>
      <c r="B245" s="1"/>
      <c r="C245" s="1"/>
      <c r="D245" s="1"/>
      <c r="E245" s="1"/>
      <c r="F245" s="1"/>
      <c r="G245" s="1"/>
      <c r="H245" s="1"/>
      <c r="I245" s="1"/>
      <c r="J245" s="1"/>
      <c r="K245" s="1"/>
      <c r="L245" s="1"/>
      <c r="M245" s="1"/>
      <c r="N245" s="1"/>
      <c r="O245" s="1"/>
      <c r="P245" s="1"/>
      <c r="Q245" s="1"/>
      <c r="R245" s="1"/>
      <c r="S245" s="1"/>
      <c r="T245" s="1"/>
      <c r="U245" s="1"/>
      <c r="V245" s="942"/>
      <c r="W245" s="942"/>
      <c r="X245" s="942"/>
      <c r="Y245" s="942" t="s">
        <v>59</v>
      </c>
      <c r="Z245" s="942">
        <f t="shared" ref="Z245:AK245" si="466">Z18</f>
        <v>1620</v>
      </c>
      <c r="AA245" s="942">
        <f t="shared" si="466"/>
        <v>1620</v>
      </c>
      <c r="AB245" s="942">
        <f t="shared" si="466"/>
        <v>1620</v>
      </c>
      <c r="AC245" s="942">
        <f t="shared" si="466"/>
        <v>1620</v>
      </c>
      <c r="AD245" s="942">
        <f t="shared" si="466"/>
        <v>1620</v>
      </c>
      <c r="AE245" s="942">
        <f t="shared" si="466"/>
        <v>1620</v>
      </c>
      <c r="AF245" s="942">
        <f t="shared" si="466"/>
        <v>1620</v>
      </c>
      <c r="AG245" s="942">
        <f t="shared" si="466"/>
        <v>1620</v>
      </c>
      <c r="AH245" s="942">
        <f t="shared" si="466"/>
        <v>1620</v>
      </c>
      <c r="AI245" s="942">
        <f t="shared" si="466"/>
        <v>1620</v>
      </c>
      <c r="AJ245" s="942">
        <f t="shared" si="466"/>
        <v>1620</v>
      </c>
      <c r="AK245" s="942">
        <f t="shared" si="466"/>
        <v>1620</v>
      </c>
      <c r="AL245" s="942"/>
      <c r="AM245" s="942"/>
      <c r="AN245" s="942"/>
      <c r="AO245" s="942"/>
      <c r="AP245" s="942"/>
      <c r="AQ245" s="942"/>
      <c r="AR245" s="942"/>
      <c r="AS245" s="942"/>
      <c r="AT245" s="942"/>
      <c r="AU245" s="942"/>
      <c r="AV245" s="942"/>
      <c r="AW245" s="942"/>
      <c r="AX245" s="942"/>
      <c r="AY245" s="942"/>
      <c r="AZ245" s="942"/>
      <c r="BA245" s="942"/>
      <c r="BB245" s="942"/>
      <c r="BC245" s="942"/>
      <c r="BD245" s="942"/>
      <c r="BE245" s="942"/>
      <c r="BF245" s="942"/>
      <c r="BG245" s="942"/>
      <c r="BH245" s="942"/>
      <c r="BI245" s="942"/>
      <c r="BJ245" s="942"/>
      <c r="BK245" s="942"/>
      <c r="BL245" s="942"/>
      <c r="BM245" s="942"/>
      <c r="BN245" s="942"/>
      <c r="BO245" s="942"/>
      <c r="BP245" s="942"/>
      <c r="BQ245" s="942"/>
      <c r="BR245" s="942"/>
      <c r="BS245" s="942"/>
      <c r="BT245" s="942"/>
      <c r="BU245" s="942"/>
      <c r="BV245" s="942"/>
    </row>
    <row r="246" spans="1:74" x14ac:dyDescent="0.15">
      <c r="A246" s="1"/>
      <c r="B246" s="1"/>
      <c r="C246" s="1"/>
      <c r="D246" s="1"/>
      <c r="E246" s="1"/>
      <c r="F246" s="1"/>
      <c r="G246" s="1"/>
      <c r="H246" s="1"/>
      <c r="I246" s="1"/>
      <c r="J246" s="1"/>
      <c r="K246" s="1"/>
      <c r="L246" s="1"/>
      <c r="M246" s="1"/>
      <c r="N246" s="1"/>
      <c r="O246" s="1"/>
      <c r="P246" s="1"/>
      <c r="Q246" s="1"/>
      <c r="R246" s="1"/>
      <c r="S246" s="1"/>
      <c r="T246" s="1"/>
      <c r="U246" s="1"/>
      <c r="V246" s="942"/>
      <c r="W246" s="942"/>
      <c r="X246" s="942"/>
      <c r="Y246" s="942" t="s">
        <v>60</v>
      </c>
      <c r="Z246" s="942">
        <f t="shared" ref="Z246:AK246" si="467">Z157</f>
        <v>0</v>
      </c>
      <c r="AA246" s="942">
        <f t="shared" si="467"/>
        <v>0</v>
      </c>
      <c r="AB246" s="942">
        <f t="shared" si="467"/>
        <v>0</v>
      </c>
      <c r="AC246" s="942">
        <f t="shared" si="467"/>
        <v>0</v>
      </c>
      <c r="AD246" s="942">
        <f t="shared" si="467"/>
        <v>0</v>
      </c>
      <c r="AE246" s="942">
        <f t="shared" si="467"/>
        <v>0</v>
      </c>
      <c r="AF246" s="942">
        <f t="shared" si="467"/>
        <v>0</v>
      </c>
      <c r="AG246" s="942">
        <f t="shared" si="467"/>
        <v>0</v>
      </c>
      <c r="AH246" s="942">
        <f t="shared" si="467"/>
        <v>0</v>
      </c>
      <c r="AI246" s="942">
        <f t="shared" si="467"/>
        <v>0</v>
      </c>
      <c r="AJ246" s="942">
        <f t="shared" si="467"/>
        <v>0</v>
      </c>
      <c r="AK246" s="942">
        <f t="shared" si="467"/>
        <v>0</v>
      </c>
      <c r="AL246" s="942"/>
      <c r="AM246" s="942"/>
      <c r="AN246" s="942"/>
      <c r="AO246" s="942"/>
      <c r="AP246" s="942"/>
      <c r="AQ246" s="942"/>
      <c r="AR246" s="942"/>
      <c r="AS246" s="942"/>
      <c r="AT246" s="942"/>
      <c r="AU246" s="942"/>
      <c r="AV246" s="942"/>
      <c r="AW246" s="942"/>
      <c r="AX246" s="942"/>
      <c r="AY246" s="942"/>
      <c r="AZ246" s="942"/>
      <c r="BA246" s="942"/>
      <c r="BB246" s="942"/>
      <c r="BC246" s="942"/>
      <c r="BD246" s="942"/>
      <c r="BE246" s="942"/>
      <c r="BF246" s="942"/>
      <c r="BG246" s="942"/>
      <c r="BH246" s="942"/>
      <c r="BI246" s="942"/>
      <c r="BJ246" s="942"/>
      <c r="BK246" s="942"/>
      <c r="BL246" s="942"/>
      <c r="BM246" s="942"/>
      <c r="BN246" s="942"/>
      <c r="BO246" s="942"/>
      <c r="BP246" s="942"/>
      <c r="BQ246" s="942"/>
      <c r="BR246" s="942"/>
      <c r="BS246" s="942"/>
      <c r="BT246" s="942"/>
      <c r="BU246" s="942"/>
      <c r="BV246" s="942"/>
    </row>
    <row r="247" spans="1:74" x14ac:dyDescent="0.15">
      <c r="A247" s="1"/>
      <c r="B247" s="1"/>
      <c r="C247" s="1"/>
      <c r="D247" s="1"/>
      <c r="E247" s="1"/>
      <c r="F247" s="1"/>
      <c r="G247" s="1"/>
      <c r="H247" s="1"/>
      <c r="I247" s="1"/>
      <c r="J247" s="1"/>
      <c r="K247" s="1"/>
      <c r="L247" s="1"/>
      <c r="M247" s="1"/>
      <c r="N247" s="1"/>
      <c r="O247" s="1"/>
      <c r="P247" s="1"/>
      <c r="Q247" s="1"/>
      <c r="R247" s="1"/>
      <c r="S247" s="1"/>
      <c r="T247" s="1"/>
      <c r="U247" s="1"/>
      <c r="V247" s="942"/>
      <c r="W247" s="942"/>
      <c r="X247" s="942"/>
      <c r="Y247" s="942" t="s">
        <v>61</v>
      </c>
      <c r="Z247" s="942">
        <f>SUM(Z245:Z246)</f>
        <v>1620</v>
      </c>
      <c r="AA247" s="942">
        <f t="shared" ref="AA247:AK247" si="468">SUM(AA245:AA246)</f>
        <v>1620</v>
      </c>
      <c r="AB247" s="942">
        <f t="shared" si="468"/>
        <v>1620</v>
      </c>
      <c r="AC247" s="942">
        <f t="shared" si="468"/>
        <v>1620</v>
      </c>
      <c r="AD247" s="942">
        <f t="shared" si="468"/>
        <v>1620</v>
      </c>
      <c r="AE247" s="942">
        <f t="shared" si="468"/>
        <v>1620</v>
      </c>
      <c r="AF247" s="942">
        <f t="shared" si="468"/>
        <v>1620</v>
      </c>
      <c r="AG247" s="942">
        <f t="shared" si="468"/>
        <v>1620</v>
      </c>
      <c r="AH247" s="942">
        <f t="shared" si="468"/>
        <v>1620</v>
      </c>
      <c r="AI247" s="942">
        <f t="shared" si="468"/>
        <v>1620</v>
      </c>
      <c r="AJ247" s="942">
        <f t="shared" si="468"/>
        <v>1620</v>
      </c>
      <c r="AK247" s="942">
        <f t="shared" si="468"/>
        <v>1620</v>
      </c>
      <c r="AL247" s="942"/>
      <c r="AM247" s="942"/>
      <c r="AN247" s="942"/>
      <c r="AO247" s="942"/>
      <c r="AP247" s="942"/>
      <c r="AQ247" s="942"/>
      <c r="AR247" s="942"/>
      <c r="AS247" s="942"/>
      <c r="AT247" s="942"/>
      <c r="AU247" s="942"/>
      <c r="AV247" s="942"/>
      <c r="AW247" s="942"/>
      <c r="AX247" s="942"/>
      <c r="AY247" s="942"/>
      <c r="AZ247" s="942"/>
      <c r="BA247" s="942"/>
      <c r="BB247" s="942"/>
      <c r="BC247" s="942"/>
      <c r="BD247" s="942"/>
      <c r="BE247" s="942"/>
      <c r="BF247" s="942"/>
      <c r="BG247" s="942"/>
      <c r="BH247" s="942"/>
      <c r="BI247" s="942"/>
      <c r="BJ247" s="942"/>
      <c r="BK247" s="942"/>
      <c r="BL247" s="942"/>
      <c r="BM247" s="942"/>
      <c r="BN247" s="942"/>
      <c r="BO247" s="942"/>
      <c r="BP247" s="942"/>
      <c r="BQ247" s="942"/>
      <c r="BR247" s="942"/>
      <c r="BS247" s="942"/>
      <c r="BT247" s="942"/>
      <c r="BU247" s="942"/>
      <c r="BV247" s="942"/>
    </row>
    <row r="248" spans="1:74" x14ac:dyDescent="0.15">
      <c r="A248" s="1"/>
      <c r="B248" s="1"/>
      <c r="C248" s="1"/>
      <c r="D248" s="1"/>
      <c r="E248" s="1"/>
      <c r="F248" s="1"/>
      <c r="G248" s="1"/>
      <c r="H248" s="1"/>
      <c r="I248" s="1"/>
      <c r="J248" s="1"/>
      <c r="K248" s="1"/>
      <c r="L248" s="1"/>
      <c r="M248" s="1"/>
      <c r="N248" s="1"/>
      <c r="O248" s="1"/>
      <c r="P248" s="1"/>
      <c r="Q248" s="1"/>
      <c r="R248" s="1"/>
      <c r="S248" s="1"/>
      <c r="T248" s="1"/>
      <c r="U248" s="1"/>
      <c r="V248" s="942"/>
      <c r="W248" s="942"/>
      <c r="X248" s="942" t="str">
        <f>+X24</f>
        <v>Personal Fijo</v>
      </c>
      <c r="Y248" s="942" t="s">
        <v>58</v>
      </c>
      <c r="Z248" s="942">
        <f t="shared" ref="Z248:AK248" si="469">H24</f>
        <v>1</v>
      </c>
      <c r="AA248" s="942">
        <f t="shared" si="469"/>
        <v>1</v>
      </c>
      <c r="AB248" s="942">
        <f t="shared" si="469"/>
        <v>1</v>
      </c>
      <c r="AC248" s="942">
        <f t="shared" si="469"/>
        <v>1</v>
      </c>
      <c r="AD248" s="942">
        <f t="shared" si="469"/>
        <v>1</v>
      </c>
      <c r="AE248" s="942">
        <f t="shared" si="469"/>
        <v>1</v>
      </c>
      <c r="AF248" s="942">
        <f t="shared" si="469"/>
        <v>1</v>
      </c>
      <c r="AG248" s="942">
        <f t="shared" si="469"/>
        <v>1</v>
      </c>
      <c r="AH248" s="942">
        <f t="shared" si="469"/>
        <v>1</v>
      </c>
      <c r="AI248" s="942">
        <f t="shared" si="469"/>
        <v>1</v>
      </c>
      <c r="AJ248" s="942">
        <f t="shared" si="469"/>
        <v>1</v>
      </c>
      <c r="AK248" s="942">
        <f t="shared" si="469"/>
        <v>1</v>
      </c>
      <c r="AL248" s="942"/>
      <c r="AM248" s="942"/>
      <c r="AN248" s="942"/>
      <c r="AO248" s="942"/>
      <c r="AP248" s="942"/>
      <c r="AQ248" s="942"/>
      <c r="AR248" s="942"/>
      <c r="AS248" s="942"/>
      <c r="AT248" s="942"/>
      <c r="AU248" s="942"/>
      <c r="AV248" s="942"/>
      <c r="AW248" s="942"/>
      <c r="AX248" s="942"/>
      <c r="AY248" s="942"/>
      <c r="AZ248" s="942"/>
      <c r="BA248" s="942"/>
      <c r="BB248" s="942"/>
      <c r="BC248" s="942"/>
      <c r="BD248" s="942"/>
      <c r="BE248" s="942"/>
      <c r="BF248" s="942"/>
      <c r="BG248" s="942"/>
      <c r="BH248" s="942"/>
      <c r="BI248" s="942"/>
      <c r="BJ248" s="942"/>
      <c r="BK248" s="942"/>
      <c r="BL248" s="942"/>
      <c r="BM248" s="942"/>
      <c r="BN248" s="942"/>
      <c r="BO248" s="942"/>
      <c r="BP248" s="942"/>
      <c r="BQ248" s="942"/>
      <c r="BR248" s="942"/>
      <c r="BS248" s="942"/>
      <c r="BT248" s="942"/>
      <c r="BU248" s="942"/>
      <c r="BV248" s="942"/>
    </row>
    <row r="249" spans="1:74" x14ac:dyDescent="0.15">
      <c r="A249" s="1"/>
      <c r="B249" s="1"/>
      <c r="C249" s="1"/>
      <c r="D249" s="1"/>
      <c r="E249" s="1"/>
      <c r="F249" s="1"/>
      <c r="G249" s="1"/>
      <c r="H249" s="1"/>
      <c r="I249" s="1"/>
      <c r="J249" s="1"/>
      <c r="K249" s="1"/>
      <c r="L249" s="1"/>
      <c r="M249" s="1"/>
      <c r="N249" s="1"/>
      <c r="O249" s="1"/>
      <c r="P249" s="1"/>
      <c r="Q249" s="1"/>
      <c r="R249" s="1"/>
      <c r="S249" s="1"/>
      <c r="T249" s="1"/>
      <c r="U249" s="1"/>
      <c r="V249" s="942"/>
      <c r="W249" s="942"/>
      <c r="X249" s="942"/>
      <c r="Y249" s="942" t="s">
        <v>59</v>
      </c>
      <c r="Z249" s="942">
        <f t="shared" ref="Z249:AK249" si="470">Z24</f>
        <v>1620</v>
      </c>
      <c r="AA249" s="942">
        <f t="shared" si="470"/>
        <v>1620</v>
      </c>
      <c r="AB249" s="942">
        <f t="shared" si="470"/>
        <v>1620</v>
      </c>
      <c r="AC249" s="942">
        <f t="shared" si="470"/>
        <v>1620</v>
      </c>
      <c r="AD249" s="942">
        <f t="shared" si="470"/>
        <v>1620</v>
      </c>
      <c r="AE249" s="942">
        <f t="shared" si="470"/>
        <v>1620</v>
      </c>
      <c r="AF249" s="942">
        <f t="shared" si="470"/>
        <v>1620</v>
      </c>
      <c r="AG249" s="942">
        <f t="shared" si="470"/>
        <v>1620</v>
      </c>
      <c r="AH249" s="942">
        <f t="shared" si="470"/>
        <v>1620</v>
      </c>
      <c r="AI249" s="942">
        <f t="shared" si="470"/>
        <v>1620</v>
      </c>
      <c r="AJ249" s="942">
        <f t="shared" si="470"/>
        <v>1620</v>
      </c>
      <c r="AK249" s="942">
        <f t="shared" si="470"/>
        <v>1620</v>
      </c>
      <c r="AL249" s="942"/>
      <c r="AM249" s="942"/>
      <c r="AN249" s="942"/>
      <c r="AO249" s="942"/>
      <c r="AP249" s="942"/>
      <c r="AQ249" s="942"/>
      <c r="AR249" s="942"/>
      <c r="AS249" s="942"/>
      <c r="AT249" s="942"/>
      <c r="AU249" s="942"/>
      <c r="AV249" s="942"/>
      <c r="AW249" s="942"/>
      <c r="AX249" s="942"/>
      <c r="AY249" s="942"/>
      <c r="AZ249" s="942"/>
      <c r="BA249" s="942"/>
      <c r="BB249" s="942"/>
      <c r="BC249" s="942"/>
      <c r="BD249" s="942"/>
      <c r="BE249" s="942"/>
      <c r="BF249" s="942"/>
      <c r="BG249" s="942"/>
      <c r="BH249" s="942"/>
      <c r="BI249" s="942"/>
      <c r="BJ249" s="942"/>
      <c r="BK249" s="942"/>
      <c r="BL249" s="942"/>
      <c r="BM249" s="942"/>
      <c r="BN249" s="942"/>
      <c r="BO249" s="942"/>
      <c r="BP249" s="942"/>
      <c r="BQ249" s="942"/>
      <c r="BR249" s="942"/>
      <c r="BS249" s="942"/>
      <c r="BT249" s="942"/>
      <c r="BU249" s="942"/>
      <c r="BV249" s="942"/>
    </row>
    <row r="250" spans="1:74" x14ac:dyDescent="0.15">
      <c r="A250" s="1"/>
      <c r="B250" s="1"/>
      <c r="C250" s="1"/>
      <c r="D250" s="1"/>
      <c r="E250" s="1"/>
      <c r="F250" s="1"/>
      <c r="G250" s="1"/>
      <c r="H250" s="1"/>
      <c r="I250" s="1"/>
      <c r="J250" s="1"/>
      <c r="K250" s="1"/>
      <c r="L250" s="1"/>
      <c r="M250" s="1"/>
      <c r="N250" s="1"/>
      <c r="O250" s="1"/>
      <c r="P250" s="1"/>
      <c r="Q250" s="1"/>
      <c r="R250" s="1"/>
      <c r="S250" s="1"/>
      <c r="T250" s="1"/>
      <c r="U250" s="1"/>
      <c r="V250" s="942"/>
      <c r="W250" s="942"/>
      <c r="X250" s="942"/>
      <c r="Y250" s="942" t="s">
        <v>60</v>
      </c>
      <c r="Z250" s="942">
        <f t="shared" ref="Z250:AK250" si="471">Z163</f>
        <v>0</v>
      </c>
      <c r="AA250" s="942">
        <f t="shared" si="471"/>
        <v>0</v>
      </c>
      <c r="AB250" s="942">
        <f t="shared" si="471"/>
        <v>0</v>
      </c>
      <c r="AC250" s="942">
        <f t="shared" si="471"/>
        <v>0</v>
      </c>
      <c r="AD250" s="942">
        <f t="shared" si="471"/>
        <v>0</v>
      </c>
      <c r="AE250" s="942">
        <f t="shared" si="471"/>
        <v>0</v>
      </c>
      <c r="AF250" s="942">
        <f t="shared" si="471"/>
        <v>0</v>
      </c>
      <c r="AG250" s="942">
        <f t="shared" si="471"/>
        <v>0</v>
      </c>
      <c r="AH250" s="942">
        <f t="shared" si="471"/>
        <v>0</v>
      </c>
      <c r="AI250" s="942">
        <f t="shared" si="471"/>
        <v>0</v>
      </c>
      <c r="AJ250" s="942">
        <f t="shared" si="471"/>
        <v>0</v>
      </c>
      <c r="AK250" s="942">
        <f t="shared" si="471"/>
        <v>0</v>
      </c>
      <c r="AL250" s="942"/>
      <c r="AM250" s="942"/>
      <c r="AN250" s="942"/>
      <c r="AO250" s="942"/>
      <c r="AP250" s="942"/>
      <c r="AQ250" s="942"/>
      <c r="AR250" s="942"/>
      <c r="AS250" s="942"/>
      <c r="AT250" s="942"/>
      <c r="AU250" s="942"/>
      <c r="AV250" s="942"/>
      <c r="AW250" s="942"/>
      <c r="AX250" s="942"/>
      <c r="AY250" s="942"/>
      <c r="AZ250" s="942"/>
      <c r="BA250" s="942"/>
      <c r="BB250" s="942"/>
      <c r="BC250" s="942"/>
      <c r="BD250" s="942"/>
      <c r="BE250" s="942"/>
      <c r="BF250" s="942"/>
      <c r="BG250" s="942"/>
      <c r="BH250" s="942"/>
      <c r="BI250" s="942"/>
      <c r="BJ250" s="942"/>
      <c r="BK250" s="942"/>
      <c r="BL250" s="942"/>
      <c r="BM250" s="942"/>
      <c r="BN250" s="942"/>
      <c r="BO250" s="942"/>
      <c r="BP250" s="942"/>
      <c r="BQ250" s="942"/>
      <c r="BR250" s="942"/>
      <c r="BS250" s="942"/>
      <c r="BT250" s="942"/>
      <c r="BU250" s="942"/>
      <c r="BV250" s="942"/>
    </row>
    <row r="251" spans="1:74" x14ac:dyDescent="0.15">
      <c r="A251" s="1"/>
      <c r="B251" s="1"/>
      <c r="C251" s="1"/>
      <c r="D251" s="1"/>
      <c r="E251" s="1"/>
      <c r="F251" s="1"/>
      <c r="G251" s="1"/>
      <c r="H251" s="1"/>
      <c r="I251" s="1"/>
      <c r="J251" s="1"/>
      <c r="K251" s="1"/>
      <c r="L251" s="1"/>
      <c r="M251" s="1"/>
      <c r="N251" s="1"/>
      <c r="O251" s="1"/>
      <c r="P251" s="1"/>
      <c r="Q251" s="1"/>
      <c r="R251" s="1"/>
      <c r="S251" s="1"/>
      <c r="T251" s="1"/>
      <c r="U251" s="1"/>
      <c r="V251" s="942"/>
      <c r="W251" s="942"/>
      <c r="X251" s="942"/>
      <c r="Y251" s="942" t="s">
        <v>61</v>
      </c>
      <c r="Z251" s="942">
        <f t="shared" ref="Z251:AK251" si="472">SUM(Z249:Z250)</f>
        <v>1620</v>
      </c>
      <c r="AA251" s="942">
        <f t="shared" si="472"/>
        <v>1620</v>
      </c>
      <c r="AB251" s="942">
        <f t="shared" si="472"/>
        <v>1620</v>
      </c>
      <c r="AC251" s="942">
        <f t="shared" si="472"/>
        <v>1620</v>
      </c>
      <c r="AD251" s="942">
        <f t="shared" si="472"/>
        <v>1620</v>
      </c>
      <c r="AE251" s="942">
        <f t="shared" si="472"/>
        <v>1620</v>
      </c>
      <c r="AF251" s="942">
        <f t="shared" si="472"/>
        <v>1620</v>
      </c>
      <c r="AG251" s="942">
        <f t="shared" si="472"/>
        <v>1620</v>
      </c>
      <c r="AH251" s="942">
        <f t="shared" si="472"/>
        <v>1620</v>
      </c>
      <c r="AI251" s="942">
        <f t="shared" si="472"/>
        <v>1620</v>
      </c>
      <c r="AJ251" s="942">
        <f t="shared" si="472"/>
        <v>1620</v>
      </c>
      <c r="AK251" s="942">
        <f t="shared" si="472"/>
        <v>1620</v>
      </c>
      <c r="AL251" s="942"/>
      <c r="AM251" s="942"/>
      <c r="AN251" s="942"/>
      <c r="AO251" s="942"/>
      <c r="AP251" s="942"/>
      <c r="AQ251" s="942"/>
      <c r="AR251" s="942"/>
      <c r="AS251" s="942"/>
      <c r="AT251" s="942"/>
      <c r="AU251" s="942"/>
      <c r="AV251" s="942"/>
      <c r="AW251" s="942"/>
      <c r="AX251" s="942"/>
      <c r="AY251" s="942"/>
      <c r="AZ251" s="942"/>
      <c r="BA251" s="942"/>
      <c r="BB251" s="942"/>
      <c r="BC251" s="942"/>
      <c r="BD251" s="942"/>
      <c r="BE251" s="942"/>
      <c r="BF251" s="942"/>
      <c r="BG251" s="942"/>
      <c r="BH251" s="942"/>
      <c r="BI251" s="942"/>
      <c r="BJ251" s="942"/>
      <c r="BK251" s="942"/>
      <c r="BL251" s="942"/>
      <c r="BM251" s="942"/>
      <c r="BN251" s="942"/>
      <c r="BO251" s="942"/>
      <c r="BP251" s="942"/>
      <c r="BQ251" s="942"/>
      <c r="BR251" s="942"/>
      <c r="BS251" s="942"/>
      <c r="BT251" s="942"/>
      <c r="BU251" s="942"/>
      <c r="BV251" s="942"/>
    </row>
    <row r="252" spans="1:74" x14ac:dyDescent="0.15">
      <c r="A252" s="1"/>
      <c r="B252" s="1"/>
      <c r="C252" s="1"/>
      <c r="D252" s="1"/>
      <c r="E252" s="1"/>
      <c r="F252" s="1"/>
      <c r="G252" s="1"/>
      <c r="H252" s="1"/>
      <c r="I252" s="1"/>
      <c r="J252" s="1"/>
      <c r="K252" s="1"/>
      <c r="L252" s="1"/>
      <c r="M252" s="1"/>
      <c r="N252" s="1"/>
      <c r="O252" s="1"/>
      <c r="P252" s="1"/>
      <c r="Q252" s="1"/>
      <c r="R252" s="1"/>
      <c r="S252" s="1"/>
      <c r="T252" s="1"/>
      <c r="U252" s="1"/>
      <c r="V252" s="942"/>
      <c r="W252" s="942"/>
      <c r="X252" s="942" t="s">
        <v>65</v>
      </c>
      <c r="Y252" s="942" t="s">
        <v>58</v>
      </c>
      <c r="Z252" s="942">
        <f t="shared" ref="Z252:AK252" si="473">H42</f>
        <v>4</v>
      </c>
      <c r="AA252" s="942">
        <f t="shared" si="473"/>
        <v>0</v>
      </c>
      <c r="AB252" s="942">
        <f t="shared" si="473"/>
        <v>2</v>
      </c>
      <c r="AC252" s="942">
        <f t="shared" si="473"/>
        <v>4</v>
      </c>
      <c r="AD252" s="942">
        <f t="shared" si="473"/>
        <v>8</v>
      </c>
      <c r="AE252" s="942">
        <f t="shared" si="473"/>
        <v>4</v>
      </c>
      <c r="AF252" s="942">
        <f t="shared" si="473"/>
        <v>2</v>
      </c>
      <c r="AG252" s="942">
        <f t="shared" si="473"/>
        <v>0</v>
      </c>
      <c r="AH252" s="942">
        <f t="shared" si="473"/>
        <v>0</v>
      </c>
      <c r="AI252" s="942">
        <f t="shared" si="473"/>
        <v>4</v>
      </c>
      <c r="AJ252" s="942">
        <f t="shared" si="473"/>
        <v>4</v>
      </c>
      <c r="AK252" s="942">
        <f t="shared" si="473"/>
        <v>0</v>
      </c>
      <c r="AL252" s="942"/>
      <c r="AM252" s="942"/>
      <c r="AN252" s="942"/>
      <c r="AO252" s="942"/>
      <c r="AP252" s="942"/>
      <c r="AQ252" s="942"/>
      <c r="AR252" s="942"/>
      <c r="AS252" s="942"/>
      <c r="AT252" s="942"/>
      <c r="AU252" s="942"/>
      <c r="AV252" s="942"/>
      <c r="AW252" s="942"/>
      <c r="AX252" s="942"/>
      <c r="AY252" s="942"/>
      <c r="AZ252" s="942"/>
      <c r="BA252" s="942"/>
      <c r="BB252" s="942"/>
      <c r="BC252" s="942"/>
      <c r="BD252" s="942"/>
      <c r="BE252" s="942"/>
      <c r="BF252" s="942"/>
      <c r="BG252" s="942"/>
      <c r="BH252" s="942"/>
      <c r="BI252" s="942"/>
      <c r="BJ252" s="942"/>
      <c r="BK252" s="942"/>
      <c r="BL252" s="942"/>
      <c r="BM252" s="942"/>
      <c r="BN252" s="942"/>
      <c r="BO252" s="942"/>
      <c r="BP252" s="942"/>
      <c r="BQ252" s="942"/>
      <c r="BR252" s="942"/>
      <c r="BS252" s="942"/>
      <c r="BT252" s="942"/>
      <c r="BU252" s="942"/>
      <c r="BV252" s="942"/>
    </row>
    <row r="253" spans="1:74" x14ac:dyDescent="0.15">
      <c r="A253" s="1"/>
      <c r="B253" s="1"/>
      <c r="C253" s="1"/>
      <c r="D253" s="1"/>
      <c r="E253" s="1"/>
      <c r="F253" s="1"/>
      <c r="G253" s="1"/>
      <c r="H253" s="1"/>
      <c r="I253" s="1"/>
      <c r="J253" s="1"/>
      <c r="K253" s="1"/>
      <c r="L253" s="1"/>
      <c r="M253" s="1"/>
      <c r="N253" s="1"/>
      <c r="O253" s="1"/>
      <c r="P253" s="1"/>
      <c r="Q253" s="1"/>
      <c r="R253" s="1"/>
      <c r="S253" s="1"/>
      <c r="T253" s="1"/>
      <c r="U253" s="1"/>
      <c r="V253" s="942"/>
      <c r="W253" s="942"/>
      <c r="X253" s="942"/>
      <c r="Y253" s="942" t="s">
        <v>59</v>
      </c>
      <c r="Z253" s="942">
        <f t="shared" ref="Z253:AK253" si="474">Z42</f>
        <v>1350</v>
      </c>
      <c r="AA253" s="942">
        <f t="shared" si="474"/>
        <v>0</v>
      </c>
      <c r="AB253" s="942">
        <f t="shared" si="474"/>
        <v>675</v>
      </c>
      <c r="AC253" s="942">
        <f t="shared" si="474"/>
        <v>1350</v>
      </c>
      <c r="AD253" s="942">
        <f t="shared" si="474"/>
        <v>2700</v>
      </c>
      <c r="AE253" s="942">
        <f t="shared" si="474"/>
        <v>1350</v>
      </c>
      <c r="AF253" s="942">
        <f t="shared" si="474"/>
        <v>675</v>
      </c>
      <c r="AG253" s="942">
        <f t="shared" si="474"/>
        <v>0</v>
      </c>
      <c r="AH253" s="942">
        <f t="shared" si="474"/>
        <v>0</v>
      </c>
      <c r="AI253" s="942">
        <f t="shared" si="474"/>
        <v>1350</v>
      </c>
      <c r="AJ253" s="942">
        <f t="shared" si="474"/>
        <v>1350</v>
      </c>
      <c r="AK253" s="942">
        <f t="shared" si="474"/>
        <v>0</v>
      </c>
      <c r="AL253" s="942"/>
      <c r="AM253" s="942"/>
      <c r="AN253" s="942"/>
      <c r="AO253" s="942"/>
      <c r="AP253" s="942"/>
      <c r="AQ253" s="942"/>
      <c r="AR253" s="942"/>
      <c r="AS253" s="942"/>
      <c r="AT253" s="942"/>
      <c r="AU253" s="942"/>
      <c r="AV253" s="942"/>
      <c r="AW253" s="942"/>
      <c r="AX253" s="942"/>
      <c r="AY253" s="942"/>
      <c r="AZ253" s="942"/>
      <c r="BA253" s="942"/>
      <c r="BB253" s="942"/>
      <c r="BC253" s="942"/>
      <c r="BD253" s="942"/>
      <c r="BE253" s="942"/>
      <c r="BF253" s="942"/>
      <c r="BG253" s="942"/>
      <c r="BH253" s="942"/>
      <c r="BI253" s="942"/>
      <c r="BJ253" s="942"/>
      <c r="BK253" s="942"/>
      <c r="BL253" s="942"/>
      <c r="BM253" s="942"/>
      <c r="BN253" s="942"/>
      <c r="BO253" s="942"/>
      <c r="BP253" s="942"/>
      <c r="BQ253" s="942"/>
      <c r="BR253" s="942"/>
      <c r="BS253" s="942"/>
      <c r="BT253" s="942"/>
      <c r="BU253" s="942"/>
      <c r="BV253" s="942"/>
    </row>
    <row r="254" spans="1:74" x14ac:dyDescent="0.15">
      <c r="A254" s="1"/>
      <c r="B254" s="1"/>
      <c r="C254" s="1"/>
      <c r="D254" s="1"/>
      <c r="E254" s="1"/>
      <c r="F254" s="1"/>
      <c r="G254" s="1"/>
      <c r="H254" s="1"/>
      <c r="I254" s="1"/>
      <c r="J254" s="1"/>
      <c r="K254" s="1"/>
      <c r="L254" s="1"/>
      <c r="M254" s="1"/>
      <c r="N254" s="1"/>
      <c r="O254" s="1"/>
      <c r="P254" s="1"/>
      <c r="Q254" s="1"/>
      <c r="R254" s="1"/>
      <c r="S254" s="1"/>
      <c r="T254" s="1"/>
      <c r="U254" s="1"/>
      <c r="V254" s="942"/>
      <c r="W254" s="942"/>
      <c r="X254" s="942"/>
      <c r="Y254" s="942"/>
      <c r="Z254" s="942"/>
      <c r="AA254" s="942"/>
      <c r="AB254" s="942"/>
      <c r="AC254" s="942"/>
      <c r="AD254" s="942"/>
      <c r="AE254" s="942"/>
      <c r="AF254" s="942"/>
      <c r="AG254" s="942"/>
      <c r="AH254" s="942"/>
      <c r="AI254" s="942"/>
      <c r="AJ254" s="942"/>
      <c r="AK254" s="942"/>
      <c r="AL254" s="942"/>
      <c r="AM254" s="942"/>
      <c r="AN254" s="942"/>
      <c r="AO254" s="942"/>
      <c r="AP254" s="942"/>
      <c r="AQ254" s="942"/>
      <c r="AR254" s="942"/>
      <c r="AS254" s="942"/>
      <c r="AT254" s="942"/>
      <c r="AU254" s="942"/>
      <c r="AV254" s="942"/>
      <c r="AW254" s="942"/>
      <c r="AX254" s="942"/>
      <c r="AY254" s="942"/>
      <c r="AZ254" s="942"/>
      <c r="BA254" s="942"/>
      <c r="BB254" s="942"/>
      <c r="BC254" s="942"/>
      <c r="BD254" s="942"/>
      <c r="BE254" s="942"/>
      <c r="BF254" s="942"/>
      <c r="BG254" s="942"/>
      <c r="BH254" s="942"/>
      <c r="BI254" s="942"/>
      <c r="BJ254" s="942"/>
      <c r="BK254" s="942"/>
      <c r="BL254" s="942"/>
      <c r="BM254" s="942"/>
      <c r="BN254" s="942"/>
      <c r="BO254" s="942"/>
      <c r="BP254" s="942"/>
      <c r="BQ254" s="942"/>
      <c r="BR254" s="942"/>
      <c r="BS254" s="942"/>
      <c r="BT254" s="942"/>
      <c r="BU254" s="942"/>
      <c r="BV254" s="942"/>
    </row>
    <row r="255" spans="1:74" x14ac:dyDescent="0.15">
      <c r="A255" s="1"/>
      <c r="B255" s="1"/>
      <c r="C255" s="1"/>
      <c r="D255" s="1"/>
      <c r="E255" s="1"/>
      <c r="F255" s="1"/>
      <c r="G255" s="1"/>
      <c r="H255" s="1"/>
      <c r="I255" s="1"/>
      <c r="J255" s="1"/>
      <c r="K255" s="1"/>
      <c r="L255" s="1"/>
      <c r="M255" s="1"/>
      <c r="N255" s="1"/>
      <c r="O255" s="1"/>
      <c r="P255" s="1"/>
      <c r="Q255" s="1"/>
      <c r="R255" s="1"/>
      <c r="S255" s="1"/>
      <c r="T255" s="1"/>
      <c r="U255" s="1"/>
      <c r="V255" s="942"/>
      <c r="W255" s="942"/>
      <c r="X255" s="942" t="str">
        <f>+X181</f>
        <v>Personal de Marketing y Ventas</v>
      </c>
      <c r="Y255" s="942"/>
      <c r="Z255" s="942">
        <f>+Z259+Z263+Z265</f>
        <v>0</v>
      </c>
      <c r="AA255" s="942">
        <f t="shared" ref="AA255:AK255" si="475">+AA259+AA263+AA265</f>
        <v>0</v>
      </c>
      <c r="AB255" s="942">
        <f t="shared" si="475"/>
        <v>0</v>
      </c>
      <c r="AC255" s="942">
        <f t="shared" si="475"/>
        <v>0</v>
      </c>
      <c r="AD255" s="942">
        <f t="shared" si="475"/>
        <v>0</v>
      </c>
      <c r="AE255" s="942">
        <f t="shared" si="475"/>
        <v>0</v>
      </c>
      <c r="AF255" s="942">
        <f t="shared" si="475"/>
        <v>0</v>
      </c>
      <c r="AG255" s="942">
        <f t="shared" si="475"/>
        <v>0</v>
      </c>
      <c r="AH255" s="942">
        <f t="shared" si="475"/>
        <v>0</v>
      </c>
      <c r="AI255" s="942">
        <f t="shared" si="475"/>
        <v>0</v>
      </c>
      <c r="AJ255" s="942">
        <f t="shared" si="475"/>
        <v>0</v>
      </c>
      <c r="AK255" s="942">
        <f t="shared" si="475"/>
        <v>0</v>
      </c>
      <c r="AL255" s="942">
        <f>SUM(Z255:AK255)</f>
        <v>0</v>
      </c>
      <c r="AM255" s="942"/>
      <c r="AN255" s="942"/>
      <c r="AO255" s="942"/>
      <c r="AP255" s="942"/>
      <c r="AQ255" s="942"/>
      <c r="AR255" s="942"/>
      <c r="AS255" s="942"/>
      <c r="AT255" s="942"/>
      <c r="AU255" s="942"/>
      <c r="AV255" s="942"/>
      <c r="AW255" s="942"/>
      <c r="AX255" s="942"/>
      <c r="AY255" s="942"/>
      <c r="AZ255" s="942"/>
      <c r="BA255" s="942"/>
      <c r="BB255" s="942"/>
      <c r="BC255" s="942"/>
      <c r="BD255" s="942"/>
      <c r="BE255" s="942"/>
      <c r="BF255" s="942"/>
      <c r="BG255" s="942"/>
      <c r="BH255" s="942"/>
      <c r="BI255" s="942"/>
      <c r="BJ255" s="942"/>
      <c r="BK255" s="942"/>
      <c r="BL255" s="942"/>
      <c r="BM255" s="942"/>
      <c r="BN255" s="942"/>
      <c r="BO255" s="942"/>
      <c r="BP255" s="942"/>
      <c r="BQ255" s="942"/>
      <c r="BR255" s="942"/>
      <c r="BS255" s="942"/>
      <c r="BT255" s="942"/>
      <c r="BU255" s="942"/>
      <c r="BV255" s="942"/>
    </row>
    <row r="256" spans="1:74" x14ac:dyDescent="0.15">
      <c r="A256" s="1"/>
      <c r="B256" s="1"/>
      <c r="C256" s="1"/>
      <c r="D256" s="1"/>
      <c r="E256" s="1"/>
      <c r="F256" s="1"/>
      <c r="G256" s="1"/>
      <c r="H256" s="1"/>
      <c r="I256" s="1"/>
      <c r="J256" s="1"/>
      <c r="K256" s="1"/>
      <c r="L256" s="1"/>
      <c r="M256" s="1"/>
      <c r="N256" s="1"/>
      <c r="O256" s="1"/>
      <c r="P256" s="1"/>
      <c r="Q256" s="1"/>
      <c r="R256" s="1"/>
      <c r="S256" s="1"/>
      <c r="T256" s="1"/>
      <c r="U256" s="1"/>
      <c r="V256" s="942"/>
      <c r="W256" s="942"/>
      <c r="X256" s="942" t="str">
        <f>+X183</f>
        <v>Dirección</v>
      </c>
      <c r="Y256" s="942" t="s">
        <v>58</v>
      </c>
      <c r="Z256" s="942">
        <f t="shared" ref="Z256:AK256" si="476">H64</f>
        <v>0</v>
      </c>
      <c r="AA256" s="942">
        <f t="shared" si="476"/>
        <v>0</v>
      </c>
      <c r="AB256" s="942">
        <f t="shared" si="476"/>
        <v>0</v>
      </c>
      <c r="AC256" s="942">
        <f t="shared" si="476"/>
        <v>0</v>
      </c>
      <c r="AD256" s="942">
        <f t="shared" si="476"/>
        <v>0</v>
      </c>
      <c r="AE256" s="942">
        <f t="shared" si="476"/>
        <v>0</v>
      </c>
      <c r="AF256" s="942">
        <f t="shared" si="476"/>
        <v>0</v>
      </c>
      <c r="AG256" s="942">
        <f t="shared" si="476"/>
        <v>0</v>
      </c>
      <c r="AH256" s="942">
        <f t="shared" si="476"/>
        <v>0</v>
      </c>
      <c r="AI256" s="942">
        <f t="shared" si="476"/>
        <v>0</v>
      </c>
      <c r="AJ256" s="942">
        <f t="shared" si="476"/>
        <v>0</v>
      </c>
      <c r="AK256" s="942">
        <f t="shared" si="476"/>
        <v>0</v>
      </c>
      <c r="AL256" s="942"/>
      <c r="AM256" s="942"/>
      <c r="AN256" s="942"/>
      <c r="AO256" s="942"/>
      <c r="AP256" s="942"/>
      <c r="AQ256" s="942"/>
      <c r="AR256" s="942"/>
      <c r="AS256" s="942"/>
      <c r="AT256" s="942"/>
      <c r="AU256" s="942"/>
      <c r="AV256" s="942"/>
      <c r="AW256" s="942"/>
      <c r="AX256" s="942"/>
      <c r="AY256" s="942"/>
      <c r="AZ256" s="942"/>
      <c r="BA256" s="942"/>
      <c r="BB256" s="942"/>
      <c r="BC256" s="942"/>
      <c r="BD256" s="942"/>
      <c r="BE256" s="942"/>
      <c r="BF256" s="942"/>
      <c r="BG256" s="942"/>
      <c r="BH256" s="942"/>
      <c r="BI256" s="942"/>
      <c r="BJ256" s="942"/>
      <c r="BK256" s="942"/>
      <c r="BL256" s="942"/>
      <c r="BM256" s="942"/>
      <c r="BN256" s="942"/>
      <c r="BO256" s="942"/>
      <c r="BP256" s="942"/>
      <c r="BQ256" s="942"/>
      <c r="BR256" s="942"/>
      <c r="BS256" s="942"/>
      <c r="BT256" s="942"/>
      <c r="BU256" s="942"/>
      <c r="BV256" s="942"/>
    </row>
    <row r="257" spans="1:74" x14ac:dyDescent="0.15">
      <c r="A257" s="1"/>
      <c r="B257" s="1"/>
      <c r="C257" s="1"/>
      <c r="D257" s="1"/>
      <c r="E257" s="1"/>
      <c r="F257" s="1"/>
      <c r="G257" s="1"/>
      <c r="H257" s="1"/>
      <c r="I257" s="1"/>
      <c r="J257" s="1"/>
      <c r="K257" s="1"/>
      <c r="L257" s="1"/>
      <c r="M257" s="1"/>
      <c r="N257" s="1"/>
      <c r="O257" s="1"/>
      <c r="P257" s="1"/>
      <c r="Q257" s="1"/>
      <c r="R257" s="1"/>
      <c r="S257" s="1"/>
      <c r="T257" s="1"/>
      <c r="U257" s="1"/>
      <c r="V257" s="942"/>
      <c r="W257" s="942"/>
      <c r="X257" s="942"/>
      <c r="Y257" s="942" t="s">
        <v>59</v>
      </c>
      <c r="Z257" s="942">
        <f t="shared" ref="Z257:AK257" si="477">Z64</f>
        <v>0</v>
      </c>
      <c r="AA257" s="942">
        <f t="shared" si="477"/>
        <v>0</v>
      </c>
      <c r="AB257" s="942">
        <f t="shared" si="477"/>
        <v>0</v>
      </c>
      <c r="AC257" s="942">
        <f t="shared" si="477"/>
        <v>0</v>
      </c>
      <c r="AD257" s="942">
        <f t="shared" si="477"/>
        <v>0</v>
      </c>
      <c r="AE257" s="942">
        <f t="shared" si="477"/>
        <v>0</v>
      </c>
      <c r="AF257" s="942">
        <f t="shared" si="477"/>
        <v>0</v>
      </c>
      <c r="AG257" s="942">
        <f t="shared" si="477"/>
        <v>0</v>
      </c>
      <c r="AH257" s="942">
        <f t="shared" si="477"/>
        <v>0</v>
      </c>
      <c r="AI257" s="942">
        <f t="shared" si="477"/>
        <v>0</v>
      </c>
      <c r="AJ257" s="942">
        <f t="shared" si="477"/>
        <v>0</v>
      </c>
      <c r="AK257" s="942">
        <f t="shared" si="477"/>
        <v>0</v>
      </c>
      <c r="AL257" s="942"/>
      <c r="AM257" s="942"/>
      <c r="AN257" s="942"/>
      <c r="AO257" s="942"/>
      <c r="AP257" s="942"/>
      <c r="AQ257" s="942"/>
      <c r="AR257" s="942"/>
      <c r="AS257" s="942"/>
      <c r="AT257" s="942"/>
      <c r="AU257" s="942"/>
      <c r="AV257" s="942"/>
      <c r="AW257" s="942"/>
      <c r="AX257" s="942"/>
      <c r="AY257" s="942"/>
      <c r="AZ257" s="942"/>
      <c r="BA257" s="942"/>
      <c r="BB257" s="942"/>
      <c r="BC257" s="942"/>
      <c r="BD257" s="942"/>
      <c r="BE257" s="942"/>
      <c r="BF257" s="942"/>
      <c r="BG257" s="942"/>
      <c r="BH257" s="942"/>
      <c r="BI257" s="942"/>
      <c r="BJ257" s="942"/>
      <c r="BK257" s="942"/>
      <c r="BL257" s="942"/>
      <c r="BM257" s="942"/>
      <c r="BN257" s="942"/>
      <c r="BO257" s="942"/>
      <c r="BP257" s="942"/>
      <c r="BQ257" s="942"/>
      <c r="BR257" s="942"/>
      <c r="BS257" s="942"/>
      <c r="BT257" s="942"/>
      <c r="BU257" s="942"/>
      <c r="BV257" s="942"/>
    </row>
    <row r="258" spans="1:74" x14ac:dyDescent="0.15">
      <c r="A258" s="1"/>
      <c r="B258" s="1"/>
      <c r="C258" s="1"/>
      <c r="D258" s="1"/>
      <c r="E258" s="1"/>
      <c r="F258" s="1"/>
      <c r="G258" s="1"/>
      <c r="H258" s="1"/>
      <c r="I258" s="1"/>
      <c r="J258" s="1"/>
      <c r="K258" s="1"/>
      <c r="L258" s="1"/>
      <c r="M258" s="1"/>
      <c r="N258" s="1"/>
      <c r="O258" s="1"/>
      <c r="P258" s="1"/>
      <c r="Q258" s="1"/>
      <c r="R258" s="1"/>
      <c r="S258" s="1"/>
      <c r="T258" s="1"/>
      <c r="U258" s="1"/>
      <c r="V258" s="942"/>
      <c r="W258" s="942"/>
      <c r="X258" s="942"/>
      <c r="Y258" s="942" t="s">
        <v>60</v>
      </c>
      <c r="Z258" s="942">
        <f t="shared" ref="Z258:AK258" si="478">Z183</f>
        <v>0</v>
      </c>
      <c r="AA258" s="942">
        <f t="shared" si="478"/>
        <v>0</v>
      </c>
      <c r="AB258" s="942">
        <f t="shared" si="478"/>
        <v>0</v>
      </c>
      <c r="AC258" s="942">
        <f t="shared" si="478"/>
        <v>0</v>
      </c>
      <c r="AD258" s="942">
        <f t="shared" si="478"/>
        <v>0</v>
      </c>
      <c r="AE258" s="942">
        <f t="shared" si="478"/>
        <v>0</v>
      </c>
      <c r="AF258" s="942">
        <f t="shared" si="478"/>
        <v>0</v>
      </c>
      <c r="AG258" s="942">
        <f t="shared" si="478"/>
        <v>0</v>
      </c>
      <c r="AH258" s="942">
        <f t="shared" si="478"/>
        <v>0</v>
      </c>
      <c r="AI258" s="942">
        <f t="shared" si="478"/>
        <v>0</v>
      </c>
      <c r="AJ258" s="942">
        <f t="shared" si="478"/>
        <v>0</v>
      </c>
      <c r="AK258" s="942">
        <f t="shared" si="478"/>
        <v>0</v>
      </c>
      <c r="AL258" s="942"/>
      <c r="AM258" s="942"/>
      <c r="AN258" s="942"/>
      <c r="AO258" s="942"/>
      <c r="AP258" s="942"/>
      <c r="AQ258" s="942"/>
      <c r="AR258" s="942"/>
      <c r="AS258" s="942"/>
      <c r="AT258" s="942"/>
      <c r="AU258" s="942"/>
      <c r="AV258" s="942"/>
      <c r="AW258" s="942"/>
      <c r="AX258" s="942"/>
      <c r="AY258" s="942"/>
      <c r="AZ258" s="942"/>
      <c r="BA258" s="942"/>
      <c r="BB258" s="942"/>
      <c r="BC258" s="942"/>
      <c r="BD258" s="942"/>
      <c r="BE258" s="942"/>
      <c r="BF258" s="942"/>
      <c r="BG258" s="942"/>
      <c r="BH258" s="942"/>
      <c r="BI258" s="942"/>
      <c r="BJ258" s="942"/>
      <c r="BK258" s="942"/>
      <c r="BL258" s="942"/>
      <c r="BM258" s="942"/>
      <c r="BN258" s="942"/>
      <c r="BO258" s="942"/>
      <c r="BP258" s="942"/>
      <c r="BQ258" s="942"/>
      <c r="BR258" s="942"/>
      <c r="BS258" s="942"/>
      <c r="BT258" s="942"/>
      <c r="BU258" s="942"/>
      <c r="BV258" s="942"/>
    </row>
    <row r="259" spans="1:74" x14ac:dyDescent="0.15">
      <c r="A259" s="1"/>
      <c r="B259" s="1"/>
      <c r="C259" s="1"/>
      <c r="D259" s="1"/>
      <c r="E259" s="1"/>
      <c r="F259" s="1"/>
      <c r="G259" s="1"/>
      <c r="H259" s="1"/>
      <c r="I259" s="1"/>
      <c r="J259" s="1"/>
      <c r="K259" s="1"/>
      <c r="L259" s="1"/>
      <c r="M259" s="1"/>
      <c r="N259" s="1"/>
      <c r="O259" s="1"/>
      <c r="P259" s="1"/>
      <c r="Q259" s="1"/>
      <c r="R259" s="1"/>
      <c r="S259" s="1"/>
      <c r="T259" s="1"/>
      <c r="U259" s="1"/>
      <c r="V259" s="942"/>
      <c r="W259" s="942"/>
      <c r="X259" s="942"/>
      <c r="Y259" s="942" t="s">
        <v>61</v>
      </c>
      <c r="Z259" s="942">
        <f t="shared" ref="Z259:AK259" si="479">SUM(Z257:Z258)</f>
        <v>0</v>
      </c>
      <c r="AA259" s="942">
        <f t="shared" si="479"/>
        <v>0</v>
      </c>
      <c r="AB259" s="942">
        <f t="shared" si="479"/>
        <v>0</v>
      </c>
      <c r="AC259" s="942">
        <f t="shared" si="479"/>
        <v>0</v>
      </c>
      <c r="AD259" s="942">
        <f t="shared" si="479"/>
        <v>0</v>
      </c>
      <c r="AE259" s="942">
        <f t="shared" si="479"/>
        <v>0</v>
      </c>
      <c r="AF259" s="942">
        <f t="shared" si="479"/>
        <v>0</v>
      </c>
      <c r="AG259" s="942">
        <f t="shared" si="479"/>
        <v>0</v>
      </c>
      <c r="AH259" s="942">
        <f t="shared" si="479"/>
        <v>0</v>
      </c>
      <c r="AI259" s="942">
        <f t="shared" si="479"/>
        <v>0</v>
      </c>
      <c r="AJ259" s="942">
        <f t="shared" si="479"/>
        <v>0</v>
      </c>
      <c r="AK259" s="942">
        <f t="shared" si="479"/>
        <v>0</v>
      </c>
      <c r="AL259" s="942"/>
      <c r="AM259" s="942"/>
      <c r="AN259" s="942"/>
      <c r="AO259" s="942"/>
      <c r="AP259" s="942"/>
      <c r="AQ259" s="942"/>
      <c r="AR259" s="942"/>
      <c r="AS259" s="942"/>
      <c r="AT259" s="942"/>
      <c r="AU259" s="942"/>
      <c r="AV259" s="942"/>
      <c r="AW259" s="942"/>
      <c r="AX259" s="942"/>
      <c r="AY259" s="942"/>
      <c r="AZ259" s="942"/>
      <c r="BA259" s="942"/>
      <c r="BB259" s="942"/>
      <c r="BC259" s="942"/>
      <c r="BD259" s="942"/>
      <c r="BE259" s="942"/>
      <c r="BF259" s="942"/>
      <c r="BG259" s="942"/>
      <c r="BH259" s="942"/>
      <c r="BI259" s="942"/>
      <c r="BJ259" s="942"/>
      <c r="BK259" s="942"/>
      <c r="BL259" s="942"/>
      <c r="BM259" s="942"/>
      <c r="BN259" s="942"/>
      <c r="BO259" s="942"/>
      <c r="BP259" s="942"/>
      <c r="BQ259" s="942"/>
      <c r="BR259" s="942"/>
      <c r="BS259" s="942"/>
      <c r="BT259" s="942"/>
      <c r="BU259" s="942"/>
      <c r="BV259" s="942"/>
    </row>
    <row r="260" spans="1:74" x14ac:dyDescent="0.15">
      <c r="A260" s="1"/>
      <c r="B260" s="1"/>
      <c r="C260" s="1"/>
      <c r="D260" s="1"/>
      <c r="E260" s="1"/>
      <c r="F260" s="1"/>
      <c r="G260" s="1"/>
      <c r="H260" s="1"/>
      <c r="I260" s="1"/>
      <c r="J260" s="1"/>
      <c r="K260" s="1"/>
      <c r="L260" s="1"/>
      <c r="M260" s="1"/>
      <c r="N260" s="1"/>
      <c r="O260" s="1"/>
      <c r="P260" s="1"/>
      <c r="Q260" s="1"/>
      <c r="R260" s="1"/>
      <c r="S260" s="1"/>
      <c r="T260" s="1"/>
      <c r="U260" s="1"/>
      <c r="V260" s="942"/>
      <c r="W260" s="942"/>
      <c r="X260" s="942" t="str">
        <f>+X70</f>
        <v>Personal Fijo</v>
      </c>
      <c r="Y260" s="942" t="s">
        <v>58</v>
      </c>
      <c r="Z260" s="942">
        <f t="shared" ref="Z260:AK260" si="480">H70</f>
        <v>0</v>
      </c>
      <c r="AA260" s="942">
        <f t="shared" si="480"/>
        <v>0</v>
      </c>
      <c r="AB260" s="942">
        <f t="shared" si="480"/>
        <v>0</v>
      </c>
      <c r="AC260" s="942">
        <f t="shared" si="480"/>
        <v>0</v>
      </c>
      <c r="AD260" s="942">
        <f t="shared" si="480"/>
        <v>0</v>
      </c>
      <c r="AE260" s="942">
        <f t="shared" si="480"/>
        <v>0</v>
      </c>
      <c r="AF260" s="942">
        <f t="shared" si="480"/>
        <v>0</v>
      </c>
      <c r="AG260" s="942">
        <f t="shared" si="480"/>
        <v>0</v>
      </c>
      <c r="AH260" s="942">
        <f t="shared" si="480"/>
        <v>0</v>
      </c>
      <c r="AI260" s="942">
        <f t="shared" si="480"/>
        <v>0</v>
      </c>
      <c r="AJ260" s="942">
        <f t="shared" si="480"/>
        <v>0</v>
      </c>
      <c r="AK260" s="942">
        <f t="shared" si="480"/>
        <v>0</v>
      </c>
      <c r="AL260" s="942"/>
      <c r="AM260" s="942"/>
      <c r="AN260" s="942"/>
      <c r="AO260" s="942"/>
      <c r="AP260" s="942"/>
      <c r="AQ260" s="942"/>
      <c r="AR260" s="942"/>
      <c r="AS260" s="942"/>
      <c r="AT260" s="942"/>
      <c r="AU260" s="942"/>
      <c r="AV260" s="942"/>
      <c r="AW260" s="942"/>
      <c r="AX260" s="942"/>
      <c r="AY260" s="942"/>
      <c r="AZ260" s="942"/>
      <c r="BA260" s="942"/>
      <c r="BB260" s="942"/>
      <c r="BC260" s="942"/>
      <c r="BD260" s="942"/>
      <c r="BE260" s="942"/>
      <c r="BF260" s="942"/>
      <c r="BG260" s="942"/>
      <c r="BH260" s="942"/>
      <c r="BI260" s="942"/>
      <c r="BJ260" s="942"/>
      <c r="BK260" s="942"/>
      <c r="BL260" s="942"/>
      <c r="BM260" s="942"/>
      <c r="BN260" s="942"/>
      <c r="BO260" s="942"/>
      <c r="BP260" s="942"/>
      <c r="BQ260" s="942"/>
      <c r="BR260" s="942"/>
      <c r="BS260" s="942"/>
      <c r="BT260" s="942"/>
      <c r="BU260" s="942"/>
      <c r="BV260" s="942"/>
    </row>
    <row r="261" spans="1:74" x14ac:dyDescent="0.15">
      <c r="A261" s="1"/>
      <c r="B261" s="1"/>
      <c r="C261" s="1"/>
      <c r="D261" s="1"/>
      <c r="E261" s="1"/>
      <c r="F261" s="1"/>
      <c r="G261" s="1"/>
      <c r="H261" s="1"/>
      <c r="I261" s="1"/>
      <c r="J261" s="1"/>
      <c r="K261" s="1"/>
      <c r="L261" s="1"/>
      <c r="M261" s="1"/>
      <c r="N261" s="1"/>
      <c r="O261" s="1"/>
      <c r="P261" s="1"/>
      <c r="Q261" s="1"/>
      <c r="R261" s="1"/>
      <c r="S261" s="1"/>
      <c r="T261" s="1"/>
      <c r="U261" s="1"/>
      <c r="V261" s="942"/>
      <c r="W261" s="942"/>
      <c r="X261" s="942"/>
      <c r="Y261" s="942" t="s">
        <v>59</v>
      </c>
      <c r="Z261" s="942">
        <f t="shared" ref="Z261:AK261" si="481">Z70</f>
        <v>0</v>
      </c>
      <c r="AA261" s="942">
        <f t="shared" si="481"/>
        <v>0</v>
      </c>
      <c r="AB261" s="942">
        <f t="shared" si="481"/>
        <v>0</v>
      </c>
      <c r="AC261" s="942">
        <f t="shared" si="481"/>
        <v>0</v>
      </c>
      <c r="AD261" s="942">
        <f t="shared" si="481"/>
        <v>0</v>
      </c>
      <c r="AE261" s="942">
        <f t="shared" si="481"/>
        <v>0</v>
      </c>
      <c r="AF261" s="942">
        <f t="shared" si="481"/>
        <v>0</v>
      </c>
      <c r="AG261" s="942">
        <f t="shared" si="481"/>
        <v>0</v>
      </c>
      <c r="AH261" s="942">
        <f t="shared" si="481"/>
        <v>0</v>
      </c>
      <c r="AI261" s="942">
        <f t="shared" si="481"/>
        <v>0</v>
      </c>
      <c r="AJ261" s="942">
        <f t="shared" si="481"/>
        <v>0</v>
      </c>
      <c r="AK261" s="942">
        <f t="shared" si="481"/>
        <v>0</v>
      </c>
      <c r="AL261" s="942"/>
      <c r="AM261" s="942"/>
      <c r="AN261" s="942"/>
      <c r="AO261" s="942"/>
      <c r="AP261" s="942"/>
      <c r="AQ261" s="942"/>
      <c r="AR261" s="942"/>
      <c r="AS261" s="942"/>
      <c r="AT261" s="942"/>
      <c r="AU261" s="942"/>
      <c r="AV261" s="942"/>
      <c r="AW261" s="942"/>
      <c r="AX261" s="942"/>
      <c r="AY261" s="942"/>
      <c r="AZ261" s="942"/>
      <c r="BA261" s="942"/>
      <c r="BB261" s="942"/>
      <c r="BC261" s="942"/>
      <c r="BD261" s="942"/>
      <c r="BE261" s="942"/>
      <c r="BF261" s="942"/>
      <c r="BG261" s="942"/>
      <c r="BH261" s="942"/>
      <c r="BI261" s="942"/>
      <c r="BJ261" s="942"/>
      <c r="BK261" s="942"/>
      <c r="BL261" s="942"/>
      <c r="BM261" s="942"/>
      <c r="BN261" s="942"/>
      <c r="BO261" s="942"/>
      <c r="BP261" s="942"/>
      <c r="BQ261" s="942"/>
      <c r="BR261" s="942"/>
      <c r="BS261" s="942"/>
      <c r="BT261" s="942"/>
      <c r="BU261" s="942"/>
      <c r="BV261" s="942"/>
    </row>
    <row r="262" spans="1:74" x14ac:dyDescent="0.15">
      <c r="A262" s="1"/>
      <c r="B262" s="1"/>
      <c r="C262" s="1"/>
      <c r="D262" s="1"/>
      <c r="E262" s="1"/>
      <c r="F262" s="1"/>
      <c r="G262" s="1"/>
      <c r="H262" s="1"/>
      <c r="I262" s="1"/>
      <c r="J262" s="1"/>
      <c r="K262" s="1"/>
      <c r="L262" s="1"/>
      <c r="M262" s="1"/>
      <c r="N262" s="1"/>
      <c r="O262" s="1"/>
      <c r="P262" s="1"/>
      <c r="Q262" s="1"/>
      <c r="R262" s="1"/>
      <c r="S262" s="1"/>
      <c r="T262" s="1"/>
      <c r="U262" s="1"/>
      <c r="V262" s="942"/>
      <c r="W262" s="942"/>
      <c r="X262" s="942"/>
      <c r="Y262" s="942" t="s">
        <v>60</v>
      </c>
      <c r="Z262" s="942">
        <f t="shared" ref="Z262:AK262" si="482">Z190</f>
        <v>0</v>
      </c>
      <c r="AA262" s="942">
        <f t="shared" si="482"/>
        <v>0</v>
      </c>
      <c r="AB262" s="942">
        <f t="shared" si="482"/>
        <v>0</v>
      </c>
      <c r="AC262" s="942">
        <f t="shared" si="482"/>
        <v>0</v>
      </c>
      <c r="AD262" s="942">
        <f t="shared" si="482"/>
        <v>0</v>
      </c>
      <c r="AE262" s="942">
        <f t="shared" si="482"/>
        <v>0</v>
      </c>
      <c r="AF262" s="942">
        <f t="shared" si="482"/>
        <v>0</v>
      </c>
      <c r="AG262" s="942">
        <f t="shared" si="482"/>
        <v>0</v>
      </c>
      <c r="AH262" s="942">
        <f t="shared" si="482"/>
        <v>0</v>
      </c>
      <c r="AI262" s="942">
        <f t="shared" si="482"/>
        <v>0</v>
      </c>
      <c r="AJ262" s="942">
        <f t="shared" si="482"/>
        <v>0</v>
      </c>
      <c r="AK262" s="942">
        <f t="shared" si="482"/>
        <v>0</v>
      </c>
      <c r="AL262" s="942"/>
      <c r="AM262" s="942"/>
      <c r="AN262" s="942"/>
      <c r="AO262" s="942"/>
      <c r="AP262" s="942"/>
      <c r="AQ262" s="942"/>
      <c r="AR262" s="942"/>
      <c r="AS262" s="942"/>
      <c r="AT262" s="942"/>
      <c r="AU262" s="942"/>
      <c r="AV262" s="942"/>
      <c r="AW262" s="942"/>
      <c r="AX262" s="942"/>
      <c r="AY262" s="942"/>
      <c r="AZ262" s="942"/>
      <c r="BA262" s="942"/>
      <c r="BB262" s="942"/>
      <c r="BC262" s="942"/>
      <c r="BD262" s="942"/>
      <c r="BE262" s="942"/>
      <c r="BF262" s="942"/>
      <c r="BG262" s="942"/>
      <c r="BH262" s="942"/>
      <c r="BI262" s="942"/>
      <c r="BJ262" s="942"/>
      <c r="BK262" s="942"/>
      <c r="BL262" s="942"/>
      <c r="BM262" s="942"/>
      <c r="BN262" s="942"/>
      <c r="BO262" s="942"/>
      <c r="BP262" s="942"/>
      <c r="BQ262" s="942"/>
      <c r="BR262" s="942"/>
      <c r="BS262" s="942"/>
      <c r="BT262" s="942"/>
      <c r="BU262" s="942"/>
      <c r="BV262" s="942"/>
    </row>
    <row r="263" spans="1:74" x14ac:dyDescent="0.15">
      <c r="A263" s="1"/>
      <c r="B263" s="1"/>
      <c r="C263" s="1"/>
      <c r="D263" s="1"/>
      <c r="E263" s="1"/>
      <c r="F263" s="1"/>
      <c r="G263" s="1"/>
      <c r="H263" s="1"/>
      <c r="I263" s="1"/>
      <c r="J263" s="1"/>
      <c r="K263" s="1"/>
      <c r="L263" s="1"/>
      <c r="M263" s="1"/>
      <c r="N263" s="1"/>
      <c r="O263" s="1"/>
      <c r="P263" s="1"/>
      <c r="Q263" s="1"/>
      <c r="R263" s="1"/>
      <c r="S263" s="1"/>
      <c r="T263" s="1"/>
      <c r="U263" s="1"/>
      <c r="V263" s="942"/>
      <c r="W263" s="942"/>
      <c r="X263" s="942"/>
      <c r="Y263" s="942" t="s">
        <v>61</v>
      </c>
      <c r="Z263" s="942">
        <f t="shared" ref="Z263:AK263" si="483">SUM(Z261:Z262)</f>
        <v>0</v>
      </c>
      <c r="AA263" s="942">
        <f t="shared" si="483"/>
        <v>0</v>
      </c>
      <c r="AB263" s="942">
        <f t="shared" si="483"/>
        <v>0</v>
      </c>
      <c r="AC263" s="942">
        <f t="shared" si="483"/>
        <v>0</v>
      </c>
      <c r="AD263" s="942">
        <f t="shared" si="483"/>
        <v>0</v>
      </c>
      <c r="AE263" s="942">
        <f t="shared" si="483"/>
        <v>0</v>
      </c>
      <c r="AF263" s="942">
        <f t="shared" si="483"/>
        <v>0</v>
      </c>
      <c r="AG263" s="942">
        <f t="shared" si="483"/>
        <v>0</v>
      </c>
      <c r="AH263" s="942">
        <f t="shared" si="483"/>
        <v>0</v>
      </c>
      <c r="AI263" s="942">
        <f t="shared" si="483"/>
        <v>0</v>
      </c>
      <c r="AJ263" s="942">
        <f t="shared" si="483"/>
        <v>0</v>
      </c>
      <c r="AK263" s="942">
        <f t="shared" si="483"/>
        <v>0</v>
      </c>
      <c r="AL263" s="942"/>
      <c r="AM263" s="942"/>
      <c r="AN263" s="942"/>
      <c r="AO263" s="942"/>
      <c r="AP263" s="942"/>
      <c r="AQ263" s="942"/>
      <c r="AR263" s="942"/>
      <c r="AS263" s="942"/>
      <c r="AT263" s="942"/>
      <c r="AU263" s="942"/>
      <c r="AV263" s="942"/>
      <c r="AW263" s="942"/>
      <c r="AX263" s="942"/>
      <c r="AY263" s="942"/>
      <c r="AZ263" s="942"/>
      <c r="BA263" s="942"/>
      <c r="BB263" s="942"/>
      <c r="BC263" s="942"/>
      <c r="BD263" s="942"/>
      <c r="BE263" s="942"/>
      <c r="BF263" s="942"/>
      <c r="BG263" s="942"/>
      <c r="BH263" s="942"/>
      <c r="BI263" s="942"/>
      <c r="BJ263" s="942"/>
      <c r="BK263" s="942"/>
      <c r="BL263" s="942"/>
      <c r="BM263" s="942"/>
      <c r="BN263" s="942"/>
      <c r="BO263" s="942"/>
      <c r="BP263" s="942"/>
      <c r="BQ263" s="942"/>
      <c r="BR263" s="942"/>
      <c r="BS263" s="942"/>
      <c r="BT263" s="942"/>
      <c r="BU263" s="942"/>
      <c r="BV263" s="942"/>
    </row>
    <row r="264" spans="1:74" x14ac:dyDescent="0.15">
      <c r="A264" s="1"/>
      <c r="B264" s="1"/>
      <c r="C264" s="1"/>
      <c r="D264" s="1"/>
      <c r="E264" s="1"/>
      <c r="F264" s="1"/>
      <c r="G264" s="1"/>
      <c r="H264" s="1"/>
      <c r="I264" s="1"/>
      <c r="J264" s="1"/>
      <c r="K264" s="1"/>
      <c r="L264" s="1"/>
      <c r="M264" s="1"/>
      <c r="N264" s="1"/>
      <c r="O264" s="1"/>
      <c r="P264" s="1"/>
      <c r="Q264" s="1"/>
      <c r="R264" s="1"/>
      <c r="S264" s="1"/>
      <c r="T264" s="1"/>
      <c r="U264" s="1"/>
      <c r="V264" s="942"/>
      <c r="W264" s="942"/>
      <c r="X264" s="942" t="s">
        <v>65</v>
      </c>
      <c r="Y264" s="942" t="s">
        <v>58</v>
      </c>
      <c r="Z264" s="942">
        <f t="shared" ref="Z264:AK264" si="484">H88</f>
        <v>0</v>
      </c>
      <c r="AA264" s="942">
        <f t="shared" si="484"/>
        <v>0</v>
      </c>
      <c r="AB264" s="942">
        <f t="shared" si="484"/>
        <v>0</v>
      </c>
      <c r="AC264" s="942">
        <f t="shared" si="484"/>
        <v>0</v>
      </c>
      <c r="AD264" s="942">
        <f t="shared" si="484"/>
        <v>0</v>
      </c>
      <c r="AE264" s="942">
        <f t="shared" si="484"/>
        <v>0</v>
      </c>
      <c r="AF264" s="942">
        <f t="shared" si="484"/>
        <v>0</v>
      </c>
      <c r="AG264" s="942">
        <f t="shared" si="484"/>
        <v>0</v>
      </c>
      <c r="AH264" s="942">
        <f t="shared" si="484"/>
        <v>0</v>
      </c>
      <c r="AI264" s="942">
        <f t="shared" si="484"/>
        <v>0</v>
      </c>
      <c r="AJ264" s="942">
        <f t="shared" si="484"/>
        <v>0</v>
      </c>
      <c r="AK264" s="942">
        <f t="shared" si="484"/>
        <v>0</v>
      </c>
      <c r="AL264" s="942"/>
      <c r="AM264" s="942"/>
      <c r="AN264" s="942"/>
      <c r="AO264" s="942"/>
      <c r="AP264" s="942"/>
      <c r="AQ264" s="942"/>
      <c r="AR264" s="942"/>
      <c r="AS264" s="942"/>
      <c r="AT264" s="942"/>
      <c r="AU264" s="942"/>
      <c r="AV264" s="942"/>
      <c r="AW264" s="942"/>
      <c r="AX264" s="942"/>
      <c r="AY264" s="942"/>
      <c r="AZ264" s="942"/>
      <c r="BA264" s="942"/>
      <c r="BB264" s="942"/>
      <c r="BC264" s="942"/>
      <c r="BD264" s="942"/>
      <c r="BE264" s="942"/>
      <c r="BF264" s="942"/>
      <c r="BG264" s="942"/>
      <c r="BH264" s="942"/>
      <c r="BI264" s="942"/>
      <c r="BJ264" s="942"/>
      <c r="BK264" s="942"/>
      <c r="BL264" s="942"/>
      <c r="BM264" s="942"/>
      <c r="BN264" s="942"/>
      <c r="BO264" s="942"/>
      <c r="BP264" s="942"/>
      <c r="BQ264" s="942"/>
      <c r="BR264" s="942"/>
      <c r="BS264" s="942"/>
      <c r="BT264" s="942"/>
      <c r="BU264" s="942"/>
      <c r="BV264" s="942"/>
    </row>
    <row r="265" spans="1:74" x14ac:dyDescent="0.15">
      <c r="A265" s="1"/>
      <c r="B265" s="1"/>
      <c r="C265" s="1"/>
      <c r="D265" s="1"/>
      <c r="E265" s="1"/>
      <c r="F265" s="1"/>
      <c r="G265" s="1"/>
      <c r="H265" s="1"/>
      <c r="I265" s="1"/>
      <c r="J265" s="1"/>
      <c r="K265" s="1"/>
      <c r="L265" s="1"/>
      <c r="M265" s="1"/>
      <c r="N265" s="1"/>
      <c r="O265" s="1"/>
      <c r="P265" s="1"/>
      <c r="Q265" s="1"/>
      <c r="R265" s="1"/>
      <c r="S265" s="1"/>
      <c r="T265" s="1"/>
      <c r="U265" s="1"/>
      <c r="V265" s="942"/>
      <c r="W265" s="942"/>
      <c r="X265" s="942"/>
      <c r="Y265" s="942" t="s">
        <v>59</v>
      </c>
      <c r="Z265" s="942">
        <f t="shared" ref="Z265:AK265" si="485">Z88</f>
        <v>0</v>
      </c>
      <c r="AA265" s="942">
        <f t="shared" si="485"/>
        <v>0</v>
      </c>
      <c r="AB265" s="942">
        <f t="shared" si="485"/>
        <v>0</v>
      </c>
      <c r="AC265" s="942">
        <f t="shared" si="485"/>
        <v>0</v>
      </c>
      <c r="AD265" s="942">
        <f t="shared" si="485"/>
        <v>0</v>
      </c>
      <c r="AE265" s="942">
        <f t="shared" si="485"/>
        <v>0</v>
      </c>
      <c r="AF265" s="942">
        <f t="shared" si="485"/>
        <v>0</v>
      </c>
      <c r="AG265" s="942">
        <f t="shared" si="485"/>
        <v>0</v>
      </c>
      <c r="AH265" s="942">
        <f t="shared" si="485"/>
        <v>0</v>
      </c>
      <c r="AI265" s="942">
        <f t="shared" si="485"/>
        <v>0</v>
      </c>
      <c r="AJ265" s="942">
        <f t="shared" si="485"/>
        <v>0</v>
      </c>
      <c r="AK265" s="942">
        <f t="shared" si="485"/>
        <v>0</v>
      </c>
      <c r="AL265" s="942"/>
      <c r="AM265" s="942"/>
      <c r="AN265" s="942"/>
      <c r="AO265" s="942"/>
      <c r="AP265" s="942"/>
      <c r="AQ265" s="942"/>
      <c r="AR265" s="942"/>
      <c r="AS265" s="942"/>
      <c r="AT265" s="942"/>
      <c r="AU265" s="942"/>
      <c r="AV265" s="942"/>
      <c r="AW265" s="942"/>
      <c r="AX265" s="942"/>
      <c r="AY265" s="942"/>
      <c r="AZ265" s="942"/>
      <c r="BA265" s="942"/>
      <c r="BB265" s="942"/>
      <c r="BC265" s="942"/>
      <c r="BD265" s="942"/>
      <c r="BE265" s="942"/>
      <c r="BF265" s="942"/>
      <c r="BG265" s="942"/>
      <c r="BH265" s="942"/>
      <c r="BI265" s="942"/>
      <c r="BJ265" s="942"/>
      <c r="BK265" s="942"/>
      <c r="BL265" s="942"/>
      <c r="BM265" s="942"/>
      <c r="BN265" s="942"/>
      <c r="BO265" s="942"/>
      <c r="BP265" s="942"/>
      <c r="BQ265" s="942"/>
      <c r="BR265" s="942"/>
      <c r="BS265" s="942"/>
      <c r="BT265" s="942"/>
      <c r="BU265" s="942"/>
      <c r="BV265" s="942"/>
    </row>
    <row r="266" spans="1:74" x14ac:dyDescent="0.15">
      <c r="A266" s="1"/>
      <c r="B266" s="1"/>
      <c r="C266" s="1"/>
      <c r="D266" s="1"/>
      <c r="E266" s="1"/>
      <c r="F266" s="1"/>
      <c r="G266" s="1"/>
      <c r="H266" s="1"/>
      <c r="I266" s="1"/>
      <c r="J266" s="1"/>
      <c r="K266" s="1"/>
      <c r="L266" s="1"/>
      <c r="M266" s="1"/>
      <c r="N266" s="1"/>
      <c r="O266" s="1"/>
      <c r="P266" s="1"/>
      <c r="Q266" s="1"/>
      <c r="R266" s="1"/>
      <c r="S266" s="1"/>
      <c r="T266" s="1"/>
      <c r="U266" s="1"/>
      <c r="V266" s="942"/>
      <c r="W266" s="942"/>
      <c r="X266" s="942"/>
      <c r="Y266" s="942"/>
      <c r="Z266" s="942"/>
      <c r="AA266" s="942"/>
      <c r="AB266" s="942"/>
      <c r="AC266" s="942"/>
      <c r="AD266" s="942"/>
      <c r="AE266" s="942"/>
      <c r="AF266" s="942"/>
      <c r="AG266" s="942"/>
      <c r="AH266" s="942"/>
      <c r="AI266" s="942"/>
      <c r="AJ266" s="942"/>
      <c r="AK266" s="942"/>
      <c r="AL266" s="942"/>
      <c r="AM266" s="942"/>
      <c r="AN266" s="942"/>
      <c r="AO266" s="942"/>
      <c r="AP266" s="942"/>
      <c r="AQ266" s="942"/>
      <c r="AR266" s="942"/>
      <c r="AS266" s="942"/>
      <c r="AT266" s="942"/>
      <c r="AU266" s="942"/>
      <c r="AV266" s="942"/>
      <c r="AW266" s="942"/>
      <c r="AX266" s="942"/>
      <c r="AY266" s="942"/>
      <c r="AZ266" s="942"/>
      <c r="BA266" s="942"/>
      <c r="BB266" s="942"/>
      <c r="BC266" s="942"/>
      <c r="BD266" s="942"/>
      <c r="BE266" s="942"/>
      <c r="BF266" s="942"/>
      <c r="BG266" s="942"/>
      <c r="BH266" s="942"/>
      <c r="BI266" s="942"/>
      <c r="BJ266" s="942"/>
      <c r="BK266" s="942"/>
      <c r="BL266" s="942"/>
      <c r="BM266" s="942"/>
      <c r="BN266" s="942"/>
      <c r="BO266" s="942"/>
      <c r="BP266" s="942"/>
      <c r="BQ266" s="942"/>
      <c r="BR266" s="942"/>
      <c r="BS266" s="942"/>
      <c r="BT266" s="942"/>
      <c r="BU266" s="942"/>
      <c r="BV266" s="942"/>
    </row>
    <row r="267" spans="1:74" x14ac:dyDescent="0.15">
      <c r="A267" s="1"/>
      <c r="B267" s="1"/>
      <c r="C267" s="1"/>
      <c r="D267" s="1"/>
      <c r="E267" s="1"/>
      <c r="F267" s="1"/>
      <c r="G267" s="1"/>
      <c r="H267" s="1"/>
      <c r="I267" s="1"/>
      <c r="J267" s="1"/>
      <c r="K267" s="1"/>
      <c r="L267" s="1"/>
      <c r="M267" s="1"/>
      <c r="N267" s="1"/>
      <c r="O267" s="1"/>
      <c r="P267" s="1"/>
      <c r="Q267" s="1"/>
      <c r="R267" s="1"/>
      <c r="S267" s="1"/>
      <c r="T267" s="1"/>
      <c r="U267" s="1"/>
      <c r="V267" s="942"/>
      <c r="W267" s="942"/>
      <c r="X267" s="942" t="str">
        <f>+X107</f>
        <v xml:space="preserve">  Personal de Administración y DG</v>
      </c>
      <c r="Y267" s="942"/>
      <c r="Z267" s="942">
        <f t="shared" ref="Z267:AK267" si="486">+Z271+Z275+Z277</f>
        <v>0</v>
      </c>
      <c r="AA267" s="942">
        <f t="shared" si="486"/>
        <v>0</v>
      </c>
      <c r="AB267" s="942">
        <f t="shared" si="486"/>
        <v>0</v>
      </c>
      <c r="AC267" s="942">
        <f t="shared" si="486"/>
        <v>0</v>
      </c>
      <c r="AD267" s="942">
        <f t="shared" si="486"/>
        <v>0</v>
      </c>
      <c r="AE267" s="942">
        <f t="shared" si="486"/>
        <v>0</v>
      </c>
      <c r="AF267" s="942">
        <f t="shared" si="486"/>
        <v>0</v>
      </c>
      <c r="AG267" s="942">
        <f t="shared" si="486"/>
        <v>0</v>
      </c>
      <c r="AH267" s="942">
        <f t="shared" si="486"/>
        <v>0</v>
      </c>
      <c r="AI267" s="942">
        <f t="shared" si="486"/>
        <v>0</v>
      </c>
      <c r="AJ267" s="942">
        <f t="shared" si="486"/>
        <v>0</v>
      </c>
      <c r="AK267" s="942">
        <f t="shared" si="486"/>
        <v>0</v>
      </c>
      <c r="AL267" s="942">
        <f>SUM(Z267:AK267)</f>
        <v>0</v>
      </c>
      <c r="AM267" s="942"/>
      <c r="AN267" s="942"/>
      <c r="AO267" s="942"/>
      <c r="AP267" s="942"/>
      <c r="AQ267" s="942"/>
      <c r="AR267" s="942"/>
      <c r="AS267" s="942"/>
      <c r="AT267" s="942"/>
      <c r="AU267" s="942"/>
      <c r="AV267" s="942"/>
      <c r="AW267" s="942"/>
      <c r="AX267" s="942"/>
      <c r="AY267" s="942"/>
      <c r="AZ267" s="942"/>
      <c r="BA267" s="942"/>
      <c r="BB267" s="942"/>
      <c r="BC267" s="942"/>
      <c r="BD267" s="942"/>
      <c r="BE267" s="942"/>
      <c r="BF267" s="942"/>
      <c r="BG267" s="942"/>
      <c r="BH267" s="942"/>
      <c r="BI267" s="942"/>
      <c r="BJ267" s="942"/>
      <c r="BK267" s="942"/>
      <c r="BL267" s="942"/>
      <c r="BM267" s="942"/>
      <c r="BN267" s="942"/>
      <c r="BO267" s="942"/>
      <c r="BP267" s="942"/>
      <c r="BQ267" s="942"/>
      <c r="BR267" s="942"/>
      <c r="BS267" s="942"/>
      <c r="BT267" s="942"/>
      <c r="BU267" s="942"/>
      <c r="BV267" s="942"/>
    </row>
    <row r="268" spans="1:74" x14ac:dyDescent="0.15">
      <c r="A268" s="1"/>
      <c r="B268" s="1"/>
      <c r="C268" s="1"/>
      <c r="D268" s="1"/>
      <c r="E268" s="1"/>
      <c r="F268" s="1"/>
      <c r="G268" s="1"/>
      <c r="H268" s="1"/>
      <c r="I268" s="1"/>
      <c r="J268" s="1"/>
      <c r="K268" s="1"/>
      <c r="L268" s="1"/>
      <c r="M268" s="1"/>
      <c r="N268" s="1"/>
      <c r="O268" s="1"/>
      <c r="P268" s="1"/>
      <c r="Q268" s="1"/>
      <c r="R268" s="1"/>
      <c r="S268" s="1"/>
      <c r="T268" s="1"/>
      <c r="U268" s="1"/>
      <c r="V268" s="942"/>
      <c r="W268" s="942"/>
      <c r="X268" s="942" t="str">
        <f>+X110</f>
        <v>Dirección</v>
      </c>
      <c r="Y268" s="942" t="s">
        <v>58</v>
      </c>
      <c r="Z268" s="942">
        <f t="shared" ref="Z268:AK268" si="487">H110</f>
        <v>0</v>
      </c>
      <c r="AA268" s="942">
        <f t="shared" si="487"/>
        <v>0</v>
      </c>
      <c r="AB268" s="942">
        <f t="shared" si="487"/>
        <v>0</v>
      </c>
      <c r="AC268" s="942">
        <f t="shared" si="487"/>
        <v>0</v>
      </c>
      <c r="AD268" s="942">
        <f t="shared" si="487"/>
        <v>0</v>
      </c>
      <c r="AE268" s="942">
        <f t="shared" si="487"/>
        <v>0</v>
      </c>
      <c r="AF268" s="942">
        <f t="shared" si="487"/>
        <v>0</v>
      </c>
      <c r="AG268" s="942">
        <f t="shared" si="487"/>
        <v>0</v>
      </c>
      <c r="AH268" s="942">
        <f t="shared" si="487"/>
        <v>0</v>
      </c>
      <c r="AI268" s="942">
        <f t="shared" si="487"/>
        <v>0</v>
      </c>
      <c r="AJ268" s="942">
        <f t="shared" si="487"/>
        <v>0</v>
      </c>
      <c r="AK268" s="942">
        <f t="shared" si="487"/>
        <v>0</v>
      </c>
      <c r="AL268" s="942"/>
      <c r="AM268" s="942"/>
      <c r="AN268" s="942"/>
      <c r="AO268" s="942"/>
      <c r="AP268" s="942"/>
      <c r="AQ268" s="942"/>
      <c r="AR268" s="942"/>
      <c r="AS268" s="942"/>
      <c r="AT268" s="942"/>
      <c r="AU268" s="942"/>
      <c r="AV268" s="942"/>
      <c r="AW268" s="942"/>
      <c r="AX268" s="942"/>
      <c r="AY268" s="942"/>
      <c r="AZ268" s="942"/>
      <c r="BA268" s="942"/>
      <c r="BB268" s="942"/>
      <c r="BC268" s="942"/>
      <c r="BD268" s="942"/>
      <c r="BE268" s="942"/>
      <c r="BF268" s="942"/>
      <c r="BG268" s="942"/>
      <c r="BH268" s="942"/>
      <c r="BI268" s="942"/>
      <c r="BJ268" s="942"/>
      <c r="BK268" s="942"/>
      <c r="BL268" s="942"/>
      <c r="BM268" s="942"/>
      <c r="BN268" s="942"/>
      <c r="BO268" s="942"/>
      <c r="BP268" s="942"/>
      <c r="BQ268" s="942"/>
      <c r="BR268" s="942"/>
      <c r="BS268" s="942"/>
      <c r="BT268" s="942"/>
      <c r="BU268" s="942"/>
      <c r="BV268" s="942"/>
    </row>
    <row r="269" spans="1:74" x14ac:dyDescent="0.15">
      <c r="A269" s="1"/>
      <c r="B269" s="1"/>
      <c r="C269" s="1"/>
      <c r="D269" s="1"/>
      <c r="E269" s="1"/>
      <c r="F269" s="1"/>
      <c r="G269" s="1"/>
      <c r="H269" s="1"/>
      <c r="I269" s="1"/>
      <c r="J269" s="1"/>
      <c r="K269" s="1"/>
      <c r="L269" s="1"/>
      <c r="M269" s="1"/>
      <c r="N269" s="1"/>
      <c r="O269" s="1"/>
      <c r="P269" s="1"/>
      <c r="Q269" s="1"/>
      <c r="R269" s="1"/>
      <c r="S269" s="1"/>
      <c r="T269" s="1"/>
      <c r="U269" s="1"/>
      <c r="V269" s="942"/>
      <c r="W269" s="942"/>
      <c r="X269" s="942"/>
      <c r="Y269" s="942" t="s">
        <v>59</v>
      </c>
      <c r="Z269" s="942">
        <f t="shared" ref="Z269:AK269" si="488">Z110</f>
        <v>0</v>
      </c>
      <c r="AA269" s="942">
        <f t="shared" si="488"/>
        <v>0</v>
      </c>
      <c r="AB269" s="942">
        <f t="shared" si="488"/>
        <v>0</v>
      </c>
      <c r="AC269" s="942">
        <f t="shared" si="488"/>
        <v>0</v>
      </c>
      <c r="AD269" s="942">
        <f t="shared" si="488"/>
        <v>0</v>
      </c>
      <c r="AE269" s="942">
        <f t="shared" si="488"/>
        <v>0</v>
      </c>
      <c r="AF269" s="942">
        <f t="shared" si="488"/>
        <v>0</v>
      </c>
      <c r="AG269" s="942">
        <f t="shared" si="488"/>
        <v>0</v>
      </c>
      <c r="AH269" s="942">
        <f t="shared" si="488"/>
        <v>0</v>
      </c>
      <c r="AI269" s="942">
        <f t="shared" si="488"/>
        <v>0</v>
      </c>
      <c r="AJ269" s="942">
        <f t="shared" si="488"/>
        <v>0</v>
      </c>
      <c r="AK269" s="942">
        <f t="shared" si="488"/>
        <v>0</v>
      </c>
      <c r="AL269" s="942"/>
      <c r="AM269" s="942"/>
      <c r="AN269" s="942"/>
      <c r="AO269" s="942"/>
      <c r="AP269" s="942"/>
      <c r="AQ269" s="942"/>
      <c r="AR269" s="942"/>
      <c r="AS269" s="942"/>
      <c r="AT269" s="942"/>
      <c r="AU269" s="942"/>
      <c r="AV269" s="942"/>
      <c r="AW269" s="942"/>
      <c r="AX269" s="942"/>
      <c r="AY269" s="942"/>
      <c r="AZ269" s="942"/>
      <c r="BA269" s="942"/>
      <c r="BB269" s="942"/>
      <c r="BC269" s="942"/>
      <c r="BD269" s="942"/>
      <c r="BE269" s="942"/>
      <c r="BF269" s="942"/>
      <c r="BG269" s="942"/>
      <c r="BH269" s="942"/>
      <c r="BI269" s="942"/>
      <c r="BJ269" s="942"/>
      <c r="BK269" s="942"/>
      <c r="BL269" s="942"/>
      <c r="BM269" s="942"/>
      <c r="BN269" s="942"/>
      <c r="BO269" s="942"/>
      <c r="BP269" s="942"/>
      <c r="BQ269" s="942"/>
      <c r="BR269" s="942"/>
      <c r="BS269" s="942"/>
      <c r="BT269" s="942"/>
      <c r="BU269" s="942"/>
      <c r="BV269" s="942"/>
    </row>
    <row r="270" spans="1:74" x14ac:dyDescent="0.15">
      <c r="A270" s="1"/>
      <c r="B270" s="1"/>
      <c r="C270" s="1"/>
      <c r="D270" s="1"/>
      <c r="E270" s="1"/>
      <c r="F270" s="1"/>
      <c r="G270" s="1"/>
      <c r="H270" s="1"/>
      <c r="I270" s="1"/>
      <c r="J270" s="1"/>
      <c r="K270" s="1"/>
      <c r="L270" s="1"/>
      <c r="M270" s="1"/>
      <c r="N270" s="1"/>
      <c r="O270" s="1"/>
      <c r="P270" s="1"/>
      <c r="Q270" s="1"/>
      <c r="R270" s="1"/>
      <c r="S270" s="1"/>
      <c r="T270" s="1"/>
      <c r="U270" s="1"/>
      <c r="V270" s="942"/>
      <c r="W270" s="942"/>
      <c r="X270" s="942"/>
      <c r="Y270" s="942" t="s">
        <v>60</v>
      </c>
      <c r="Z270" s="942">
        <f t="shared" ref="Z270:AK270" si="489">Z210</f>
        <v>0</v>
      </c>
      <c r="AA270" s="942">
        <f t="shared" si="489"/>
        <v>0</v>
      </c>
      <c r="AB270" s="942">
        <f t="shared" si="489"/>
        <v>0</v>
      </c>
      <c r="AC270" s="942">
        <f t="shared" si="489"/>
        <v>0</v>
      </c>
      <c r="AD270" s="942">
        <f t="shared" si="489"/>
        <v>0</v>
      </c>
      <c r="AE270" s="942">
        <f t="shared" si="489"/>
        <v>0</v>
      </c>
      <c r="AF270" s="942">
        <f t="shared" si="489"/>
        <v>0</v>
      </c>
      <c r="AG270" s="942">
        <f t="shared" si="489"/>
        <v>0</v>
      </c>
      <c r="AH270" s="942">
        <f t="shared" si="489"/>
        <v>0</v>
      </c>
      <c r="AI270" s="942">
        <f t="shared" si="489"/>
        <v>0</v>
      </c>
      <c r="AJ270" s="942">
        <f t="shared" si="489"/>
        <v>0</v>
      </c>
      <c r="AK270" s="942">
        <f t="shared" si="489"/>
        <v>0</v>
      </c>
      <c r="AL270" s="942"/>
      <c r="AM270" s="942"/>
      <c r="AN270" s="942"/>
      <c r="AO270" s="942"/>
      <c r="AP270" s="942"/>
      <c r="AQ270" s="942"/>
      <c r="AR270" s="942"/>
      <c r="AS270" s="942"/>
      <c r="AT270" s="942"/>
      <c r="AU270" s="942"/>
      <c r="AV270" s="942"/>
      <c r="AW270" s="942"/>
      <c r="AX270" s="942"/>
      <c r="AY270" s="942"/>
      <c r="AZ270" s="942"/>
      <c r="BA270" s="942"/>
      <c r="BB270" s="942"/>
      <c r="BC270" s="942"/>
      <c r="BD270" s="942"/>
      <c r="BE270" s="942"/>
      <c r="BF270" s="942"/>
      <c r="BG270" s="942"/>
      <c r="BH270" s="942"/>
      <c r="BI270" s="942"/>
      <c r="BJ270" s="942"/>
      <c r="BK270" s="942"/>
      <c r="BL270" s="942"/>
      <c r="BM270" s="942"/>
      <c r="BN270" s="942"/>
      <c r="BO270" s="942"/>
      <c r="BP270" s="942"/>
      <c r="BQ270" s="942"/>
      <c r="BR270" s="942"/>
      <c r="BS270" s="942"/>
      <c r="BT270" s="942"/>
      <c r="BU270" s="942"/>
      <c r="BV270" s="942"/>
    </row>
    <row r="271" spans="1:74" x14ac:dyDescent="0.15">
      <c r="A271" s="1"/>
      <c r="B271" s="1"/>
      <c r="C271" s="1"/>
      <c r="D271" s="1"/>
      <c r="E271" s="1"/>
      <c r="F271" s="1"/>
      <c r="G271" s="1"/>
      <c r="H271" s="1"/>
      <c r="I271" s="1"/>
      <c r="J271" s="1"/>
      <c r="K271" s="1"/>
      <c r="L271" s="1"/>
      <c r="M271" s="1"/>
      <c r="N271" s="1"/>
      <c r="O271" s="1"/>
      <c r="P271" s="1"/>
      <c r="Q271" s="1"/>
      <c r="R271" s="1"/>
      <c r="S271" s="1"/>
      <c r="T271" s="1"/>
      <c r="U271" s="1"/>
      <c r="V271" s="942"/>
      <c r="W271" s="942"/>
      <c r="X271" s="942"/>
      <c r="Y271" s="942" t="s">
        <v>61</v>
      </c>
      <c r="Z271" s="942">
        <f t="shared" ref="Z271:AK271" si="490">SUM(Z269:Z270)</f>
        <v>0</v>
      </c>
      <c r="AA271" s="942">
        <f t="shared" si="490"/>
        <v>0</v>
      </c>
      <c r="AB271" s="942">
        <f t="shared" si="490"/>
        <v>0</v>
      </c>
      <c r="AC271" s="942">
        <f t="shared" si="490"/>
        <v>0</v>
      </c>
      <c r="AD271" s="942">
        <f t="shared" si="490"/>
        <v>0</v>
      </c>
      <c r="AE271" s="942">
        <f t="shared" si="490"/>
        <v>0</v>
      </c>
      <c r="AF271" s="942">
        <f t="shared" si="490"/>
        <v>0</v>
      </c>
      <c r="AG271" s="942">
        <f t="shared" si="490"/>
        <v>0</v>
      </c>
      <c r="AH271" s="942">
        <f t="shared" si="490"/>
        <v>0</v>
      </c>
      <c r="AI271" s="942">
        <f t="shared" si="490"/>
        <v>0</v>
      </c>
      <c r="AJ271" s="942">
        <f t="shared" si="490"/>
        <v>0</v>
      </c>
      <c r="AK271" s="942">
        <f t="shared" si="490"/>
        <v>0</v>
      </c>
      <c r="AL271" s="942"/>
      <c r="AM271" s="942"/>
      <c r="AN271" s="942"/>
      <c r="AO271" s="942"/>
      <c r="AP271" s="942"/>
      <c r="AQ271" s="942"/>
      <c r="AR271" s="942"/>
      <c r="AS271" s="942"/>
      <c r="AT271" s="942"/>
      <c r="AU271" s="942"/>
      <c r="AV271" s="942"/>
      <c r="AW271" s="942"/>
      <c r="AX271" s="942"/>
      <c r="AY271" s="942"/>
      <c r="AZ271" s="942"/>
      <c r="BA271" s="942"/>
      <c r="BB271" s="942"/>
      <c r="BC271" s="942"/>
      <c r="BD271" s="942"/>
      <c r="BE271" s="942"/>
      <c r="BF271" s="942"/>
      <c r="BG271" s="942"/>
      <c r="BH271" s="942"/>
      <c r="BI271" s="942"/>
      <c r="BJ271" s="942"/>
      <c r="BK271" s="942"/>
      <c r="BL271" s="942"/>
      <c r="BM271" s="942"/>
      <c r="BN271" s="942"/>
      <c r="BO271" s="942"/>
      <c r="BP271" s="942"/>
      <c r="BQ271" s="942"/>
      <c r="BR271" s="942"/>
      <c r="BS271" s="942"/>
      <c r="BT271" s="942"/>
      <c r="BU271" s="942"/>
      <c r="BV271" s="942"/>
    </row>
    <row r="272" spans="1:74" x14ac:dyDescent="0.15">
      <c r="A272" s="1"/>
      <c r="B272" s="1"/>
      <c r="C272" s="1"/>
      <c r="D272" s="1"/>
      <c r="E272" s="1"/>
      <c r="F272" s="1"/>
      <c r="G272" s="1"/>
      <c r="H272" s="1"/>
      <c r="I272" s="1"/>
      <c r="J272" s="1"/>
      <c r="K272" s="1"/>
      <c r="L272" s="1"/>
      <c r="M272" s="1"/>
      <c r="N272" s="1"/>
      <c r="O272" s="1"/>
      <c r="P272" s="1"/>
      <c r="Q272" s="1"/>
      <c r="R272" s="1"/>
      <c r="S272" s="1"/>
      <c r="T272" s="1"/>
      <c r="U272" s="1"/>
      <c r="V272" s="942"/>
      <c r="W272" s="942"/>
      <c r="X272" s="942" t="str">
        <f>+X116</f>
        <v>Personal Fijo</v>
      </c>
      <c r="Y272" s="942" t="s">
        <v>58</v>
      </c>
      <c r="Z272" s="942">
        <f t="shared" ref="Z272:AK272" si="491">H116</f>
        <v>0</v>
      </c>
      <c r="AA272" s="942">
        <f t="shared" si="491"/>
        <v>0</v>
      </c>
      <c r="AB272" s="942">
        <f t="shared" si="491"/>
        <v>0</v>
      </c>
      <c r="AC272" s="942">
        <f t="shared" si="491"/>
        <v>0</v>
      </c>
      <c r="AD272" s="942">
        <f t="shared" si="491"/>
        <v>0</v>
      </c>
      <c r="AE272" s="942">
        <f t="shared" si="491"/>
        <v>0</v>
      </c>
      <c r="AF272" s="942">
        <f t="shared" si="491"/>
        <v>0</v>
      </c>
      <c r="AG272" s="942">
        <f t="shared" si="491"/>
        <v>0</v>
      </c>
      <c r="AH272" s="942">
        <f t="shared" si="491"/>
        <v>0</v>
      </c>
      <c r="AI272" s="942">
        <f t="shared" si="491"/>
        <v>0</v>
      </c>
      <c r="AJ272" s="942">
        <f t="shared" si="491"/>
        <v>0</v>
      </c>
      <c r="AK272" s="942">
        <f t="shared" si="491"/>
        <v>0</v>
      </c>
      <c r="AL272" s="942"/>
      <c r="AM272" s="942"/>
      <c r="AN272" s="942"/>
      <c r="AO272" s="942"/>
      <c r="AP272" s="942"/>
      <c r="AQ272" s="942"/>
      <c r="AR272" s="942"/>
      <c r="AS272" s="942"/>
      <c r="AT272" s="942"/>
      <c r="AU272" s="942"/>
      <c r="AV272" s="942"/>
      <c r="AW272" s="942"/>
      <c r="AX272" s="942"/>
      <c r="AY272" s="942"/>
      <c r="AZ272" s="942"/>
      <c r="BA272" s="942"/>
      <c r="BB272" s="942"/>
      <c r="BC272" s="942"/>
      <c r="BD272" s="942"/>
      <c r="BE272" s="942"/>
      <c r="BF272" s="942"/>
      <c r="BG272" s="942"/>
      <c r="BH272" s="942"/>
      <c r="BI272" s="942"/>
      <c r="BJ272" s="942"/>
      <c r="BK272" s="942"/>
      <c r="BL272" s="942"/>
      <c r="BM272" s="942"/>
      <c r="BN272" s="942"/>
      <c r="BO272" s="942"/>
      <c r="BP272" s="942"/>
      <c r="BQ272" s="942"/>
      <c r="BR272" s="942"/>
      <c r="BS272" s="942"/>
      <c r="BT272" s="942"/>
      <c r="BU272" s="942"/>
      <c r="BV272" s="942"/>
    </row>
    <row r="273" spans="1:74" x14ac:dyDescent="0.15">
      <c r="A273" s="1"/>
      <c r="B273" s="1"/>
      <c r="C273" s="1"/>
      <c r="D273" s="1"/>
      <c r="E273" s="1"/>
      <c r="F273" s="1"/>
      <c r="G273" s="1"/>
      <c r="H273" s="1"/>
      <c r="I273" s="1"/>
      <c r="J273" s="1"/>
      <c r="K273" s="1"/>
      <c r="L273" s="1"/>
      <c r="M273" s="1"/>
      <c r="N273" s="1"/>
      <c r="O273" s="1"/>
      <c r="P273" s="1"/>
      <c r="Q273" s="1"/>
      <c r="R273" s="1"/>
      <c r="S273" s="1"/>
      <c r="T273" s="1"/>
      <c r="U273" s="1"/>
      <c r="V273" s="942"/>
      <c r="W273" s="942"/>
      <c r="X273" s="942"/>
      <c r="Y273" s="942" t="s">
        <v>59</v>
      </c>
      <c r="Z273" s="942">
        <f t="shared" ref="Z273:AK273" si="492">Z116</f>
        <v>0</v>
      </c>
      <c r="AA273" s="942">
        <f t="shared" si="492"/>
        <v>0</v>
      </c>
      <c r="AB273" s="942">
        <f t="shared" si="492"/>
        <v>0</v>
      </c>
      <c r="AC273" s="942">
        <f t="shared" si="492"/>
        <v>0</v>
      </c>
      <c r="AD273" s="942">
        <f t="shared" si="492"/>
        <v>0</v>
      </c>
      <c r="AE273" s="942">
        <f t="shared" si="492"/>
        <v>0</v>
      </c>
      <c r="AF273" s="942">
        <f t="shared" si="492"/>
        <v>0</v>
      </c>
      <c r="AG273" s="942">
        <f t="shared" si="492"/>
        <v>0</v>
      </c>
      <c r="AH273" s="942">
        <f t="shared" si="492"/>
        <v>0</v>
      </c>
      <c r="AI273" s="942">
        <f t="shared" si="492"/>
        <v>0</v>
      </c>
      <c r="AJ273" s="942">
        <f t="shared" si="492"/>
        <v>0</v>
      </c>
      <c r="AK273" s="942">
        <f t="shared" si="492"/>
        <v>0</v>
      </c>
      <c r="AL273" s="942"/>
      <c r="AM273" s="942"/>
      <c r="AN273" s="942"/>
      <c r="AO273" s="942"/>
      <c r="AP273" s="942"/>
      <c r="AQ273" s="942"/>
      <c r="AR273" s="942"/>
      <c r="AS273" s="942"/>
      <c r="AT273" s="942"/>
      <c r="AU273" s="942"/>
      <c r="AV273" s="942"/>
      <c r="AW273" s="942"/>
      <c r="AX273" s="942"/>
      <c r="AY273" s="942"/>
      <c r="AZ273" s="942"/>
      <c r="BA273" s="942"/>
      <c r="BB273" s="942"/>
      <c r="BC273" s="942"/>
      <c r="BD273" s="942"/>
      <c r="BE273" s="942"/>
      <c r="BF273" s="942"/>
      <c r="BG273" s="942"/>
      <c r="BH273" s="942"/>
      <c r="BI273" s="942"/>
      <c r="BJ273" s="942"/>
      <c r="BK273" s="942"/>
      <c r="BL273" s="942"/>
      <c r="BM273" s="942"/>
      <c r="BN273" s="942"/>
      <c r="BO273" s="942"/>
      <c r="BP273" s="942"/>
      <c r="BQ273" s="942"/>
      <c r="BR273" s="942"/>
      <c r="BS273" s="942"/>
      <c r="BT273" s="942"/>
      <c r="BU273" s="942"/>
      <c r="BV273" s="942"/>
    </row>
    <row r="274" spans="1:74" x14ac:dyDescent="0.15">
      <c r="A274" s="1"/>
      <c r="B274" s="1"/>
      <c r="C274" s="1"/>
      <c r="D274" s="1"/>
      <c r="E274" s="1"/>
      <c r="F274" s="1"/>
      <c r="G274" s="1"/>
      <c r="H274" s="1"/>
      <c r="I274" s="1"/>
      <c r="J274" s="1"/>
      <c r="K274" s="1"/>
      <c r="L274" s="1"/>
      <c r="M274" s="1"/>
      <c r="N274" s="1"/>
      <c r="O274" s="1"/>
      <c r="P274" s="1"/>
      <c r="Q274" s="1"/>
      <c r="R274" s="1"/>
      <c r="S274" s="1"/>
      <c r="T274" s="1"/>
      <c r="U274" s="1"/>
      <c r="V274" s="942"/>
      <c r="W274" s="942"/>
      <c r="X274" s="942"/>
      <c r="Y274" s="942" t="s">
        <v>60</v>
      </c>
      <c r="Z274" s="942">
        <f t="shared" ref="Z274:AK274" si="493">Z217</f>
        <v>0</v>
      </c>
      <c r="AA274" s="942">
        <f t="shared" si="493"/>
        <v>0</v>
      </c>
      <c r="AB274" s="942">
        <f t="shared" si="493"/>
        <v>0</v>
      </c>
      <c r="AC274" s="942">
        <f t="shared" si="493"/>
        <v>0</v>
      </c>
      <c r="AD274" s="942">
        <f t="shared" si="493"/>
        <v>0</v>
      </c>
      <c r="AE274" s="942">
        <f t="shared" si="493"/>
        <v>0</v>
      </c>
      <c r="AF274" s="942">
        <f t="shared" si="493"/>
        <v>0</v>
      </c>
      <c r="AG274" s="942">
        <f t="shared" si="493"/>
        <v>0</v>
      </c>
      <c r="AH274" s="942">
        <f t="shared" si="493"/>
        <v>0</v>
      </c>
      <c r="AI274" s="942">
        <f t="shared" si="493"/>
        <v>0</v>
      </c>
      <c r="AJ274" s="942">
        <f t="shared" si="493"/>
        <v>0</v>
      </c>
      <c r="AK274" s="942">
        <f t="shared" si="493"/>
        <v>0</v>
      </c>
      <c r="AL274" s="942"/>
      <c r="AM274" s="942"/>
      <c r="AN274" s="942"/>
      <c r="AO274" s="942"/>
      <c r="AP274" s="942"/>
      <c r="AQ274" s="942"/>
      <c r="AR274" s="942"/>
      <c r="AS274" s="942"/>
      <c r="AT274" s="942"/>
      <c r="AU274" s="942"/>
      <c r="AV274" s="942"/>
      <c r="AW274" s="942"/>
      <c r="AX274" s="942"/>
      <c r="AY274" s="942"/>
      <c r="AZ274" s="942"/>
      <c r="BA274" s="942"/>
      <c r="BB274" s="942"/>
      <c r="BC274" s="942"/>
      <c r="BD274" s="942"/>
      <c r="BE274" s="942"/>
      <c r="BF274" s="942"/>
      <c r="BG274" s="942"/>
      <c r="BH274" s="942"/>
      <c r="BI274" s="942"/>
      <c r="BJ274" s="942"/>
      <c r="BK274" s="942"/>
      <c r="BL274" s="942"/>
      <c r="BM274" s="942"/>
      <c r="BN274" s="942"/>
      <c r="BO274" s="942"/>
      <c r="BP274" s="942"/>
      <c r="BQ274" s="942"/>
      <c r="BR274" s="942"/>
      <c r="BS274" s="942"/>
      <c r="BT274" s="942"/>
      <c r="BU274" s="942"/>
      <c r="BV274" s="942"/>
    </row>
    <row r="275" spans="1:74" ht="14" thickBot="1" x14ac:dyDescent="0.2">
      <c r="A275" s="1"/>
      <c r="B275" s="1"/>
      <c r="C275" s="1"/>
      <c r="D275" s="1"/>
      <c r="E275" s="1"/>
      <c r="F275" s="1"/>
      <c r="G275" s="1"/>
      <c r="H275" s="1"/>
      <c r="I275" s="1"/>
      <c r="J275" s="1"/>
      <c r="K275" s="1"/>
      <c r="L275" s="1"/>
      <c r="M275" s="1"/>
      <c r="N275" s="1"/>
      <c r="O275" s="1"/>
      <c r="P275" s="1"/>
      <c r="Q275" s="1"/>
      <c r="R275" s="1"/>
      <c r="S275" s="1"/>
      <c r="T275" s="1"/>
      <c r="U275" s="1"/>
      <c r="V275" s="942"/>
      <c r="W275" s="942"/>
      <c r="X275" s="942"/>
      <c r="Y275" s="942" t="s">
        <v>61</v>
      </c>
      <c r="Z275" s="942">
        <f t="shared" ref="Z275:AK275" si="494">SUM(Z273:Z274)</f>
        <v>0</v>
      </c>
      <c r="AA275" s="942">
        <f t="shared" si="494"/>
        <v>0</v>
      </c>
      <c r="AB275" s="942">
        <f t="shared" si="494"/>
        <v>0</v>
      </c>
      <c r="AC275" s="942">
        <f t="shared" si="494"/>
        <v>0</v>
      </c>
      <c r="AD275" s="942">
        <f t="shared" si="494"/>
        <v>0</v>
      </c>
      <c r="AE275" s="942">
        <f t="shared" si="494"/>
        <v>0</v>
      </c>
      <c r="AF275" s="942">
        <f t="shared" si="494"/>
        <v>0</v>
      </c>
      <c r="AG275" s="942">
        <f t="shared" si="494"/>
        <v>0</v>
      </c>
      <c r="AH275" s="942">
        <f t="shared" si="494"/>
        <v>0</v>
      </c>
      <c r="AI275" s="942">
        <f t="shared" si="494"/>
        <v>0</v>
      </c>
      <c r="AJ275" s="942">
        <f t="shared" si="494"/>
        <v>0</v>
      </c>
      <c r="AK275" s="942">
        <f t="shared" si="494"/>
        <v>0</v>
      </c>
      <c r="AL275" s="942"/>
      <c r="AM275" s="942"/>
      <c r="AN275" s="942"/>
      <c r="AO275" s="942"/>
      <c r="AP275" s="942"/>
      <c r="AQ275" s="942"/>
      <c r="AR275" s="942"/>
      <c r="AS275" s="942"/>
      <c r="AT275" s="942"/>
      <c r="AU275" s="942"/>
      <c r="AV275" s="942"/>
      <c r="AW275" s="942"/>
      <c r="AX275" s="942"/>
      <c r="AY275" s="942"/>
      <c r="AZ275" s="942"/>
      <c r="BA275" s="942"/>
      <c r="BB275" s="942"/>
      <c r="BC275" s="942"/>
      <c r="BD275" s="942"/>
      <c r="BE275" s="942"/>
      <c r="BF275" s="942"/>
      <c r="BG275" s="942"/>
      <c r="BH275" s="942"/>
      <c r="BI275" s="942"/>
      <c r="BJ275" s="942"/>
      <c r="BK275" s="942"/>
      <c r="BL275" s="942"/>
      <c r="BM275" s="942"/>
      <c r="BN275" s="942"/>
      <c r="BO275" s="942"/>
      <c r="BP275" s="942"/>
      <c r="BQ275" s="942"/>
      <c r="BR275" s="942"/>
      <c r="BS275" s="942"/>
      <c r="BT275" s="942"/>
      <c r="BU275" s="942"/>
      <c r="BV275" s="942"/>
    </row>
    <row r="276" spans="1:74" ht="20.25" customHeight="1" thickTop="1" thickBot="1" x14ac:dyDescent="0.3">
      <c r="A276" s="2524" t="s">
        <v>1535</v>
      </c>
      <c r="B276" s="2525"/>
      <c r="C276" s="2525"/>
      <c r="D276" s="2525"/>
      <c r="E276" s="2525"/>
      <c r="F276" s="2525"/>
      <c r="G276" s="2525"/>
      <c r="H276" s="2525"/>
      <c r="I276" s="2525"/>
      <c r="J276" s="2525"/>
      <c r="K276" s="806"/>
      <c r="L276" s="806"/>
      <c r="M276" s="806"/>
      <c r="N276" s="806"/>
      <c r="O276" s="2509" t="s">
        <v>165</v>
      </c>
      <c r="P276" s="2509"/>
      <c r="Q276" s="806"/>
      <c r="R276" s="806"/>
      <c r="S276" s="806"/>
      <c r="T276" s="839"/>
      <c r="U276" s="540"/>
      <c r="V276" s="942"/>
      <c r="W276" s="942"/>
      <c r="X276" s="942" t="s">
        <v>65</v>
      </c>
      <c r="Y276" s="942" t="s">
        <v>58</v>
      </c>
      <c r="Z276" s="942">
        <f t="shared" ref="Z276:AK276" si="495">H134</f>
        <v>1</v>
      </c>
      <c r="AA276" s="942">
        <f t="shared" si="495"/>
        <v>1</v>
      </c>
      <c r="AB276" s="942">
        <f t="shared" si="495"/>
        <v>1</v>
      </c>
      <c r="AC276" s="942">
        <f t="shared" si="495"/>
        <v>1</v>
      </c>
      <c r="AD276" s="942">
        <f t="shared" si="495"/>
        <v>1</v>
      </c>
      <c r="AE276" s="942">
        <f t="shared" si="495"/>
        <v>1</v>
      </c>
      <c r="AF276" s="942">
        <f t="shared" si="495"/>
        <v>1</v>
      </c>
      <c r="AG276" s="942">
        <f t="shared" si="495"/>
        <v>1</v>
      </c>
      <c r="AH276" s="942">
        <f t="shared" si="495"/>
        <v>1</v>
      </c>
      <c r="AI276" s="942">
        <f t="shared" si="495"/>
        <v>1</v>
      </c>
      <c r="AJ276" s="942">
        <f t="shared" si="495"/>
        <v>1</v>
      </c>
      <c r="AK276" s="942">
        <f t="shared" si="495"/>
        <v>1</v>
      </c>
      <c r="AL276" s="942"/>
      <c r="AM276" s="942"/>
      <c r="AN276" s="942"/>
      <c r="AO276" s="942"/>
      <c r="AP276" s="942"/>
      <c r="AQ276" s="942"/>
      <c r="AR276" s="942"/>
      <c r="AS276" s="942"/>
      <c r="AT276" s="942"/>
      <c r="AU276" s="942"/>
      <c r="AV276" s="942"/>
      <c r="AW276" s="942"/>
      <c r="AX276" s="942"/>
      <c r="AY276" s="942"/>
      <c r="AZ276" s="942"/>
      <c r="BA276" s="942"/>
      <c r="BB276" s="942"/>
      <c r="BC276" s="942"/>
      <c r="BD276" s="942"/>
      <c r="BE276" s="942"/>
      <c r="BF276" s="942"/>
      <c r="BG276" s="942"/>
      <c r="BH276" s="942"/>
      <c r="BI276" s="942"/>
      <c r="BJ276" s="942"/>
      <c r="BK276" s="942"/>
      <c r="BL276" s="942"/>
      <c r="BM276" s="942"/>
      <c r="BN276" s="942"/>
      <c r="BO276" s="942"/>
      <c r="BP276" s="942"/>
      <c r="BQ276" s="942"/>
      <c r="BR276" s="942"/>
      <c r="BS276" s="942"/>
      <c r="BT276" s="942"/>
      <c r="BU276" s="942"/>
      <c r="BV276" s="942"/>
    </row>
    <row r="277" spans="1:74" ht="14" thickTop="1" x14ac:dyDescent="0.15">
      <c r="A277" s="532"/>
      <c r="B277" s="533"/>
      <c r="C277" s="533"/>
      <c r="D277" s="533"/>
      <c r="E277" s="533"/>
      <c r="F277" s="533"/>
      <c r="G277" s="533"/>
      <c r="H277" s="533"/>
      <c r="I277" s="533"/>
      <c r="J277" s="533"/>
      <c r="K277" s="533"/>
      <c r="L277" s="533"/>
      <c r="M277" s="533"/>
      <c r="N277" s="533"/>
      <c r="O277" s="533"/>
      <c r="P277" s="533"/>
      <c r="Q277" s="533"/>
      <c r="R277" s="533"/>
      <c r="S277" s="533"/>
      <c r="T277" s="534"/>
      <c r="U277" s="1"/>
      <c r="V277" s="942"/>
      <c r="W277" s="942"/>
      <c r="X277" s="942"/>
      <c r="Y277" s="942" t="s">
        <v>59</v>
      </c>
      <c r="Z277" s="942">
        <f t="shared" ref="Z277:AK277" si="496">Z134</f>
        <v>0</v>
      </c>
      <c r="AA277" s="942">
        <f t="shared" si="496"/>
        <v>0</v>
      </c>
      <c r="AB277" s="942">
        <f t="shared" si="496"/>
        <v>0</v>
      </c>
      <c r="AC277" s="942">
        <f t="shared" si="496"/>
        <v>0</v>
      </c>
      <c r="AD277" s="942">
        <f t="shared" si="496"/>
        <v>0</v>
      </c>
      <c r="AE277" s="942">
        <f t="shared" si="496"/>
        <v>0</v>
      </c>
      <c r="AF277" s="942">
        <f t="shared" si="496"/>
        <v>0</v>
      </c>
      <c r="AG277" s="942">
        <f t="shared" si="496"/>
        <v>0</v>
      </c>
      <c r="AH277" s="942">
        <f t="shared" si="496"/>
        <v>0</v>
      </c>
      <c r="AI277" s="942">
        <f t="shared" si="496"/>
        <v>0</v>
      </c>
      <c r="AJ277" s="942">
        <f t="shared" si="496"/>
        <v>0</v>
      </c>
      <c r="AK277" s="942">
        <f t="shared" si="496"/>
        <v>0</v>
      </c>
      <c r="AL277" s="942"/>
      <c r="AM277" s="942"/>
      <c r="AN277" s="942"/>
      <c r="AO277" s="942"/>
      <c r="AP277" s="942"/>
      <c r="AQ277" s="942"/>
      <c r="AR277" s="942"/>
      <c r="AS277" s="942"/>
      <c r="AT277" s="942"/>
      <c r="AU277" s="942"/>
      <c r="AV277" s="942"/>
      <c r="AW277" s="942"/>
      <c r="AX277" s="942"/>
      <c r="AY277" s="942"/>
      <c r="AZ277" s="942"/>
      <c r="BA277" s="942"/>
      <c r="BB277" s="942"/>
      <c r="BC277" s="942"/>
      <c r="BD277" s="942"/>
      <c r="BE277" s="942"/>
      <c r="BF277" s="942"/>
      <c r="BG277" s="942"/>
      <c r="BH277" s="942"/>
      <c r="BI277" s="942"/>
      <c r="BJ277" s="942"/>
      <c r="BK277" s="942"/>
      <c r="BL277" s="942"/>
      <c r="BM277" s="942"/>
      <c r="BN277" s="942"/>
      <c r="BO277" s="942"/>
      <c r="BP277" s="942"/>
      <c r="BQ277" s="942"/>
      <c r="BR277" s="942"/>
      <c r="BS277" s="942"/>
      <c r="BT277" s="942"/>
      <c r="BU277" s="942"/>
      <c r="BV277" s="942"/>
    </row>
    <row r="278" spans="1:74" x14ac:dyDescent="0.15">
      <c r="A278" s="535"/>
      <c r="B278" s="18"/>
      <c r="C278" s="18"/>
      <c r="D278" s="18"/>
      <c r="E278" s="18"/>
      <c r="F278" s="18"/>
      <c r="G278" s="18"/>
      <c r="H278" s="18"/>
      <c r="I278" s="18"/>
      <c r="J278" s="18"/>
      <c r="K278" s="18"/>
      <c r="L278" s="18"/>
      <c r="M278" s="18"/>
      <c r="N278" s="18"/>
      <c r="O278" s="18"/>
      <c r="P278" s="18"/>
      <c r="Q278" s="18"/>
      <c r="R278" s="18"/>
      <c r="S278" s="18"/>
      <c r="T278" s="536"/>
      <c r="U278" s="1"/>
      <c r="V278" s="942"/>
      <c r="W278" s="942"/>
      <c r="X278" s="942"/>
      <c r="Y278" s="942"/>
      <c r="Z278" s="942"/>
      <c r="AA278" s="942"/>
      <c r="AB278" s="942"/>
      <c r="AC278" s="942"/>
      <c r="AD278" s="942"/>
      <c r="AE278" s="942"/>
      <c r="AF278" s="942"/>
      <c r="AG278" s="942"/>
      <c r="AH278" s="942"/>
      <c r="AI278" s="942"/>
      <c r="AJ278" s="942"/>
      <c r="AK278" s="942"/>
      <c r="AL278" s="942"/>
      <c r="AM278" s="942"/>
      <c r="AN278" s="942"/>
      <c r="AO278" s="942"/>
      <c r="AP278" s="942"/>
      <c r="AQ278" s="942"/>
      <c r="AR278" s="942"/>
      <c r="AS278" s="942"/>
      <c r="AT278" s="942"/>
      <c r="AU278" s="942"/>
      <c r="AV278" s="942"/>
      <c r="AW278" s="942"/>
      <c r="AX278" s="942"/>
      <c r="AY278" s="942"/>
      <c r="AZ278" s="942"/>
      <c r="BA278" s="942"/>
      <c r="BB278" s="942"/>
      <c r="BC278" s="942"/>
      <c r="BD278" s="942"/>
      <c r="BE278" s="942"/>
      <c r="BF278" s="942"/>
      <c r="BG278" s="942"/>
      <c r="BH278" s="942"/>
      <c r="BI278" s="942"/>
      <c r="BJ278" s="942"/>
      <c r="BK278" s="942"/>
      <c r="BL278" s="942"/>
      <c r="BM278" s="942"/>
      <c r="BN278" s="942"/>
      <c r="BO278" s="942"/>
      <c r="BP278" s="942"/>
      <c r="BQ278" s="942"/>
      <c r="BR278" s="942"/>
      <c r="BS278" s="942"/>
      <c r="BT278" s="942"/>
      <c r="BU278" s="942"/>
      <c r="BV278" s="942"/>
    </row>
    <row r="279" spans="1:74" x14ac:dyDescent="0.15">
      <c r="A279" s="535"/>
      <c r="B279" s="18"/>
      <c r="C279" s="2408" t="s">
        <v>1804</v>
      </c>
      <c r="D279" s="2408"/>
      <c r="E279" s="2408"/>
      <c r="F279" s="155" t="s">
        <v>1805</v>
      </c>
      <c r="G279" s="154" t="s">
        <v>1806</v>
      </c>
      <c r="H279" s="213" t="str">
        <f t="shared" ref="H279:S279" si="497">H208</f>
        <v>ENE</v>
      </c>
      <c r="I279" s="214" t="str">
        <f t="shared" si="497"/>
        <v>FEB</v>
      </c>
      <c r="J279" s="214" t="str">
        <f t="shared" si="497"/>
        <v>MAR</v>
      </c>
      <c r="K279" s="214" t="str">
        <f t="shared" si="497"/>
        <v>ABR</v>
      </c>
      <c r="L279" s="214" t="str">
        <f t="shared" si="497"/>
        <v>MAY</v>
      </c>
      <c r="M279" s="214" t="str">
        <f t="shared" si="497"/>
        <v>JUN</v>
      </c>
      <c r="N279" s="214" t="str">
        <f t="shared" si="497"/>
        <v>JUL</v>
      </c>
      <c r="O279" s="214" t="str">
        <f t="shared" si="497"/>
        <v>AGO</v>
      </c>
      <c r="P279" s="214" t="str">
        <f t="shared" si="497"/>
        <v>SEPT</v>
      </c>
      <c r="Q279" s="214" t="str">
        <f t="shared" si="497"/>
        <v>OCT</v>
      </c>
      <c r="R279" s="214" t="str">
        <f t="shared" si="497"/>
        <v>NOV</v>
      </c>
      <c r="S279" s="215" t="str">
        <f t="shared" si="497"/>
        <v xml:space="preserve"> DIC</v>
      </c>
      <c r="T279" s="536"/>
      <c r="U279" s="1"/>
      <c r="V279" s="942"/>
      <c r="W279" s="942"/>
      <c r="X279" s="942"/>
      <c r="Y279" s="942"/>
      <c r="Z279" s="942"/>
      <c r="AA279" s="942"/>
      <c r="AB279" s="942"/>
      <c r="AC279" s="942"/>
      <c r="AD279" s="942"/>
      <c r="AE279" s="942"/>
      <c r="AF279" s="942"/>
      <c r="AG279" s="942"/>
      <c r="AH279" s="942"/>
      <c r="AI279" s="942"/>
      <c r="AJ279" s="942"/>
      <c r="AK279" s="942"/>
      <c r="AL279" s="942"/>
      <c r="AM279" s="942"/>
      <c r="AN279" s="942"/>
      <c r="AO279" s="942"/>
      <c r="AP279" s="942"/>
      <c r="AQ279" s="942"/>
      <c r="AR279" s="942"/>
      <c r="AS279" s="942"/>
      <c r="AT279" s="942"/>
      <c r="AU279" s="942"/>
      <c r="AV279" s="942"/>
      <c r="AW279" s="942"/>
      <c r="AX279" s="942"/>
      <c r="AY279" s="942"/>
      <c r="AZ279" s="942"/>
      <c r="BA279" s="942"/>
      <c r="BB279" s="942"/>
      <c r="BC279" s="942"/>
      <c r="BD279" s="942"/>
      <c r="BE279" s="942"/>
      <c r="BF279" s="942"/>
      <c r="BG279" s="942"/>
      <c r="BH279" s="942"/>
      <c r="BI279" s="942"/>
      <c r="BJ279" s="942"/>
      <c r="BK279" s="942"/>
      <c r="BL279" s="942"/>
      <c r="BM279" s="942"/>
      <c r="BN279" s="942"/>
      <c r="BO279" s="942"/>
      <c r="BP279" s="942"/>
      <c r="BQ279" s="942"/>
      <c r="BR279" s="942"/>
      <c r="BS279" s="942"/>
      <c r="BT279" s="942"/>
      <c r="BU279" s="942"/>
      <c r="BV279" s="942"/>
    </row>
    <row r="280" spans="1:74" hidden="1" x14ac:dyDescent="0.15">
      <c r="A280" s="535"/>
      <c r="B280" s="18"/>
      <c r="C280" s="2459"/>
      <c r="D280" s="2460"/>
      <c r="E280" s="2460"/>
      <c r="F280" s="2460"/>
      <c r="G280" s="2460"/>
      <c r="H280" s="147"/>
      <c r="I280" s="142"/>
      <c r="J280" s="142"/>
      <c r="K280" s="142"/>
      <c r="L280" s="142"/>
      <c r="M280" s="142"/>
      <c r="N280" s="142"/>
      <c r="O280" s="142"/>
      <c r="P280" s="142"/>
      <c r="Q280" s="142"/>
      <c r="R280" s="142"/>
      <c r="S280" s="143"/>
      <c r="T280" s="536"/>
      <c r="U280" s="1"/>
      <c r="V280" s="942"/>
      <c r="W280" s="942"/>
      <c r="X280" s="942" t="s">
        <v>1810</v>
      </c>
      <c r="Y280" s="942"/>
      <c r="Z280" s="942">
        <f>+Z275+Z271+Z263+Z259+Z251+Z247</f>
        <v>3240</v>
      </c>
      <c r="AA280" s="942">
        <f t="shared" ref="AA280:AK280" si="498">+AA275+AA271+AA263+AA259+AA251+AA247</f>
        <v>3240</v>
      </c>
      <c r="AB280" s="942">
        <f t="shared" si="498"/>
        <v>3240</v>
      </c>
      <c r="AC280" s="942">
        <f t="shared" si="498"/>
        <v>3240</v>
      </c>
      <c r="AD280" s="942">
        <f t="shared" si="498"/>
        <v>3240</v>
      </c>
      <c r="AE280" s="942">
        <f t="shared" si="498"/>
        <v>3240</v>
      </c>
      <c r="AF280" s="942">
        <f t="shared" si="498"/>
        <v>3240</v>
      </c>
      <c r="AG280" s="942">
        <f t="shared" si="498"/>
        <v>3240</v>
      </c>
      <c r="AH280" s="942">
        <f t="shared" si="498"/>
        <v>3240</v>
      </c>
      <c r="AI280" s="942">
        <f t="shared" si="498"/>
        <v>3240</v>
      </c>
      <c r="AJ280" s="942">
        <f t="shared" si="498"/>
        <v>3240</v>
      </c>
      <c r="AK280" s="942">
        <f t="shared" si="498"/>
        <v>3240</v>
      </c>
      <c r="AL280" s="942">
        <f>SUM(Z280:AK280)</f>
        <v>38880</v>
      </c>
      <c r="AM280" s="942"/>
      <c r="AN280" s="942"/>
      <c r="AO280" s="942"/>
      <c r="AP280" s="942"/>
      <c r="AQ280" s="942"/>
      <c r="AR280" s="942"/>
      <c r="AS280" s="942"/>
      <c r="AT280" s="942"/>
      <c r="AU280" s="942"/>
      <c r="AV280" s="942"/>
      <c r="AW280" s="942"/>
      <c r="AX280" s="942"/>
      <c r="AY280" s="942"/>
      <c r="AZ280" s="942"/>
      <c r="BA280" s="942"/>
      <c r="BB280" s="942"/>
      <c r="BC280" s="942"/>
      <c r="BD280" s="942"/>
      <c r="BE280" s="942"/>
      <c r="BF280" s="942"/>
      <c r="BG280" s="942"/>
      <c r="BH280" s="942"/>
      <c r="BI280" s="942"/>
      <c r="BJ280" s="942"/>
      <c r="BK280" s="942"/>
      <c r="BL280" s="942"/>
      <c r="BM280" s="942"/>
      <c r="BN280" s="942"/>
      <c r="BO280" s="942"/>
      <c r="BP280" s="942"/>
      <c r="BQ280" s="942"/>
      <c r="BR280" s="942"/>
      <c r="BS280" s="942"/>
      <c r="BT280" s="942"/>
      <c r="BU280" s="942"/>
      <c r="BV280" s="942"/>
    </row>
    <row r="281" spans="1:74" ht="14" x14ac:dyDescent="0.15">
      <c r="A281" s="535"/>
      <c r="B281" s="18"/>
      <c r="C281" s="2461" t="s">
        <v>1807</v>
      </c>
      <c r="D281" s="2462"/>
      <c r="E281" s="2463"/>
      <c r="F281" s="2521"/>
      <c r="G281" s="2522"/>
      <c r="H281" s="109">
        <f>SUM(H282:H286)</f>
        <v>2</v>
      </c>
      <c r="I281" s="110">
        <f t="shared" ref="I281:S281" si="499">SUM(I282:I286)</f>
        <v>2</v>
      </c>
      <c r="J281" s="110">
        <f t="shared" si="499"/>
        <v>2</v>
      </c>
      <c r="K281" s="110">
        <f t="shared" si="499"/>
        <v>2</v>
      </c>
      <c r="L281" s="110">
        <f t="shared" si="499"/>
        <v>2</v>
      </c>
      <c r="M281" s="110">
        <f t="shared" si="499"/>
        <v>2</v>
      </c>
      <c r="N281" s="110">
        <f t="shared" si="499"/>
        <v>2</v>
      </c>
      <c r="O281" s="110">
        <f t="shared" si="499"/>
        <v>2</v>
      </c>
      <c r="P281" s="110">
        <f t="shared" si="499"/>
        <v>2</v>
      </c>
      <c r="Q281" s="110">
        <f t="shared" si="499"/>
        <v>2</v>
      </c>
      <c r="R281" s="110">
        <f t="shared" si="499"/>
        <v>2</v>
      </c>
      <c r="S281" s="111">
        <f t="shared" si="499"/>
        <v>2</v>
      </c>
      <c r="T281" s="536"/>
      <c r="U281" s="1"/>
      <c r="V281" s="942"/>
      <c r="W281" s="942"/>
      <c r="X281" s="942" t="s">
        <v>63</v>
      </c>
      <c r="Y281" s="942"/>
      <c r="Z281" s="942">
        <f>+Z277+Z265+Z253</f>
        <v>1350</v>
      </c>
      <c r="AA281" s="942">
        <f t="shared" ref="AA281:AK281" si="500">+AA277+AA265+AA253</f>
        <v>0</v>
      </c>
      <c r="AB281" s="942">
        <f t="shared" si="500"/>
        <v>675</v>
      </c>
      <c r="AC281" s="942">
        <f t="shared" si="500"/>
        <v>1350</v>
      </c>
      <c r="AD281" s="942">
        <f t="shared" si="500"/>
        <v>2700</v>
      </c>
      <c r="AE281" s="942">
        <f t="shared" si="500"/>
        <v>1350</v>
      </c>
      <c r="AF281" s="942">
        <f t="shared" si="500"/>
        <v>675</v>
      </c>
      <c r="AG281" s="942">
        <f t="shared" si="500"/>
        <v>0</v>
      </c>
      <c r="AH281" s="942">
        <f t="shared" si="500"/>
        <v>0</v>
      </c>
      <c r="AI281" s="942">
        <f t="shared" si="500"/>
        <v>1350</v>
      </c>
      <c r="AJ281" s="942">
        <f t="shared" si="500"/>
        <v>1350</v>
      </c>
      <c r="AK281" s="942">
        <f t="shared" si="500"/>
        <v>0</v>
      </c>
      <c r="AL281" s="942">
        <f>SUM(Z281:AK281)</f>
        <v>10800</v>
      </c>
      <c r="AM281" s="942"/>
      <c r="AN281" s="942"/>
      <c r="AO281" s="942"/>
      <c r="AP281" s="942"/>
      <c r="AQ281" s="942"/>
      <c r="AR281" s="942"/>
      <c r="AS281" s="942"/>
      <c r="AT281" s="942"/>
      <c r="AU281" s="942"/>
      <c r="AV281" s="942"/>
      <c r="AW281" s="942"/>
      <c r="AX281" s="942"/>
      <c r="AY281" s="942"/>
      <c r="AZ281" s="942"/>
      <c r="BA281" s="942"/>
      <c r="BB281" s="942"/>
      <c r="BC281" s="942"/>
      <c r="BD281" s="942"/>
      <c r="BE281" s="942"/>
      <c r="BF281" s="942"/>
      <c r="BG281" s="942"/>
      <c r="BH281" s="942"/>
      <c r="BI281" s="942"/>
      <c r="BJ281" s="942"/>
      <c r="BK281" s="942"/>
      <c r="BL281" s="942"/>
      <c r="BM281" s="942"/>
      <c r="BN281" s="942"/>
      <c r="BO281" s="942"/>
      <c r="BP281" s="942"/>
      <c r="BQ281" s="942"/>
      <c r="BR281" s="942"/>
      <c r="BS281" s="942"/>
      <c r="BT281" s="942"/>
      <c r="BU281" s="942"/>
      <c r="BV281" s="942"/>
    </row>
    <row r="282" spans="1:74" x14ac:dyDescent="0.15">
      <c r="A282" s="535"/>
      <c r="B282" s="18"/>
      <c r="C282" s="2414" t="s">
        <v>1808</v>
      </c>
      <c r="D282" s="2415"/>
      <c r="E282" s="2416"/>
      <c r="F282" s="112">
        <v>7000</v>
      </c>
      <c r="G282" s="113">
        <v>0.2</v>
      </c>
      <c r="H282" s="293">
        <v>1</v>
      </c>
      <c r="I282" s="294">
        <f t="shared" ref="I282:S282" si="501">+H282</f>
        <v>1</v>
      </c>
      <c r="J282" s="294">
        <f t="shared" si="501"/>
        <v>1</v>
      </c>
      <c r="K282" s="294">
        <f t="shared" si="501"/>
        <v>1</v>
      </c>
      <c r="L282" s="294">
        <f t="shared" si="501"/>
        <v>1</v>
      </c>
      <c r="M282" s="294">
        <f t="shared" si="501"/>
        <v>1</v>
      </c>
      <c r="N282" s="294">
        <f t="shared" si="501"/>
        <v>1</v>
      </c>
      <c r="O282" s="294">
        <f t="shared" si="501"/>
        <v>1</v>
      </c>
      <c r="P282" s="294">
        <f t="shared" si="501"/>
        <v>1</v>
      </c>
      <c r="Q282" s="294">
        <f t="shared" si="501"/>
        <v>1</v>
      </c>
      <c r="R282" s="294">
        <f t="shared" si="501"/>
        <v>1</v>
      </c>
      <c r="S282" s="295">
        <f t="shared" si="501"/>
        <v>1</v>
      </c>
      <c r="T282" s="536"/>
      <c r="U282" s="1"/>
      <c r="V282" s="942"/>
      <c r="W282" s="942"/>
      <c r="X282" s="942"/>
      <c r="Y282" s="942"/>
      <c r="Z282" s="942"/>
      <c r="AA282" s="942"/>
      <c r="AB282" s="942"/>
      <c r="AC282" s="942"/>
      <c r="AD282" s="942"/>
      <c r="AE282" s="942"/>
      <c r="AF282" s="942"/>
      <c r="AG282" s="942"/>
      <c r="AH282" s="942"/>
      <c r="AI282" s="942"/>
      <c r="AJ282" s="942"/>
      <c r="AK282" s="942"/>
      <c r="AL282" s="942"/>
      <c r="AM282" s="942"/>
      <c r="AN282" s="942"/>
      <c r="AO282" s="942"/>
      <c r="AP282" s="942"/>
      <c r="AQ282" s="942"/>
      <c r="AR282" s="942"/>
      <c r="AS282" s="942"/>
      <c r="AT282" s="942"/>
      <c r="AU282" s="942"/>
      <c r="AV282" s="942"/>
      <c r="AW282" s="942"/>
      <c r="AX282" s="942"/>
      <c r="AY282" s="942"/>
      <c r="AZ282" s="942"/>
      <c r="BA282" s="942"/>
      <c r="BB282" s="942"/>
      <c r="BC282" s="942"/>
      <c r="BD282" s="942"/>
      <c r="BE282" s="942"/>
      <c r="BF282" s="942"/>
      <c r="BG282" s="942"/>
      <c r="BH282" s="942"/>
      <c r="BI282" s="942"/>
      <c r="BJ282" s="942"/>
      <c r="BK282" s="942"/>
      <c r="BL282" s="942"/>
      <c r="BM282" s="942"/>
      <c r="BN282" s="942"/>
      <c r="BO282" s="942"/>
      <c r="BP282" s="942"/>
      <c r="BQ282" s="942"/>
      <c r="BR282" s="942"/>
      <c r="BS282" s="942"/>
      <c r="BT282" s="942"/>
      <c r="BU282" s="942"/>
      <c r="BV282" s="942"/>
    </row>
    <row r="283" spans="1:74" x14ac:dyDescent="0.15">
      <c r="A283" s="535"/>
      <c r="B283" s="18"/>
      <c r="C283" s="2414" t="s">
        <v>163</v>
      </c>
      <c r="D283" s="2415"/>
      <c r="E283" s="2416"/>
      <c r="F283" s="112">
        <v>2000</v>
      </c>
      <c r="G283" s="113">
        <v>0.2</v>
      </c>
      <c r="H283" s="114">
        <v>1</v>
      </c>
      <c r="I283" s="115">
        <f t="shared" ref="I283:S283" si="502">+H283</f>
        <v>1</v>
      </c>
      <c r="J283" s="115">
        <f t="shared" si="502"/>
        <v>1</v>
      </c>
      <c r="K283" s="115">
        <f t="shared" si="502"/>
        <v>1</v>
      </c>
      <c r="L283" s="115">
        <f t="shared" si="502"/>
        <v>1</v>
      </c>
      <c r="M283" s="115">
        <f t="shared" si="502"/>
        <v>1</v>
      </c>
      <c r="N283" s="115">
        <f t="shared" si="502"/>
        <v>1</v>
      </c>
      <c r="O283" s="115">
        <f t="shared" si="502"/>
        <v>1</v>
      </c>
      <c r="P283" s="115">
        <f t="shared" si="502"/>
        <v>1</v>
      </c>
      <c r="Q283" s="115">
        <f t="shared" si="502"/>
        <v>1</v>
      </c>
      <c r="R283" s="115">
        <f t="shared" si="502"/>
        <v>1</v>
      </c>
      <c r="S283" s="116">
        <f t="shared" si="502"/>
        <v>1</v>
      </c>
      <c r="T283" s="536"/>
      <c r="U283" s="1"/>
      <c r="V283" s="942"/>
      <c r="W283" s="942"/>
      <c r="X283" s="942" t="s">
        <v>1807</v>
      </c>
      <c r="Y283" s="942"/>
      <c r="Z283" s="942">
        <f>+Z268+Z244+Z256</f>
        <v>1</v>
      </c>
      <c r="AA283" s="942">
        <f t="shared" ref="AA283:AK283" si="503">+AA268+AA244+AA256</f>
        <v>1</v>
      </c>
      <c r="AB283" s="942">
        <f t="shared" si="503"/>
        <v>1</v>
      </c>
      <c r="AC283" s="942">
        <f t="shared" si="503"/>
        <v>1</v>
      </c>
      <c r="AD283" s="942">
        <f t="shared" si="503"/>
        <v>1</v>
      </c>
      <c r="AE283" s="942">
        <f t="shared" si="503"/>
        <v>1</v>
      </c>
      <c r="AF283" s="942">
        <f t="shared" si="503"/>
        <v>1</v>
      </c>
      <c r="AG283" s="942">
        <f t="shared" si="503"/>
        <v>1</v>
      </c>
      <c r="AH283" s="942">
        <f t="shared" si="503"/>
        <v>1</v>
      </c>
      <c r="AI283" s="942">
        <f t="shared" si="503"/>
        <v>1</v>
      </c>
      <c r="AJ283" s="942">
        <f t="shared" si="503"/>
        <v>1</v>
      </c>
      <c r="AK283" s="942">
        <f t="shared" si="503"/>
        <v>1</v>
      </c>
      <c r="AL283" s="942"/>
      <c r="AM283" s="942"/>
      <c r="AN283" s="942"/>
      <c r="AO283" s="942"/>
      <c r="AP283" s="942"/>
      <c r="AQ283" s="942"/>
      <c r="AR283" s="942"/>
      <c r="AS283" s="942"/>
      <c r="AT283" s="942"/>
      <c r="AU283" s="942"/>
      <c r="AV283" s="942"/>
      <c r="AW283" s="942"/>
      <c r="AX283" s="942"/>
      <c r="AY283" s="942"/>
      <c r="AZ283" s="942"/>
      <c r="BA283" s="942"/>
      <c r="BB283" s="942"/>
      <c r="BC283" s="942"/>
      <c r="BD283" s="942"/>
      <c r="BE283" s="942"/>
      <c r="BF283" s="942"/>
      <c r="BG283" s="942"/>
      <c r="BH283" s="942"/>
      <c r="BI283" s="942"/>
      <c r="BJ283" s="942"/>
      <c r="BK283" s="942"/>
      <c r="BL283" s="942"/>
      <c r="BM283" s="942"/>
      <c r="BN283" s="942"/>
      <c r="BO283" s="942"/>
      <c r="BP283" s="942"/>
      <c r="BQ283" s="942"/>
      <c r="BR283" s="942"/>
      <c r="BS283" s="942"/>
      <c r="BT283" s="942"/>
      <c r="BU283" s="942"/>
      <c r="BV283" s="942"/>
    </row>
    <row r="284" spans="1:74" x14ac:dyDescent="0.15">
      <c r="A284" s="535"/>
      <c r="B284" s="18"/>
      <c r="C284" s="2414" t="s">
        <v>1809</v>
      </c>
      <c r="D284" s="2415"/>
      <c r="E284" s="2416"/>
      <c r="F284" s="117"/>
      <c r="G284" s="118"/>
      <c r="H284" s="114">
        <v>0</v>
      </c>
      <c r="I284" s="115">
        <f t="shared" ref="I284:S284" si="504">+H284</f>
        <v>0</v>
      </c>
      <c r="J284" s="115">
        <f t="shared" si="504"/>
        <v>0</v>
      </c>
      <c r="K284" s="115">
        <f t="shared" si="504"/>
        <v>0</v>
      </c>
      <c r="L284" s="115">
        <f t="shared" si="504"/>
        <v>0</v>
      </c>
      <c r="M284" s="115">
        <f t="shared" si="504"/>
        <v>0</v>
      </c>
      <c r="N284" s="115">
        <f t="shared" si="504"/>
        <v>0</v>
      </c>
      <c r="O284" s="115">
        <f t="shared" si="504"/>
        <v>0</v>
      </c>
      <c r="P284" s="115">
        <f t="shared" si="504"/>
        <v>0</v>
      </c>
      <c r="Q284" s="115">
        <f t="shared" si="504"/>
        <v>0</v>
      </c>
      <c r="R284" s="115">
        <f t="shared" si="504"/>
        <v>0</v>
      </c>
      <c r="S284" s="116">
        <f t="shared" si="504"/>
        <v>0</v>
      </c>
      <c r="T284" s="536"/>
      <c r="U284" s="1"/>
      <c r="V284" s="942"/>
      <c r="W284" s="942"/>
      <c r="X284" s="942" t="s">
        <v>155</v>
      </c>
      <c r="Y284" s="942"/>
      <c r="Z284" s="942">
        <f>+Z245+Z257+Z269</f>
        <v>1620</v>
      </c>
      <c r="AA284" s="942">
        <f t="shared" ref="AA284:AK284" si="505">+AA245+AA257+AA269</f>
        <v>1620</v>
      </c>
      <c r="AB284" s="942">
        <f t="shared" si="505"/>
        <v>1620</v>
      </c>
      <c r="AC284" s="942">
        <f t="shared" si="505"/>
        <v>1620</v>
      </c>
      <c r="AD284" s="942">
        <f t="shared" si="505"/>
        <v>1620</v>
      </c>
      <c r="AE284" s="942">
        <f t="shared" si="505"/>
        <v>1620</v>
      </c>
      <c r="AF284" s="942">
        <f t="shared" si="505"/>
        <v>1620</v>
      </c>
      <c r="AG284" s="942">
        <f t="shared" si="505"/>
        <v>1620</v>
      </c>
      <c r="AH284" s="942">
        <f t="shared" si="505"/>
        <v>1620</v>
      </c>
      <c r="AI284" s="942">
        <f t="shared" si="505"/>
        <v>1620</v>
      </c>
      <c r="AJ284" s="942">
        <f t="shared" si="505"/>
        <v>1620</v>
      </c>
      <c r="AK284" s="942">
        <f t="shared" si="505"/>
        <v>1620</v>
      </c>
      <c r="AL284" s="942"/>
      <c r="AM284" s="942"/>
      <c r="AN284" s="942"/>
      <c r="AO284" s="942"/>
      <c r="AP284" s="942"/>
      <c r="AQ284" s="942"/>
      <c r="AR284" s="942"/>
      <c r="AS284" s="942"/>
      <c r="AT284" s="942"/>
      <c r="AU284" s="942"/>
      <c r="AV284" s="942"/>
      <c r="AW284" s="942"/>
      <c r="AX284" s="942"/>
      <c r="AY284" s="942"/>
      <c r="AZ284" s="942"/>
      <c r="BA284" s="942"/>
      <c r="BB284" s="942"/>
      <c r="BC284" s="942"/>
      <c r="BD284" s="942"/>
      <c r="BE284" s="942"/>
      <c r="BF284" s="942"/>
      <c r="BG284" s="942"/>
      <c r="BH284" s="942"/>
      <c r="BI284" s="942"/>
      <c r="BJ284" s="942"/>
      <c r="BK284" s="942"/>
      <c r="BL284" s="942"/>
      <c r="BM284" s="942"/>
      <c r="BN284" s="942"/>
      <c r="BO284" s="942"/>
      <c r="BP284" s="942"/>
      <c r="BQ284" s="942"/>
      <c r="BR284" s="942"/>
      <c r="BS284" s="942"/>
      <c r="BT284" s="942"/>
      <c r="BU284" s="942"/>
      <c r="BV284" s="942"/>
    </row>
    <row r="285" spans="1:74" x14ac:dyDescent="0.15">
      <c r="A285" s="535"/>
      <c r="B285" s="18"/>
      <c r="C285" s="2414" t="s">
        <v>1809</v>
      </c>
      <c r="D285" s="2415"/>
      <c r="E285" s="2416"/>
      <c r="F285" s="117"/>
      <c r="G285" s="118"/>
      <c r="H285" s="114">
        <v>0</v>
      </c>
      <c r="I285" s="115">
        <f t="shared" ref="I285:S285" si="506">+H285</f>
        <v>0</v>
      </c>
      <c r="J285" s="115">
        <f t="shared" si="506"/>
        <v>0</v>
      </c>
      <c r="K285" s="115">
        <f t="shared" si="506"/>
        <v>0</v>
      </c>
      <c r="L285" s="115">
        <f t="shared" si="506"/>
        <v>0</v>
      </c>
      <c r="M285" s="115">
        <f t="shared" si="506"/>
        <v>0</v>
      </c>
      <c r="N285" s="115">
        <f t="shared" si="506"/>
        <v>0</v>
      </c>
      <c r="O285" s="115">
        <f t="shared" si="506"/>
        <v>0</v>
      </c>
      <c r="P285" s="115">
        <f t="shared" si="506"/>
        <v>0</v>
      </c>
      <c r="Q285" s="115">
        <f t="shared" si="506"/>
        <v>0</v>
      </c>
      <c r="R285" s="115">
        <f t="shared" si="506"/>
        <v>0</v>
      </c>
      <c r="S285" s="116">
        <f t="shared" si="506"/>
        <v>0</v>
      </c>
      <c r="T285" s="536"/>
      <c r="U285" s="1"/>
      <c r="V285" s="942"/>
      <c r="W285" s="942"/>
      <c r="X285" s="942" t="s">
        <v>156</v>
      </c>
      <c r="Y285" s="942"/>
      <c r="Z285" s="942">
        <f>+Z246+Z258+Z270</f>
        <v>0</v>
      </c>
      <c r="AA285" s="942">
        <f t="shared" ref="AA285:AK285" si="507">+AA246+AA258+AA270</f>
        <v>0</v>
      </c>
      <c r="AB285" s="942">
        <f t="shared" si="507"/>
        <v>0</v>
      </c>
      <c r="AC285" s="942">
        <f t="shared" si="507"/>
        <v>0</v>
      </c>
      <c r="AD285" s="942">
        <f t="shared" si="507"/>
        <v>0</v>
      </c>
      <c r="AE285" s="942">
        <f t="shared" si="507"/>
        <v>0</v>
      </c>
      <c r="AF285" s="942">
        <f t="shared" si="507"/>
        <v>0</v>
      </c>
      <c r="AG285" s="942">
        <f t="shared" si="507"/>
        <v>0</v>
      </c>
      <c r="AH285" s="942">
        <f t="shared" si="507"/>
        <v>0</v>
      </c>
      <c r="AI285" s="942">
        <f t="shared" si="507"/>
        <v>0</v>
      </c>
      <c r="AJ285" s="942">
        <f t="shared" si="507"/>
        <v>0</v>
      </c>
      <c r="AK285" s="942">
        <f t="shared" si="507"/>
        <v>0</v>
      </c>
      <c r="AL285" s="942"/>
      <c r="AM285" s="942"/>
      <c r="AN285" s="942"/>
      <c r="AO285" s="942"/>
      <c r="AP285" s="942"/>
      <c r="AQ285" s="942"/>
      <c r="AR285" s="942"/>
      <c r="AS285" s="942"/>
      <c r="AT285" s="942"/>
      <c r="AU285" s="942"/>
      <c r="AV285" s="942"/>
      <c r="AW285" s="942"/>
      <c r="AX285" s="942"/>
      <c r="AY285" s="942"/>
      <c r="AZ285" s="942"/>
      <c r="BA285" s="942"/>
      <c r="BB285" s="942"/>
      <c r="BC285" s="942"/>
      <c r="BD285" s="942"/>
      <c r="BE285" s="942"/>
      <c r="BF285" s="942"/>
      <c r="BG285" s="942"/>
      <c r="BH285" s="942"/>
      <c r="BI285" s="942"/>
      <c r="BJ285" s="942"/>
      <c r="BK285" s="942"/>
      <c r="BL285" s="942"/>
      <c r="BM285" s="942"/>
      <c r="BN285" s="942"/>
      <c r="BO285" s="942"/>
      <c r="BP285" s="942"/>
      <c r="BQ285" s="942"/>
      <c r="BR285" s="942"/>
      <c r="BS285" s="942"/>
      <c r="BT285" s="942"/>
      <c r="BU285" s="942"/>
      <c r="BV285" s="942"/>
    </row>
    <row r="286" spans="1:74" x14ac:dyDescent="0.15">
      <c r="A286" s="535"/>
      <c r="B286" s="18"/>
      <c r="C286" s="2423" t="s">
        <v>164</v>
      </c>
      <c r="D286" s="2424"/>
      <c r="E286" s="2425"/>
      <c r="F286" s="139"/>
      <c r="G286" s="140"/>
      <c r="H286" s="120">
        <v>0</v>
      </c>
      <c r="I286" s="121">
        <f t="shared" ref="I286:S286" si="508">+H286</f>
        <v>0</v>
      </c>
      <c r="J286" s="121">
        <f t="shared" si="508"/>
        <v>0</v>
      </c>
      <c r="K286" s="121">
        <f t="shared" si="508"/>
        <v>0</v>
      </c>
      <c r="L286" s="121">
        <f t="shared" si="508"/>
        <v>0</v>
      </c>
      <c r="M286" s="121">
        <f t="shared" si="508"/>
        <v>0</v>
      </c>
      <c r="N286" s="121">
        <f t="shared" si="508"/>
        <v>0</v>
      </c>
      <c r="O286" s="121">
        <f t="shared" si="508"/>
        <v>0</v>
      </c>
      <c r="P286" s="121">
        <f t="shared" si="508"/>
        <v>0</v>
      </c>
      <c r="Q286" s="121">
        <f t="shared" si="508"/>
        <v>0</v>
      </c>
      <c r="R286" s="121">
        <f t="shared" si="508"/>
        <v>0</v>
      </c>
      <c r="S286" s="122">
        <f t="shared" si="508"/>
        <v>0</v>
      </c>
      <c r="T286" s="536"/>
      <c r="U286" s="1"/>
      <c r="V286" s="942"/>
      <c r="W286" s="942"/>
      <c r="X286" s="942" t="s">
        <v>152</v>
      </c>
      <c r="Y286" s="942"/>
      <c r="Z286" s="942">
        <f>+Z272+Z260+Z248</f>
        <v>1</v>
      </c>
      <c r="AA286" s="942">
        <f t="shared" ref="AA286:AK286" si="509">+AA272+AA260+AA248</f>
        <v>1</v>
      </c>
      <c r="AB286" s="942">
        <f t="shared" si="509"/>
        <v>1</v>
      </c>
      <c r="AC286" s="942">
        <f t="shared" si="509"/>
        <v>1</v>
      </c>
      <c r="AD286" s="942">
        <f t="shared" si="509"/>
        <v>1</v>
      </c>
      <c r="AE286" s="942">
        <f t="shared" si="509"/>
        <v>1</v>
      </c>
      <c r="AF286" s="942">
        <f t="shared" si="509"/>
        <v>1</v>
      </c>
      <c r="AG286" s="942">
        <f t="shared" si="509"/>
        <v>1</v>
      </c>
      <c r="AH286" s="942">
        <f t="shared" si="509"/>
        <v>1</v>
      </c>
      <c r="AI286" s="942">
        <f t="shared" si="509"/>
        <v>1</v>
      </c>
      <c r="AJ286" s="942">
        <f t="shared" si="509"/>
        <v>1</v>
      </c>
      <c r="AK286" s="942">
        <f t="shared" si="509"/>
        <v>1</v>
      </c>
      <c r="AL286" s="942"/>
      <c r="AM286" s="942"/>
      <c r="AN286" s="942"/>
      <c r="AO286" s="942"/>
      <c r="AP286" s="942"/>
      <c r="AQ286" s="942"/>
      <c r="AR286" s="942"/>
      <c r="AS286" s="942"/>
      <c r="AT286" s="942"/>
      <c r="AU286" s="942"/>
      <c r="AV286" s="942"/>
      <c r="AW286" s="942"/>
      <c r="AX286" s="942"/>
      <c r="AY286" s="942"/>
      <c r="AZ286" s="942"/>
      <c r="BA286" s="942"/>
      <c r="BB286" s="942"/>
      <c r="BC286" s="942"/>
      <c r="BD286" s="942"/>
      <c r="BE286" s="942"/>
      <c r="BF286" s="942"/>
      <c r="BG286" s="942"/>
      <c r="BH286" s="942"/>
      <c r="BI286" s="942"/>
      <c r="BJ286" s="942"/>
      <c r="BK286" s="942"/>
      <c r="BL286" s="942"/>
      <c r="BM286" s="942"/>
      <c r="BN286" s="942"/>
      <c r="BO286" s="942"/>
      <c r="BP286" s="942"/>
      <c r="BQ286" s="942"/>
      <c r="BR286" s="942"/>
      <c r="BS286" s="942"/>
      <c r="BT286" s="942"/>
      <c r="BU286" s="942"/>
      <c r="BV286" s="942"/>
    </row>
    <row r="287" spans="1:74" x14ac:dyDescent="0.15">
      <c r="A287" s="535"/>
      <c r="B287" s="18"/>
      <c r="C287" s="18"/>
      <c r="D287" s="18"/>
      <c r="E287" s="18"/>
      <c r="F287" s="18"/>
      <c r="G287" s="18"/>
      <c r="H287" s="18"/>
      <c r="I287" s="18"/>
      <c r="J287" s="18"/>
      <c r="K287" s="18"/>
      <c r="L287" s="18"/>
      <c r="M287" s="18"/>
      <c r="N287" s="18"/>
      <c r="O287" s="18"/>
      <c r="P287" s="18"/>
      <c r="Q287" s="18"/>
      <c r="R287" s="18"/>
      <c r="S287" s="18"/>
      <c r="T287" s="536"/>
      <c r="U287" s="1"/>
      <c r="V287" s="942"/>
      <c r="W287" s="942"/>
      <c r="X287" s="942" t="s">
        <v>155</v>
      </c>
      <c r="Y287" s="942"/>
      <c r="Z287" s="942">
        <f>+Z273+Z261+Z249</f>
        <v>1620</v>
      </c>
      <c r="AA287" s="942">
        <f t="shared" ref="AA287:AK287" si="510">+AA273+AA261+AA249</f>
        <v>1620</v>
      </c>
      <c r="AB287" s="942">
        <f t="shared" si="510"/>
        <v>1620</v>
      </c>
      <c r="AC287" s="942">
        <f t="shared" si="510"/>
        <v>1620</v>
      </c>
      <c r="AD287" s="942">
        <f>+AD273+AD261+AD249</f>
        <v>1620</v>
      </c>
      <c r="AE287" s="942">
        <f t="shared" si="510"/>
        <v>1620</v>
      </c>
      <c r="AF287" s="942">
        <f t="shared" si="510"/>
        <v>1620</v>
      </c>
      <c r="AG287" s="942">
        <f t="shared" si="510"/>
        <v>1620</v>
      </c>
      <c r="AH287" s="942">
        <f t="shared" si="510"/>
        <v>1620</v>
      </c>
      <c r="AI287" s="942">
        <f t="shared" si="510"/>
        <v>1620</v>
      </c>
      <c r="AJ287" s="942">
        <f t="shared" si="510"/>
        <v>1620</v>
      </c>
      <c r="AK287" s="942">
        <f t="shared" si="510"/>
        <v>1620</v>
      </c>
      <c r="AL287" s="942"/>
      <c r="AM287" s="942"/>
      <c r="AN287" s="942"/>
      <c r="AO287" s="942"/>
      <c r="AP287" s="942"/>
      <c r="AQ287" s="942"/>
      <c r="AR287" s="942"/>
      <c r="AS287" s="942"/>
      <c r="AT287" s="942"/>
      <c r="AU287" s="942"/>
      <c r="AV287" s="942"/>
      <c r="AW287" s="942"/>
      <c r="AX287" s="942"/>
      <c r="AY287" s="942"/>
      <c r="AZ287" s="942"/>
      <c r="BA287" s="942"/>
      <c r="BB287" s="942"/>
      <c r="BC287" s="942"/>
      <c r="BD287" s="942"/>
      <c r="BE287" s="942"/>
      <c r="BF287" s="942"/>
      <c r="BG287" s="942"/>
      <c r="BH287" s="942"/>
      <c r="BI287" s="942"/>
      <c r="BJ287" s="942"/>
      <c r="BK287" s="942"/>
      <c r="BL287" s="942"/>
      <c r="BM287" s="942"/>
      <c r="BN287" s="942"/>
      <c r="BO287" s="942"/>
      <c r="BP287" s="942"/>
      <c r="BQ287" s="942"/>
      <c r="BR287" s="942"/>
      <c r="BS287" s="942"/>
      <c r="BT287" s="942"/>
      <c r="BU287" s="942"/>
      <c r="BV287" s="942"/>
    </row>
    <row r="288" spans="1:74" x14ac:dyDescent="0.15">
      <c r="A288" s="535"/>
      <c r="B288" s="18"/>
      <c r="C288" s="18"/>
      <c r="D288" s="18"/>
      <c r="E288" s="18"/>
      <c r="F288" s="18"/>
      <c r="G288" s="18"/>
      <c r="H288" s="18"/>
      <c r="I288" s="18"/>
      <c r="J288" s="18"/>
      <c r="K288" s="18"/>
      <c r="L288" s="18"/>
      <c r="M288" s="18"/>
      <c r="N288" s="18"/>
      <c r="O288" s="18"/>
      <c r="P288" s="18"/>
      <c r="Q288" s="18"/>
      <c r="R288" s="18"/>
      <c r="S288" s="18"/>
      <c r="T288" s="536"/>
      <c r="U288" s="1"/>
      <c r="V288" s="942"/>
      <c r="W288" s="942"/>
      <c r="X288" s="942" t="s">
        <v>156</v>
      </c>
      <c r="Y288" s="942"/>
      <c r="Z288" s="942">
        <f>+Z274+Z262+Z250</f>
        <v>0</v>
      </c>
      <c r="AA288" s="942">
        <f t="shared" ref="AA288:AK288" si="511">+AA274+AA262+AA250</f>
        <v>0</v>
      </c>
      <c r="AB288" s="942">
        <f t="shared" si="511"/>
        <v>0</v>
      </c>
      <c r="AC288" s="942">
        <f t="shared" si="511"/>
        <v>0</v>
      </c>
      <c r="AD288" s="942">
        <f t="shared" si="511"/>
        <v>0</v>
      </c>
      <c r="AE288" s="942">
        <f t="shared" si="511"/>
        <v>0</v>
      </c>
      <c r="AF288" s="942">
        <f t="shared" si="511"/>
        <v>0</v>
      </c>
      <c r="AG288" s="942">
        <f t="shared" si="511"/>
        <v>0</v>
      </c>
      <c r="AH288" s="942">
        <f t="shared" si="511"/>
        <v>0</v>
      </c>
      <c r="AI288" s="942">
        <f t="shared" si="511"/>
        <v>0</v>
      </c>
      <c r="AJ288" s="942">
        <f t="shared" si="511"/>
        <v>0</v>
      </c>
      <c r="AK288" s="942">
        <f t="shared" si="511"/>
        <v>0</v>
      </c>
      <c r="AL288" s="942"/>
      <c r="AM288" s="942"/>
      <c r="AN288" s="942"/>
      <c r="AO288" s="942"/>
      <c r="AP288" s="942"/>
      <c r="AQ288" s="942"/>
      <c r="AR288" s="942"/>
      <c r="AS288" s="942"/>
      <c r="AT288" s="942"/>
      <c r="AU288" s="942"/>
      <c r="AV288" s="942"/>
      <c r="AW288" s="942"/>
      <c r="AX288" s="942"/>
      <c r="AY288" s="942"/>
      <c r="AZ288" s="942"/>
      <c r="BA288" s="942"/>
      <c r="BB288" s="942"/>
      <c r="BC288" s="942"/>
      <c r="BD288" s="942"/>
      <c r="BE288" s="942"/>
      <c r="BF288" s="942"/>
      <c r="BG288" s="942"/>
      <c r="BH288" s="942"/>
      <c r="BI288" s="942"/>
      <c r="BJ288" s="942"/>
      <c r="BK288" s="942"/>
      <c r="BL288" s="942"/>
      <c r="BM288" s="942"/>
      <c r="BN288" s="942"/>
      <c r="BO288" s="942"/>
      <c r="BP288" s="942"/>
      <c r="BQ288" s="942"/>
      <c r="BR288" s="942"/>
      <c r="BS288" s="942"/>
      <c r="BT288" s="942"/>
      <c r="BU288" s="942"/>
      <c r="BV288" s="942"/>
    </row>
    <row r="289" spans="1:74" x14ac:dyDescent="0.15">
      <c r="A289" s="535"/>
      <c r="B289" s="18"/>
      <c r="C289" s="18"/>
      <c r="D289" s="18"/>
      <c r="E289" s="18"/>
      <c r="F289" s="18"/>
      <c r="G289" s="18"/>
      <c r="H289" s="18"/>
      <c r="I289" s="18"/>
      <c r="J289" s="18"/>
      <c r="K289" s="18"/>
      <c r="L289" s="18"/>
      <c r="M289" s="18"/>
      <c r="N289" s="18"/>
      <c r="O289" s="18"/>
      <c r="P289" s="18"/>
      <c r="Q289" s="18"/>
      <c r="R289" s="18"/>
      <c r="S289" s="18"/>
      <c r="T289" s="536"/>
      <c r="U289" s="1"/>
      <c r="V289" s="942"/>
      <c r="W289" s="942"/>
      <c r="X289" s="942" t="s">
        <v>153</v>
      </c>
      <c r="Y289" s="942"/>
      <c r="Z289" s="942">
        <f>+Z276+Z264+Z252</f>
        <v>5</v>
      </c>
      <c r="AA289" s="942">
        <f t="shared" ref="AA289:AK289" si="512">+AA276+AA264+AA252</f>
        <v>1</v>
      </c>
      <c r="AB289" s="942">
        <f t="shared" si="512"/>
        <v>3</v>
      </c>
      <c r="AC289" s="942">
        <f t="shared" si="512"/>
        <v>5</v>
      </c>
      <c r="AD289" s="942">
        <f t="shared" si="512"/>
        <v>9</v>
      </c>
      <c r="AE289" s="942">
        <f t="shared" si="512"/>
        <v>5</v>
      </c>
      <c r="AF289" s="942">
        <f t="shared" si="512"/>
        <v>3</v>
      </c>
      <c r="AG289" s="942">
        <f t="shared" si="512"/>
        <v>1</v>
      </c>
      <c r="AH289" s="942">
        <f t="shared" si="512"/>
        <v>1</v>
      </c>
      <c r="AI289" s="942">
        <f t="shared" si="512"/>
        <v>5</v>
      </c>
      <c r="AJ289" s="942">
        <f t="shared" si="512"/>
        <v>5</v>
      </c>
      <c r="AK289" s="942">
        <f t="shared" si="512"/>
        <v>1</v>
      </c>
      <c r="AL289" s="942"/>
      <c r="AM289" s="942"/>
      <c r="AN289" s="942"/>
      <c r="AO289" s="942"/>
      <c r="AP289" s="942"/>
      <c r="AQ289" s="942"/>
      <c r="AR289" s="942"/>
      <c r="AS289" s="942"/>
      <c r="AT289" s="942"/>
      <c r="AU289" s="942"/>
      <c r="AV289" s="942"/>
      <c r="AW289" s="942"/>
      <c r="AX289" s="942"/>
      <c r="AY289" s="942"/>
      <c r="AZ289" s="942"/>
      <c r="BA289" s="942"/>
      <c r="BB289" s="942"/>
      <c r="BC289" s="942"/>
      <c r="BD289" s="942"/>
      <c r="BE289" s="942"/>
      <c r="BF289" s="942"/>
      <c r="BG289" s="942"/>
      <c r="BH289" s="942"/>
      <c r="BI289" s="942"/>
      <c r="BJ289" s="942"/>
      <c r="BK289" s="942"/>
      <c r="BL289" s="942"/>
      <c r="BM289" s="942"/>
      <c r="BN289" s="942"/>
      <c r="BO289" s="942"/>
      <c r="BP289" s="942"/>
      <c r="BQ289" s="942"/>
      <c r="BR289" s="942"/>
      <c r="BS289" s="942"/>
      <c r="BT289" s="942"/>
      <c r="BU289" s="942"/>
      <c r="BV289" s="942"/>
    </row>
    <row r="290" spans="1:74" x14ac:dyDescent="0.15">
      <c r="A290" s="535"/>
      <c r="B290" s="18"/>
      <c r="C290" s="18"/>
      <c r="D290" s="18"/>
      <c r="E290" s="18"/>
      <c r="F290" s="18"/>
      <c r="G290" s="18"/>
      <c r="H290" s="18"/>
      <c r="I290" s="18"/>
      <c r="J290" s="18"/>
      <c r="K290" s="18"/>
      <c r="L290" s="18"/>
      <c r="M290" s="18"/>
      <c r="N290" s="18"/>
      <c r="O290" s="18"/>
      <c r="P290" s="18"/>
      <c r="Q290" s="18"/>
      <c r="R290" s="18"/>
      <c r="S290" s="18"/>
      <c r="T290" s="536"/>
      <c r="U290" s="1"/>
      <c r="V290" s="942"/>
      <c r="W290" s="942"/>
      <c r="X290" s="942" t="s">
        <v>155</v>
      </c>
      <c r="Y290" s="942"/>
      <c r="Z290" s="942">
        <f>+Z277+Z253+Z265</f>
        <v>1350</v>
      </c>
      <c r="AA290" s="942">
        <f t="shared" ref="AA290:AJ290" si="513">+AA277+AA253+AA265</f>
        <v>0</v>
      </c>
      <c r="AB290" s="942">
        <f t="shared" si="513"/>
        <v>675</v>
      </c>
      <c r="AC290" s="942">
        <f t="shared" si="513"/>
        <v>1350</v>
      </c>
      <c r="AD290" s="942">
        <f t="shared" si="513"/>
        <v>2700</v>
      </c>
      <c r="AE290" s="942">
        <f t="shared" si="513"/>
        <v>1350</v>
      </c>
      <c r="AF290" s="942">
        <f t="shared" si="513"/>
        <v>675</v>
      </c>
      <c r="AG290" s="942">
        <f t="shared" si="513"/>
        <v>0</v>
      </c>
      <c r="AH290" s="942">
        <f t="shared" si="513"/>
        <v>0</v>
      </c>
      <c r="AI290" s="942">
        <f t="shared" si="513"/>
        <v>1350</v>
      </c>
      <c r="AJ290" s="942">
        <f t="shared" si="513"/>
        <v>1350</v>
      </c>
      <c r="AK290" s="942">
        <f>+AK277+AK253+AK265</f>
        <v>0</v>
      </c>
      <c r="AL290" s="942"/>
      <c r="AM290" s="942"/>
      <c r="AN290" s="942"/>
      <c r="AO290" s="942"/>
      <c r="AP290" s="942"/>
      <c r="AQ290" s="942"/>
      <c r="AR290" s="942"/>
      <c r="AS290" s="942"/>
      <c r="AT290" s="942"/>
      <c r="AU290" s="942"/>
      <c r="AV290" s="942"/>
      <c r="AW290" s="942"/>
      <c r="AX290" s="942"/>
      <c r="AY290" s="942"/>
      <c r="AZ290" s="942"/>
      <c r="BA290" s="942"/>
      <c r="BB290" s="942"/>
      <c r="BC290" s="942"/>
      <c r="BD290" s="942"/>
      <c r="BE290" s="942"/>
      <c r="BF290" s="942"/>
      <c r="BG290" s="942"/>
      <c r="BH290" s="942"/>
      <c r="BI290" s="942"/>
      <c r="BJ290" s="942"/>
      <c r="BK290" s="942"/>
      <c r="BL290" s="942"/>
      <c r="BM290" s="942"/>
      <c r="BN290" s="942"/>
      <c r="BO290" s="942"/>
      <c r="BP290" s="942"/>
      <c r="BQ290" s="942"/>
      <c r="BR290" s="942"/>
      <c r="BS290" s="942"/>
      <c r="BT290" s="942"/>
      <c r="BU290" s="942"/>
      <c r="BV290" s="942"/>
    </row>
    <row r="291" spans="1:74" x14ac:dyDescent="0.15">
      <c r="A291" s="535"/>
      <c r="B291" s="18"/>
      <c r="C291" s="18"/>
      <c r="D291" s="18"/>
      <c r="E291" s="18"/>
      <c r="F291" s="18"/>
      <c r="G291" s="18"/>
      <c r="H291" s="18"/>
      <c r="I291" s="18"/>
      <c r="J291" s="18"/>
      <c r="K291" s="18"/>
      <c r="L291" s="18"/>
      <c r="M291" s="18"/>
      <c r="N291" s="18"/>
      <c r="O291" s="18"/>
      <c r="P291" s="18"/>
      <c r="Q291" s="18"/>
      <c r="R291" s="18"/>
      <c r="S291" s="18"/>
      <c r="T291" s="536"/>
      <c r="U291" s="1"/>
      <c r="V291" s="942"/>
      <c r="W291" s="942"/>
      <c r="X291" s="942"/>
      <c r="Y291" s="942"/>
      <c r="Z291" s="942"/>
      <c r="AA291" s="942"/>
      <c r="AB291" s="942"/>
      <c r="AC291" s="942"/>
      <c r="AD291" s="942"/>
      <c r="AE291" s="942"/>
      <c r="AF291" s="942"/>
      <c r="AG291" s="942"/>
      <c r="AH291" s="942"/>
      <c r="AI291" s="942"/>
      <c r="AJ291" s="942"/>
      <c r="AK291" s="942"/>
      <c r="AL291" s="942"/>
      <c r="AM291" s="942"/>
      <c r="AN291" s="942"/>
      <c r="AO291" s="942"/>
      <c r="AP291" s="942"/>
      <c r="AQ291" s="942"/>
      <c r="AR291" s="942"/>
      <c r="AS291" s="942"/>
      <c r="AT291" s="942"/>
      <c r="AU291" s="942"/>
      <c r="AV291" s="942"/>
      <c r="AW291" s="942"/>
      <c r="AX291" s="942"/>
      <c r="AY291" s="942"/>
      <c r="AZ291" s="942"/>
      <c r="BA291" s="942"/>
      <c r="BB291" s="942"/>
      <c r="BC291" s="942"/>
      <c r="BD291" s="942"/>
      <c r="BE291" s="942"/>
      <c r="BF291" s="942"/>
      <c r="BG291" s="942"/>
      <c r="BH291" s="942"/>
      <c r="BI291" s="942"/>
      <c r="BJ291" s="942"/>
      <c r="BK291" s="942"/>
      <c r="BL291" s="942"/>
      <c r="BM291" s="942"/>
      <c r="BN291" s="942"/>
      <c r="BO291" s="942"/>
      <c r="BP291" s="942"/>
      <c r="BQ291" s="942"/>
      <c r="BR291" s="942"/>
      <c r="BS291" s="942"/>
      <c r="BT291" s="942"/>
      <c r="BU291" s="942"/>
      <c r="BV291" s="942"/>
    </row>
    <row r="292" spans="1:74" x14ac:dyDescent="0.15">
      <c r="A292" s="535"/>
      <c r="B292" s="18"/>
      <c r="C292" s="18"/>
      <c r="D292" s="18"/>
      <c r="E292" s="18"/>
      <c r="F292" s="18"/>
      <c r="G292" s="18"/>
      <c r="H292" s="18"/>
      <c r="I292" s="18"/>
      <c r="J292" s="18"/>
      <c r="K292" s="18"/>
      <c r="L292" s="18"/>
      <c r="M292" s="18"/>
      <c r="N292" s="18"/>
      <c r="O292" s="18"/>
      <c r="P292" s="18"/>
      <c r="Q292" s="18"/>
      <c r="R292" s="18"/>
      <c r="S292" s="18"/>
      <c r="T292" s="536"/>
      <c r="U292" s="1"/>
      <c r="V292" s="942"/>
      <c r="W292" s="942"/>
      <c r="X292" s="942"/>
      <c r="Y292" s="942"/>
      <c r="Z292" s="942"/>
      <c r="AA292" s="942"/>
      <c r="AB292" s="942"/>
      <c r="AC292" s="942"/>
      <c r="AD292" s="942"/>
      <c r="AE292" s="942"/>
      <c r="AF292" s="942"/>
      <c r="AG292" s="942"/>
      <c r="AH292" s="942"/>
      <c r="AI292" s="942"/>
      <c r="AJ292" s="942"/>
      <c r="AK292" s="942"/>
      <c r="AL292" s="942"/>
      <c r="AM292" s="942"/>
      <c r="AN292" s="942"/>
      <c r="AO292" s="942"/>
      <c r="AP292" s="942"/>
      <c r="AQ292" s="942"/>
      <c r="AR292" s="942"/>
      <c r="AS292" s="942"/>
      <c r="AT292" s="942"/>
      <c r="AU292" s="942"/>
      <c r="AV292" s="942"/>
      <c r="AW292" s="942"/>
      <c r="AX292" s="942"/>
      <c r="AY292" s="942"/>
      <c r="AZ292" s="942"/>
      <c r="BA292" s="942"/>
      <c r="BB292" s="942"/>
      <c r="BC292" s="942"/>
      <c r="BD292" s="942"/>
      <c r="BE292" s="942"/>
      <c r="BF292" s="942"/>
      <c r="BG292" s="942"/>
      <c r="BH292" s="942"/>
      <c r="BI292" s="942"/>
      <c r="BJ292" s="942"/>
      <c r="BK292" s="942"/>
      <c r="BL292" s="942"/>
      <c r="BM292" s="942"/>
      <c r="BN292" s="942"/>
      <c r="BO292" s="942"/>
      <c r="BP292" s="942"/>
      <c r="BQ292" s="942"/>
      <c r="BR292" s="942"/>
      <c r="BS292" s="942"/>
      <c r="BT292" s="942"/>
      <c r="BU292" s="942"/>
      <c r="BV292" s="942"/>
    </row>
    <row r="293" spans="1:74" x14ac:dyDescent="0.15">
      <c r="A293" s="535"/>
      <c r="B293" s="18"/>
      <c r="C293" s="18"/>
      <c r="D293" s="18"/>
      <c r="E293" s="18"/>
      <c r="F293" s="18"/>
      <c r="G293" s="18"/>
      <c r="H293" s="18"/>
      <c r="I293" s="18"/>
      <c r="J293" s="18"/>
      <c r="K293" s="18"/>
      <c r="L293" s="18"/>
      <c r="M293" s="18"/>
      <c r="N293" s="18"/>
      <c r="O293" s="18"/>
      <c r="P293" s="18"/>
      <c r="Q293" s="18"/>
      <c r="R293" s="18"/>
      <c r="S293" s="18"/>
      <c r="T293" s="536"/>
      <c r="U293" s="1"/>
      <c r="V293" s="942"/>
      <c r="W293" s="942"/>
      <c r="X293" s="942"/>
      <c r="Y293" s="942"/>
      <c r="Z293" s="942"/>
      <c r="AA293" s="942"/>
      <c r="AB293" s="942"/>
      <c r="AC293" s="942"/>
      <c r="AD293" s="942"/>
      <c r="AE293" s="942"/>
      <c r="AF293" s="942"/>
      <c r="AG293" s="942"/>
      <c r="AH293" s="942"/>
      <c r="AI293" s="942"/>
      <c r="AJ293" s="942"/>
      <c r="AK293" s="942"/>
      <c r="AL293" s="942"/>
      <c r="AM293" s="942"/>
      <c r="AN293" s="942"/>
      <c r="AO293" s="942"/>
      <c r="AP293" s="942"/>
      <c r="AQ293" s="942"/>
      <c r="AR293" s="942"/>
      <c r="AS293" s="942"/>
      <c r="AT293" s="942"/>
      <c r="AU293" s="942"/>
      <c r="AV293" s="942"/>
      <c r="AW293" s="942"/>
      <c r="AX293" s="942"/>
      <c r="AY293" s="942"/>
      <c r="AZ293" s="942"/>
      <c r="BA293" s="942"/>
      <c r="BB293" s="942"/>
      <c r="BC293" s="942"/>
      <c r="BD293" s="942"/>
      <c r="BE293" s="942"/>
      <c r="BF293" s="942"/>
      <c r="BG293" s="942"/>
      <c r="BH293" s="942"/>
      <c r="BI293" s="942"/>
      <c r="BJ293" s="942"/>
      <c r="BK293" s="942"/>
      <c r="BL293" s="942"/>
      <c r="BM293" s="942"/>
      <c r="BN293" s="942"/>
      <c r="BO293" s="942"/>
      <c r="BP293" s="942"/>
      <c r="BQ293" s="942"/>
      <c r="BR293" s="942"/>
      <c r="BS293" s="942"/>
      <c r="BT293" s="942"/>
      <c r="BU293" s="942"/>
      <c r="BV293" s="942"/>
    </row>
    <row r="294" spans="1:74" x14ac:dyDescent="0.15">
      <c r="A294" s="535"/>
      <c r="B294" s="18"/>
      <c r="C294" s="18"/>
      <c r="D294" s="18"/>
      <c r="E294" s="18"/>
      <c r="F294" s="18"/>
      <c r="G294" s="18"/>
      <c r="H294" s="18"/>
      <c r="I294" s="18"/>
      <c r="J294" s="18"/>
      <c r="K294" s="18"/>
      <c r="L294" s="18"/>
      <c r="M294" s="18"/>
      <c r="N294" s="18"/>
      <c r="O294" s="18"/>
      <c r="P294" s="18"/>
      <c r="Q294" s="18"/>
      <c r="R294" s="18"/>
      <c r="S294" s="18"/>
      <c r="T294" s="536"/>
      <c r="U294" s="1"/>
      <c r="V294" s="942"/>
      <c r="W294" s="942"/>
      <c r="X294" s="942"/>
      <c r="Y294" s="942"/>
      <c r="Z294" s="942"/>
      <c r="AA294" s="942"/>
      <c r="AB294" s="942"/>
      <c r="AC294" s="942"/>
      <c r="AD294" s="942"/>
      <c r="AE294" s="942"/>
      <c r="AF294" s="942"/>
      <c r="AG294" s="942"/>
      <c r="AH294" s="942"/>
      <c r="AI294" s="942"/>
      <c r="AJ294" s="942"/>
      <c r="AK294" s="942"/>
      <c r="AL294" s="942"/>
      <c r="AM294" s="942"/>
      <c r="AN294" s="942"/>
      <c r="AO294" s="942"/>
      <c r="AP294" s="942"/>
      <c r="AQ294" s="942"/>
      <c r="AR294" s="942"/>
      <c r="AS294" s="942"/>
      <c r="AT294" s="942"/>
      <c r="AU294" s="942"/>
      <c r="AV294" s="942"/>
      <c r="AW294" s="942"/>
      <c r="AX294" s="942"/>
      <c r="AY294" s="942"/>
      <c r="AZ294" s="942"/>
      <c r="BA294" s="942"/>
      <c r="BB294" s="942"/>
      <c r="BC294" s="942"/>
      <c r="BD294" s="942"/>
      <c r="BE294" s="942"/>
      <c r="BF294" s="942"/>
      <c r="BG294" s="942"/>
      <c r="BH294" s="942"/>
      <c r="BI294" s="942"/>
      <c r="BJ294" s="942"/>
      <c r="BK294" s="942"/>
      <c r="BL294" s="942"/>
      <c r="BM294" s="942"/>
      <c r="BN294" s="942"/>
      <c r="BO294" s="942"/>
      <c r="BP294" s="942"/>
      <c r="BQ294" s="942"/>
      <c r="BR294" s="942"/>
      <c r="BS294" s="942"/>
      <c r="BT294" s="942"/>
      <c r="BU294" s="942"/>
      <c r="BV294" s="942"/>
    </row>
    <row r="295" spans="1:74" x14ac:dyDescent="0.15">
      <c r="A295" s="535"/>
      <c r="B295" s="18"/>
      <c r="C295" s="18"/>
      <c r="D295" s="18"/>
      <c r="E295" s="18"/>
      <c r="F295" s="18"/>
      <c r="G295" s="18"/>
      <c r="H295" s="18"/>
      <c r="I295" s="18"/>
      <c r="J295" s="18"/>
      <c r="K295" s="18"/>
      <c r="L295" s="18"/>
      <c r="M295" s="18"/>
      <c r="N295" s="18"/>
      <c r="O295" s="18"/>
      <c r="P295" s="18"/>
      <c r="Q295" s="18"/>
      <c r="R295" s="18"/>
      <c r="S295" s="18"/>
      <c r="T295" s="536"/>
      <c r="U295" s="1"/>
      <c r="V295" s="942"/>
      <c r="W295" s="942"/>
      <c r="X295" s="942"/>
      <c r="Y295" s="942"/>
      <c r="Z295" s="942"/>
      <c r="AA295" s="942"/>
      <c r="AB295" s="942"/>
      <c r="AC295" s="942"/>
      <c r="AD295" s="942"/>
      <c r="AE295" s="942"/>
      <c r="AF295" s="942"/>
      <c r="AG295" s="942"/>
      <c r="AH295" s="942"/>
      <c r="AI295" s="942"/>
      <c r="AJ295" s="942"/>
      <c r="AK295" s="942"/>
      <c r="AL295" s="942"/>
      <c r="AM295" s="942"/>
      <c r="AN295" s="942"/>
      <c r="AO295" s="942"/>
      <c r="AP295" s="942"/>
      <c r="AQ295" s="942"/>
      <c r="AR295" s="942"/>
      <c r="AS295" s="942"/>
      <c r="AT295" s="942"/>
      <c r="AU295" s="942"/>
      <c r="AV295" s="942"/>
      <c r="AW295" s="942"/>
      <c r="AX295" s="942"/>
      <c r="AY295" s="942"/>
      <c r="AZ295" s="942"/>
      <c r="BA295" s="942"/>
      <c r="BB295" s="942"/>
      <c r="BC295" s="942"/>
      <c r="BD295" s="942"/>
      <c r="BE295" s="942"/>
      <c r="BF295" s="942"/>
      <c r="BG295" s="942"/>
      <c r="BH295" s="942"/>
      <c r="BI295" s="942"/>
      <c r="BJ295" s="942"/>
      <c r="BK295" s="942"/>
      <c r="BL295" s="942"/>
      <c r="BM295" s="942"/>
      <c r="BN295" s="942"/>
      <c r="BO295" s="942"/>
      <c r="BP295" s="942"/>
      <c r="BQ295" s="942"/>
      <c r="BR295" s="942"/>
      <c r="BS295" s="942"/>
      <c r="BT295" s="942"/>
      <c r="BU295" s="942"/>
      <c r="BV295" s="942"/>
    </row>
    <row r="296" spans="1:74" x14ac:dyDescent="0.15">
      <c r="A296" s="535"/>
      <c r="B296" s="18"/>
      <c r="C296" s="18"/>
      <c r="D296" s="18"/>
      <c r="E296" s="18"/>
      <c r="F296" s="18"/>
      <c r="G296" s="18"/>
      <c r="H296" s="18"/>
      <c r="I296" s="18"/>
      <c r="J296" s="18"/>
      <c r="K296" s="18"/>
      <c r="L296" s="18"/>
      <c r="M296" s="18"/>
      <c r="N296" s="18"/>
      <c r="O296" s="18"/>
      <c r="P296" s="18"/>
      <c r="Q296" s="18"/>
      <c r="R296" s="18"/>
      <c r="S296" s="18"/>
      <c r="T296" s="536"/>
      <c r="U296" s="1"/>
      <c r="V296" s="942"/>
      <c r="W296" s="942"/>
      <c r="X296" s="942"/>
      <c r="Y296" s="942"/>
      <c r="Z296" s="942"/>
      <c r="AA296" s="942"/>
      <c r="AB296" s="942"/>
      <c r="AC296" s="942"/>
      <c r="AD296" s="942"/>
      <c r="AE296" s="942"/>
      <c r="AF296" s="942"/>
      <c r="AG296" s="942"/>
      <c r="AH296" s="942"/>
      <c r="AI296" s="942"/>
      <c r="AJ296" s="942"/>
      <c r="AK296" s="942"/>
      <c r="AL296" s="942"/>
      <c r="AM296" s="942"/>
      <c r="AN296" s="942"/>
      <c r="AO296" s="942"/>
      <c r="AP296" s="942"/>
      <c r="AQ296" s="942"/>
      <c r="AR296" s="942"/>
      <c r="AS296" s="942"/>
      <c r="AT296" s="942"/>
      <c r="AU296" s="942"/>
      <c r="AV296" s="942"/>
      <c r="AW296" s="942"/>
      <c r="AX296" s="942"/>
      <c r="AY296" s="942"/>
      <c r="AZ296" s="942"/>
      <c r="BA296" s="942"/>
      <c r="BB296" s="942"/>
      <c r="BC296" s="942"/>
      <c r="BD296" s="942"/>
      <c r="BE296" s="942"/>
      <c r="BF296" s="942"/>
      <c r="BG296" s="942"/>
      <c r="BH296" s="942"/>
      <c r="BI296" s="942"/>
      <c r="BJ296" s="942"/>
      <c r="BK296" s="942"/>
      <c r="BL296" s="942"/>
      <c r="BM296" s="942"/>
      <c r="BN296" s="942"/>
      <c r="BO296" s="942"/>
      <c r="BP296" s="942"/>
      <c r="BQ296" s="942"/>
      <c r="BR296" s="942"/>
      <c r="BS296" s="942"/>
      <c r="BT296" s="942"/>
      <c r="BU296" s="942"/>
      <c r="BV296" s="942"/>
    </row>
    <row r="297" spans="1:74" x14ac:dyDescent="0.15">
      <c r="A297" s="535"/>
      <c r="B297" s="18"/>
      <c r="C297" s="18"/>
      <c r="D297" s="18"/>
      <c r="E297" s="18"/>
      <c r="F297" s="18"/>
      <c r="G297" s="18"/>
      <c r="H297" s="18"/>
      <c r="I297" s="18"/>
      <c r="J297" s="18"/>
      <c r="K297" s="18"/>
      <c r="L297" s="18"/>
      <c r="M297" s="18"/>
      <c r="N297" s="18"/>
      <c r="O297" s="18"/>
      <c r="P297" s="18"/>
      <c r="Q297" s="18"/>
      <c r="R297" s="18"/>
      <c r="S297" s="18"/>
      <c r="T297" s="536"/>
      <c r="U297" s="1"/>
      <c r="V297" s="942"/>
      <c r="W297" s="942"/>
      <c r="X297" s="942"/>
      <c r="Y297" s="942"/>
      <c r="Z297" s="942"/>
      <c r="AA297" s="942"/>
      <c r="AB297" s="942"/>
      <c r="AC297" s="942"/>
      <c r="AD297" s="942"/>
      <c r="AE297" s="942"/>
      <c r="AF297" s="942"/>
      <c r="AG297" s="942"/>
      <c r="AH297" s="942"/>
      <c r="AI297" s="942"/>
      <c r="AJ297" s="942"/>
      <c r="AK297" s="942"/>
      <c r="AL297" s="942"/>
      <c r="AM297" s="942"/>
      <c r="AN297" s="942"/>
      <c r="AO297" s="942"/>
      <c r="AP297" s="942"/>
      <c r="AQ297" s="942"/>
      <c r="AR297" s="942"/>
      <c r="AS297" s="942"/>
      <c r="AT297" s="942"/>
      <c r="AU297" s="942"/>
      <c r="AV297" s="942"/>
      <c r="AW297" s="942"/>
      <c r="AX297" s="942"/>
      <c r="AY297" s="942"/>
      <c r="AZ297" s="942"/>
      <c r="BA297" s="942"/>
      <c r="BB297" s="942"/>
      <c r="BC297" s="942"/>
      <c r="BD297" s="942"/>
      <c r="BE297" s="942"/>
      <c r="BF297" s="942"/>
      <c r="BG297" s="942"/>
      <c r="BH297" s="942"/>
      <c r="BI297" s="942"/>
      <c r="BJ297" s="942"/>
      <c r="BK297" s="942"/>
      <c r="BL297" s="942"/>
      <c r="BM297" s="942"/>
      <c r="BN297" s="942"/>
      <c r="BO297" s="942"/>
      <c r="BP297" s="942"/>
      <c r="BQ297" s="942"/>
      <c r="BR297" s="942"/>
      <c r="BS297" s="942"/>
      <c r="BT297" s="942"/>
      <c r="BU297" s="942"/>
      <c r="BV297" s="942"/>
    </row>
    <row r="298" spans="1:74" x14ac:dyDescent="0.15">
      <c r="A298" s="535"/>
      <c r="B298" s="18"/>
      <c r="C298" s="18"/>
      <c r="D298" s="18"/>
      <c r="E298" s="18"/>
      <c r="F298" s="18"/>
      <c r="G298" s="18"/>
      <c r="H298" s="18"/>
      <c r="I298" s="18"/>
      <c r="J298" s="18"/>
      <c r="K298" s="18"/>
      <c r="L298" s="18"/>
      <c r="M298" s="18"/>
      <c r="N298" s="18"/>
      <c r="O298" s="18"/>
      <c r="P298" s="18"/>
      <c r="Q298" s="18"/>
      <c r="R298" s="18"/>
      <c r="S298" s="18"/>
      <c r="T298" s="536"/>
      <c r="U298" s="1"/>
      <c r="V298" s="942"/>
      <c r="W298" s="942"/>
      <c r="X298" s="942"/>
      <c r="Y298" s="942"/>
      <c r="Z298" s="942"/>
      <c r="AA298" s="942"/>
      <c r="AB298" s="942"/>
      <c r="AC298" s="942"/>
      <c r="AD298" s="942"/>
      <c r="AE298" s="942"/>
      <c r="AF298" s="942"/>
      <c r="AG298" s="942"/>
      <c r="AH298" s="942"/>
      <c r="AI298" s="942"/>
      <c r="AJ298" s="942"/>
      <c r="AK298" s="942"/>
      <c r="AL298" s="942"/>
      <c r="AM298" s="942"/>
      <c r="AN298" s="942"/>
      <c r="AO298" s="942"/>
      <c r="AP298" s="942"/>
      <c r="AQ298" s="942"/>
      <c r="AR298" s="942"/>
      <c r="AS298" s="942"/>
      <c r="AT298" s="942"/>
      <c r="AU298" s="942"/>
      <c r="AV298" s="942"/>
      <c r="AW298" s="942"/>
      <c r="AX298" s="942"/>
      <c r="AY298" s="942"/>
      <c r="AZ298" s="942"/>
      <c r="BA298" s="942"/>
      <c r="BB298" s="942"/>
      <c r="BC298" s="942"/>
      <c r="BD298" s="942"/>
      <c r="BE298" s="942"/>
      <c r="BF298" s="942"/>
      <c r="BG298" s="942"/>
      <c r="BH298" s="942"/>
      <c r="BI298" s="942"/>
      <c r="BJ298" s="942"/>
      <c r="BK298" s="942"/>
      <c r="BL298" s="942"/>
      <c r="BM298" s="942"/>
      <c r="BN298" s="942"/>
      <c r="BO298" s="942"/>
      <c r="BP298" s="942"/>
      <c r="BQ298" s="942"/>
      <c r="BR298" s="942"/>
      <c r="BS298" s="942"/>
      <c r="BT298" s="942"/>
      <c r="BU298" s="942"/>
      <c r="BV298" s="942"/>
    </row>
    <row r="299" spans="1:74" ht="14" thickBot="1" x14ac:dyDescent="0.2">
      <c r="A299" s="537"/>
      <c r="B299" s="538"/>
      <c r="C299" s="538"/>
      <c r="D299" s="538"/>
      <c r="E299" s="538"/>
      <c r="F299" s="538"/>
      <c r="G299" s="538"/>
      <c r="H299" s="538"/>
      <c r="I299" s="538"/>
      <c r="J299" s="538"/>
      <c r="K299" s="538"/>
      <c r="L299" s="538"/>
      <c r="M299" s="538"/>
      <c r="N299" s="538"/>
      <c r="O299" s="538"/>
      <c r="P299" s="538"/>
      <c r="Q299" s="538"/>
      <c r="R299" s="538"/>
      <c r="S299" s="538"/>
      <c r="T299" s="539"/>
      <c r="U299" s="1"/>
      <c r="V299" s="942"/>
      <c r="W299" s="942"/>
      <c r="X299" s="942"/>
      <c r="Y299" s="942"/>
      <c r="Z299" s="942"/>
      <c r="AA299" s="942"/>
      <c r="AB299" s="942"/>
      <c r="AC299" s="942"/>
      <c r="AD299" s="942"/>
      <c r="AE299" s="942"/>
      <c r="AF299" s="942"/>
      <c r="AG299" s="942"/>
      <c r="AH299" s="942"/>
      <c r="AI299" s="942"/>
      <c r="AJ299" s="942"/>
      <c r="AK299" s="942"/>
      <c r="AL299" s="942"/>
      <c r="AM299" s="942"/>
      <c r="AN299" s="942"/>
      <c r="AO299" s="942"/>
      <c r="AP299" s="942"/>
      <c r="AQ299" s="942"/>
      <c r="AR299" s="942"/>
      <c r="AS299" s="942"/>
      <c r="AT299" s="942"/>
      <c r="AU299" s="942"/>
      <c r="AV299" s="942"/>
      <c r="AW299" s="942"/>
      <c r="AX299" s="942"/>
      <c r="AY299" s="942"/>
      <c r="AZ299" s="942"/>
      <c r="BA299" s="942"/>
      <c r="BB299" s="942"/>
      <c r="BC299" s="942"/>
      <c r="BD299" s="942"/>
      <c r="BE299" s="942"/>
      <c r="BF299" s="942"/>
      <c r="BG299" s="942"/>
      <c r="BH299" s="942"/>
      <c r="BI299" s="942"/>
      <c r="BJ299" s="942"/>
      <c r="BK299" s="942"/>
      <c r="BL299" s="942"/>
      <c r="BM299" s="942"/>
      <c r="BN299" s="942"/>
      <c r="BO299" s="942"/>
      <c r="BP299" s="942"/>
      <c r="BQ299" s="942"/>
      <c r="BR299" s="942"/>
      <c r="BS299" s="942"/>
      <c r="BT299" s="942"/>
      <c r="BU299" s="942"/>
      <c r="BV299" s="942"/>
    </row>
    <row r="300" spans="1:74" ht="15" thickTop="1" thickBot="1" x14ac:dyDescent="0.2">
      <c r="A300" s="1"/>
      <c r="B300" s="1"/>
      <c r="C300" s="1"/>
      <c r="D300" s="1"/>
      <c r="E300" s="1"/>
      <c r="F300" s="1"/>
      <c r="G300" s="1"/>
      <c r="H300" s="1"/>
      <c r="I300" s="1"/>
      <c r="J300" s="1"/>
      <c r="K300" s="1"/>
      <c r="L300" s="1"/>
      <c r="M300" s="1"/>
      <c r="N300" s="1"/>
      <c r="O300" s="2509" t="s">
        <v>165</v>
      </c>
      <c r="P300" s="2509"/>
      <c r="Q300" s="1"/>
      <c r="R300" s="1"/>
      <c r="S300" s="1"/>
      <c r="T300" s="1"/>
      <c r="U300" s="1"/>
      <c r="V300" s="942"/>
      <c r="W300" s="942"/>
      <c r="X300" s="942"/>
      <c r="Y300" s="942"/>
      <c r="Z300" s="942"/>
      <c r="AA300" s="942"/>
      <c r="AB300" s="942"/>
      <c r="AC300" s="942"/>
      <c r="AD300" s="942"/>
      <c r="AE300" s="942"/>
      <c r="AF300" s="942"/>
      <c r="AG300" s="942"/>
      <c r="AH300" s="942"/>
      <c r="AI300" s="942"/>
      <c r="AJ300" s="942"/>
      <c r="AK300" s="942"/>
      <c r="AL300" s="942"/>
      <c r="AM300" s="942"/>
      <c r="AN300" s="942"/>
      <c r="AO300" s="942"/>
      <c r="AP300" s="942"/>
      <c r="AQ300" s="942"/>
      <c r="AR300" s="942"/>
      <c r="AS300" s="942"/>
      <c r="AT300" s="942"/>
      <c r="AU300" s="942"/>
      <c r="AV300" s="942"/>
      <c r="AW300" s="942"/>
      <c r="AX300" s="942"/>
      <c r="AY300" s="942"/>
      <c r="AZ300" s="942"/>
      <c r="BA300" s="942"/>
      <c r="BB300" s="942"/>
      <c r="BC300" s="942"/>
      <c r="BD300" s="942"/>
      <c r="BE300" s="942"/>
      <c r="BF300" s="942"/>
      <c r="BG300" s="942"/>
      <c r="BH300" s="942"/>
      <c r="BI300" s="942"/>
      <c r="BJ300" s="942"/>
      <c r="BK300" s="942"/>
      <c r="BL300" s="942"/>
      <c r="BM300" s="942"/>
      <c r="BN300" s="942"/>
      <c r="BO300" s="942"/>
      <c r="BP300" s="942"/>
      <c r="BQ300" s="942"/>
      <c r="BR300" s="942"/>
      <c r="BS300" s="942"/>
      <c r="BT300" s="942"/>
      <c r="BU300" s="942"/>
      <c r="BV300" s="942"/>
    </row>
    <row r="301" spans="1:74" x14ac:dyDescent="0.15">
      <c r="A301" s="942"/>
      <c r="B301" s="942"/>
      <c r="C301" s="942"/>
      <c r="D301" s="942"/>
      <c r="E301" s="942"/>
      <c r="F301" s="942"/>
      <c r="G301" s="942"/>
      <c r="H301" s="942"/>
      <c r="I301" s="942"/>
      <c r="J301" s="942"/>
      <c r="K301" s="942"/>
      <c r="L301" s="942"/>
      <c r="M301" s="942"/>
      <c r="N301" s="942"/>
      <c r="O301" s="942"/>
      <c r="P301" s="942"/>
      <c r="Q301" s="942"/>
      <c r="R301" s="942"/>
      <c r="S301" s="942"/>
      <c r="T301" s="942"/>
      <c r="U301" s="942"/>
      <c r="V301" s="942"/>
      <c r="W301" s="942"/>
      <c r="X301" s="942"/>
      <c r="Y301" s="942"/>
      <c r="Z301" s="942"/>
      <c r="AA301" s="942"/>
      <c r="AB301" s="942"/>
      <c r="AC301" s="942"/>
      <c r="AD301" s="942"/>
      <c r="AE301" s="942"/>
      <c r="AF301" s="942"/>
      <c r="AG301" s="942"/>
      <c r="AH301" s="942"/>
      <c r="AI301" s="942"/>
      <c r="AJ301" s="942"/>
      <c r="AK301" s="942"/>
      <c r="AL301" s="942"/>
      <c r="AM301" s="942"/>
      <c r="AN301" s="942"/>
      <c r="AO301" s="942"/>
      <c r="AP301" s="942"/>
      <c r="AQ301" s="942"/>
      <c r="AR301" s="942"/>
      <c r="AS301" s="942"/>
      <c r="AT301" s="942"/>
      <c r="AU301" s="942"/>
      <c r="AV301" s="942"/>
      <c r="AW301" s="942"/>
      <c r="AX301" s="942"/>
      <c r="AY301" s="942"/>
      <c r="AZ301" s="942"/>
      <c r="BA301" s="942"/>
      <c r="BB301" s="942"/>
      <c r="BC301" s="942"/>
      <c r="BD301" s="942"/>
      <c r="BE301" s="942"/>
      <c r="BF301" s="942"/>
      <c r="BG301" s="942"/>
      <c r="BH301" s="942"/>
      <c r="BI301" s="942"/>
      <c r="BJ301" s="942"/>
      <c r="BK301" s="942"/>
      <c r="BL301" s="942"/>
      <c r="BM301" s="942"/>
      <c r="BN301" s="942"/>
      <c r="BO301" s="942"/>
      <c r="BP301" s="942"/>
      <c r="BQ301" s="942"/>
      <c r="BR301" s="942"/>
      <c r="BS301" s="942"/>
      <c r="BT301" s="942"/>
      <c r="BU301" s="942"/>
      <c r="BV301" s="942"/>
    </row>
    <row r="302" spans="1:74" x14ac:dyDescent="0.15">
      <c r="A302" s="942"/>
      <c r="B302" s="942"/>
      <c r="C302" s="942"/>
      <c r="D302" s="942"/>
      <c r="E302" s="942"/>
      <c r="F302" s="942"/>
      <c r="G302" s="942"/>
      <c r="H302" s="942"/>
      <c r="I302" s="942"/>
      <c r="J302" s="942"/>
      <c r="K302" s="942"/>
      <c r="L302" s="942"/>
      <c r="M302" s="942"/>
      <c r="N302" s="942"/>
      <c r="O302" s="942"/>
      <c r="P302" s="942"/>
      <c r="Q302" s="942"/>
      <c r="R302" s="942"/>
      <c r="S302" s="942"/>
      <c r="T302" s="942"/>
      <c r="U302" s="942"/>
      <c r="V302" s="942"/>
      <c r="W302" s="942"/>
      <c r="X302" s="942"/>
      <c r="Y302" s="942"/>
      <c r="Z302" s="942"/>
      <c r="AA302" s="942"/>
      <c r="AB302" s="942"/>
      <c r="AC302" s="942"/>
      <c r="AD302" s="942"/>
      <c r="AE302" s="942"/>
      <c r="AF302" s="942"/>
      <c r="AG302" s="942"/>
      <c r="AH302" s="942"/>
      <c r="AI302" s="942"/>
      <c r="AJ302" s="942"/>
      <c r="AK302" s="942"/>
      <c r="AL302" s="942"/>
      <c r="AM302" s="942"/>
      <c r="AN302" s="942"/>
      <c r="AO302" s="942"/>
      <c r="AP302" s="942"/>
      <c r="AQ302" s="942"/>
      <c r="AR302" s="942"/>
      <c r="AS302" s="942"/>
      <c r="AT302" s="942"/>
      <c r="AU302" s="942"/>
      <c r="AV302" s="942"/>
      <c r="AW302" s="942"/>
      <c r="AX302" s="942"/>
      <c r="AY302" s="942"/>
      <c r="AZ302" s="942"/>
      <c r="BA302" s="942"/>
      <c r="BB302" s="942"/>
      <c r="BC302" s="942"/>
      <c r="BD302" s="942"/>
      <c r="BE302" s="942"/>
      <c r="BF302" s="942"/>
      <c r="BG302" s="942"/>
      <c r="BH302" s="942"/>
      <c r="BI302" s="942"/>
      <c r="BJ302" s="942"/>
      <c r="BK302" s="942"/>
      <c r="BL302" s="942"/>
      <c r="BM302" s="942"/>
      <c r="BN302" s="942"/>
      <c r="BO302" s="942"/>
      <c r="BP302" s="942"/>
      <c r="BQ302" s="942"/>
      <c r="BR302" s="942"/>
      <c r="BS302" s="942"/>
      <c r="BT302" s="942"/>
      <c r="BU302" s="942"/>
      <c r="BV302" s="942"/>
    </row>
    <row r="303" spans="1:74" x14ac:dyDescent="0.15">
      <c r="A303" s="942"/>
      <c r="B303" s="942"/>
      <c r="C303" s="942"/>
      <c r="D303" s="942"/>
      <c r="E303" s="942"/>
      <c r="F303" s="942"/>
      <c r="G303" s="942"/>
      <c r="H303" s="942"/>
      <c r="I303" s="942"/>
      <c r="J303" s="942"/>
      <c r="K303" s="942"/>
      <c r="L303" s="942"/>
      <c r="M303" s="942"/>
      <c r="N303" s="942"/>
      <c r="O303" s="942"/>
      <c r="P303" s="942"/>
      <c r="Q303" s="942"/>
      <c r="R303" s="942"/>
      <c r="S303" s="942"/>
      <c r="T303" s="942"/>
      <c r="U303" s="942"/>
      <c r="V303" s="942"/>
      <c r="W303" s="942"/>
      <c r="X303" s="942"/>
      <c r="Y303" s="942"/>
      <c r="Z303" s="942"/>
      <c r="AA303" s="942"/>
      <c r="AB303" s="942"/>
      <c r="AC303" s="942"/>
      <c r="AD303" s="942"/>
      <c r="AE303" s="942"/>
      <c r="AF303" s="942"/>
      <c r="AG303" s="942"/>
      <c r="AH303" s="942"/>
      <c r="AI303" s="942"/>
      <c r="AJ303" s="942"/>
      <c r="AK303" s="942"/>
      <c r="AL303" s="942"/>
      <c r="AM303" s="942"/>
      <c r="AN303" s="942"/>
      <c r="AO303" s="942"/>
      <c r="AP303" s="942"/>
      <c r="AQ303" s="942"/>
      <c r="AR303" s="942"/>
      <c r="AS303" s="942"/>
      <c r="AT303" s="942"/>
      <c r="AU303" s="942"/>
      <c r="AV303" s="942"/>
      <c r="AW303" s="942"/>
      <c r="AX303" s="942"/>
      <c r="AY303" s="942"/>
      <c r="AZ303" s="942"/>
      <c r="BA303" s="942"/>
      <c r="BB303" s="942"/>
      <c r="BC303" s="942"/>
      <c r="BD303" s="942"/>
      <c r="BE303" s="942"/>
      <c r="BF303" s="942"/>
      <c r="BG303" s="942"/>
      <c r="BH303" s="942"/>
      <c r="BI303" s="942"/>
      <c r="BJ303" s="942"/>
      <c r="BK303" s="942"/>
      <c r="BL303" s="942"/>
      <c r="BM303" s="942"/>
      <c r="BN303" s="942"/>
      <c r="BO303" s="942"/>
      <c r="BP303" s="942"/>
      <c r="BQ303" s="942"/>
      <c r="BR303" s="942"/>
      <c r="BS303" s="942"/>
      <c r="BT303" s="942"/>
      <c r="BU303" s="942"/>
      <c r="BV303" s="942"/>
    </row>
    <row r="304" spans="1:74" x14ac:dyDescent="0.15">
      <c r="A304" s="942"/>
      <c r="B304" s="942"/>
      <c r="C304" s="942"/>
      <c r="D304" s="942"/>
      <c r="E304" s="942"/>
      <c r="F304" s="942"/>
      <c r="G304" s="942"/>
      <c r="H304" s="942"/>
      <c r="I304" s="942"/>
      <c r="J304" s="942"/>
      <c r="K304" s="942"/>
      <c r="L304" s="942"/>
      <c r="M304" s="942"/>
      <c r="N304" s="942"/>
      <c r="O304" s="942"/>
      <c r="P304" s="942"/>
      <c r="Q304" s="942"/>
      <c r="R304" s="942"/>
      <c r="S304" s="942"/>
      <c r="T304" s="942"/>
      <c r="U304" s="942"/>
      <c r="V304" s="942"/>
      <c r="W304" s="942"/>
      <c r="X304" s="942"/>
      <c r="Y304" s="942"/>
      <c r="Z304" s="942"/>
      <c r="AA304" s="942"/>
      <c r="AB304" s="942"/>
      <c r="AC304" s="942"/>
      <c r="AD304" s="942"/>
      <c r="AE304" s="942"/>
      <c r="AF304" s="942"/>
      <c r="AG304" s="942"/>
      <c r="AH304" s="942"/>
      <c r="AI304" s="942"/>
      <c r="AJ304" s="942"/>
      <c r="AK304" s="942"/>
      <c r="AL304" s="942"/>
      <c r="AM304" s="942"/>
      <c r="AN304" s="942"/>
      <c r="AO304" s="942"/>
      <c r="AP304" s="942"/>
      <c r="AQ304" s="942"/>
      <c r="AR304" s="942"/>
      <c r="AS304" s="942"/>
      <c r="AT304" s="942"/>
      <c r="AU304" s="942"/>
      <c r="AV304" s="942"/>
      <c r="AW304" s="942"/>
      <c r="AX304" s="942"/>
      <c r="AY304" s="942"/>
      <c r="AZ304" s="942"/>
      <c r="BA304" s="942"/>
      <c r="BB304" s="942"/>
      <c r="BC304" s="942"/>
      <c r="BD304" s="942"/>
      <c r="BE304" s="942"/>
      <c r="BF304" s="942"/>
      <c r="BG304" s="942"/>
      <c r="BH304" s="942"/>
      <c r="BI304" s="942"/>
      <c r="BJ304" s="942"/>
      <c r="BK304" s="942"/>
      <c r="BL304" s="942"/>
      <c r="BM304" s="942"/>
      <c r="BN304" s="942"/>
      <c r="BO304" s="942"/>
      <c r="BP304" s="942"/>
      <c r="BQ304" s="942"/>
      <c r="BR304" s="942"/>
      <c r="BS304" s="942"/>
      <c r="BT304" s="942"/>
      <c r="BU304" s="942"/>
      <c r="BV304" s="942"/>
    </row>
    <row r="305" spans="1:74" x14ac:dyDescent="0.15">
      <c r="A305" s="942"/>
      <c r="B305" s="942"/>
      <c r="C305" s="942"/>
      <c r="D305" s="942"/>
      <c r="E305" s="942"/>
      <c r="F305" s="942"/>
      <c r="G305" s="942"/>
      <c r="H305" s="942"/>
      <c r="I305" s="942"/>
      <c r="J305" s="942"/>
      <c r="K305" s="942"/>
      <c r="L305" s="942"/>
      <c r="M305" s="942"/>
      <c r="N305" s="942"/>
      <c r="O305" s="942"/>
      <c r="P305" s="942"/>
      <c r="Q305" s="942"/>
      <c r="R305" s="942"/>
      <c r="S305" s="942"/>
      <c r="T305" s="942"/>
      <c r="U305" s="942"/>
      <c r="V305" s="942"/>
      <c r="W305" s="942"/>
      <c r="X305" s="942"/>
      <c r="Y305" s="942"/>
      <c r="Z305" s="942"/>
      <c r="AA305" s="942"/>
      <c r="AB305" s="942"/>
      <c r="AC305" s="942"/>
      <c r="AD305" s="942"/>
      <c r="AE305" s="942"/>
      <c r="AF305" s="942"/>
      <c r="AG305" s="942"/>
      <c r="AH305" s="942"/>
      <c r="AI305" s="942"/>
      <c r="AJ305" s="942"/>
      <c r="AK305" s="942"/>
      <c r="AL305" s="942"/>
      <c r="AM305" s="942"/>
      <c r="AN305" s="942"/>
      <c r="AO305" s="942"/>
      <c r="AP305" s="942"/>
      <c r="AQ305" s="942"/>
      <c r="AR305" s="942"/>
      <c r="AS305" s="942"/>
      <c r="AT305" s="942"/>
      <c r="AU305" s="942"/>
      <c r="AV305" s="942"/>
      <c r="AW305" s="942"/>
      <c r="AX305" s="942"/>
      <c r="AY305" s="942"/>
      <c r="AZ305" s="942"/>
      <c r="BA305" s="942"/>
      <c r="BB305" s="942"/>
      <c r="BC305" s="942"/>
      <c r="BD305" s="942"/>
      <c r="BE305" s="942"/>
      <c r="BF305" s="942"/>
      <c r="BG305" s="942"/>
      <c r="BH305" s="942"/>
      <c r="BI305" s="942"/>
      <c r="BJ305" s="942"/>
      <c r="BK305" s="942"/>
      <c r="BL305" s="942"/>
      <c r="BM305" s="942"/>
      <c r="BN305" s="942"/>
      <c r="BO305" s="942"/>
      <c r="BP305" s="942"/>
      <c r="BQ305" s="942"/>
      <c r="BR305" s="942"/>
      <c r="BS305" s="942"/>
      <c r="BT305" s="942"/>
      <c r="BU305" s="942"/>
      <c r="BV305" s="942"/>
    </row>
    <row r="306" spans="1:74" x14ac:dyDescent="0.15">
      <c r="A306" s="942"/>
      <c r="B306" s="942"/>
      <c r="C306" s="942"/>
      <c r="D306" s="942"/>
      <c r="E306" s="942"/>
      <c r="F306" s="942"/>
      <c r="G306" s="942"/>
      <c r="H306" s="942"/>
      <c r="I306" s="942"/>
      <c r="J306" s="942"/>
      <c r="K306" s="942"/>
      <c r="L306" s="942"/>
      <c r="M306" s="942"/>
      <c r="N306" s="942"/>
      <c r="O306" s="942"/>
      <c r="P306" s="942"/>
      <c r="Q306" s="942"/>
      <c r="R306" s="942"/>
      <c r="S306" s="942"/>
      <c r="T306" s="942"/>
      <c r="U306" s="942"/>
      <c r="V306" s="942"/>
      <c r="W306" s="942"/>
      <c r="X306" s="942"/>
      <c r="Y306" s="942"/>
      <c r="Z306" s="942"/>
      <c r="AA306" s="942"/>
      <c r="AB306" s="942"/>
      <c r="AC306" s="942"/>
      <c r="AD306" s="942"/>
      <c r="AE306" s="942"/>
      <c r="AF306" s="942"/>
      <c r="AG306" s="942"/>
      <c r="AH306" s="942"/>
      <c r="AI306" s="942"/>
      <c r="AJ306" s="942"/>
      <c r="AK306" s="942"/>
      <c r="AL306" s="942"/>
      <c r="AM306" s="942"/>
      <c r="AN306" s="942"/>
      <c r="AO306" s="942"/>
      <c r="AP306" s="942"/>
      <c r="AQ306" s="942"/>
      <c r="AR306" s="942"/>
      <c r="AS306" s="942"/>
      <c r="AT306" s="942"/>
      <c r="AU306" s="942"/>
      <c r="AV306" s="942"/>
      <c r="AW306" s="942"/>
      <c r="AX306" s="942"/>
      <c r="AY306" s="942"/>
      <c r="AZ306" s="942"/>
      <c r="BA306" s="942"/>
      <c r="BB306" s="942"/>
      <c r="BC306" s="942"/>
      <c r="BD306" s="942"/>
      <c r="BE306" s="942"/>
      <c r="BF306" s="942"/>
      <c r="BG306" s="942"/>
      <c r="BH306" s="942"/>
      <c r="BI306" s="942"/>
      <c r="BJ306" s="942"/>
      <c r="BK306" s="942"/>
      <c r="BL306" s="942"/>
      <c r="BM306" s="942"/>
      <c r="BN306" s="942"/>
      <c r="BO306" s="942"/>
      <c r="BP306" s="942"/>
      <c r="BQ306" s="942"/>
      <c r="BR306" s="942"/>
      <c r="BS306" s="942"/>
      <c r="BT306" s="942"/>
      <c r="BU306" s="942"/>
      <c r="BV306" s="942"/>
    </row>
    <row r="307" spans="1:74" x14ac:dyDescent="0.15">
      <c r="A307" s="942"/>
      <c r="B307" s="942"/>
      <c r="C307" s="942"/>
      <c r="D307" s="942"/>
      <c r="E307" s="942"/>
      <c r="F307" s="942"/>
      <c r="G307" s="942"/>
      <c r="H307" s="942"/>
      <c r="I307" s="942"/>
      <c r="J307" s="942"/>
      <c r="K307" s="942"/>
      <c r="L307" s="942"/>
      <c r="M307" s="942"/>
      <c r="N307" s="942"/>
      <c r="O307" s="942"/>
      <c r="P307" s="942"/>
      <c r="Q307" s="942"/>
      <c r="R307" s="942"/>
      <c r="S307" s="942"/>
      <c r="T307" s="942"/>
      <c r="U307" s="942"/>
      <c r="V307" s="942"/>
      <c r="W307" s="942"/>
      <c r="X307" s="942"/>
      <c r="Y307" s="942"/>
      <c r="Z307" s="942"/>
      <c r="AA307" s="942"/>
      <c r="AB307" s="942"/>
      <c r="AC307" s="942"/>
      <c r="AD307" s="942"/>
      <c r="AE307" s="942"/>
      <c r="AF307" s="942"/>
      <c r="AG307" s="942"/>
      <c r="AH307" s="942"/>
      <c r="AI307" s="942"/>
      <c r="AJ307" s="942"/>
      <c r="AK307" s="942"/>
      <c r="AL307" s="942"/>
      <c r="AM307" s="942"/>
      <c r="AN307" s="942"/>
      <c r="AO307" s="942"/>
      <c r="AP307" s="942"/>
      <c r="AQ307" s="942"/>
      <c r="AR307" s="942"/>
      <c r="AS307" s="942"/>
      <c r="AT307" s="942"/>
      <c r="AU307" s="942"/>
      <c r="AV307" s="942"/>
      <c r="AW307" s="942"/>
      <c r="AX307" s="942"/>
      <c r="AY307" s="942"/>
      <c r="AZ307" s="942"/>
      <c r="BA307" s="942"/>
      <c r="BB307" s="942"/>
      <c r="BC307" s="942"/>
      <c r="BD307" s="942"/>
      <c r="BE307" s="942"/>
      <c r="BF307" s="942"/>
      <c r="BG307" s="942"/>
      <c r="BH307" s="942"/>
      <c r="BI307" s="942"/>
      <c r="BJ307" s="942"/>
      <c r="BK307" s="942"/>
      <c r="BL307" s="942"/>
      <c r="BM307" s="942"/>
      <c r="BN307" s="942"/>
      <c r="BO307" s="942"/>
      <c r="BP307" s="942"/>
      <c r="BQ307" s="942"/>
      <c r="BR307" s="942"/>
      <c r="BS307" s="942"/>
      <c r="BT307" s="942"/>
      <c r="BU307" s="942"/>
      <c r="BV307" s="942"/>
    </row>
    <row r="308" spans="1:74" x14ac:dyDescent="0.15">
      <c r="A308" s="942"/>
      <c r="B308" s="942"/>
      <c r="C308" s="942"/>
      <c r="D308" s="942"/>
      <c r="E308" s="942"/>
      <c r="F308" s="942"/>
      <c r="G308" s="942"/>
      <c r="H308" s="942"/>
      <c r="I308" s="942"/>
      <c r="J308" s="942"/>
      <c r="K308" s="942"/>
      <c r="L308" s="942"/>
      <c r="M308" s="942"/>
      <c r="N308" s="942"/>
      <c r="O308" s="942"/>
      <c r="P308" s="942"/>
      <c r="Q308" s="942"/>
      <c r="R308" s="942"/>
      <c r="S308" s="942"/>
      <c r="T308" s="942"/>
      <c r="U308" s="942"/>
      <c r="V308" s="942"/>
      <c r="W308" s="942"/>
      <c r="X308" s="942"/>
      <c r="Y308" s="942"/>
      <c r="Z308" s="942"/>
      <c r="AA308" s="942"/>
      <c r="AB308" s="942"/>
      <c r="AC308" s="942"/>
      <c r="AD308" s="942"/>
      <c r="AE308" s="942"/>
      <c r="AF308" s="942"/>
      <c r="AG308" s="942"/>
      <c r="AH308" s="942"/>
      <c r="AI308" s="942"/>
      <c r="AJ308" s="942"/>
      <c r="AK308" s="942"/>
      <c r="AL308" s="942"/>
      <c r="AM308" s="942"/>
      <c r="AN308" s="942"/>
      <c r="AO308" s="942"/>
      <c r="AP308" s="942"/>
      <c r="AQ308" s="942"/>
      <c r="AR308" s="942"/>
      <c r="AS308" s="942"/>
      <c r="AT308" s="942"/>
      <c r="AU308" s="942"/>
      <c r="AV308" s="942"/>
      <c r="AW308" s="942"/>
      <c r="AX308" s="942"/>
      <c r="AY308" s="942"/>
      <c r="AZ308" s="942"/>
      <c r="BA308" s="942"/>
      <c r="BB308" s="942"/>
      <c r="BC308" s="942"/>
      <c r="BD308" s="942"/>
      <c r="BE308" s="942"/>
      <c r="BF308" s="942"/>
      <c r="BG308" s="942"/>
      <c r="BH308" s="942"/>
      <c r="BI308" s="942"/>
      <c r="BJ308" s="942"/>
      <c r="BK308" s="942"/>
      <c r="BL308" s="942"/>
      <c r="BM308" s="942"/>
      <c r="BN308" s="942"/>
      <c r="BO308" s="942"/>
      <c r="BP308" s="942"/>
      <c r="BQ308" s="942"/>
      <c r="BR308" s="942"/>
      <c r="BS308" s="942"/>
      <c r="BT308" s="942"/>
      <c r="BU308" s="942"/>
      <c r="BV308" s="942"/>
    </row>
    <row r="309" spans="1:74" x14ac:dyDescent="0.15">
      <c r="A309" s="942"/>
      <c r="B309" s="942"/>
      <c r="C309" s="942"/>
      <c r="D309" s="942"/>
      <c r="E309" s="942"/>
      <c r="F309" s="942"/>
      <c r="G309" s="942"/>
      <c r="H309" s="942"/>
      <c r="I309" s="942"/>
      <c r="J309" s="942"/>
      <c r="K309" s="942"/>
      <c r="L309" s="942"/>
      <c r="M309" s="942"/>
      <c r="N309" s="942"/>
      <c r="O309" s="942"/>
      <c r="P309" s="942"/>
      <c r="Q309" s="942"/>
      <c r="R309" s="942"/>
      <c r="S309" s="942"/>
      <c r="T309" s="942"/>
      <c r="U309" s="942"/>
      <c r="V309" s="942"/>
      <c r="W309" s="942"/>
      <c r="X309" s="942"/>
      <c r="Y309" s="942"/>
      <c r="Z309" s="942"/>
      <c r="AA309" s="942"/>
      <c r="AB309" s="942"/>
      <c r="AC309" s="942"/>
      <c r="AD309" s="942"/>
      <c r="AE309" s="942"/>
      <c r="AF309" s="942"/>
      <c r="AG309" s="942"/>
      <c r="AH309" s="942"/>
      <c r="AI309" s="942"/>
      <c r="AJ309" s="942"/>
      <c r="AK309" s="942"/>
      <c r="AL309" s="942"/>
      <c r="AM309" s="942"/>
      <c r="AN309" s="942"/>
      <c r="AO309" s="942"/>
      <c r="AP309" s="942"/>
      <c r="AQ309" s="942"/>
      <c r="AR309" s="942"/>
      <c r="AS309" s="942"/>
      <c r="AT309" s="942"/>
      <c r="AU309" s="942"/>
      <c r="AV309" s="942"/>
      <c r="AW309" s="942"/>
      <c r="AX309" s="942"/>
      <c r="AY309" s="942"/>
      <c r="AZ309" s="942"/>
      <c r="BA309" s="942"/>
      <c r="BB309" s="942"/>
      <c r="BC309" s="942"/>
      <c r="BD309" s="942"/>
      <c r="BE309" s="942"/>
      <c r="BF309" s="942"/>
      <c r="BG309" s="942"/>
      <c r="BH309" s="942"/>
      <c r="BI309" s="942"/>
      <c r="BJ309" s="942"/>
      <c r="BK309" s="942"/>
      <c r="BL309" s="942"/>
      <c r="BM309" s="942"/>
      <c r="BN309" s="942"/>
      <c r="BO309" s="942"/>
      <c r="BP309" s="942"/>
      <c r="BQ309" s="942"/>
      <c r="BR309" s="942"/>
      <c r="BS309" s="942"/>
      <c r="BT309" s="942"/>
      <c r="BU309" s="942"/>
      <c r="BV309" s="942"/>
    </row>
    <row r="310" spans="1:74" x14ac:dyDescent="0.15">
      <c r="A310" s="942"/>
      <c r="B310" s="942"/>
      <c r="C310" s="942"/>
      <c r="D310" s="942"/>
      <c r="E310" s="942"/>
      <c r="F310" s="942"/>
      <c r="G310" s="942"/>
      <c r="H310" s="942"/>
      <c r="I310" s="942"/>
      <c r="J310" s="942"/>
      <c r="K310" s="942"/>
      <c r="L310" s="942"/>
      <c r="M310" s="942"/>
      <c r="N310" s="942"/>
      <c r="O310" s="942"/>
      <c r="P310" s="942"/>
      <c r="Q310" s="942"/>
      <c r="R310" s="942"/>
      <c r="S310" s="942"/>
      <c r="T310" s="942"/>
      <c r="U310" s="942"/>
      <c r="V310" s="942"/>
      <c r="W310" s="942"/>
      <c r="X310" s="942"/>
      <c r="Y310" s="942"/>
      <c r="Z310" s="942"/>
      <c r="AA310" s="942"/>
      <c r="AB310" s="942"/>
      <c r="AC310" s="942"/>
      <c r="AD310" s="942"/>
      <c r="AE310" s="942"/>
      <c r="AF310" s="942"/>
      <c r="AG310" s="942"/>
      <c r="AH310" s="942"/>
      <c r="AI310" s="942"/>
      <c r="AJ310" s="942"/>
      <c r="AK310" s="942"/>
      <c r="AL310" s="942"/>
      <c r="AM310" s="942"/>
      <c r="AN310" s="942"/>
      <c r="AO310" s="942"/>
      <c r="AP310" s="942"/>
      <c r="AQ310" s="942"/>
      <c r="AR310" s="942"/>
      <c r="AS310" s="942"/>
      <c r="AT310" s="942"/>
      <c r="AU310" s="942"/>
      <c r="AV310" s="942"/>
      <c r="AW310" s="942"/>
      <c r="AX310" s="942"/>
      <c r="AY310" s="942"/>
      <c r="AZ310" s="942"/>
      <c r="BA310" s="942"/>
      <c r="BB310" s="942"/>
      <c r="BC310" s="942"/>
      <c r="BD310" s="942"/>
      <c r="BE310" s="942"/>
      <c r="BF310" s="942"/>
      <c r="BG310" s="942"/>
      <c r="BH310" s="942"/>
      <c r="BI310" s="942"/>
      <c r="BJ310" s="942"/>
      <c r="BK310" s="942"/>
      <c r="BL310" s="942"/>
      <c r="BM310" s="942"/>
      <c r="BN310" s="942"/>
      <c r="BO310" s="942"/>
      <c r="BP310" s="942"/>
      <c r="BQ310" s="942"/>
      <c r="BR310" s="942"/>
      <c r="BS310" s="942"/>
      <c r="BT310" s="942"/>
      <c r="BU310" s="942"/>
      <c r="BV310" s="942"/>
    </row>
    <row r="311" spans="1:74" x14ac:dyDescent="0.15">
      <c r="A311" s="942"/>
      <c r="B311" s="942"/>
      <c r="C311" s="942"/>
      <c r="D311" s="942"/>
      <c r="E311" s="942"/>
      <c r="F311" s="942"/>
      <c r="G311" s="942"/>
      <c r="H311" s="942"/>
      <c r="I311" s="942"/>
      <c r="J311" s="942"/>
      <c r="K311" s="942"/>
      <c r="L311" s="942"/>
      <c r="M311" s="942"/>
      <c r="N311" s="942"/>
      <c r="O311" s="942"/>
      <c r="P311" s="942"/>
      <c r="Q311" s="942"/>
      <c r="R311" s="942"/>
      <c r="S311" s="942"/>
      <c r="T311" s="942"/>
      <c r="U311" s="942"/>
      <c r="V311" s="942"/>
      <c r="W311" s="942"/>
      <c r="X311" s="942"/>
      <c r="Y311" s="942"/>
      <c r="Z311" s="942"/>
      <c r="AA311" s="942"/>
      <c r="AB311" s="942"/>
      <c r="AC311" s="942"/>
      <c r="AD311" s="942"/>
      <c r="AE311" s="942"/>
      <c r="AF311" s="942"/>
      <c r="AG311" s="942"/>
      <c r="AH311" s="942"/>
      <c r="AI311" s="942"/>
      <c r="AJ311" s="942"/>
      <c r="AK311" s="942"/>
      <c r="AL311" s="942"/>
      <c r="AM311" s="942"/>
      <c r="AN311" s="942"/>
      <c r="AO311" s="942"/>
      <c r="AP311" s="942"/>
      <c r="AQ311" s="942"/>
      <c r="AR311" s="942"/>
      <c r="AS311" s="942"/>
      <c r="AT311" s="942"/>
      <c r="AU311" s="942"/>
      <c r="AV311" s="942"/>
      <c r="AW311" s="942"/>
      <c r="AX311" s="942"/>
      <c r="AY311" s="942"/>
      <c r="AZ311" s="942"/>
      <c r="BA311" s="942"/>
      <c r="BB311" s="942"/>
      <c r="BC311" s="942"/>
      <c r="BD311" s="942"/>
      <c r="BE311" s="942"/>
      <c r="BF311" s="942"/>
      <c r="BG311" s="942"/>
      <c r="BH311" s="942"/>
      <c r="BI311" s="942"/>
      <c r="BJ311" s="942"/>
      <c r="BK311" s="942"/>
      <c r="BL311" s="942"/>
      <c r="BM311" s="942"/>
      <c r="BN311" s="942"/>
      <c r="BO311" s="942"/>
      <c r="BP311" s="942"/>
      <c r="BQ311" s="942"/>
      <c r="BR311" s="942"/>
      <c r="BS311" s="942"/>
      <c r="BT311" s="942"/>
      <c r="BU311" s="942"/>
      <c r="BV311" s="942"/>
    </row>
    <row r="312" spans="1:74" x14ac:dyDescent="0.15">
      <c r="A312" s="942"/>
      <c r="B312" s="942"/>
      <c r="C312" s="942"/>
      <c r="D312" s="942"/>
      <c r="E312" s="942"/>
      <c r="F312" s="942"/>
      <c r="G312" s="942"/>
      <c r="H312" s="942"/>
      <c r="I312" s="942"/>
      <c r="J312" s="942"/>
      <c r="K312" s="942"/>
      <c r="L312" s="942"/>
      <c r="M312" s="942"/>
      <c r="N312" s="942"/>
      <c r="O312" s="942"/>
      <c r="P312" s="942"/>
      <c r="Q312" s="942"/>
      <c r="R312" s="942"/>
      <c r="S312" s="942"/>
      <c r="T312" s="942"/>
      <c r="U312" s="942"/>
      <c r="V312" s="942"/>
      <c r="W312" s="942"/>
      <c r="X312" s="942"/>
      <c r="Y312" s="942"/>
      <c r="Z312" s="942"/>
      <c r="AA312" s="942"/>
      <c r="AB312" s="942"/>
      <c r="AC312" s="942"/>
      <c r="AD312" s="942"/>
      <c r="AE312" s="942"/>
      <c r="AF312" s="942"/>
      <c r="AG312" s="942"/>
      <c r="AH312" s="942"/>
      <c r="AI312" s="942"/>
      <c r="AJ312" s="942"/>
      <c r="AK312" s="942"/>
      <c r="AL312" s="942"/>
      <c r="AM312" s="942"/>
      <c r="AN312" s="942"/>
      <c r="AO312" s="942"/>
      <c r="AP312" s="942"/>
      <c r="AQ312" s="942"/>
      <c r="AR312" s="942"/>
      <c r="AS312" s="942"/>
      <c r="AT312" s="942"/>
      <c r="AU312" s="942"/>
      <c r="AV312" s="942"/>
      <c r="AW312" s="942"/>
      <c r="AX312" s="942"/>
      <c r="AY312" s="942"/>
      <c r="AZ312" s="942"/>
      <c r="BA312" s="942"/>
      <c r="BB312" s="942"/>
      <c r="BC312" s="942"/>
      <c r="BD312" s="942"/>
      <c r="BE312" s="942"/>
      <c r="BF312" s="942"/>
      <c r="BG312" s="942"/>
      <c r="BH312" s="942"/>
      <c r="BI312" s="942"/>
      <c r="BJ312" s="942"/>
      <c r="BK312" s="942"/>
      <c r="BL312" s="942"/>
      <c r="BM312" s="942"/>
      <c r="BN312" s="942"/>
      <c r="BO312" s="942"/>
      <c r="BP312" s="942"/>
      <c r="BQ312" s="942"/>
      <c r="BR312" s="942"/>
      <c r="BS312" s="942"/>
      <c r="BT312" s="942"/>
      <c r="BU312" s="942"/>
      <c r="BV312" s="942"/>
    </row>
    <row r="313" spans="1:74" x14ac:dyDescent="0.15">
      <c r="A313" s="942"/>
      <c r="B313" s="942"/>
      <c r="C313" s="942"/>
      <c r="D313" s="942"/>
      <c r="E313" s="942"/>
      <c r="F313" s="942"/>
      <c r="G313" s="942"/>
      <c r="H313" s="942"/>
      <c r="I313" s="942"/>
      <c r="J313" s="942"/>
      <c r="K313" s="942"/>
      <c r="L313" s="942"/>
      <c r="M313" s="942"/>
      <c r="N313" s="942"/>
      <c r="O313" s="942"/>
      <c r="P313" s="942"/>
      <c r="Q313" s="942"/>
      <c r="R313" s="942"/>
      <c r="S313" s="942"/>
      <c r="T313" s="942"/>
      <c r="U313" s="942"/>
      <c r="V313" s="942"/>
      <c r="W313" s="942"/>
      <c r="X313" s="942"/>
      <c r="Y313" s="942"/>
      <c r="Z313" s="942"/>
      <c r="AA313" s="942"/>
      <c r="AB313" s="942"/>
      <c r="AC313" s="942"/>
      <c r="AD313" s="942"/>
      <c r="AE313" s="942"/>
      <c r="AF313" s="942"/>
      <c r="AG313" s="942"/>
      <c r="AH313" s="942"/>
      <c r="AI313" s="942"/>
      <c r="AJ313" s="942"/>
      <c r="AK313" s="942"/>
      <c r="AL313" s="942"/>
      <c r="AM313" s="942"/>
      <c r="AN313" s="942"/>
      <c r="AO313" s="942"/>
      <c r="AP313" s="942"/>
      <c r="AQ313" s="942"/>
      <c r="AR313" s="942"/>
      <c r="AS313" s="942"/>
      <c r="AT313" s="942"/>
      <c r="AU313" s="942"/>
      <c r="AV313" s="942"/>
      <c r="AW313" s="942"/>
      <c r="AX313" s="942"/>
      <c r="AY313" s="942"/>
      <c r="AZ313" s="942"/>
      <c r="BA313" s="942"/>
      <c r="BB313" s="942"/>
      <c r="BC313" s="942"/>
      <c r="BD313" s="942"/>
      <c r="BE313" s="942"/>
      <c r="BF313" s="942"/>
      <c r="BG313" s="942"/>
      <c r="BH313" s="942"/>
      <c r="BI313" s="942"/>
      <c r="BJ313" s="942"/>
      <c r="BK313" s="942"/>
      <c r="BL313" s="942"/>
      <c r="BM313" s="942"/>
      <c r="BN313" s="942"/>
      <c r="BO313" s="942"/>
      <c r="BP313" s="942"/>
      <c r="BQ313" s="942"/>
      <c r="BR313" s="942"/>
      <c r="BS313" s="942"/>
      <c r="BT313" s="942"/>
      <c r="BU313" s="942"/>
      <c r="BV313" s="942"/>
    </row>
    <row r="314" spans="1:74" x14ac:dyDescent="0.15">
      <c r="A314" s="942"/>
      <c r="B314" s="942"/>
      <c r="C314" s="942"/>
      <c r="D314" s="942"/>
      <c r="E314" s="942"/>
      <c r="F314" s="942"/>
      <c r="G314" s="942"/>
      <c r="H314" s="942"/>
      <c r="I314" s="942"/>
      <c r="J314" s="942"/>
      <c r="K314" s="942"/>
      <c r="L314" s="942"/>
      <c r="M314" s="942"/>
      <c r="N314" s="942"/>
      <c r="O314" s="942"/>
      <c r="P314" s="942"/>
      <c r="Q314" s="942"/>
      <c r="R314" s="942"/>
      <c r="S314" s="942"/>
      <c r="T314" s="942"/>
      <c r="U314" s="942"/>
      <c r="V314" s="942"/>
      <c r="W314" s="942"/>
      <c r="X314" s="942"/>
      <c r="Y314" s="942"/>
      <c r="Z314" s="942"/>
      <c r="AA314" s="942"/>
      <c r="AB314" s="942"/>
      <c r="AC314" s="942"/>
      <c r="AD314" s="942"/>
      <c r="AE314" s="942"/>
      <c r="AF314" s="942"/>
      <c r="AG314" s="942"/>
      <c r="AH314" s="942"/>
      <c r="AI314" s="942"/>
      <c r="AJ314" s="942"/>
      <c r="AK314" s="942"/>
      <c r="AL314" s="942"/>
      <c r="AM314" s="942"/>
      <c r="AN314" s="942"/>
      <c r="AO314" s="942"/>
      <c r="AP314" s="942"/>
      <c r="AQ314" s="942"/>
      <c r="AR314" s="942"/>
      <c r="AS314" s="942"/>
      <c r="AT314" s="942"/>
      <c r="AU314" s="942"/>
      <c r="AV314" s="942"/>
      <c r="AW314" s="942"/>
      <c r="AX314" s="942"/>
      <c r="AY314" s="942"/>
      <c r="AZ314" s="942"/>
      <c r="BA314" s="942"/>
      <c r="BB314" s="942"/>
      <c r="BC314" s="942"/>
      <c r="BD314" s="942"/>
      <c r="BE314" s="942"/>
      <c r="BF314" s="942"/>
      <c r="BG314" s="942"/>
      <c r="BH314" s="942"/>
      <c r="BI314" s="942"/>
      <c r="BJ314" s="942"/>
      <c r="BK314" s="942"/>
      <c r="BL314" s="942"/>
      <c r="BM314" s="942"/>
      <c r="BN314" s="942"/>
      <c r="BO314" s="942"/>
      <c r="BP314" s="942"/>
      <c r="BQ314" s="942"/>
      <c r="BR314" s="942"/>
      <c r="BS314" s="942"/>
      <c r="BT314" s="942"/>
      <c r="BU314" s="942"/>
      <c r="BV314" s="942"/>
    </row>
    <row r="315" spans="1:74" x14ac:dyDescent="0.15">
      <c r="A315" s="942"/>
      <c r="B315" s="942"/>
      <c r="C315" s="942"/>
      <c r="D315" s="942"/>
      <c r="E315" s="942"/>
      <c r="F315" s="942"/>
      <c r="G315" s="942"/>
      <c r="H315" s="942"/>
      <c r="I315" s="942"/>
      <c r="J315" s="942"/>
      <c r="K315" s="942"/>
      <c r="L315" s="942"/>
      <c r="M315" s="942"/>
      <c r="N315" s="942"/>
      <c r="O315" s="942"/>
      <c r="P315" s="942"/>
      <c r="Q315" s="942"/>
      <c r="R315" s="942"/>
      <c r="S315" s="942"/>
      <c r="T315" s="942"/>
      <c r="U315" s="942"/>
      <c r="V315" s="942"/>
      <c r="W315" s="942"/>
      <c r="X315" s="942"/>
      <c r="Y315" s="942"/>
      <c r="Z315" s="942"/>
      <c r="AA315" s="942"/>
      <c r="AB315" s="942"/>
      <c r="AC315" s="942"/>
      <c r="AD315" s="942"/>
      <c r="AE315" s="942"/>
      <c r="AF315" s="942"/>
      <c r="AG315" s="942"/>
      <c r="AH315" s="942"/>
      <c r="AI315" s="942"/>
      <c r="AJ315" s="942"/>
      <c r="AK315" s="942"/>
      <c r="AL315" s="942"/>
      <c r="AM315" s="942"/>
      <c r="AN315" s="942"/>
      <c r="AO315" s="942"/>
      <c r="AP315" s="942"/>
      <c r="AQ315" s="942"/>
      <c r="AR315" s="942"/>
      <c r="AS315" s="942"/>
      <c r="AT315" s="942"/>
      <c r="AU315" s="942"/>
      <c r="AV315" s="942"/>
      <c r="AW315" s="942"/>
      <c r="AX315" s="942"/>
      <c r="AY315" s="942"/>
      <c r="AZ315" s="942"/>
      <c r="BA315" s="942"/>
      <c r="BB315" s="942"/>
      <c r="BC315" s="942"/>
      <c r="BD315" s="942"/>
      <c r="BE315" s="942"/>
      <c r="BF315" s="942"/>
      <c r="BG315" s="942"/>
      <c r="BH315" s="942"/>
      <c r="BI315" s="942"/>
      <c r="BJ315" s="942"/>
      <c r="BK315" s="942"/>
      <c r="BL315" s="942"/>
      <c r="BM315" s="942"/>
      <c r="BN315" s="942"/>
      <c r="BO315" s="942"/>
      <c r="BP315" s="942"/>
      <c r="BQ315" s="942"/>
      <c r="BR315" s="942"/>
      <c r="BS315" s="942"/>
      <c r="BT315" s="942"/>
      <c r="BU315" s="942"/>
      <c r="BV315" s="942"/>
    </row>
    <row r="316" spans="1:74" x14ac:dyDescent="0.15">
      <c r="A316" s="942"/>
      <c r="B316" s="942"/>
      <c r="C316" s="942"/>
      <c r="D316" s="942"/>
      <c r="E316" s="942"/>
      <c r="F316" s="942"/>
      <c r="G316" s="942"/>
      <c r="H316" s="942"/>
      <c r="I316" s="942"/>
      <c r="J316" s="942"/>
      <c r="K316" s="942"/>
      <c r="L316" s="942"/>
      <c r="M316" s="942"/>
      <c r="N316" s="942"/>
      <c r="O316" s="942"/>
      <c r="P316" s="942"/>
      <c r="Q316" s="942"/>
      <c r="R316" s="942"/>
      <c r="S316" s="942"/>
      <c r="T316" s="942"/>
      <c r="U316" s="942"/>
      <c r="V316" s="942"/>
      <c r="W316" s="942"/>
      <c r="X316" s="942"/>
      <c r="Y316" s="942"/>
      <c r="Z316" s="942"/>
      <c r="AA316" s="942"/>
      <c r="AB316" s="942"/>
      <c r="AC316" s="942"/>
      <c r="AD316" s="942"/>
      <c r="AE316" s="942"/>
      <c r="AF316" s="942"/>
      <c r="AG316" s="942"/>
      <c r="AH316" s="942"/>
      <c r="AI316" s="942"/>
      <c r="AJ316" s="942"/>
      <c r="AK316" s="942"/>
      <c r="AL316" s="942"/>
      <c r="AM316" s="942"/>
      <c r="AN316" s="942"/>
      <c r="AO316" s="942"/>
      <c r="AP316" s="942"/>
      <c r="AQ316" s="942"/>
      <c r="AR316" s="942"/>
      <c r="AS316" s="942"/>
      <c r="AT316" s="942"/>
      <c r="AU316" s="942"/>
      <c r="AV316" s="942"/>
      <c r="AW316" s="942"/>
      <c r="AX316" s="942"/>
      <c r="AY316" s="942"/>
      <c r="AZ316" s="942"/>
      <c r="BA316" s="942"/>
      <c r="BB316" s="942"/>
      <c r="BC316" s="942"/>
      <c r="BD316" s="942"/>
      <c r="BE316" s="942"/>
      <c r="BF316" s="942"/>
      <c r="BG316" s="942"/>
      <c r="BH316" s="942"/>
      <c r="BI316" s="942"/>
      <c r="BJ316" s="942"/>
      <c r="BK316" s="942"/>
      <c r="BL316" s="942"/>
      <c r="BM316" s="942"/>
      <c r="BN316" s="942"/>
      <c r="BO316" s="942"/>
      <c r="BP316" s="942"/>
      <c r="BQ316" s="942"/>
      <c r="BR316" s="942"/>
      <c r="BS316" s="942"/>
      <c r="BT316" s="942"/>
      <c r="BU316" s="942"/>
      <c r="BV316" s="942"/>
    </row>
    <row r="317" spans="1:74" x14ac:dyDescent="0.15">
      <c r="A317" s="942"/>
      <c r="B317" s="942"/>
      <c r="C317" s="942"/>
      <c r="D317" s="942"/>
      <c r="E317" s="942"/>
      <c r="F317" s="942"/>
      <c r="G317" s="942"/>
      <c r="H317" s="942"/>
      <c r="I317" s="942"/>
      <c r="J317" s="942"/>
      <c r="K317" s="942"/>
      <c r="L317" s="942"/>
      <c r="M317" s="942"/>
      <c r="N317" s="942"/>
      <c r="O317" s="942"/>
      <c r="P317" s="942"/>
      <c r="Q317" s="942"/>
      <c r="R317" s="942"/>
      <c r="S317" s="942"/>
      <c r="T317" s="942"/>
      <c r="U317" s="942"/>
      <c r="V317" s="942"/>
      <c r="W317" s="942"/>
      <c r="X317" s="942"/>
      <c r="Y317" s="942"/>
      <c r="Z317" s="942"/>
      <c r="AA317" s="942"/>
      <c r="AB317" s="942"/>
      <c r="AC317" s="942"/>
      <c r="AD317" s="942"/>
      <c r="AE317" s="942"/>
      <c r="AF317" s="942"/>
      <c r="AG317" s="942"/>
      <c r="AH317" s="942"/>
      <c r="AI317" s="942"/>
      <c r="AJ317" s="942"/>
      <c r="AK317" s="942"/>
      <c r="AL317" s="942"/>
      <c r="AM317" s="942"/>
      <c r="AN317" s="942"/>
      <c r="AO317" s="942"/>
      <c r="AP317" s="942"/>
      <c r="AQ317" s="942"/>
      <c r="AR317" s="942"/>
      <c r="AS317" s="942"/>
      <c r="AT317" s="942"/>
      <c r="AU317" s="942"/>
      <c r="AV317" s="942"/>
      <c r="AW317" s="942"/>
      <c r="AX317" s="942"/>
      <c r="AY317" s="942"/>
      <c r="AZ317" s="942"/>
      <c r="BA317" s="942"/>
      <c r="BB317" s="942"/>
      <c r="BC317" s="942"/>
      <c r="BD317" s="942"/>
      <c r="BE317" s="942"/>
      <c r="BF317" s="942"/>
      <c r="BG317" s="942"/>
      <c r="BH317" s="942"/>
      <c r="BI317" s="942"/>
      <c r="BJ317" s="942"/>
      <c r="BK317" s="942"/>
      <c r="BL317" s="942"/>
      <c r="BM317" s="942"/>
      <c r="BN317" s="942"/>
      <c r="BO317" s="942"/>
      <c r="BP317" s="942"/>
      <c r="BQ317" s="942"/>
      <c r="BR317" s="942"/>
      <c r="BS317" s="942"/>
      <c r="BT317" s="942"/>
      <c r="BU317" s="942"/>
      <c r="BV317" s="942"/>
    </row>
    <row r="318" spans="1:74" x14ac:dyDescent="0.15">
      <c r="A318" s="942"/>
      <c r="B318" s="942"/>
      <c r="C318" s="942"/>
      <c r="D318" s="942"/>
      <c r="E318" s="942"/>
      <c r="F318" s="942"/>
      <c r="G318" s="942"/>
      <c r="H318" s="942"/>
      <c r="I318" s="942"/>
      <c r="J318" s="942"/>
      <c r="K318" s="942"/>
      <c r="L318" s="942"/>
      <c r="M318" s="942"/>
      <c r="N318" s="942"/>
      <c r="O318" s="942"/>
      <c r="P318" s="942"/>
      <c r="Q318" s="942"/>
      <c r="R318" s="942"/>
      <c r="S318" s="942"/>
      <c r="T318" s="942"/>
      <c r="U318" s="942"/>
      <c r="V318" s="942"/>
      <c r="W318" s="942"/>
      <c r="X318" s="942"/>
      <c r="Y318" s="942"/>
      <c r="Z318" s="942"/>
      <c r="AA318" s="942"/>
      <c r="AB318" s="942"/>
      <c r="AC318" s="942"/>
      <c r="AD318" s="942"/>
      <c r="AE318" s="942"/>
      <c r="AF318" s="942"/>
      <c r="AG318" s="942"/>
      <c r="AH318" s="942"/>
      <c r="AI318" s="942"/>
      <c r="AJ318" s="942"/>
      <c r="AK318" s="942"/>
      <c r="AL318" s="942"/>
      <c r="AM318" s="942"/>
      <c r="AN318" s="942"/>
      <c r="AO318" s="942"/>
      <c r="AP318" s="942"/>
      <c r="AQ318" s="942"/>
      <c r="AR318" s="942"/>
      <c r="AS318" s="942"/>
      <c r="AT318" s="942"/>
      <c r="AU318" s="942"/>
      <c r="AV318" s="942"/>
      <c r="AW318" s="942"/>
      <c r="AX318" s="942"/>
      <c r="AY318" s="942"/>
      <c r="AZ318" s="942"/>
      <c r="BA318" s="942"/>
      <c r="BB318" s="942"/>
      <c r="BC318" s="942"/>
      <c r="BD318" s="942"/>
      <c r="BE318" s="942"/>
      <c r="BF318" s="942"/>
      <c r="BG318" s="942"/>
      <c r="BH318" s="942"/>
      <c r="BI318" s="942"/>
      <c r="BJ318" s="942"/>
      <c r="BK318" s="942"/>
      <c r="BL318" s="942"/>
      <c r="BM318" s="942"/>
      <c r="BN318" s="942"/>
      <c r="BO318" s="942"/>
      <c r="BP318" s="942"/>
      <c r="BQ318" s="942"/>
      <c r="BR318" s="942"/>
      <c r="BS318" s="942"/>
      <c r="BT318" s="942"/>
      <c r="BU318" s="942"/>
      <c r="BV318" s="942"/>
    </row>
    <row r="319" spans="1:74" x14ac:dyDescent="0.15">
      <c r="A319" s="942"/>
      <c r="B319" s="942"/>
      <c r="C319" s="942"/>
      <c r="D319" s="942"/>
      <c r="E319" s="942"/>
      <c r="F319" s="942"/>
      <c r="G319" s="942"/>
      <c r="H319" s="942"/>
      <c r="I319" s="942"/>
      <c r="J319" s="942"/>
      <c r="K319" s="942"/>
      <c r="L319" s="942"/>
      <c r="M319" s="942"/>
      <c r="N319" s="942"/>
      <c r="O319" s="942"/>
      <c r="P319" s="942"/>
      <c r="Q319" s="942"/>
      <c r="R319" s="942"/>
      <c r="S319" s="942"/>
      <c r="T319" s="942"/>
      <c r="U319" s="942"/>
      <c r="V319" s="942"/>
      <c r="W319" s="942"/>
      <c r="X319" s="942"/>
      <c r="Y319" s="942"/>
      <c r="Z319" s="942"/>
      <c r="AA319" s="942"/>
      <c r="AB319" s="942"/>
      <c r="AC319" s="942"/>
      <c r="AD319" s="942"/>
      <c r="AE319" s="942"/>
      <c r="AF319" s="942"/>
      <c r="AG319" s="942"/>
      <c r="AH319" s="942"/>
      <c r="AI319" s="942"/>
      <c r="AJ319" s="942"/>
      <c r="AK319" s="942"/>
      <c r="AL319" s="942"/>
      <c r="AM319" s="942"/>
      <c r="AN319" s="942"/>
      <c r="AO319" s="942"/>
      <c r="AP319" s="942"/>
      <c r="AQ319" s="942"/>
      <c r="AR319" s="942"/>
      <c r="AS319" s="942"/>
      <c r="AT319" s="942"/>
      <c r="AU319" s="942"/>
      <c r="AV319" s="942"/>
      <c r="AW319" s="942"/>
      <c r="AX319" s="942"/>
      <c r="AY319" s="942"/>
      <c r="AZ319" s="942"/>
      <c r="BA319" s="942"/>
      <c r="BB319" s="942"/>
      <c r="BC319" s="942"/>
      <c r="BD319" s="942"/>
      <c r="BE319" s="942"/>
      <c r="BF319" s="942"/>
      <c r="BG319" s="942"/>
      <c r="BH319" s="942"/>
      <c r="BI319" s="942"/>
      <c r="BJ319" s="942"/>
      <c r="BK319" s="942"/>
      <c r="BL319" s="942"/>
      <c r="BM319" s="942"/>
      <c r="BN319" s="942"/>
      <c r="BO319" s="942"/>
      <c r="BP319" s="942"/>
      <c r="BQ319" s="942"/>
      <c r="BR319" s="942"/>
      <c r="BS319" s="942"/>
      <c r="BT319" s="942"/>
      <c r="BU319" s="942"/>
      <c r="BV319" s="942"/>
    </row>
    <row r="320" spans="1:74" x14ac:dyDescent="0.15">
      <c r="A320" s="942"/>
      <c r="B320" s="942"/>
      <c r="C320" s="942"/>
      <c r="D320" s="942"/>
      <c r="E320" s="942"/>
      <c r="F320" s="942"/>
      <c r="G320" s="942"/>
      <c r="H320" s="942"/>
      <c r="I320" s="942"/>
      <c r="J320" s="942"/>
      <c r="K320" s="942"/>
      <c r="L320" s="942"/>
      <c r="M320" s="942"/>
      <c r="N320" s="942"/>
      <c r="O320" s="942"/>
      <c r="P320" s="942"/>
      <c r="Q320" s="942"/>
      <c r="R320" s="942"/>
      <c r="S320" s="942"/>
      <c r="T320" s="942"/>
      <c r="U320" s="942"/>
      <c r="V320" s="942"/>
      <c r="W320" s="942"/>
      <c r="X320" s="942"/>
      <c r="Y320" s="942"/>
      <c r="Z320" s="942"/>
      <c r="AA320" s="942"/>
      <c r="AB320" s="942"/>
      <c r="AC320" s="942"/>
      <c r="AD320" s="942"/>
      <c r="AE320" s="942"/>
      <c r="AF320" s="942"/>
      <c r="AG320" s="942"/>
      <c r="AH320" s="942"/>
      <c r="AI320" s="942"/>
      <c r="AJ320" s="942"/>
      <c r="AK320" s="942"/>
      <c r="AL320" s="942"/>
      <c r="AM320" s="942"/>
      <c r="AN320" s="942"/>
      <c r="AO320" s="942"/>
      <c r="AP320" s="942"/>
      <c r="AQ320" s="942"/>
      <c r="AR320" s="942"/>
      <c r="AS320" s="942"/>
      <c r="AT320" s="942"/>
      <c r="AU320" s="942"/>
      <c r="AV320" s="942"/>
      <c r="AW320" s="942"/>
      <c r="AX320" s="942"/>
      <c r="AY320" s="942"/>
      <c r="AZ320" s="942"/>
      <c r="BA320" s="942"/>
      <c r="BB320" s="942"/>
      <c r="BC320" s="942"/>
      <c r="BD320" s="942"/>
      <c r="BE320" s="942"/>
      <c r="BF320" s="942"/>
      <c r="BG320" s="942"/>
      <c r="BH320" s="942"/>
      <c r="BI320" s="942"/>
      <c r="BJ320" s="942"/>
      <c r="BK320" s="942"/>
      <c r="BL320" s="942"/>
      <c r="BM320" s="942"/>
      <c r="BN320" s="942"/>
      <c r="BO320" s="942"/>
      <c r="BP320" s="942"/>
      <c r="BQ320" s="942"/>
      <c r="BR320" s="942"/>
      <c r="BS320" s="942"/>
      <c r="BT320" s="942"/>
      <c r="BU320" s="942"/>
      <c r="BV320" s="942"/>
    </row>
    <row r="321" spans="1:74" x14ac:dyDescent="0.15">
      <c r="A321" s="942"/>
      <c r="B321" s="942"/>
      <c r="C321" s="942"/>
      <c r="D321" s="942"/>
      <c r="E321" s="942"/>
      <c r="F321" s="942"/>
      <c r="G321" s="942"/>
      <c r="H321" s="942"/>
      <c r="I321" s="942"/>
      <c r="J321" s="942"/>
      <c r="K321" s="942"/>
      <c r="L321" s="942"/>
      <c r="M321" s="942"/>
      <c r="N321" s="942"/>
      <c r="O321" s="942"/>
      <c r="P321" s="942"/>
      <c r="Q321" s="942"/>
      <c r="R321" s="942"/>
      <c r="S321" s="942"/>
      <c r="T321" s="942"/>
      <c r="U321" s="942"/>
      <c r="V321" s="942"/>
      <c r="W321" s="942"/>
      <c r="X321" s="942"/>
      <c r="Y321" s="942"/>
      <c r="Z321" s="942"/>
      <c r="AA321" s="942"/>
      <c r="AB321" s="942"/>
      <c r="AC321" s="942"/>
      <c r="AD321" s="942"/>
      <c r="AE321" s="942"/>
      <c r="AF321" s="942"/>
      <c r="AG321" s="942"/>
      <c r="AH321" s="942"/>
      <c r="AI321" s="942"/>
      <c r="AJ321" s="942"/>
      <c r="AK321" s="942"/>
      <c r="AL321" s="942"/>
      <c r="AM321" s="942"/>
      <c r="AN321" s="942"/>
      <c r="AO321" s="942"/>
      <c r="AP321" s="942"/>
      <c r="AQ321" s="942"/>
      <c r="AR321" s="942"/>
      <c r="AS321" s="942"/>
      <c r="AT321" s="942"/>
      <c r="AU321" s="942"/>
      <c r="AV321" s="942"/>
      <c r="AW321" s="942"/>
      <c r="AX321" s="942"/>
      <c r="AY321" s="942"/>
      <c r="AZ321" s="942"/>
      <c r="BA321" s="942"/>
      <c r="BB321" s="942"/>
      <c r="BC321" s="942"/>
      <c r="BD321" s="942"/>
      <c r="BE321" s="942"/>
      <c r="BF321" s="942"/>
      <c r="BG321" s="942"/>
      <c r="BH321" s="942"/>
      <c r="BI321" s="942"/>
      <c r="BJ321" s="942"/>
      <c r="BK321" s="942"/>
      <c r="BL321" s="942"/>
      <c r="BM321" s="942"/>
      <c r="BN321" s="942"/>
      <c r="BO321" s="942"/>
      <c r="BP321" s="942"/>
      <c r="BQ321" s="942"/>
      <c r="BR321" s="942"/>
      <c r="BS321" s="942"/>
      <c r="BT321" s="942"/>
      <c r="BU321" s="942"/>
      <c r="BV321" s="942"/>
    </row>
    <row r="322" spans="1:74" x14ac:dyDescent="0.15">
      <c r="A322" s="942"/>
      <c r="B322" s="942"/>
      <c r="C322" s="942"/>
      <c r="D322" s="942"/>
      <c r="E322" s="942"/>
      <c r="F322" s="942"/>
      <c r="G322" s="942"/>
      <c r="H322" s="942"/>
      <c r="I322" s="942"/>
      <c r="J322" s="942"/>
      <c r="K322" s="942"/>
      <c r="L322" s="942"/>
      <c r="M322" s="942"/>
      <c r="N322" s="942"/>
      <c r="O322" s="942"/>
      <c r="P322" s="942"/>
      <c r="Q322" s="942"/>
      <c r="R322" s="942"/>
      <c r="S322" s="942"/>
      <c r="T322" s="942"/>
      <c r="U322" s="942"/>
      <c r="V322" s="942"/>
      <c r="W322" s="942"/>
      <c r="X322" s="942"/>
      <c r="Y322" s="942"/>
      <c r="Z322" s="942"/>
      <c r="AA322" s="942"/>
      <c r="AB322" s="942"/>
      <c r="AC322" s="942"/>
      <c r="AD322" s="942"/>
      <c r="AE322" s="942"/>
      <c r="AF322" s="942"/>
      <c r="AG322" s="942"/>
      <c r="AH322" s="942"/>
      <c r="AI322" s="942"/>
      <c r="AJ322" s="942"/>
      <c r="AK322" s="942"/>
      <c r="AL322" s="942"/>
      <c r="AM322" s="942"/>
      <c r="AN322" s="942"/>
      <c r="AO322" s="942"/>
      <c r="AP322" s="942"/>
      <c r="AQ322" s="942"/>
      <c r="AR322" s="942"/>
      <c r="AS322" s="942"/>
      <c r="AT322" s="942"/>
      <c r="AU322" s="942"/>
      <c r="AV322" s="942"/>
      <c r="AW322" s="942"/>
      <c r="AX322" s="942"/>
      <c r="AY322" s="942"/>
      <c r="AZ322" s="942"/>
      <c r="BA322" s="942"/>
      <c r="BB322" s="942"/>
      <c r="BC322" s="942"/>
      <c r="BD322" s="942"/>
      <c r="BE322" s="942"/>
      <c r="BF322" s="942"/>
      <c r="BG322" s="942"/>
      <c r="BH322" s="942"/>
      <c r="BI322" s="942"/>
      <c r="BJ322" s="942"/>
      <c r="BK322" s="942"/>
      <c r="BL322" s="942"/>
      <c r="BM322" s="942"/>
      <c r="BN322" s="942"/>
      <c r="BO322" s="942"/>
      <c r="BP322" s="942"/>
      <c r="BQ322" s="942"/>
      <c r="BR322" s="942"/>
      <c r="BS322" s="942"/>
      <c r="BT322" s="942"/>
      <c r="BU322" s="942"/>
      <c r="BV322" s="942"/>
    </row>
    <row r="323" spans="1:74" x14ac:dyDescent="0.15">
      <c r="A323" s="942"/>
      <c r="B323" s="942"/>
      <c r="C323" s="942"/>
      <c r="D323" s="942"/>
      <c r="E323" s="942"/>
      <c r="F323" s="942"/>
      <c r="G323" s="942"/>
      <c r="H323" s="942"/>
      <c r="I323" s="942"/>
      <c r="J323" s="942"/>
      <c r="K323" s="942"/>
      <c r="L323" s="942"/>
      <c r="M323" s="942"/>
      <c r="N323" s="942"/>
      <c r="O323" s="942"/>
      <c r="P323" s="942"/>
      <c r="Q323" s="942"/>
      <c r="R323" s="942"/>
      <c r="S323" s="942"/>
      <c r="T323" s="942"/>
      <c r="U323" s="942"/>
      <c r="V323" s="942"/>
      <c r="W323" s="942"/>
      <c r="X323" s="942"/>
      <c r="Y323" s="942"/>
      <c r="Z323" s="942"/>
      <c r="AA323" s="942"/>
      <c r="AB323" s="942"/>
      <c r="AC323" s="942"/>
      <c r="AD323" s="942"/>
      <c r="AE323" s="942"/>
      <c r="AF323" s="942"/>
      <c r="AG323" s="942"/>
      <c r="AH323" s="942"/>
      <c r="AI323" s="942"/>
      <c r="AJ323" s="942"/>
      <c r="AK323" s="942"/>
      <c r="AL323" s="942"/>
      <c r="AM323" s="942"/>
      <c r="AN323" s="942"/>
      <c r="AO323" s="942"/>
      <c r="AP323" s="942"/>
      <c r="AQ323" s="942"/>
      <c r="AR323" s="942"/>
      <c r="AS323" s="942"/>
      <c r="AT323" s="942"/>
      <c r="AU323" s="942"/>
      <c r="AV323" s="942"/>
      <c r="AW323" s="942"/>
      <c r="AX323" s="942"/>
      <c r="AY323" s="942"/>
      <c r="AZ323" s="942"/>
      <c r="BA323" s="942"/>
      <c r="BB323" s="942"/>
      <c r="BC323" s="942"/>
      <c r="BD323" s="942"/>
      <c r="BE323" s="942"/>
      <c r="BF323" s="942"/>
      <c r="BG323" s="942"/>
      <c r="BH323" s="942"/>
      <c r="BI323" s="942"/>
      <c r="BJ323" s="942"/>
      <c r="BK323" s="942"/>
      <c r="BL323" s="942"/>
      <c r="BM323" s="942"/>
      <c r="BN323" s="942"/>
      <c r="BO323" s="942"/>
      <c r="BP323" s="942"/>
      <c r="BQ323" s="942"/>
      <c r="BR323" s="942"/>
      <c r="BS323" s="942"/>
      <c r="BT323" s="942"/>
      <c r="BU323" s="942"/>
      <c r="BV323" s="942"/>
    </row>
    <row r="324" spans="1:74" x14ac:dyDescent="0.15">
      <c r="A324" s="942"/>
      <c r="B324" s="942"/>
      <c r="C324" s="942"/>
      <c r="D324" s="942"/>
      <c r="E324" s="942"/>
      <c r="F324" s="942"/>
      <c r="G324" s="942"/>
      <c r="H324" s="942"/>
      <c r="I324" s="942"/>
      <c r="J324" s="942"/>
      <c r="K324" s="942"/>
      <c r="L324" s="942"/>
      <c r="M324" s="942"/>
      <c r="N324" s="942"/>
      <c r="O324" s="942"/>
      <c r="P324" s="942"/>
      <c r="Q324" s="942"/>
      <c r="R324" s="942"/>
      <c r="S324" s="942"/>
      <c r="T324" s="942"/>
      <c r="U324" s="942"/>
      <c r="V324" s="942"/>
      <c r="W324" s="942"/>
      <c r="X324" s="942"/>
      <c r="Y324" s="942"/>
      <c r="Z324" s="942"/>
      <c r="AA324" s="942"/>
      <c r="AB324" s="942"/>
      <c r="AC324" s="942"/>
      <c r="AD324" s="942"/>
      <c r="AE324" s="942"/>
      <c r="AF324" s="942"/>
      <c r="AG324" s="942"/>
      <c r="AH324" s="942"/>
      <c r="AI324" s="942"/>
      <c r="AJ324" s="942"/>
      <c r="AK324" s="942"/>
      <c r="AL324" s="942"/>
      <c r="AM324" s="942"/>
      <c r="AN324" s="942"/>
      <c r="AO324" s="942"/>
      <c r="AP324" s="942"/>
      <c r="AQ324" s="942"/>
      <c r="AR324" s="942"/>
      <c r="AS324" s="942"/>
      <c r="AT324" s="942"/>
      <c r="AU324" s="942"/>
      <c r="AV324" s="942"/>
      <c r="AW324" s="942"/>
      <c r="AX324" s="942"/>
      <c r="AY324" s="942"/>
      <c r="AZ324" s="942"/>
      <c r="BA324" s="942"/>
      <c r="BB324" s="942"/>
      <c r="BC324" s="942"/>
      <c r="BD324" s="942"/>
      <c r="BE324" s="942"/>
      <c r="BF324" s="942"/>
      <c r="BG324" s="942"/>
      <c r="BH324" s="942"/>
      <c r="BI324" s="942"/>
      <c r="BJ324" s="942"/>
      <c r="BK324" s="942"/>
      <c r="BL324" s="942"/>
      <c r="BM324" s="942"/>
      <c r="BN324" s="942"/>
      <c r="BO324" s="942"/>
      <c r="BP324" s="942"/>
      <c r="BQ324" s="942"/>
      <c r="BR324" s="942"/>
      <c r="BS324" s="942"/>
      <c r="BT324" s="942"/>
      <c r="BU324" s="942"/>
      <c r="BV324" s="942"/>
    </row>
    <row r="325" spans="1:74" x14ac:dyDescent="0.15">
      <c r="A325" s="942"/>
      <c r="B325" s="942"/>
      <c r="C325" s="942"/>
      <c r="D325" s="942"/>
      <c r="E325" s="942"/>
      <c r="F325" s="942"/>
      <c r="G325" s="942"/>
      <c r="H325" s="942"/>
      <c r="I325" s="942"/>
      <c r="J325" s="942"/>
      <c r="K325" s="942"/>
      <c r="L325" s="942"/>
      <c r="M325" s="942"/>
      <c r="N325" s="942"/>
      <c r="O325" s="942"/>
      <c r="P325" s="942"/>
      <c r="Q325" s="942"/>
      <c r="R325" s="942"/>
      <c r="S325" s="942"/>
      <c r="T325" s="942"/>
      <c r="U325" s="942"/>
      <c r="V325" s="942"/>
      <c r="W325" s="942"/>
      <c r="X325" s="942"/>
      <c r="Y325" s="942"/>
      <c r="Z325" s="942"/>
      <c r="AA325" s="942"/>
      <c r="AB325" s="942"/>
      <c r="AC325" s="942"/>
      <c r="AD325" s="942"/>
      <c r="AE325" s="942"/>
      <c r="AF325" s="942"/>
      <c r="AG325" s="942"/>
      <c r="AH325" s="942"/>
      <c r="AI325" s="942"/>
      <c r="AJ325" s="942"/>
      <c r="AK325" s="942"/>
      <c r="AL325" s="942"/>
      <c r="AM325" s="942"/>
      <c r="AN325" s="942"/>
      <c r="AO325" s="942"/>
      <c r="AP325" s="942"/>
      <c r="AQ325" s="942"/>
      <c r="AR325" s="942"/>
      <c r="AS325" s="942"/>
      <c r="AT325" s="942"/>
      <c r="AU325" s="942"/>
      <c r="AV325" s="942"/>
      <c r="AW325" s="942"/>
      <c r="AX325" s="942"/>
      <c r="AY325" s="942"/>
      <c r="AZ325" s="942"/>
      <c r="BA325" s="942"/>
      <c r="BB325" s="942"/>
      <c r="BC325" s="942"/>
      <c r="BD325" s="942"/>
      <c r="BE325" s="942"/>
      <c r="BF325" s="942"/>
      <c r="BG325" s="942"/>
      <c r="BH325" s="942"/>
      <c r="BI325" s="942"/>
      <c r="BJ325" s="942"/>
      <c r="BK325" s="942"/>
      <c r="BL325" s="942"/>
      <c r="BM325" s="942"/>
      <c r="BN325" s="942"/>
      <c r="BO325" s="942"/>
      <c r="BP325" s="942"/>
      <c r="BQ325" s="942"/>
      <c r="BR325" s="942"/>
      <c r="BS325" s="942"/>
      <c r="BT325" s="942"/>
      <c r="BU325" s="942"/>
      <c r="BV325" s="942"/>
    </row>
    <row r="326" spans="1:74" x14ac:dyDescent="0.15">
      <c r="A326" s="942"/>
      <c r="B326" s="942"/>
      <c r="C326" s="942"/>
      <c r="D326" s="942"/>
      <c r="E326" s="942"/>
      <c r="F326" s="942"/>
      <c r="G326" s="942"/>
      <c r="H326" s="942"/>
      <c r="I326" s="942"/>
      <c r="J326" s="942"/>
      <c r="K326" s="942"/>
      <c r="L326" s="942"/>
      <c r="M326" s="942"/>
      <c r="N326" s="942"/>
      <c r="O326" s="942"/>
      <c r="P326" s="942"/>
      <c r="Q326" s="942"/>
      <c r="R326" s="942"/>
      <c r="S326" s="942"/>
      <c r="T326" s="942"/>
      <c r="U326" s="942"/>
      <c r="V326" s="942"/>
      <c r="W326" s="942"/>
      <c r="X326" s="942"/>
      <c r="Y326" s="942"/>
      <c r="Z326" s="942"/>
      <c r="AA326" s="942"/>
      <c r="AB326" s="942"/>
      <c r="AC326" s="942"/>
      <c r="AD326" s="942"/>
      <c r="AE326" s="942"/>
      <c r="AF326" s="942"/>
      <c r="AG326" s="942"/>
      <c r="AH326" s="942"/>
      <c r="AI326" s="942"/>
      <c r="AJ326" s="942"/>
      <c r="AK326" s="942"/>
      <c r="AL326" s="942"/>
      <c r="AM326" s="942"/>
      <c r="AN326" s="942"/>
      <c r="AO326" s="942"/>
      <c r="AP326" s="942"/>
      <c r="AQ326" s="942"/>
      <c r="AR326" s="942"/>
      <c r="AS326" s="942"/>
      <c r="AT326" s="942"/>
      <c r="AU326" s="942"/>
      <c r="AV326" s="942"/>
      <c r="AW326" s="942"/>
      <c r="AX326" s="942"/>
      <c r="AY326" s="942"/>
      <c r="AZ326" s="942"/>
      <c r="BA326" s="942"/>
      <c r="BB326" s="942"/>
      <c r="BC326" s="942"/>
      <c r="BD326" s="942"/>
      <c r="BE326" s="942"/>
      <c r="BF326" s="942"/>
      <c r="BG326" s="942"/>
      <c r="BH326" s="942"/>
      <c r="BI326" s="942"/>
      <c r="BJ326" s="942"/>
      <c r="BK326" s="942"/>
      <c r="BL326" s="942"/>
      <c r="BM326" s="942"/>
      <c r="BN326" s="942"/>
      <c r="BO326" s="942"/>
      <c r="BP326" s="942"/>
      <c r="BQ326" s="942"/>
      <c r="BR326" s="942"/>
      <c r="BS326" s="942"/>
      <c r="BT326" s="942"/>
      <c r="BU326" s="942"/>
      <c r="BV326" s="942"/>
    </row>
    <row r="327" spans="1:74" x14ac:dyDescent="0.15">
      <c r="A327" s="942"/>
      <c r="B327" s="942"/>
      <c r="C327" s="942"/>
      <c r="D327" s="942"/>
      <c r="E327" s="942"/>
      <c r="F327" s="942"/>
      <c r="G327" s="942"/>
      <c r="H327" s="942"/>
      <c r="I327" s="942"/>
      <c r="J327" s="942"/>
      <c r="K327" s="942"/>
      <c r="L327" s="942"/>
      <c r="M327" s="942"/>
      <c r="N327" s="942"/>
      <c r="O327" s="942"/>
      <c r="P327" s="942"/>
      <c r="Q327" s="942"/>
      <c r="R327" s="942"/>
      <c r="S327" s="942"/>
      <c r="T327" s="942"/>
      <c r="U327" s="942"/>
      <c r="V327" s="942"/>
      <c r="W327" s="942"/>
      <c r="X327" s="942"/>
      <c r="Y327" s="942"/>
      <c r="Z327" s="942"/>
      <c r="AA327" s="942"/>
      <c r="AB327" s="942"/>
      <c r="AC327" s="942"/>
      <c r="AD327" s="942"/>
      <c r="AE327" s="942"/>
      <c r="AF327" s="942"/>
      <c r="AG327" s="942"/>
      <c r="AH327" s="942"/>
      <c r="AI327" s="942"/>
      <c r="AJ327" s="942"/>
      <c r="AK327" s="942"/>
      <c r="AL327" s="942"/>
      <c r="AM327" s="942"/>
      <c r="AN327" s="942"/>
      <c r="AO327" s="942"/>
      <c r="AP327" s="942"/>
      <c r="AQ327" s="942"/>
      <c r="AR327" s="942"/>
      <c r="AS327" s="942"/>
      <c r="AT327" s="942"/>
      <c r="AU327" s="942"/>
      <c r="AV327" s="942"/>
      <c r="AW327" s="942"/>
      <c r="AX327" s="942"/>
      <c r="AY327" s="942"/>
      <c r="AZ327" s="942"/>
      <c r="BA327" s="942"/>
      <c r="BB327" s="942"/>
      <c r="BC327" s="942"/>
      <c r="BD327" s="942"/>
      <c r="BE327" s="942"/>
      <c r="BF327" s="942"/>
      <c r="BG327" s="942"/>
      <c r="BH327" s="942"/>
      <c r="BI327" s="942"/>
      <c r="BJ327" s="942"/>
      <c r="BK327" s="942"/>
      <c r="BL327" s="942"/>
      <c r="BM327" s="942"/>
      <c r="BN327" s="942"/>
      <c r="BO327" s="942"/>
      <c r="BP327" s="942"/>
      <c r="BQ327" s="942"/>
      <c r="BR327" s="942"/>
      <c r="BS327" s="942"/>
      <c r="BT327" s="942"/>
      <c r="BU327" s="942"/>
      <c r="BV327" s="942"/>
    </row>
    <row r="328" spans="1:74" x14ac:dyDescent="0.15">
      <c r="A328" s="942"/>
      <c r="B328" s="942"/>
      <c r="C328" s="942"/>
      <c r="D328" s="942"/>
      <c r="E328" s="942"/>
      <c r="F328" s="942"/>
      <c r="G328" s="942"/>
      <c r="H328" s="942"/>
      <c r="I328" s="942"/>
      <c r="J328" s="942"/>
      <c r="K328" s="942"/>
      <c r="L328" s="942"/>
      <c r="M328" s="942"/>
      <c r="N328" s="942"/>
      <c r="O328" s="942"/>
      <c r="P328" s="942"/>
      <c r="Q328" s="942"/>
      <c r="R328" s="942"/>
      <c r="S328" s="942"/>
      <c r="T328" s="942"/>
      <c r="U328" s="942"/>
      <c r="V328" s="942"/>
      <c r="W328" s="942"/>
      <c r="X328" s="942"/>
      <c r="Y328" s="942"/>
      <c r="Z328" s="942"/>
      <c r="AA328" s="942"/>
      <c r="AB328" s="942"/>
      <c r="AC328" s="942"/>
      <c r="AD328" s="942"/>
      <c r="AE328" s="942"/>
      <c r="AF328" s="942"/>
      <c r="AG328" s="942"/>
      <c r="AH328" s="942"/>
      <c r="AI328" s="942"/>
      <c r="AJ328" s="942"/>
      <c r="AK328" s="942"/>
      <c r="AL328" s="942"/>
      <c r="AM328" s="942"/>
      <c r="AN328" s="942"/>
      <c r="AO328" s="942"/>
      <c r="AP328" s="942"/>
      <c r="AQ328" s="942"/>
      <c r="AR328" s="942"/>
      <c r="AS328" s="942"/>
      <c r="AT328" s="942"/>
      <c r="AU328" s="942"/>
      <c r="AV328" s="942"/>
      <c r="AW328" s="942"/>
      <c r="AX328" s="942"/>
      <c r="AY328" s="942"/>
      <c r="AZ328" s="942"/>
      <c r="BA328" s="942"/>
      <c r="BB328" s="942"/>
      <c r="BC328" s="942"/>
      <c r="BD328" s="942"/>
      <c r="BE328" s="942"/>
      <c r="BF328" s="942"/>
      <c r="BG328" s="942"/>
      <c r="BH328" s="942"/>
      <c r="BI328" s="942"/>
      <c r="BJ328" s="942"/>
      <c r="BK328" s="942"/>
      <c r="BL328" s="942"/>
      <c r="BM328" s="942"/>
      <c r="BN328" s="942"/>
      <c r="BO328" s="942"/>
      <c r="BP328" s="942"/>
      <c r="BQ328" s="942"/>
      <c r="BR328" s="942"/>
      <c r="BS328" s="942"/>
      <c r="BT328" s="942"/>
      <c r="BU328" s="942"/>
      <c r="BV328" s="942"/>
    </row>
    <row r="329" spans="1:74" x14ac:dyDescent="0.15">
      <c r="A329" s="942"/>
      <c r="B329" s="942"/>
      <c r="C329" s="942"/>
      <c r="D329" s="942"/>
      <c r="E329" s="942"/>
      <c r="F329" s="942"/>
      <c r="G329" s="942"/>
      <c r="H329" s="942"/>
      <c r="I329" s="942"/>
      <c r="J329" s="942"/>
      <c r="K329" s="942"/>
      <c r="L329" s="942"/>
      <c r="M329" s="942"/>
      <c r="N329" s="942"/>
      <c r="O329" s="942"/>
      <c r="P329" s="942"/>
      <c r="Q329" s="942"/>
      <c r="R329" s="942"/>
      <c r="S329" s="942"/>
      <c r="T329" s="942"/>
      <c r="U329" s="942"/>
      <c r="V329" s="942"/>
      <c r="W329" s="942"/>
      <c r="X329" s="942"/>
      <c r="Y329" s="942"/>
      <c r="Z329" s="942"/>
      <c r="AA329" s="942"/>
      <c r="AB329" s="942"/>
      <c r="AC329" s="942"/>
      <c r="AD329" s="942"/>
      <c r="AE329" s="942"/>
      <c r="AF329" s="942"/>
      <c r="AG329" s="942"/>
      <c r="AH329" s="942"/>
      <c r="AI329" s="942"/>
      <c r="AJ329" s="942"/>
      <c r="AK329" s="942"/>
      <c r="AL329" s="942"/>
      <c r="AM329" s="942"/>
      <c r="AN329" s="942"/>
      <c r="AO329" s="942"/>
      <c r="AP329" s="942"/>
      <c r="AQ329" s="942"/>
      <c r="AR329" s="942"/>
      <c r="AS329" s="942"/>
      <c r="AT329" s="942"/>
      <c r="AU329" s="942"/>
      <c r="AV329" s="942"/>
      <c r="AW329" s="942"/>
      <c r="AX329" s="942"/>
      <c r="AY329" s="942"/>
      <c r="AZ329" s="942"/>
      <c r="BA329" s="942"/>
      <c r="BB329" s="942"/>
      <c r="BC329" s="942"/>
      <c r="BD329" s="942"/>
      <c r="BE329" s="942"/>
      <c r="BF329" s="942"/>
      <c r="BG329" s="942"/>
      <c r="BH329" s="942"/>
      <c r="BI329" s="942"/>
      <c r="BJ329" s="942"/>
      <c r="BK329" s="942"/>
      <c r="BL329" s="942"/>
      <c r="BM329" s="942"/>
      <c r="BN329" s="942"/>
      <c r="BO329" s="942"/>
      <c r="BP329" s="942"/>
      <c r="BQ329" s="942"/>
      <c r="BR329" s="942"/>
      <c r="BS329" s="942"/>
      <c r="BT329" s="942"/>
      <c r="BU329" s="942"/>
      <c r="BV329" s="942"/>
    </row>
    <row r="330" spans="1:74" x14ac:dyDescent="0.15">
      <c r="A330" s="942"/>
      <c r="B330" s="942"/>
      <c r="C330" s="942"/>
      <c r="D330" s="942"/>
      <c r="E330" s="942"/>
      <c r="F330" s="942"/>
      <c r="G330" s="942"/>
      <c r="H330" s="942"/>
      <c r="I330" s="942"/>
      <c r="J330" s="942"/>
      <c r="K330" s="942"/>
      <c r="L330" s="942"/>
      <c r="M330" s="942"/>
      <c r="N330" s="942"/>
      <c r="O330" s="942"/>
      <c r="P330" s="942"/>
      <c r="Q330" s="942"/>
      <c r="R330" s="942"/>
      <c r="S330" s="942"/>
      <c r="T330" s="942"/>
      <c r="U330" s="942"/>
      <c r="V330" s="942"/>
      <c r="W330" s="942"/>
      <c r="X330" s="942"/>
      <c r="Y330" s="942"/>
      <c r="Z330" s="942"/>
      <c r="AA330" s="942"/>
      <c r="AB330" s="942"/>
      <c r="AC330" s="942"/>
      <c r="AD330" s="942"/>
      <c r="AE330" s="942"/>
      <c r="AF330" s="942"/>
      <c r="AG330" s="942"/>
      <c r="AH330" s="942"/>
      <c r="AI330" s="942"/>
      <c r="AJ330" s="942"/>
      <c r="AK330" s="942"/>
      <c r="AL330" s="942"/>
      <c r="AM330" s="942"/>
      <c r="AN330" s="942"/>
      <c r="AO330" s="942"/>
      <c r="AP330" s="942"/>
      <c r="AQ330" s="942"/>
      <c r="AR330" s="942"/>
      <c r="AS330" s="942"/>
      <c r="AT330" s="942"/>
      <c r="AU330" s="942"/>
      <c r="AV330" s="942"/>
      <c r="AW330" s="942"/>
      <c r="AX330" s="942"/>
      <c r="AY330" s="942"/>
      <c r="AZ330" s="942"/>
      <c r="BA330" s="942"/>
      <c r="BB330" s="942"/>
      <c r="BC330" s="942"/>
      <c r="BD330" s="942"/>
      <c r="BE330" s="942"/>
      <c r="BF330" s="942"/>
      <c r="BG330" s="942"/>
      <c r="BH330" s="942"/>
      <c r="BI330" s="942"/>
      <c r="BJ330" s="942"/>
      <c r="BK330" s="942"/>
      <c r="BL330" s="942"/>
      <c r="BM330" s="942"/>
      <c r="BN330" s="942"/>
      <c r="BO330" s="942"/>
      <c r="BP330" s="942"/>
      <c r="BQ330" s="942"/>
      <c r="BR330" s="942"/>
      <c r="BS330" s="942"/>
      <c r="BT330" s="942"/>
      <c r="BU330" s="942"/>
      <c r="BV330" s="942"/>
    </row>
    <row r="331" spans="1:74" x14ac:dyDescent="0.15">
      <c r="A331" s="942"/>
      <c r="B331" s="942"/>
      <c r="C331" s="942"/>
      <c r="D331" s="942"/>
      <c r="E331" s="942"/>
      <c r="F331" s="942"/>
      <c r="G331" s="942"/>
      <c r="H331" s="942"/>
      <c r="I331" s="942"/>
      <c r="J331" s="942"/>
      <c r="K331" s="942"/>
      <c r="L331" s="942"/>
      <c r="M331" s="942"/>
      <c r="N331" s="942"/>
      <c r="O331" s="942"/>
      <c r="P331" s="942"/>
      <c r="Q331" s="942"/>
      <c r="R331" s="942"/>
      <c r="S331" s="942"/>
      <c r="T331" s="942"/>
      <c r="U331" s="942"/>
      <c r="V331" s="942"/>
      <c r="W331" s="942"/>
      <c r="X331" s="942"/>
      <c r="Y331" s="942"/>
      <c r="Z331" s="942"/>
      <c r="AA331" s="942"/>
      <c r="AB331" s="942"/>
      <c r="AC331" s="942"/>
      <c r="AD331" s="942"/>
      <c r="AE331" s="942"/>
      <c r="AF331" s="942"/>
      <c r="AG331" s="942"/>
      <c r="AH331" s="942"/>
      <c r="AI331" s="942"/>
      <c r="AJ331" s="942"/>
      <c r="AK331" s="942"/>
      <c r="AL331" s="942"/>
      <c r="AM331" s="942"/>
      <c r="AN331" s="942"/>
      <c r="AO331" s="942"/>
      <c r="AP331" s="942"/>
      <c r="AQ331" s="942"/>
      <c r="AR331" s="942"/>
      <c r="AS331" s="942"/>
      <c r="AT331" s="942"/>
      <c r="AU331" s="942"/>
      <c r="AV331" s="942"/>
      <c r="AW331" s="942"/>
      <c r="AX331" s="942"/>
      <c r="AY331" s="942"/>
      <c r="AZ331" s="942"/>
      <c r="BA331" s="942"/>
      <c r="BB331" s="942"/>
      <c r="BC331" s="942"/>
      <c r="BD331" s="942"/>
      <c r="BE331" s="942"/>
      <c r="BF331" s="942"/>
      <c r="BG331" s="942"/>
      <c r="BH331" s="942"/>
      <c r="BI331" s="942"/>
      <c r="BJ331" s="942"/>
      <c r="BK331" s="942"/>
      <c r="BL331" s="942"/>
      <c r="BM331" s="942"/>
      <c r="BN331" s="942"/>
      <c r="BO331" s="942"/>
      <c r="BP331" s="942"/>
      <c r="BQ331" s="942"/>
      <c r="BR331" s="942"/>
      <c r="BS331" s="942"/>
      <c r="BT331" s="942"/>
      <c r="BU331" s="942"/>
      <c r="BV331" s="942"/>
    </row>
    <row r="332" spans="1:74" x14ac:dyDescent="0.15">
      <c r="A332" s="942"/>
      <c r="B332" s="942"/>
      <c r="C332" s="942"/>
      <c r="D332" s="942"/>
      <c r="E332" s="942"/>
      <c r="F332" s="942"/>
      <c r="G332" s="942"/>
      <c r="H332" s="942"/>
      <c r="I332" s="942"/>
      <c r="J332" s="942"/>
      <c r="K332" s="942"/>
      <c r="L332" s="942"/>
      <c r="M332" s="942"/>
      <c r="N332" s="942"/>
      <c r="O332" s="942"/>
      <c r="P332" s="942"/>
      <c r="Q332" s="942"/>
      <c r="R332" s="942"/>
      <c r="S332" s="942"/>
      <c r="T332" s="942"/>
      <c r="U332" s="942"/>
      <c r="V332" s="942"/>
      <c r="W332" s="942"/>
      <c r="X332" s="942"/>
      <c r="Y332" s="942"/>
      <c r="Z332" s="942"/>
      <c r="AA332" s="942"/>
      <c r="AB332" s="942"/>
      <c r="AC332" s="942"/>
      <c r="AD332" s="942"/>
      <c r="AE332" s="942"/>
      <c r="AF332" s="942"/>
      <c r="AG332" s="942"/>
      <c r="AH332" s="942"/>
      <c r="AI332" s="942"/>
      <c r="AJ332" s="942"/>
      <c r="AK332" s="942"/>
      <c r="AL332" s="942"/>
      <c r="AM332" s="942"/>
      <c r="AN332" s="942"/>
      <c r="AO332" s="942"/>
      <c r="AP332" s="942"/>
      <c r="AQ332" s="942"/>
      <c r="AR332" s="942"/>
      <c r="AS332" s="942"/>
      <c r="AT332" s="942"/>
      <c r="AU332" s="942"/>
      <c r="AV332" s="942"/>
      <c r="AW332" s="942"/>
      <c r="AX332" s="942"/>
      <c r="AY332" s="942"/>
      <c r="AZ332" s="942"/>
      <c r="BA332" s="942"/>
      <c r="BB332" s="942"/>
      <c r="BC332" s="942"/>
      <c r="BD332" s="942"/>
      <c r="BE332" s="942"/>
      <c r="BF332" s="942"/>
      <c r="BG332" s="942"/>
      <c r="BH332" s="942"/>
      <c r="BI332" s="942"/>
      <c r="BJ332" s="942"/>
      <c r="BK332" s="942"/>
      <c r="BL332" s="942"/>
      <c r="BM332" s="942"/>
      <c r="BN332" s="942"/>
      <c r="BO332" s="942"/>
      <c r="BP332" s="942"/>
      <c r="BQ332" s="942"/>
      <c r="BR332" s="942"/>
      <c r="BS332" s="942"/>
      <c r="BT332" s="942"/>
      <c r="BU332" s="942"/>
      <c r="BV332" s="942"/>
    </row>
    <row r="333" spans="1:74" x14ac:dyDescent="0.15">
      <c r="A333" s="942"/>
      <c r="B333" s="942"/>
      <c r="C333" s="942"/>
      <c r="D333" s="942"/>
      <c r="E333" s="942"/>
      <c r="F333" s="942"/>
      <c r="G333" s="942"/>
      <c r="H333" s="942"/>
      <c r="I333" s="942"/>
      <c r="J333" s="942"/>
      <c r="K333" s="942"/>
      <c r="L333" s="942"/>
      <c r="M333" s="942"/>
      <c r="N333" s="942"/>
      <c r="O333" s="942"/>
      <c r="P333" s="942"/>
      <c r="Q333" s="942"/>
      <c r="R333" s="942"/>
      <c r="S333" s="942"/>
      <c r="T333" s="942"/>
      <c r="U333" s="942"/>
      <c r="V333" s="942"/>
      <c r="W333" s="942"/>
      <c r="X333" s="942"/>
      <c r="Y333" s="942"/>
      <c r="Z333" s="942"/>
      <c r="AA333" s="942"/>
      <c r="AB333" s="942"/>
      <c r="AC333" s="942"/>
      <c r="AD333" s="942"/>
      <c r="AE333" s="942"/>
      <c r="AF333" s="942"/>
      <c r="AG333" s="942"/>
      <c r="AH333" s="942"/>
      <c r="AI333" s="942"/>
      <c r="AJ333" s="942"/>
      <c r="AK333" s="942"/>
      <c r="AL333" s="942"/>
      <c r="AM333" s="942"/>
      <c r="AN333" s="942"/>
      <c r="AO333" s="942"/>
      <c r="AP333" s="942"/>
      <c r="AQ333" s="942"/>
      <c r="AR333" s="942"/>
      <c r="AS333" s="942"/>
      <c r="AT333" s="942"/>
      <c r="AU333" s="942"/>
      <c r="AV333" s="942"/>
      <c r="AW333" s="942"/>
      <c r="AX333" s="942"/>
      <c r="AY333" s="942"/>
      <c r="AZ333" s="942"/>
      <c r="BA333" s="942"/>
      <c r="BB333" s="942"/>
      <c r="BC333" s="942"/>
      <c r="BD333" s="942"/>
      <c r="BE333" s="942"/>
      <c r="BF333" s="942"/>
      <c r="BG333" s="942"/>
      <c r="BH333" s="942"/>
      <c r="BI333" s="942"/>
      <c r="BJ333" s="942"/>
      <c r="BK333" s="942"/>
      <c r="BL333" s="942"/>
      <c r="BM333" s="942"/>
      <c r="BN333" s="942"/>
      <c r="BO333" s="942"/>
      <c r="BP333" s="942"/>
      <c r="BQ333" s="942"/>
      <c r="BR333" s="942"/>
      <c r="BS333" s="942"/>
      <c r="BT333" s="942"/>
      <c r="BU333" s="942"/>
      <c r="BV333" s="942"/>
    </row>
    <row r="334" spans="1:74" x14ac:dyDescent="0.15">
      <c r="A334" s="942"/>
      <c r="B334" s="942"/>
      <c r="C334" s="942"/>
      <c r="D334" s="942"/>
      <c r="E334" s="942"/>
      <c r="F334" s="942"/>
      <c r="G334" s="942"/>
      <c r="H334" s="942"/>
      <c r="I334" s="942"/>
      <c r="J334" s="942"/>
      <c r="K334" s="942"/>
      <c r="L334" s="942"/>
      <c r="M334" s="942"/>
      <c r="N334" s="942"/>
      <c r="O334" s="942"/>
      <c r="P334" s="942"/>
      <c r="Q334" s="942"/>
      <c r="R334" s="942"/>
      <c r="S334" s="942"/>
      <c r="T334" s="942"/>
      <c r="U334" s="942"/>
      <c r="V334" s="942"/>
      <c r="W334" s="942"/>
      <c r="X334" s="942"/>
      <c r="Y334" s="942"/>
      <c r="Z334" s="942"/>
      <c r="AA334" s="942"/>
      <c r="AB334" s="942"/>
      <c r="AC334" s="942"/>
      <c r="AD334" s="942"/>
      <c r="AE334" s="942"/>
      <c r="AF334" s="942"/>
      <c r="AG334" s="942"/>
      <c r="AH334" s="942"/>
      <c r="AI334" s="942"/>
      <c r="AJ334" s="942"/>
      <c r="AK334" s="942"/>
      <c r="AL334" s="942"/>
      <c r="AM334" s="942"/>
      <c r="AN334" s="942"/>
      <c r="AO334" s="942"/>
      <c r="AP334" s="942"/>
      <c r="AQ334" s="942"/>
      <c r="AR334" s="942"/>
      <c r="AS334" s="942"/>
      <c r="AT334" s="942"/>
      <c r="AU334" s="942"/>
      <c r="AV334" s="942"/>
      <c r="AW334" s="942"/>
      <c r="AX334" s="942"/>
      <c r="AY334" s="942"/>
      <c r="AZ334" s="942"/>
      <c r="BA334" s="942"/>
      <c r="BB334" s="942"/>
      <c r="BC334" s="942"/>
      <c r="BD334" s="942"/>
      <c r="BE334" s="942"/>
      <c r="BF334" s="942"/>
      <c r="BG334" s="942"/>
      <c r="BH334" s="942"/>
      <c r="BI334" s="942"/>
      <c r="BJ334" s="942"/>
      <c r="BK334" s="942"/>
      <c r="BL334" s="942"/>
      <c r="BM334" s="942"/>
      <c r="BN334" s="942"/>
      <c r="BO334" s="942"/>
      <c r="BP334" s="942"/>
      <c r="BQ334" s="942"/>
      <c r="BR334" s="942"/>
      <c r="BS334" s="942"/>
      <c r="BT334" s="942"/>
      <c r="BU334" s="942"/>
      <c r="BV334" s="942"/>
    </row>
    <row r="335" spans="1:74" x14ac:dyDescent="0.15">
      <c r="A335" s="942"/>
      <c r="B335" s="942"/>
      <c r="C335" s="942"/>
      <c r="D335" s="942"/>
      <c r="E335" s="942"/>
      <c r="F335" s="942"/>
      <c r="G335" s="942"/>
      <c r="H335" s="942"/>
      <c r="I335" s="942"/>
      <c r="J335" s="942"/>
      <c r="K335" s="942"/>
      <c r="L335" s="942"/>
      <c r="M335" s="942"/>
      <c r="N335" s="942"/>
      <c r="O335" s="942"/>
      <c r="P335" s="942"/>
      <c r="Q335" s="942"/>
      <c r="R335" s="942"/>
      <c r="S335" s="942"/>
      <c r="T335" s="942"/>
      <c r="U335" s="942"/>
      <c r="V335" s="942"/>
      <c r="W335" s="942"/>
      <c r="X335" s="942"/>
      <c r="Y335" s="942"/>
      <c r="Z335" s="942"/>
      <c r="AA335" s="942"/>
      <c r="AB335" s="942"/>
      <c r="AC335" s="942"/>
      <c r="AD335" s="942"/>
      <c r="AE335" s="942"/>
      <c r="AF335" s="942"/>
      <c r="AG335" s="942"/>
      <c r="AH335" s="942"/>
      <c r="AI335" s="942"/>
      <c r="AJ335" s="942"/>
      <c r="AK335" s="942"/>
      <c r="AL335" s="942"/>
      <c r="AM335" s="942"/>
      <c r="AN335" s="942"/>
      <c r="AO335" s="942"/>
      <c r="AP335" s="942"/>
      <c r="AQ335" s="942"/>
      <c r="AR335" s="942"/>
      <c r="AS335" s="942"/>
      <c r="AT335" s="942"/>
      <c r="AU335" s="942"/>
      <c r="AV335" s="942"/>
      <c r="AW335" s="942"/>
      <c r="AX335" s="942"/>
      <c r="AY335" s="942"/>
      <c r="AZ335" s="942"/>
      <c r="BA335" s="942"/>
      <c r="BB335" s="942"/>
      <c r="BC335" s="942"/>
      <c r="BD335" s="942"/>
      <c r="BE335" s="942"/>
      <c r="BF335" s="942"/>
      <c r="BG335" s="942"/>
      <c r="BH335" s="942"/>
      <c r="BI335" s="942"/>
      <c r="BJ335" s="942"/>
      <c r="BK335" s="942"/>
      <c r="BL335" s="942"/>
      <c r="BM335" s="942"/>
      <c r="BN335" s="942"/>
      <c r="BO335" s="942"/>
      <c r="BP335" s="942"/>
      <c r="BQ335" s="942"/>
      <c r="BR335" s="942"/>
      <c r="BS335" s="942"/>
      <c r="BT335" s="942"/>
      <c r="BU335" s="942"/>
      <c r="BV335" s="942"/>
    </row>
    <row r="336" spans="1:74" x14ac:dyDescent="0.15">
      <c r="A336" s="942"/>
      <c r="B336" s="942"/>
      <c r="C336" s="942"/>
      <c r="D336" s="942"/>
      <c r="E336" s="942"/>
      <c r="F336" s="942"/>
      <c r="G336" s="942"/>
      <c r="H336" s="942"/>
      <c r="I336" s="942"/>
      <c r="J336" s="942"/>
      <c r="K336" s="942"/>
      <c r="L336" s="942"/>
      <c r="M336" s="942"/>
      <c r="N336" s="942"/>
      <c r="O336" s="942"/>
      <c r="P336" s="942"/>
      <c r="Q336" s="942"/>
      <c r="R336" s="942"/>
      <c r="S336" s="942"/>
      <c r="T336" s="942"/>
      <c r="U336" s="942"/>
      <c r="V336" s="942"/>
      <c r="W336" s="942"/>
      <c r="X336" s="942"/>
      <c r="Y336" s="942"/>
      <c r="Z336" s="942"/>
      <c r="AA336" s="942"/>
      <c r="AB336" s="942"/>
      <c r="AC336" s="942"/>
      <c r="AD336" s="942"/>
      <c r="AE336" s="942"/>
      <c r="AF336" s="942"/>
      <c r="AG336" s="942"/>
      <c r="AH336" s="942"/>
      <c r="AI336" s="942"/>
      <c r="AJ336" s="942"/>
      <c r="AK336" s="942"/>
      <c r="AL336" s="942"/>
      <c r="AM336" s="942"/>
      <c r="AN336" s="942"/>
      <c r="AO336" s="942"/>
      <c r="AP336" s="942"/>
      <c r="AQ336" s="942"/>
      <c r="AR336" s="942"/>
      <c r="AS336" s="942"/>
      <c r="AT336" s="942"/>
      <c r="AU336" s="942"/>
      <c r="AV336" s="942"/>
      <c r="AW336" s="942"/>
      <c r="AX336" s="942"/>
      <c r="AY336" s="942"/>
      <c r="AZ336" s="942"/>
      <c r="BA336" s="942"/>
      <c r="BB336" s="942"/>
      <c r="BC336" s="942"/>
      <c r="BD336" s="942"/>
      <c r="BE336" s="942"/>
      <c r="BF336" s="942"/>
      <c r="BG336" s="942"/>
      <c r="BH336" s="942"/>
      <c r="BI336" s="942"/>
      <c r="BJ336" s="942"/>
      <c r="BK336" s="942"/>
      <c r="BL336" s="942"/>
      <c r="BM336" s="942"/>
      <c r="BN336" s="942"/>
      <c r="BO336" s="942"/>
      <c r="BP336" s="942"/>
      <c r="BQ336" s="942"/>
      <c r="BR336" s="942"/>
      <c r="BS336" s="942"/>
      <c r="BT336" s="942"/>
      <c r="BU336" s="942"/>
      <c r="BV336" s="942"/>
    </row>
    <row r="337" spans="1:74" x14ac:dyDescent="0.15">
      <c r="A337" s="942"/>
      <c r="B337" s="942"/>
      <c r="C337" s="942"/>
      <c r="D337" s="942"/>
      <c r="E337" s="942"/>
      <c r="F337" s="942"/>
      <c r="G337" s="942"/>
      <c r="H337" s="942"/>
      <c r="I337" s="942"/>
      <c r="J337" s="942"/>
      <c r="K337" s="942"/>
      <c r="L337" s="942"/>
      <c r="M337" s="942"/>
      <c r="N337" s="942"/>
      <c r="O337" s="942"/>
      <c r="P337" s="942"/>
      <c r="Q337" s="942"/>
      <c r="R337" s="942"/>
      <c r="S337" s="942"/>
      <c r="T337" s="942"/>
      <c r="U337" s="942"/>
      <c r="V337" s="942"/>
      <c r="W337" s="942"/>
      <c r="X337" s="942"/>
      <c r="Y337" s="942"/>
      <c r="Z337" s="942"/>
      <c r="AA337" s="942"/>
      <c r="AB337" s="942"/>
      <c r="AC337" s="942"/>
      <c r="AD337" s="942"/>
      <c r="AE337" s="942"/>
      <c r="AF337" s="942"/>
      <c r="AG337" s="942"/>
      <c r="AH337" s="942"/>
      <c r="AI337" s="942"/>
      <c r="AJ337" s="942"/>
      <c r="AK337" s="942"/>
      <c r="AL337" s="942"/>
      <c r="AM337" s="942"/>
      <c r="AN337" s="942"/>
      <c r="AO337" s="942"/>
      <c r="AP337" s="942"/>
      <c r="AQ337" s="942"/>
      <c r="AR337" s="942"/>
      <c r="AS337" s="942"/>
      <c r="AT337" s="942"/>
      <c r="AU337" s="942"/>
      <c r="AV337" s="942"/>
      <c r="AW337" s="942"/>
      <c r="AX337" s="942"/>
      <c r="AY337" s="942"/>
      <c r="AZ337" s="942"/>
      <c r="BA337" s="942"/>
      <c r="BB337" s="942"/>
      <c r="BC337" s="942"/>
      <c r="BD337" s="942"/>
      <c r="BE337" s="942"/>
      <c r="BF337" s="942"/>
      <c r="BG337" s="942"/>
      <c r="BH337" s="942"/>
      <c r="BI337" s="942"/>
      <c r="BJ337" s="942"/>
      <c r="BK337" s="942"/>
      <c r="BL337" s="942"/>
      <c r="BM337" s="942"/>
      <c r="BN337" s="942"/>
      <c r="BO337" s="942"/>
      <c r="BP337" s="942"/>
      <c r="BQ337" s="942"/>
      <c r="BR337" s="942"/>
      <c r="BS337" s="942"/>
      <c r="BT337" s="942"/>
      <c r="BU337" s="942"/>
      <c r="BV337" s="942"/>
    </row>
    <row r="338" spans="1:74" x14ac:dyDescent="0.15">
      <c r="A338" s="942"/>
      <c r="B338" s="942"/>
      <c r="C338" s="942"/>
      <c r="D338" s="942"/>
      <c r="E338" s="942"/>
      <c r="F338" s="942"/>
      <c r="G338" s="942"/>
      <c r="H338" s="942"/>
      <c r="I338" s="942"/>
      <c r="J338" s="942"/>
      <c r="K338" s="942"/>
      <c r="L338" s="942"/>
      <c r="M338" s="942"/>
      <c r="N338" s="942"/>
      <c r="O338" s="942"/>
      <c r="P338" s="942"/>
      <c r="Q338" s="942"/>
      <c r="R338" s="942"/>
      <c r="S338" s="942"/>
      <c r="T338" s="942"/>
      <c r="U338" s="942"/>
      <c r="V338" s="942"/>
      <c r="W338" s="942"/>
      <c r="X338" s="942"/>
      <c r="Y338" s="942"/>
      <c r="Z338" s="942"/>
      <c r="AA338" s="942"/>
      <c r="AB338" s="942"/>
      <c r="AC338" s="942"/>
      <c r="AD338" s="942"/>
      <c r="AE338" s="942"/>
      <c r="AF338" s="942"/>
      <c r="AG338" s="942"/>
      <c r="AH338" s="942"/>
      <c r="AI338" s="942"/>
      <c r="AJ338" s="942"/>
      <c r="AK338" s="942"/>
      <c r="AL338" s="942"/>
      <c r="AM338" s="942"/>
      <c r="AN338" s="942"/>
      <c r="AO338" s="942"/>
      <c r="AP338" s="942"/>
      <c r="AQ338" s="942"/>
      <c r="AR338" s="942"/>
      <c r="AS338" s="942"/>
      <c r="AT338" s="942"/>
      <c r="AU338" s="942"/>
      <c r="AV338" s="942"/>
      <c r="AW338" s="942"/>
      <c r="AX338" s="942"/>
      <c r="AY338" s="942"/>
      <c r="AZ338" s="942"/>
      <c r="BA338" s="942"/>
      <c r="BB338" s="942"/>
      <c r="BC338" s="942"/>
      <c r="BD338" s="942"/>
      <c r="BE338" s="942"/>
      <c r="BF338" s="942"/>
      <c r="BG338" s="942"/>
      <c r="BH338" s="942"/>
      <c r="BI338" s="942"/>
      <c r="BJ338" s="942"/>
      <c r="BK338" s="942"/>
      <c r="BL338" s="942"/>
      <c r="BM338" s="942"/>
      <c r="BN338" s="942"/>
      <c r="BO338" s="942"/>
      <c r="BP338" s="942"/>
      <c r="BQ338" s="942"/>
      <c r="BR338" s="942"/>
      <c r="BS338" s="942"/>
      <c r="BT338" s="942"/>
      <c r="BU338" s="942"/>
      <c r="BV338" s="942"/>
    </row>
    <row r="339" spans="1:74" x14ac:dyDescent="0.15">
      <c r="A339" s="942"/>
      <c r="B339" s="942"/>
      <c r="C339" s="942"/>
      <c r="D339" s="942"/>
      <c r="E339" s="942"/>
      <c r="F339" s="942"/>
      <c r="G339" s="942"/>
      <c r="H339" s="942"/>
      <c r="I339" s="942"/>
      <c r="J339" s="942"/>
      <c r="K339" s="942"/>
      <c r="L339" s="942"/>
      <c r="M339" s="942"/>
      <c r="N339" s="942"/>
      <c r="O339" s="942"/>
      <c r="P339" s="942"/>
      <c r="Q339" s="942"/>
      <c r="R339" s="942"/>
      <c r="S339" s="942"/>
      <c r="T339" s="942"/>
      <c r="U339" s="942"/>
      <c r="V339" s="942"/>
      <c r="W339" s="942"/>
      <c r="X339" s="942"/>
      <c r="Y339" s="942"/>
      <c r="Z339" s="942"/>
      <c r="AA339" s="942"/>
      <c r="AB339" s="942"/>
      <c r="AC339" s="942"/>
      <c r="AD339" s="942"/>
      <c r="AE339" s="942"/>
      <c r="AF339" s="942"/>
      <c r="AG339" s="942"/>
      <c r="AH339" s="942"/>
      <c r="AI339" s="942"/>
      <c r="AJ339" s="942"/>
      <c r="AK339" s="942"/>
      <c r="AL339" s="942"/>
      <c r="AM339" s="942"/>
      <c r="AN339" s="942"/>
      <c r="AO339" s="942"/>
      <c r="AP339" s="942"/>
      <c r="AQ339" s="942"/>
      <c r="AR339" s="942"/>
      <c r="AS339" s="942"/>
      <c r="AT339" s="942"/>
      <c r="AU339" s="942"/>
      <c r="AV339" s="942"/>
      <c r="AW339" s="942"/>
      <c r="AX339" s="942"/>
      <c r="AY339" s="942"/>
      <c r="AZ339" s="942"/>
      <c r="BA339" s="942"/>
      <c r="BB339" s="942"/>
      <c r="BC339" s="942"/>
      <c r="BD339" s="942"/>
      <c r="BE339" s="942"/>
      <c r="BF339" s="942"/>
      <c r="BG339" s="942"/>
      <c r="BH339" s="942"/>
      <c r="BI339" s="942"/>
      <c r="BJ339" s="942"/>
      <c r="BK339" s="942"/>
      <c r="BL339" s="942"/>
      <c r="BM339" s="942"/>
      <c r="BN339" s="942"/>
      <c r="BO339" s="942"/>
      <c r="BP339" s="942"/>
      <c r="BQ339" s="942"/>
      <c r="BR339" s="942"/>
      <c r="BS339" s="942"/>
      <c r="BT339" s="942"/>
      <c r="BU339" s="942"/>
      <c r="BV339" s="942"/>
    </row>
    <row r="340" spans="1:74" x14ac:dyDescent="0.15">
      <c r="A340" s="942"/>
      <c r="B340" s="942"/>
      <c r="C340" s="942"/>
      <c r="D340" s="942"/>
      <c r="E340" s="942"/>
      <c r="F340" s="942"/>
      <c r="G340" s="942"/>
      <c r="H340" s="942"/>
      <c r="I340" s="942"/>
      <c r="J340" s="942"/>
      <c r="K340" s="942"/>
      <c r="L340" s="942"/>
      <c r="M340" s="942"/>
      <c r="N340" s="942"/>
      <c r="O340" s="942"/>
      <c r="P340" s="942"/>
      <c r="Q340" s="942"/>
      <c r="R340" s="942"/>
      <c r="S340" s="942"/>
      <c r="T340" s="942"/>
      <c r="U340" s="942"/>
      <c r="V340" s="942"/>
      <c r="W340" s="942"/>
      <c r="X340" s="942"/>
      <c r="Y340" s="942"/>
      <c r="Z340" s="942"/>
      <c r="AA340" s="942"/>
      <c r="AB340" s="942"/>
      <c r="AC340" s="942"/>
      <c r="AD340" s="942"/>
      <c r="AE340" s="942"/>
      <c r="AF340" s="942"/>
      <c r="AG340" s="942"/>
      <c r="AH340" s="942"/>
      <c r="AI340" s="942"/>
      <c r="AJ340" s="942"/>
      <c r="AK340" s="942"/>
      <c r="AL340" s="942"/>
      <c r="AM340" s="942"/>
      <c r="AN340" s="942"/>
      <c r="AO340" s="942"/>
      <c r="AP340" s="942"/>
      <c r="AQ340" s="942"/>
      <c r="AR340" s="942"/>
      <c r="AS340" s="942"/>
      <c r="AT340" s="942"/>
      <c r="AU340" s="942"/>
      <c r="AV340" s="942"/>
      <c r="AW340" s="942"/>
      <c r="AX340" s="942"/>
      <c r="AY340" s="942"/>
      <c r="AZ340" s="942"/>
      <c r="BA340" s="942"/>
      <c r="BB340" s="942"/>
      <c r="BC340" s="942"/>
      <c r="BD340" s="942"/>
      <c r="BE340" s="942"/>
      <c r="BF340" s="942"/>
      <c r="BG340" s="942"/>
      <c r="BH340" s="942"/>
      <c r="BI340" s="942"/>
      <c r="BJ340" s="942"/>
      <c r="BK340" s="942"/>
      <c r="BL340" s="942"/>
      <c r="BM340" s="942"/>
      <c r="BN340" s="942"/>
      <c r="BO340" s="942"/>
      <c r="BP340" s="942"/>
      <c r="BQ340" s="942"/>
      <c r="BR340" s="942"/>
      <c r="BS340" s="942"/>
      <c r="BT340" s="942"/>
      <c r="BU340" s="942"/>
      <c r="BV340" s="942"/>
    </row>
    <row r="341" spans="1:74" x14ac:dyDescent="0.15">
      <c r="A341" s="942"/>
      <c r="B341" s="942"/>
      <c r="C341" s="942"/>
      <c r="D341" s="942"/>
      <c r="E341" s="942"/>
      <c r="F341" s="942"/>
      <c r="G341" s="942"/>
      <c r="H341" s="942"/>
      <c r="I341" s="942"/>
      <c r="J341" s="942"/>
      <c r="K341" s="942"/>
      <c r="L341" s="942"/>
      <c r="M341" s="942"/>
      <c r="N341" s="942"/>
      <c r="O341" s="942"/>
      <c r="P341" s="942"/>
      <c r="Q341" s="942"/>
      <c r="R341" s="942"/>
      <c r="S341" s="942"/>
      <c r="T341" s="942"/>
      <c r="U341" s="942"/>
      <c r="V341" s="942"/>
      <c r="W341" s="942"/>
      <c r="X341" s="942"/>
      <c r="Y341" s="942"/>
      <c r="Z341" s="942"/>
      <c r="AA341" s="942"/>
      <c r="AB341" s="942"/>
      <c r="AC341" s="942"/>
      <c r="AD341" s="942"/>
      <c r="AE341" s="942"/>
      <c r="AF341" s="942"/>
      <c r="AG341" s="942"/>
      <c r="AH341" s="942"/>
      <c r="AI341" s="942"/>
      <c r="AJ341" s="942"/>
      <c r="AK341" s="942"/>
      <c r="AL341" s="942"/>
      <c r="AM341" s="942"/>
      <c r="AN341" s="942"/>
      <c r="AO341" s="942"/>
      <c r="AP341" s="942"/>
      <c r="AQ341" s="942"/>
      <c r="AR341" s="942"/>
      <c r="AS341" s="942"/>
      <c r="AT341" s="942"/>
      <c r="AU341" s="942"/>
      <c r="AV341" s="942"/>
      <c r="AW341" s="942"/>
      <c r="AX341" s="942"/>
      <c r="AY341" s="942"/>
      <c r="AZ341" s="942"/>
      <c r="BA341" s="942"/>
      <c r="BB341" s="942"/>
      <c r="BC341" s="942"/>
      <c r="BD341" s="942"/>
      <c r="BE341" s="942"/>
      <c r="BF341" s="942"/>
      <c r="BG341" s="942"/>
      <c r="BH341" s="942"/>
      <c r="BI341" s="942"/>
      <c r="BJ341" s="942"/>
      <c r="BK341" s="942"/>
      <c r="BL341" s="942"/>
      <c r="BM341" s="942"/>
      <c r="BN341" s="942"/>
      <c r="BO341" s="942"/>
      <c r="BP341" s="942"/>
      <c r="BQ341" s="942"/>
      <c r="BR341" s="942"/>
      <c r="BS341" s="942"/>
      <c r="BT341" s="942"/>
      <c r="BU341" s="942"/>
      <c r="BV341" s="942"/>
    </row>
    <row r="342" spans="1:74" x14ac:dyDescent="0.15">
      <c r="A342" s="942"/>
      <c r="B342" s="942"/>
      <c r="C342" s="942"/>
      <c r="D342" s="942"/>
      <c r="E342" s="942"/>
      <c r="F342" s="942"/>
      <c r="G342" s="942"/>
      <c r="H342" s="942"/>
      <c r="I342" s="942"/>
      <c r="J342" s="942"/>
      <c r="K342" s="942"/>
      <c r="L342" s="942"/>
      <c r="M342" s="942"/>
      <c r="N342" s="942"/>
      <c r="O342" s="942"/>
      <c r="P342" s="942"/>
      <c r="Q342" s="942"/>
      <c r="R342" s="942"/>
      <c r="S342" s="942"/>
      <c r="T342" s="942"/>
      <c r="U342" s="942"/>
      <c r="V342" s="942"/>
      <c r="W342" s="942"/>
      <c r="X342" s="942"/>
      <c r="Y342" s="942"/>
      <c r="Z342" s="942"/>
      <c r="AA342" s="942"/>
      <c r="AB342" s="942"/>
      <c r="AC342" s="942"/>
      <c r="AD342" s="942"/>
      <c r="AE342" s="942"/>
      <c r="AF342" s="942"/>
      <c r="AG342" s="942"/>
      <c r="AH342" s="942"/>
      <c r="AI342" s="942"/>
      <c r="AJ342" s="942"/>
      <c r="AK342" s="942"/>
      <c r="AL342" s="942"/>
      <c r="AM342" s="942"/>
      <c r="AN342" s="942"/>
      <c r="AO342" s="942"/>
      <c r="AP342" s="942"/>
      <c r="AQ342" s="942"/>
      <c r="AR342" s="942"/>
      <c r="AS342" s="942"/>
      <c r="AT342" s="942"/>
      <c r="AU342" s="942"/>
      <c r="AV342" s="942"/>
      <c r="AW342" s="942"/>
      <c r="AX342" s="942"/>
      <c r="AY342" s="942"/>
      <c r="AZ342" s="942"/>
      <c r="BA342" s="942"/>
      <c r="BB342" s="942"/>
      <c r="BC342" s="942"/>
      <c r="BD342" s="942"/>
      <c r="BE342" s="942"/>
      <c r="BF342" s="942"/>
      <c r="BG342" s="942"/>
      <c r="BH342" s="942"/>
      <c r="BI342" s="942"/>
      <c r="BJ342" s="942"/>
      <c r="BK342" s="942"/>
      <c r="BL342" s="942"/>
      <c r="BM342" s="942"/>
      <c r="BN342" s="942"/>
      <c r="BO342" s="942"/>
      <c r="BP342" s="942"/>
      <c r="BQ342" s="942"/>
      <c r="BR342" s="942"/>
      <c r="BS342" s="942"/>
      <c r="BT342" s="942"/>
      <c r="BU342" s="942"/>
      <c r="BV342" s="942"/>
    </row>
    <row r="343" spans="1:74" x14ac:dyDescent="0.15">
      <c r="A343" s="942"/>
      <c r="B343" s="942"/>
      <c r="C343" s="942"/>
      <c r="D343" s="942"/>
      <c r="E343" s="942"/>
      <c r="F343" s="942"/>
      <c r="G343" s="942"/>
      <c r="H343" s="942"/>
      <c r="I343" s="942"/>
      <c r="J343" s="942"/>
      <c r="K343" s="942"/>
      <c r="L343" s="942"/>
      <c r="M343" s="942"/>
      <c r="N343" s="942"/>
      <c r="O343" s="942"/>
      <c r="P343" s="942"/>
      <c r="Q343" s="942"/>
      <c r="R343" s="942"/>
      <c r="S343" s="942"/>
      <c r="T343" s="942"/>
      <c r="U343" s="942"/>
      <c r="V343" s="942"/>
      <c r="W343" s="942"/>
      <c r="X343" s="942"/>
      <c r="Y343" s="942"/>
      <c r="Z343" s="942"/>
      <c r="AA343" s="942"/>
      <c r="AB343" s="942"/>
      <c r="AC343" s="942"/>
      <c r="AD343" s="942"/>
      <c r="AE343" s="942"/>
      <c r="AF343" s="942"/>
      <c r="AG343" s="942"/>
      <c r="AH343" s="942"/>
      <c r="AI343" s="942"/>
      <c r="AJ343" s="942"/>
      <c r="AK343" s="942"/>
      <c r="AL343" s="942"/>
      <c r="AM343" s="942"/>
      <c r="AN343" s="942"/>
      <c r="AO343" s="942"/>
      <c r="AP343" s="942"/>
      <c r="AQ343" s="942"/>
      <c r="AR343" s="942"/>
      <c r="AS343" s="942"/>
      <c r="AT343" s="942"/>
      <c r="AU343" s="942"/>
      <c r="AV343" s="942"/>
      <c r="AW343" s="942"/>
      <c r="AX343" s="942"/>
      <c r="AY343" s="942"/>
      <c r="AZ343" s="942"/>
      <c r="BA343" s="942"/>
      <c r="BB343" s="942"/>
      <c r="BC343" s="942"/>
      <c r="BD343" s="942"/>
      <c r="BE343" s="942"/>
      <c r="BF343" s="942"/>
      <c r="BG343" s="942"/>
      <c r="BH343" s="942"/>
      <c r="BI343" s="942"/>
      <c r="BJ343" s="942"/>
      <c r="BK343" s="942"/>
      <c r="BL343" s="942"/>
      <c r="BM343" s="942"/>
      <c r="BN343" s="942"/>
      <c r="BO343" s="942"/>
      <c r="BP343" s="942"/>
      <c r="BQ343" s="942"/>
      <c r="BR343" s="942"/>
      <c r="BS343" s="942"/>
      <c r="BT343" s="942"/>
      <c r="BU343" s="942"/>
      <c r="BV343" s="942"/>
    </row>
    <row r="344" spans="1:74" x14ac:dyDescent="0.15">
      <c r="A344" s="942"/>
      <c r="B344" s="942"/>
      <c r="C344" s="942"/>
      <c r="D344" s="942"/>
      <c r="E344" s="942"/>
      <c r="F344" s="942"/>
      <c r="G344" s="942"/>
      <c r="H344" s="942"/>
      <c r="I344" s="942"/>
      <c r="J344" s="942"/>
      <c r="K344" s="942"/>
      <c r="L344" s="942"/>
      <c r="M344" s="942"/>
      <c r="N344" s="942"/>
      <c r="O344" s="942"/>
      <c r="P344" s="942"/>
      <c r="Q344" s="942"/>
      <c r="R344" s="942"/>
      <c r="S344" s="942"/>
      <c r="T344" s="942"/>
      <c r="U344" s="942"/>
      <c r="V344" s="942"/>
      <c r="W344" s="942"/>
      <c r="X344" s="942"/>
      <c r="Y344" s="942"/>
      <c r="Z344" s="942"/>
      <c r="AA344" s="942"/>
      <c r="AB344" s="942"/>
      <c r="AC344" s="942"/>
      <c r="AD344" s="942"/>
      <c r="AE344" s="942"/>
      <c r="AF344" s="942"/>
      <c r="AG344" s="942"/>
      <c r="AH344" s="942"/>
      <c r="AI344" s="942"/>
      <c r="AJ344" s="942"/>
      <c r="AK344" s="942"/>
      <c r="AL344" s="942"/>
      <c r="AM344" s="942"/>
      <c r="AN344" s="942"/>
      <c r="AO344" s="942"/>
      <c r="AP344" s="942"/>
      <c r="AQ344" s="942"/>
      <c r="AR344" s="942"/>
      <c r="AS344" s="942"/>
      <c r="AT344" s="942"/>
      <c r="AU344" s="942"/>
      <c r="AV344" s="942"/>
      <c r="AW344" s="942"/>
      <c r="AX344" s="942"/>
      <c r="AY344" s="942"/>
      <c r="AZ344" s="942"/>
      <c r="BA344" s="942"/>
      <c r="BB344" s="942"/>
      <c r="BC344" s="942"/>
      <c r="BD344" s="942"/>
      <c r="BE344" s="942"/>
      <c r="BF344" s="942"/>
      <c r="BG344" s="942"/>
      <c r="BH344" s="942"/>
      <c r="BI344" s="942"/>
      <c r="BJ344" s="942"/>
      <c r="BK344" s="942"/>
      <c r="BL344" s="942"/>
      <c r="BM344" s="942"/>
      <c r="BN344" s="942"/>
      <c r="BO344" s="942"/>
      <c r="BP344" s="942"/>
      <c r="BQ344" s="942"/>
      <c r="BR344" s="942"/>
      <c r="BS344" s="942"/>
      <c r="BT344" s="942"/>
      <c r="BU344" s="942"/>
      <c r="BV344" s="942"/>
    </row>
    <row r="345" spans="1:74" x14ac:dyDescent="0.15">
      <c r="A345" s="942"/>
      <c r="B345" s="942"/>
      <c r="C345" s="942"/>
      <c r="D345" s="942"/>
      <c r="E345" s="942"/>
      <c r="F345" s="942"/>
      <c r="G345" s="942"/>
      <c r="H345" s="942"/>
      <c r="I345" s="942"/>
      <c r="J345" s="942"/>
      <c r="K345" s="942"/>
      <c r="L345" s="942"/>
      <c r="M345" s="942"/>
      <c r="N345" s="942"/>
      <c r="O345" s="942"/>
      <c r="P345" s="942"/>
      <c r="Q345" s="942"/>
      <c r="R345" s="942"/>
      <c r="S345" s="942"/>
      <c r="T345" s="942"/>
      <c r="U345" s="942"/>
      <c r="V345" s="942"/>
      <c r="W345" s="942"/>
      <c r="X345" s="942"/>
      <c r="Y345" s="942"/>
      <c r="Z345" s="942"/>
      <c r="AA345" s="942"/>
      <c r="AB345" s="942"/>
      <c r="AC345" s="942"/>
      <c r="AD345" s="942"/>
      <c r="AE345" s="942"/>
      <c r="AF345" s="942"/>
      <c r="AG345" s="942"/>
      <c r="AH345" s="942"/>
      <c r="AI345" s="942"/>
      <c r="AJ345" s="942"/>
      <c r="AK345" s="942"/>
      <c r="AL345" s="942"/>
      <c r="AM345" s="942"/>
      <c r="AN345" s="942"/>
      <c r="AO345" s="942"/>
      <c r="AP345" s="942"/>
      <c r="AQ345" s="942"/>
      <c r="AR345" s="942"/>
      <c r="AS345" s="942"/>
      <c r="AT345" s="942"/>
      <c r="AU345" s="942"/>
      <c r="AV345" s="942"/>
      <c r="AW345" s="942"/>
      <c r="AX345" s="942"/>
      <c r="AY345" s="942"/>
      <c r="AZ345" s="942"/>
      <c r="BA345" s="942"/>
      <c r="BB345" s="942"/>
      <c r="BC345" s="942"/>
      <c r="BD345" s="942"/>
      <c r="BE345" s="942"/>
      <c r="BF345" s="942"/>
      <c r="BG345" s="942"/>
      <c r="BH345" s="942"/>
      <c r="BI345" s="942"/>
      <c r="BJ345" s="942"/>
      <c r="BK345" s="942"/>
      <c r="BL345" s="942"/>
      <c r="BM345" s="942"/>
      <c r="BN345" s="942"/>
      <c r="BO345" s="942"/>
      <c r="BP345" s="942"/>
      <c r="BQ345" s="942"/>
      <c r="BR345" s="942"/>
      <c r="BS345" s="942"/>
      <c r="BT345" s="942"/>
      <c r="BU345" s="942"/>
      <c r="BV345" s="942"/>
    </row>
    <row r="346" spans="1:74" x14ac:dyDescent="0.15">
      <c r="A346" s="942"/>
      <c r="B346" s="942"/>
      <c r="C346" s="942"/>
      <c r="D346" s="942"/>
      <c r="E346" s="942"/>
      <c r="F346" s="942"/>
      <c r="G346" s="942"/>
      <c r="H346" s="942"/>
      <c r="I346" s="942"/>
      <c r="J346" s="942"/>
      <c r="K346" s="942"/>
      <c r="L346" s="942"/>
      <c r="M346" s="942"/>
      <c r="N346" s="942"/>
      <c r="O346" s="942"/>
      <c r="P346" s="942"/>
      <c r="Q346" s="942"/>
      <c r="R346" s="942"/>
      <c r="S346" s="942"/>
      <c r="T346" s="942"/>
      <c r="U346" s="942"/>
      <c r="V346" s="942"/>
      <c r="W346" s="942"/>
      <c r="X346" s="942"/>
      <c r="Y346" s="942"/>
      <c r="Z346" s="942"/>
      <c r="AA346" s="942"/>
      <c r="AB346" s="942"/>
      <c r="AC346" s="942"/>
      <c r="AD346" s="942"/>
      <c r="AE346" s="942"/>
      <c r="AF346" s="942"/>
      <c r="AG346" s="942"/>
      <c r="AH346" s="942"/>
      <c r="AI346" s="942"/>
      <c r="AJ346" s="942"/>
      <c r="AK346" s="942"/>
      <c r="AL346" s="942"/>
      <c r="AM346" s="942"/>
      <c r="AN346" s="942"/>
      <c r="AO346" s="942"/>
      <c r="AP346" s="942"/>
      <c r="AQ346" s="942"/>
      <c r="AR346" s="942"/>
      <c r="AS346" s="942"/>
      <c r="AT346" s="942"/>
      <c r="AU346" s="942"/>
      <c r="AV346" s="942"/>
      <c r="AW346" s="942"/>
      <c r="AX346" s="942"/>
      <c r="AY346" s="942"/>
      <c r="AZ346" s="942"/>
      <c r="BA346" s="942"/>
      <c r="BB346" s="942"/>
      <c r="BC346" s="942"/>
      <c r="BD346" s="942"/>
      <c r="BE346" s="942"/>
      <c r="BF346" s="942"/>
      <c r="BG346" s="942"/>
      <c r="BH346" s="942"/>
      <c r="BI346" s="942"/>
      <c r="BJ346" s="942"/>
      <c r="BK346" s="942"/>
      <c r="BL346" s="942"/>
      <c r="BM346" s="942"/>
      <c r="BN346" s="942"/>
      <c r="BO346" s="942"/>
      <c r="BP346" s="942"/>
      <c r="BQ346" s="942"/>
      <c r="BR346" s="942"/>
      <c r="BS346" s="942"/>
      <c r="BT346" s="942"/>
      <c r="BU346" s="942"/>
      <c r="BV346" s="942"/>
    </row>
    <row r="347" spans="1:74" x14ac:dyDescent="0.15">
      <c r="A347" s="942"/>
      <c r="B347" s="942"/>
      <c r="C347" s="942"/>
      <c r="D347" s="942"/>
      <c r="E347" s="942"/>
      <c r="F347" s="942"/>
      <c r="G347" s="942"/>
      <c r="H347" s="942"/>
      <c r="I347" s="942"/>
      <c r="J347" s="942"/>
      <c r="K347" s="942"/>
      <c r="L347" s="942"/>
      <c r="M347" s="942"/>
      <c r="N347" s="942"/>
      <c r="O347" s="942"/>
      <c r="P347" s="942"/>
      <c r="Q347" s="942"/>
      <c r="R347" s="942"/>
      <c r="S347" s="942"/>
      <c r="T347" s="942"/>
      <c r="U347" s="942"/>
      <c r="V347" s="942"/>
      <c r="W347" s="942"/>
      <c r="X347" s="942"/>
      <c r="Y347" s="942"/>
      <c r="Z347" s="942"/>
      <c r="AA347" s="942"/>
      <c r="AB347" s="942"/>
      <c r="AC347" s="942"/>
      <c r="AD347" s="942"/>
      <c r="AE347" s="942"/>
      <c r="AF347" s="942"/>
      <c r="AG347" s="942"/>
      <c r="AH347" s="942"/>
      <c r="AI347" s="942"/>
      <c r="AJ347" s="942"/>
      <c r="AK347" s="942"/>
      <c r="AL347" s="942"/>
      <c r="AM347" s="942"/>
      <c r="AN347" s="942"/>
      <c r="AO347" s="942"/>
      <c r="AP347" s="942"/>
      <c r="AQ347" s="942"/>
      <c r="AR347" s="942"/>
      <c r="AS347" s="942"/>
      <c r="AT347" s="942"/>
      <c r="AU347" s="942"/>
      <c r="AV347" s="942"/>
      <c r="AW347" s="942"/>
      <c r="AX347" s="942"/>
      <c r="AY347" s="942"/>
      <c r="AZ347" s="942"/>
      <c r="BA347" s="942"/>
      <c r="BB347" s="942"/>
      <c r="BC347" s="942"/>
      <c r="BD347" s="942"/>
      <c r="BE347" s="942"/>
      <c r="BF347" s="942"/>
      <c r="BG347" s="942"/>
      <c r="BH347" s="942"/>
      <c r="BI347" s="942"/>
      <c r="BJ347" s="942"/>
      <c r="BK347" s="942"/>
      <c r="BL347" s="942"/>
      <c r="BM347" s="942"/>
      <c r="BN347" s="942"/>
      <c r="BO347" s="942"/>
      <c r="BP347" s="942"/>
      <c r="BQ347" s="942"/>
      <c r="BR347" s="942"/>
      <c r="BS347" s="942"/>
      <c r="BT347" s="942"/>
      <c r="BU347" s="942"/>
      <c r="BV347" s="942"/>
    </row>
    <row r="348" spans="1:74" x14ac:dyDescent="0.15">
      <c r="A348" s="942"/>
      <c r="B348" s="942"/>
      <c r="C348" s="942"/>
      <c r="D348" s="942"/>
      <c r="E348" s="942"/>
      <c r="F348" s="942"/>
      <c r="G348" s="942"/>
      <c r="H348" s="942"/>
      <c r="I348" s="942"/>
      <c r="J348" s="942"/>
      <c r="K348" s="942"/>
      <c r="L348" s="942"/>
      <c r="M348" s="942"/>
      <c r="N348" s="942"/>
      <c r="O348" s="942"/>
      <c r="P348" s="942"/>
      <c r="Q348" s="942"/>
      <c r="R348" s="942"/>
      <c r="S348" s="942"/>
      <c r="T348" s="942"/>
      <c r="U348" s="942"/>
      <c r="V348" s="942"/>
      <c r="W348" s="942"/>
      <c r="X348" s="942"/>
      <c r="Y348" s="942"/>
      <c r="Z348" s="942"/>
      <c r="AA348" s="942"/>
      <c r="AB348" s="942"/>
      <c r="AC348" s="942"/>
      <c r="AD348" s="942"/>
      <c r="AE348" s="942"/>
      <c r="AF348" s="942"/>
      <c r="AG348" s="942"/>
      <c r="AH348" s="942"/>
      <c r="AI348" s="942"/>
      <c r="AJ348" s="942"/>
      <c r="AK348" s="942"/>
      <c r="AL348" s="942"/>
      <c r="AM348" s="942"/>
      <c r="AN348" s="942"/>
      <c r="AO348" s="942"/>
      <c r="AP348" s="942"/>
      <c r="AQ348" s="942"/>
      <c r="AR348" s="942"/>
      <c r="AS348" s="942"/>
      <c r="AT348" s="942"/>
      <c r="AU348" s="942"/>
      <c r="AV348" s="942"/>
      <c r="AW348" s="942"/>
      <c r="AX348" s="942"/>
      <c r="AY348" s="942"/>
      <c r="AZ348" s="942"/>
      <c r="BA348" s="942"/>
      <c r="BB348" s="942"/>
      <c r="BC348" s="942"/>
      <c r="BD348" s="942"/>
      <c r="BE348" s="942"/>
      <c r="BF348" s="942"/>
      <c r="BG348" s="942"/>
      <c r="BH348" s="942"/>
      <c r="BI348" s="942"/>
      <c r="BJ348" s="942"/>
      <c r="BK348" s="942"/>
      <c r="BL348" s="942"/>
      <c r="BM348" s="942"/>
      <c r="BN348" s="942"/>
      <c r="BO348" s="942"/>
      <c r="BP348" s="942"/>
      <c r="BQ348" s="942"/>
      <c r="BR348" s="942"/>
      <c r="BS348" s="942"/>
      <c r="BT348" s="942"/>
      <c r="BU348" s="942"/>
      <c r="BV348" s="942"/>
    </row>
    <row r="349" spans="1:74" x14ac:dyDescent="0.15">
      <c r="A349" s="942"/>
      <c r="B349" s="942"/>
      <c r="C349" s="942"/>
      <c r="D349" s="942"/>
      <c r="E349" s="942"/>
      <c r="F349" s="942"/>
      <c r="G349" s="942"/>
      <c r="H349" s="942"/>
      <c r="I349" s="942"/>
      <c r="J349" s="942"/>
      <c r="K349" s="942"/>
      <c r="L349" s="942"/>
      <c r="M349" s="942"/>
      <c r="N349" s="942"/>
      <c r="O349" s="942"/>
      <c r="P349" s="942"/>
      <c r="Q349" s="942"/>
      <c r="R349" s="942"/>
      <c r="S349" s="942"/>
      <c r="T349" s="942"/>
      <c r="U349" s="942"/>
      <c r="V349" s="942"/>
      <c r="W349" s="942"/>
      <c r="X349" s="942"/>
      <c r="Y349" s="942"/>
      <c r="Z349" s="942"/>
      <c r="AA349" s="942"/>
      <c r="AB349" s="942"/>
      <c r="AC349" s="942"/>
      <c r="AD349" s="942"/>
      <c r="AE349" s="942"/>
      <c r="AF349" s="942"/>
      <c r="AG349" s="942"/>
      <c r="AH349" s="942"/>
      <c r="AI349" s="942"/>
      <c r="AJ349" s="942"/>
      <c r="AK349" s="942"/>
      <c r="AL349" s="942"/>
      <c r="AM349" s="942"/>
      <c r="AN349" s="942"/>
      <c r="AO349" s="942"/>
      <c r="AP349" s="942"/>
      <c r="AQ349" s="942"/>
      <c r="AR349" s="942"/>
      <c r="AS349" s="942"/>
      <c r="AT349" s="942"/>
      <c r="AU349" s="942"/>
      <c r="AV349" s="942"/>
      <c r="AW349" s="942"/>
      <c r="AX349" s="942"/>
      <c r="AY349" s="942"/>
      <c r="AZ349" s="942"/>
      <c r="BA349" s="942"/>
      <c r="BB349" s="942"/>
      <c r="BC349" s="942"/>
      <c r="BD349" s="942"/>
      <c r="BE349" s="942"/>
      <c r="BF349" s="942"/>
      <c r="BG349" s="942"/>
      <c r="BH349" s="942"/>
      <c r="BI349" s="942"/>
      <c r="BJ349" s="942"/>
      <c r="BK349" s="942"/>
      <c r="BL349" s="942"/>
      <c r="BM349" s="942"/>
      <c r="BN349" s="942"/>
      <c r="BO349" s="942"/>
      <c r="BP349" s="942"/>
      <c r="BQ349" s="942"/>
      <c r="BR349" s="942"/>
      <c r="BS349" s="942"/>
      <c r="BT349" s="942"/>
      <c r="BU349" s="942"/>
      <c r="BV349" s="942"/>
    </row>
    <row r="350" spans="1:74" x14ac:dyDescent="0.15">
      <c r="A350" s="942"/>
      <c r="B350" s="942"/>
      <c r="C350" s="942"/>
      <c r="D350" s="942"/>
      <c r="E350" s="942"/>
      <c r="F350" s="942"/>
      <c r="G350" s="942"/>
      <c r="H350" s="942"/>
      <c r="I350" s="942"/>
      <c r="J350" s="942"/>
      <c r="K350" s="942"/>
      <c r="L350" s="942"/>
      <c r="M350" s="942"/>
      <c r="N350" s="942"/>
      <c r="O350" s="942"/>
      <c r="P350" s="942"/>
      <c r="Q350" s="942"/>
      <c r="R350" s="942"/>
      <c r="S350" s="942"/>
      <c r="T350" s="942"/>
      <c r="U350" s="942"/>
      <c r="V350" s="942"/>
      <c r="W350" s="942"/>
      <c r="X350" s="942"/>
      <c r="Y350" s="942"/>
      <c r="Z350" s="942"/>
      <c r="AA350" s="942"/>
      <c r="AB350" s="942"/>
      <c r="AC350" s="942"/>
      <c r="AD350" s="942"/>
      <c r="AE350" s="942"/>
      <c r="AF350" s="942"/>
      <c r="AG350" s="942"/>
      <c r="AH350" s="942"/>
      <c r="AI350" s="942"/>
      <c r="AJ350" s="942"/>
      <c r="AK350" s="942"/>
      <c r="AL350" s="942"/>
      <c r="AM350" s="942"/>
      <c r="AN350" s="942"/>
      <c r="AO350" s="942"/>
      <c r="AP350" s="942"/>
      <c r="AQ350" s="942"/>
      <c r="AR350" s="942"/>
      <c r="AS350" s="942"/>
      <c r="AT350" s="942"/>
      <c r="AU350" s="942"/>
      <c r="AV350" s="942"/>
      <c r="AW350" s="942"/>
      <c r="AX350" s="942"/>
      <c r="AY350" s="942"/>
      <c r="AZ350" s="942"/>
      <c r="BA350" s="942"/>
      <c r="BB350" s="942"/>
      <c r="BC350" s="942"/>
      <c r="BD350" s="942"/>
      <c r="BE350" s="942"/>
      <c r="BF350" s="942"/>
      <c r="BG350" s="942"/>
      <c r="BH350" s="942"/>
      <c r="BI350" s="942"/>
      <c r="BJ350" s="942"/>
      <c r="BK350" s="942"/>
      <c r="BL350" s="942"/>
      <c r="BM350" s="942"/>
      <c r="BN350" s="942"/>
      <c r="BO350" s="942"/>
      <c r="BP350" s="942"/>
      <c r="BQ350" s="942"/>
      <c r="BR350" s="942"/>
      <c r="BS350" s="942"/>
      <c r="BT350" s="942"/>
      <c r="BU350" s="942"/>
      <c r="BV350" s="942"/>
    </row>
    <row r="351" spans="1:74" x14ac:dyDescent="0.15">
      <c r="A351" s="942"/>
      <c r="B351" s="942"/>
      <c r="C351" s="942"/>
      <c r="D351" s="942"/>
      <c r="E351" s="942"/>
      <c r="F351" s="942"/>
      <c r="G351" s="942"/>
      <c r="H351" s="942"/>
      <c r="I351" s="942"/>
      <c r="J351" s="942"/>
      <c r="K351" s="942"/>
      <c r="L351" s="942"/>
      <c r="M351" s="942"/>
      <c r="N351" s="942"/>
      <c r="O351" s="942"/>
      <c r="P351" s="942"/>
      <c r="Q351" s="942"/>
      <c r="R351" s="942"/>
      <c r="S351" s="942"/>
      <c r="T351" s="942"/>
      <c r="U351" s="942"/>
      <c r="V351" s="942"/>
      <c r="W351" s="942"/>
      <c r="X351" s="942"/>
      <c r="Y351" s="942"/>
      <c r="Z351" s="942"/>
      <c r="AA351" s="942"/>
      <c r="AB351" s="942"/>
      <c r="AC351" s="942"/>
      <c r="AD351" s="942"/>
      <c r="AE351" s="942"/>
      <c r="AF351" s="942"/>
      <c r="AG351" s="942"/>
      <c r="AH351" s="942"/>
      <c r="AI351" s="942"/>
      <c r="AJ351" s="942"/>
      <c r="AK351" s="942"/>
      <c r="AL351" s="942"/>
      <c r="AM351" s="942"/>
      <c r="AN351" s="942"/>
      <c r="AO351" s="942"/>
      <c r="AP351" s="942"/>
      <c r="AQ351" s="942"/>
      <c r="AR351" s="942"/>
      <c r="AS351" s="942"/>
      <c r="AT351" s="942"/>
      <c r="AU351" s="942"/>
      <c r="AV351" s="942"/>
      <c r="AW351" s="942"/>
      <c r="AX351" s="942"/>
      <c r="AY351" s="942"/>
      <c r="AZ351" s="942"/>
      <c r="BA351" s="942"/>
      <c r="BB351" s="942"/>
      <c r="BC351" s="942"/>
      <c r="BD351" s="942"/>
      <c r="BE351" s="942"/>
      <c r="BF351" s="942"/>
      <c r="BG351" s="942"/>
      <c r="BH351" s="942"/>
      <c r="BI351" s="942"/>
      <c r="BJ351" s="942"/>
      <c r="BK351" s="942"/>
      <c r="BL351" s="942"/>
      <c r="BM351" s="942"/>
      <c r="BN351" s="942"/>
      <c r="BO351" s="942"/>
      <c r="BP351" s="942"/>
      <c r="BQ351" s="942"/>
      <c r="BR351" s="942"/>
      <c r="BS351" s="942"/>
      <c r="BT351" s="942"/>
      <c r="BU351" s="942"/>
      <c r="BV351" s="942"/>
    </row>
    <row r="352" spans="1:74" x14ac:dyDescent="0.15">
      <c r="A352" s="942"/>
      <c r="B352" s="942"/>
      <c r="C352" s="942"/>
      <c r="D352" s="942"/>
      <c r="E352" s="942"/>
      <c r="F352" s="942"/>
      <c r="G352" s="942"/>
      <c r="H352" s="942"/>
      <c r="I352" s="942"/>
      <c r="J352" s="942"/>
      <c r="K352" s="942"/>
      <c r="L352" s="942"/>
      <c r="M352" s="942"/>
      <c r="N352" s="942"/>
      <c r="O352" s="942"/>
      <c r="P352" s="942"/>
      <c r="Q352" s="942"/>
      <c r="R352" s="942"/>
      <c r="S352" s="942"/>
      <c r="T352" s="942"/>
      <c r="U352" s="942"/>
      <c r="V352" s="942"/>
      <c r="W352" s="942"/>
      <c r="X352" s="942"/>
      <c r="Y352" s="942"/>
      <c r="Z352" s="942"/>
      <c r="AA352" s="942"/>
      <c r="AB352" s="942"/>
      <c r="AC352" s="942"/>
      <c r="AD352" s="942"/>
      <c r="AE352" s="942"/>
      <c r="AF352" s="942"/>
      <c r="AG352" s="942"/>
      <c r="AH352" s="942"/>
      <c r="AI352" s="942"/>
      <c r="AJ352" s="942"/>
      <c r="AK352" s="942"/>
      <c r="AL352" s="942"/>
      <c r="AM352" s="942"/>
      <c r="AN352" s="942"/>
      <c r="AO352" s="942"/>
      <c r="AP352" s="942"/>
      <c r="AQ352" s="942"/>
      <c r="AR352" s="942"/>
      <c r="AS352" s="942"/>
      <c r="AT352" s="942"/>
      <c r="AU352" s="942"/>
      <c r="AV352" s="942"/>
      <c r="AW352" s="942"/>
      <c r="AX352" s="942"/>
      <c r="AY352" s="942"/>
      <c r="AZ352" s="942"/>
      <c r="BA352" s="942"/>
      <c r="BB352" s="942"/>
      <c r="BC352" s="942"/>
      <c r="BD352" s="942"/>
      <c r="BE352" s="942"/>
      <c r="BF352" s="942"/>
      <c r="BG352" s="942"/>
      <c r="BH352" s="942"/>
      <c r="BI352" s="942"/>
      <c r="BJ352" s="942"/>
      <c r="BK352" s="942"/>
      <c r="BL352" s="942"/>
      <c r="BM352" s="942"/>
      <c r="BN352" s="942"/>
      <c r="BO352" s="942"/>
      <c r="BP352" s="942"/>
      <c r="BQ352" s="942"/>
      <c r="BR352" s="942"/>
      <c r="BS352" s="942"/>
      <c r="BT352" s="942"/>
      <c r="BU352" s="942"/>
      <c r="BV352" s="942"/>
    </row>
    <row r="353" spans="1:74" x14ac:dyDescent="0.15">
      <c r="A353" s="942"/>
      <c r="B353" s="942"/>
      <c r="C353" s="942"/>
      <c r="D353" s="942"/>
      <c r="E353" s="942"/>
      <c r="F353" s="942"/>
      <c r="G353" s="942"/>
      <c r="H353" s="942"/>
      <c r="I353" s="942"/>
      <c r="J353" s="942"/>
      <c r="K353" s="942"/>
      <c r="L353" s="942"/>
      <c r="M353" s="942"/>
      <c r="N353" s="942"/>
      <c r="O353" s="942"/>
      <c r="P353" s="942"/>
      <c r="Q353" s="942"/>
      <c r="R353" s="942"/>
      <c r="S353" s="942"/>
      <c r="T353" s="942"/>
      <c r="U353" s="942"/>
      <c r="V353" s="942"/>
      <c r="W353" s="942"/>
      <c r="X353" s="942"/>
      <c r="Y353" s="942"/>
      <c r="Z353" s="942"/>
      <c r="AA353" s="942"/>
      <c r="AB353" s="942"/>
      <c r="AC353" s="942"/>
      <c r="AD353" s="942"/>
      <c r="AE353" s="942"/>
      <c r="AF353" s="942"/>
      <c r="AG353" s="942"/>
      <c r="AH353" s="942"/>
      <c r="AI353" s="942"/>
      <c r="AJ353" s="942"/>
      <c r="AK353" s="942"/>
      <c r="AL353" s="942"/>
      <c r="AM353" s="942"/>
      <c r="AN353" s="942"/>
      <c r="AO353" s="942"/>
      <c r="AP353" s="942"/>
      <c r="AQ353" s="942"/>
      <c r="AR353" s="942"/>
      <c r="AS353" s="942"/>
      <c r="AT353" s="942"/>
      <c r="AU353" s="942"/>
      <c r="AV353" s="942"/>
      <c r="AW353" s="942"/>
      <c r="AX353" s="942"/>
      <c r="AY353" s="942"/>
      <c r="AZ353" s="942"/>
      <c r="BA353" s="942"/>
      <c r="BB353" s="942"/>
      <c r="BC353" s="942"/>
      <c r="BD353" s="942"/>
      <c r="BE353" s="942"/>
      <c r="BF353" s="942"/>
      <c r="BG353" s="942"/>
      <c r="BH353" s="942"/>
      <c r="BI353" s="942"/>
      <c r="BJ353" s="942"/>
      <c r="BK353" s="942"/>
      <c r="BL353" s="942"/>
      <c r="BM353" s="942"/>
      <c r="BN353" s="942"/>
      <c r="BO353" s="942"/>
      <c r="BP353" s="942"/>
      <c r="BQ353" s="942"/>
      <c r="BR353" s="942"/>
      <c r="BS353" s="942"/>
      <c r="BT353" s="942"/>
      <c r="BU353" s="942"/>
      <c r="BV353" s="942"/>
    </row>
    <row r="354" spans="1:74" x14ac:dyDescent="0.15">
      <c r="A354" s="942"/>
      <c r="B354" s="942"/>
      <c r="C354" s="942"/>
      <c r="D354" s="942"/>
      <c r="E354" s="942"/>
      <c r="F354" s="942"/>
      <c r="G354" s="942"/>
      <c r="H354" s="942"/>
      <c r="I354" s="942"/>
      <c r="J354" s="942"/>
      <c r="K354" s="942"/>
      <c r="L354" s="942"/>
      <c r="M354" s="942"/>
      <c r="N354" s="942"/>
      <c r="O354" s="942"/>
      <c r="P354" s="942"/>
      <c r="Q354" s="942"/>
      <c r="R354" s="942"/>
      <c r="S354" s="942"/>
      <c r="T354" s="942"/>
      <c r="U354" s="942"/>
      <c r="V354" s="942"/>
      <c r="W354" s="942"/>
      <c r="X354" s="942"/>
      <c r="Y354" s="942"/>
      <c r="Z354" s="942"/>
      <c r="AA354" s="942"/>
      <c r="AB354" s="942"/>
      <c r="AC354" s="942"/>
      <c r="AD354" s="942"/>
      <c r="AE354" s="942"/>
      <c r="AF354" s="942"/>
      <c r="AG354" s="942"/>
      <c r="AH354" s="942"/>
      <c r="AI354" s="942"/>
      <c r="AJ354" s="942"/>
      <c r="AK354" s="942"/>
      <c r="AL354" s="942"/>
      <c r="AM354" s="942"/>
      <c r="AN354" s="942"/>
      <c r="AO354" s="942"/>
      <c r="AP354" s="942"/>
      <c r="AQ354" s="942"/>
      <c r="AR354" s="942"/>
      <c r="AS354" s="942"/>
      <c r="AT354" s="942"/>
      <c r="AU354" s="942"/>
      <c r="AV354" s="942"/>
      <c r="AW354" s="942"/>
      <c r="AX354" s="942"/>
      <c r="AY354" s="942"/>
      <c r="AZ354" s="942"/>
      <c r="BA354" s="942"/>
      <c r="BB354" s="942"/>
      <c r="BC354" s="942"/>
      <c r="BD354" s="942"/>
      <c r="BE354" s="942"/>
      <c r="BF354" s="942"/>
      <c r="BG354" s="942"/>
      <c r="BH354" s="942"/>
      <c r="BI354" s="942"/>
      <c r="BJ354" s="942"/>
      <c r="BK354" s="942"/>
      <c r="BL354" s="942"/>
      <c r="BM354" s="942"/>
      <c r="BN354" s="942"/>
      <c r="BO354" s="942"/>
      <c r="BP354" s="942"/>
      <c r="BQ354" s="942"/>
      <c r="BR354" s="942"/>
      <c r="BS354" s="942"/>
      <c r="BT354" s="942"/>
      <c r="BU354" s="942"/>
      <c r="BV354" s="942"/>
    </row>
    <row r="355" spans="1:74" x14ac:dyDescent="0.15">
      <c r="A355" s="942"/>
      <c r="B355" s="942"/>
      <c r="C355" s="942"/>
      <c r="D355" s="942"/>
      <c r="E355" s="942"/>
      <c r="F355" s="942"/>
      <c r="G355" s="942"/>
      <c r="H355" s="942"/>
      <c r="I355" s="942"/>
      <c r="J355" s="942"/>
      <c r="K355" s="942"/>
      <c r="L355" s="942"/>
      <c r="M355" s="942"/>
      <c r="N355" s="942"/>
      <c r="O355" s="942"/>
      <c r="P355" s="942"/>
      <c r="Q355" s="942"/>
      <c r="R355" s="942"/>
      <c r="S355" s="942"/>
      <c r="T355" s="942"/>
      <c r="U355" s="942"/>
      <c r="V355" s="942"/>
      <c r="W355" s="942"/>
      <c r="X355" s="942"/>
      <c r="Y355" s="942"/>
      <c r="Z355" s="942"/>
      <c r="AA355" s="942"/>
      <c r="AB355" s="942"/>
      <c r="AC355" s="942"/>
      <c r="AD355" s="942"/>
      <c r="AE355" s="942"/>
      <c r="AF355" s="942"/>
      <c r="AG355" s="942"/>
      <c r="AH355" s="942"/>
      <c r="AI355" s="942"/>
      <c r="AJ355" s="942"/>
      <c r="AK355" s="942"/>
      <c r="AL355" s="942"/>
      <c r="AM355" s="942"/>
      <c r="AN355" s="942"/>
      <c r="AO355" s="942"/>
      <c r="AP355" s="942"/>
      <c r="AQ355" s="942"/>
      <c r="AR355" s="942"/>
      <c r="AS355" s="942"/>
      <c r="AT355" s="942"/>
      <c r="AU355" s="942"/>
      <c r="AV355" s="942"/>
      <c r="AW355" s="942"/>
      <c r="AX355" s="942"/>
      <c r="AY355" s="942"/>
      <c r="AZ355" s="942"/>
      <c r="BA355" s="942"/>
      <c r="BB355" s="942"/>
      <c r="BC355" s="942"/>
      <c r="BD355" s="942"/>
      <c r="BE355" s="942"/>
      <c r="BF355" s="942"/>
      <c r="BG355" s="942"/>
      <c r="BH355" s="942"/>
      <c r="BI355" s="942"/>
      <c r="BJ355" s="942"/>
      <c r="BK355" s="942"/>
      <c r="BL355" s="942"/>
      <c r="BM355" s="942"/>
      <c r="BN355" s="942"/>
      <c r="BO355" s="942"/>
      <c r="BP355" s="942"/>
      <c r="BQ355" s="942"/>
      <c r="BR355" s="942"/>
      <c r="BS355" s="942"/>
      <c r="BT355" s="942"/>
      <c r="BU355" s="942"/>
      <c r="BV355" s="942"/>
    </row>
    <row r="356" spans="1:74" x14ac:dyDescent="0.15">
      <c r="A356" s="942"/>
      <c r="B356" s="942"/>
      <c r="C356" s="942"/>
      <c r="D356" s="942"/>
      <c r="E356" s="942"/>
      <c r="F356" s="942"/>
      <c r="G356" s="942"/>
      <c r="H356" s="942"/>
      <c r="I356" s="942"/>
      <c r="J356" s="942"/>
      <c r="K356" s="942"/>
      <c r="L356" s="942"/>
      <c r="M356" s="942"/>
      <c r="N356" s="942"/>
      <c r="O356" s="942"/>
      <c r="P356" s="942"/>
      <c r="Q356" s="942"/>
      <c r="R356" s="942"/>
      <c r="S356" s="942"/>
      <c r="T356" s="942"/>
      <c r="U356" s="942"/>
      <c r="V356" s="942"/>
      <c r="W356" s="942"/>
      <c r="X356" s="942"/>
      <c r="Y356" s="942"/>
      <c r="Z356" s="942"/>
      <c r="AA356" s="942"/>
      <c r="AB356" s="942"/>
      <c r="AC356" s="942"/>
      <c r="AD356" s="942"/>
      <c r="AE356" s="942"/>
      <c r="AF356" s="942"/>
      <c r="AG356" s="942"/>
      <c r="AH356" s="942"/>
      <c r="AI356" s="942"/>
      <c r="AJ356" s="942"/>
      <c r="AK356" s="942"/>
      <c r="AL356" s="942"/>
      <c r="AM356" s="942"/>
      <c r="AN356" s="942"/>
      <c r="AO356" s="942"/>
      <c r="AP356" s="942"/>
      <c r="AQ356" s="942"/>
      <c r="AR356" s="942"/>
      <c r="AS356" s="942"/>
      <c r="AT356" s="942"/>
      <c r="AU356" s="942"/>
      <c r="AV356" s="942"/>
      <c r="AW356" s="942"/>
      <c r="AX356" s="942"/>
      <c r="AY356" s="942"/>
      <c r="AZ356" s="942"/>
      <c r="BA356" s="942"/>
      <c r="BB356" s="942"/>
      <c r="BC356" s="942"/>
      <c r="BD356" s="942"/>
      <c r="BE356" s="942"/>
      <c r="BF356" s="942"/>
      <c r="BG356" s="942"/>
      <c r="BH356" s="942"/>
      <c r="BI356" s="942"/>
      <c r="BJ356" s="942"/>
      <c r="BK356" s="942"/>
      <c r="BL356" s="942"/>
      <c r="BM356" s="942"/>
      <c r="BN356" s="942"/>
      <c r="BO356" s="942"/>
      <c r="BP356" s="942"/>
      <c r="BQ356" s="942"/>
      <c r="BR356" s="942"/>
      <c r="BS356" s="942"/>
      <c r="BT356" s="942"/>
      <c r="BU356" s="942"/>
      <c r="BV356" s="942"/>
    </row>
    <row r="357" spans="1:74" x14ac:dyDescent="0.15">
      <c r="A357" s="942"/>
      <c r="B357" s="942"/>
      <c r="C357" s="942"/>
      <c r="D357" s="942"/>
      <c r="E357" s="942"/>
      <c r="F357" s="942"/>
      <c r="G357" s="942"/>
      <c r="H357" s="942"/>
      <c r="I357" s="942"/>
      <c r="J357" s="942"/>
      <c r="K357" s="942"/>
      <c r="L357" s="942"/>
      <c r="M357" s="942"/>
      <c r="N357" s="942"/>
      <c r="O357" s="942"/>
      <c r="P357" s="942"/>
      <c r="Q357" s="942"/>
      <c r="R357" s="942"/>
      <c r="S357" s="942"/>
      <c r="T357" s="942"/>
      <c r="U357" s="942"/>
      <c r="V357" s="942"/>
      <c r="W357" s="942"/>
      <c r="X357" s="942"/>
      <c r="Y357" s="942"/>
      <c r="Z357" s="942"/>
      <c r="AA357" s="942"/>
      <c r="AB357" s="942"/>
      <c r="AC357" s="942"/>
      <c r="AD357" s="942"/>
      <c r="AE357" s="942"/>
      <c r="AF357" s="942"/>
      <c r="AG357" s="942"/>
      <c r="AH357" s="942"/>
      <c r="AI357" s="942"/>
      <c r="AJ357" s="942"/>
      <c r="AK357" s="942"/>
      <c r="AL357" s="942"/>
      <c r="AM357" s="942"/>
      <c r="AN357" s="942"/>
      <c r="AO357" s="942"/>
      <c r="AP357" s="942"/>
      <c r="AQ357" s="942"/>
      <c r="AR357" s="942"/>
      <c r="AS357" s="942"/>
      <c r="AT357" s="942"/>
      <c r="AU357" s="942"/>
      <c r="AV357" s="942"/>
      <c r="AW357" s="942"/>
      <c r="AX357" s="942"/>
      <c r="AY357" s="942"/>
      <c r="AZ357" s="942"/>
      <c r="BA357" s="942"/>
      <c r="BB357" s="942"/>
      <c r="BC357" s="942"/>
      <c r="BD357" s="942"/>
      <c r="BE357" s="942"/>
      <c r="BF357" s="942"/>
      <c r="BG357" s="942"/>
      <c r="BH357" s="942"/>
      <c r="BI357" s="942"/>
      <c r="BJ357" s="942"/>
      <c r="BK357" s="942"/>
      <c r="BL357" s="942"/>
      <c r="BM357" s="942"/>
      <c r="BN357" s="942"/>
      <c r="BO357" s="942"/>
      <c r="BP357" s="942"/>
      <c r="BQ357" s="942"/>
      <c r="BR357" s="942"/>
      <c r="BS357" s="942"/>
      <c r="BT357" s="942"/>
      <c r="BU357" s="942"/>
      <c r="BV357" s="942"/>
    </row>
    <row r="358" spans="1:74" x14ac:dyDescent="0.15">
      <c r="A358" s="942"/>
      <c r="B358" s="942"/>
      <c r="C358" s="942"/>
      <c r="D358" s="942"/>
      <c r="E358" s="942"/>
      <c r="F358" s="942"/>
      <c r="G358" s="942"/>
      <c r="H358" s="942"/>
      <c r="I358" s="942"/>
      <c r="J358" s="942"/>
      <c r="K358" s="942"/>
      <c r="L358" s="942"/>
      <c r="M358" s="942"/>
      <c r="N358" s="942"/>
      <c r="O358" s="942"/>
      <c r="P358" s="942"/>
      <c r="Q358" s="942"/>
      <c r="R358" s="942"/>
      <c r="S358" s="942"/>
      <c r="T358" s="942"/>
      <c r="U358" s="942"/>
      <c r="V358" s="942"/>
      <c r="W358" s="942"/>
      <c r="X358" s="942"/>
      <c r="Y358" s="942"/>
      <c r="Z358" s="942"/>
      <c r="AA358" s="942"/>
      <c r="AB358" s="942"/>
      <c r="AC358" s="942"/>
      <c r="AD358" s="942"/>
      <c r="AE358" s="942"/>
      <c r="AF358" s="942"/>
      <c r="AG358" s="942"/>
      <c r="AH358" s="942"/>
      <c r="AI358" s="942"/>
      <c r="AJ358" s="942"/>
      <c r="AK358" s="942"/>
      <c r="AL358" s="942"/>
      <c r="AM358" s="942"/>
      <c r="AN358" s="942"/>
      <c r="AO358" s="942"/>
      <c r="AP358" s="942"/>
      <c r="AQ358" s="942"/>
      <c r="AR358" s="942"/>
      <c r="AS358" s="942"/>
      <c r="AT358" s="942"/>
      <c r="AU358" s="942"/>
      <c r="AV358" s="942"/>
      <c r="AW358" s="942"/>
      <c r="AX358" s="942"/>
      <c r="AY358" s="942"/>
      <c r="AZ358" s="942"/>
      <c r="BA358" s="942"/>
      <c r="BB358" s="942"/>
      <c r="BC358" s="942"/>
      <c r="BD358" s="942"/>
      <c r="BE358" s="942"/>
      <c r="BF358" s="942"/>
      <c r="BG358" s="942"/>
      <c r="BH358" s="942"/>
      <c r="BI358" s="942"/>
      <c r="BJ358" s="942"/>
      <c r="BK358" s="942"/>
      <c r="BL358" s="942"/>
      <c r="BM358" s="942"/>
      <c r="BN358" s="942"/>
      <c r="BO358" s="942"/>
      <c r="BP358" s="942"/>
      <c r="BQ358" s="942"/>
      <c r="BR358" s="942"/>
      <c r="BS358" s="942"/>
      <c r="BT358" s="942"/>
      <c r="BU358" s="942"/>
      <c r="BV358" s="942"/>
    </row>
    <row r="359" spans="1:74" x14ac:dyDescent="0.15">
      <c r="A359" s="942"/>
      <c r="B359" s="942"/>
      <c r="C359" s="942"/>
      <c r="D359" s="942"/>
      <c r="E359" s="942"/>
      <c r="F359" s="942"/>
      <c r="G359" s="942"/>
      <c r="H359" s="942"/>
      <c r="I359" s="942"/>
      <c r="J359" s="942"/>
      <c r="K359" s="942"/>
      <c r="L359" s="942"/>
      <c r="M359" s="942"/>
      <c r="N359" s="942"/>
      <c r="O359" s="942"/>
      <c r="P359" s="942"/>
      <c r="Q359" s="942"/>
      <c r="R359" s="942"/>
      <c r="S359" s="942"/>
      <c r="T359" s="942"/>
      <c r="U359" s="942"/>
      <c r="V359" s="942"/>
      <c r="W359" s="942"/>
      <c r="X359" s="942"/>
      <c r="Y359" s="942"/>
      <c r="Z359" s="942"/>
      <c r="AA359" s="942"/>
      <c r="AB359" s="942"/>
      <c r="AC359" s="942"/>
      <c r="AD359" s="942"/>
      <c r="AE359" s="942"/>
      <c r="AF359" s="942"/>
      <c r="AG359" s="942"/>
      <c r="AH359" s="942"/>
      <c r="AI359" s="942"/>
      <c r="AJ359" s="942"/>
      <c r="AK359" s="942"/>
      <c r="AL359" s="942"/>
      <c r="AM359" s="942"/>
      <c r="AN359" s="942"/>
      <c r="AO359" s="942"/>
      <c r="AP359" s="942"/>
      <c r="AQ359" s="942"/>
      <c r="AR359" s="942"/>
      <c r="AS359" s="942"/>
      <c r="AT359" s="942"/>
      <c r="AU359" s="942"/>
      <c r="AV359" s="942"/>
      <c r="AW359" s="942"/>
      <c r="AX359" s="942"/>
      <c r="AY359" s="942"/>
      <c r="AZ359" s="942"/>
      <c r="BA359" s="942"/>
      <c r="BB359" s="942"/>
      <c r="BC359" s="942"/>
      <c r="BD359" s="942"/>
      <c r="BE359" s="942"/>
      <c r="BF359" s="942"/>
      <c r="BG359" s="942"/>
      <c r="BH359" s="942"/>
      <c r="BI359" s="942"/>
      <c r="BJ359" s="942"/>
      <c r="BK359" s="942"/>
      <c r="BL359" s="942"/>
      <c r="BM359" s="942"/>
      <c r="BN359" s="942"/>
      <c r="BO359" s="942"/>
      <c r="BP359" s="942"/>
      <c r="BQ359" s="942"/>
      <c r="BR359" s="942"/>
      <c r="BS359" s="942"/>
      <c r="BT359" s="942"/>
      <c r="BU359" s="942"/>
      <c r="BV359" s="942"/>
    </row>
    <row r="360" spans="1:74" x14ac:dyDescent="0.15">
      <c r="A360" s="942"/>
      <c r="B360" s="942"/>
      <c r="C360" s="942"/>
      <c r="D360" s="942"/>
      <c r="E360" s="942"/>
      <c r="F360" s="942"/>
      <c r="G360" s="942"/>
      <c r="H360" s="942"/>
      <c r="I360" s="942"/>
      <c r="J360" s="942"/>
      <c r="K360" s="942"/>
      <c r="L360" s="942"/>
      <c r="M360" s="942"/>
      <c r="N360" s="942"/>
      <c r="O360" s="942"/>
      <c r="P360" s="942"/>
      <c r="Q360" s="942"/>
      <c r="R360" s="942"/>
      <c r="S360" s="942"/>
      <c r="T360" s="942"/>
      <c r="U360" s="942"/>
      <c r="V360" s="942"/>
      <c r="W360" s="942"/>
      <c r="X360" s="942"/>
      <c r="Y360" s="942"/>
      <c r="Z360" s="942"/>
      <c r="AA360" s="942"/>
      <c r="AB360" s="942"/>
      <c r="AC360" s="942"/>
      <c r="AD360" s="942"/>
      <c r="AE360" s="942"/>
      <c r="AF360" s="942"/>
      <c r="AG360" s="942"/>
      <c r="AH360" s="942"/>
      <c r="AI360" s="942"/>
      <c r="AJ360" s="942"/>
      <c r="AK360" s="942"/>
      <c r="AL360" s="942"/>
      <c r="AM360" s="942"/>
      <c r="AN360" s="942"/>
      <c r="AO360" s="942"/>
      <c r="AP360" s="942"/>
      <c r="AQ360" s="942"/>
      <c r="AR360" s="942"/>
      <c r="AS360" s="942"/>
      <c r="AT360" s="942"/>
      <c r="AU360" s="942"/>
      <c r="AV360" s="942"/>
      <c r="AW360" s="942"/>
      <c r="AX360" s="942"/>
      <c r="AY360" s="942"/>
      <c r="AZ360" s="942"/>
      <c r="BA360" s="942"/>
      <c r="BB360" s="942"/>
      <c r="BC360" s="942"/>
      <c r="BD360" s="942"/>
      <c r="BE360" s="942"/>
      <c r="BF360" s="942"/>
      <c r="BG360" s="942"/>
      <c r="BH360" s="942"/>
      <c r="BI360" s="942"/>
      <c r="BJ360" s="942"/>
      <c r="BK360" s="942"/>
      <c r="BL360" s="942"/>
      <c r="BM360" s="942"/>
      <c r="BN360" s="942"/>
      <c r="BO360" s="942"/>
      <c r="BP360" s="942"/>
      <c r="BQ360" s="942"/>
      <c r="BR360" s="942"/>
      <c r="BS360" s="942"/>
      <c r="BT360" s="942"/>
      <c r="BU360" s="942"/>
      <c r="BV360" s="942"/>
    </row>
    <row r="361" spans="1:74" x14ac:dyDescent="0.15">
      <c r="A361" s="942"/>
      <c r="B361" s="942"/>
      <c r="C361" s="942"/>
      <c r="D361" s="942"/>
      <c r="E361" s="942"/>
      <c r="F361" s="942"/>
      <c r="G361" s="942"/>
      <c r="H361" s="942"/>
      <c r="I361" s="942"/>
      <c r="J361" s="942"/>
      <c r="K361" s="942"/>
      <c r="L361" s="942"/>
      <c r="M361" s="942"/>
      <c r="N361" s="942"/>
      <c r="O361" s="942"/>
      <c r="P361" s="942"/>
      <c r="Q361" s="942"/>
      <c r="R361" s="942"/>
      <c r="S361" s="942"/>
      <c r="T361" s="942"/>
      <c r="U361" s="942"/>
      <c r="V361" s="942"/>
      <c r="W361" s="942"/>
      <c r="X361" s="942"/>
      <c r="Y361" s="942"/>
      <c r="Z361" s="942"/>
      <c r="AA361" s="942"/>
      <c r="AB361" s="942"/>
      <c r="AC361" s="942"/>
      <c r="AD361" s="942"/>
      <c r="AE361" s="942"/>
      <c r="AF361" s="942"/>
      <c r="AG361" s="942"/>
      <c r="AH361" s="942"/>
      <c r="AI361" s="942"/>
      <c r="AJ361" s="942"/>
      <c r="AK361" s="942"/>
      <c r="AL361" s="942"/>
      <c r="AM361" s="942"/>
      <c r="AN361" s="942"/>
      <c r="AO361" s="942"/>
      <c r="AP361" s="942"/>
      <c r="AQ361" s="942"/>
      <c r="AR361" s="942"/>
      <c r="AS361" s="942"/>
      <c r="AT361" s="942"/>
      <c r="AU361" s="942"/>
      <c r="AV361" s="942"/>
      <c r="AW361" s="942"/>
      <c r="AX361" s="942"/>
      <c r="AY361" s="942"/>
      <c r="AZ361" s="942"/>
      <c r="BA361" s="942"/>
      <c r="BB361" s="942"/>
      <c r="BC361" s="942"/>
      <c r="BD361" s="942"/>
      <c r="BE361" s="942"/>
      <c r="BF361" s="942"/>
      <c r="BG361" s="942"/>
      <c r="BH361" s="942"/>
      <c r="BI361" s="942"/>
      <c r="BJ361" s="942"/>
      <c r="BK361" s="942"/>
      <c r="BL361" s="942"/>
      <c r="BM361" s="942"/>
      <c r="BN361" s="942"/>
      <c r="BO361" s="942"/>
      <c r="BP361" s="942"/>
      <c r="BQ361" s="942"/>
      <c r="BR361" s="942"/>
      <c r="BS361" s="942"/>
      <c r="BT361" s="942"/>
      <c r="BU361" s="942"/>
      <c r="BV361" s="942"/>
    </row>
    <row r="362" spans="1:74" x14ac:dyDescent="0.15">
      <c r="A362" s="942"/>
      <c r="B362" s="942"/>
      <c r="C362" s="942"/>
      <c r="D362" s="942"/>
      <c r="E362" s="942"/>
      <c r="F362" s="942"/>
      <c r="G362" s="942"/>
      <c r="H362" s="942"/>
      <c r="I362" s="942"/>
      <c r="J362" s="942"/>
      <c r="K362" s="942"/>
      <c r="L362" s="942"/>
      <c r="M362" s="942"/>
      <c r="N362" s="942"/>
      <c r="O362" s="942"/>
      <c r="P362" s="942"/>
      <c r="Q362" s="942"/>
      <c r="R362" s="942"/>
      <c r="S362" s="942"/>
      <c r="T362" s="942"/>
      <c r="U362" s="942"/>
      <c r="V362" s="942"/>
      <c r="W362" s="942"/>
      <c r="X362" s="942"/>
      <c r="Y362" s="942"/>
      <c r="Z362" s="942"/>
      <c r="AA362" s="942"/>
      <c r="AB362" s="942"/>
      <c r="AC362" s="942"/>
      <c r="AD362" s="942"/>
      <c r="AE362" s="942"/>
      <c r="AF362" s="942"/>
      <c r="AG362" s="942"/>
      <c r="AH362" s="942"/>
      <c r="AI362" s="942"/>
      <c r="AJ362" s="942"/>
      <c r="AK362" s="942"/>
      <c r="AL362" s="942"/>
      <c r="AM362" s="942"/>
      <c r="AN362" s="942"/>
      <c r="AO362" s="942"/>
      <c r="AP362" s="942"/>
      <c r="AQ362" s="942"/>
      <c r="AR362" s="942"/>
      <c r="AS362" s="942"/>
      <c r="AT362" s="942"/>
      <c r="AU362" s="942"/>
      <c r="AV362" s="942"/>
      <c r="AW362" s="942"/>
      <c r="AX362" s="942"/>
      <c r="AY362" s="942"/>
      <c r="AZ362" s="942"/>
      <c r="BA362" s="942"/>
      <c r="BB362" s="942"/>
      <c r="BC362" s="942"/>
      <c r="BD362" s="942"/>
      <c r="BE362" s="942"/>
      <c r="BF362" s="942"/>
      <c r="BG362" s="942"/>
      <c r="BH362" s="942"/>
      <c r="BI362" s="942"/>
      <c r="BJ362" s="942"/>
      <c r="BK362" s="942"/>
      <c r="BL362" s="942"/>
      <c r="BM362" s="942"/>
      <c r="BN362" s="942"/>
      <c r="BO362" s="942"/>
      <c r="BP362" s="942"/>
      <c r="BQ362" s="942"/>
      <c r="BR362" s="942"/>
      <c r="BS362" s="942"/>
      <c r="BT362" s="942"/>
      <c r="BU362" s="942"/>
      <c r="BV362" s="942"/>
    </row>
    <row r="363" spans="1:74" x14ac:dyDescent="0.15">
      <c r="A363" s="942"/>
      <c r="B363" s="942"/>
      <c r="C363" s="942"/>
      <c r="D363" s="942"/>
      <c r="E363" s="942"/>
      <c r="F363" s="942"/>
      <c r="G363" s="942"/>
      <c r="H363" s="942"/>
      <c r="I363" s="942"/>
      <c r="J363" s="942"/>
      <c r="K363" s="942"/>
      <c r="L363" s="942"/>
      <c r="M363" s="942"/>
      <c r="N363" s="942"/>
      <c r="O363" s="942"/>
      <c r="P363" s="942"/>
      <c r="Q363" s="942"/>
      <c r="R363" s="942"/>
      <c r="S363" s="942"/>
      <c r="T363" s="942"/>
      <c r="U363" s="942"/>
      <c r="V363" s="942"/>
      <c r="W363" s="942"/>
      <c r="X363" s="942"/>
      <c r="Y363" s="942"/>
      <c r="Z363" s="942"/>
      <c r="AA363" s="942"/>
      <c r="AB363" s="942"/>
      <c r="AC363" s="942"/>
      <c r="AD363" s="942"/>
      <c r="AE363" s="942"/>
      <c r="AF363" s="942"/>
      <c r="AG363" s="942"/>
      <c r="AH363" s="942"/>
      <c r="AI363" s="942"/>
      <c r="AJ363" s="942"/>
      <c r="AK363" s="942"/>
      <c r="AL363" s="942"/>
      <c r="AM363" s="942"/>
      <c r="AN363" s="942"/>
      <c r="AO363" s="942"/>
      <c r="AP363" s="942"/>
      <c r="AQ363" s="942"/>
      <c r="AR363" s="942"/>
      <c r="AS363" s="942"/>
      <c r="AT363" s="942"/>
      <c r="AU363" s="942"/>
      <c r="AV363" s="942"/>
      <c r="AW363" s="942"/>
      <c r="AX363" s="942"/>
      <c r="AY363" s="942"/>
      <c r="AZ363" s="942"/>
      <c r="BA363" s="942"/>
      <c r="BB363" s="942"/>
      <c r="BC363" s="942"/>
      <c r="BD363" s="942"/>
      <c r="BE363" s="942"/>
      <c r="BF363" s="942"/>
      <c r="BG363" s="942"/>
      <c r="BH363" s="942"/>
      <c r="BI363" s="942"/>
      <c r="BJ363" s="942"/>
      <c r="BK363" s="942"/>
      <c r="BL363" s="942"/>
      <c r="BM363" s="942"/>
      <c r="BN363" s="942"/>
      <c r="BO363" s="942"/>
      <c r="BP363" s="942"/>
      <c r="BQ363" s="942"/>
      <c r="BR363" s="942"/>
      <c r="BS363" s="942"/>
      <c r="BT363" s="942"/>
      <c r="BU363" s="942"/>
      <c r="BV363" s="942"/>
    </row>
    <row r="364" spans="1:74" x14ac:dyDescent="0.15">
      <c r="A364" s="942"/>
      <c r="B364" s="942"/>
      <c r="C364" s="942"/>
      <c r="D364" s="942"/>
      <c r="E364" s="942"/>
      <c r="F364" s="942"/>
      <c r="G364" s="942"/>
      <c r="H364" s="942"/>
      <c r="I364" s="942"/>
      <c r="J364" s="942"/>
      <c r="K364" s="942"/>
      <c r="L364" s="942"/>
      <c r="M364" s="942"/>
      <c r="N364" s="942"/>
      <c r="O364" s="942"/>
      <c r="P364" s="942"/>
      <c r="Q364" s="942"/>
      <c r="R364" s="942"/>
      <c r="S364" s="942"/>
      <c r="T364" s="942"/>
      <c r="U364" s="942"/>
      <c r="V364" s="942"/>
      <c r="W364" s="942"/>
      <c r="X364" s="942"/>
      <c r="Y364" s="942"/>
      <c r="Z364" s="942"/>
      <c r="AA364" s="942"/>
      <c r="AB364" s="942"/>
      <c r="AC364" s="942"/>
      <c r="AD364" s="942"/>
      <c r="AE364" s="942"/>
      <c r="AF364" s="942"/>
      <c r="AG364" s="942"/>
      <c r="AH364" s="942"/>
      <c r="AI364" s="942"/>
      <c r="AJ364" s="942"/>
      <c r="AK364" s="942"/>
      <c r="AL364" s="942"/>
      <c r="AM364" s="942"/>
      <c r="AN364" s="942"/>
      <c r="AO364" s="942"/>
      <c r="AP364" s="942"/>
      <c r="AQ364" s="942"/>
      <c r="AR364" s="942"/>
      <c r="AS364" s="942"/>
      <c r="AT364" s="942"/>
      <c r="AU364" s="942"/>
      <c r="AV364" s="942"/>
      <c r="AW364" s="942"/>
      <c r="AX364" s="942"/>
      <c r="AY364" s="942"/>
      <c r="AZ364" s="942"/>
      <c r="BA364" s="942"/>
      <c r="BB364" s="942"/>
      <c r="BC364" s="942"/>
      <c r="BD364" s="942"/>
      <c r="BE364" s="942"/>
      <c r="BF364" s="942"/>
      <c r="BG364" s="942"/>
      <c r="BH364" s="942"/>
      <c r="BI364" s="942"/>
      <c r="BJ364" s="942"/>
      <c r="BK364" s="942"/>
      <c r="BL364" s="942"/>
      <c r="BM364" s="942"/>
      <c r="BN364" s="942"/>
      <c r="BO364" s="942"/>
      <c r="BP364" s="942"/>
      <c r="BQ364" s="942"/>
      <c r="BR364" s="942"/>
      <c r="BS364" s="942"/>
      <c r="BT364" s="942"/>
      <c r="BU364" s="942"/>
      <c r="BV364" s="942"/>
    </row>
    <row r="365" spans="1:74" x14ac:dyDescent="0.15">
      <c r="A365" s="942"/>
      <c r="B365" s="942"/>
      <c r="C365" s="942"/>
      <c r="D365" s="942"/>
      <c r="E365" s="942"/>
      <c r="F365" s="942"/>
      <c r="G365" s="942"/>
      <c r="H365" s="942"/>
      <c r="I365" s="942"/>
      <c r="J365" s="942"/>
      <c r="K365" s="942"/>
      <c r="L365" s="942"/>
      <c r="M365" s="942"/>
      <c r="N365" s="942"/>
      <c r="O365" s="942"/>
      <c r="P365" s="942"/>
      <c r="Q365" s="942"/>
      <c r="R365" s="942"/>
      <c r="S365" s="942"/>
      <c r="T365" s="942"/>
      <c r="U365" s="942"/>
      <c r="V365" s="942"/>
      <c r="W365" s="942"/>
      <c r="X365" s="942"/>
      <c r="Y365" s="942"/>
      <c r="Z365" s="942"/>
      <c r="AA365" s="942"/>
      <c r="AB365" s="942"/>
      <c r="AC365" s="942"/>
      <c r="AD365" s="942"/>
      <c r="AE365" s="942"/>
      <c r="AF365" s="942"/>
      <c r="AG365" s="942"/>
      <c r="AH365" s="942"/>
      <c r="AI365" s="942"/>
      <c r="AJ365" s="942"/>
      <c r="AK365" s="942"/>
      <c r="AL365" s="942"/>
      <c r="AM365" s="942"/>
      <c r="AN365" s="942"/>
      <c r="AO365" s="942"/>
      <c r="AP365" s="942"/>
      <c r="AQ365" s="942"/>
      <c r="AR365" s="942"/>
      <c r="AS365" s="942"/>
      <c r="AT365" s="942"/>
      <c r="AU365" s="942"/>
      <c r="AV365" s="942"/>
      <c r="AW365" s="942"/>
      <c r="AX365" s="942"/>
      <c r="AY365" s="942"/>
      <c r="AZ365" s="942"/>
      <c r="BA365" s="942"/>
      <c r="BB365" s="942"/>
      <c r="BC365" s="942"/>
      <c r="BD365" s="942"/>
      <c r="BE365" s="942"/>
      <c r="BF365" s="942"/>
      <c r="BG365" s="942"/>
      <c r="BH365" s="942"/>
      <c r="BI365" s="942"/>
      <c r="BJ365" s="942"/>
      <c r="BK365" s="942"/>
      <c r="BL365" s="942"/>
      <c r="BM365" s="942"/>
      <c r="BN365" s="942"/>
      <c r="BO365" s="942"/>
      <c r="BP365" s="942"/>
      <c r="BQ365" s="942"/>
      <c r="BR365" s="942"/>
      <c r="BS365" s="942"/>
      <c r="BT365" s="942"/>
      <c r="BU365" s="942"/>
      <c r="BV365" s="942"/>
    </row>
    <row r="366" spans="1:74" x14ac:dyDescent="0.15">
      <c r="A366" s="942"/>
      <c r="B366" s="942"/>
      <c r="C366" s="942"/>
      <c r="D366" s="942"/>
      <c r="E366" s="942"/>
      <c r="F366" s="942"/>
      <c r="G366" s="942"/>
      <c r="H366" s="942"/>
      <c r="I366" s="942"/>
      <c r="J366" s="942"/>
      <c r="K366" s="942"/>
      <c r="L366" s="942"/>
      <c r="M366" s="942"/>
      <c r="N366" s="942"/>
      <c r="O366" s="942"/>
      <c r="P366" s="942"/>
      <c r="Q366" s="942"/>
      <c r="R366" s="942"/>
      <c r="S366" s="942"/>
      <c r="T366" s="942"/>
      <c r="U366" s="942"/>
      <c r="V366" s="942"/>
      <c r="W366" s="942"/>
      <c r="X366" s="942"/>
      <c r="Y366" s="942"/>
      <c r="Z366" s="942"/>
      <c r="AA366" s="942"/>
      <c r="AB366" s="942"/>
      <c r="AC366" s="942"/>
      <c r="AD366" s="942"/>
      <c r="AE366" s="942"/>
      <c r="AF366" s="942"/>
      <c r="AG366" s="942"/>
      <c r="AH366" s="942"/>
      <c r="AI366" s="942"/>
      <c r="AJ366" s="942"/>
      <c r="AK366" s="942"/>
      <c r="AL366" s="942"/>
      <c r="AM366" s="942"/>
      <c r="AN366" s="942"/>
      <c r="AO366" s="942"/>
      <c r="AP366" s="942"/>
      <c r="AQ366" s="942"/>
      <c r="AR366" s="942"/>
      <c r="AS366" s="942"/>
      <c r="AT366" s="942"/>
      <c r="AU366" s="942"/>
      <c r="AV366" s="942"/>
      <c r="AW366" s="942"/>
      <c r="AX366" s="942"/>
      <c r="AY366" s="942"/>
      <c r="AZ366" s="942"/>
      <c r="BA366" s="942"/>
      <c r="BB366" s="942"/>
      <c r="BC366" s="942"/>
      <c r="BD366" s="942"/>
      <c r="BE366" s="942"/>
      <c r="BF366" s="942"/>
      <c r="BG366" s="942"/>
      <c r="BH366" s="942"/>
      <c r="BI366" s="942"/>
      <c r="BJ366" s="942"/>
      <c r="BK366" s="942"/>
      <c r="BL366" s="942"/>
      <c r="BM366" s="942"/>
      <c r="BN366" s="942"/>
      <c r="BO366" s="942"/>
      <c r="BP366" s="942"/>
      <c r="BQ366" s="942"/>
      <c r="BR366" s="942"/>
      <c r="BS366" s="942"/>
      <c r="BT366" s="942"/>
      <c r="BU366" s="942"/>
      <c r="BV366" s="942"/>
    </row>
    <row r="367" spans="1:74" x14ac:dyDescent="0.15">
      <c r="A367" s="942"/>
      <c r="B367" s="942"/>
      <c r="C367" s="942"/>
      <c r="D367" s="942"/>
      <c r="E367" s="942"/>
      <c r="F367" s="942"/>
      <c r="G367" s="942"/>
      <c r="H367" s="942"/>
      <c r="I367" s="942"/>
      <c r="J367" s="942"/>
      <c r="K367" s="942"/>
      <c r="L367" s="942"/>
      <c r="M367" s="942"/>
      <c r="N367" s="942"/>
      <c r="O367" s="942"/>
      <c r="P367" s="942"/>
      <c r="Q367" s="942"/>
      <c r="R367" s="942"/>
      <c r="S367" s="942"/>
      <c r="T367" s="942"/>
      <c r="U367" s="942"/>
      <c r="V367" s="942"/>
      <c r="W367" s="942"/>
      <c r="X367" s="942"/>
      <c r="Y367" s="942"/>
      <c r="Z367" s="942"/>
      <c r="AA367" s="942"/>
      <c r="AB367" s="942"/>
      <c r="AC367" s="942"/>
      <c r="AD367" s="942"/>
      <c r="AE367" s="942"/>
      <c r="AF367" s="942"/>
      <c r="AG367" s="942"/>
      <c r="AH367" s="942"/>
      <c r="AI367" s="942"/>
      <c r="AJ367" s="942"/>
      <c r="AK367" s="942"/>
      <c r="AL367" s="942"/>
      <c r="AM367" s="942"/>
      <c r="AN367" s="942"/>
      <c r="AO367" s="942"/>
      <c r="AP367" s="942"/>
      <c r="AQ367" s="942"/>
      <c r="AR367" s="942"/>
      <c r="AS367" s="942"/>
      <c r="AT367" s="942"/>
      <c r="AU367" s="942"/>
      <c r="AV367" s="942"/>
      <c r="AW367" s="942"/>
      <c r="AX367" s="942"/>
      <c r="AY367" s="942"/>
      <c r="AZ367" s="942"/>
      <c r="BA367" s="942"/>
      <c r="BB367" s="942"/>
      <c r="BC367" s="942"/>
      <c r="BD367" s="942"/>
      <c r="BE367" s="942"/>
      <c r="BF367" s="942"/>
      <c r="BG367" s="942"/>
      <c r="BH367" s="942"/>
      <c r="BI367" s="942"/>
      <c r="BJ367" s="942"/>
      <c r="BK367" s="942"/>
      <c r="BL367" s="942"/>
      <c r="BM367" s="942"/>
      <c r="BN367" s="942"/>
      <c r="BO367" s="942"/>
      <c r="BP367" s="942"/>
      <c r="BQ367" s="942"/>
      <c r="BR367" s="942"/>
      <c r="BS367" s="942"/>
      <c r="BT367" s="942"/>
      <c r="BU367" s="942"/>
      <c r="BV367" s="942"/>
    </row>
    <row r="368" spans="1:74" x14ac:dyDescent="0.15">
      <c r="A368" s="942"/>
      <c r="B368" s="942"/>
      <c r="C368" s="942"/>
      <c r="D368" s="942"/>
      <c r="E368" s="942"/>
      <c r="F368" s="942"/>
      <c r="G368" s="942"/>
      <c r="H368" s="942"/>
      <c r="I368" s="942"/>
      <c r="J368" s="942"/>
      <c r="K368" s="942"/>
      <c r="L368" s="942"/>
      <c r="M368" s="942"/>
      <c r="N368" s="942"/>
      <c r="O368" s="942"/>
      <c r="P368" s="942"/>
      <c r="Q368" s="942"/>
      <c r="R368" s="942"/>
      <c r="S368" s="942"/>
      <c r="T368" s="942"/>
      <c r="U368" s="942"/>
      <c r="V368" s="942"/>
      <c r="W368" s="942"/>
      <c r="X368" s="942"/>
      <c r="Y368" s="942"/>
      <c r="Z368" s="942"/>
      <c r="AA368" s="942"/>
      <c r="AB368" s="942"/>
      <c r="AC368" s="942"/>
      <c r="AD368" s="942"/>
      <c r="AE368" s="942"/>
      <c r="AF368" s="942"/>
      <c r="AG368" s="942"/>
      <c r="AH368" s="942"/>
      <c r="AI368" s="942"/>
      <c r="AJ368" s="942"/>
      <c r="AK368" s="942"/>
      <c r="AL368" s="942"/>
      <c r="AM368" s="942"/>
      <c r="AN368" s="942"/>
      <c r="AO368" s="942"/>
      <c r="AP368" s="942"/>
      <c r="AQ368" s="942"/>
      <c r="AR368" s="942"/>
      <c r="AS368" s="942"/>
      <c r="AT368" s="942"/>
      <c r="AU368" s="942"/>
      <c r="AV368" s="942"/>
      <c r="AW368" s="942"/>
      <c r="AX368" s="942"/>
      <c r="AY368" s="942"/>
      <c r="AZ368" s="942"/>
      <c r="BA368" s="942"/>
      <c r="BB368" s="942"/>
      <c r="BC368" s="942"/>
      <c r="BD368" s="942"/>
      <c r="BE368" s="942"/>
      <c r="BF368" s="942"/>
      <c r="BG368" s="942"/>
      <c r="BH368" s="942"/>
      <c r="BI368" s="942"/>
      <c r="BJ368" s="942"/>
      <c r="BK368" s="942"/>
      <c r="BL368" s="942"/>
      <c r="BM368" s="942"/>
      <c r="BN368" s="942"/>
      <c r="BO368" s="942"/>
      <c r="BP368" s="942"/>
      <c r="BQ368" s="942"/>
      <c r="BR368" s="942"/>
      <c r="BS368" s="942"/>
      <c r="BT368" s="942"/>
      <c r="BU368" s="942"/>
      <c r="BV368" s="942"/>
    </row>
    <row r="369" spans="1:74" x14ac:dyDescent="0.15">
      <c r="A369" s="942"/>
      <c r="B369" s="942"/>
      <c r="C369" s="942"/>
      <c r="D369" s="942"/>
      <c r="E369" s="942"/>
      <c r="F369" s="942"/>
      <c r="G369" s="942"/>
      <c r="H369" s="942"/>
      <c r="I369" s="942"/>
      <c r="J369" s="942"/>
      <c r="K369" s="942"/>
      <c r="L369" s="942"/>
      <c r="M369" s="942"/>
      <c r="N369" s="942"/>
      <c r="O369" s="942"/>
      <c r="P369" s="942"/>
      <c r="Q369" s="942"/>
      <c r="R369" s="942"/>
      <c r="S369" s="942"/>
      <c r="T369" s="942"/>
      <c r="U369" s="942"/>
      <c r="V369" s="942"/>
      <c r="W369" s="942"/>
      <c r="X369" s="942"/>
      <c r="Y369" s="942"/>
      <c r="Z369" s="942"/>
      <c r="AA369" s="942"/>
      <c r="AB369" s="942"/>
      <c r="AC369" s="942"/>
      <c r="AD369" s="942"/>
      <c r="AE369" s="942"/>
      <c r="AF369" s="942"/>
      <c r="AG369" s="942"/>
      <c r="AH369" s="942"/>
      <c r="AI369" s="942"/>
      <c r="AJ369" s="942"/>
      <c r="AK369" s="942"/>
      <c r="AL369" s="942"/>
      <c r="AM369" s="942"/>
      <c r="AN369" s="942"/>
      <c r="AO369" s="942"/>
      <c r="AP369" s="942"/>
      <c r="AQ369" s="942"/>
      <c r="AR369" s="942"/>
      <c r="AS369" s="942"/>
      <c r="AT369" s="942"/>
      <c r="AU369" s="942"/>
      <c r="AV369" s="942"/>
      <c r="AW369" s="942"/>
      <c r="AX369" s="942"/>
      <c r="AY369" s="942"/>
      <c r="AZ369" s="942"/>
      <c r="BA369" s="942"/>
      <c r="BB369" s="942"/>
      <c r="BC369" s="942"/>
      <c r="BD369" s="942"/>
      <c r="BE369" s="942"/>
      <c r="BF369" s="942"/>
      <c r="BG369" s="942"/>
      <c r="BH369" s="942"/>
      <c r="BI369" s="942"/>
      <c r="BJ369" s="942"/>
      <c r="BK369" s="942"/>
      <c r="BL369" s="942"/>
      <c r="BM369" s="942"/>
      <c r="BN369" s="942"/>
      <c r="BO369" s="942"/>
      <c r="BP369" s="942"/>
      <c r="BQ369" s="942"/>
      <c r="BR369" s="942"/>
      <c r="BS369" s="942"/>
      <c r="BT369" s="942"/>
      <c r="BU369" s="942"/>
      <c r="BV369" s="942"/>
    </row>
    <row r="370" spans="1:74" x14ac:dyDescent="0.15">
      <c r="A370" s="942"/>
      <c r="B370" s="942"/>
      <c r="C370" s="942"/>
      <c r="D370" s="942"/>
      <c r="E370" s="942"/>
      <c r="F370" s="942"/>
      <c r="G370" s="942"/>
      <c r="H370" s="942"/>
      <c r="I370" s="942"/>
      <c r="J370" s="942"/>
      <c r="K370" s="942"/>
      <c r="L370" s="942"/>
      <c r="M370" s="942"/>
      <c r="N370" s="942"/>
      <c r="O370" s="942"/>
      <c r="P370" s="942"/>
      <c r="Q370" s="942"/>
      <c r="R370" s="942"/>
      <c r="S370" s="942"/>
      <c r="T370" s="942"/>
      <c r="U370" s="942"/>
      <c r="V370" s="942"/>
      <c r="W370" s="942"/>
      <c r="X370" s="942"/>
      <c r="Y370" s="942"/>
      <c r="Z370" s="942"/>
      <c r="AA370" s="942"/>
      <c r="AB370" s="942"/>
      <c r="AC370" s="942"/>
      <c r="AD370" s="942"/>
      <c r="AE370" s="942"/>
      <c r="AF370" s="942"/>
      <c r="AG370" s="942"/>
      <c r="AH370" s="942"/>
      <c r="AI370" s="942"/>
      <c r="AJ370" s="942"/>
      <c r="AK370" s="942"/>
      <c r="AL370" s="942"/>
      <c r="AM370" s="942"/>
      <c r="AN370" s="942"/>
      <c r="AO370" s="942"/>
      <c r="AP370" s="942"/>
      <c r="AQ370" s="942"/>
      <c r="AR370" s="942"/>
      <c r="AS370" s="942"/>
      <c r="AT370" s="942"/>
      <c r="AU370" s="942"/>
      <c r="AV370" s="942"/>
      <c r="AW370" s="942"/>
      <c r="AX370" s="942"/>
      <c r="AY370" s="942"/>
      <c r="AZ370" s="942"/>
      <c r="BA370" s="942"/>
      <c r="BB370" s="942"/>
      <c r="BC370" s="942"/>
      <c r="BD370" s="942"/>
      <c r="BE370" s="942"/>
      <c r="BF370" s="942"/>
      <c r="BG370" s="942"/>
      <c r="BH370" s="942"/>
      <c r="BI370" s="942"/>
      <c r="BJ370" s="942"/>
      <c r="BK370" s="942"/>
      <c r="BL370" s="942"/>
      <c r="BM370" s="942"/>
      <c r="BN370" s="942"/>
      <c r="BO370" s="942"/>
      <c r="BP370" s="942"/>
      <c r="BQ370" s="942"/>
      <c r="BR370" s="942"/>
      <c r="BS370" s="942"/>
      <c r="BT370" s="942"/>
      <c r="BU370" s="942"/>
      <c r="BV370" s="942"/>
    </row>
    <row r="371" spans="1:74" x14ac:dyDescent="0.15">
      <c r="A371" s="942"/>
      <c r="B371" s="942"/>
      <c r="C371" s="942"/>
      <c r="D371" s="942"/>
      <c r="E371" s="942"/>
      <c r="F371" s="942"/>
      <c r="G371" s="942"/>
      <c r="H371" s="942"/>
      <c r="I371" s="942"/>
      <c r="J371" s="942"/>
      <c r="K371" s="942"/>
      <c r="L371" s="942"/>
      <c r="M371" s="942"/>
      <c r="N371" s="942"/>
      <c r="O371" s="942"/>
      <c r="P371" s="942"/>
      <c r="Q371" s="942"/>
      <c r="R371" s="942"/>
      <c r="S371" s="942"/>
      <c r="T371" s="942"/>
      <c r="U371" s="942"/>
      <c r="V371" s="942"/>
      <c r="W371" s="942"/>
      <c r="X371" s="942"/>
      <c r="Y371" s="942"/>
      <c r="Z371" s="942"/>
      <c r="AA371" s="942"/>
      <c r="AB371" s="942"/>
      <c r="AC371" s="942"/>
      <c r="AD371" s="942"/>
      <c r="AE371" s="942"/>
      <c r="AF371" s="942"/>
      <c r="AG371" s="942"/>
      <c r="AH371" s="942"/>
      <c r="AI371" s="942"/>
      <c r="AJ371" s="942"/>
      <c r="AK371" s="942"/>
      <c r="AL371" s="942"/>
      <c r="AM371" s="942"/>
      <c r="AN371" s="942"/>
      <c r="AO371" s="942"/>
      <c r="AP371" s="942"/>
      <c r="AQ371" s="942"/>
      <c r="AR371" s="942"/>
      <c r="AS371" s="942"/>
      <c r="AT371" s="942"/>
      <c r="AU371" s="942"/>
      <c r="AV371" s="942"/>
      <c r="AW371" s="942"/>
      <c r="AX371" s="942"/>
      <c r="AY371" s="942"/>
      <c r="AZ371" s="942"/>
      <c r="BA371" s="942"/>
      <c r="BB371" s="942"/>
      <c r="BC371" s="942"/>
      <c r="BD371" s="942"/>
      <c r="BE371" s="942"/>
      <c r="BF371" s="942"/>
      <c r="BG371" s="942"/>
      <c r="BH371" s="942"/>
      <c r="BI371" s="942"/>
      <c r="BJ371" s="942"/>
      <c r="BK371" s="942"/>
      <c r="BL371" s="942"/>
      <c r="BM371" s="942"/>
      <c r="BN371" s="942"/>
      <c r="BO371" s="942"/>
      <c r="BP371" s="942"/>
      <c r="BQ371" s="942"/>
      <c r="BR371" s="942"/>
      <c r="BS371" s="942"/>
      <c r="BT371" s="942"/>
      <c r="BU371" s="942"/>
      <c r="BV371" s="942"/>
    </row>
    <row r="372" spans="1:74" x14ac:dyDescent="0.15">
      <c r="A372" s="942"/>
      <c r="B372" s="942"/>
      <c r="C372" s="942"/>
      <c r="D372" s="942"/>
      <c r="E372" s="942"/>
      <c r="F372" s="942"/>
      <c r="G372" s="942"/>
      <c r="H372" s="942"/>
      <c r="I372" s="942"/>
      <c r="J372" s="942"/>
      <c r="K372" s="942"/>
      <c r="L372" s="942"/>
      <c r="M372" s="942"/>
      <c r="N372" s="942"/>
      <c r="O372" s="942"/>
      <c r="P372" s="942"/>
      <c r="Q372" s="942"/>
      <c r="R372" s="942"/>
      <c r="S372" s="942"/>
      <c r="T372" s="942"/>
      <c r="U372" s="942"/>
      <c r="V372" s="942"/>
      <c r="W372" s="942"/>
      <c r="X372" s="942"/>
      <c r="Y372" s="942"/>
      <c r="Z372" s="942"/>
      <c r="AA372" s="942"/>
      <c r="AB372" s="942"/>
      <c r="AC372" s="942"/>
      <c r="AD372" s="942"/>
      <c r="AE372" s="942"/>
      <c r="AF372" s="942"/>
      <c r="AG372" s="942"/>
      <c r="AH372" s="942"/>
      <c r="AI372" s="942"/>
      <c r="AJ372" s="942"/>
      <c r="AK372" s="942"/>
      <c r="AL372" s="942"/>
      <c r="AM372" s="942"/>
      <c r="AN372" s="942"/>
      <c r="AO372" s="942"/>
      <c r="AP372" s="942"/>
      <c r="AQ372" s="942"/>
      <c r="AR372" s="942"/>
      <c r="AS372" s="942"/>
      <c r="AT372" s="942"/>
      <c r="AU372" s="942"/>
      <c r="AV372" s="942"/>
      <c r="AW372" s="942"/>
      <c r="AX372" s="942"/>
      <c r="AY372" s="942"/>
      <c r="AZ372" s="942"/>
      <c r="BA372" s="942"/>
      <c r="BB372" s="942"/>
      <c r="BC372" s="942"/>
      <c r="BD372" s="942"/>
      <c r="BE372" s="942"/>
      <c r="BF372" s="942"/>
      <c r="BG372" s="942"/>
      <c r="BH372" s="942"/>
      <c r="BI372" s="942"/>
      <c r="BJ372" s="942"/>
      <c r="BK372" s="942"/>
      <c r="BL372" s="942"/>
      <c r="BM372" s="942"/>
      <c r="BN372" s="942"/>
      <c r="BO372" s="942"/>
      <c r="BP372" s="942"/>
      <c r="BQ372" s="942"/>
      <c r="BR372" s="942"/>
      <c r="BS372" s="942"/>
      <c r="BT372" s="942"/>
      <c r="BU372" s="942"/>
      <c r="BV372" s="942"/>
    </row>
    <row r="373" spans="1:74" x14ac:dyDescent="0.15">
      <c r="A373" s="942"/>
      <c r="B373" s="942"/>
      <c r="C373" s="942"/>
      <c r="D373" s="942"/>
      <c r="E373" s="942"/>
      <c r="F373" s="942"/>
      <c r="G373" s="942"/>
      <c r="H373" s="942"/>
      <c r="I373" s="942"/>
      <c r="J373" s="942"/>
      <c r="K373" s="942"/>
      <c r="L373" s="942"/>
      <c r="M373" s="942"/>
      <c r="N373" s="942"/>
      <c r="O373" s="942"/>
      <c r="P373" s="942"/>
      <c r="Q373" s="942"/>
      <c r="R373" s="942"/>
      <c r="S373" s="942"/>
      <c r="T373" s="942"/>
      <c r="U373" s="942"/>
      <c r="V373" s="942"/>
      <c r="W373" s="942"/>
      <c r="X373" s="942"/>
      <c r="Y373" s="942"/>
      <c r="Z373" s="942"/>
      <c r="AA373" s="942"/>
      <c r="AB373" s="942"/>
      <c r="AC373" s="942"/>
      <c r="AD373" s="942"/>
      <c r="AE373" s="942"/>
      <c r="AF373" s="942"/>
      <c r="AG373" s="942"/>
      <c r="AH373" s="942"/>
      <c r="AI373" s="942"/>
      <c r="AJ373" s="942"/>
      <c r="AK373" s="942"/>
      <c r="AL373" s="942"/>
      <c r="AM373" s="942"/>
      <c r="AN373" s="942"/>
      <c r="AO373" s="942"/>
      <c r="AP373" s="942"/>
      <c r="AQ373" s="942"/>
      <c r="AR373" s="942"/>
      <c r="AS373" s="942"/>
      <c r="AT373" s="942"/>
      <c r="AU373" s="942"/>
      <c r="AV373" s="942"/>
      <c r="AW373" s="942"/>
      <c r="AX373" s="942"/>
      <c r="AY373" s="942"/>
      <c r="AZ373" s="942"/>
      <c r="BA373" s="942"/>
      <c r="BB373" s="942"/>
      <c r="BC373" s="942"/>
      <c r="BD373" s="942"/>
      <c r="BE373" s="942"/>
      <c r="BF373" s="942"/>
      <c r="BG373" s="942"/>
      <c r="BH373" s="942"/>
      <c r="BI373" s="942"/>
      <c r="BJ373" s="942"/>
      <c r="BK373" s="942"/>
      <c r="BL373" s="942"/>
      <c r="BM373" s="942"/>
      <c r="BN373" s="942"/>
      <c r="BO373" s="942"/>
      <c r="BP373" s="942"/>
      <c r="BQ373" s="942"/>
      <c r="BR373" s="942"/>
      <c r="BS373" s="942"/>
      <c r="BT373" s="942"/>
      <c r="BU373" s="942"/>
      <c r="BV373" s="942"/>
    </row>
    <row r="374" spans="1:74" x14ac:dyDescent="0.15">
      <c r="A374" s="942"/>
      <c r="B374" s="942"/>
      <c r="C374" s="942"/>
      <c r="D374" s="942"/>
      <c r="E374" s="942"/>
      <c r="F374" s="942"/>
      <c r="G374" s="942"/>
      <c r="H374" s="942"/>
      <c r="I374" s="942"/>
      <c r="J374" s="942"/>
      <c r="K374" s="942"/>
      <c r="L374" s="942"/>
      <c r="M374" s="942"/>
      <c r="N374" s="942"/>
      <c r="O374" s="942"/>
      <c r="P374" s="942"/>
      <c r="Q374" s="942"/>
      <c r="R374" s="942"/>
      <c r="S374" s="942"/>
      <c r="T374" s="942"/>
      <c r="U374" s="942"/>
      <c r="V374" s="942"/>
      <c r="W374" s="942"/>
      <c r="X374" s="942"/>
      <c r="Y374" s="942"/>
      <c r="Z374" s="942"/>
      <c r="AA374" s="942"/>
      <c r="AB374" s="942"/>
      <c r="AC374" s="942"/>
      <c r="AD374" s="942"/>
      <c r="AE374" s="942"/>
      <c r="AF374" s="942"/>
      <c r="AG374" s="942"/>
      <c r="AH374" s="942"/>
      <c r="AI374" s="942"/>
      <c r="AJ374" s="942"/>
      <c r="AK374" s="942"/>
      <c r="AL374" s="942"/>
      <c r="AM374" s="942"/>
      <c r="AN374" s="942"/>
      <c r="AO374" s="942"/>
      <c r="AP374" s="942"/>
      <c r="AQ374" s="942"/>
      <c r="AR374" s="942"/>
      <c r="AS374" s="942"/>
      <c r="AT374" s="942"/>
      <c r="AU374" s="942"/>
      <c r="AV374" s="942"/>
      <c r="AW374" s="942"/>
      <c r="AX374" s="942"/>
      <c r="AY374" s="942"/>
      <c r="AZ374" s="942"/>
      <c r="BA374" s="942"/>
      <c r="BB374" s="942"/>
      <c r="BC374" s="942"/>
      <c r="BD374" s="942"/>
      <c r="BE374" s="942"/>
      <c r="BF374" s="942"/>
      <c r="BG374" s="942"/>
      <c r="BH374" s="942"/>
      <c r="BI374" s="942"/>
      <c r="BJ374" s="942"/>
      <c r="BK374" s="942"/>
      <c r="BL374" s="942"/>
      <c r="BM374" s="942"/>
      <c r="BN374" s="942"/>
      <c r="BO374" s="942"/>
      <c r="BP374" s="942"/>
      <c r="BQ374" s="942"/>
      <c r="BR374" s="942"/>
      <c r="BS374" s="942"/>
      <c r="BT374" s="942"/>
      <c r="BU374" s="942"/>
      <c r="BV374" s="942"/>
    </row>
    <row r="375" spans="1:74" x14ac:dyDescent="0.15">
      <c r="A375" s="942"/>
      <c r="B375" s="942"/>
      <c r="C375" s="942"/>
      <c r="D375" s="942"/>
      <c r="E375" s="942"/>
      <c r="F375" s="942"/>
      <c r="G375" s="942"/>
      <c r="H375" s="942"/>
      <c r="I375" s="942"/>
      <c r="J375" s="942"/>
      <c r="K375" s="942"/>
      <c r="L375" s="942"/>
      <c r="M375" s="942"/>
      <c r="N375" s="942"/>
      <c r="O375" s="942"/>
      <c r="P375" s="942"/>
      <c r="Q375" s="942"/>
      <c r="R375" s="942"/>
      <c r="S375" s="942"/>
      <c r="T375" s="942"/>
      <c r="U375" s="942"/>
      <c r="V375" s="942"/>
      <c r="W375" s="942"/>
      <c r="X375" s="942"/>
      <c r="Y375" s="942"/>
      <c r="Z375" s="942"/>
      <c r="AA375" s="942"/>
      <c r="AB375" s="942"/>
      <c r="AC375" s="942"/>
      <c r="AD375" s="942"/>
      <c r="AE375" s="942"/>
      <c r="AF375" s="942"/>
      <c r="AG375" s="942"/>
      <c r="AH375" s="942"/>
      <c r="AI375" s="942"/>
      <c r="AJ375" s="942"/>
      <c r="AK375" s="942"/>
      <c r="AL375" s="942"/>
      <c r="AM375" s="942"/>
      <c r="AN375" s="942"/>
      <c r="AO375" s="942"/>
      <c r="AP375" s="942"/>
      <c r="AQ375" s="942"/>
      <c r="AR375" s="942"/>
      <c r="AS375" s="942"/>
      <c r="AT375" s="942"/>
      <c r="AU375" s="942"/>
      <c r="AV375" s="942"/>
      <c r="AW375" s="942"/>
      <c r="AX375" s="942"/>
      <c r="AY375" s="942"/>
      <c r="AZ375" s="942"/>
      <c r="BA375" s="942"/>
      <c r="BB375" s="942"/>
      <c r="BC375" s="942"/>
      <c r="BD375" s="942"/>
      <c r="BE375" s="942"/>
      <c r="BF375" s="942"/>
      <c r="BG375" s="942"/>
      <c r="BH375" s="942"/>
      <c r="BI375" s="942"/>
      <c r="BJ375" s="942"/>
      <c r="BK375" s="942"/>
      <c r="BL375" s="942"/>
      <c r="BM375" s="942"/>
      <c r="BN375" s="942"/>
      <c r="BO375" s="942"/>
      <c r="BP375" s="942"/>
      <c r="BQ375" s="942"/>
      <c r="BR375" s="942"/>
      <c r="BS375" s="942"/>
      <c r="BT375" s="942"/>
      <c r="BU375" s="942"/>
      <c r="BV375" s="942"/>
    </row>
    <row r="376" spans="1:74" x14ac:dyDescent="0.15">
      <c r="A376" s="942"/>
      <c r="B376" s="942"/>
      <c r="C376" s="942"/>
      <c r="D376" s="942"/>
      <c r="E376" s="942"/>
      <c r="F376" s="942"/>
      <c r="G376" s="942"/>
      <c r="H376" s="942"/>
      <c r="I376" s="942"/>
      <c r="J376" s="942"/>
      <c r="K376" s="942"/>
      <c r="L376" s="942"/>
      <c r="M376" s="942"/>
      <c r="N376" s="942"/>
      <c r="O376" s="942"/>
      <c r="P376" s="942"/>
      <c r="Q376" s="942"/>
      <c r="R376" s="942"/>
      <c r="S376" s="942"/>
      <c r="T376" s="942"/>
      <c r="U376" s="942"/>
      <c r="V376" s="942"/>
      <c r="W376" s="942"/>
      <c r="X376" s="942"/>
      <c r="Y376" s="942"/>
      <c r="Z376" s="942"/>
      <c r="AA376" s="942"/>
      <c r="AB376" s="942"/>
      <c r="AC376" s="942"/>
      <c r="AD376" s="942"/>
      <c r="AE376" s="942"/>
      <c r="AF376" s="942"/>
      <c r="AG376" s="942"/>
      <c r="AH376" s="942"/>
      <c r="AI376" s="942"/>
      <c r="AJ376" s="942"/>
      <c r="AK376" s="942"/>
      <c r="AL376" s="942"/>
      <c r="AM376" s="942"/>
      <c r="AN376" s="942"/>
      <c r="AO376" s="942"/>
      <c r="AP376" s="942"/>
      <c r="AQ376" s="942"/>
      <c r="AR376" s="942"/>
      <c r="AS376" s="942"/>
      <c r="AT376" s="942"/>
      <c r="AU376" s="942"/>
      <c r="AV376" s="942"/>
      <c r="AW376" s="942"/>
      <c r="AX376" s="942"/>
      <c r="AY376" s="942"/>
      <c r="AZ376" s="942"/>
      <c r="BA376" s="942"/>
      <c r="BB376" s="942"/>
      <c r="BC376" s="942"/>
      <c r="BD376" s="942"/>
      <c r="BE376" s="942"/>
      <c r="BF376" s="942"/>
      <c r="BG376" s="942"/>
      <c r="BH376" s="942"/>
      <c r="BI376" s="942"/>
      <c r="BJ376" s="942"/>
      <c r="BK376" s="942"/>
      <c r="BL376" s="942"/>
      <c r="BM376" s="942"/>
      <c r="BN376" s="942"/>
      <c r="BO376" s="942"/>
      <c r="BP376" s="942"/>
      <c r="BQ376" s="942"/>
      <c r="BR376" s="942"/>
      <c r="BS376" s="942"/>
      <c r="BT376" s="942"/>
      <c r="BU376" s="942"/>
      <c r="BV376" s="942"/>
    </row>
    <row r="377" spans="1:74" x14ac:dyDescent="0.15">
      <c r="A377" s="942"/>
      <c r="B377" s="942"/>
      <c r="C377" s="942"/>
      <c r="D377" s="942"/>
      <c r="E377" s="942"/>
      <c r="F377" s="942"/>
      <c r="G377" s="942"/>
      <c r="H377" s="942"/>
      <c r="I377" s="942"/>
      <c r="J377" s="942"/>
      <c r="K377" s="942"/>
      <c r="L377" s="942"/>
      <c r="M377" s="942"/>
      <c r="N377" s="942"/>
      <c r="O377" s="942"/>
      <c r="P377" s="942"/>
      <c r="Q377" s="942"/>
      <c r="R377" s="942"/>
      <c r="S377" s="942"/>
      <c r="T377" s="942"/>
      <c r="U377" s="942"/>
      <c r="V377" s="942"/>
      <c r="W377" s="942"/>
      <c r="X377" s="942"/>
      <c r="Y377" s="942"/>
      <c r="Z377" s="942"/>
      <c r="AA377" s="942"/>
      <c r="AB377" s="942"/>
      <c r="AC377" s="942"/>
      <c r="AD377" s="942"/>
      <c r="AE377" s="942"/>
      <c r="AF377" s="942"/>
      <c r="AG377" s="942"/>
      <c r="AH377" s="942"/>
      <c r="AI377" s="942"/>
      <c r="AJ377" s="942"/>
      <c r="AK377" s="942"/>
      <c r="AL377" s="942"/>
      <c r="AM377" s="942"/>
      <c r="AN377" s="942"/>
      <c r="AO377" s="942"/>
      <c r="AP377" s="942"/>
      <c r="AQ377" s="942"/>
      <c r="AR377" s="942"/>
      <c r="AS377" s="942"/>
      <c r="AT377" s="942"/>
      <c r="AU377" s="942"/>
      <c r="AV377" s="942"/>
      <c r="AW377" s="942"/>
      <c r="AX377" s="942"/>
      <c r="AY377" s="942"/>
      <c r="AZ377" s="942"/>
      <c r="BA377" s="942"/>
      <c r="BB377" s="942"/>
      <c r="BC377" s="942"/>
      <c r="BD377" s="942"/>
      <c r="BE377" s="942"/>
      <c r="BF377" s="942"/>
      <c r="BG377" s="942"/>
      <c r="BH377" s="942"/>
      <c r="BI377" s="942"/>
      <c r="BJ377" s="942"/>
      <c r="BK377" s="942"/>
      <c r="BL377" s="942"/>
      <c r="BM377" s="942"/>
      <c r="BN377" s="942"/>
      <c r="BO377" s="942"/>
      <c r="BP377" s="942"/>
      <c r="BQ377" s="942"/>
      <c r="BR377" s="942"/>
      <c r="BS377" s="942"/>
      <c r="BT377" s="942"/>
      <c r="BU377" s="942"/>
      <c r="BV377" s="942"/>
    </row>
    <row r="378" spans="1:74" x14ac:dyDescent="0.15">
      <c r="A378" s="942"/>
      <c r="B378" s="942"/>
      <c r="C378" s="942"/>
      <c r="D378" s="942"/>
      <c r="E378" s="942"/>
      <c r="F378" s="942"/>
      <c r="G378" s="942"/>
      <c r="H378" s="942"/>
      <c r="I378" s="942"/>
      <c r="J378" s="942"/>
      <c r="K378" s="942"/>
      <c r="L378" s="942"/>
      <c r="M378" s="942"/>
      <c r="N378" s="942"/>
      <c r="O378" s="942"/>
      <c r="P378" s="942"/>
      <c r="Q378" s="942"/>
      <c r="R378" s="942"/>
      <c r="S378" s="942"/>
      <c r="T378" s="942"/>
      <c r="U378" s="942"/>
      <c r="V378" s="942"/>
      <c r="W378" s="942"/>
      <c r="X378" s="942"/>
      <c r="Y378" s="942"/>
      <c r="Z378" s="942"/>
      <c r="AA378" s="942"/>
      <c r="AB378" s="942"/>
      <c r="AC378" s="942"/>
      <c r="AD378" s="942"/>
      <c r="AE378" s="942"/>
      <c r="AF378" s="942"/>
      <c r="AG378" s="942"/>
      <c r="AH378" s="942"/>
      <c r="AI378" s="942"/>
      <c r="AJ378" s="942"/>
      <c r="AK378" s="942"/>
      <c r="AL378" s="942"/>
      <c r="AM378" s="942"/>
      <c r="AN378" s="942"/>
      <c r="AO378" s="942"/>
      <c r="AP378" s="942"/>
      <c r="AQ378" s="942"/>
      <c r="AR378" s="942"/>
      <c r="AS378" s="942"/>
      <c r="AT378" s="942"/>
      <c r="AU378" s="942"/>
      <c r="AV378" s="942"/>
      <c r="AW378" s="942"/>
      <c r="AX378" s="942"/>
      <c r="AY378" s="942"/>
      <c r="AZ378" s="942"/>
      <c r="BA378" s="942"/>
      <c r="BB378" s="942"/>
      <c r="BC378" s="942"/>
      <c r="BD378" s="942"/>
      <c r="BE378" s="942"/>
      <c r="BF378" s="942"/>
      <c r="BG378" s="942"/>
      <c r="BH378" s="942"/>
      <c r="BI378" s="942"/>
      <c r="BJ378" s="942"/>
      <c r="BK378" s="942"/>
      <c r="BL378" s="942"/>
      <c r="BM378" s="942"/>
      <c r="BN378" s="942"/>
      <c r="BO378" s="942"/>
      <c r="BP378" s="942"/>
      <c r="BQ378" s="942"/>
      <c r="BR378" s="942"/>
      <c r="BS378" s="942"/>
      <c r="BT378" s="942"/>
      <c r="BU378" s="942"/>
      <c r="BV378" s="942"/>
    </row>
    <row r="379" spans="1:74" x14ac:dyDescent="0.15">
      <c r="A379" s="942"/>
      <c r="B379" s="942"/>
      <c r="C379" s="942"/>
      <c r="D379" s="942"/>
      <c r="E379" s="942"/>
      <c r="F379" s="942"/>
      <c r="G379" s="942"/>
      <c r="H379" s="942"/>
      <c r="I379" s="942"/>
      <c r="J379" s="942"/>
      <c r="K379" s="942"/>
      <c r="L379" s="942"/>
      <c r="M379" s="942"/>
      <c r="N379" s="942"/>
      <c r="O379" s="942"/>
      <c r="P379" s="942"/>
      <c r="Q379" s="942"/>
      <c r="R379" s="942"/>
      <c r="S379" s="942"/>
      <c r="T379" s="942"/>
      <c r="U379" s="942"/>
      <c r="V379" s="942"/>
      <c r="W379" s="942"/>
      <c r="X379" s="942"/>
      <c r="Y379" s="942"/>
      <c r="Z379" s="942"/>
      <c r="AA379" s="942"/>
      <c r="AB379" s="942"/>
      <c r="AC379" s="942"/>
      <c r="AD379" s="942"/>
      <c r="AE379" s="942"/>
      <c r="AF379" s="942"/>
      <c r="AG379" s="942"/>
      <c r="AH379" s="942"/>
      <c r="AI379" s="942"/>
      <c r="AJ379" s="942"/>
      <c r="AK379" s="942"/>
      <c r="AL379" s="942"/>
      <c r="AM379" s="942"/>
      <c r="AN379" s="942"/>
      <c r="AO379" s="942"/>
      <c r="AP379" s="942"/>
      <c r="AQ379" s="942"/>
      <c r="AR379" s="942"/>
      <c r="AS379" s="942"/>
      <c r="AT379" s="942"/>
      <c r="AU379" s="942"/>
      <c r="AV379" s="942"/>
      <c r="AW379" s="942"/>
      <c r="AX379" s="942"/>
      <c r="AY379" s="942"/>
      <c r="AZ379" s="942"/>
      <c r="BA379" s="942"/>
      <c r="BB379" s="942"/>
      <c r="BC379" s="942"/>
      <c r="BD379" s="942"/>
      <c r="BE379" s="942"/>
      <c r="BF379" s="942"/>
      <c r="BG379" s="942"/>
      <c r="BH379" s="942"/>
      <c r="BI379" s="942"/>
      <c r="BJ379" s="942"/>
      <c r="BK379" s="942"/>
      <c r="BL379" s="942"/>
      <c r="BM379" s="942"/>
      <c r="BN379" s="942"/>
      <c r="BO379" s="942"/>
      <c r="BP379" s="942"/>
      <c r="BQ379" s="942"/>
      <c r="BR379" s="942"/>
      <c r="BS379" s="942"/>
      <c r="BT379" s="942"/>
      <c r="BU379" s="942"/>
      <c r="BV379" s="942"/>
    </row>
    <row r="380" spans="1:74" x14ac:dyDescent="0.15">
      <c r="A380" s="942"/>
      <c r="B380" s="942"/>
      <c r="C380" s="942"/>
      <c r="D380" s="942"/>
      <c r="E380" s="942"/>
      <c r="F380" s="942"/>
      <c r="G380" s="942"/>
      <c r="H380" s="942"/>
      <c r="I380" s="942"/>
      <c r="J380" s="942"/>
      <c r="K380" s="942"/>
      <c r="L380" s="942"/>
      <c r="M380" s="942"/>
      <c r="N380" s="942"/>
      <c r="O380" s="942"/>
      <c r="P380" s="942"/>
      <c r="Q380" s="942"/>
      <c r="R380" s="942"/>
      <c r="S380" s="942"/>
      <c r="T380" s="942"/>
      <c r="U380" s="942"/>
      <c r="V380" s="942"/>
      <c r="W380" s="942"/>
      <c r="X380" s="942"/>
      <c r="Y380" s="942"/>
      <c r="Z380" s="942"/>
      <c r="AA380" s="942"/>
      <c r="AB380" s="942"/>
      <c r="AC380" s="942"/>
      <c r="AD380" s="942"/>
      <c r="AE380" s="942"/>
      <c r="AF380" s="942"/>
      <c r="AG380" s="942"/>
      <c r="AH380" s="942"/>
      <c r="AI380" s="942"/>
      <c r="AJ380" s="942"/>
      <c r="AK380" s="942"/>
      <c r="AL380" s="942"/>
      <c r="AM380" s="942"/>
      <c r="AN380" s="942"/>
      <c r="AO380" s="942"/>
      <c r="AP380" s="942"/>
      <c r="AQ380" s="942"/>
      <c r="AR380" s="942"/>
      <c r="AS380" s="942"/>
      <c r="AT380" s="942"/>
      <c r="AU380" s="942"/>
      <c r="AV380" s="942"/>
      <c r="AW380" s="942"/>
      <c r="AX380" s="942"/>
      <c r="AY380" s="942"/>
      <c r="AZ380" s="942"/>
      <c r="BA380" s="942"/>
      <c r="BB380" s="942"/>
      <c r="BC380" s="942"/>
      <c r="BD380" s="942"/>
      <c r="BE380" s="942"/>
      <c r="BF380" s="942"/>
      <c r="BG380" s="942"/>
      <c r="BH380" s="942"/>
      <c r="BI380" s="942"/>
      <c r="BJ380" s="942"/>
      <c r="BK380" s="942"/>
      <c r="BL380" s="942"/>
      <c r="BM380" s="942"/>
      <c r="BN380" s="942"/>
      <c r="BO380" s="942"/>
      <c r="BP380" s="942"/>
      <c r="BQ380" s="942"/>
      <c r="BR380" s="942"/>
      <c r="BS380" s="942"/>
      <c r="BT380" s="942"/>
      <c r="BU380" s="942"/>
      <c r="BV380" s="942"/>
    </row>
    <row r="381" spans="1:74" x14ac:dyDescent="0.15">
      <c r="A381" s="942"/>
      <c r="B381" s="942"/>
      <c r="C381" s="942"/>
      <c r="D381" s="942"/>
      <c r="E381" s="942"/>
      <c r="F381" s="942"/>
      <c r="G381" s="942"/>
      <c r="H381" s="942"/>
      <c r="I381" s="942"/>
      <c r="J381" s="942"/>
      <c r="K381" s="942"/>
      <c r="L381" s="942"/>
      <c r="M381" s="942"/>
      <c r="N381" s="942"/>
      <c r="O381" s="942"/>
      <c r="P381" s="942"/>
      <c r="Q381" s="942"/>
      <c r="R381" s="942"/>
      <c r="S381" s="942"/>
      <c r="T381" s="942"/>
      <c r="U381" s="942"/>
      <c r="V381" s="942"/>
      <c r="W381" s="942"/>
      <c r="X381" s="942"/>
      <c r="Y381" s="942"/>
      <c r="Z381" s="942"/>
      <c r="AA381" s="942"/>
      <c r="AB381" s="942"/>
      <c r="AC381" s="942"/>
      <c r="AD381" s="942"/>
      <c r="AE381" s="942"/>
      <c r="AF381" s="942"/>
      <c r="AG381" s="942"/>
      <c r="AH381" s="942"/>
      <c r="AI381" s="942"/>
      <c r="AJ381" s="942"/>
      <c r="AK381" s="942"/>
      <c r="AL381" s="942"/>
      <c r="AM381" s="942"/>
      <c r="AN381" s="942"/>
      <c r="AO381" s="942"/>
      <c r="AP381" s="942"/>
      <c r="AQ381" s="942"/>
      <c r="AR381" s="942"/>
      <c r="AS381" s="942"/>
      <c r="AT381" s="942"/>
      <c r="AU381" s="942"/>
      <c r="AV381" s="942"/>
      <c r="AW381" s="942"/>
      <c r="AX381" s="942"/>
      <c r="AY381" s="942"/>
      <c r="AZ381" s="942"/>
      <c r="BA381" s="942"/>
      <c r="BB381" s="942"/>
      <c r="BC381" s="942"/>
      <c r="BD381" s="942"/>
      <c r="BE381" s="942"/>
      <c r="BF381" s="942"/>
      <c r="BG381" s="942"/>
      <c r="BH381" s="942"/>
      <c r="BI381" s="942"/>
      <c r="BJ381" s="942"/>
      <c r="BK381" s="942"/>
      <c r="BL381" s="942"/>
      <c r="BM381" s="942"/>
      <c r="BN381" s="942"/>
      <c r="BO381" s="942"/>
      <c r="BP381" s="942"/>
      <c r="BQ381" s="942"/>
      <c r="BR381" s="942"/>
      <c r="BS381" s="942"/>
      <c r="BT381" s="942"/>
      <c r="BU381" s="942"/>
      <c r="BV381" s="942"/>
    </row>
    <row r="382" spans="1:74" x14ac:dyDescent="0.15">
      <c r="A382" s="942"/>
      <c r="B382" s="942"/>
      <c r="C382" s="942"/>
      <c r="D382" s="942"/>
      <c r="E382" s="942"/>
      <c r="F382" s="942"/>
      <c r="G382" s="942"/>
      <c r="H382" s="942"/>
      <c r="I382" s="942"/>
      <c r="J382" s="942"/>
      <c r="K382" s="942"/>
      <c r="L382" s="942"/>
      <c r="M382" s="942"/>
      <c r="N382" s="942"/>
      <c r="O382" s="942"/>
      <c r="P382" s="942"/>
      <c r="Q382" s="942"/>
      <c r="R382" s="942"/>
      <c r="S382" s="942"/>
      <c r="T382" s="942"/>
      <c r="U382" s="942"/>
      <c r="V382" s="942"/>
      <c r="W382" s="942"/>
      <c r="X382" s="942"/>
      <c r="Y382" s="942"/>
      <c r="Z382" s="942"/>
      <c r="AA382" s="942"/>
      <c r="AB382" s="942"/>
      <c r="AC382" s="942"/>
      <c r="AD382" s="942"/>
      <c r="AE382" s="942"/>
      <c r="AF382" s="942"/>
      <c r="AG382" s="942"/>
      <c r="AH382" s="942"/>
      <c r="AI382" s="942"/>
      <c r="AJ382" s="942"/>
      <c r="AK382" s="942"/>
      <c r="AL382" s="942"/>
      <c r="AM382" s="942"/>
      <c r="AN382" s="942"/>
      <c r="AO382" s="942"/>
      <c r="AP382" s="942"/>
      <c r="AQ382" s="942"/>
      <c r="AR382" s="942"/>
      <c r="AS382" s="942"/>
      <c r="AT382" s="942"/>
      <c r="AU382" s="942"/>
      <c r="AV382" s="942"/>
      <c r="AW382" s="942"/>
      <c r="AX382" s="942"/>
      <c r="AY382" s="942"/>
      <c r="AZ382" s="942"/>
      <c r="BA382" s="942"/>
      <c r="BB382" s="942"/>
      <c r="BC382" s="942"/>
      <c r="BD382" s="942"/>
      <c r="BE382" s="942"/>
      <c r="BF382" s="942"/>
      <c r="BG382" s="942"/>
      <c r="BH382" s="942"/>
      <c r="BI382" s="942"/>
      <c r="BJ382" s="942"/>
      <c r="BK382" s="942"/>
      <c r="BL382" s="942"/>
      <c r="BM382" s="942"/>
      <c r="BN382" s="942"/>
      <c r="BO382" s="942"/>
      <c r="BP382" s="942"/>
      <c r="BQ382" s="942"/>
      <c r="BR382" s="942"/>
      <c r="BS382" s="942"/>
      <c r="BT382" s="942"/>
      <c r="BU382" s="942"/>
      <c r="BV382" s="942"/>
    </row>
    <row r="383" spans="1:74" x14ac:dyDescent="0.15">
      <c r="A383" s="942"/>
      <c r="B383" s="942"/>
      <c r="C383" s="942"/>
      <c r="D383" s="942"/>
      <c r="E383" s="942"/>
      <c r="F383" s="942"/>
      <c r="G383" s="942"/>
      <c r="H383" s="942"/>
      <c r="I383" s="942"/>
      <c r="J383" s="942"/>
      <c r="K383" s="942"/>
      <c r="L383" s="942"/>
      <c r="M383" s="942"/>
      <c r="N383" s="942"/>
      <c r="O383" s="942"/>
      <c r="P383" s="942"/>
      <c r="Q383" s="942"/>
      <c r="R383" s="942"/>
      <c r="S383" s="942"/>
      <c r="T383" s="942"/>
      <c r="U383" s="942"/>
      <c r="V383" s="942"/>
      <c r="W383" s="942"/>
      <c r="X383" s="942"/>
      <c r="Y383" s="942"/>
      <c r="Z383" s="942"/>
      <c r="AA383" s="942"/>
      <c r="AB383" s="942"/>
      <c r="AC383" s="942"/>
      <c r="AD383" s="942"/>
      <c r="AE383" s="942"/>
      <c r="AF383" s="942"/>
      <c r="AG383" s="942"/>
      <c r="AH383" s="942"/>
      <c r="AI383" s="942"/>
      <c r="AJ383" s="942"/>
      <c r="AK383" s="942"/>
      <c r="AL383" s="942"/>
      <c r="AM383" s="942"/>
      <c r="AN383" s="942"/>
      <c r="AO383" s="942"/>
      <c r="AP383" s="942"/>
      <c r="AQ383" s="942"/>
      <c r="AR383" s="942"/>
      <c r="AS383" s="942"/>
      <c r="AT383" s="942"/>
      <c r="AU383" s="942"/>
      <c r="AV383" s="942"/>
      <c r="AW383" s="942"/>
      <c r="AX383" s="942"/>
      <c r="AY383" s="942"/>
      <c r="AZ383" s="942"/>
      <c r="BA383" s="942"/>
      <c r="BB383" s="942"/>
      <c r="BC383" s="942"/>
      <c r="BD383" s="942"/>
      <c r="BE383" s="942"/>
      <c r="BF383" s="942"/>
      <c r="BG383" s="942"/>
      <c r="BH383" s="942"/>
      <c r="BI383" s="942"/>
      <c r="BJ383" s="942"/>
      <c r="BK383" s="942"/>
      <c r="BL383" s="942"/>
      <c r="BM383" s="942"/>
      <c r="BN383" s="942"/>
      <c r="BO383" s="942"/>
      <c r="BP383" s="942"/>
      <c r="BQ383" s="942"/>
      <c r="BR383" s="942"/>
      <c r="BS383" s="942"/>
      <c r="BT383" s="942"/>
      <c r="BU383" s="942"/>
      <c r="BV383" s="942"/>
    </row>
    <row r="384" spans="1:74" x14ac:dyDescent="0.15">
      <c r="A384" s="942"/>
      <c r="B384" s="942"/>
      <c r="C384" s="942"/>
      <c r="D384" s="942"/>
      <c r="E384" s="942"/>
      <c r="F384" s="942"/>
      <c r="G384" s="942"/>
      <c r="H384" s="942"/>
      <c r="I384" s="942"/>
      <c r="J384" s="942"/>
      <c r="K384" s="942"/>
      <c r="L384" s="942"/>
      <c r="M384" s="942"/>
      <c r="N384" s="942"/>
      <c r="O384" s="942"/>
      <c r="P384" s="942"/>
      <c r="Q384" s="942"/>
      <c r="R384" s="942"/>
      <c r="S384" s="942"/>
      <c r="T384" s="942"/>
      <c r="U384" s="942"/>
      <c r="V384" s="942"/>
      <c r="W384" s="942"/>
      <c r="X384" s="942"/>
      <c r="Y384" s="942"/>
      <c r="Z384" s="942"/>
      <c r="AA384" s="942"/>
      <c r="AB384" s="942"/>
      <c r="AC384" s="942"/>
      <c r="AD384" s="942"/>
      <c r="AE384" s="942"/>
      <c r="AF384" s="942"/>
      <c r="AG384" s="942"/>
      <c r="AH384" s="942"/>
      <c r="AI384" s="942"/>
      <c r="AJ384" s="942"/>
      <c r="AK384" s="942"/>
      <c r="AL384" s="942"/>
      <c r="AM384" s="942"/>
      <c r="AN384" s="942"/>
      <c r="AO384" s="942"/>
      <c r="AP384" s="942"/>
      <c r="AQ384" s="942"/>
      <c r="AR384" s="942"/>
      <c r="AS384" s="942"/>
      <c r="AT384" s="942"/>
      <c r="AU384" s="942"/>
      <c r="AV384" s="942"/>
      <c r="AW384" s="942"/>
      <c r="AX384" s="942"/>
      <c r="AY384" s="942"/>
      <c r="AZ384" s="942"/>
      <c r="BA384" s="942"/>
      <c r="BB384" s="942"/>
      <c r="BC384" s="942"/>
      <c r="BD384" s="942"/>
      <c r="BE384" s="942"/>
      <c r="BF384" s="942"/>
      <c r="BG384" s="942"/>
      <c r="BH384" s="942"/>
      <c r="BI384" s="942"/>
      <c r="BJ384" s="942"/>
      <c r="BK384" s="942"/>
      <c r="BL384" s="942"/>
      <c r="BM384" s="942"/>
      <c r="BN384" s="942"/>
      <c r="BO384" s="942"/>
      <c r="BP384" s="942"/>
      <c r="BQ384" s="942"/>
      <c r="BR384" s="942"/>
      <c r="BS384" s="942"/>
      <c r="BT384" s="942"/>
      <c r="BU384" s="942"/>
      <c r="BV384" s="942"/>
    </row>
    <row r="385" spans="1:74" x14ac:dyDescent="0.15">
      <c r="A385" s="942"/>
      <c r="B385" s="942"/>
      <c r="C385" s="942"/>
      <c r="D385" s="942"/>
      <c r="E385" s="942"/>
      <c r="F385" s="942"/>
      <c r="G385" s="942"/>
      <c r="H385" s="942"/>
      <c r="I385" s="942"/>
      <c r="J385" s="942"/>
      <c r="K385" s="942"/>
      <c r="L385" s="942"/>
      <c r="M385" s="942"/>
      <c r="N385" s="942"/>
      <c r="O385" s="942"/>
      <c r="P385" s="942"/>
      <c r="Q385" s="942"/>
      <c r="R385" s="942"/>
      <c r="S385" s="942"/>
      <c r="T385" s="942"/>
      <c r="U385" s="942"/>
      <c r="V385" s="942"/>
      <c r="W385" s="942"/>
      <c r="X385" s="942"/>
      <c r="Y385" s="942"/>
      <c r="Z385" s="942"/>
      <c r="AA385" s="942"/>
      <c r="AB385" s="942"/>
      <c r="AC385" s="942"/>
      <c r="AD385" s="942"/>
      <c r="AE385" s="942"/>
      <c r="AF385" s="942"/>
      <c r="AG385" s="942"/>
      <c r="AH385" s="942"/>
      <c r="AI385" s="942"/>
      <c r="AJ385" s="942"/>
      <c r="AK385" s="942"/>
      <c r="AL385" s="942"/>
      <c r="AM385" s="942"/>
      <c r="AN385" s="942"/>
      <c r="AO385" s="942"/>
      <c r="AP385" s="942"/>
      <c r="AQ385" s="942"/>
      <c r="AR385" s="942"/>
      <c r="AS385" s="942"/>
      <c r="AT385" s="942"/>
      <c r="AU385" s="942"/>
      <c r="AV385" s="942"/>
      <c r="AW385" s="942"/>
      <c r="AX385" s="942"/>
      <c r="AY385" s="942"/>
      <c r="AZ385" s="942"/>
      <c r="BA385" s="942"/>
      <c r="BB385" s="942"/>
      <c r="BC385" s="942"/>
      <c r="BD385" s="942"/>
      <c r="BE385" s="942"/>
      <c r="BF385" s="942"/>
      <c r="BG385" s="942"/>
      <c r="BH385" s="942"/>
      <c r="BI385" s="942"/>
      <c r="BJ385" s="942"/>
      <c r="BK385" s="942"/>
      <c r="BL385" s="942"/>
      <c r="BM385" s="942"/>
      <c r="BN385" s="942"/>
      <c r="BO385" s="942"/>
      <c r="BP385" s="942"/>
      <c r="BQ385" s="942"/>
      <c r="BR385" s="942"/>
      <c r="BS385" s="942"/>
      <c r="BT385" s="942"/>
      <c r="BU385" s="942"/>
      <c r="BV385" s="942"/>
    </row>
    <row r="386" spans="1:74" x14ac:dyDescent="0.15">
      <c r="A386" s="942"/>
      <c r="B386" s="942"/>
      <c r="C386" s="942"/>
      <c r="D386" s="942"/>
      <c r="E386" s="942"/>
      <c r="F386" s="942"/>
      <c r="G386" s="942"/>
      <c r="H386" s="942"/>
      <c r="I386" s="942"/>
      <c r="J386" s="942"/>
      <c r="K386" s="942"/>
      <c r="L386" s="942"/>
      <c r="M386" s="942"/>
      <c r="N386" s="942"/>
      <c r="O386" s="942"/>
      <c r="P386" s="942"/>
      <c r="Q386" s="942"/>
      <c r="R386" s="942"/>
      <c r="S386" s="942"/>
      <c r="T386" s="942"/>
      <c r="U386" s="942"/>
      <c r="V386" s="942"/>
      <c r="W386" s="942"/>
      <c r="X386" s="942"/>
      <c r="Y386" s="942"/>
      <c r="Z386" s="942"/>
      <c r="AA386" s="942"/>
      <c r="AB386" s="942"/>
      <c r="AC386" s="942"/>
      <c r="AD386" s="942"/>
      <c r="AE386" s="942"/>
      <c r="AF386" s="942"/>
      <c r="AG386" s="942"/>
      <c r="AH386" s="942"/>
      <c r="AI386" s="942"/>
      <c r="AJ386" s="942"/>
      <c r="AK386" s="942"/>
      <c r="AL386" s="942"/>
      <c r="AM386" s="942"/>
      <c r="AN386" s="942"/>
      <c r="AO386" s="942"/>
      <c r="AP386" s="942"/>
      <c r="AQ386" s="942"/>
      <c r="AR386" s="942"/>
      <c r="AS386" s="942"/>
      <c r="AT386" s="942"/>
      <c r="AU386" s="942"/>
      <c r="AV386" s="942"/>
      <c r="AW386" s="942"/>
      <c r="AX386" s="942"/>
      <c r="AY386" s="942"/>
      <c r="AZ386" s="942"/>
      <c r="BA386" s="942"/>
      <c r="BB386" s="942"/>
      <c r="BC386" s="942"/>
      <c r="BD386" s="942"/>
      <c r="BE386" s="942"/>
      <c r="BF386" s="942"/>
      <c r="BG386" s="942"/>
      <c r="BH386" s="942"/>
      <c r="BI386" s="942"/>
      <c r="BJ386" s="942"/>
      <c r="BK386" s="942"/>
      <c r="BL386" s="942"/>
      <c r="BM386" s="942"/>
      <c r="BN386" s="942"/>
      <c r="BO386" s="942"/>
      <c r="BP386" s="942"/>
      <c r="BQ386" s="942"/>
      <c r="BR386" s="942"/>
      <c r="BS386" s="942"/>
      <c r="BT386" s="942"/>
      <c r="BU386" s="942"/>
      <c r="BV386" s="942"/>
    </row>
    <row r="387" spans="1:74" x14ac:dyDescent="0.15">
      <c r="A387" s="942"/>
      <c r="B387" s="942"/>
      <c r="C387" s="942"/>
      <c r="D387" s="942"/>
      <c r="E387" s="942"/>
      <c r="F387" s="942"/>
      <c r="G387" s="942"/>
      <c r="H387" s="942"/>
      <c r="I387" s="942"/>
      <c r="J387" s="942"/>
      <c r="K387" s="942"/>
      <c r="L387" s="942"/>
      <c r="M387" s="942"/>
      <c r="N387" s="942"/>
      <c r="O387" s="942"/>
      <c r="P387" s="942"/>
      <c r="Q387" s="942"/>
      <c r="R387" s="942"/>
      <c r="S387" s="942"/>
      <c r="T387" s="942"/>
      <c r="U387" s="942"/>
      <c r="V387" s="942"/>
      <c r="W387" s="942"/>
      <c r="X387" s="942"/>
      <c r="Y387" s="942"/>
      <c r="Z387" s="942"/>
      <c r="AA387" s="942"/>
      <c r="AB387" s="942"/>
      <c r="AC387" s="942"/>
      <c r="AD387" s="942"/>
      <c r="AE387" s="942"/>
      <c r="AF387" s="942"/>
      <c r="AG387" s="942"/>
      <c r="AH387" s="942"/>
      <c r="AI387" s="942"/>
      <c r="AJ387" s="942"/>
      <c r="AK387" s="942"/>
      <c r="AL387" s="942"/>
      <c r="AM387" s="942"/>
      <c r="AN387" s="942"/>
      <c r="AO387" s="942"/>
      <c r="AP387" s="942"/>
      <c r="AQ387" s="942"/>
      <c r="AR387" s="942"/>
      <c r="AS387" s="942"/>
      <c r="AT387" s="942"/>
      <c r="AU387" s="942"/>
      <c r="AV387" s="942"/>
      <c r="AW387" s="942"/>
      <c r="AX387" s="942"/>
      <c r="AY387" s="942"/>
      <c r="AZ387" s="942"/>
      <c r="BA387" s="942"/>
      <c r="BB387" s="942"/>
      <c r="BC387" s="942"/>
      <c r="BD387" s="942"/>
      <c r="BE387" s="942"/>
      <c r="BF387" s="942"/>
      <c r="BG387" s="942"/>
      <c r="BH387" s="942"/>
      <c r="BI387" s="942"/>
      <c r="BJ387" s="942"/>
      <c r="BK387" s="942"/>
      <c r="BL387" s="942"/>
      <c r="BM387" s="942"/>
      <c r="BN387" s="942"/>
      <c r="BO387" s="942"/>
      <c r="BP387" s="942"/>
      <c r="BQ387" s="942"/>
      <c r="BR387" s="942"/>
      <c r="BS387" s="942"/>
      <c r="BT387" s="942"/>
      <c r="BU387" s="942"/>
      <c r="BV387" s="942"/>
    </row>
    <row r="388" spans="1:74" x14ac:dyDescent="0.15">
      <c r="A388" s="942"/>
      <c r="B388" s="942"/>
      <c r="C388" s="942"/>
      <c r="D388" s="942"/>
      <c r="E388" s="942"/>
      <c r="F388" s="942"/>
      <c r="G388" s="942"/>
      <c r="H388" s="942"/>
      <c r="I388" s="942"/>
      <c r="J388" s="942"/>
      <c r="K388" s="942"/>
      <c r="L388" s="942"/>
      <c r="M388" s="942"/>
      <c r="N388" s="942"/>
      <c r="O388" s="942"/>
      <c r="P388" s="942"/>
      <c r="Q388" s="942"/>
      <c r="R388" s="942"/>
      <c r="S388" s="942"/>
      <c r="T388" s="942"/>
      <c r="U388" s="942"/>
      <c r="V388" s="942"/>
      <c r="W388" s="942"/>
      <c r="X388" s="942"/>
      <c r="Y388" s="942"/>
      <c r="Z388" s="942"/>
      <c r="AA388" s="942"/>
      <c r="AB388" s="942"/>
      <c r="AC388" s="942"/>
      <c r="AD388" s="942"/>
      <c r="AE388" s="942"/>
      <c r="AF388" s="942"/>
      <c r="AG388" s="942"/>
      <c r="AH388" s="942"/>
      <c r="AI388" s="942"/>
      <c r="AJ388" s="942"/>
      <c r="AK388" s="942"/>
      <c r="AL388" s="942"/>
      <c r="AM388" s="942"/>
      <c r="AN388" s="942"/>
      <c r="AO388" s="942"/>
      <c r="AP388" s="942"/>
      <c r="AQ388" s="942"/>
      <c r="AR388" s="942"/>
      <c r="AS388" s="942"/>
      <c r="AT388" s="942"/>
      <c r="AU388" s="942"/>
      <c r="AV388" s="942"/>
      <c r="AW388" s="942"/>
      <c r="AX388" s="942"/>
      <c r="AY388" s="942"/>
      <c r="AZ388" s="942"/>
      <c r="BA388" s="942"/>
      <c r="BB388" s="942"/>
      <c r="BC388" s="942"/>
      <c r="BD388" s="942"/>
      <c r="BE388" s="942"/>
      <c r="BF388" s="942"/>
      <c r="BG388" s="942"/>
      <c r="BH388" s="942"/>
      <c r="BI388" s="942"/>
      <c r="BJ388" s="942"/>
      <c r="BK388" s="942"/>
      <c r="BL388" s="942"/>
      <c r="BM388" s="942"/>
      <c r="BN388" s="942"/>
      <c r="BO388" s="942"/>
      <c r="BP388" s="942"/>
      <c r="BQ388" s="942"/>
      <c r="BR388" s="942"/>
      <c r="BS388" s="942"/>
      <c r="BT388" s="942"/>
      <c r="BU388" s="942"/>
      <c r="BV388" s="942"/>
    </row>
    <row r="389" spans="1:74" x14ac:dyDescent="0.15">
      <c r="A389" s="942"/>
      <c r="B389" s="942"/>
      <c r="C389" s="942"/>
      <c r="D389" s="942"/>
      <c r="E389" s="942"/>
      <c r="F389" s="942"/>
      <c r="G389" s="942"/>
      <c r="H389" s="942"/>
      <c r="I389" s="942"/>
      <c r="J389" s="942"/>
      <c r="K389" s="942"/>
      <c r="L389" s="942"/>
      <c r="M389" s="942"/>
      <c r="N389" s="942"/>
      <c r="O389" s="942"/>
      <c r="P389" s="942"/>
      <c r="Q389" s="942"/>
      <c r="R389" s="942"/>
      <c r="S389" s="942"/>
      <c r="T389" s="942"/>
      <c r="U389" s="942"/>
      <c r="V389" s="942"/>
      <c r="W389" s="942"/>
      <c r="X389" s="942"/>
      <c r="Y389" s="942"/>
      <c r="Z389" s="942"/>
      <c r="AA389" s="942"/>
      <c r="AB389" s="942"/>
      <c r="AC389" s="942"/>
      <c r="AD389" s="942"/>
      <c r="AE389" s="942"/>
      <c r="AF389" s="942"/>
      <c r="AG389" s="942"/>
      <c r="AH389" s="942"/>
      <c r="AI389" s="942"/>
      <c r="AJ389" s="942"/>
      <c r="AK389" s="942"/>
      <c r="AL389" s="942"/>
      <c r="AM389" s="942"/>
      <c r="AN389" s="942"/>
      <c r="AO389" s="942"/>
      <c r="AP389" s="942"/>
      <c r="AQ389" s="942"/>
      <c r="AR389" s="942"/>
      <c r="AS389" s="942"/>
      <c r="AT389" s="942"/>
      <c r="AU389" s="942"/>
      <c r="AV389" s="942"/>
      <c r="AW389" s="942"/>
      <c r="AX389" s="942"/>
      <c r="AY389" s="942"/>
      <c r="AZ389" s="942"/>
      <c r="BA389" s="942"/>
      <c r="BB389" s="942"/>
      <c r="BC389" s="942"/>
      <c r="BD389" s="942"/>
      <c r="BE389" s="942"/>
      <c r="BF389" s="942"/>
      <c r="BG389" s="942"/>
      <c r="BH389" s="942"/>
      <c r="BI389" s="942"/>
      <c r="BJ389" s="942"/>
      <c r="BK389" s="942"/>
      <c r="BL389" s="942"/>
      <c r="BM389" s="942"/>
      <c r="BN389" s="942"/>
      <c r="BO389" s="942"/>
      <c r="BP389" s="942"/>
      <c r="BQ389" s="942"/>
      <c r="BR389" s="942"/>
      <c r="BS389" s="942"/>
      <c r="BT389" s="942"/>
      <c r="BU389" s="942"/>
      <c r="BV389" s="942"/>
    </row>
    <row r="390" spans="1:74" x14ac:dyDescent="0.15">
      <c r="A390" s="942"/>
      <c r="B390" s="942"/>
      <c r="C390" s="942"/>
      <c r="D390" s="942"/>
      <c r="E390" s="942"/>
      <c r="F390" s="942"/>
      <c r="G390" s="942"/>
      <c r="H390" s="942"/>
      <c r="I390" s="942"/>
      <c r="J390" s="942"/>
      <c r="K390" s="942"/>
      <c r="L390" s="942"/>
      <c r="M390" s="942"/>
      <c r="N390" s="942"/>
      <c r="O390" s="942"/>
      <c r="P390" s="942"/>
      <c r="Q390" s="942"/>
      <c r="R390" s="942"/>
      <c r="S390" s="942"/>
      <c r="T390" s="942"/>
      <c r="U390" s="942"/>
      <c r="V390" s="942"/>
      <c r="W390" s="942"/>
      <c r="X390" s="942"/>
      <c r="Y390" s="942"/>
      <c r="Z390" s="942"/>
      <c r="AA390" s="942"/>
      <c r="AB390" s="942"/>
      <c r="AC390" s="942"/>
      <c r="AD390" s="942"/>
      <c r="AE390" s="942"/>
      <c r="AF390" s="942"/>
      <c r="AG390" s="942"/>
      <c r="AH390" s="942"/>
      <c r="AI390" s="942"/>
      <c r="AJ390" s="942"/>
      <c r="AK390" s="942"/>
      <c r="AL390" s="942"/>
      <c r="AM390" s="942"/>
      <c r="AN390" s="942"/>
      <c r="AO390" s="942"/>
      <c r="AP390" s="942"/>
      <c r="AQ390" s="942"/>
      <c r="AR390" s="942"/>
      <c r="AS390" s="942"/>
      <c r="AT390" s="942"/>
      <c r="AU390" s="942"/>
      <c r="AV390" s="942"/>
      <c r="AW390" s="942"/>
      <c r="AX390" s="942"/>
      <c r="AY390" s="942"/>
      <c r="AZ390" s="942"/>
      <c r="BA390" s="942"/>
      <c r="BB390" s="942"/>
      <c r="BC390" s="942"/>
      <c r="BD390" s="942"/>
      <c r="BE390" s="942"/>
      <c r="BF390" s="942"/>
      <c r="BG390" s="942"/>
      <c r="BH390" s="942"/>
      <c r="BI390" s="942"/>
      <c r="BJ390" s="942"/>
      <c r="BK390" s="942"/>
      <c r="BL390" s="942"/>
      <c r="BM390" s="942"/>
      <c r="BN390" s="942"/>
      <c r="BO390" s="942"/>
      <c r="BP390" s="942"/>
      <c r="BQ390" s="942"/>
      <c r="BR390" s="942"/>
      <c r="BS390" s="942"/>
      <c r="BT390" s="942"/>
      <c r="BU390" s="942"/>
      <c r="BV390" s="942"/>
    </row>
    <row r="391" spans="1:74" x14ac:dyDescent="0.15">
      <c r="A391" s="942"/>
      <c r="B391" s="942"/>
      <c r="C391" s="942"/>
      <c r="D391" s="942"/>
      <c r="E391" s="942"/>
      <c r="F391" s="942"/>
      <c r="G391" s="942"/>
      <c r="H391" s="942"/>
      <c r="I391" s="942"/>
      <c r="J391" s="942"/>
      <c r="K391" s="942"/>
      <c r="L391" s="942"/>
      <c r="M391" s="942"/>
      <c r="N391" s="942"/>
      <c r="O391" s="942"/>
      <c r="P391" s="942"/>
      <c r="Q391" s="942"/>
      <c r="R391" s="942"/>
      <c r="S391" s="942"/>
      <c r="T391" s="942"/>
      <c r="U391" s="942"/>
      <c r="V391" s="942"/>
      <c r="W391" s="942"/>
      <c r="X391" s="942"/>
      <c r="Y391" s="942"/>
      <c r="Z391" s="942"/>
      <c r="AA391" s="942"/>
      <c r="AB391" s="942"/>
      <c r="AC391" s="942"/>
      <c r="AD391" s="942"/>
      <c r="AE391" s="942"/>
      <c r="AF391" s="942"/>
      <c r="AG391" s="942"/>
      <c r="AH391" s="942"/>
      <c r="AI391" s="942"/>
      <c r="AJ391" s="942"/>
      <c r="AK391" s="942"/>
      <c r="AL391" s="942"/>
      <c r="AM391" s="942"/>
      <c r="AN391" s="942"/>
      <c r="AO391" s="942"/>
      <c r="AP391" s="942"/>
      <c r="AQ391" s="942"/>
      <c r="AR391" s="942"/>
      <c r="AS391" s="942"/>
      <c r="AT391" s="942"/>
      <c r="AU391" s="942"/>
      <c r="AV391" s="942"/>
      <c r="AW391" s="942"/>
      <c r="AX391" s="942"/>
      <c r="AY391" s="942"/>
      <c r="AZ391" s="942"/>
      <c r="BA391" s="942"/>
      <c r="BB391" s="942"/>
      <c r="BC391" s="942"/>
      <c r="BD391" s="942"/>
      <c r="BE391" s="942"/>
      <c r="BF391" s="942"/>
      <c r="BG391" s="942"/>
      <c r="BH391" s="942"/>
      <c r="BI391" s="942"/>
      <c r="BJ391" s="942"/>
      <c r="BK391" s="942"/>
      <c r="BL391" s="942"/>
      <c r="BM391" s="942"/>
      <c r="BN391" s="942"/>
      <c r="BO391" s="942"/>
      <c r="BP391" s="942"/>
      <c r="BQ391" s="942"/>
      <c r="BR391" s="942"/>
      <c r="BS391" s="942"/>
      <c r="BT391" s="942"/>
      <c r="BU391" s="942"/>
      <c r="BV391" s="942"/>
    </row>
    <row r="392" spans="1:74" x14ac:dyDescent="0.15">
      <c r="A392" s="942"/>
      <c r="B392" s="942"/>
      <c r="C392" s="942"/>
      <c r="D392" s="942"/>
      <c r="E392" s="942"/>
      <c r="F392" s="942"/>
      <c r="G392" s="942"/>
      <c r="H392" s="942"/>
      <c r="I392" s="942"/>
      <c r="J392" s="942"/>
      <c r="K392" s="942"/>
      <c r="L392" s="942"/>
      <c r="M392" s="942"/>
      <c r="N392" s="942"/>
      <c r="O392" s="942"/>
      <c r="P392" s="942"/>
      <c r="Q392" s="942"/>
      <c r="R392" s="942"/>
      <c r="S392" s="942"/>
      <c r="T392" s="942"/>
      <c r="U392" s="942"/>
      <c r="V392" s="942"/>
      <c r="W392" s="942"/>
      <c r="X392" s="942"/>
      <c r="Y392" s="942"/>
      <c r="Z392" s="942"/>
      <c r="AA392" s="942"/>
      <c r="AB392" s="942"/>
      <c r="AC392" s="942"/>
      <c r="AD392" s="942"/>
      <c r="AE392" s="942"/>
      <c r="AF392" s="942"/>
      <c r="AG392" s="942"/>
      <c r="AH392" s="942"/>
      <c r="AI392" s="942"/>
      <c r="AJ392" s="942"/>
      <c r="AK392" s="942"/>
      <c r="AL392" s="942"/>
      <c r="AM392" s="942"/>
      <c r="AN392" s="942"/>
      <c r="AO392" s="942"/>
      <c r="AP392" s="942"/>
      <c r="AQ392" s="942"/>
      <c r="AR392" s="942"/>
      <c r="AS392" s="942"/>
      <c r="AT392" s="942"/>
      <c r="AU392" s="942"/>
      <c r="AV392" s="942"/>
      <c r="AW392" s="942"/>
      <c r="AX392" s="942"/>
      <c r="AY392" s="942"/>
      <c r="AZ392" s="942"/>
      <c r="BA392" s="942"/>
      <c r="BB392" s="942"/>
      <c r="BC392" s="942"/>
      <c r="BD392" s="942"/>
      <c r="BE392" s="942"/>
      <c r="BF392" s="942"/>
      <c r="BG392" s="942"/>
      <c r="BH392" s="942"/>
      <c r="BI392" s="942"/>
      <c r="BJ392" s="942"/>
      <c r="BK392" s="942"/>
      <c r="BL392" s="942"/>
      <c r="BM392" s="942"/>
      <c r="BN392" s="942"/>
      <c r="BO392" s="942"/>
      <c r="BP392" s="942"/>
      <c r="BQ392" s="942"/>
      <c r="BR392" s="942"/>
      <c r="BS392" s="942"/>
      <c r="BT392" s="942"/>
      <c r="BU392" s="942"/>
      <c r="BV392" s="942"/>
    </row>
    <row r="393" spans="1:74" x14ac:dyDescent="0.15">
      <c r="A393" s="942"/>
      <c r="B393" s="942"/>
      <c r="C393" s="942"/>
      <c r="D393" s="942"/>
      <c r="E393" s="942"/>
      <c r="F393" s="942"/>
      <c r="G393" s="942"/>
      <c r="H393" s="942"/>
      <c r="I393" s="942"/>
      <c r="J393" s="942"/>
      <c r="K393" s="942"/>
      <c r="L393" s="942"/>
      <c r="M393" s="942"/>
      <c r="N393" s="942"/>
      <c r="O393" s="942"/>
      <c r="P393" s="942"/>
      <c r="Q393" s="942"/>
      <c r="R393" s="942"/>
      <c r="S393" s="942"/>
      <c r="T393" s="942"/>
      <c r="U393" s="942"/>
      <c r="V393" s="942"/>
      <c r="W393" s="942"/>
      <c r="X393" s="942"/>
      <c r="Y393" s="942"/>
      <c r="Z393" s="942"/>
      <c r="AA393" s="942"/>
      <c r="AB393" s="942"/>
      <c r="AC393" s="942"/>
      <c r="AD393" s="942"/>
      <c r="AE393" s="942"/>
      <c r="AF393" s="942"/>
      <c r="AG393" s="942"/>
      <c r="AH393" s="942"/>
      <c r="AI393" s="942"/>
      <c r="AJ393" s="942"/>
      <c r="AK393" s="942"/>
      <c r="AL393" s="942"/>
      <c r="AM393" s="942"/>
      <c r="AN393" s="942"/>
      <c r="AO393" s="942"/>
      <c r="AP393" s="942"/>
      <c r="AQ393" s="942"/>
      <c r="AR393" s="942"/>
      <c r="AS393" s="942"/>
      <c r="AT393" s="942"/>
      <c r="AU393" s="942"/>
      <c r="AV393" s="942"/>
      <c r="AW393" s="942"/>
      <c r="AX393" s="942"/>
      <c r="AY393" s="942"/>
      <c r="AZ393" s="942"/>
      <c r="BA393" s="942"/>
      <c r="BB393" s="942"/>
      <c r="BC393" s="942"/>
      <c r="BD393" s="942"/>
      <c r="BE393" s="942"/>
      <c r="BF393" s="942"/>
      <c r="BG393" s="942"/>
      <c r="BH393" s="942"/>
      <c r="BI393" s="942"/>
      <c r="BJ393" s="942"/>
      <c r="BK393" s="942"/>
      <c r="BL393" s="942"/>
      <c r="BM393" s="942"/>
      <c r="BN393" s="942"/>
      <c r="BO393" s="942"/>
      <c r="BP393" s="942"/>
      <c r="BQ393" s="942"/>
      <c r="BR393" s="942"/>
      <c r="BS393" s="942"/>
      <c r="BT393" s="942"/>
      <c r="BU393" s="942"/>
      <c r="BV393" s="942"/>
    </row>
    <row r="394" spans="1:74" x14ac:dyDescent="0.15">
      <c r="A394" s="942"/>
      <c r="B394" s="942"/>
      <c r="C394" s="942"/>
      <c r="D394" s="942"/>
      <c r="E394" s="942"/>
      <c r="F394" s="942"/>
      <c r="G394" s="942"/>
      <c r="H394" s="942"/>
      <c r="I394" s="942"/>
      <c r="J394" s="942"/>
      <c r="K394" s="942"/>
      <c r="L394" s="942"/>
      <c r="M394" s="942"/>
      <c r="N394" s="942"/>
      <c r="O394" s="942"/>
      <c r="P394" s="942"/>
      <c r="Q394" s="942"/>
      <c r="R394" s="942"/>
      <c r="S394" s="942"/>
      <c r="T394" s="942"/>
      <c r="U394" s="942"/>
      <c r="V394" s="942"/>
      <c r="W394" s="942"/>
      <c r="X394" s="942"/>
      <c r="Y394" s="942"/>
      <c r="Z394" s="942"/>
      <c r="AA394" s="942"/>
      <c r="AB394" s="942"/>
      <c r="AC394" s="942"/>
      <c r="AD394" s="942"/>
      <c r="AE394" s="942"/>
      <c r="AF394" s="942"/>
      <c r="AG394" s="942"/>
      <c r="AH394" s="942"/>
      <c r="AI394" s="942"/>
      <c r="AJ394" s="942"/>
      <c r="AK394" s="942"/>
      <c r="AL394" s="942"/>
      <c r="AM394" s="942"/>
      <c r="AN394" s="942"/>
      <c r="AO394" s="942"/>
      <c r="AP394" s="942"/>
      <c r="AQ394" s="942"/>
      <c r="AR394" s="942"/>
      <c r="AS394" s="942"/>
      <c r="AT394" s="942"/>
      <c r="AU394" s="942"/>
      <c r="AV394" s="942"/>
      <c r="AW394" s="942"/>
      <c r="AX394" s="942"/>
      <c r="AY394" s="942"/>
      <c r="AZ394" s="942"/>
      <c r="BA394" s="942"/>
      <c r="BB394" s="942"/>
      <c r="BC394" s="942"/>
      <c r="BD394" s="942"/>
      <c r="BE394" s="942"/>
      <c r="BF394" s="942"/>
      <c r="BG394" s="942"/>
      <c r="BH394" s="942"/>
      <c r="BI394" s="942"/>
      <c r="BJ394" s="942"/>
      <c r="BK394" s="942"/>
      <c r="BL394" s="942"/>
      <c r="BM394" s="942"/>
      <c r="BN394" s="942"/>
      <c r="BO394" s="942"/>
      <c r="BP394" s="942"/>
      <c r="BQ394" s="942"/>
      <c r="BR394" s="942"/>
      <c r="BS394" s="942"/>
      <c r="BT394" s="942"/>
      <c r="BU394" s="942"/>
      <c r="BV394" s="942"/>
    </row>
    <row r="395" spans="1:74" x14ac:dyDescent="0.15">
      <c r="A395" s="942"/>
      <c r="B395" s="942"/>
      <c r="C395" s="942"/>
      <c r="D395" s="942"/>
      <c r="E395" s="942"/>
      <c r="F395" s="942"/>
      <c r="G395" s="942"/>
      <c r="H395" s="942"/>
      <c r="I395" s="942"/>
      <c r="J395" s="942"/>
      <c r="K395" s="942"/>
      <c r="L395" s="942"/>
      <c r="M395" s="942"/>
      <c r="N395" s="942"/>
      <c r="O395" s="942"/>
      <c r="P395" s="942"/>
      <c r="Q395" s="942"/>
      <c r="R395" s="942"/>
      <c r="S395" s="942"/>
      <c r="T395" s="942"/>
      <c r="U395" s="942"/>
      <c r="V395" s="942"/>
      <c r="W395" s="942"/>
      <c r="X395" s="942"/>
      <c r="Y395" s="942"/>
      <c r="Z395" s="942"/>
      <c r="AA395" s="942"/>
      <c r="AB395" s="942"/>
      <c r="AC395" s="942"/>
      <c r="AD395" s="942"/>
      <c r="AE395" s="942"/>
      <c r="AF395" s="942"/>
      <c r="AG395" s="942"/>
      <c r="AH395" s="942"/>
      <c r="AI395" s="942"/>
      <c r="AJ395" s="942"/>
      <c r="AK395" s="942"/>
      <c r="AL395" s="942"/>
      <c r="AM395" s="942"/>
      <c r="AN395" s="942"/>
      <c r="AO395" s="942"/>
      <c r="AP395" s="942"/>
      <c r="AQ395" s="942"/>
      <c r="AR395" s="942"/>
      <c r="AS395" s="942"/>
      <c r="AT395" s="942"/>
      <c r="AU395" s="942"/>
      <c r="AV395" s="942"/>
      <c r="AW395" s="942"/>
      <c r="AX395" s="942"/>
      <c r="AY395" s="942"/>
      <c r="AZ395" s="942"/>
      <c r="BA395" s="942"/>
      <c r="BB395" s="942"/>
      <c r="BC395" s="942"/>
      <c r="BD395" s="942"/>
      <c r="BE395" s="942"/>
      <c r="BF395" s="942"/>
      <c r="BG395" s="942"/>
      <c r="BH395" s="942"/>
      <c r="BI395" s="942"/>
      <c r="BJ395" s="942"/>
      <c r="BK395" s="942"/>
      <c r="BL395" s="942"/>
      <c r="BM395" s="942"/>
      <c r="BN395" s="942"/>
      <c r="BO395" s="942"/>
      <c r="BP395" s="942"/>
      <c r="BQ395" s="942"/>
      <c r="BR395" s="942"/>
      <c r="BS395" s="942"/>
      <c r="BT395" s="942"/>
      <c r="BU395" s="942"/>
      <c r="BV395" s="942"/>
    </row>
    <row r="396" spans="1:74" x14ac:dyDescent="0.15">
      <c r="A396" s="942"/>
      <c r="B396" s="942"/>
      <c r="C396" s="942"/>
      <c r="D396" s="942"/>
      <c r="E396" s="942"/>
      <c r="F396" s="942"/>
      <c r="G396" s="942"/>
      <c r="H396" s="942"/>
      <c r="I396" s="942"/>
      <c r="J396" s="942"/>
      <c r="K396" s="942"/>
      <c r="L396" s="942"/>
      <c r="M396" s="942"/>
      <c r="N396" s="942"/>
      <c r="O396" s="942"/>
      <c r="P396" s="942"/>
      <c r="Q396" s="942"/>
      <c r="R396" s="942"/>
      <c r="S396" s="942"/>
      <c r="T396" s="942"/>
      <c r="U396" s="942"/>
      <c r="V396" s="942"/>
      <c r="W396" s="942"/>
      <c r="X396" s="942"/>
      <c r="Y396" s="942"/>
      <c r="Z396" s="942"/>
      <c r="AA396" s="942"/>
      <c r="AB396" s="942"/>
      <c r="AC396" s="942"/>
      <c r="AD396" s="942"/>
      <c r="AE396" s="942"/>
      <c r="AF396" s="942"/>
      <c r="AG396" s="942"/>
      <c r="AH396" s="942"/>
      <c r="AI396" s="942"/>
      <c r="AJ396" s="942"/>
      <c r="AK396" s="942"/>
      <c r="AL396" s="942"/>
      <c r="AM396" s="942"/>
      <c r="AN396" s="942"/>
      <c r="AO396" s="942"/>
      <c r="AP396" s="942"/>
      <c r="AQ396" s="942"/>
      <c r="AR396" s="942"/>
      <c r="AS396" s="942"/>
      <c r="AT396" s="942"/>
      <c r="AU396" s="942"/>
      <c r="AV396" s="942"/>
      <c r="AW396" s="942"/>
      <c r="AX396" s="942"/>
      <c r="AY396" s="942"/>
      <c r="AZ396" s="942"/>
      <c r="BA396" s="942"/>
      <c r="BB396" s="942"/>
      <c r="BC396" s="942"/>
      <c r="BD396" s="942"/>
      <c r="BE396" s="942"/>
      <c r="BF396" s="942"/>
      <c r="BG396" s="942"/>
      <c r="BH396" s="942"/>
      <c r="BI396" s="942"/>
      <c r="BJ396" s="942"/>
      <c r="BK396" s="942"/>
      <c r="BL396" s="942"/>
      <c r="BM396" s="942"/>
      <c r="BN396" s="942"/>
      <c r="BO396" s="942"/>
      <c r="BP396" s="942"/>
      <c r="BQ396" s="942"/>
      <c r="BR396" s="942"/>
      <c r="BS396" s="942"/>
      <c r="BT396" s="942"/>
      <c r="BU396" s="942"/>
      <c r="BV396" s="942"/>
    </row>
    <row r="397" spans="1:74" x14ac:dyDescent="0.15">
      <c r="A397" s="942"/>
      <c r="B397" s="942"/>
      <c r="C397" s="942"/>
      <c r="D397" s="942"/>
      <c r="E397" s="942"/>
      <c r="F397" s="942"/>
      <c r="G397" s="942"/>
      <c r="H397" s="942"/>
      <c r="I397" s="942"/>
      <c r="J397" s="942"/>
      <c r="K397" s="942"/>
      <c r="L397" s="942"/>
      <c r="M397" s="942"/>
      <c r="N397" s="942"/>
      <c r="O397" s="942"/>
      <c r="P397" s="942"/>
      <c r="Q397" s="942"/>
      <c r="R397" s="942"/>
      <c r="S397" s="942"/>
      <c r="T397" s="942"/>
      <c r="U397" s="942"/>
      <c r="V397" s="942"/>
      <c r="W397" s="942"/>
      <c r="X397" s="942"/>
      <c r="Y397" s="942"/>
      <c r="Z397" s="942"/>
      <c r="AA397" s="942"/>
      <c r="AB397" s="942"/>
      <c r="AC397" s="942"/>
      <c r="AD397" s="942"/>
      <c r="AE397" s="942"/>
      <c r="AF397" s="942"/>
      <c r="AG397" s="942"/>
      <c r="AH397" s="942"/>
      <c r="AI397" s="942"/>
      <c r="AJ397" s="942"/>
      <c r="AK397" s="942"/>
      <c r="AL397" s="942"/>
      <c r="AM397" s="942"/>
      <c r="AN397" s="942"/>
      <c r="AO397" s="942"/>
      <c r="AP397" s="942"/>
      <c r="AQ397" s="942"/>
      <c r="AR397" s="942"/>
      <c r="AS397" s="942"/>
      <c r="AT397" s="942"/>
      <c r="AU397" s="942"/>
      <c r="AV397" s="942"/>
      <c r="AW397" s="942"/>
      <c r="AX397" s="942"/>
      <c r="AY397" s="942"/>
      <c r="AZ397" s="942"/>
      <c r="BA397" s="942"/>
      <c r="BB397" s="942"/>
      <c r="BC397" s="942"/>
      <c r="BD397" s="942"/>
      <c r="BE397" s="942"/>
      <c r="BF397" s="942"/>
      <c r="BG397" s="942"/>
      <c r="BH397" s="942"/>
      <c r="BI397" s="942"/>
      <c r="BJ397" s="942"/>
      <c r="BK397" s="942"/>
      <c r="BL397" s="942"/>
      <c r="BM397" s="942"/>
      <c r="BN397" s="942"/>
      <c r="BO397" s="942"/>
      <c r="BP397" s="942"/>
      <c r="BQ397" s="942"/>
      <c r="BR397" s="942"/>
      <c r="BS397" s="942"/>
      <c r="BT397" s="942"/>
      <c r="BU397" s="942"/>
      <c r="BV397" s="942"/>
    </row>
    <row r="398" spans="1:74" x14ac:dyDescent="0.15">
      <c r="A398" s="942"/>
      <c r="B398" s="942"/>
      <c r="C398" s="942"/>
      <c r="D398" s="942"/>
      <c r="E398" s="942"/>
      <c r="F398" s="942"/>
      <c r="G398" s="942"/>
      <c r="H398" s="942"/>
      <c r="I398" s="942"/>
      <c r="J398" s="942"/>
      <c r="K398" s="942"/>
      <c r="L398" s="942"/>
      <c r="M398" s="942"/>
      <c r="N398" s="942"/>
      <c r="O398" s="942"/>
      <c r="P398" s="942"/>
      <c r="Q398" s="942"/>
      <c r="R398" s="942"/>
      <c r="S398" s="942"/>
      <c r="T398" s="942"/>
      <c r="U398" s="942"/>
      <c r="V398" s="942"/>
      <c r="W398" s="942"/>
      <c r="X398" s="942"/>
      <c r="Y398" s="942"/>
      <c r="Z398" s="942"/>
      <c r="AA398" s="942"/>
      <c r="AB398" s="942"/>
      <c r="AC398" s="942"/>
      <c r="AD398" s="942"/>
      <c r="AE398" s="942"/>
      <c r="AF398" s="942"/>
      <c r="AG398" s="942"/>
      <c r="AH398" s="942"/>
      <c r="AI398" s="942"/>
      <c r="AJ398" s="942"/>
      <c r="AK398" s="942"/>
      <c r="AL398" s="942"/>
      <c r="AM398" s="942"/>
      <c r="AN398" s="942"/>
      <c r="AO398" s="942"/>
      <c r="AP398" s="942"/>
      <c r="AQ398" s="942"/>
      <c r="AR398" s="942"/>
      <c r="AS398" s="942"/>
      <c r="AT398" s="942"/>
      <c r="AU398" s="942"/>
      <c r="AV398" s="942"/>
      <c r="AW398" s="942"/>
      <c r="AX398" s="942"/>
      <c r="AY398" s="942"/>
      <c r="AZ398" s="942"/>
      <c r="BA398" s="942"/>
      <c r="BB398" s="942"/>
      <c r="BC398" s="942"/>
      <c r="BD398" s="942"/>
      <c r="BE398" s="942"/>
      <c r="BF398" s="942"/>
      <c r="BG398" s="942"/>
      <c r="BH398" s="942"/>
      <c r="BI398" s="942"/>
      <c r="BJ398" s="942"/>
      <c r="BK398" s="942"/>
      <c r="BL398" s="942"/>
      <c r="BM398" s="942"/>
      <c r="BN398" s="942"/>
      <c r="BO398" s="942"/>
      <c r="BP398" s="942"/>
      <c r="BQ398" s="942"/>
      <c r="BR398" s="942"/>
      <c r="BS398" s="942"/>
      <c r="BT398" s="942"/>
      <c r="BU398" s="942"/>
      <c r="BV398" s="942"/>
    </row>
    <row r="399" spans="1:74" x14ac:dyDescent="0.15">
      <c r="A399" s="942"/>
      <c r="B399" s="942"/>
      <c r="C399" s="942"/>
      <c r="D399" s="942"/>
      <c r="E399" s="942"/>
      <c r="F399" s="942"/>
      <c r="G399" s="942"/>
      <c r="H399" s="942"/>
      <c r="I399" s="942"/>
      <c r="J399" s="942"/>
      <c r="K399" s="942"/>
      <c r="L399" s="942"/>
      <c r="M399" s="942"/>
      <c r="N399" s="942"/>
      <c r="O399" s="942"/>
      <c r="P399" s="942"/>
      <c r="Q399" s="942"/>
      <c r="R399" s="942"/>
      <c r="S399" s="942"/>
      <c r="T399" s="942"/>
      <c r="U399" s="942"/>
      <c r="V399" s="942"/>
      <c r="W399" s="942"/>
      <c r="X399" s="942"/>
      <c r="Y399" s="942"/>
      <c r="Z399" s="942"/>
      <c r="AA399" s="942"/>
      <c r="AB399" s="942"/>
      <c r="AC399" s="942"/>
      <c r="AD399" s="942"/>
      <c r="AE399" s="942"/>
      <c r="AF399" s="942"/>
      <c r="AG399" s="942"/>
      <c r="AH399" s="942"/>
      <c r="AI399" s="942"/>
      <c r="AJ399" s="942"/>
      <c r="AK399" s="942"/>
      <c r="AL399" s="942"/>
      <c r="AM399" s="942"/>
      <c r="AN399" s="942"/>
      <c r="AO399" s="942"/>
      <c r="AP399" s="942"/>
      <c r="AQ399" s="942"/>
      <c r="AR399" s="942"/>
      <c r="AS399" s="942"/>
      <c r="AT399" s="942"/>
      <c r="AU399" s="942"/>
      <c r="AV399" s="942"/>
      <c r="AW399" s="942"/>
      <c r="AX399" s="942"/>
      <c r="AY399" s="942"/>
      <c r="AZ399" s="942"/>
      <c r="BA399" s="942"/>
      <c r="BB399" s="942"/>
      <c r="BC399" s="942"/>
      <c r="BD399" s="942"/>
      <c r="BE399" s="942"/>
      <c r="BF399" s="942"/>
      <c r="BG399" s="942"/>
      <c r="BH399" s="942"/>
      <c r="BI399" s="942"/>
      <c r="BJ399" s="942"/>
      <c r="BK399" s="942"/>
      <c r="BL399" s="942"/>
      <c r="BM399" s="942"/>
      <c r="BN399" s="942"/>
      <c r="BO399" s="942"/>
      <c r="BP399" s="942"/>
      <c r="BQ399" s="942"/>
      <c r="BR399" s="942"/>
      <c r="BS399" s="942"/>
      <c r="BT399" s="942"/>
      <c r="BU399" s="942"/>
      <c r="BV399" s="942"/>
    </row>
    <row r="400" spans="1:74" x14ac:dyDescent="0.15">
      <c r="A400" s="942"/>
      <c r="B400" s="942"/>
      <c r="C400" s="942"/>
      <c r="D400" s="942"/>
      <c r="E400" s="942"/>
      <c r="F400" s="942"/>
      <c r="G400" s="942"/>
      <c r="H400" s="942"/>
      <c r="I400" s="942"/>
      <c r="J400" s="942"/>
      <c r="K400" s="942"/>
      <c r="L400" s="942"/>
      <c r="M400" s="942"/>
      <c r="N400" s="942"/>
      <c r="O400" s="942"/>
      <c r="P400" s="942"/>
      <c r="Q400" s="942"/>
      <c r="R400" s="942"/>
      <c r="S400" s="942"/>
      <c r="T400" s="942"/>
      <c r="U400" s="942"/>
      <c r="V400" s="942"/>
      <c r="W400" s="942"/>
      <c r="X400" s="942"/>
      <c r="Y400" s="942"/>
      <c r="Z400" s="942"/>
      <c r="AA400" s="942"/>
      <c r="AB400" s="942"/>
      <c r="AC400" s="942"/>
      <c r="AD400" s="942"/>
      <c r="AE400" s="942"/>
      <c r="AF400" s="942"/>
      <c r="AG400" s="942"/>
      <c r="AH400" s="942"/>
      <c r="AI400" s="942"/>
      <c r="AJ400" s="942"/>
      <c r="AK400" s="942"/>
      <c r="AL400" s="942"/>
      <c r="AM400" s="942"/>
      <c r="AN400" s="942"/>
      <c r="AO400" s="942"/>
      <c r="AP400" s="942"/>
      <c r="AQ400" s="942"/>
      <c r="AR400" s="942"/>
      <c r="AS400" s="942"/>
      <c r="AT400" s="942"/>
      <c r="AU400" s="942"/>
      <c r="AV400" s="942"/>
      <c r="AW400" s="942"/>
      <c r="AX400" s="942"/>
      <c r="AY400" s="942"/>
      <c r="AZ400" s="942"/>
      <c r="BA400" s="942"/>
      <c r="BB400" s="942"/>
      <c r="BC400" s="942"/>
      <c r="BD400" s="942"/>
      <c r="BE400" s="942"/>
      <c r="BF400" s="942"/>
      <c r="BG400" s="942"/>
      <c r="BH400" s="942"/>
      <c r="BI400" s="942"/>
      <c r="BJ400" s="942"/>
      <c r="BK400" s="942"/>
      <c r="BL400" s="942"/>
      <c r="BM400" s="942"/>
      <c r="BN400" s="942"/>
      <c r="BO400" s="942"/>
      <c r="BP400" s="942"/>
      <c r="BQ400" s="942"/>
      <c r="BR400" s="942"/>
      <c r="BS400" s="942"/>
      <c r="BT400" s="942"/>
      <c r="BU400" s="942"/>
      <c r="BV400" s="942"/>
    </row>
  </sheetData>
  <sheetProtection sheet="1" objects="1" scenarios="1"/>
  <mergeCells count="252">
    <mergeCell ref="O300:P300"/>
    <mergeCell ref="M7:S7"/>
    <mergeCell ref="R6:U6"/>
    <mergeCell ref="H154:S154"/>
    <mergeCell ref="H16:S16"/>
    <mergeCell ref="C107:H107"/>
    <mergeCell ref="C61:H61"/>
    <mergeCell ref="C217:E217"/>
    <mergeCell ref="C226:E226"/>
    <mergeCell ref="C227:E227"/>
    <mergeCell ref="F281:G281"/>
    <mergeCell ref="C224:E224"/>
    <mergeCell ref="C225:E225"/>
    <mergeCell ref="C228:E228"/>
    <mergeCell ref="C229:E229"/>
    <mergeCell ref="C239:E239"/>
    <mergeCell ref="O276:P276"/>
    <mergeCell ref="C286:E286"/>
    <mergeCell ref="A276:J276"/>
    <mergeCell ref="C282:E282"/>
    <mergeCell ref="C283:E283"/>
    <mergeCell ref="C284:E284"/>
    <mergeCell ref="C285:E285"/>
    <mergeCell ref="C279:E279"/>
    <mergeCell ref="P4:Q4"/>
    <mergeCell ref="R4:S4"/>
    <mergeCell ref="C223:E223"/>
    <mergeCell ref="C215:E215"/>
    <mergeCell ref="F210:F215"/>
    <mergeCell ref="C212:E212"/>
    <mergeCell ref="C213:E213"/>
    <mergeCell ref="C214:E214"/>
    <mergeCell ref="C202:E202"/>
    <mergeCell ref="C15:I15"/>
    <mergeCell ref="C219:E219"/>
    <mergeCell ref="C220:E220"/>
    <mergeCell ref="C221:E221"/>
    <mergeCell ref="C222:E222"/>
    <mergeCell ref="C206:E206"/>
    <mergeCell ref="C208:G208"/>
    <mergeCell ref="C210:E210"/>
    <mergeCell ref="R5:S5"/>
    <mergeCell ref="P5:Q5"/>
    <mergeCell ref="C197:E197"/>
    <mergeCell ref="C198:E198"/>
    <mergeCell ref="F157:F162"/>
    <mergeCell ref="F163:F179"/>
    <mergeCell ref="C181:G181"/>
    <mergeCell ref="P2:S2"/>
    <mergeCell ref="D7:I7"/>
    <mergeCell ref="J7:K7"/>
    <mergeCell ref="C88:E88"/>
    <mergeCell ref="J2:N2"/>
    <mergeCell ref="J3:K3"/>
    <mergeCell ref="L4:M4"/>
    <mergeCell ref="L3:M3"/>
    <mergeCell ref="B7:C7"/>
    <mergeCell ref="B4:C4"/>
    <mergeCell ref="B3:C3"/>
    <mergeCell ref="J4:K4"/>
    <mergeCell ref="L5:M5"/>
    <mergeCell ref="B2:H2"/>
    <mergeCell ref="J5:K5"/>
    <mergeCell ref="E3:F3"/>
    <mergeCell ref="E4:F4"/>
    <mergeCell ref="G3:H3"/>
    <mergeCell ref="G4:H4"/>
    <mergeCell ref="C84:E84"/>
    <mergeCell ref="C85:E85"/>
    <mergeCell ref="C86:E86"/>
    <mergeCell ref="C77:E77"/>
    <mergeCell ref="C78:E78"/>
    <mergeCell ref="C280:G280"/>
    <mergeCell ref="C281:E281"/>
    <mergeCell ref="F183:F188"/>
    <mergeCell ref="C203:E203"/>
    <mergeCell ref="C204:E204"/>
    <mergeCell ref="C205:E205"/>
    <mergeCell ref="C191:E191"/>
    <mergeCell ref="C192:E192"/>
    <mergeCell ref="C185:E185"/>
    <mergeCell ref="C186:E186"/>
    <mergeCell ref="C187:E187"/>
    <mergeCell ref="C188:E188"/>
    <mergeCell ref="C211:E211"/>
    <mergeCell ref="F190:F206"/>
    <mergeCell ref="C199:E199"/>
    <mergeCell ref="C200:E200"/>
    <mergeCell ref="C201:E201"/>
    <mergeCell ref="C193:E193"/>
    <mergeCell ref="C194:E194"/>
    <mergeCell ref="C195:E195"/>
    <mergeCell ref="C196:E196"/>
    <mergeCell ref="C190:E190"/>
    <mergeCell ref="C183:E183"/>
    <mergeCell ref="C184:E184"/>
    <mergeCell ref="C177:E177"/>
    <mergeCell ref="C178:E178"/>
    <mergeCell ref="C179:E179"/>
    <mergeCell ref="C173:E173"/>
    <mergeCell ref="C174:E174"/>
    <mergeCell ref="C175:E175"/>
    <mergeCell ref="C176:E176"/>
    <mergeCell ref="C169:E169"/>
    <mergeCell ref="C170:E170"/>
    <mergeCell ref="C171:E171"/>
    <mergeCell ref="C172:E172"/>
    <mergeCell ref="C165:E165"/>
    <mergeCell ref="C166:E166"/>
    <mergeCell ref="C167:E167"/>
    <mergeCell ref="C168:E168"/>
    <mergeCell ref="C163:E163"/>
    <mergeCell ref="C164:E164"/>
    <mergeCell ref="C159:E159"/>
    <mergeCell ref="C160:E160"/>
    <mergeCell ref="C161:E161"/>
    <mergeCell ref="C162:E162"/>
    <mergeCell ref="C155:G155"/>
    <mergeCell ref="C157:E157"/>
    <mergeCell ref="C158:E158"/>
    <mergeCell ref="C149:E149"/>
    <mergeCell ref="C150:E150"/>
    <mergeCell ref="C153:H153"/>
    <mergeCell ref="C146:E146"/>
    <mergeCell ref="C147:E147"/>
    <mergeCell ref="C148:E148"/>
    <mergeCell ref="C145:E145"/>
    <mergeCell ref="C131:E131"/>
    <mergeCell ref="C132:E132"/>
    <mergeCell ref="C127:E127"/>
    <mergeCell ref="C128:E128"/>
    <mergeCell ref="C129:E129"/>
    <mergeCell ref="C137:E137"/>
    <mergeCell ref="C134:E134"/>
    <mergeCell ref="C123:E123"/>
    <mergeCell ref="C124:E124"/>
    <mergeCell ref="C125:E125"/>
    <mergeCell ref="C126:E126"/>
    <mergeCell ref="C141:E141"/>
    <mergeCell ref="C142:E142"/>
    <mergeCell ref="C143:E143"/>
    <mergeCell ref="C144:E144"/>
    <mergeCell ref="C138:E138"/>
    <mergeCell ref="C139:E139"/>
    <mergeCell ref="C140:E140"/>
    <mergeCell ref="C135:E135"/>
    <mergeCell ref="C136:E136"/>
    <mergeCell ref="C119:E119"/>
    <mergeCell ref="C120:E120"/>
    <mergeCell ref="C121:E121"/>
    <mergeCell ref="C122:E122"/>
    <mergeCell ref="C130:E130"/>
    <mergeCell ref="C94:E94"/>
    <mergeCell ref="C95:E95"/>
    <mergeCell ref="C96:E96"/>
    <mergeCell ref="C118:E118"/>
    <mergeCell ref="C112:E112"/>
    <mergeCell ref="C110:E110"/>
    <mergeCell ref="C111:E111"/>
    <mergeCell ref="C109:E109"/>
    <mergeCell ref="C113:E113"/>
    <mergeCell ref="C117:E117"/>
    <mergeCell ref="C104:E104"/>
    <mergeCell ref="C99:E99"/>
    <mergeCell ref="C100:E100"/>
    <mergeCell ref="C101:E101"/>
    <mergeCell ref="C102:E102"/>
    <mergeCell ref="C97:E97"/>
    <mergeCell ref="C114:E114"/>
    <mergeCell ref="C93:E93"/>
    <mergeCell ref="C81:E81"/>
    <mergeCell ref="C82:E82"/>
    <mergeCell ref="C83:E83"/>
    <mergeCell ref="H108:S108"/>
    <mergeCell ref="C89:E89"/>
    <mergeCell ref="C90:E90"/>
    <mergeCell ref="C91:E91"/>
    <mergeCell ref="C92:E92"/>
    <mergeCell ref="C98:E98"/>
    <mergeCell ref="C103:E103"/>
    <mergeCell ref="C79:E79"/>
    <mergeCell ref="C80:E80"/>
    <mergeCell ref="C51:E51"/>
    <mergeCell ref="H62:S62"/>
    <mergeCell ref="F64:G64"/>
    <mergeCell ref="C69:E69"/>
    <mergeCell ref="C67:E67"/>
    <mergeCell ref="C68:E68"/>
    <mergeCell ref="C63:E63"/>
    <mergeCell ref="C73:E73"/>
    <mergeCell ref="C74:E74"/>
    <mergeCell ref="C75:E75"/>
    <mergeCell ref="C65:E65"/>
    <mergeCell ref="C66:E66"/>
    <mergeCell ref="C36:E36"/>
    <mergeCell ref="F42:G42"/>
    <mergeCell ref="C43:E43"/>
    <mergeCell ref="C45:E45"/>
    <mergeCell ref="C37:E37"/>
    <mergeCell ref="C38:E38"/>
    <mergeCell ref="C39:E39"/>
    <mergeCell ref="C40:E40"/>
    <mergeCell ref="C42:E42"/>
    <mergeCell ref="C44:E44"/>
    <mergeCell ref="C30:E30"/>
    <mergeCell ref="C28:E28"/>
    <mergeCell ref="C27:E27"/>
    <mergeCell ref="C230:E230"/>
    <mergeCell ref="C231:E231"/>
    <mergeCell ref="C232:E232"/>
    <mergeCell ref="C233:E233"/>
    <mergeCell ref="C236:H236"/>
    <mergeCell ref="F217:F233"/>
    <mergeCell ref="C218:E218"/>
    <mergeCell ref="C116:E116"/>
    <mergeCell ref="C115:E115"/>
    <mergeCell ref="C48:E48"/>
    <mergeCell ref="C64:E64"/>
    <mergeCell ref="C54:E54"/>
    <mergeCell ref="C55:E55"/>
    <mergeCell ref="C56:E56"/>
    <mergeCell ref="C49:E49"/>
    <mergeCell ref="C50:E50"/>
    <mergeCell ref="C58:E58"/>
    <mergeCell ref="F110:G110"/>
    <mergeCell ref="C70:E70"/>
    <mergeCell ref="C71:E71"/>
    <mergeCell ref="C72:E72"/>
    <mergeCell ref="C17:E17"/>
    <mergeCell ref="C18:E18"/>
    <mergeCell ref="F18:G18"/>
    <mergeCell ref="C19:E19"/>
    <mergeCell ref="C21:E21"/>
    <mergeCell ref="C22:E22"/>
    <mergeCell ref="C24:E24"/>
    <mergeCell ref="C25:E25"/>
    <mergeCell ref="C76:E76"/>
    <mergeCell ref="C46:E46"/>
    <mergeCell ref="C47:E47"/>
    <mergeCell ref="C53:E53"/>
    <mergeCell ref="C57:E57"/>
    <mergeCell ref="C20:E20"/>
    <mergeCell ref="C23:E23"/>
    <mergeCell ref="F24:G24"/>
    <mergeCell ref="C26:E26"/>
    <mergeCell ref="C35:E35"/>
    <mergeCell ref="C34:E34"/>
    <mergeCell ref="C31:E31"/>
    <mergeCell ref="C32:E32"/>
    <mergeCell ref="C33:E33"/>
    <mergeCell ref="C52:E52"/>
    <mergeCell ref="C29:E29"/>
  </mergeCells>
  <phoneticPr fontId="2" type="noConversion"/>
  <hyperlinks>
    <hyperlink ref="O276:P276" location="'2c'!A6" display="Volver" xr:uid="{00000000-0004-0000-0500-000000000000}"/>
    <hyperlink ref="R5" location="'P4'!A1" display="siguiente ►" xr:uid="{00000000-0004-0000-0500-000001000000}"/>
    <hyperlink ref="P5" location="'P2'!A1" display="◄ ir anterior" xr:uid="{00000000-0004-0000-0500-000002000000}"/>
    <hyperlink ref="P2" location="P2a!A134" display="¿Cómo funciona y qué poner ?" xr:uid="{00000000-0004-0000-0500-000003000000}"/>
    <hyperlink ref="P2:S2" location="'2c'!A300" display="¿Cómo funciona y qué poner ?" xr:uid="{00000000-0004-0000-0500-000004000000}"/>
    <hyperlink ref="O300:P300" location="'2c'!A6" display="Volver" xr:uid="{00000000-0004-0000-0500-000005000000}"/>
    <hyperlink ref="P5:Q5" location="'2b'!A1" display="◄ ir anterior" xr:uid="{00000000-0004-0000-0500-000006000000}"/>
    <hyperlink ref="R5:S5" location="ae!A1" display="siguiente ►" xr:uid="{00000000-0004-0000-0500-000007000000}"/>
    <hyperlink ref="P4" location="'1'!A1" display="◄ ir  inicio" xr:uid="{00000000-0004-0000-0500-000008000000}"/>
    <hyperlink ref="R4" location="pr!A1" display="ir explotac. ►" xr:uid="{00000000-0004-0000-0500-000009000000}"/>
    <hyperlink ref="R4:S4" location="ae!A1" display="ir explotac. ►" xr:uid="{00000000-0004-0000-0500-00000A000000}"/>
  </hyperlinks>
  <pageMargins left="0.75" right="0.75" top="1" bottom="1" header="0" footer="0"/>
  <drawing r:id="rId1"/>
  <legacyDrawing r:id="rId2"/>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tabColor indexed="60"/>
  </sheetPr>
  <dimension ref="A1:AW210"/>
  <sheetViews>
    <sheetView showZeros="0" zoomScale="75" workbookViewId="0">
      <pane xSplit="5" ySplit="5" topLeftCell="F15" activePane="bottomRight" state="frozen"/>
      <selection pane="topRight" activeCell="F1" sqref="F1"/>
      <selection pane="bottomLeft" activeCell="A6" sqref="A6"/>
      <selection pane="bottomRight" activeCell="F17" sqref="F17:Q17"/>
    </sheetView>
  </sheetViews>
  <sheetFormatPr baseColWidth="10" defaultRowHeight="13" x14ac:dyDescent="0.15"/>
  <cols>
    <col min="1" max="1" width="1.33203125" customWidth="1"/>
    <col min="2" max="2" width="0.83203125" customWidth="1"/>
    <col min="3" max="3" width="33.1640625" customWidth="1"/>
    <col min="4" max="4" width="15.6640625" customWidth="1"/>
    <col min="5" max="5" width="9.33203125" customWidth="1"/>
    <col min="6" max="9" width="14.6640625" customWidth="1"/>
    <col min="10" max="10" width="16.6640625" customWidth="1"/>
    <col min="11" max="11" width="15.1640625" customWidth="1"/>
    <col min="12" max="12" width="15.5" customWidth="1"/>
    <col min="13" max="17" width="14.6640625" customWidth="1"/>
    <col min="18" max="18" width="7.1640625" customWidth="1"/>
    <col min="19" max="19" width="2.83203125" customWidth="1"/>
  </cols>
  <sheetData>
    <row r="1" spans="1:49" ht="14" thickBot="1" x14ac:dyDescent="0.2">
      <c r="A1" s="4"/>
      <c r="B1" s="4"/>
      <c r="C1" s="4"/>
      <c r="D1" s="4"/>
      <c r="E1" s="4"/>
      <c r="F1" s="4"/>
      <c r="G1" s="4"/>
      <c r="H1" s="4"/>
      <c r="I1" s="4"/>
      <c r="J1" s="4"/>
      <c r="K1" s="4"/>
      <c r="L1" s="4"/>
      <c r="M1" s="4"/>
      <c r="N1" s="4"/>
      <c r="O1" s="4"/>
      <c r="P1" s="4"/>
      <c r="Q1" s="4"/>
      <c r="R1" s="4"/>
      <c r="S1" s="4"/>
      <c r="T1" s="942"/>
      <c r="U1" s="942"/>
      <c r="V1" s="942"/>
      <c r="W1" s="942"/>
      <c r="X1" s="942"/>
      <c r="Y1" s="942"/>
      <c r="Z1" s="942"/>
      <c r="AA1" s="942"/>
      <c r="AB1" s="942"/>
      <c r="AC1" s="942"/>
      <c r="AD1" s="942"/>
      <c r="AE1" s="942"/>
      <c r="AF1" s="942"/>
      <c r="AG1" s="942"/>
      <c r="AH1" s="942"/>
      <c r="AI1" s="942"/>
      <c r="AJ1" s="942"/>
      <c r="AK1" s="942"/>
      <c r="AL1" s="942"/>
      <c r="AM1" s="942"/>
      <c r="AN1" s="942"/>
      <c r="AO1" s="942"/>
      <c r="AP1" s="942"/>
      <c r="AQ1" s="942"/>
      <c r="AR1" s="942"/>
      <c r="AS1" s="942"/>
      <c r="AT1" s="942"/>
      <c r="AU1" s="942"/>
      <c r="AV1" s="942"/>
      <c r="AW1" s="942"/>
    </row>
    <row r="2" spans="1:49" ht="27" customHeight="1" thickTop="1" thickBot="1" x14ac:dyDescent="0.3">
      <c r="A2" s="4"/>
      <c r="B2" s="4"/>
      <c r="C2" s="2370" t="str">
        <f>'1'!$G$13</f>
        <v>CAED GESTION</v>
      </c>
      <c r="D2" s="2371"/>
      <c r="E2" s="2373" t="s">
        <v>1539</v>
      </c>
      <c r="F2" s="2373"/>
      <c r="G2" s="2373"/>
      <c r="H2" s="2373"/>
      <c r="I2" s="850">
        <f>'1'!$E$15</f>
        <v>2023</v>
      </c>
      <c r="J2" s="2526" t="s">
        <v>535</v>
      </c>
      <c r="K2" s="2526"/>
      <c r="L2" s="2526"/>
      <c r="M2" s="2527"/>
      <c r="N2" s="94"/>
      <c r="O2" s="4"/>
      <c r="P2" s="95"/>
      <c r="Q2" s="53"/>
      <c r="R2" s="4"/>
      <c r="S2" s="4"/>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row>
    <row r="3" spans="1:49" ht="4.5" customHeight="1" x14ac:dyDescent="0.15">
      <c r="A3" s="4"/>
      <c r="B3" s="4"/>
      <c r="C3" s="4"/>
      <c r="D3" s="4"/>
      <c r="E3" s="4"/>
      <c r="F3" s="4"/>
      <c r="G3" s="4"/>
      <c r="H3" s="4"/>
      <c r="I3" s="4"/>
      <c r="J3" s="4"/>
      <c r="K3" s="4"/>
      <c r="L3" s="4"/>
      <c r="M3" s="4"/>
      <c r="N3" s="4"/>
      <c r="O3" s="4"/>
      <c r="P3" s="4"/>
      <c r="Q3" s="4"/>
      <c r="R3" s="4"/>
      <c r="S3" s="4"/>
      <c r="T3" s="942"/>
      <c r="U3" s="942"/>
      <c r="V3" s="942"/>
      <c r="W3" s="942"/>
      <c r="X3" s="942"/>
      <c r="Y3" s="942"/>
      <c r="Z3" s="942"/>
      <c r="AA3" s="942"/>
      <c r="AB3" s="942"/>
      <c r="AC3" s="942"/>
      <c r="AD3" s="942"/>
      <c r="AE3" s="942"/>
      <c r="AF3" s="942"/>
      <c r="AG3" s="942"/>
      <c r="AH3" s="942"/>
      <c r="AI3" s="942"/>
      <c r="AJ3" s="942"/>
      <c r="AK3" s="942"/>
      <c r="AL3" s="942"/>
      <c r="AM3" s="942"/>
      <c r="AN3" s="942"/>
      <c r="AO3" s="942"/>
      <c r="AP3" s="942"/>
      <c r="AQ3" s="942"/>
      <c r="AR3" s="942"/>
      <c r="AS3" s="942"/>
      <c r="AT3" s="942"/>
      <c r="AU3" s="942"/>
      <c r="AV3" s="942"/>
      <c r="AW3" s="942"/>
    </row>
    <row r="4" spans="1:49" ht="5.25" customHeight="1" thickBot="1" x14ac:dyDescent="0.25">
      <c r="A4" s="4"/>
      <c r="B4" s="4"/>
      <c r="C4" s="2106"/>
      <c r="D4" s="4"/>
      <c r="E4" s="4"/>
      <c r="F4" s="4"/>
      <c r="G4" s="4"/>
      <c r="H4" s="4"/>
      <c r="I4" s="4"/>
      <c r="J4" s="4"/>
      <c r="K4" s="4"/>
      <c r="L4" s="4"/>
      <c r="M4" s="4"/>
      <c r="N4" s="4"/>
      <c r="O4" s="4"/>
      <c r="P4" s="4"/>
      <c r="Q4" s="4"/>
      <c r="R4" s="4"/>
      <c r="S4" s="4"/>
      <c r="T4" s="942"/>
      <c r="U4" s="942"/>
      <c r="V4" s="942"/>
      <c r="W4" s="942"/>
      <c r="X4" s="942"/>
      <c r="Y4" s="942"/>
      <c r="Z4" s="942"/>
      <c r="AA4" s="942"/>
      <c r="AB4" s="942"/>
      <c r="AC4" s="942"/>
      <c r="AD4" s="942"/>
      <c r="AE4" s="942"/>
      <c r="AF4" s="942"/>
      <c r="AG4" s="942"/>
      <c r="AH4" s="942"/>
      <c r="AI4" s="942"/>
      <c r="AJ4" s="942"/>
      <c r="AK4" s="942"/>
      <c r="AL4" s="942"/>
      <c r="AM4" s="942"/>
      <c r="AN4" s="942"/>
      <c r="AO4" s="942"/>
      <c r="AP4" s="942"/>
      <c r="AQ4" s="942"/>
      <c r="AR4" s="942"/>
      <c r="AS4" s="942"/>
      <c r="AT4" s="942"/>
      <c r="AU4" s="942"/>
      <c r="AV4" s="942"/>
      <c r="AW4" s="942"/>
    </row>
    <row r="5" spans="1:49" ht="16.5" customHeight="1" thickBot="1" x14ac:dyDescent="0.25">
      <c r="A5" s="4"/>
      <c r="B5" s="4"/>
      <c r="C5" s="247" t="s">
        <v>1109</v>
      </c>
      <c r="D5" s="4"/>
      <c r="E5" s="4"/>
      <c r="F5" s="4"/>
      <c r="G5" s="4"/>
      <c r="H5" s="4"/>
      <c r="I5" s="2023" t="s">
        <v>1686</v>
      </c>
      <c r="J5" s="2029" t="s">
        <v>1688</v>
      </c>
      <c r="K5" s="2071" t="s">
        <v>1745</v>
      </c>
      <c r="L5" s="2071" t="s">
        <v>626</v>
      </c>
      <c r="M5" s="2020" t="s">
        <v>96</v>
      </c>
      <c r="N5" s="4"/>
      <c r="O5" s="4"/>
      <c r="P5" s="4"/>
      <c r="Q5" s="4"/>
      <c r="R5" s="4"/>
      <c r="S5" s="4"/>
      <c r="T5" s="942"/>
      <c r="U5" s="942"/>
      <c r="V5" s="942"/>
      <c r="W5" s="942"/>
      <c r="X5" s="942"/>
      <c r="Y5" s="942"/>
      <c r="Z5" s="942"/>
      <c r="AA5" s="942"/>
      <c r="AB5" s="942"/>
      <c r="AC5" s="942"/>
      <c r="AD5" s="942"/>
      <c r="AE5" s="942"/>
      <c r="AF5" s="942"/>
      <c r="AG5" s="942"/>
      <c r="AH5" s="942"/>
      <c r="AI5" s="942"/>
      <c r="AJ5" s="942"/>
      <c r="AK5" s="942"/>
      <c r="AL5" s="942"/>
      <c r="AM5" s="942"/>
      <c r="AN5" s="942"/>
      <c r="AO5" s="942"/>
      <c r="AP5" s="942"/>
      <c r="AQ5" s="942"/>
      <c r="AR5" s="942"/>
      <c r="AS5" s="942"/>
      <c r="AT5" s="942"/>
      <c r="AU5" s="942"/>
      <c r="AV5" s="942"/>
      <c r="AW5" s="942"/>
    </row>
    <row r="6" spans="1:49" ht="20" customHeight="1" x14ac:dyDescent="0.15">
      <c r="A6" s="4"/>
      <c r="B6" s="18"/>
      <c r="C6" s="18"/>
      <c r="D6" s="18"/>
      <c r="E6" s="18"/>
      <c r="F6" s="18"/>
      <c r="G6" s="18"/>
      <c r="H6" s="18"/>
      <c r="I6" s="18"/>
      <c r="J6" s="18"/>
      <c r="K6" s="18"/>
      <c r="L6" s="18"/>
      <c r="M6" s="18"/>
      <c r="N6" s="18"/>
      <c r="O6" s="18"/>
      <c r="P6" s="18"/>
      <c r="Q6" s="18"/>
      <c r="R6" s="18"/>
      <c r="S6" s="4"/>
      <c r="T6" s="942"/>
      <c r="U6" s="942"/>
      <c r="V6" s="942"/>
      <c r="W6" s="942"/>
      <c r="X6" s="942"/>
      <c r="Y6" s="942"/>
      <c r="Z6" s="942"/>
      <c r="AA6" s="942"/>
      <c r="AB6" s="942"/>
      <c r="AC6" s="942"/>
      <c r="AD6" s="942"/>
      <c r="AE6" s="942"/>
      <c r="AF6" s="942"/>
      <c r="AG6" s="942"/>
      <c r="AH6" s="942"/>
      <c r="AI6" s="942"/>
      <c r="AJ6" s="942"/>
      <c r="AK6" s="942"/>
      <c r="AL6" s="942"/>
      <c r="AM6" s="942"/>
      <c r="AN6" s="942"/>
      <c r="AO6" s="942"/>
      <c r="AP6" s="942"/>
      <c r="AQ6" s="942"/>
      <c r="AR6" s="942"/>
      <c r="AS6" s="942"/>
      <c r="AT6" s="942"/>
      <c r="AU6" s="942"/>
      <c r="AV6" s="942"/>
      <c r="AW6" s="942"/>
    </row>
    <row r="7" spans="1:49" ht="21.75" customHeight="1" x14ac:dyDescent="0.2">
      <c r="A7" s="4"/>
      <c r="B7" s="18"/>
      <c r="C7" s="196" t="s">
        <v>1524</v>
      </c>
      <c r="D7" s="197" t="s">
        <v>1517</v>
      </c>
      <c r="E7" s="197" t="s">
        <v>1784</v>
      </c>
      <c r="F7" s="197" t="str">
        <f>'1'!E17</f>
        <v>ENE</v>
      </c>
      <c r="G7" s="197" t="str">
        <f>'1'!F17</f>
        <v>FEB</v>
      </c>
      <c r="H7" s="197" t="str">
        <f>'1'!G17</f>
        <v>MAR</v>
      </c>
      <c r="I7" s="197" t="str">
        <f>'1'!H17</f>
        <v>ABR</v>
      </c>
      <c r="J7" s="197" t="str">
        <f>'1'!I17</f>
        <v>MAY</v>
      </c>
      <c r="K7" s="197" t="str">
        <f>'1'!J17</f>
        <v>JUN</v>
      </c>
      <c r="L7" s="197" t="str">
        <f>'1'!K17</f>
        <v>JUL</v>
      </c>
      <c r="M7" s="197" t="str">
        <f>'1'!L17</f>
        <v>AGO</v>
      </c>
      <c r="N7" s="197" t="str">
        <f>'1'!M17</f>
        <v>SEPT</v>
      </c>
      <c r="O7" s="197" t="str">
        <f>'1'!N17</f>
        <v>OCT</v>
      </c>
      <c r="P7" s="197" t="str">
        <f>'1'!O17</f>
        <v>NOV</v>
      </c>
      <c r="Q7" s="197" t="str">
        <f>'1'!P17</f>
        <v xml:space="preserve"> DIC</v>
      </c>
      <c r="R7" s="18"/>
      <c r="S7" s="4"/>
      <c r="T7" s="942"/>
      <c r="U7" s="942"/>
      <c r="V7" s="942"/>
      <c r="W7" s="942"/>
      <c r="X7" s="942"/>
      <c r="Y7" s="942"/>
      <c r="Z7" s="942"/>
      <c r="AA7" s="942"/>
      <c r="AB7" s="942"/>
      <c r="AC7" s="942"/>
      <c r="AD7" s="942"/>
      <c r="AE7" s="942"/>
      <c r="AF7" s="942"/>
      <c r="AG7" s="942"/>
      <c r="AH7" s="942"/>
      <c r="AI7" s="942"/>
      <c r="AJ7" s="942"/>
      <c r="AK7" s="942"/>
      <c r="AL7" s="942"/>
      <c r="AM7" s="942"/>
      <c r="AN7" s="942"/>
      <c r="AO7" s="942"/>
      <c r="AP7" s="942"/>
      <c r="AQ7" s="942"/>
      <c r="AR7" s="942"/>
      <c r="AS7" s="942"/>
      <c r="AT7" s="942"/>
      <c r="AU7" s="942"/>
      <c r="AV7" s="942"/>
      <c r="AW7" s="942"/>
    </row>
    <row r="8" spans="1:49" ht="5.25" customHeight="1" x14ac:dyDescent="0.2">
      <c r="A8" s="4"/>
      <c r="B8" s="18"/>
      <c r="C8" s="188"/>
      <c r="D8" s="189"/>
      <c r="E8" s="189"/>
      <c r="F8" s="189"/>
      <c r="G8" s="189"/>
      <c r="H8" s="189"/>
      <c r="I8" s="189"/>
      <c r="J8" s="189"/>
      <c r="K8" s="189"/>
      <c r="L8" s="189"/>
      <c r="M8" s="189"/>
      <c r="N8" s="189"/>
      <c r="O8" s="189"/>
      <c r="P8" s="189"/>
      <c r="Q8" s="189"/>
      <c r="R8" s="18"/>
      <c r="S8" s="4"/>
      <c r="T8" s="942"/>
      <c r="U8" s="942"/>
      <c r="V8" s="942"/>
      <c r="W8" s="942"/>
      <c r="X8" s="942"/>
      <c r="Y8" s="942"/>
      <c r="Z8" s="942"/>
      <c r="AA8" s="942"/>
      <c r="AB8" s="942"/>
      <c r="AC8" s="942"/>
      <c r="AD8" s="942"/>
      <c r="AE8" s="942"/>
      <c r="AF8" s="942"/>
      <c r="AG8" s="942"/>
      <c r="AH8" s="942"/>
      <c r="AI8" s="942"/>
      <c r="AJ8" s="942"/>
      <c r="AK8" s="942"/>
      <c r="AL8" s="942"/>
      <c r="AM8" s="942"/>
      <c r="AN8" s="942"/>
      <c r="AO8" s="942"/>
      <c r="AP8" s="942"/>
      <c r="AQ8" s="942"/>
      <c r="AR8" s="942"/>
      <c r="AS8" s="942"/>
      <c r="AT8" s="942"/>
      <c r="AU8" s="942"/>
      <c r="AV8" s="942"/>
      <c r="AW8" s="942"/>
    </row>
    <row r="9" spans="1:49" ht="19.5" customHeight="1" x14ac:dyDescent="0.15">
      <c r="A9" s="4"/>
      <c r="B9" s="44"/>
      <c r="C9" s="223" t="s">
        <v>1108</v>
      </c>
      <c r="D9" s="238">
        <f>SUM(F9:Q9)</f>
        <v>67000</v>
      </c>
      <c r="E9" s="176"/>
      <c r="F9" s="238">
        <f>pr!F13</f>
        <v>1000</v>
      </c>
      <c r="G9" s="238">
        <f>pr!G13</f>
        <v>2000</v>
      </c>
      <c r="H9" s="238">
        <f>pr!H13</f>
        <v>8000</v>
      </c>
      <c r="I9" s="238">
        <f>pr!I13</f>
        <v>10000</v>
      </c>
      <c r="J9" s="238">
        <f>pr!J13</f>
        <v>10000</v>
      </c>
      <c r="K9" s="238">
        <f>pr!K13</f>
        <v>5000</v>
      </c>
      <c r="L9" s="238">
        <f>pr!L13</f>
        <v>3000</v>
      </c>
      <c r="M9" s="238">
        <f>pr!M13</f>
        <v>3000</v>
      </c>
      <c r="N9" s="238">
        <f>pr!N13</f>
        <v>2000</v>
      </c>
      <c r="O9" s="238">
        <f>pr!O13</f>
        <v>8000</v>
      </c>
      <c r="P9" s="238">
        <f>pr!P13</f>
        <v>8000</v>
      </c>
      <c r="Q9" s="238">
        <f>pr!Q13</f>
        <v>7000</v>
      </c>
      <c r="R9" s="18"/>
      <c r="S9" s="4"/>
      <c r="T9" s="942"/>
      <c r="U9" s="942"/>
      <c r="V9" s="942"/>
      <c r="W9" s="942"/>
      <c r="X9" s="942"/>
      <c r="Y9" s="942"/>
      <c r="Z9" s="942"/>
      <c r="AA9" s="942"/>
      <c r="AB9" s="942"/>
      <c r="AC9" s="942"/>
      <c r="AD9" s="942"/>
      <c r="AE9" s="942"/>
      <c r="AF9" s="942"/>
      <c r="AG9" s="942"/>
      <c r="AH9" s="942"/>
      <c r="AI9" s="942"/>
      <c r="AJ9" s="942"/>
      <c r="AK9" s="942"/>
      <c r="AL9" s="942"/>
      <c r="AM9" s="942"/>
      <c r="AN9" s="942"/>
      <c r="AO9" s="942"/>
      <c r="AP9" s="942"/>
      <c r="AQ9" s="942"/>
      <c r="AR9" s="942"/>
      <c r="AS9" s="942"/>
      <c r="AT9" s="942"/>
      <c r="AU9" s="942"/>
      <c r="AV9" s="942"/>
      <c r="AW9" s="942"/>
    </row>
    <row r="10" spans="1:49" ht="15" customHeight="1" x14ac:dyDescent="0.15">
      <c r="A10" s="4"/>
      <c r="B10" s="44"/>
      <c r="C10" s="18"/>
      <c r="D10" s="234"/>
      <c r="E10" s="18"/>
      <c r="F10" s="234"/>
      <c r="G10" s="234"/>
      <c r="H10" s="234"/>
      <c r="I10" s="234"/>
      <c r="J10" s="234"/>
      <c r="K10" s="234"/>
      <c r="L10" s="234"/>
      <c r="M10" s="234"/>
      <c r="N10" s="234"/>
      <c r="O10" s="234"/>
      <c r="P10" s="234"/>
      <c r="Q10" s="234"/>
      <c r="R10" s="18"/>
      <c r="S10" s="4"/>
      <c r="T10" s="942"/>
      <c r="U10" s="942"/>
      <c r="V10" s="942"/>
      <c r="W10" s="942"/>
      <c r="X10" s="942"/>
      <c r="Y10" s="942"/>
      <c r="Z10" s="942"/>
      <c r="AA10" s="942"/>
      <c r="AB10" s="942"/>
      <c r="AC10" s="942"/>
      <c r="AD10" s="942"/>
      <c r="AE10" s="942"/>
      <c r="AF10" s="942"/>
      <c r="AG10" s="942"/>
      <c r="AH10" s="942"/>
      <c r="AI10" s="942"/>
      <c r="AJ10" s="942"/>
      <c r="AK10" s="942"/>
      <c r="AL10" s="942"/>
      <c r="AM10" s="942"/>
      <c r="AN10" s="942"/>
      <c r="AO10" s="942"/>
      <c r="AP10" s="942"/>
      <c r="AQ10" s="942"/>
      <c r="AR10" s="942"/>
      <c r="AS10" s="942"/>
      <c r="AT10" s="942"/>
      <c r="AU10" s="942"/>
      <c r="AV10" s="942"/>
      <c r="AW10" s="942"/>
    </row>
    <row r="11" spans="1:49" ht="20" customHeight="1" thickBot="1" x14ac:dyDescent="0.2">
      <c r="A11" s="4"/>
      <c r="B11" s="44"/>
      <c r="C11" s="190" t="s">
        <v>74</v>
      </c>
      <c r="D11" s="239">
        <f>SUM(F11:Q11)</f>
        <v>57780</v>
      </c>
      <c r="E11" s="205">
        <f>IF(D$9=0,0,(D11/$D$9))</f>
        <v>0.86238805970149257</v>
      </c>
      <c r="F11" s="239">
        <f t="shared" ref="F11:Q11" si="0">SUM(F13:F17)</f>
        <v>5240</v>
      </c>
      <c r="G11" s="239">
        <f t="shared" si="0"/>
        <v>3890</v>
      </c>
      <c r="H11" s="239">
        <f t="shared" si="0"/>
        <v>4565</v>
      </c>
      <c r="I11" s="239">
        <f t="shared" si="0"/>
        <v>5240</v>
      </c>
      <c r="J11" s="239">
        <f t="shared" si="0"/>
        <v>6590</v>
      </c>
      <c r="K11" s="239">
        <f t="shared" si="0"/>
        <v>5240</v>
      </c>
      <c r="L11" s="239">
        <f t="shared" si="0"/>
        <v>4865</v>
      </c>
      <c r="M11" s="239">
        <f t="shared" si="0"/>
        <v>3890</v>
      </c>
      <c r="N11" s="239">
        <f t="shared" si="0"/>
        <v>3890</v>
      </c>
      <c r="O11" s="239">
        <f t="shared" si="0"/>
        <v>5240</v>
      </c>
      <c r="P11" s="239">
        <f t="shared" si="0"/>
        <v>5240</v>
      </c>
      <c r="Q11" s="239">
        <f t="shared" si="0"/>
        <v>3890</v>
      </c>
      <c r="R11" s="18"/>
      <c r="S11" s="4"/>
      <c r="T11" s="942"/>
      <c r="U11" s="942"/>
      <c r="V11" s="942"/>
      <c r="W11" s="942"/>
      <c r="X11" s="942"/>
      <c r="Y11" s="942"/>
      <c r="Z11" s="942"/>
      <c r="AA11" s="942"/>
      <c r="AB11" s="942"/>
      <c r="AC11" s="942"/>
      <c r="AD11" s="942"/>
      <c r="AE11" s="942"/>
      <c r="AF11" s="942"/>
      <c r="AG11" s="942"/>
      <c r="AH11" s="942"/>
      <c r="AI11" s="942"/>
      <c r="AJ11" s="942"/>
      <c r="AK11" s="942"/>
      <c r="AL11" s="942"/>
      <c r="AM11" s="942"/>
      <c r="AN11" s="942"/>
      <c r="AO11" s="942"/>
      <c r="AP11" s="942"/>
      <c r="AQ11" s="942"/>
      <c r="AR11" s="942"/>
      <c r="AS11" s="942"/>
      <c r="AT11" s="942"/>
      <c r="AU11" s="942"/>
      <c r="AV11" s="942"/>
      <c r="AW11" s="942"/>
    </row>
    <row r="12" spans="1:49" ht="3" customHeight="1" x14ac:dyDescent="0.2">
      <c r="A12" s="4"/>
      <c r="B12" s="18"/>
      <c r="C12" s="188"/>
      <c r="D12" s="240"/>
      <c r="E12" s="189"/>
      <c r="F12" s="240"/>
      <c r="G12" s="240"/>
      <c r="H12" s="240"/>
      <c r="I12" s="240"/>
      <c r="J12" s="240"/>
      <c r="K12" s="240"/>
      <c r="L12" s="240"/>
      <c r="M12" s="240"/>
      <c r="N12" s="240"/>
      <c r="O12" s="240"/>
      <c r="P12" s="240"/>
      <c r="Q12" s="240"/>
      <c r="R12" s="18"/>
      <c r="S12" s="4"/>
      <c r="T12" s="942"/>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row>
    <row r="13" spans="1:49" ht="20" customHeight="1" x14ac:dyDescent="0.15">
      <c r="A13" s="4"/>
      <c r="B13" s="44"/>
      <c r="C13" s="181" t="s">
        <v>70</v>
      </c>
      <c r="D13" s="236">
        <f>SUM(F13:Q13)</f>
        <v>0</v>
      </c>
      <c r="E13" s="222">
        <f>IF(D$9=0,0,(D13/$D$9))</f>
        <v>0</v>
      </c>
      <c r="F13" s="236">
        <f>pr!F17</f>
        <v>0</v>
      </c>
      <c r="G13" s="236">
        <f>pr!G17</f>
        <v>0</v>
      </c>
      <c r="H13" s="236">
        <f>pr!H17</f>
        <v>0</v>
      </c>
      <c r="I13" s="236">
        <f>pr!I17</f>
        <v>0</v>
      </c>
      <c r="J13" s="236">
        <f>pr!J17</f>
        <v>0</v>
      </c>
      <c r="K13" s="236">
        <f>pr!K17</f>
        <v>0</v>
      </c>
      <c r="L13" s="236">
        <f>pr!L17</f>
        <v>0</v>
      </c>
      <c r="M13" s="236">
        <f>pr!M17</f>
        <v>0</v>
      </c>
      <c r="N13" s="236">
        <f>pr!N17</f>
        <v>0</v>
      </c>
      <c r="O13" s="236">
        <f>pr!O17</f>
        <v>0</v>
      </c>
      <c r="P13" s="236">
        <f>pr!P17</f>
        <v>0</v>
      </c>
      <c r="Q13" s="236">
        <f>pr!Q17</f>
        <v>0</v>
      </c>
      <c r="R13" s="18"/>
      <c r="S13" s="4"/>
      <c r="T13" s="942"/>
      <c r="U13" s="942"/>
      <c r="V13" s="942"/>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c r="AT13" s="942"/>
      <c r="AU13" s="942"/>
      <c r="AV13" s="942"/>
      <c r="AW13" s="942"/>
    </row>
    <row r="14" spans="1:49" ht="3" customHeight="1" x14ac:dyDescent="0.15">
      <c r="A14" s="4"/>
      <c r="B14" s="44"/>
      <c r="C14" s="18"/>
      <c r="D14" s="237"/>
      <c r="E14" s="103"/>
      <c r="F14" s="237"/>
      <c r="G14" s="237"/>
      <c r="H14" s="237"/>
      <c r="I14" s="237"/>
      <c r="J14" s="237"/>
      <c r="K14" s="237"/>
      <c r="L14" s="237"/>
      <c r="M14" s="237"/>
      <c r="N14" s="237"/>
      <c r="O14" s="237"/>
      <c r="P14" s="237"/>
      <c r="Q14" s="237"/>
      <c r="R14" s="18"/>
      <c r="S14" s="4"/>
      <c r="T14" s="942"/>
      <c r="U14" s="942"/>
      <c r="V14" s="942"/>
      <c r="W14" s="942"/>
      <c r="X14" s="942"/>
      <c r="Y14" s="942"/>
      <c r="Z14" s="942"/>
      <c r="AA14" s="942"/>
      <c r="AB14" s="942"/>
      <c r="AC14" s="942"/>
      <c r="AD14" s="942"/>
      <c r="AE14" s="942"/>
      <c r="AF14" s="942"/>
      <c r="AG14" s="942"/>
      <c r="AH14" s="942"/>
      <c r="AI14" s="942"/>
      <c r="AJ14" s="942"/>
      <c r="AK14" s="942"/>
      <c r="AL14" s="942"/>
      <c r="AM14" s="942"/>
      <c r="AN14" s="942"/>
      <c r="AO14" s="942"/>
      <c r="AP14" s="942"/>
      <c r="AQ14" s="942"/>
      <c r="AR14" s="942"/>
      <c r="AS14" s="942"/>
      <c r="AT14" s="942"/>
      <c r="AU14" s="942"/>
      <c r="AV14" s="942"/>
      <c r="AW14" s="942"/>
    </row>
    <row r="15" spans="1:49" ht="17" customHeight="1" x14ac:dyDescent="0.15">
      <c r="A15" s="4"/>
      <c r="B15" s="44"/>
      <c r="C15" s="181" t="s">
        <v>71</v>
      </c>
      <c r="D15" s="236">
        <f>SUM(F15:Q15)</f>
        <v>8100</v>
      </c>
      <c r="E15" s="222">
        <f>IF(D$9=0,0,(D15/$D$9))</f>
        <v>0.1208955223880597</v>
      </c>
      <c r="F15" s="236">
        <f>pr!F22</f>
        <v>650</v>
      </c>
      <c r="G15" s="236">
        <f>pr!G22</f>
        <v>650</v>
      </c>
      <c r="H15" s="236">
        <f>pr!H22</f>
        <v>650</v>
      </c>
      <c r="I15" s="236">
        <f>pr!I22</f>
        <v>650</v>
      </c>
      <c r="J15" s="236">
        <f>pr!J22</f>
        <v>650</v>
      </c>
      <c r="K15" s="236">
        <f>pr!K22</f>
        <v>650</v>
      </c>
      <c r="L15" s="236">
        <f>pr!L22</f>
        <v>950</v>
      </c>
      <c r="M15" s="236">
        <f>pr!M22</f>
        <v>650</v>
      </c>
      <c r="N15" s="236">
        <f>pr!N22</f>
        <v>650</v>
      </c>
      <c r="O15" s="236">
        <f>pr!O22</f>
        <v>650</v>
      </c>
      <c r="P15" s="236">
        <f>pr!P22</f>
        <v>650</v>
      </c>
      <c r="Q15" s="236">
        <f>pr!Q22</f>
        <v>650</v>
      </c>
      <c r="R15" s="18"/>
      <c r="S15" s="4"/>
      <c r="T15" s="942"/>
      <c r="U15" s="942"/>
      <c r="V15" s="942"/>
      <c r="W15" s="942"/>
      <c r="X15" s="942"/>
      <c r="Y15" s="942"/>
      <c r="Z15" s="942"/>
      <c r="AA15" s="942"/>
      <c r="AB15" s="942"/>
      <c r="AC15" s="942"/>
      <c r="AD15" s="942"/>
      <c r="AE15" s="942"/>
      <c r="AF15" s="942"/>
      <c r="AG15" s="942"/>
      <c r="AH15" s="942"/>
      <c r="AI15" s="942"/>
      <c r="AJ15" s="942"/>
      <c r="AK15" s="942"/>
      <c r="AL15" s="942"/>
      <c r="AM15" s="942"/>
      <c r="AN15" s="942"/>
      <c r="AO15" s="942"/>
      <c r="AP15" s="942"/>
      <c r="AQ15" s="942"/>
      <c r="AR15" s="942"/>
      <c r="AS15" s="942"/>
      <c r="AT15" s="942"/>
      <c r="AU15" s="942"/>
      <c r="AV15" s="942"/>
      <c r="AW15" s="942"/>
    </row>
    <row r="16" spans="1:49" ht="3" customHeight="1" x14ac:dyDescent="0.15">
      <c r="A16" s="4"/>
      <c r="B16" s="44"/>
      <c r="C16" s="18"/>
      <c r="D16" s="237"/>
      <c r="E16" s="103"/>
      <c r="F16" s="237"/>
      <c r="G16" s="237"/>
      <c r="H16" s="237"/>
      <c r="I16" s="237"/>
      <c r="J16" s="237"/>
      <c r="K16" s="237"/>
      <c r="L16" s="237"/>
      <c r="M16" s="237"/>
      <c r="N16" s="237"/>
      <c r="O16" s="237"/>
      <c r="P16" s="237"/>
      <c r="Q16" s="237"/>
      <c r="R16" s="18"/>
      <c r="S16" s="4"/>
      <c r="T16" s="942"/>
      <c r="U16" s="942"/>
      <c r="V16" s="942"/>
      <c r="W16" s="942"/>
      <c r="X16" s="942"/>
      <c r="Y16" s="942"/>
      <c r="Z16" s="942"/>
      <c r="AA16" s="942"/>
      <c r="AB16" s="942"/>
      <c r="AC16" s="942"/>
      <c r="AD16" s="942"/>
      <c r="AE16" s="942"/>
      <c r="AF16" s="942"/>
      <c r="AG16" s="942"/>
      <c r="AH16" s="942"/>
      <c r="AI16" s="942"/>
      <c r="AJ16" s="942"/>
      <c r="AK16" s="942"/>
      <c r="AL16" s="942"/>
      <c r="AM16" s="942"/>
      <c r="AN16" s="942"/>
      <c r="AO16" s="942"/>
      <c r="AP16" s="942"/>
      <c r="AQ16" s="942"/>
      <c r="AR16" s="942"/>
      <c r="AS16" s="942"/>
      <c r="AT16" s="942"/>
      <c r="AU16" s="942"/>
      <c r="AV16" s="942"/>
      <c r="AW16" s="942"/>
    </row>
    <row r="17" spans="1:49" ht="17" customHeight="1" x14ac:dyDescent="0.15">
      <c r="A17" s="4"/>
      <c r="B17" s="44"/>
      <c r="C17" s="181" t="s">
        <v>72</v>
      </c>
      <c r="D17" s="236">
        <f>SUM(F17:Q17)</f>
        <v>49680</v>
      </c>
      <c r="E17" s="222">
        <f>IF(D$9=0,0,(D17/$D$9))</f>
        <v>0.74149253731343279</v>
      </c>
      <c r="F17" s="236">
        <f>pr!F29</f>
        <v>4590</v>
      </c>
      <c r="G17" s="236">
        <f>pr!G29</f>
        <v>3240</v>
      </c>
      <c r="H17" s="236">
        <f>pr!H29</f>
        <v>3915</v>
      </c>
      <c r="I17" s="236">
        <f>pr!I29</f>
        <v>4590</v>
      </c>
      <c r="J17" s="236">
        <f>pr!J29</f>
        <v>5940</v>
      </c>
      <c r="K17" s="236">
        <f>pr!K29</f>
        <v>4590</v>
      </c>
      <c r="L17" s="236">
        <f>pr!L29</f>
        <v>3915</v>
      </c>
      <c r="M17" s="236">
        <f>pr!M29</f>
        <v>3240</v>
      </c>
      <c r="N17" s="236">
        <f>pr!N29</f>
        <v>3240</v>
      </c>
      <c r="O17" s="236">
        <f>pr!O29</f>
        <v>4590</v>
      </c>
      <c r="P17" s="236">
        <f>pr!P29</f>
        <v>4590</v>
      </c>
      <c r="Q17" s="236">
        <f>pr!Q29</f>
        <v>3240</v>
      </c>
      <c r="R17" s="18"/>
      <c r="S17" s="4"/>
      <c r="T17" s="942"/>
      <c r="U17" s="942"/>
      <c r="V17" s="942"/>
      <c r="W17" s="942"/>
      <c r="X17" s="942"/>
      <c r="Y17" s="942"/>
      <c r="Z17" s="942"/>
      <c r="AA17" s="942"/>
      <c r="AB17" s="942"/>
      <c r="AC17" s="942"/>
      <c r="AD17" s="942"/>
      <c r="AE17" s="942"/>
      <c r="AF17" s="942"/>
      <c r="AG17" s="942"/>
      <c r="AH17" s="942"/>
      <c r="AI17" s="942"/>
      <c r="AJ17" s="942"/>
      <c r="AK17" s="942"/>
      <c r="AL17" s="942"/>
      <c r="AM17" s="942"/>
      <c r="AN17" s="942"/>
      <c r="AO17" s="942"/>
      <c r="AP17" s="942"/>
      <c r="AQ17" s="942"/>
      <c r="AR17" s="942"/>
      <c r="AS17" s="942"/>
      <c r="AT17" s="942"/>
      <c r="AU17" s="942"/>
      <c r="AV17" s="942"/>
      <c r="AW17" s="942"/>
    </row>
    <row r="18" spans="1:49" ht="15" customHeight="1" x14ac:dyDescent="0.15">
      <c r="A18" s="4"/>
      <c r="B18" s="44"/>
      <c r="C18" s="18"/>
      <c r="D18" s="234"/>
      <c r="E18" s="18"/>
      <c r="F18" s="234"/>
      <c r="G18" s="234"/>
      <c r="H18" s="234"/>
      <c r="I18" s="234"/>
      <c r="J18" s="234"/>
      <c r="K18" s="234"/>
      <c r="L18" s="234"/>
      <c r="M18" s="234"/>
      <c r="N18" s="234"/>
      <c r="O18" s="234"/>
      <c r="P18" s="234"/>
      <c r="Q18" s="234"/>
      <c r="R18" s="18"/>
      <c r="S18" s="4"/>
      <c r="T18" s="942"/>
      <c r="U18" s="942"/>
      <c r="V18" s="942"/>
      <c r="W18" s="942"/>
      <c r="X18" s="942"/>
      <c r="Y18" s="942"/>
      <c r="Z18" s="942"/>
      <c r="AA18" s="942"/>
      <c r="AB18" s="942"/>
      <c r="AC18" s="942"/>
      <c r="AD18" s="942"/>
      <c r="AE18" s="942"/>
      <c r="AF18" s="942"/>
      <c r="AG18" s="942"/>
      <c r="AH18" s="942"/>
      <c r="AI18" s="942"/>
      <c r="AJ18" s="942"/>
      <c r="AK18" s="942"/>
      <c r="AL18" s="942"/>
      <c r="AM18" s="942"/>
      <c r="AN18" s="942"/>
      <c r="AO18" s="942"/>
      <c r="AP18" s="942"/>
      <c r="AQ18" s="942"/>
      <c r="AR18" s="942"/>
      <c r="AS18" s="942"/>
      <c r="AT18" s="942"/>
      <c r="AU18" s="942"/>
      <c r="AV18" s="942"/>
      <c r="AW18" s="942"/>
    </row>
    <row r="19" spans="1:49" ht="17" customHeight="1" x14ac:dyDescent="0.15">
      <c r="A19" s="4"/>
      <c r="B19" s="44"/>
      <c r="C19" s="224" t="s">
        <v>73</v>
      </c>
      <c r="D19" s="241">
        <f>SUM(F19:Q19)</f>
        <v>9220</v>
      </c>
      <c r="E19" s="225">
        <f>IF(D$9=0,0,(D19/$D$9))</f>
        <v>0.13761194029850746</v>
      </c>
      <c r="F19" s="241">
        <f t="shared" ref="F19:Q19" si="1">+F9-F11</f>
        <v>-4240</v>
      </c>
      <c r="G19" s="241">
        <f t="shared" si="1"/>
        <v>-1890</v>
      </c>
      <c r="H19" s="241">
        <f t="shared" si="1"/>
        <v>3435</v>
      </c>
      <c r="I19" s="241">
        <f t="shared" si="1"/>
        <v>4760</v>
      </c>
      <c r="J19" s="241">
        <f t="shared" si="1"/>
        <v>3410</v>
      </c>
      <c r="K19" s="241">
        <f t="shared" si="1"/>
        <v>-240</v>
      </c>
      <c r="L19" s="241">
        <f t="shared" si="1"/>
        <v>-1865</v>
      </c>
      <c r="M19" s="241">
        <f t="shared" si="1"/>
        <v>-890</v>
      </c>
      <c r="N19" s="241">
        <f t="shared" si="1"/>
        <v>-1890</v>
      </c>
      <c r="O19" s="241">
        <f t="shared" si="1"/>
        <v>2760</v>
      </c>
      <c r="P19" s="241">
        <f t="shared" si="1"/>
        <v>2760</v>
      </c>
      <c r="Q19" s="241">
        <f t="shared" si="1"/>
        <v>3110</v>
      </c>
      <c r="R19" s="18"/>
      <c r="S19" s="4"/>
      <c r="T19" s="942"/>
      <c r="U19" s="942"/>
      <c r="V19" s="942"/>
      <c r="W19" s="942"/>
      <c r="X19" s="942"/>
      <c r="Y19" s="942"/>
      <c r="Z19" s="942"/>
      <c r="AA19" s="942"/>
      <c r="AB19" s="942"/>
      <c r="AC19" s="942"/>
      <c r="AD19" s="942"/>
      <c r="AE19" s="942"/>
      <c r="AF19" s="942"/>
      <c r="AG19" s="942"/>
      <c r="AH19" s="942"/>
      <c r="AI19" s="942"/>
      <c r="AJ19" s="942"/>
      <c r="AK19" s="942"/>
      <c r="AL19" s="942"/>
      <c r="AM19" s="942"/>
      <c r="AN19" s="942"/>
      <c r="AO19" s="942"/>
      <c r="AP19" s="942"/>
      <c r="AQ19" s="942"/>
      <c r="AR19" s="942"/>
      <c r="AS19" s="942"/>
      <c r="AT19" s="942"/>
      <c r="AU19" s="942"/>
      <c r="AV19" s="942"/>
      <c r="AW19" s="942"/>
    </row>
    <row r="20" spans="1:49" ht="15" customHeight="1" x14ac:dyDescent="0.15">
      <c r="A20" s="4"/>
      <c r="B20" s="44"/>
      <c r="C20" s="18"/>
      <c r="D20" s="234"/>
      <c r="E20" s="18"/>
      <c r="F20" s="234"/>
      <c r="G20" s="234"/>
      <c r="H20" s="234"/>
      <c r="I20" s="234"/>
      <c r="J20" s="234"/>
      <c r="K20" s="234"/>
      <c r="L20" s="234"/>
      <c r="M20" s="234"/>
      <c r="N20" s="234"/>
      <c r="O20" s="234"/>
      <c r="P20" s="234"/>
      <c r="Q20" s="234"/>
      <c r="R20" s="18"/>
      <c r="S20" s="4"/>
      <c r="T20" s="942"/>
      <c r="U20" s="942"/>
      <c r="V20" s="942"/>
      <c r="W20" s="942"/>
      <c r="X20" s="942"/>
      <c r="Y20" s="942"/>
      <c r="Z20" s="942"/>
      <c r="AA20" s="942"/>
      <c r="AB20" s="942"/>
      <c r="AC20" s="942"/>
      <c r="AD20" s="942"/>
      <c r="AE20" s="942"/>
      <c r="AF20" s="942"/>
      <c r="AG20" s="942"/>
      <c r="AH20" s="942"/>
      <c r="AI20" s="942"/>
      <c r="AJ20" s="942"/>
      <c r="AK20" s="942"/>
      <c r="AL20" s="942"/>
      <c r="AM20" s="942"/>
      <c r="AN20" s="942"/>
      <c r="AO20" s="942"/>
      <c r="AP20" s="942"/>
      <c r="AQ20" s="942"/>
      <c r="AR20" s="942"/>
      <c r="AS20" s="942"/>
      <c r="AT20" s="942"/>
      <c r="AU20" s="942"/>
      <c r="AV20" s="942"/>
      <c r="AW20" s="942"/>
    </row>
    <row r="21" spans="1:49" ht="20" customHeight="1" thickBot="1" x14ac:dyDescent="0.2">
      <c r="A21" s="4"/>
      <c r="B21" s="44"/>
      <c r="C21" s="190" t="s">
        <v>1221</v>
      </c>
      <c r="D21" s="239">
        <f>SUM(F21:Q21)</f>
        <v>2400</v>
      </c>
      <c r="E21" s="205">
        <f>IF(D$9=0,0,(D21/$D$9))</f>
        <v>3.5820895522388062E-2</v>
      </c>
      <c r="F21" s="239">
        <f t="shared" ref="F21:Q21" si="2">SUM(F23:F27)</f>
        <v>200</v>
      </c>
      <c r="G21" s="239">
        <f t="shared" si="2"/>
        <v>200</v>
      </c>
      <c r="H21" s="239">
        <f t="shared" si="2"/>
        <v>200</v>
      </c>
      <c r="I21" s="239">
        <f t="shared" si="2"/>
        <v>200</v>
      </c>
      <c r="J21" s="239">
        <f t="shared" si="2"/>
        <v>200</v>
      </c>
      <c r="K21" s="239">
        <f t="shared" si="2"/>
        <v>200</v>
      </c>
      <c r="L21" s="239">
        <f t="shared" si="2"/>
        <v>200</v>
      </c>
      <c r="M21" s="239">
        <f t="shared" si="2"/>
        <v>200</v>
      </c>
      <c r="N21" s="239">
        <f t="shared" si="2"/>
        <v>200</v>
      </c>
      <c r="O21" s="239">
        <f t="shared" si="2"/>
        <v>200</v>
      </c>
      <c r="P21" s="239">
        <f t="shared" si="2"/>
        <v>200</v>
      </c>
      <c r="Q21" s="239">
        <f t="shared" si="2"/>
        <v>200</v>
      </c>
      <c r="R21" s="18"/>
      <c r="S21" s="4"/>
      <c r="T21" s="942"/>
      <c r="U21" s="942"/>
      <c r="V21" s="942"/>
      <c r="W21" s="942"/>
      <c r="X21" s="942"/>
      <c r="Y21" s="942"/>
      <c r="Z21" s="942"/>
      <c r="AA21" s="942"/>
      <c r="AB21" s="942"/>
      <c r="AC21" s="942"/>
      <c r="AD21" s="942"/>
      <c r="AE21" s="942"/>
      <c r="AF21" s="942"/>
      <c r="AG21" s="942"/>
      <c r="AH21" s="942"/>
      <c r="AI21" s="942"/>
      <c r="AJ21" s="942"/>
      <c r="AK21" s="942"/>
      <c r="AL21" s="942"/>
      <c r="AM21" s="942"/>
      <c r="AN21" s="942"/>
      <c r="AO21" s="942"/>
      <c r="AP21" s="942"/>
      <c r="AQ21" s="942"/>
      <c r="AR21" s="942"/>
      <c r="AS21" s="942"/>
      <c r="AT21" s="942"/>
      <c r="AU21" s="942"/>
      <c r="AV21" s="942"/>
      <c r="AW21" s="942"/>
    </row>
    <row r="22" spans="1:49" ht="3" customHeight="1" x14ac:dyDescent="0.15">
      <c r="A22" s="4"/>
      <c r="B22" s="44"/>
      <c r="C22" s="18"/>
      <c r="D22" s="234"/>
      <c r="E22" s="18"/>
      <c r="F22" s="234"/>
      <c r="G22" s="234"/>
      <c r="H22" s="234"/>
      <c r="I22" s="234"/>
      <c r="J22" s="234"/>
      <c r="K22" s="234"/>
      <c r="L22" s="234"/>
      <c r="M22" s="234"/>
      <c r="N22" s="234"/>
      <c r="O22" s="234"/>
      <c r="P22" s="234"/>
      <c r="Q22" s="234"/>
      <c r="R22" s="18"/>
      <c r="S22" s="4"/>
      <c r="T22" s="942"/>
      <c r="U22" s="942"/>
      <c r="V22" s="942"/>
      <c r="W22" s="942"/>
      <c r="X22" s="942"/>
      <c r="Y22" s="942"/>
      <c r="Z22" s="942"/>
      <c r="AA22" s="942"/>
      <c r="AB22" s="942"/>
      <c r="AC22" s="942"/>
      <c r="AD22" s="942"/>
      <c r="AE22" s="942"/>
      <c r="AF22" s="942"/>
      <c r="AG22" s="942"/>
      <c r="AH22" s="942"/>
      <c r="AI22" s="942"/>
      <c r="AJ22" s="942"/>
      <c r="AK22" s="942"/>
      <c r="AL22" s="942"/>
      <c r="AM22" s="942"/>
      <c r="AN22" s="942"/>
      <c r="AO22" s="942"/>
      <c r="AP22" s="942"/>
      <c r="AQ22" s="942"/>
      <c r="AR22" s="942"/>
      <c r="AS22" s="942"/>
      <c r="AT22" s="942"/>
      <c r="AU22" s="942"/>
      <c r="AV22" s="942"/>
      <c r="AW22" s="942"/>
    </row>
    <row r="23" spans="1:49" ht="15" customHeight="1" x14ac:dyDescent="0.15">
      <c r="A23" s="4"/>
      <c r="B23" s="44"/>
      <c r="C23" s="181" t="s">
        <v>205</v>
      </c>
      <c r="D23" s="236">
        <f>SUM(F23:Q23)</f>
        <v>0</v>
      </c>
      <c r="E23" s="222">
        <f>IF(D$9=0,0,(D23/$D$9))</f>
        <v>0</v>
      </c>
      <c r="F23" s="236">
        <f>pr!F30+pr!F27</f>
        <v>0</v>
      </c>
      <c r="G23" s="236">
        <f>pr!G30+pr!G27</f>
        <v>0</v>
      </c>
      <c r="H23" s="236">
        <f>pr!H30+pr!H27</f>
        <v>0</v>
      </c>
      <c r="I23" s="236">
        <f>pr!I30+pr!I27</f>
        <v>0</v>
      </c>
      <c r="J23" s="236">
        <f>pr!J30+pr!J27</f>
        <v>0</v>
      </c>
      <c r="K23" s="236">
        <f>pr!K30+pr!K27</f>
        <v>0</v>
      </c>
      <c r="L23" s="236">
        <f>pr!L30+pr!L27</f>
        <v>0</v>
      </c>
      <c r="M23" s="236">
        <f>pr!M30+pr!M27</f>
        <v>0</v>
      </c>
      <c r="N23" s="236">
        <f>pr!N30+pr!N27</f>
        <v>0</v>
      </c>
      <c r="O23" s="236">
        <f>pr!O30+pr!O27</f>
        <v>0</v>
      </c>
      <c r="P23" s="236">
        <f>pr!P30+pr!P27</f>
        <v>0</v>
      </c>
      <c r="Q23" s="236">
        <f>pr!Q30+pr!Q27</f>
        <v>0</v>
      </c>
      <c r="R23" s="18"/>
      <c r="S23" s="4"/>
      <c r="T23" s="942"/>
      <c r="U23" s="942"/>
      <c r="V23" s="942"/>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2"/>
      <c r="AS23" s="942"/>
      <c r="AT23" s="942"/>
      <c r="AU23" s="942"/>
      <c r="AV23" s="942"/>
      <c r="AW23" s="942"/>
    </row>
    <row r="24" spans="1:49" ht="3" customHeight="1" x14ac:dyDescent="0.15">
      <c r="A24" s="4"/>
      <c r="B24" s="44"/>
      <c r="C24" s="18"/>
      <c r="D24" s="234"/>
      <c r="E24" s="18"/>
      <c r="F24" s="234"/>
      <c r="G24" s="234"/>
      <c r="H24" s="234"/>
      <c r="I24" s="234"/>
      <c r="J24" s="234"/>
      <c r="K24" s="234"/>
      <c r="L24" s="234"/>
      <c r="M24" s="234"/>
      <c r="N24" s="234"/>
      <c r="O24" s="234"/>
      <c r="P24" s="234"/>
      <c r="Q24" s="234"/>
      <c r="R24" s="18"/>
      <c r="S24" s="4"/>
      <c r="T24" s="942"/>
      <c r="U24" s="942"/>
      <c r="V24" s="942"/>
      <c r="W24" s="942"/>
      <c r="X24" s="942"/>
      <c r="Y24" s="942"/>
      <c r="Z24" s="942"/>
      <c r="AA24" s="942"/>
      <c r="AB24" s="942"/>
      <c r="AC24" s="942"/>
      <c r="AD24" s="942"/>
      <c r="AE24" s="942"/>
      <c r="AF24" s="942"/>
      <c r="AG24" s="942"/>
      <c r="AH24" s="942"/>
      <c r="AI24" s="942"/>
      <c r="AJ24" s="942"/>
      <c r="AK24" s="942"/>
      <c r="AL24" s="942"/>
      <c r="AM24" s="942"/>
      <c r="AN24" s="942"/>
      <c r="AO24" s="942"/>
      <c r="AP24" s="942"/>
      <c r="AQ24" s="942"/>
      <c r="AR24" s="942"/>
      <c r="AS24" s="942"/>
      <c r="AT24" s="942"/>
      <c r="AU24" s="942"/>
      <c r="AV24" s="942"/>
      <c r="AW24" s="942"/>
    </row>
    <row r="25" spans="1:49" ht="15" customHeight="1" x14ac:dyDescent="0.15">
      <c r="A25" s="4"/>
      <c r="B25" s="44"/>
      <c r="C25" s="181" t="str">
        <f>'2b'!$D$172</f>
        <v>publicidad y promoción</v>
      </c>
      <c r="D25" s="236">
        <f>SUM(F25:Q25)</f>
        <v>2400</v>
      </c>
      <c r="E25" s="222">
        <f>IF(D$9=0,0,(D25/$D$9))</f>
        <v>3.5820895522388062E-2</v>
      </c>
      <c r="F25" s="236">
        <f>pr!F34</f>
        <v>200</v>
      </c>
      <c r="G25" s="236">
        <f>pr!G34</f>
        <v>200</v>
      </c>
      <c r="H25" s="236">
        <f>pr!H34</f>
        <v>200</v>
      </c>
      <c r="I25" s="236">
        <f>pr!I34</f>
        <v>200</v>
      </c>
      <c r="J25" s="236">
        <f>pr!J34</f>
        <v>200</v>
      </c>
      <c r="K25" s="236">
        <f>pr!K34</f>
        <v>200</v>
      </c>
      <c r="L25" s="236">
        <f>pr!L34</f>
        <v>200</v>
      </c>
      <c r="M25" s="236">
        <f>pr!M34</f>
        <v>200</v>
      </c>
      <c r="N25" s="236">
        <f>pr!N34</f>
        <v>200</v>
      </c>
      <c r="O25" s="236">
        <f>pr!O34</f>
        <v>200</v>
      </c>
      <c r="P25" s="236">
        <f>pr!P34</f>
        <v>200</v>
      </c>
      <c r="Q25" s="236">
        <f>pr!Q34</f>
        <v>200</v>
      </c>
      <c r="R25" s="18"/>
      <c r="S25" s="4"/>
      <c r="T25" s="942"/>
      <c r="U25" s="942"/>
      <c r="V25" s="942"/>
      <c r="W25" s="942"/>
      <c r="X25" s="942"/>
      <c r="Y25" s="942"/>
      <c r="Z25" s="942"/>
      <c r="AA25" s="942"/>
      <c r="AB25" s="942"/>
      <c r="AC25" s="942"/>
      <c r="AD25" s="942"/>
      <c r="AE25" s="942"/>
      <c r="AF25" s="942"/>
      <c r="AG25" s="942"/>
      <c r="AH25" s="942"/>
      <c r="AI25" s="942"/>
      <c r="AJ25" s="942"/>
      <c r="AK25" s="942"/>
      <c r="AL25" s="942"/>
      <c r="AM25" s="942"/>
      <c r="AN25" s="942"/>
      <c r="AO25" s="942"/>
      <c r="AP25" s="942"/>
      <c r="AQ25" s="942"/>
      <c r="AR25" s="942"/>
      <c r="AS25" s="942"/>
      <c r="AT25" s="942"/>
      <c r="AU25" s="942"/>
      <c r="AV25" s="942"/>
      <c r="AW25" s="942"/>
    </row>
    <row r="26" spans="1:49" ht="3" customHeight="1" x14ac:dyDescent="0.15">
      <c r="A26" s="4"/>
      <c r="B26" s="44"/>
      <c r="C26" s="18"/>
      <c r="D26" s="234"/>
      <c r="E26" s="18"/>
      <c r="F26" s="234"/>
      <c r="G26" s="234"/>
      <c r="H26" s="234"/>
      <c r="I26" s="234"/>
      <c r="J26" s="234"/>
      <c r="K26" s="234"/>
      <c r="L26" s="234"/>
      <c r="M26" s="234"/>
      <c r="N26" s="234"/>
      <c r="O26" s="234"/>
      <c r="P26" s="234"/>
      <c r="Q26" s="234"/>
      <c r="R26" s="18"/>
      <c r="S26" s="4"/>
      <c r="T26" s="942"/>
      <c r="U26" s="942"/>
      <c r="V26" s="942"/>
      <c r="W26" s="942"/>
      <c r="X26" s="942"/>
      <c r="Y26" s="942"/>
      <c r="Z26" s="942"/>
      <c r="AA26" s="942"/>
      <c r="AB26" s="942"/>
      <c r="AC26" s="942"/>
      <c r="AD26" s="942"/>
      <c r="AE26" s="942"/>
      <c r="AF26" s="942"/>
      <c r="AG26" s="942"/>
      <c r="AH26" s="942"/>
      <c r="AI26" s="942"/>
      <c r="AJ26" s="942"/>
      <c r="AK26" s="942"/>
      <c r="AL26" s="942"/>
      <c r="AM26" s="942"/>
      <c r="AN26" s="942"/>
      <c r="AO26" s="942"/>
      <c r="AP26" s="942"/>
      <c r="AQ26" s="942"/>
      <c r="AR26" s="942"/>
      <c r="AS26" s="942"/>
      <c r="AT26" s="942"/>
      <c r="AU26" s="942"/>
      <c r="AV26" s="942"/>
      <c r="AW26" s="942"/>
    </row>
    <row r="27" spans="1:49" ht="15" customHeight="1" x14ac:dyDescent="0.15">
      <c r="A27" s="4"/>
      <c r="B27" s="44"/>
      <c r="C27" s="181" t="s">
        <v>75</v>
      </c>
      <c r="D27" s="236">
        <f>SUM(F27:Q27)</f>
        <v>0</v>
      </c>
      <c r="E27" s="222">
        <f>IF(D$9=0,0,(D27/$D$9))</f>
        <v>0</v>
      </c>
      <c r="F27" s="236">
        <f>+pr!F35+pr!F36+pr!F37</f>
        <v>0</v>
      </c>
      <c r="G27" s="236">
        <f>+pr!G35+pr!G36+pr!G37</f>
        <v>0</v>
      </c>
      <c r="H27" s="236">
        <f>+pr!H35+pr!H36+pr!H37</f>
        <v>0</v>
      </c>
      <c r="I27" s="236">
        <f>+pr!I35+pr!I36+pr!I37</f>
        <v>0</v>
      </c>
      <c r="J27" s="236">
        <f>+pr!J35+pr!J36+pr!J37</f>
        <v>0</v>
      </c>
      <c r="K27" s="236">
        <f>+pr!K35+pr!K36+pr!K37</f>
        <v>0</v>
      </c>
      <c r="L27" s="236">
        <f>+pr!L35+pr!L36+pr!L37</f>
        <v>0</v>
      </c>
      <c r="M27" s="236">
        <f>+pr!M35+pr!M36+pr!M37</f>
        <v>0</v>
      </c>
      <c r="N27" s="236">
        <f>+pr!N35+pr!N36+pr!N37</f>
        <v>0</v>
      </c>
      <c r="O27" s="236">
        <f>+pr!O35+pr!O36+pr!O37</f>
        <v>0</v>
      </c>
      <c r="P27" s="236">
        <f>+pr!P35+pr!P36+pr!P37</f>
        <v>0</v>
      </c>
      <c r="Q27" s="236">
        <f>+pr!Q35+pr!Q36+pr!Q37</f>
        <v>0</v>
      </c>
      <c r="R27" s="18"/>
      <c r="S27" s="4"/>
      <c r="T27" s="942"/>
      <c r="U27" s="942"/>
      <c r="V27" s="942"/>
      <c r="W27" s="942"/>
      <c r="X27" s="942"/>
      <c r="Y27" s="942"/>
      <c r="Z27" s="942"/>
      <c r="AA27" s="942"/>
      <c r="AB27" s="942"/>
      <c r="AC27" s="942"/>
      <c r="AD27" s="942"/>
      <c r="AE27" s="942"/>
      <c r="AF27" s="942"/>
      <c r="AG27" s="942"/>
      <c r="AH27" s="942"/>
      <c r="AI27" s="942"/>
      <c r="AJ27" s="942"/>
      <c r="AK27" s="942"/>
      <c r="AL27" s="942"/>
      <c r="AM27" s="942"/>
      <c r="AN27" s="942"/>
      <c r="AO27" s="942"/>
      <c r="AP27" s="942"/>
      <c r="AQ27" s="942"/>
      <c r="AR27" s="942"/>
      <c r="AS27" s="942"/>
      <c r="AT27" s="942"/>
      <c r="AU27" s="942"/>
      <c r="AV27" s="942"/>
      <c r="AW27" s="942"/>
    </row>
    <row r="28" spans="1:49" ht="3" customHeight="1" x14ac:dyDescent="0.15">
      <c r="A28" s="4"/>
      <c r="B28" s="44"/>
      <c r="C28" s="18"/>
      <c r="D28" s="234"/>
      <c r="E28" s="18"/>
      <c r="F28" s="234"/>
      <c r="G28" s="234"/>
      <c r="H28" s="234"/>
      <c r="I28" s="234"/>
      <c r="J28" s="234"/>
      <c r="K28" s="234"/>
      <c r="L28" s="234"/>
      <c r="M28" s="234"/>
      <c r="N28" s="234"/>
      <c r="O28" s="234"/>
      <c r="P28" s="234"/>
      <c r="Q28" s="234"/>
      <c r="R28" s="18"/>
      <c r="S28" s="4"/>
      <c r="T28" s="942"/>
      <c r="U28" s="942"/>
      <c r="V28" s="942"/>
      <c r="W28" s="942"/>
      <c r="X28" s="942"/>
      <c r="Y28" s="942"/>
      <c r="Z28" s="942"/>
      <c r="AA28" s="942"/>
      <c r="AB28" s="942"/>
      <c r="AC28" s="942"/>
      <c r="AD28" s="942"/>
      <c r="AE28" s="942"/>
      <c r="AF28" s="942"/>
      <c r="AG28" s="942"/>
      <c r="AH28" s="942"/>
      <c r="AI28" s="942"/>
      <c r="AJ28" s="942"/>
      <c r="AK28" s="942"/>
      <c r="AL28" s="942"/>
      <c r="AM28" s="942"/>
      <c r="AN28" s="942"/>
      <c r="AO28" s="942"/>
      <c r="AP28" s="942"/>
      <c r="AQ28" s="942"/>
      <c r="AR28" s="942"/>
      <c r="AS28" s="942"/>
      <c r="AT28" s="942"/>
      <c r="AU28" s="942"/>
      <c r="AV28" s="942"/>
      <c r="AW28" s="942"/>
    </row>
    <row r="29" spans="1:49" ht="15" customHeight="1" x14ac:dyDescent="0.15">
      <c r="A29" s="4"/>
      <c r="B29" s="44"/>
      <c r="C29" s="18"/>
      <c r="D29" s="234"/>
      <c r="E29" s="18"/>
      <c r="F29" s="234"/>
      <c r="G29" s="234"/>
      <c r="H29" s="234"/>
      <c r="I29" s="234"/>
      <c r="J29" s="234"/>
      <c r="K29" s="234"/>
      <c r="L29" s="234"/>
      <c r="M29" s="234"/>
      <c r="N29" s="234"/>
      <c r="O29" s="234"/>
      <c r="P29" s="234"/>
      <c r="Q29" s="234"/>
      <c r="R29" s="18"/>
      <c r="S29" s="4"/>
      <c r="T29" s="942"/>
      <c r="U29" s="942"/>
      <c r="V29" s="942"/>
      <c r="W29" s="942"/>
      <c r="X29" s="942"/>
      <c r="Y29" s="942"/>
      <c r="Z29" s="942"/>
      <c r="AA29" s="942"/>
      <c r="AB29" s="942"/>
      <c r="AC29" s="942"/>
      <c r="AD29" s="942"/>
      <c r="AE29" s="942"/>
      <c r="AF29" s="942"/>
      <c r="AG29" s="942"/>
      <c r="AH29" s="942"/>
      <c r="AI29" s="942"/>
      <c r="AJ29" s="942"/>
      <c r="AK29" s="942"/>
      <c r="AL29" s="942"/>
      <c r="AM29" s="942"/>
      <c r="AN29" s="942"/>
      <c r="AO29" s="942"/>
      <c r="AP29" s="942"/>
      <c r="AQ29" s="942"/>
      <c r="AR29" s="942"/>
      <c r="AS29" s="942"/>
      <c r="AT29" s="942"/>
      <c r="AU29" s="942"/>
      <c r="AV29" s="942"/>
      <c r="AW29" s="942"/>
    </row>
    <row r="30" spans="1:49" ht="21.75" customHeight="1" thickBot="1" x14ac:dyDescent="0.2">
      <c r="A30" s="4"/>
      <c r="B30" s="44"/>
      <c r="C30" s="190" t="s">
        <v>1222</v>
      </c>
      <c r="D30" s="239">
        <f>SUM(F30:Q30)</f>
        <v>6240</v>
      </c>
      <c r="E30" s="205">
        <f>IF(D$9=0,0,(D30/$D$9))</f>
        <v>9.3134328358208951E-2</v>
      </c>
      <c r="F30" s="239">
        <f>SUM(F32:F34)</f>
        <v>520</v>
      </c>
      <c r="G30" s="239">
        <f t="shared" ref="G30:Q30" si="3">SUM(G32:G34)</f>
        <v>520</v>
      </c>
      <c r="H30" s="239">
        <f t="shared" si="3"/>
        <v>520</v>
      </c>
      <c r="I30" s="239">
        <f t="shared" si="3"/>
        <v>520</v>
      </c>
      <c r="J30" s="239">
        <f t="shared" si="3"/>
        <v>520</v>
      </c>
      <c r="K30" s="239">
        <f t="shared" si="3"/>
        <v>520</v>
      </c>
      <c r="L30" s="239">
        <f t="shared" si="3"/>
        <v>520</v>
      </c>
      <c r="M30" s="239">
        <f t="shared" si="3"/>
        <v>520</v>
      </c>
      <c r="N30" s="239">
        <f t="shared" si="3"/>
        <v>520</v>
      </c>
      <c r="O30" s="239">
        <f t="shared" si="3"/>
        <v>520</v>
      </c>
      <c r="P30" s="239">
        <f t="shared" si="3"/>
        <v>520</v>
      </c>
      <c r="Q30" s="239">
        <f t="shared" si="3"/>
        <v>520</v>
      </c>
      <c r="R30" s="18"/>
      <c r="S30" s="4"/>
      <c r="T30" s="942"/>
      <c r="U30" s="942"/>
      <c r="V30" s="942"/>
      <c r="W30" s="942"/>
      <c r="X30" s="942"/>
      <c r="Y30" s="942"/>
      <c r="Z30" s="942"/>
      <c r="AA30" s="942"/>
      <c r="AB30" s="942"/>
      <c r="AC30" s="942"/>
      <c r="AD30" s="942"/>
      <c r="AE30" s="942"/>
      <c r="AF30" s="942"/>
      <c r="AG30" s="942"/>
      <c r="AH30" s="942"/>
      <c r="AI30" s="942"/>
      <c r="AJ30" s="942"/>
      <c r="AK30" s="942"/>
      <c r="AL30" s="942"/>
      <c r="AM30" s="942"/>
      <c r="AN30" s="942"/>
      <c r="AO30" s="942"/>
      <c r="AP30" s="942"/>
      <c r="AQ30" s="942"/>
      <c r="AR30" s="942"/>
      <c r="AS30" s="942"/>
      <c r="AT30" s="942"/>
      <c r="AU30" s="942"/>
      <c r="AV30" s="942"/>
      <c r="AW30" s="942"/>
    </row>
    <row r="31" spans="1:49" ht="3" customHeight="1" x14ac:dyDescent="0.15">
      <c r="A31" s="4"/>
      <c r="B31" s="44"/>
      <c r="C31" s="18"/>
      <c r="D31" s="234"/>
      <c r="E31" s="18"/>
      <c r="F31" s="234"/>
      <c r="G31" s="234"/>
      <c r="H31" s="234"/>
      <c r="I31" s="234"/>
      <c r="J31" s="234"/>
      <c r="K31" s="234"/>
      <c r="L31" s="234"/>
      <c r="M31" s="234"/>
      <c r="N31" s="234"/>
      <c r="O31" s="234"/>
      <c r="P31" s="234"/>
      <c r="Q31" s="234"/>
      <c r="R31" s="18"/>
      <c r="S31" s="4"/>
      <c r="T31" s="942"/>
      <c r="U31" s="942"/>
      <c r="V31" s="942"/>
      <c r="W31" s="942"/>
      <c r="X31" s="942"/>
      <c r="Y31" s="942"/>
      <c r="Z31" s="942"/>
      <c r="AA31" s="942"/>
      <c r="AB31" s="942"/>
      <c r="AC31" s="942"/>
      <c r="AD31" s="942"/>
      <c r="AE31" s="942"/>
      <c r="AF31" s="942"/>
      <c r="AG31" s="942"/>
      <c r="AH31" s="942"/>
      <c r="AI31" s="942"/>
      <c r="AJ31" s="942"/>
      <c r="AK31" s="942"/>
      <c r="AL31" s="942"/>
      <c r="AM31" s="942"/>
      <c r="AN31" s="942"/>
      <c r="AO31" s="942"/>
      <c r="AP31" s="942"/>
      <c r="AQ31" s="942"/>
      <c r="AR31" s="942"/>
      <c r="AS31" s="942"/>
      <c r="AT31" s="942"/>
      <c r="AU31" s="942"/>
      <c r="AV31" s="942"/>
      <c r="AW31" s="942"/>
    </row>
    <row r="32" spans="1:49" ht="15" customHeight="1" x14ac:dyDescent="0.15">
      <c r="A32" s="4"/>
      <c r="B32" s="44"/>
      <c r="C32" s="181" t="s">
        <v>206</v>
      </c>
      <c r="D32" s="236">
        <f>SUM(F32:Q32)</f>
        <v>0</v>
      </c>
      <c r="E32" s="222">
        <f>IF(D$9=0,0,(D32/$D$9))</f>
        <v>0</v>
      </c>
      <c r="F32" s="236">
        <f>pr!F31</f>
        <v>0</v>
      </c>
      <c r="G32" s="236">
        <f>pr!G31</f>
        <v>0</v>
      </c>
      <c r="H32" s="236">
        <f>pr!H31</f>
        <v>0</v>
      </c>
      <c r="I32" s="236">
        <f>pr!I31</f>
        <v>0</v>
      </c>
      <c r="J32" s="236">
        <f>pr!J31</f>
        <v>0</v>
      </c>
      <c r="K32" s="236">
        <f>pr!K31</f>
        <v>0</v>
      </c>
      <c r="L32" s="236">
        <f>pr!L31</f>
        <v>0</v>
      </c>
      <c r="M32" s="236">
        <f>pr!M31</f>
        <v>0</v>
      </c>
      <c r="N32" s="236">
        <f>pr!N31</f>
        <v>0</v>
      </c>
      <c r="O32" s="236">
        <f>pr!O31</f>
        <v>0</v>
      </c>
      <c r="P32" s="236">
        <f>pr!P31</f>
        <v>0</v>
      </c>
      <c r="Q32" s="236">
        <f>pr!Q31</f>
        <v>0</v>
      </c>
      <c r="R32" s="226"/>
      <c r="S32" s="227"/>
      <c r="T32" s="942"/>
      <c r="U32" s="942"/>
      <c r="V32" s="942"/>
      <c r="W32" s="942"/>
      <c r="X32" s="942"/>
      <c r="Y32" s="942"/>
      <c r="Z32" s="942"/>
      <c r="AA32" s="942"/>
      <c r="AB32" s="942"/>
      <c r="AC32" s="942"/>
      <c r="AD32" s="942"/>
      <c r="AE32" s="942"/>
      <c r="AF32" s="942"/>
      <c r="AG32" s="942"/>
      <c r="AH32" s="942"/>
      <c r="AI32" s="942"/>
      <c r="AJ32" s="942"/>
      <c r="AK32" s="942"/>
      <c r="AL32" s="942"/>
      <c r="AM32" s="942"/>
      <c r="AN32" s="942"/>
      <c r="AO32" s="942"/>
      <c r="AP32" s="942"/>
      <c r="AQ32" s="942"/>
      <c r="AR32" s="942"/>
      <c r="AS32" s="942"/>
      <c r="AT32" s="942"/>
      <c r="AU32" s="942"/>
      <c r="AV32" s="942"/>
      <c r="AW32" s="942"/>
    </row>
    <row r="33" spans="1:49" ht="3" customHeight="1" x14ac:dyDescent="0.15">
      <c r="A33" s="4"/>
      <c r="B33" s="44"/>
      <c r="C33" s="18"/>
      <c r="D33" s="234"/>
      <c r="E33" s="18"/>
      <c r="F33" s="234"/>
      <c r="G33" s="234"/>
      <c r="H33" s="234"/>
      <c r="I33" s="234"/>
      <c r="J33" s="234"/>
      <c r="K33" s="234"/>
      <c r="L33" s="234"/>
      <c r="M33" s="234"/>
      <c r="N33" s="234"/>
      <c r="O33" s="234"/>
      <c r="P33" s="234"/>
      <c r="Q33" s="234"/>
      <c r="R33" s="18"/>
      <c r="S33" s="4"/>
      <c r="T33" s="942"/>
      <c r="U33" s="942"/>
      <c r="V33" s="942"/>
      <c r="W33" s="942"/>
      <c r="X33" s="942"/>
      <c r="Y33" s="942"/>
      <c r="Z33" s="942"/>
      <c r="AA33" s="942"/>
      <c r="AB33" s="942"/>
      <c r="AC33" s="942"/>
      <c r="AD33" s="942"/>
      <c r="AE33" s="942"/>
      <c r="AF33" s="942"/>
      <c r="AG33" s="942"/>
      <c r="AH33" s="942"/>
      <c r="AI33" s="942"/>
      <c r="AJ33" s="942"/>
      <c r="AK33" s="942"/>
      <c r="AL33" s="942"/>
      <c r="AM33" s="942"/>
      <c r="AN33" s="942"/>
      <c r="AO33" s="942"/>
      <c r="AP33" s="942"/>
      <c r="AQ33" s="942"/>
      <c r="AR33" s="942"/>
      <c r="AS33" s="942"/>
      <c r="AT33" s="942"/>
      <c r="AU33" s="942"/>
      <c r="AV33" s="942"/>
      <c r="AW33" s="942"/>
    </row>
    <row r="34" spans="1:49" ht="15" customHeight="1" x14ac:dyDescent="0.15">
      <c r="A34" s="4"/>
      <c r="B34" s="44"/>
      <c r="C34" s="181" t="s">
        <v>1774</v>
      </c>
      <c r="D34" s="236">
        <f>SUM(F34:Q34)</f>
        <v>6240</v>
      </c>
      <c r="E34" s="222">
        <f>IF(D$9=0,0,(D34/$D$9))</f>
        <v>9.3134328358208951E-2</v>
      </c>
      <c r="F34" s="236">
        <f>pr!F39</f>
        <v>520</v>
      </c>
      <c r="G34" s="236">
        <f>pr!G39</f>
        <v>520</v>
      </c>
      <c r="H34" s="236">
        <f>pr!H39</f>
        <v>520</v>
      </c>
      <c r="I34" s="236">
        <f>pr!I39</f>
        <v>520</v>
      </c>
      <c r="J34" s="236">
        <f>pr!J39</f>
        <v>520</v>
      </c>
      <c r="K34" s="236">
        <f>pr!K39</f>
        <v>520</v>
      </c>
      <c r="L34" s="236">
        <f>pr!L39</f>
        <v>520</v>
      </c>
      <c r="M34" s="236">
        <f>pr!M39</f>
        <v>520</v>
      </c>
      <c r="N34" s="236">
        <f>pr!N39</f>
        <v>520</v>
      </c>
      <c r="O34" s="236">
        <f>pr!O39</f>
        <v>520</v>
      </c>
      <c r="P34" s="236">
        <f>pr!P39</f>
        <v>520</v>
      </c>
      <c r="Q34" s="236">
        <f>pr!Q39</f>
        <v>520</v>
      </c>
      <c r="R34" s="228"/>
      <c r="S34" s="229"/>
      <c r="T34" s="942"/>
      <c r="U34" s="942"/>
      <c r="V34" s="942"/>
      <c r="W34" s="942"/>
      <c r="X34" s="942"/>
      <c r="Y34" s="942"/>
      <c r="Z34" s="942"/>
      <c r="AA34" s="942"/>
      <c r="AB34" s="942"/>
      <c r="AC34" s="942"/>
      <c r="AD34" s="942"/>
      <c r="AE34" s="942"/>
      <c r="AF34" s="942"/>
      <c r="AG34" s="942"/>
      <c r="AH34" s="942"/>
      <c r="AI34" s="942"/>
      <c r="AJ34" s="942"/>
      <c r="AK34" s="942"/>
      <c r="AL34" s="942"/>
      <c r="AM34" s="942"/>
      <c r="AN34" s="942"/>
      <c r="AO34" s="942"/>
      <c r="AP34" s="942"/>
      <c r="AQ34" s="942"/>
      <c r="AR34" s="942"/>
      <c r="AS34" s="942"/>
      <c r="AT34" s="942"/>
      <c r="AU34" s="942"/>
      <c r="AV34" s="942"/>
      <c r="AW34" s="942"/>
    </row>
    <row r="35" spans="1:49" ht="15" customHeight="1" x14ac:dyDescent="0.15">
      <c r="A35" s="4"/>
      <c r="B35" s="44"/>
      <c r="C35" s="44"/>
      <c r="D35" s="44"/>
      <c r="E35" s="44"/>
      <c r="F35" s="235"/>
      <c r="G35" s="235"/>
      <c r="H35" s="235"/>
      <c r="I35" s="235"/>
      <c r="J35" s="235"/>
      <c r="K35" s="235"/>
      <c r="L35" s="235"/>
      <c r="M35" s="235"/>
      <c r="N35" s="235"/>
      <c r="O35" s="235"/>
      <c r="P35" s="235"/>
      <c r="Q35" s="235"/>
      <c r="R35" s="18"/>
      <c r="S35" s="4"/>
      <c r="T35" s="942"/>
      <c r="U35" s="942"/>
      <c r="V35" s="942"/>
      <c r="W35" s="942"/>
      <c r="X35" s="942"/>
      <c r="Y35" s="942"/>
      <c r="Z35" s="942"/>
      <c r="AA35" s="942"/>
      <c r="AB35" s="942"/>
      <c r="AC35" s="942"/>
      <c r="AD35" s="942"/>
      <c r="AE35" s="942"/>
      <c r="AF35" s="942"/>
      <c r="AG35" s="942"/>
      <c r="AH35" s="942"/>
      <c r="AI35" s="942"/>
      <c r="AJ35" s="942"/>
      <c r="AK35" s="942"/>
      <c r="AL35" s="942"/>
      <c r="AM35" s="942"/>
      <c r="AN35" s="942"/>
      <c r="AO35" s="942"/>
      <c r="AP35" s="942"/>
      <c r="AQ35" s="942"/>
      <c r="AR35" s="942"/>
      <c r="AS35" s="942"/>
      <c r="AT35" s="942"/>
      <c r="AU35" s="942"/>
      <c r="AV35" s="942"/>
      <c r="AW35" s="942"/>
    </row>
    <row r="36" spans="1:49" ht="20" customHeight="1" thickBot="1" x14ac:dyDescent="0.2">
      <c r="A36" s="4"/>
      <c r="B36" s="44"/>
      <c r="C36" s="230" t="s">
        <v>33</v>
      </c>
      <c r="D36" s="233">
        <f>+D9-(D11+D21+D30)</f>
        <v>580</v>
      </c>
      <c r="E36" s="1912">
        <f>IF(D$9=0,0,(D36/$D$9))</f>
        <v>8.6567164179104476E-3</v>
      </c>
      <c r="F36" s="233">
        <f t="shared" ref="F36:Q36" si="4">+F9-(F11+F21+F30)</f>
        <v>-4960</v>
      </c>
      <c r="G36" s="233">
        <f t="shared" si="4"/>
        <v>-2610</v>
      </c>
      <c r="H36" s="233">
        <f t="shared" si="4"/>
        <v>2715</v>
      </c>
      <c r="I36" s="233">
        <f t="shared" si="4"/>
        <v>4040</v>
      </c>
      <c r="J36" s="233">
        <f t="shared" si="4"/>
        <v>2690</v>
      </c>
      <c r="K36" s="233">
        <f t="shared" si="4"/>
        <v>-960</v>
      </c>
      <c r="L36" s="233">
        <f t="shared" si="4"/>
        <v>-2585</v>
      </c>
      <c r="M36" s="233">
        <f t="shared" si="4"/>
        <v>-1610</v>
      </c>
      <c r="N36" s="233">
        <f t="shared" si="4"/>
        <v>-2610</v>
      </c>
      <c r="O36" s="233">
        <f t="shared" si="4"/>
        <v>2040</v>
      </c>
      <c r="P36" s="233">
        <f t="shared" si="4"/>
        <v>2040</v>
      </c>
      <c r="Q36" s="233">
        <f t="shared" si="4"/>
        <v>2390</v>
      </c>
      <c r="R36" s="234"/>
      <c r="S36" s="4"/>
      <c r="T36" s="942"/>
      <c r="U36" s="942"/>
      <c r="V36" s="942"/>
      <c r="W36" s="942"/>
      <c r="X36" s="942"/>
      <c r="Y36" s="942"/>
      <c r="Z36" s="942"/>
      <c r="AA36" s="942"/>
      <c r="AB36" s="942"/>
      <c r="AC36" s="942"/>
      <c r="AD36" s="942"/>
      <c r="AE36" s="942"/>
      <c r="AF36" s="942"/>
      <c r="AG36" s="942"/>
      <c r="AH36" s="942"/>
      <c r="AI36" s="942"/>
      <c r="AJ36" s="942"/>
      <c r="AK36" s="942"/>
      <c r="AL36" s="942"/>
      <c r="AM36" s="942"/>
      <c r="AN36" s="942"/>
      <c r="AO36" s="942"/>
      <c r="AP36" s="942"/>
      <c r="AQ36" s="942"/>
      <c r="AR36" s="942"/>
      <c r="AS36" s="942"/>
      <c r="AT36" s="942"/>
      <c r="AU36" s="942"/>
      <c r="AV36" s="942"/>
      <c r="AW36" s="942"/>
    </row>
    <row r="37" spans="1:49" ht="8.25" customHeight="1" x14ac:dyDescent="0.15">
      <c r="A37" s="4"/>
      <c r="B37" s="44"/>
      <c r="C37" s="44"/>
      <c r="D37" s="235"/>
      <c r="E37" s="44"/>
      <c r="F37" s="235"/>
      <c r="G37" s="235"/>
      <c r="H37" s="235"/>
      <c r="I37" s="235"/>
      <c r="J37" s="235"/>
      <c r="K37" s="235"/>
      <c r="L37" s="235"/>
      <c r="M37" s="235"/>
      <c r="N37" s="235"/>
      <c r="O37" s="235"/>
      <c r="P37" s="235"/>
      <c r="Q37" s="235"/>
      <c r="R37" s="234"/>
      <c r="S37" s="4"/>
      <c r="T37" s="942"/>
      <c r="U37" s="942"/>
      <c r="V37" s="942"/>
      <c r="W37" s="942"/>
      <c r="X37" s="942"/>
      <c r="Y37" s="942"/>
      <c r="Z37" s="942"/>
      <c r="AA37" s="942"/>
      <c r="AB37" s="942"/>
      <c r="AC37" s="942"/>
      <c r="AD37" s="942"/>
      <c r="AE37" s="942"/>
      <c r="AF37" s="942"/>
      <c r="AG37" s="942"/>
      <c r="AH37" s="942"/>
      <c r="AI37" s="942"/>
      <c r="AJ37" s="942"/>
      <c r="AK37" s="942"/>
      <c r="AL37" s="942"/>
      <c r="AM37" s="942"/>
      <c r="AN37" s="942"/>
      <c r="AO37" s="942"/>
      <c r="AP37" s="942"/>
      <c r="AQ37" s="942"/>
      <c r="AR37" s="942"/>
      <c r="AS37" s="942"/>
      <c r="AT37" s="942"/>
      <c r="AU37" s="942"/>
      <c r="AV37" s="942"/>
      <c r="AW37" s="942"/>
    </row>
    <row r="38" spans="1:49" ht="17" hidden="1" customHeight="1" thickBot="1" x14ac:dyDescent="0.2">
      <c r="A38" s="4"/>
      <c r="B38" s="44"/>
      <c r="C38" s="232" t="s">
        <v>1776</v>
      </c>
      <c r="D38" s="236">
        <f>SUM(F38:Q38)</f>
        <v>0</v>
      </c>
      <c r="E38" s="222">
        <f>IF(D$9=0,0,(D38/$D$9))</f>
        <v>0</v>
      </c>
      <c r="F38" s="236">
        <f>pr!F57</f>
        <v>0</v>
      </c>
      <c r="G38" s="236">
        <f>pr!G57</f>
        <v>0</v>
      </c>
      <c r="H38" s="236">
        <f>pr!H57</f>
        <v>0</v>
      </c>
      <c r="I38" s="236">
        <f>pr!I57</f>
        <v>0</v>
      </c>
      <c r="J38" s="236">
        <f>pr!J57</f>
        <v>0</v>
      </c>
      <c r="K38" s="236">
        <f>pr!K57</f>
        <v>0</v>
      </c>
      <c r="L38" s="236">
        <f>pr!L57</f>
        <v>0</v>
      </c>
      <c r="M38" s="236">
        <f>pr!M57</f>
        <v>0</v>
      </c>
      <c r="N38" s="236">
        <f>pr!N57</f>
        <v>0</v>
      </c>
      <c r="O38" s="236">
        <f>pr!O57</f>
        <v>0</v>
      </c>
      <c r="P38" s="236">
        <f>pr!P57</f>
        <v>0</v>
      </c>
      <c r="Q38" s="236">
        <f>pr!Q57</f>
        <v>0</v>
      </c>
      <c r="R38" s="237"/>
      <c r="S38" s="229"/>
      <c r="T38" s="942"/>
      <c r="U38" s="942"/>
      <c r="V38" s="942"/>
      <c r="W38" s="942"/>
      <c r="X38" s="942"/>
      <c r="Y38" s="942"/>
      <c r="Z38" s="942"/>
      <c r="AA38" s="942"/>
      <c r="AB38" s="942"/>
      <c r="AC38" s="942"/>
      <c r="AD38" s="942"/>
      <c r="AE38" s="942"/>
      <c r="AF38" s="942"/>
      <c r="AG38" s="942"/>
      <c r="AH38" s="942"/>
      <c r="AI38" s="942"/>
      <c r="AJ38" s="942"/>
      <c r="AK38" s="942"/>
      <c r="AL38" s="942"/>
      <c r="AM38" s="942"/>
      <c r="AN38" s="942"/>
      <c r="AO38" s="942"/>
      <c r="AP38" s="942"/>
      <c r="AQ38" s="942"/>
      <c r="AR38" s="942"/>
      <c r="AS38" s="942"/>
      <c r="AT38" s="942"/>
      <c r="AU38" s="942"/>
      <c r="AV38" s="942"/>
      <c r="AW38" s="942"/>
    </row>
    <row r="39" spans="1:49" ht="9.75" hidden="1" customHeight="1" x14ac:dyDescent="0.15">
      <c r="A39" s="4"/>
      <c r="B39" s="44"/>
      <c r="C39" s="44"/>
      <c r="D39" s="235"/>
      <c r="E39" s="44"/>
      <c r="F39" s="235"/>
      <c r="G39" s="235"/>
      <c r="H39" s="235"/>
      <c r="I39" s="235"/>
      <c r="J39" s="235"/>
      <c r="K39" s="235"/>
      <c r="L39" s="235"/>
      <c r="M39" s="235"/>
      <c r="N39" s="235"/>
      <c r="O39" s="235"/>
      <c r="P39" s="235"/>
      <c r="Q39" s="235"/>
      <c r="R39" s="234"/>
      <c r="S39" s="4"/>
      <c r="T39" s="942"/>
      <c r="U39" s="942"/>
      <c r="V39" s="942"/>
      <c r="W39" s="942"/>
      <c r="X39" s="942"/>
      <c r="Y39" s="942"/>
      <c r="Z39" s="942"/>
      <c r="AA39" s="942"/>
      <c r="AB39" s="942"/>
      <c r="AC39" s="942"/>
      <c r="AD39" s="942"/>
      <c r="AE39" s="942"/>
      <c r="AF39" s="942"/>
      <c r="AG39" s="942"/>
      <c r="AH39" s="942"/>
      <c r="AI39" s="942"/>
      <c r="AJ39" s="942"/>
      <c r="AK39" s="942"/>
      <c r="AL39" s="942"/>
      <c r="AM39" s="942"/>
      <c r="AN39" s="942"/>
      <c r="AO39" s="942"/>
      <c r="AP39" s="942"/>
      <c r="AQ39" s="942"/>
      <c r="AR39" s="942"/>
      <c r="AS39" s="942"/>
      <c r="AT39" s="942"/>
      <c r="AU39" s="942"/>
      <c r="AV39" s="942"/>
      <c r="AW39" s="942"/>
    </row>
    <row r="40" spans="1:49" ht="20" hidden="1" customHeight="1" thickBot="1" x14ac:dyDescent="0.2">
      <c r="A40" s="4"/>
      <c r="B40" s="44"/>
      <c r="C40" s="230" t="s">
        <v>207</v>
      </c>
      <c r="D40" s="233">
        <f>+D36-D38</f>
        <v>580</v>
      </c>
      <c r="E40" s="231">
        <f>IF(D$9=0,0,(D40/$D$9))</f>
        <v>8.6567164179104476E-3</v>
      </c>
      <c r="F40" s="233">
        <f t="shared" ref="F40:Q40" si="5">+F36-F38</f>
        <v>-4960</v>
      </c>
      <c r="G40" s="233">
        <f t="shared" si="5"/>
        <v>-2610</v>
      </c>
      <c r="H40" s="233">
        <f t="shared" si="5"/>
        <v>2715</v>
      </c>
      <c r="I40" s="233">
        <f t="shared" si="5"/>
        <v>4040</v>
      </c>
      <c r="J40" s="233">
        <f t="shared" si="5"/>
        <v>2690</v>
      </c>
      <c r="K40" s="233">
        <f t="shared" si="5"/>
        <v>-960</v>
      </c>
      <c r="L40" s="233">
        <f t="shared" si="5"/>
        <v>-2585</v>
      </c>
      <c r="M40" s="233">
        <f t="shared" si="5"/>
        <v>-1610</v>
      </c>
      <c r="N40" s="233">
        <f t="shared" si="5"/>
        <v>-2610</v>
      </c>
      <c r="O40" s="233">
        <f t="shared" si="5"/>
        <v>2040</v>
      </c>
      <c r="P40" s="233">
        <f t="shared" si="5"/>
        <v>2040</v>
      </c>
      <c r="Q40" s="233">
        <f t="shared" si="5"/>
        <v>2390</v>
      </c>
      <c r="R40" s="234"/>
      <c r="S40" s="4"/>
      <c r="T40" s="942"/>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c r="AT40" s="942"/>
      <c r="AU40" s="942"/>
      <c r="AV40" s="942"/>
      <c r="AW40" s="942"/>
    </row>
    <row r="41" spans="1:49" ht="12.75" hidden="1" customHeight="1" x14ac:dyDescent="0.15">
      <c r="A41" s="4"/>
      <c r="B41" s="44"/>
      <c r="C41" s="44"/>
      <c r="D41" s="44"/>
      <c r="E41" s="44"/>
      <c r="F41" s="44"/>
      <c r="G41" s="44"/>
      <c r="H41" s="44"/>
      <c r="I41" s="44"/>
      <c r="J41" s="44"/>
      <c r="K41" s="44"/>
      <c r="L41" s="44"/>
      <c r="M41" s="44"/>
      <c r="N41" s="44"/>
      <c r="O41" s="44"/>
      <c r="P41" s="44"/>
      <c r="Q41" s="44"/>
      <c r="R41" s="18"/>
      <c r="S41" s="4"/>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c r="AT41" s="942"/>
      <c r="AU41" s="942"/>
      <c r="AV41" s="942"/>
      <c r="AW41" s="942"/>
    </row>
    <row r="42" spans="1:49" ht="15" hidden="1" customHeight="1" x14ac:dyDescent="0.15">
      <c r="A42" s="4"/>
      <c r="B42" s="44"/>
      <c r="C42" s="44"/>
      <c r="D42" s="44"/>
      <c r="E42" s="44"/>
      <c r="F42" s="208"/>
      <c r="G42" s="44"/>
      <c r="H42" s="44"/>
      <c r="I42" s="44"/>
      <c r="J42" s="44"/>
      <c r="K42" s="44"/>
      <c r="L42" s="44"/>
      <c r="M42" s="44"/>
      <c r="N42" s="44"/>
      <c r="O42" s="44"/>
      <c r="P42" s="44"/>
      <c r="Q42" s="44"/>
      <c r="R42" s="18"/>
      <c r="S42" s="4"/>
      <c r="T42" s="942"/>
      <c r="U42" s="942"/>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2"/>
      <c r="AR42" s="942"/>
      <c r="AS42" s="942"/>
      <c r="AT42" s="942"/>
      <c r="AU42" s="942"/>
      <c r="AV42" s="942"/>
      <c r="AW42" s="942"/>
    </row>
    <row r="43" spans="1:49" x14ac:dyDescent="0.15">
      <c r="A43" s="4"/>
      <c r="B43" s="4"/>
      <c r="C43" s="4"/>
      <c r="D43" s="64"/>
      <c r="E43" s="64"/>
      <c r="F43" s="64"/>
      <c r="G43" s="64"/>
      <c r="H43" s="64"/>
      <c r="I43" s="64"/>
      <c r="J43" s="64"/>
      <c r="K43" s="64"/>
      <c r="L43" s="64"/>
      <c r="M43" s="64"/>
      <c r="N43" s="64"/>
      <c r="O43" s="64"/>
      <c r="P43" s="64"/>
      <c r="Q43" s="64"/>
      <c r="R43" s="4"/>
      <c r="S43" s="4"/>
      <c r="T43" s="942"/>
      <c r="U43" s="942"/>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2"/>
      <c r="AR43" s="942"/>
      <c r="AS43" s="942"/>
      <c r="AT43" s="942"/>
      <c r="AU43" s="942"/>
      <c r="AV43" s="942"/>
      <c r="AW43" s="942"/>
    </row>
    <row r="44" spans="1:49" x14ac:dyDescent="0.15">
      <c r="A44" s="1"/>
      <c r="B44" s="942"/>
      <c r="C44" s="942"/>
      <c r="D44" s="942"/>
      <c r="E44" s="942"/>
      <c r="F44" s="250"/>
      <c r="G44" s="250"/>
      <c r="H44" s="250"/>
      <c r="I44" s="250"/>
      <c r="J44" s="250"/>
      <c r="K44" s="250"/>
      <c r="L44" s="250"/>
      <c r="M44" s="250"/>
      <c r="N44" s="250"/>
      <c r="O44" s="250"/>
      <c r="P44" s="250"/>
      <c r="Q44" s="250"/>
      <c r="R44" s="4"/>
      <c r="S44" s="4"/>
      <c r="T44" s="942"/>
      <c r="U44" s="942"/>
      <c r="V44" s="942"/>
      <c r="W44" s="942"/>
      <c r="X44" s="942"/>
      <c r="Y44" s="942"/>
      <c r="Z44" s="942"/>
      <c r="AA44" s="942"/>
      <c r="AB44" s="942"/>
      <c r="AC44" s="942"/>
      <c r="AD44" s="942"/>
      <c r="AE44" s="942"/>
      <c r="AF44" s="942"/>
      <c r="AG44" s="942"/>
      <c r="AH44" s="942"/>
      <c r="AI44" s="942"/>
      <c r="AJ44" s="942"/>
      <c r="AK44" s="942"/>
      <c r="AL44" s="942"/>
      <c r="AM44" s="942"/>
      <c r="AN44" s="942"/>
      <c r="AO44" s="942"/>
      <c r="AP44" s="942"/>
      <c r="AQ44" s="942"/>
      <c r="AR44" s="942"/>
      <c r="AS44" s="942"/>
      <c r="AT44" s="942"/>
      <c r="AU44" s="942"/>
      <c r="AV44" s="942"/>
      <c r="AW44" s="942"/>
    </row>
    <row r="45" spans="1:49" x14ac:dyDescent="0.15">
      <c r="A45" s="1"/>
      <c r="B45" s="942"/>
      <c r="C45" s="942"/>
      <c r="D45" s="942"/>
      <c r="E45" s="942"/>
      <c r="F45" s="250"/>
      <c r="G45" s="250"/>
      <c r="H45" s="250"/>
      <c r="I45" s="250"/>
      <c r="J45" s="250"/>
      <c r="K45" s="250"/>
      <c r="L45" s="250"/>
      <c r="M45" s="250"/>
      <c r="N45" s="250"/>
      <c r="O45" s="250"/>
      <c r="P45" s="250"/>
      <c r="Q45" s="250"/>
      <c r="R45" s="4"/>
      <c r="S45" s="4"/>
      <c r="T45" s="942"/>
      <c r="U45" s="942"/>
      <c r="V45" s="942"/>
      <c r="W45" s="942"/>
      <c r="X45" s="942"/>
      <c r="Y45" s="942"/>
      <c r="Z45" s="942"/>
      <c r="AA45" s="942"/>
      <c r="AB45" s="942"/>
      <c r="AC45" s="942"/>
      <c r="AD45" s="942"/>
      <c r="AE45" s="942"/>
      <c r="AF45" s="942"/>
      <c r="AG45" s="942"/>
      <c r="AH45" s="942"/>
      <c r="AI45" s="942"/>
      <c r="AJ45" s="942"/>
      <c r="AK45" s="942"/>
      <c r="AL45" s="942"/>
      <c r="AM45" s="942"/>
      <c r="AN45" s="942"/>
      <c r="AO45" s="942"/>
      <c r="AP45" s="942"/>
      <c r="AQ45" s="942"/>
      <c r="AR45" s="942"/>
      <c r="AS45" s="942"/>
      <c r="AT45" s="942"/>
      <c r="AU45" s="942"/>
      <c r="AV45" s="942"/>
      <c r="AW45" s="942"/>
    </row>
    <row r="46" spans="1:49" ht="12" customHeight="1" x14ac:dyDescent="0.15">
      <c r="A46" s="1"/>
      <c r="B46" s="942"/>
      <c r="C46" s="942"/>
      <c r="D46" s="942"/>
      <c r="E46" s="942"/>
      <c r="F46" s="260"/>
      <c r="G46" s="260"/>
      <c r="H46" s="260"/>
      <c r="I46" s="260"/>
      <c r="J46" s="260"/>
      <c r="K46" s="260"/>
      <c r="L46" s="260"/>
      <c r="M46" s="260"/>
      <c r="N46" s="260"/>
      <c r="O46" s="260"/>
      <c r="P46" s="260"/>
      <c r="Q46" s="260"/>
      <c r="R46" s="4"/>
      <c r="S46" s="4"/>
      <c r="T46" s="942"/>
      <c r="U46" s="942"/>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2"/>
      <c r="AR46" s="942"/>
      <c r="AS46" s="942"/>
      <c r="AT46" s="942"/>
      <c r="AU46" s="942"/>
      <c r="AV46" s="942"/>
      <c r="AW46" s="942"/>
    </row>
    <row r="47" spans="1:49" x14ac:dyDescent="0.15">
      <c r="A47" s="1"/>
      <c r="B47" s="942"/>
      <c r="C47" s="942"/>
      <c r="D47" s="942"/>
      <c r="E47" s="942"/>
      <c r="F47" s="260"/>
      <c r="G47" s="260"/>
      <c r="H47" s="260"/>
      <c r="I47" s="260"/>
      <c r="J47" s="260"/>
      <c r="K47" s="260"/>
      <c r="L47" s="260"/>
      <c r="M47" s="260"/>
      <c r="N47" s="260"/>
      <c r="O47" s="260"/>
      <c r="P47" s="260"/>
      <c r="Q47" s="260"/>
      <c r="R47" s="4"/>
      <c r="S47" s="4"/>
      <c r="T47" s="942"/>
      <c r="U47" s="942"/>
      <c r="V47" s="942"/>
      <c r="W47" s="942"/>
      <c r="X47" s="942"/>
      <c r="Y47" s="942"/>
      <c r="Z47" s="942"/>
      <c r="AA47" s="942"/>
      <c r="AB47" s="942"/>
      <c r="AC47" s="942"/>
      <c r="AD47" s="942"/>
      <c r="AE47" s="942"/>
      <c r="AF47" s="942"/>
      <c r="AG47" s="942"/>
      <c r="AH47" s="942"/>
      <c r="AI47" s="942"/>
      <c r="AJ47" s="942"/>
      <c r="AK47" s="942"/>
      <c r="AL47" s="942"/>
      <c r="AM47" s="942"/>
      <c r="AN47" s="942"/>
      <c r="AO47" s="942"/>
      <c r="AP47" s="942"/>
      <c r="AQ47" s="942"/>
      <c r="AR47" s="942"/>
      <c r="AS47" s="942"/>
      <c r="AT47" s="942"/>
      <c r="AU47" s="942"/>
      <c r="AV47" s="942"/>
      <c r="AW47" s="942"/>
    </row>
    <row r="48" spans="1:49" x14ac:dyDescent="0.15">
      <c r="A48" s="1"/>
      <c r="B48" s="942"/>
      <c r="C48" s="942"/>
      <c r="D48" s="942"/>
      <c r="E48" s="942"/>
      <c r="F48" s="250"/>
      <c r="G48" s="250"/>
      <c r="H48" s="250"/>
      <c r="I48" s="250"/>
      <c r="J48" s="250"/>
      <c r="K48" s="250"/>
      <c r="L48" s="250"/>
      <c r="M48" s="250"/>
      <c r="N48" s="250"/>
      <c r="O48" s="250"/>
      <c r="P48" s="250"/>
      <c r="Q48" s="250"/>
      <c r="R48" s="4"/>
      <c r="S48" s="4"/>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c r="AT48" s="942"/>
      <c r="AU48" s="942"/>
      <c r="AV48" s="942"/>
      <c r="AW48" s="942"/>
    </row>
    <row r="49" spans="1:49" x14ac:dyDescent="0.15">
      <c r="A49" s="1"/>
      <c r="B49" s="942"/>
      <c r="C49" s="942"/>
      <c r="D49" s="942"/>
      <c r="E49" s="942"/>
      <c r="F49" s="250"/>
      <c r="G49" s="250"/>
      <c r="H49" s="250"/>
      <c r="I49" s="250"/>
      <c r="J49" s="250"/>
      <c r="K49" s="250"/>
      <c r="L49" s="250"/>
      <c r="M49" s="250"/>
      <c r="N49" s="250"/>
      <c r="O49" s="250"/>
      <c r="P49" s="250"/>
      <c r="Q49" s="250"/>
      <c r="R49" s="4"/>
      <c r="S49" s="4"/>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c r="AT49" s="942"/>
      <c r="AU49" s="942"/>
      <c r="AV49" s="942"/>
      <c r="AW49" s="942"/>
    </row>
    <row r="50" spans="1:49" x14ac:dyDescent="0.15">
      <c r="A50" s="1"/>
      <c r="B50" s="942"/>
      <c r="C50" s="942"/>
      <c r="D50" s="942"/>
      <c r="E50" s="942"/>
      <c r="F50" s="250"/>
      <c r="G50" s="250"/>
      <c r="H50" s="250"/>
      <c r="I50" s="250"/>
      <c r="J50" s="250"/>
      <c r="K50" s="250"/>
      <c r="L50" s="250"/>
      <c r="M50" s="250"/>
      <c r="N50" s="250"/>
      <c r="O50" s="250"/>
      <c r="P50" s="250"/>
      <c r="Q50" s="250"/>
      <c r="R50" s="4"/>
      <c r="S50" s="4"/>
      <c r="T50" s="942"/>
      <c r="U50" s="942"/>
      <c r="V50" s="942"/>
      <c r="W50" s="942"/>
      <c r="X50" s="942"/>
      <c r="Y50" s="942"/>
      <c r="Z50" s="942"/>
      <c r="AA50" s="942"/>
      <c r="AB50" s="942"/>
      <c r="AC50" s="942"/>
      <c r="AD50" s="942"/>
      <c r="AE50" s="942"/>
      <c r="AF50" s="942"/>
      <c r="AG50" s="942"/>
      <c r="AH50" s="942"/>
      <c r="AI50" s="942"/>
      <c r="AJ50" s="942"/>
      <c r="AK50" s="942"/>
      <c r="AL50" s="942"/>
      <c r="AM50" s="942"/>
      <c r="AN50" s="942"/>
      <c r="AO50" s="942"/>
      <c r="AP50" s="942"/>
      <c r="AQ50" s="942"/>
      <c r="AR50" s="942"/>
      <c r="AS50" s="942"/>
      <c r="AT50" s="942"/>
      <c r="AU50" s="942"/>
      <c r="AV50" s="942"/>
      <c r="AW50" s="942"/>
    </row>
    <row r="51" spans="1:49" ht="3.75" customHeight="1" x14ac:dyDescent="0.15">
      <c r="A51" s="1"/>
      <c r="B51" s="942"/>
      <c r="C51" s="942"/>
      <c r="D51" s="942"/>
      <c r="E51" s="942"/>
      <c r="F51" s="250"/>
      <c r="G51" s="250"/>
      <c r="H51" s="250"/>
      <c r="I51" s="250"/>
      <c r="J51" s="250"/>
      <c r="K51" s="250"/>
      <c r="L51" s="250"/>
      <c r="M51" s="250"/>
      <c r="N51" s="250"/>
      <c r="O51" s="250"/>
      <c r="P51" s="250"/>
      <c r="Q51" s="250"/>
      <c r="R51" s="4"/>
      <c r="S51" s="4"/>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c r="AU51" s="942"/>
      <c r="AV51" s="942"/>
      <c r="AW51" s="942"/>
    </row>
    <row r="52" spans="1:49" x14ac:dyDescent="0.15">
      <c r="A52" s="1"/>
      <c r="B52" s="942"/>
      <c r="C52" s="942"/>
      <c r="D52" s="942"/>
      <c r="E52" s="942"/>
      <c r="F52" s="2"/>
      <c r="G52" s="2"/>
      <c r="H52" s="2"/>
      <c r="I52" s="2"/>
      <c r="J52" s="2"/>
      <c r="K52" s="2"/>
      <c r="L52" s="2"/>
      <c r="M52" s="2"/>
      <c r="N52" s="2"/>
      <c r="O52" s="2"/>
      <c r="P52" s="2"/>
      <c r="Q52" s="2"/>
      <c r="R52" s="4"/>
      <c r="S52" s="4"/>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c r="AU52" s="942"/>
      <c r="AV52" s="942"/>
      <c r="AW52" s="942"/>
    </row>
    <row r="53" spans="1:49" x14ac:dyDescent="0.15">
      <c r="A53" s="1"/>
      <c r="B53" s="942"/>
      <c r="C53" s="942"/>
      <c r="D53" s="942"/>
      <c r="E53" s="942"/>
      <c r="F53" s="2"/>
      <c r="G53" s="2"/>
      <c r="H53" s="2"/>
      <c r="I53" s="2"/>
      <c r="J53" s="2"/>
      <c r="K53" s="2"/>
      <c r="L53" s="2"/>
      <c r="M53" s="2"/>
      <c r="N53" s="2"/>
      <c r="O53" s="2"/>
      <c r="P53" s="2"/>
      <c r="Q53" s="2"/>
      <c r="R53" s="4"/>
      <c r="S53" s="4"/>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c r="AU53" s="942"/>
      <c r="AV53" s="942"/>
      <c r="AW53" s="942"/>
    </row>
    <row r="54" spans="1:49" x14ac:dyDescent="0.15">
      <c r="A54" s="1"/>
      <c r="B54" s="942"/>
      <c r="C54" s="942"/>
      <c r="D54" s="942"/>
      <c r="E54" s="942"/>
      <c r="F54" s="2"/>
      <c r="G54" s="2"/>
      <c r="H54" s="2"/>
      <c r="I54" s="2"/>
      <c r="J54" s="2"/>
      <c r="K54" s="2"/>
      <c r="L54" s="2"/>
      <c r="M54" s="2"/>
      <c r="N54" s="2"/>
      <c r="O54" s="2"/>
      <c r="P54" s="2"/>
      <c r="Q54" s="2"/>
      <c r="R54" s="4"/>
      <c r="S54" s="4"/>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c r="AT54" s="942"/>
      <c r="AU54" s="942"/>
      <c r="AV54" s="942"/>
      <c r="AW54" s="942"/>
    </row>
    <row r="55" spans="1:49" x14ac:dyDescent="0.15">
      <c r="A55" s="1"/>
      <c r="B55" s="942"/>
      <c r="C55" s="942"/>
      <c r="D55" s="942"/>
      <c r="E55" s="942"/>
      <c r="F55" s="2"/>
      <c r="G55" s="2"/>
      <c r="H55" s="2"/>
      <c r="I55" s="2"/>
      <c r="J55" s="2"/>
      <c r="K55" s="2"/>
      <c r="L55" s="2"/>
      <c r="M55" s="2"/>
      <c r="N55" s="2"/>
      <c r="O55" s="2"/>
      <c r="P55" s="2"/>
      <c r="Q55" s="2"/>
      <c r="R55" s="4"/>
      <c r="S55" s="4"/>
      <c r="T55" s="942"/>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c r="AT55" s="942"/>
      <c r="AU55" s="942"/>
      <c r="AV55" s="942"/>
      <c r="AW55" s="942"/>
    </row>
    <row r="56" spans="1:49" x14ac:dyDescent="0.15">
      <c r="A56" s="1"/>
      <c r="B56" s="942"/>
      <c r="C56" s="942"/>
      <c r="D56" s="942"/>
      <c r="E56" s="942"/>
      <c r="F56" s="2"/>
      <c r="G56" s="2"/>
      <c r="H56" s="2"/>
      <c r="I56" s="2"/>
      <c r="J56" s="2"/>
      <c r="K56" s="2"/>
      <c r="L56" s="2"/>
      <c r="M56" s="2"/>
      <c r="N56" s="2"/>
      <c r="O56" s="2"/>
      <c r="P56" s="2"/>
      <c r="Q56" s="2"/>
      <c r="R56" s="4"/>
      <c r="S56" s="4"/>
      <c r="T56" s="942"/>
      <c r="U56" s="942"/>
      <c r="V56" s="942"/>
      <c r="W56" s="942"/>
      <c r="X56" s="942"/>
      <c r="Y56" s="942"/>
      <c r="Z56" s="942"/>
      <c r="AA56" s="942"/>
      <c r="AB56" s="942"/>
      <c r="AC56" s="942"/>
      <c r="AD56" s="942"/>
      <c r="AE56" s="942"/>
      <c r="AF56" s="942"/>
      <c r="AG56" s="942"/>
      <c r="AH56" s="942"/>
      <c r="AI56" s="942"/>
      <c r="AJ56" s="942"/>
      <c r="AK56" s="942"/>
      <c r="AL56" s="942"/>
      <c r="AM56" s="942"/>
      <c r="AN56" s="942"/>
      <c r="AO56" s="942"/>
      <c r="AP56" s="942"/>
      <c r="AQ56" s="942"/>
      <c r="AR56" s="942"/>
      <c r="AS56" s="942"/>
      <c r="AT56" s="942"/>
      <c r="AU56" s="942"/>
      <c r="AV56" s="942"/>
      <c r="AW56" s="942"/>
    </row>
    <row r="57" spans="1:49" x14ac:dyDescent="0.15">
      <c r="A57" s="1"/>
      <c r="B57" s="942"/>
      <c r="C57" s="942"/>
      <c r="D57" s="942"/>
      <c r="E57" s="942"/>
      <c r="F57" s="2"/>
      <c r="G57" s="2"/>
      <c r="H57" s="2"/>
      <c r="I57" s="2"/>
      <c r="J57" s="2"/>
      <c r="K57" s="2"/>
      <c r="L57" s="2"/>
      <c r="M57" s="2"/>
      <c r="N57" s="2"/>
      <c r="O57" s="2"/>
      <c r="P57" s="2"/>
      <c r="Q57" s="2"/>
      <c r="R57" s="4"/>
      <c r="S57" s="4"/>
      <c r="T57" s="942"/>
      <c r="U57" s="942"/>
      <c r="V57" s="942"/>
      <c r="W57" s="942"/>
      <c r="X57" s="942"/>
      <c r="Y57" s="942"/>
      <c r="Z57" s="942"/>
      <c r="AA57" s="942"/>
      <c r="AB57" s="942"/>
      <c r="AC57" s="942"/>
      <c r="AD57" s="942"/>
      <c r="AE57" s="942"/>
      <c r="AF57" s="942"/>
      <c r="AG57" s="942"/>
      <c r="AH57" s="942"/>
      <c r="AI57" s="942"/>
      <c r="AJ57" s="942"/>
      <c r="AK57" s="942"/>
      <c r="AL57" s="942"/>
      <c r="AM57" s="942"/>
      <c r="AN57" s="942"/>
      <c r="AO57" s="942"/>
      <c r="AP57" s="942"/>
      <c r="AQ57" s="942"/>
      <c r="AR57" s="942"/>
      <c r="AS57" s="942"/>
      <c r="AT57" s="942"/>
      <c r="AU57" s="942"/>
      <c r="AV57" s="942"/>
      <c r="AW57" s="942"/>
    </row>
    <row r="58" spans="1:49" x14ac:dyDescent="0.15">
      <c r="A58" s="1"/>
      <c r="B58" s="942"/>
      <c r="C58" s="942"/>
      <c r="D58" s="942"/>
      <c r="E58" s="942"/>
      <c r="F58" s="2"/>
      <c r="G58" s="2"/>
      <c r="H58" s="2"/>
      <c r="I58" s="2"/>
      <c r="J58" s="2"/>
      <c r="K58" s="2"/>
      <c r="L58" s="2"/>
      <c r="M58" s="2"/>
      <c r="N58" s="2"/>
      <c r="O58" s="2"/>
      <c r="P58" s="2"/>
      <c r="Q58" s="2"/>
      <c r="R58" s="4"/>
      <c r="S58" s="4"/>
      <c r="T58" s="942"/>
      <c r="U58" s="942"/>
      <c r="V58" s="942"/>
      <c r="W58" s="942"/>
      <c r="X58" s="942"/>
      <c r="Y58" s="942"/>
      <c r="Z58" s="942"/>
      <c r="AA58" s="942"/>
      <c r="AB58" s="942"/>
      <c r="AC58" s="942"/>
      <c r="AD58" s="942"/>
      <c r="AE58" s="942"/>
      <c r="AF58" s="942"/>
      <c r="AG58" s="942"/>
      <c r="AH58" s="942"/>
      <c r="AI58" s="942"/>
      <c r="AJ58" s="942"/>
      <c r="AK58" s="942"/>
      <c r="AL58" s="942"/>
      <c r="AM58" s="942"/>
      <c r="AN58" s="942"/>
      <c r="AO58" s="942"/>
      <c r="AP58" s="942"/>
      <c r="AQ58" s="942"/>
      <c r="AR58" s="942"/>
      <c r="AS58" s="942"/>
      <c r="AT58" s="942"/>
      <c r="AU58" s="942"/>
      <c r="AV58" s="942"/>
      <c r="AW58" s="942"/>
    </row>
    <row r="59" spans="1:49" x14ac:dyDescent="0.15">
      <c r="A59" s="1"/>
      <c r="B59" s="942"/>
      <c r="C59" s="942"/>
      <c r="D59" s="942"/>
      <c r="E59" s="942"/>
      <c r="F59" s="2"/>
      <c r="G59" s="2"/>
      <c r="H59" s="2"/>
      <c r="I59" s="2"/>
      <c r="J59" s="2"/>
      <c r="K59" s="2"/>
      <c r="L59" s="2"/>
      <c r="M59" s="2"/>
      <c r="N59" s="2"/>
      <c r="O59" s="2"/>
      <c r="P59" s="2"/>
      <c r="Q59" s="2"/>
      <c r="R59" s="4"/>
      <c r="S59" s="4"/>
      <c r="T59" s="942"/>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c r="AT59" s="942"/>
      <c r="AU59" s="942"/>
      <c r="AV59" s="942"/>
      <c r="AW59" s="942"/>
    </row>
    <row r="60" spans="1:49" x14ac:dyDescent="0.15">
      <c r="A60" s="1"/>
      <c r="B60" s="942"/>
      <c r="C60" s="942"/>
      <c r="D60" s="942"/>
      <c r="E60" s="942"/>
      <c r="F60" s="2"/>
      <c r="G60" s="2"/>
      <c r="H60" s="2"/>
      <c r="I60" s="2"/>
      <c r="J60" s="2"/>
      <c r="K60" s="2"/>
      <c r="L60" s="2"/>
      <c r="M60" s="2"/>
      <c r="N60" s="2"/>
      <c r="O60" s="2"/>
      <c r="P60" s="2"/>
      <c r="Q60" s="2"/>
      <c r="R60" s="4"/>
      <c r="S60" s="4"/>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c r="AT60" s="942"/>
      <c r="AU60" s="942"/>
      <c r="AV60" s="942"/>
      <c r="AW60" s="942"/>
    </row>
    <row r="61" spans="1:49" x14ac:dyDescent="0.15">
      <c r="A61" s="1"/>
      <c r="B61" s="942"/>
      <c r="C61" s="942"/>
      <c r="D61" s="942"/>
      <c r="E61" s="942"/>
      <c r="F61" s="2"/>
      <c r="G61" s="2"/>
      <c r="H61" s="2"/>
      <c r="I61" s="2"/>
      <c r="J61" s="2"/>
      <c r="K61" s="2"/>
      <c r="L61" s="2"/>
      <c r="M61" s="2"/>
      <c r="N61" s="2"/>
      <c r="O61" s="2"/>
      <c r="P61" s="2"/>
      <c r="Q61" s="2"/>
      <c r="R61" s="4"/>
      <c r="S61" s="4"/>
      <c r="T61" s="942"/>
      <c r="U61" s="942"/>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c r="AT61" s="942"/>
      <c r="AU61" s="942"/>
      <c r="AV61" s="942"/>
      <c r="AW61" s="942"/>
    </row>
    <row r="62" spans="1:49" x14ac:dyDescent="0.15">
      <c r="A62" s="1"/>
      <c r="B62" s="942"/>
      <c r="C62" s="942"/>
      <c r="D62" s="942"/>
      <c r="E62" s="942"/>
      <c r="F62" s="2"/>
      <c r="G62" s="2"/>
      <c r="H62" s="2"/>
      <c r="I62" s="2"/>
      <c r="J62" s="2"/>
      <c r="K62" s="2"/>
      <c r="L62" s="2"/>
      <c r="M62" s="2"/>
      <c r="N62" s="2"/>
      <c r="O62" s="2"/>
      <c r="P62" s="2"/>
      <c r="Q62" s="2"/>
      <c r="R62" s="4"/>
      <c r="S62" s="4"/>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c r="AU62" s="942"/>
      <c r="AV62" s="942"/>
      <c r="AW62" s="942"/>
    </row>
    <row r="63" spans="1:49" x14ac:dyDescent="0.15">
      <c r="A63" s="1"/>
      <c r="B63" s="942"/>
      <c r="C63" s="942"/>
      <c r="D63" s="942"/>
      <c r="E63" s="942"/>
      <c r="F63" s="2"/>
      <c r="G63" s="2"/>
      <c r="H63" s="2"/>
      <c r="I63" s="2"/>
      <c r="J63" s="2"/>
      <c r="K63" s="2"/>
      <c r="L63" s="2"/>
      <c r="M63" s="2"/>
      <c r="N63" s="2"/>
      <c r="O63" s="2"/>
      <c r="P63" s="2"/>
      <c r="Q63" s="2"/>
      <c r="R63" s="4"/>
      <c r="S63" s="4"/>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row>
    <row r="64" spans="1:49" x14ac:dyDescent="0.15">
      <c r="A64" s="1"/>
      <c r="B64" s="942"/>
      <c r="C64" s="942"/>
      <c r="D64" s="942"/>
      <c r="E64" s="942"/>
      <c r="F64" s="2"/>
      <c r="G64" s="2"/>
      <c r="H64" s="2"/>
      <c r="I64" s="2"/>
      <c r="J64" s="2"/>
      <c r="K64" s="2"/>
      <c r="L64" s="2"/>
      <c r="M64" s="2"/>
      <c r="N64" s="2"/>
      <c r="O64" s="2"/>
      <c r="P64" s="2"/>
      <c r="Q64" s="2"/>
      <c r="R64" s="4"/>
      <c r="S64" s="4"/>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c r="AT64" s="942"/>
      <c r="AU64" s="942"/>
      <c r="AV64" s="942"/>
      <c r="AW64" s="942"/>
    </row>
    <row r="65" spans="1:49" x14ac:dyDescent="0.15">
      <c r="A65" s="1"/>
      <c r="B65" s="942"/>
      <c r="C65" s="942"/>
      <c r="D65" s="942"/>
      <c r="E65" s="942"/>
      <c r="F65" s="2"/>
      <c r="G65" s="2"/>
      <c r="H65" s="2"/>
      <c r="I65" s="2"/>
      <c r="J65" s="2"/>
      <c r="K65" s="2"/>
      <c r="L65" s="2"/>
      <c r="M65" s="2"/>
      <c r="N65" s="2"/>
      <c r="O65" s="2"/>
      <c r="P65" s="2"/>
      <c r="Q65" s="2"/>
      <c r="R65" s="4"/>
      <c r="S65" s="4"/>
      <c r="T65" s="942"/>
      <c r="U65" s="942"/>
      <c r="V65" s="942"/>
      <c r="W65" s="942"/>
      <c r="X65" s="942"/>
      <c r="Y65" s="942"/>
      <c r="Z65" s="942"/>
      <c r="AA65" s="942"/>
      <c r="AB65" s="942"/>
      <c r="AC65" s="942"/>
      <c r="AD65" s="942"/>
      <c r="AE65" s="942"/>
      <c r="AF65" s="942"/>
      <c r="AG65" s="942"/>
      <c r="AH65" s="942"/>
      <c r="AI65" s="942"/>
      <c r="AJ65" s="942"/>
      <c r="AK65" s="942"/>
      <c r="AL65" s="942"/>
      <c r="AM65" s="942"/>
      <c r="AN65" s="942"/>
      <c r="AO65" s="942"/>
      <c r="AP65" s="942"/>
      <c r="AQ65" s="942"/>
      <c r="AR65" s="942"/>
      <c r="AS65" s="942"/>
      <c r="AT65" s="942"/>
      <c r="AU65" s="942"/>
      <c r="AV65" s="942"/>
      <c r="AW65" s="942"/>
    </row>
    <row r="66" spans="1:49" x14ac:dyDescent="0.15">
      <c r="A66" s="1"/>
      <c r="B66" s="942"/>
      <c r="C66" s="942"/>
      <c r="D66" s="942"/>
      <c r="E66" s="942"/>
      <c r="F66" s="2"/>
      <c r="G66" s="2"/>
      <c r="H66" s="2"/>
      <c r="I66" s="2"/>
      <c r="J66" s="2"/>
      <c r="K66" s="2"/>
      <c r="L66" s="2"/>
      <c r="M66" s="2"/>
      <c r="N66" s="2"/>
      <c r="O66" s="2"/>
      <c r="P66" s="2"/>
      <c r="Q66" s="2"/>
      <c r="R66" s="4"/>
      <c r="S66" s="4"/>
      <c r="T66" s="942"/>
      <c r="U66" s="942"/>
      <c r="V66" s="942"/>
      <c r="W66" s="942"/>
      <c r="X66" s="942"/>
      <c r="Y66" s="942"/>
      <c r="Z66" s="942"/>
      <c r="AA66" s="942"/>
      <c r="AB66" s="942"/>
      <c r="AC66" s="942"/>
      <c r="AD66" s="942"/>
      <c r="AE66" s="942"/>
      <c r="AF66" s="942"/>
      <c r="AG66" s="942"/>
      <c r="AH66" s="942"/>
      <c r="AI66" s="942"/>
      <c r="AJ66" s="942"/>
      <c r="AK66" s="942"/>
      <c r="AL66" s="942"/>
      <c r="AM66" s="942"/>
      <c r="AN66" s="942"/>
      <c r="AO66" s="942"/>
      <c r="AP66" s="942"/>
      <c r="AQ66" s="942"/>
      <c r="AR66" s="942"/>
      <c r="AS66" s="942"/>
      <c r="AT66" s="942"/>
      <c r="AU66" s="942"/>
      <c r="AV66" s="942"/>
      <c r="AW66" s="942"/>
    </row>
    <row r="67" spans="1:49" x14ac:dyDescent="0.15">
      <c r="A67" s="1"/>
      <c r="B67" s="942"/>
      <c r="C67" s="942"/>
      <c r="D67" s="942"/>
      <c r="E67" s="942"/>
      <c r="F67" s="2"/>
      <c r="G67" s="2"/>
      <c r="H67" s="2"/>
      <c r="I67" s="2"/>
      <c r="J67" s="2"/>
      <c r="K67" s="2"/>
      <c r="L67" s="2"/>
      <c r="M67" s="2"/>
      <c r="N67" s="2"/>
      <c r="O67" s="2"/>
      <c r="P67" s="2"/>
      <c r="Q67" s="2"/>
      <c r="R67" s="4"/>
      <c r="S67" s="4"/>
      <c r="T67" s="942"/>
      <c r="U67" s="942"/>
      <c r="V67" s="942"/>
      <c r="W67" s="942"/>
      <c r="X67" s="942"/>
      <c r="Y67" s="942"/>
      <c r="Z67" s="942"/>
      <c r="AA67" s="942"/>
      <c r="AB67" s="942"/>
      <c r="AC67" s="942"/>
      <c r="AD67" s="942"/>
      <c r="AE67" s="942"/>
      <c r="AF67" s="942"/>
      <c r="AG67" s="942"/>
      <c r="AH67" s="942"/>
      <c r="AI67" s="942"/>
      <c r="AJ67" s="942"/>
      <c r="AK67" s="942"/>
      <c r="AL67" s="942"/>
      <c r="AM67" s="942"/>
      <c r="AN67" s="942"/>
      <c r="AO67" s="942"/>
      <c r="AP67" s="942"/>
      <c r="AQ67" s="942"/>
      <c r="AR67" s="942"/>
      <c r="AS67" s="942"/>
      <c r="AT67" s="942"/>
      <c r="AU67" s="942"/>
      <c r="AV67" s="942"/>
      <c r="AW67" s="942"/>
    </row>
    <row r="68" spans="1:49" x14ac:dyDescent="0.15">
      <c r="A68" s="1"/>
      <c r="B68" s="942"/>
      <c r="C68" s="942"/>
      <c r="D68" s="942"/>
      <c r="E68" s="942"/>
      <c r="F68" s="2"/>
      <c r="G68" s="2"/>
      <c r="H68" s="2"/>
      <c r="I68" s="2"/>
      <c r="J68" s="2"/>
      <c r="K68" s="2"/>
      <c r="L68" s="2"/>
      <c r="M68" s="2"/>
      <c r="N68" s="2"/>
      <c r="O68" s="2"/>
      <c r="P68" s="2"/>
      <c r="Q68" s="2"/>
      <c r="R68" s="4"/>
      <c r="S68" s="4"/>
      <c r="T68" s="942"/>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c r="AT68" s="942"/>
      <c r="AU68" s="942"/>
      <c r="AV68" s="942"/>
      <c r="AW68" s="942"/>
    </row>
    <row r="69" spans="1:49" x14ac:dyDescent="0.15">
      <c r="A69" s="1"/>
      <c r="B69" s="942"/>
      <c r="C69" s="942"/>
      <c r="D69" s="942"/>
      <c r="E69" s="942"/>
      <c r="F69" s="2"/>
      <c r="G69" s="2"/>
      <c r="H69" s="2"/>
      <c r="I69" s="2"/>
      <c r="J69" s="2"/>
      <c r="K69" s="2"/>
      <c r="L69" s="2"/>
      <c r="M69" s="2"/>
      <c r="N69" s="2"/>
      <c r="O69" s="2"/>
      <c r="P69" s="2"/>
      <c r="Q69" s="2"/>
      <c r="R69" s="4"/>
      <c r="S69" s="4"/>
      <c r="T69" s="942"/>
      <c r="U69" s="942"/>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c r="AT69" s="942"/>
      <c r="AU69" s="942"/>
      <c r="AV69" s="942"/>
      <c r="AW69" s="942"/>
    </row>
    <row r="70" spans="1:49" x14ac:dyDescent="0.15">
      <c r="A70" s="1"/>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c r="AT70" s="942"/>
      <c r="AU70" s="942"/>
      <c r="AV70" s="942"/>
      <c r="AW70" s="942"/>
    </row>
    <row r="71" spans="1:49" x14ac:dyDescent="0.15">
      <c r="A71" s="1"/>
      <c r="B71" s="942"/>
      <c r="C71" s="942"/>
      <c r="D71" s="942"/>
      <c r="E71" s="942"/>
      <c r="F71" s="942"/>
      <c r="G71" s="942"/>
      <c r="H71" s="942"/>
      <c r="I71" s="942"/>
      <c r="J71" s="942"/>
      <c r="K71" s="942"/>
      <c r="L71" s="942"/>
      <c r="M71" s="942"/>
      <c r="N71" s="942"/>
      <c r="O71" s="942"/>
      <c r="P71" s="942"/>
      <c r="Q71" s="942"/>
      <c r="R71" s="942"/>
      <c r="S71" s="942"/>
      <c r="T71" s="942"/>
      <c r="U71" s="942"/>
      <c r="V71" s="942"/>
      <c r="W71" s="942"/>
      <c r="X71" s="942"/>
      <c r="Y71" s="942"/>
      <c r="Z71" s="942"/>
      <c r="AA71" s="942"/>
      <c r="AB71" s="942"/>
      <c r="AC71" s="942"/>
      <c r="AD71" s="942"/>
      <c r="AE71" s="942"/>
      <c r="AF71" s="942"/>
      <c r="AG71" s="942"/>
      <c r="AH71" s="942"/>
      <c r="AI71" s="942"/>
      <c r="AJ71" s="942"/>
      <c r="AK71" s="942"/>
      <c r="AL71" s="942"/>
      <c r="AM71" s="942"/>
      <c r="AN71" s="942"/>
      <c r="AO71" s="942"/>
      <c r="AP71" s="942"/>
      <c r="AQ71" s="942"/>
      <c r="AR71" s="942"/>
      <c r="AS71" s="942"/>
      <c r="AT71" s="942"/>
      <c r="AU71" s="942"/>
      <c r="AV71" s="942"/>
      <c r="AW71" s="942"/>
    </row>
    <row r="72" spans="1:49" x14ac:dyDescent="0.15">
      <c r="A72" s="1"/>
      <c r="B72" s="942"/>
      <c r="C72" s="942"/>
      <c r="D72" s="942"/>
      <c r="E72" s="942"/>
      <c r="F72" s="942"/>
      <c r="G72" s="942"/>
      <c r="H72" s="942"/>
      <c r="I72" s="942"/>
      <c r="J72" s="942"/>
      <c r="K72" s="942"/>
      <c r="L72" s="942"/>
      <c r="M72" s="942"/>
      <c r="N72" s="942"/>
      <c r="O72" s="942"/>
      <c r="P72" s="942"/>
      <c r="Q72" s="942"/>
      <c r="R72" s="942"/>
      <c r="S72" s="942"/>
      <c r="T72" s="942"/>
      <c r="U72" s="942"/>
      <c r="V72" s="942"/>
      <c r="W72" s="942"/>
      <c r="X72" s="942"/>
      <c r="Y72" s="942"/>
      <c r="Z72" s="942"/>
      <c r="AA72" s="942"/>
      <c r="AB72" s="942"/>
      <c r="AC72" s="942"/>
      <c r="AD72" s="942"/>
      <c r="AE72" s="942"/>
      <c r="AF72" s="942"/>
      <c r="AG72" s="942"/>
      <c r="AH72" s="942"/>
      <c r="AI72" s="942"/>
      <c r="AJ72" s="942"/>
      <c r="AK72" s="942"/>
      <c r="AL72" s="942"/>
      <c r="AM72" s="942"/>
      <c r="AN72" s="942"/>
      <c r="AO72" s="942"/>
      <c r="AP72" s="942"/>
      <c r="AQ72" s="942"/>
      <c r="AR72" s="942"/>
      <c r="AS72" s="942"/>
      <c r="AT72" s="942"/>
      <c r="AU72" s="942"/>
      <c r="AV72" s="942"/>
      <c r="AW72" s="942"/>
    </row>
    <row r="73" spans="1:49" x14ac:dyDescent="0.15">
      <c r="A73" s="1"/>
      <c r="B73" s="942"/>
      <c r="C73" s="942"/>
      <c r="D73" s="942"/>
      <c r="E73" s="942"/>
      <c r="F73" s="942"/>
      <c r="G73" s="942"/>
      <c r="H73" s="942"/>
      <c r="I73" s="942"/>
      <c r="J73" s="942"/>
      <c r="K73" s="942"/>
      <c r="L73" s="942"/>
      <c r="M73" s="942"/>
      <c r="N73" s="942"/>
      <c r="O73" s="942"/>
      <c r="P73" s="942"/>
      <c r="Q73" s="942"/>
      <c r="R73" s="942"/>
      <c r="S73" s="942"/>
      <c r="T73" s="942"/>
      <c r="U73" s="942"/>
      <c r="V73" s="942"/>
      <c r="W73" s="942"/>
      <c r="X73" s="942"/>
      <c r="Y73" s="942"/>
      <c r="Z73" s="942"/>
      <c r="AA73" s="942"/>
      <c r="AB73" s="942"/>
      <c r="AC73" s="942"/>
      <c r="AD73" s="942"/>
      <c r="AE73" s="942"/>
      <c r="AF73" s="942"/>
      <c r="AG73" s="942"/>
      <c r="AH73" s="942"/>
      <c r="AI73" s="942"/>
      <c r="AJ73" s="942"/>
      <c r="AK73" s="942"/>
      <c r="AL73" s="942"/>
      <c r="AM73" s="942"/>
      <c r="AN73" s="942"/>
      <c r="AO73" s="942"/>
      <c r="AP73" s="942"/>
      <c r="AQ73" s="942"/>
      <c r="AR73" s="942"/>
      <c r="AS73" s="942"/>
      <c r="AT73" s="942"/>
      <c r="AU73" s="942"/>
      <c r="AV73" s="942"/>
      <c r="AW73" s="942"/>
    </row>
    <row r="74" spans="1:49" x14ac:dyDescent="0.15">
      <c r="A74" s="1"/>
      <c r="B74" s="942"/>
      <c r="C74" s="942"/>
      <c r="D74" s="942"/>
      <c r="E74" s="942"/>
      <c r="F74" s="942"/>
      <c r="G74" s="942"/>
      <c r="H74" s="942"/>
      <c r="I74" s="942"/>
      <c r="J74" s="942"/>
      <c r="K74" s="942"/>
      <c r="L74" s="942"/>
      <c r="M74" s="942"/>
      <c r="N74" s="942"/>
      <c r="O74" s="942"/>
      <c r="P74" s="942"/>
      <c r="Q74" s="942"/>
      <c r="R74" s="942"/>
      <c r="S74" s="942"/>
      <c r="T74" s="942"/>
      <c r="U74" s="942"/>
      <c r="V74" s="942"/>
      <c r="W74" s="942"/>
      <c r="X74" s="942"/>
      <c r="Y74" s="942"/>
      <c r="Z74" s="942"/>
      <c r="AA74" s="942"/>
      <c r="AB74" s="942"/>
      <c r="AC74" s="942"/>
      <c r="AD74" s="942"/>
      <c r="AE74" s="942"/>
      <c r="AF74" s="942"/>
      <c r="AG74" s="942"/>
      <c r="AH74" s="942"/>
      <c r="AI74" s="942"/>
      <c r="AJ74" s="942"/>
      <c r="AK74" s="942"/>
      <c r="AL74" s="942"/>
      <c r="AM74" s="942"/>
      <c r="AN74" s="942"/>
      <c r="AO74" s="942"/>
      <c r="AP74" s="942"/>
      <c r="AQ74" s="942"/>
      <c r="AR74" s="942"/>
      <c r="AS74" s="942"/>
      <c r="AT74" s="942"/>
      <c r="AU74" s="942"/>
      <c r="AV74" s="942"/>
      <c r="AW74" s="942"/>
    </row>
    <row r="75" spans="1:49" x14ac:dyDescent="0.15">
      <c r="A75" s="1"/>
      <c r="B75" s="942"/>
      <c r="C75" s="942"/>
      <c r="D75" s="942"/>
      <c r="E75" s="942"/>
      <c r="F75" s="942"/>
      <c r="G75" s="942"/>
      <c r="H75" s="942"/>
      <c r="I75" s="942"/>
      <c r="J75" s="942"/>
      <c r="K75" s="942"/>
      <c r="L75" s="942"/>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c r="AL75" s="942"/>
      <c r="AM75" s="942"/>
      <c r="AN75" s="942"/>
      <c r="AO75" s="942"/>
      <c r="AP75" s="942"/>
      <c r="AQ75" s="942"/>
      <c r="AR75" s="942"/>
      <c r="AS75" s="942"/>
      <c r="AT75" s="942"/>
      <c r="AU75" s="942"/>
      <c r="AV75" s="942"/>
      <c r="AW75" s="942"/>
    </row>
    <row r="76" spans="1:49" x14ac:dyDescent="0.15">
      <c r="A76" s="1"/>
      <c r="B76" s="942"/>
      <c r="C76" s="942"/>
      <c r="D76" s="942"/>
      <c r="E76" s="942"/>
      <c r="F76" s="942"/>
      <c r="G76" s="942"/>
      <c r="H76" s="942"/>
      <c r="I76" s="942"/>
      <c r="J76" s="942"/>
      <c r="K76" s="942"/>
      <c r="L76" s="942"/>
      <c r="M76" s="942"/>
      <c r="N76" s="942"/>
      <c r="O76" s="942"/>
      <c r="P76" s="942"/>
      <c r="Q76" s="942"/>
      <c r="R76" s="942"/>
      <c r="S76" s="942"/>
      <c r="T76" s="942"/>
      <c r="U76" s="942"/>
      <c r="V76" s="942"/>
      <c r="W76" s="942"/>
      <c r="X76" s="942"/>
      <c r="Y76" s="942"/>
      <c r="Z76" s="942"/>
      <c r="AA76" s="942"/>
      <c r="AB76" s="942"/>
      <c r="AC76" s="942"/>
      <c r="AD76" s="942"/>
      <c r="AE76" s="942"/>
      <c r="AF76" s="942"/>
      <c r="AG76" s="942"/>
      <c r="AH76" s="942"/>
      <c r="AI76" s="942"/>
      <c r="AJ76" s="942"/>
      <c r="AK76" s="942"/>
      <c r="AL76" s="942"/>
      <c r="AM76" s="942"/>
      <c r="AN76" s="942"/>
      <c r="AO76" s="942"/>
      <c r="AP76" s="942"/>
      <c r="AQ76" s="942"/>
      <c r="AR76" s="942"/>
      <c r="AS76" s="942"/>
      <c r="AT76" s="942"/>
      <c r="AU76" s="942"/>
      <c r="AV76" s="942"/>
      <c r="AW76" s="942"/>
    </row>
    <row r="77" spans="1:49" x14ac:dyDescent="0.15">
      <c r="A77" s="1"/>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c r="AT77" s="942"/>
      <c r="AU77" s="942"/>
      <c r="AV77" s="942"/>
      <c r="AW77" s="942"/>
    </row>
    <row r="78" spans="1:49" x14ac:dyDescent="0.15">
      <c r="A78" s="1"/>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c r="AT78" s="942"/>
      <c r="AU78" s="942"/>
      <c r="AV78" s="942"/>
      <c r="AW78" s="942"/>
    </row>
    <row r="79" spans="1:49" x14ac:dyDescent="0.15">
      <c r="A79" s="1"/>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c r="AT79" s="942"/>
      <c r="AU79" s="942"/>
      <c r="AV79" s="942"/>
      <c r="AW79" s="942"/>
    </row>
    <row r="80" spans="1:49" x14ac:dyDescent="0.15">
      <c r="A80" s="1"/>
      <c r="B80" s="942"/>
      <c r="C80" s="942"/>
      <c r="D80" s="942"/>
      <c r="E80" s="942"/>
      <c r="F80" s="942"/>
      <c r="G80" s="942"/>
      <c r="H80" s="942"/>
      <c r="I80" s="942"/>
      <c r="J80" s="942"/>
      <c r="K80" s="942"/>
      <c r="L80" s="942"/>
      <c r="M80" s="942"/>
      <c r="N80" s="942"/>
      <c r="O80" s="942"/>
      <c r="P80" s="942"/>
      <c r="Q80" s="942"/>
      <c r="R80" s="942"/>
      <c r="S80" s="942"/>
      <c r="T80" s="942"/>
      <c r="U80" s="942"/>
      <c r="V80" s="942"/>
      <c r="W80" s="942"/>
      <c r="X80" s="942"/>
      <c r="Y80" s="942"/>
      <c r="Z80" s="942"/>
      <c r="AA80" s="942"/>
      <c r="AB80" s="942"/>
      <c r="AC80" s="942"/>
      <c r="AD80" s="942"/>
      <c r="AE80" s="942"/>
      <c r="AF80" s="942"/>
      <c r="AG80" s="942"/>
      <c r="AH80" s="942"/>
      <c r="AI80" s="942"/>
      <c r="AJ80" s="942"/>
      <c r="AK80" s="942"/>
      <c r="AL80" s="942"/>
      <c r="AM80" s="942"/>
      <c r="AN80" s="942"/>
      <c r="AO80" s="942"/>
      <c r="AP80" s="942"/>
      <c r="AQ80" s="942"/>
      <c r="AR80" s="942"/>
      <c r="AS80" s="942"/>
      <c r="AT80" s="942"/>
      <c r="AU80" s="942"/>
      <c r="AV80" s="942"/>
      <c r="AW80" s="942"/>
    </row>
    <row r="81" spans="1:49" x14ac:dyDescent="0.15">
      <c r="A81" s="1"/>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c r="AT81" s="942"/>
      <c r="AU81" s="942"/>
      <c r="AV81" s="942"/>
      <c r="AW81" s="942"/>
    </row>
    <row r="82" spans="1:49" x14ac:dyDescent="0.15">
      <c r="A82" s="1"/>
      <c r="B82" s="942"/>
      <c r="C82" s="942"/>
      <c r="D82" s="942"/>
      <c r="E82" s="942"/>
      <c r="F82" s="942"/>
      <c r="G82" s="942"/>
      <c r="H82" s="942"/>
      <c r="I82" s="942"/>
      <c r="J82" s="942"/>
      <c r="K82" s="942"/>
      <c r="L82" s="942"/>
      <c r="M82" s="942"/>
      <c r="N82" s="942"/>
      <c r="O82" s="942"/>
      <c r="P82" s="942"/>
      <c r="Q82" s="942"/>
      <c r="R82" s="942"/>
      <c r="S82" s="942"/>
      <c r="T82" s="942"/>
      <c r="U82" s="942"/>
      <c r="V82" s="942"/>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c r="AT82" s="942"/>
      <c r="AU82" s="942"/>
      <c r="AV82" s="942"/>
      <c r="AW82" s="942"/>
    </row>
    <row r="83" spans="1:49" x14ac:dyDescent="0.15">
      <c r="A83" s="1"/>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c r="AT83" s="942"/>
      <c r="AU83" s="942"/>
      <c r="AV83" s="942"/>
      <c r="AW83" s="942"/>
    </row>
    <row r="84" spans="1:49" x14ac:dyDescent="0.15">
      <c r="A84" s="1"/>
      <c r="B84" s="942"/>
      <c r="C84" s="942"/>
      <c r="D84" s="942"/>
      <c r="E84" s="942"/>
      <c r="F84" s="942"/>
      <c r="G84" s="942"/>
      <c r="H84" s="942"/>
      <c r="I84" s="942"/>
      <c r="J84" s="942"/>
      <c r="K84" s="942"/>
      <c r="L84" s="942"/>
      <c r="M84" s="942"/>
      <c r="N84" s="942"/>
      <c r="O84" s="942"/>
      <c r="P84" s="942"/>
      <c r="Q84" s="942"/>
      <c r="R84" s="942"/>
      <c r="S84" s="942"/>
      <c r="T84" s="942"/>
      <c r="U84" s="942"/>
      <c r="V84" s="942"/>
      <c r="W84" s="942"/>
      <c r="X84" s="942"/>
      <c r="Y84" s="942"/>
      <c r="Z84" s="942"/>
      <c r="AA84" s="942"/>
      <c r="AB84" s="942"/>
      <c r="AC84" s="942"/>
      <c r="AD84" s="942"/>
      <c r="AE84" s="942"/>
      <c r="AF84" s="942"/>
      <c r="AG84" s="942"/>
      <c r="AH84" s="942"/>
      <c r="AI84" s="942"/>
      <c r="AJ84" s="942"/>
      <c r="AK84" s="942"/>
      <c r="AL84" s="942"/>
      <c r="AM84" s="942"/>
      <c r="AN84" s="942"/>
      <c r="AO84" s="942"/>
      <c r="AP84" s="942"/>
      <c r="AQ84" s="942"/>
      <c r="AR84" s="942"/>
      <c r="AS84" s="942"/>
      <c r="AT84" s="942"/>
      <c r="AU84" s="942"/>
      <c r="AV84" s="942"/>
      <c r="AW84" s="942"/>
    </row>
    <row r="85" spans="1:49" x14ac:dyDescent="0.15">
      <c r="A85" s="1"/>
      <c r="B85" s="942"/>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c r="AA85" s="942"/>
      <c r="AB85" s="942"/>
      <c r="AC85" s="942"/>
      <c r="AD85" s="942"/>
      <c r="AE85" s="942"/>
      <c r="AF85" s="942"/>
      <c r="AG85" s="942"/>
      <c r="AH85" s="942"/>
      <c r="AI85" s="942"/>
      <c r="AJ85" s="942"/>
      <c r="AK85" s="942"/>
      <c r="AL85" s="942"/>
      <c r="AM85" s="942"/>
      <c r="AN85" s="942"/>
      <c r="AO85" s="942"/>
      <c r="AP85" s="942"/>
      <c r="AQ85" s="942"/>
      <c r="AR85" s="942"/>
      <c r="AS85" s="942"/>
      <c r="AT85" s="942"/>
      <c r="AU85" s="942"/>
      <c r="AV85" s="942"/>
      <c r="AW85" s="942"/>
    </row>
    <row r="86" spans="1:49" x14ac:dyDescent="0.15">
      <c r="A86" s="1"/>
      <c r="B86" s="942"/>
      <c r="C86" s="942"/>
      <c r="D86" s="942"/>
      <c r="E86" s="942"/>
      <c r="F86" s="942"/>
      <c r="G86" s="942"/>
      <c r="H86" s="942"/>
      <c r="I86" s="942"/>
      <c r="J86" s="942"/>
      <c r="K86" s="942"/>
      <c r="L86" s="942"/>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c r="AL86" s="942"/>
      <c r="AM86" s="942"/>
      <c r="AN86" s="942"/>
      <c r="AO86" s="942"/>
      <c r="AP86" s="942"/>
      <c r="AQ86" s="942"/>
      <c r="AR86" s="942"/>
      <c r="AS86" s="942"/>
      <c r="AT86" s="942"/>
      <c r="AU86" s="942"/>
      <c r="AV86" s="942"/>
      <c r="AW86" s="942"/>
    </row>
    <row r="87" spans="1:49" x14ac:dyDescent="0.15">
      <c r="A87" s="1"/>
      <c r="B87" s="942"/>
      <c r="C87" s="942"/>
      <c r="D87" s="942"/>
      <c r="E87" s="942"/>
      <c r="F87" s="942"/>
      <c r="G87" s="942"/>
      <c r="H87" s="942"/>
      <c r="I87" s="942"/>
      <c r="J87" s="942"/>
      <c r="K87" s="942"/>
      <c r="L87" s="942"/>
      <c r="M87" s="942"/>
      <c r="N87" s="942"/>
      <c r="O87" s="942"/>
      <c r="P87" s="942"/>
      <c r="Q87" s="942"/>
      <c r="R87" s="942"/>
      <c r="S87" s="942"/>
      <c r="T87" s="942"/>
      <c r="U87" s="942"/>
      <c r="V87" s="942"/>
      <c r="W87" s="942"/>
      <c r="X87" s="942"/>
      <c r="Y87" s="942"/>
      <c r="Z87" s="942"/>
      <c r="AA87" s="942"/>
      <c r="AB87" s="942"/>
      <c r="AC87" s="942"/>
      <c r="AD87" s="942"/>
      <c r="AE87" s="942"/>
      <c r="AF87" s="942"/>
      <c r="AG87" s="942"/>
      <c r="AH87" s="942"/>
      <c r="AI87" s="942"/>
      <c r="AJ87" s="942"/>
      <c r="AK87" s="942"/>
      <c r="AL87" s="942"/>
      <c r="AM87" s="942"/>
      <c r="AN87" s="942"/>
      <c r="AO87" s="942"/>
      <c r="AP87" s="942"/>
      <c r="AQ87" s="942"/>
      <c r="AR87" s="942"/>
      <c r="AS87" s="942"/>
      <c r="AT87" s="942"/>
      <c r="AU87" s="942"/>
      <c r="AV87" s="942"/>
      <c r="AW87" s="942"/>
    </row>
    <row r="88" spans="1:49" x14ac:dyDescent="0.15">
      <c r="A88" s="1"/>
      <c r="B88" s="942"/>
      <c r="C88" s="942"/>
      <c r="D88" s="942"/>
      <c r="E88" s="942"/>
      <c r="F88" s="942"/>
      <c r="G88" s="942"/>
      <c r="H88" s="942"/>
      <c r="I88" s="942"/>
      <c r="J88" s="942"/>
      <c r="K88" s="942"/>
      <c r="L88" s="942"/>
      <c r="M88" s="942"/>
      <c r="N88" s="942"/>
      <c r="O88" s="942"/>
      <c r="P88" s="942"/>
      <c r="Q88" s="942"/>
      <c r="R88" s="942"/>
      <c r="S88" s="942"/>
      <c r="T88" s="942"/>
      <c r="U88" s="942"/>
      <c r="V88" s="942"/>
      <c r="W88" s="942"/>
      <c r="X88" s="942"/>
      <c r="Y88" s="942"/>
      <c r="Z88" s="942"/>
      <c r="AA88" s="942"/>
      <c r="AB88" s="942"/>
      <c r="AC88" s="942"/>
      <c r="AD88" s="942"/>
      <c r="AE88" s="942"/>
      <c r="AF88" s="942"/>
      <c r="AG88" s="942"/>
      <c r="AH88" s="942"/>
      <c r="AI88" s="942"/>
      <c r="AJ88" s="942"/>
      <c r="AK88" s="942"/>
      <c r="AL88" s="942"/>
      <c r="AM88" s="942"/>
      <c r="AN88" s="942"/>
      <c r="AO88" s="942"/>
      <c r="AP88" s="942"/>
      <c r="AQ88" s="942"/>
      <c r="AR88" s="942"/>
      <c r="AS88" s="942"/>
      <c r="AT88" s="942"/>
      <c r="AU88" s="942"/>
      <c r="AV88" s="942"/>
      <c r="AW88" s="942"/>
    </row>
    <row r="89" spans="1:49" x14ac:dyDescent="0.15">
      <c r="A89" s="1"/>
      <c r="B89" s="942"/>
      <c r="C89" s="942"/>
      <c r="D89" s="942"/>
      <c r="E89" s="942"/>
      <c r="F89" s="942"/>
      <c r="G89" s="942"/>
      <c r="H89" s="942"/>
      <c r="I89" s="942"/>
      <c r="J89" s="942"/>
      <c r="K89" s="942"/>
      <c r="L89" s="942"/>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c r="AL89" s="942"/>
      <c r="AM89" s="942"/>
      <c r="AN89" s="942"/>
      <c r="AO89" s="942"/>
      <c r="AP89" s="942"/>
      <c r="AQ89" s="942"/>
      <c r="AR89" s="942"/>
      <c r="AS89" s="942"/>
      <c r="AT89" s="942"/>
      <c r="AU89" s="942"/>
      <c r="AV89" s="942"/>
      <c r="AW89" s="942"/>
    </row>
    <row r="90" spans="1:49" x14ac:dyDescent="0.15">
      <c r="A90" s="1"/>
      <c r="B90" s="942"/>
      <c r="C90" s="942"/>
      <c r="D90" s="942"/>
      <c r="E90" s="942"/>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2"/>
      <c r="AK90" s="942"/>
      <c r="AL90" s="942"/>
      <c r="AM90" s="942"/>
      <c r="AN90" s="942"/>
      <c r="AO90" s="942"/>
      <c r="AP90" s="942"/>
      <c r="AQ90" s="942"/>
      <c r="AR90" s="942"/>
      <c r="AS90" s="942"/>
      <c r="AT90" s="942"/>
      <c r="AU90" s="942"/>
      <c r="AV90" s="942"/>
      <c r="AW90" s="942"/>
    </row>
    <row r="91" spans="1:49" x14ac:dyDescent="0.15">
      <c r="A91" s="1"/>
      <c r="B91" s="942"/>
      <c r="C91" s="942"/>
      <c r="D91" s="942"/>
      <c r="E91" s="942"/>
      <c r="F91" s="942"/>
      <c r="G91" s="942"/>
      <c r="H91" s="942"/>
      <c r="I91" s="942"/>
      <c r="J91" s="942"/>
      <c r="K91" s="942"/>
      <c r="L91" s="942"/>
      <c r="M91" s="942"/>
      <c r="N91" s="942"/>
      <c r="O91" s="942"/>
      <c r="P91" s="942"/>
      <c r="Q91" s="942"/>
      <c r="R91" s="942"/>
      <c r="S91" s="942"/>
      <c r="T91" s="942"/>
      <c r="U91" s="942"/>
      <c r="V91" s="942"/>
      <c r="W91" s="942"/>
      <c r="X91" s="942"/>
      <c r="Y91" s="942"/>
      <c r="Z91" s="942"/>
      <c r="AA91" s="942"/>
      <c r="AB91" s="942"/>
      <c r="AC91" s="942"/>
      <c r="AD91" s="942"/>
      <c r="AE91" s="942"/>
      <c r="AF91" s="942"/>
      <c r="AG91" s="942"/>
      <c r="AH91" s="942"/>
      <c r="AI91" s="942"/>
      <c r="AJ91" s="942"/>
      <c r="AK91" s="942"/>
      <c r="AL91" s="942"/>
      <c r="AM91" s="942"/>
      <c r="AN91" s="942"/>
      <c r="AO91" s="942"/>
      <c r="AP91" s="942"/>
      <c r="AQ91" s="942"/>
      <c r="AR91" s="942"/>
      <c r="AS91" s="942"/>
      <c r="AT91" s="942"/>
      <c r="AU91" s="942"/>
      <c r="AV91" s="942"/>
      <c r="AW91" s="942"/>
    </row>
    <row r="92" spans="1:49" x14ac:dyDescent="0.15">
      <c r="A92" s="1"/>
      <c r="B92" s="942"/>
      <c r="C92" s="942"/>
      <c r="D92" s="942"/>
      <c r="E92" s="942"/>
      <c r="F92" s="942"/>
      <c r="G92" s="942"/>
      <c r="H92" s="942"/>
      <c r="I92" s="942"/>
      <c r="J92" s="942"/>
      <c r="K92" s="942"/>
      <c r="L92" s="942"/>
      <c r="M92" s="942"/>
      <c r="N92" s="942"/>
      <c r="O92" s="942"/>
      <c r="P92" s="942"/>
      <c r="Q92" s="942"/>
      <c r="R92" s="942"/>
      <c r="S92" s="942"/>
      <c r="T92" s="942"/>
      <c r="U92" s="942"/>
      <c r="V92" s="942"/>
      <c r="W92" s="942"/>
      <c r="X92" s="942"/>
      <c r="Y92" s="942"/>
      <c r="Z92" s="942"/>
      <c r="AA92" s="942"/>
      <c r="AB92" s="942"/>
      <c r="AC92" s="942"/>
      <c r="AD92" s="942"/>
      <c r="AE92" s="942"/>
      <c r="AF92" s="942"/>
      <c r="AG92" s="942"/>
      <c r="AH92" s="942"/>
      <c r="AI92" s="942"/>
      <c r="AJ92" s="942"/>
      <c r="AK92" s="942"/>
      <c r="AL92" s="942"/>
      <c r="AM92" s="942"/>
      <c r="AN92" s="942"/>
      <c r="AO92" s="942"/>
      <c r="AP92" s="942"/>
      <c r="AQ92" s="942"/>
      <c r="AR92" s="942"/>
      <c r="AS92" s="942"/>
      <c r="AT92" s="942"/>
      <c r="AU92" s="942"/>
      <c r="AV92" s="942"/>
      <c r="AW92" s="942"/>
    </row>
    <row r="93" spans="1:49" x14ac:dyDescent="0.15">
      <c r="A93" s="1"/>
      <c r="B93" s="942"/>
      <c r="C93" s="942"/>
      <c r="D93" s="942"/>
      <c r="E93" s="942"/>
      <c r="F93" s="942"/>
      <c r="G93" s="942"/>
      <c r="H93" s="942"/>
      <c r="I93" s="942"/>
      <c r="J93" s="942"/>
      <c r="K93" s="942"/>
      <c r="L93" s="942"/>
      <c r="M93" s="942"/>
      <c r="N93" s="942"/>
      <c r="O93" s="942"/>
      <c r="P93" s="942"/>
      <c r="Q93" s="942"/>
      <c r="R93" s="942"/>
      <c r="S93" s="942"/>
      <c r="T93" s="942"/>
      <c r="U93" s="942"/>
      <c r="V93" s="942"/>
      <c r="W93" s="942"/>
      <c r="X93" s="942"/>
      <c r="Y93" s="942"/>
      <c r="Z93" s="942"/>
      <c r="AA93" s="942"/>
      <c r="AB93" s="942"/>
      <c r="AC93" s="942"/>
      <c r="AD93" s="942"/>
      <c r="AE93" s="942"/>
      <c r="AF93" s="942"/>
      <c r="AG93" s="942"/>
      <c r="AH93" s="942"/>
      <c r="AI93" s="942"/>
      <c r="AJ93" s="942"/>
      <c r="AK93" s="942"/>
      <c r="AL93" s="942"/>
      <c r="AM93" s="942"/>
      <c r="AN93" s="942"/>
      <c r="AO93" s="942"/>
      <c r="AP93" s="942"/>
      <c r="AQ93" s="942"/>
      <c r="AR93" s="942"/>
      <c r="AS93" s="942"/>
      <c r="AT93" s="942"/>
      <c r="AU93" s="942"/>
      <c r="AV93" s="942"/>
      <c r="AW93" s="942"/>
    </row>
    <row r="94" spans="1:49" x14ac:dyDescent="0.15">
      <c r="A94" s="1"/>
      <c r="B94" s="942"/>
      <c r="C94" s="942"/>
      <c r="D94" s="942"/>
      <c r="E94" s="942"/>
      <c r="F94" s="942"/>
      <c r="G94" s="942"/>
      <c r="H94" s="942"/>
      <c r="I94" s="942"/>
      <c r="J94" s="942"/>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2"/>
      <c r="AK94" s="942"/>
      <c r="AL94" s="942"/>
      <c r="AM94" s="942"/>
      <c r="AN94" s="942"/>
      <c r="AO94" s="942"/>
      <c r="AP94" s="942"/>
      <c r="AQ94" s="942"/>
      <c r="AR94" s="942"/>
      <c r="AS94" s="942"/>
      <c r="AT94" s="942"/>
      <c r="AU94" s="942"/>
      <c r="AV94" s="942"/>
      <c r="AW94" s="942"/>
    </row>
    <row r="95" spans="1:49" x14ac:dyDescent="0.15">
      <c r="A95" s="1"/>
      <c r="B95" s="942"/>
      <c r="C95" s="942"/>
      <c r="D95" s="942"/>
      <c r="E95" s="942"/>
      <c r="F95" s="942"/>
      <c r="G95" s="942"/>
      <c r="H95" s="942"/>
      <c r="I95" s="942"/>
      <c r="J95" s="942"/>
      <c r="K95" s="942"/>
      <c r="L95" s="942"/>
      <c r="M95" s="942"/>
      <c r="N95" s="942"/>
      <c r="O95" s="942"/>
      <c r="P95" s="942"/>
      <c r="Q95" s="942"/>
      <c r="R95" s="942"/>
      <c r="S95" s="942"/>
      <c r="T95" s="942"/>
      <c r="U95" s="942"/>
      <c r="V95" s="942"/>
      <c r="W95" s="942"/>
      <c r="X95" s="942"/>
      <c r="Y95" s="942"/>
      <c r="Z95" s="942"/>
      <c r="AA95" s="942"/>
      <c r="AB95" s="942"/>
      <c r="AC95" s="942"/>
      <c r="AD95" s="942"/>
      <c r="AE95" s="942"/>
      <c r="AF95" s="942"/>
      <c r="AG95" s="942"/>
      <c r="AH95" s="942"/>
      <c r="AI95" s="942"/>
      <c r="AJ95" s="942"/>
      <c r="AK95" s="942"/>
      <c r="AL95" s="942"/>
      <c r="AM95" s="942"/>
      <c r="AN95" s="942"/>
      <c r="AO95" s="942"/>
      <c r="AP95" s="942"/>
      <c r="AQ95" s="942"/>
      <c r="AR95" s="942"/>
      <c r="AS95" s="942"/>
      <c r="AT95" s="942"/>
      <c r="AU95" s="942"/>
      <c r="AV95" s="942"/>
      <c r="AW95" s="942"/>
    </row>
    <row r="96" spans="1:49" x14ac:dyDescent="0.15">
      <c r="A96" s="1"/>
      <c r="B96" s="942"/>
      <c r="C96" s="942"/>
      <c r="D96" s="942"/>
      <c r="E96" s="942"/>
      <c r="F96" s="942"/>
      <c r="G96" s="942"/>
      <c r="H96" s="942"/>
      <c r="I96" s="942"/>
      <c r="J96" s="942"/>
      <c r="K96" s="942"/>
      <c r="L96" s="942"/>
      <c r="M96" s="942"/>
      <c r="N96" s="942"/>
      <c r="O96" s="942"/>
      <c r="P96" s="942"/>
      <c r="Q96" s="942"/>
      <c r="R96" s="942"/>
      <c r="S96" s="942"/>
      <c r="T96" s="942"/>
      <c r="U96" s="942"/>
      <c r="V96" s="942"/>
      <c r="W96" s="942"/>
      <c r="X96" s="942"/>
      <c r="Y96" s="942"/>
      <c r="Z96" s="942"/>
      <c r="AA96" s="942"/>
      <c r="AB96" s="942"/>
      <c r="AC96" s="942"/>
      <c r="AD96" s="942"/>
      <c r="AE96" s="942"/>
      <c r="AF96" s="942"/>
      <c r="AG96" s="942"/>
      <c r="AH96" s="942"/>
      <c r="AI96" s="942"/>
      <c r="AJ96" s="942"/>
      <c r="AK96" s="942"/>
      <c r="AL96" s="942"/>
      <c r="AM96" s="942"/>
      <c r="AN96" s="942"/>
      <c r="AO96" s="942"/>
      <c r="AP96" s="942"/>
      <c r="AQ96" s="942"/>
      <c r="AR96" s="942"/>
      <c r="AS96" s="942"/>
      <c r="AT96" s="942"/>
      <c r="AU96" s="942"/>
      <c r="AV96" s="942"/>
      <c r="AW96" s="942"/>
    </row>
    <row r="97" spans="1:49" x14ac:dyDescent="0.15">
      <c r="A97" s="1"/>
      <c r="B97" s="942"/>
      <c r="C97" s="942"/>
      <c r="D97" s="942"/>
      <c r="E97" s="942"/>
      <c r="F97" s="942"/>
      <c r="G97" s="942"/>
      <c r="H97" s="942"/>
      <c r="I97" s="942"/>
      <c r="J97" s="942"/>
      <c r="K97" s="942"/>
      <c r="L97" s="942"/>
      <c r="M97" s="942"/>
      <c r="N97" s="942"/>
      <c r="O97" s="942"/>
      <c r="P97" s="942"/>
      <c r="Q97" s="942"/>
      <c r="R97" s="942"/>
      <c r="S97" s="942"/>
      <c r="T97" s="942"/>
      <c r="U97" s="942"/>
      <c r="V97" s="942"/>
      <c r="W97" s="942"/>
      <c r="X97" s="942"/>
      <c r="Y97" s="942"/>
      <c r="Z97" s="942"/>
      <c r="AA97" s="942"/>
      <c r="AB97" s="942"/>
      <c r="AC97" s="942"/>
      <c r="AD97" s="942"/>
      <c r="AE97" s="942"/>
      <c r="AF97" s="942"/>
      <c r="AG97" s="942"/>
      <c r="AH97" s="942"/>
      <c r="AI97" s="942"/>
      <c r="AJ97" s="942"/>
      <c r="AK97" s="942"/>
      <c r="AL97" s="942"/>
      <c r="AM97" s="942"/>
      <c r="AN97" s="942"/>
      <c r="AO97" s="942"/>
      <c r="AP97" s="942"/>
      <c r="AQ97" s="942"/>
      <c r="AR97" s="942"/>
      <c r="AS97" s="942"/>
      <c r="AT97" s="942"/>
      <c r="AU97" s="942"/>
      <c r="AV97" s="942"/>
      <c r="AW97" s="942"/>
    </row>
    <row r="98" spans="1:49" x14ac:dyDescent="0.15">
      <c r="A98" s="1"/>
      <c r="B98" s="942"/>
      <c r="C98" s="942"/>
      <c r="D98" s="942"/>
      <c r="E98" s="942"/>
      <c r="F98" s="942"/>
      <c r="G98" s="942"/>
      <c r="H98" s="942"/>
      <c r="I98" s="942"/>
      <c r="J98" s="942"/>
      <c r="K98" s="942"/>
      <c r="L98" s="942"/>
      <c r="M98" s="942"/>
      <c r="N98" s="942"/>
      <c r="O98" s="942"/>
      <c r="P98" s="942"/>
      <c r="Q98" s="942"/>
      <c r="R98" s="942"/>
      <c r="S98" s="942"/>
      <c r="T98" s="942"/>
      <c r="U98" s="942"/>
      <c r="V98" s="942"/>
      <c r="W98" s="942"/>
      <c r="X98" s="942"/>
      <c r="Y98" s="942"/>
      <c r="Z98" s="942"/>
      <c r="AA98" s="942"/>
      <c r="AB98" s="942"/>
      <c r="AC98" s="942"/>
      <c r="AD98" s="942"/>
      <c r="AE98" s="942"/>
      <c r="AF98" s="942"/>
      <c r="AG98" s="942"/>
      <c r="AH98" s="942"/>
      <c r="AI98" s="942"/>
      <c r="AJ98" s="942"/>
      <c r="AK98" s="942"/>
      <c r="AL98" s="942"/>
      <c r="AM98" s="942"/>
      <c r="AN98" s="942"/>
      <c r="AO98" s="942"/>
      <c r="AP98" s="942"/>
      <c r="AQ98" s="942"/>
      <c r="AR98" s="942"/>
      <c r="AS98" s="942"/>
      <c r="AT98" s="942"/>
      <c r="AU98" s="942"/>
      <c r="AV98" s="942"/>
      <c r="AW98" s="942"/>
    </row>
    <row r="99" spans="1:49" x14ac:dyDescent="0.15">
      <c r="A99" s="1"/>
      <c r="B99" s="942"/>
      <c r="C99" s="942"/>
      <c r="D99" s="942"/>
      <c r="E99" s="942"/>
      <c r="F99" s="942"/>
      <c r="G99" s="942"/>
      <c r="H99" s="942"/>
      <c r="I99" s="942"/>
      <c r="J99" s="942"/>
      <c r="K99" s="942"/>
      <c r="L99" s="942"/>
      <c r="M99" s="942"/>
      <c r="N99" s="942"/>
      <c r="O99" s="942"/>
      <c r="P99" s="942"/>
      <c r="Q99" s="942"/>
      <c r="R99" s="942"/>
      <c r="S99" s="942"/>
      <c r="T99" s="942"/>
      <c r="U99" s="942"/>
      <c r="V99" s="942"/>
      <c r="W99" s="942"/>
      <c r="X99" s="942"/>
      <c r="Y99" s="942"/>
      <c r="Z99" s="942"/>
      <c r="AA99" s="942"/>
      <c r="AB99" s="942"/>
      <c r="AC99" s="942"/>
      <c r="AD99" s="942"/>
      <c r="AE99" s="942"/>
      <c r="AF99" s="942"/>
      <c r="AG99" s="942"/>
      <c r="AH99" s="942"/>
      <c r="AI99" s="942"/>
      <c r="AJ99" s="942"/>
      <c r="AK99" s="942"/>
      <c r="AL99" s="942"/>
      <c r="AM99" s="942"/>
      <c r="AN99" s="942"/>
      <c r="AO99" s="942"/>
      <c r="AP99" s="942"/>
      <c r="AQ99" s="942"/>
      <c r="AR99" s="942"/>
      <c r="AS99" s="942"/>
      <c r="AT99" s="942"/>
      <c r="AU99" s="942"/>
      <c r="AV99" s="942"/>
      <c r="AW99" s="942"/>
    </row>
    <row r="100" spans="1:49" x14ac:dyDescent="0.15">
      <c r="A100" s="1"/>
      <c r="B100" s="942"/>
      <c r="C100" s="942"/>
      <c r="D100" s="942"/>
      <c r="E100" s="942"/>
      <c r="F100" s="942"/>
      <c r="G100" s="942"/>
      <c r="H100" s="942"/>
      <c r="I100" s="942"/>
      <c r="J100" s="942"/>
      <c r="K100" s="942"/>
      <c r="L100" s="942"/>
      <c r="M100" s="942"/>
      <c r="N100" s="942"/>
      <c r="O100" s="942"/>
      <c r="P100" s="942"/>
      <c r="Q100" s="942"/>
      <c r="R100" s="942"/>
      <c r="S100" s="942"/>
      <c r="T100" s="942"/>
      <c r="U100" s="942"/>
      <c r="V100" s="942"/>
      <c r="W100" s="942"/>
      <c r="X100" s="942"/>
      <c r="Y100" s="942"/>
      <c r="Z100" s="942"/>
      <c r="AA100" s="942"/>
      <c r="AB100" s="942"/>
      <c r="AC100" s="942"/>
      <c r="AD100" s="942"/>
      <c r="AE100" s="942"/>
      <c r="AF100" s="942"/>
      <c r="AG100" s="942"/>
      <c r="AH100" s="942"/>
      <c r="AI100" s="942"/>
      <c r="AJ100" s="942"/>
      <c r="AK100" s="942"/>
      <c r="AL100" s="942"/>
      <c r="AM100" s="942"/>
      <c r="AN100" s="942"/>
      <c r="AO100" s="942"/>
      <c r="AP100" s="942"/>
      <c r="AQ100" s="942"/>
      <c r="AR100" s="942"/>
      <c r="AS100" s="942"/>
      <c r="AT100" s="942"/>
      <c r="AU100" s="942"/>
      <c r="AV100" s="942"/>
      <c r="AW100" s="942"/>
    </row>
    <row r="101" spans="1:49" x14ac:dyDescent="0.15">
      <c r="A101" s="1"/>
      <c r="B101" s="942"/>
      <c r="C101" s="942"/>
      <c r="D101" s="942"/>
      <c r="E101" s="942"/>
      <c r="F101" s="942"/>
      <c r="G101" s="942"/>
      <c r="H101" s="942"/>
      <c r="I101" s="942"/>
      <c r="J101" s="942"/>
      <c r="K101" s="942"/>
      <c r="L101" s="942"/>
      <c r="M101" s="942"/>
      <c r="N101" s="942"/>
      <c r="O101" s="942"/>
      <c r="P101" s="942"/>
      <c r="Q101" s="942"/>
      <c r="R101" s="942"/>
      <c r="S101" s="942"/>
      <c r="T101" s="942"/>
      <c r="U101" s="942"/>
      <c r="V101" s="942"/>
      <c r="W101" s="942"/>
      <c r="X101" s="942"/>
      <c r="Y101" s="942"/>
      <c r="Z101" s="942"/>
      <c r="AA101" s="942"/>
      <c r="AB101" s="942"/>
      <c r="AC101" s="942"/>
      <c r="AD101" s="942"/>
      <c r="AE101" s="942"/>
      <c r="AF101" s="942"/>
      <c r="AG101" s="942"/>
      <c r="AH101" s="942"/>
      <c r="AI101" s="942"/>
      <c r="AJ101" s="942"/>
      <c r="AK101" s="942"/>
      <c r="AL101" s="942"/>
      <c r="AM101" s="942"/>
      <c r="AN101" s="942"/>
      <c r="AO101" s="942"/>
      <c r="AP101" s="942"/>
      <c r="AQ101" s="942"/>
      <c r="AR101" s="942"/>
      <c r="AS101" s="942"/>
      <c r="AT101" s="942"/>
      <c r="AU101" s="942"/>
      <c r="AV101" s="942"/>
      <c r="AW101" s="942"/>
    </row>
    <row r="102" spans="1:49" x14ac:dyDescent="0.15">
      <c r="A102" s="1"/>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c r="AT102" s="942"/>
      <c r="AU102" s="942"/>
      <c r="AV102" s="942"/>
      <c r="AW102" s="942"/>
    </row>
    <row r="103" spans="1:49" x14ac:dyDescent="0.15">
      <c r="A103" s="1"/>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c r="AT103" s="942"/>
      <c r="AU103" s="942"/>
      <c r="AV103" s="942"/>
      <c r="AW103" s="942"/>
    </row>
    <row r="104" spans="1:49" x14ac:dyDescent="0.15">
      <c r="A104" s="1"/>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c r="AT104" s="942"/>
      <c r="AU104" s="942"/>
      <c r="AV104" s="942"/>
      <c r="AW104" s="942"/>
    </row>
    <row r="105" spans="1:49" x14ac:dyDescent="0.15">
      <c r="A105" s="1"/>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c r="AT105" s="942"/>
      <c r="AU105" s="942"/>
      <c r="AV105" s="942"/>
      <c r="AW105" s="942"/>
    </row>
    <row r="106" spans="1:49" x14ac:dyDescent="0.15">
      <c r="A106" s="1"/>
      <c r="B106" s="942"/>
      <c r="C106" s="942"/>
      <c r="D106" s="942"/>
      <c r="E106" s="942"/>
      <c r="F106" s="942"/>
      <c r="G106" s="942"/>
      <c r="H106" s="942"/>
      <c r="I106" s="942"/>
      <c r="J106" s="942"/>
      <c r="K106" s="942"/>
      <c r="L106" s="942"/>
      <c r="M106" s="942"/>
      <c r="N106" s="942"/>
      <c r="O106" s="942"/>
      <c r="P106" s="942"/>
      <c r="Q106" s="942"/>
      <c r="R106" s="942"/>
      <c r="S106" s="942"/>
      <c r="T106" s="942"/>
      <c r="U106" s="942"/>
      <c r="V106" s="942"/>
      <c r="W106" s="942"/>
      <c r="X106" s="942"/>
      <c r="Y106" s="942"/>
      <c r="Z106" s="942"/>
      <c r="AA106" s="942"/>
      <c r="AB106" s="942"/>
      <c r="AC106" s="942"/>
      <c r="AD106" s="942"/>
      <c r="AE106" s="942"/>
      <c r="AF106" s="942"/>
      <c r="AG106" s="942"/>
      <c r="AH106" s="942"/>
      <c r="AI106" s="942"/>
      <c r="AJ106" s="942"/>
      <c r="AK106" s="942"/>
      <c r="AL106" s="942"/>
      <c r="AM106" s="942"/>
      <c r="AN106" s="942"/>
      <c r="AO106" s="942"/>
      <c r="AP106" s="942"/>
      <c r="AQ106" s="942"/>
      <c r="AR106" s="942"/>
      <c r="AS106" s="942"/>
      <c r="AT106" s="942"/>
      <c r="AU106" s="942"/>
      <c r="AV106" s="942"/>
      <c r="AW106" s="942"/>
    </row>
    <row r="107" spans="1:49" x14ac:dyDescent="0.15">
      <c r="A107" s="1"/>
      <c r="B107" s="942"/>
      <c r="C107" s="942"/>
      <c r="D107" s="942"/>
      <c r="E107" s="942"/>
      <c r="F107" s="942"/>
      <c r="G107" s="942"/>
      <c r="H107" s="942"/>
      <c r="I107" s="942"/>
      <c r="J107" s="942"/>
      <c r="K107" s="942"/>
      <c r="L107" s="942"/>
      <c r="M107" s="942"/>
      <c r="N107" s="942"/>
      <c r="O107" s="942"/>
      <c r="P107" s="942"/>
      <c r="Q107" s="942"/>
      <c r="R107" s="942"/>
      <c r="S107" s="942"/>
      <c r="T107" s="942"/>
      <c r="U107" s="942"/>
      <c r="V107" s="942"/>
      <c r="W107" s="942"/>
      <c r="X107" s="942"/>
      <c r="Y107" s="942"/>
      <c r="Z107" s="942"/>
      <c r="AA107" s="942"/>
      <c r="AB107" s="942"/>
      <c r="AC107" s="942"/>
      <c r="AD107" s="942"/>
      <c r="AE107" s="942"/>
      <c r="AF107" s="942"/>
      <c r="AG107" s="942"/>
      <c r="AH107" s="942"/>
      <c r="AI107" s="942"/>
      <c r="AJ107" s="942"/>
      <c r="AK107" s="942"/>
      <c r="AL107" s="942"/>
      <c r="AM107" s="942"/>
      <c r="AN107" s="942"/>
      <c r="AO107" s="942"/>
      <c r="AP107" s="942"/>
      <c r="AQ107" s="942"/>
      <c r="AR107" s="942"/>
      <c r="AS107" s="942"/>
      <c r="AT107" s="942"/>
      <c r="AU107" s="942"/>
      <c r="AV107" s="942"/>
      <c r="AW107" s="942"/>
    </row>
    <row r="108" spans="1:49" x14ac:dyDescent="0.15">
      <c r="A108" s="1"/>
      <c r="B108" s="942"/>
      <c r="C108" s="942"/>
      <c r="D108" s="942"/>
      <c r="E108" s="942"/>
      <c r="F108" s="942"/>
      <c r="G108" s="942"/>
      <c r="H108" s="942"/>
      <c r="I108" s="942"/>
      <c r="J108" s="942"/>
      <c r="K108" s="942"/>
      <c r="L108" s="942"/>
      <c r="M108" s="942"/>
      <c r="N108" s="942"/>
      <c r="O108" s="942"/>
      <c r="P108" s="942"/>
      <c r="Q108" s="942"/>
      <c r="R108" s="942"/>
      <c r="S108" s="942"/>
      <c r="T108" s="942"/>
      <c r="U108" s="942"/>
      <c r="V108" s="942"/>
      <c r="W108" s="942"/>
      <c r="X108" s="942"/>
      <c r="Y108" s="942"/>
      <c r="Z108" s="942"/>
      <c r="AA108" s="942"/>
      <c r="AB108" s="942"/>
      <c r="AC108" s="942"/>
      <c r="AD108" s="942"/>
      <c r="AE108" s="942"/>
      <c r="AF108" s="942"/>
      <c r="AG108" s="942"/>
      <c r="AH108" s="942"/>
      <c r="AI108" s="942"/>
      <c r="AJ108" s="942"/>
      <c r="AK108" s="942"/>
      <c r="AL108" s="942"/>
      <c r="AM108" s="942"/>
      <c r="AN108" s="942"/>
      <c r="AO108" s="942"/>
      <c r="AP108" s="942"/>
      <c r="AQ108" s="942"/>
      <c r="AR108" s="942"/>
      <c r="AS108" s="942"/>
      <c r="AT108" s="942"/>
      <c r="AU108" s="942"/>
      <c r="AV108" s="942"/>
      <c r="AW108" s="942"/>
    </row>
    <row r="109" spans="1:49" x14ac:dyDescent="0.15">
      <c r="A109" s="1"/>
      <c r="B109" s="942"/>
      <c r="C109" s="942"/>
      <c r="D109" s="942"/>
      <c r="E109" s="942"/>
      <c r="F109" s="942"/>
      <c r="G109" s="942"/>
      <c r="H109" s="942"/>
      <c r="I109" s="942"/>
      <c r="J109" s="942"/>
      <c r="K109" s="942"/>
      <c r="L109" s="942"/>
      <c r="M109" s="942"/>
      <c r="N109" s="942"/>
      <c r="O109" s="942"/>
      <c r="P109" s="942"/>
      <c r="Q109" s="942"/>
      <c r="R109" s="942"/>
      <c r="S109" s="942"/>
      <c r="T109" s="942"/>
      <c r="U109" s="942"/>
      <c r="V109" s="942"/>
      <c r="W109" s="942"/>
      <c r="X109" s="942"/>
      <c r="Y109" s="942"/>
      <c r="Z109" s="942"/>
      <c r="AA109" s="942"/>
      <c r="AB109" s="942"/>
      <c r="AC109" s="942"/>
      <c r="AD109" s="942"/>
      <c r="AE109" s="942"/>
      <c r="AF109" s="942"/>
      <c r="AG109" s="942"/>
      <c r="AH109" s="942"/>
      <c r="AI109" s="942"/>
      <c r="AJ109" s="942"/>
      <c r="AK109" s="942"/>
      <c r="AL109" s="942"/>
      <c r="AM109" s="942"/>
      <c r="AN109" s="942"/>
      <c r="AO109" s="942"/>
      <c r="AP109" s="942"/>
      <c r="AQ109" s="942"/>
      <c r="AR109" s="942"/>
      <c r="AS109" s="942"/>
      <c r="AT109" s="942"/>
      <c r="AU109" s="942"/>
      <c r="AV109" s="942"/>
      <c r="AW109" s="942"/>
    </row>
    <row r="110" spans="1:49" x14ac:dyDescent="0.15">
      <c r="A110" s="1"/>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c r="AT110" s="942"/>
      <c r="AU110" s="942"/>
      <c r="AV110" s="942"/>
      <c r="AW110" s="942"/>
    </row>
    <row r="111" spans="1:49" x14ac:dyDescent="0.15">
      <c r="A111" s="1"/>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c r="AT111" s="942"/>
      <c r="AU111" s="942"/>
      <c r="AV111" s="942"/>
      <c r="AW111" s="942"/>
    </row>
    <row r="112" spans="1:49" x14ac:dyDescent="0.15">
      <c r="A112" s="1"/>
      <c r="B112" s="942"/>
      <c r="C112" s="942"/>
      <c r="D112" s="942"/>
      <c r="E112" s="942"/>
      <c r="F112" s="942"/>
      <c r="G112" s="942"/>
      <c r="H112" s="942"/>
      <c r="I112" s="942"/>
      <c r="J112" s="942"/>
      <c r="K112" s="942"/>
      <c r="L112" s="942"/>
      <c r="M112" s="942"/>
      <c r="N112" s="942"/>
      <c r="O112" s="942"/>
      <c r="P112" s="942"/>
      <c r="Q112" s="942"/>
      <c r="R112" s="942"/>
      <c r="S112" s="942"/>
      <c r="T112" s="942"/>
      <c r="U112" s="942"/>
      <c r="V112" s="942"/>
      <c r="W112" s="942"/>
      <c r="X112" s="942"/>
      <c r="Y112" s="942"/>
      <c r="Z112" s="942"/>
      <c r="AA112" s="942"/>
      <c r="AB112" s="942"/>
      <c r="AC112" s="942"/>
      <c r="AD112" s="942"/>
      <c r="AE112" s="942"/>
      <c r="AF112" s="942"/>
      <c r="AG112" s="942"/>
      <c r="AH112" s="942"/>
      <c r="AI112" s="942"/>
      <c r="AJ112" s="942"/>
      <c r="AK112" s="942"/>
      <c r="AL112" s="942"/>
      <c r="AM112" s="942"/>
      <c r="AN112" s="942"/>
      <c r="AO112" s="942"/>
      <c r="AP112" s="942"/>
      <c r="AQ112" s="942"/>
      <c r="AR112" s="942"/>
      <c r="AS112" s="942"/>
      <c r="AT112" s="942"/>
      <c r="AU112" s="942"/>
      <c r="AV112" s="942"/>
      <c r="AW112" s="942"/>
    </row>
    <row r="113" spans="1:49" x14ac:dyDescent="0.15">
      <c r="A113" s="1"/>
      <c r="B113" s="942"/>
      <c r="C113" s="942"/>
      <c r="D113" s="942"/>
      <c r="E113" s="942"/>
      <c r="F113" s="942"/>
      <c r="G113" s="942"/>
      <c r="H113" s="942"/>
      <c r="I113" s="942"/>
      <c r="J113" s="942"/>
      <c r="K113" s="942"/>
      <c r="L113" s="942"/>
      <c r="M113" s="942"/>
      <c r="N113" s="942"/>
      <c r="O113" s="942"/>
      <c r="P113" s="942"/>
      <c r="Q113" s="942"/>
      <c r="R113" s="942"/>
      <c r="S113" s="942"/>
      <c r="T113" s="942"/>
      <c r="U113" s="942"/>
      <c r="V113" s="942"/>
      <c r="W113" s="942"/>
      <c r="X113" s="942"/>
      <c r="Y113" s="942"/>
      <c r="Z113" s="942"/>
      <c r="AA113" s="942"/>
      <c r="AB113" s="942"/>
      <c r="AC113" s="942"/>
      <c r="AD113" s="942"/>
      <c r="AE113" s="942"/>
      <c r="AF113" s="942"/>
      <c r="AG113" s="942"/>
      <c r="AH113" s="942"/>
      <c r="AI113" s="942"/>
      <c r="AJ113" s="942"/>
      <c r="AK113" s="942"/>
      <c r="AL113" s="942"/>
      <c r="AM113" s="942"/>
      <c r="AN113" s="942"/>
      <c r="AO113" s="942"/>
      <c r="AP113" s="942"/>
      <c r="AQ113" s="942"/>
      <c r="AR113" s="942"/>
      <c r="AS113" s="942"/>
      <c r="AT113" s="942"/>
      <c r="AU113" s="942"/>
      <c r="AV113" s="942"/>
      <c r="AW113" s="942"/>
    </row>
    <row r="114" spans="1:49" x14ac:dyDescent="0.15">
      <c r="A114" s="1"/>
      <c r="B114" s="942"/>
      <c r="C114" s="942"/>
      <c r="D114" s="942"/>
      <c r="E114" s="942"/>
      <c r="F114" s="942"/>
      <c r="G114" s="942"/>
      <c r="H114" s="942"/>
      <c r="I114" s="942"/>
      <c r="J114" s="942"/>
      <c r="K114" s="942"/>
      <c r="L114" s="942"/>
      <c r="M114" s="942"/>
      <c r="N114" s="942"/>
      <c r="O114" s="942"/>
      <c r="P114" s="942"/>
      <c r="Q114" s="942"/>
      <c r="R114" s="942"/>
      <c r="S114" s="942"/>
      <c r="T114" s="942"/>
      <c r="U114" s="942"/>
      <c r="V114" s="942"/>
      <c r="W114" s="942"/>
      <c r="X114" s="942"/>
      <c r="Y114" s="942"/>
      <c r="Z114" s="942"/>
      <c r="AA114" s="942"/>
      <c r="AB114" s="942"/>
      <c r="AC114" s="942"/>
      <c r="AD114" s="942"/>
      <c r="AE114" s="942"/>
      <c r="AF114" s="942"/>
      <c r="AG114" s="942"/>
      <c r="AH114" s="942"/>
      <c r="AI114" s="942"/>
      <c r="AJ114" s="942"/>
      <c r="AK114" s="942"/>
      <c r="AL114" s="942"/>
      <c r="AM114" s="942"/>
      <c r="AN114" s="942"/>
      <c r="AO114" s="942"/>
      <c r="AP114" s="942"/>
      <c r="AQ114" s="942"/>
      <c r="AR114" s="942"/>
      <c r="AS114" s="942"/>
      <c r="AT114" s="942"/>
      <c r="AU114" s="942"/>
      <c r="AV114" s="942"/>
      <c r="AW114" s="942"/>
    </row>
    <row r="115" spans="1:49" x14ac:dyDescent="0.15">
      <c r="A115" s="1"/>
      <c r="B115" s="942"/>
      <c r="C115" s="942"/>
      <c r="D115" s="942"/>
      <c r="E115" s="942"/>
      <c r="F115" s="942"/>
      <c r="G115" s="942"/>
      <c r="H115" s="942"/>
      <c r="I115" s="942"/>
      <c r="J115" s="942"/>
      <c r="K115" s="942"/>
      <c r="L115" s="942"/>
      <c r="M115" s="942"/>
      <c r="N115" s="942"/>
      <c r="O115" s="942"/>
      <c r="P115" s="942"/>
      <c r="Q115" s="942"/>
      <c r="R115" s="942"/>
      <c r="S115" s="942"/>
      <c r="T115" s="942"/>
      <c r="U115" s="942"/>
      <c r="V115" s="942"/>
      <c r="W115" s="942"/>
      <c r="X115" s="942"/>
      <c r="Y115" s="942"/>
      <c r="Z115" s="942"/>
      <c r="AA115" s="942"/>
      <c r="AB115" s="942"/>
      <c r="AC115" s="942"/>
      <c r="AD115" s="942"/>
      <c r="AE115" s="942"/>
      <c r="AF115" s="942"/>
      <c r="AG115" s="942"/>
      <c r="AH115" s="942"/>
      <c r="AI115" s="942"/>
      <c r="AJ115" s="942"/>
      <c r="AK115" s="942"/>
      <c r="AL115" s="942"/>
      <c r="AM115" s="942"/>
      <c r="AN115" s="942"/>
      <c r="AO115" s="942"/>
      <c r="AP115" s="942"/>
      <c r="AQ115" s="942"/>
      <c r="AR115" s="942"/>
      <c r="AS115" s="942"/>
      <c r="AT115" s="942"/>
      <c r="AU115" s="942"/>
      <c r="AV115" s="942"/>
      <c r="AW115" s="942"/>
    </row>
    <row r="116" spans="1:49" x14ac:dyDescent="0.15">
      <c r="A116" s="1"/>
      <c r="B116" s="942"/>
      <c r="C116" s="942"/>
      <c r="D116" s="942"/>
      <c r="E116" s="942"/>
      <c r="F116" s="942"/>
      <c r="G116" s="942"/>
      <c r="H116" s="942"/>
      <c r="I116" s="942"/>
      <c r="J116" s="942"/>
      <c r="K116" s="942"/>
      <c r="L116" s="942"/>
      <c r="M116" s="942"/>
      <c r="N116" s="942"/>
      <c r="O116" s="942"/>
      <c r="P116" s="942"/>
      <c r="Q116" s="942"/>
      <c r="R116" s="942"/>
      <c r="S116" s="942"/>
      <c r="T116" s="942"/>
      <c r="U116" s="942"/>
      <c r="V116" s="942"/>
      <c r="W116" s="942"/>
      <c r="X116" s="942"/>
      <c r="Y116" s="942"/>
      <c r="Z116" s="942"/>
      <c r="AA116" s="942"/>
      <c r="AB116" s="942"/>
      <c r="AC116" s="942"/>
      <c r="AD116" s="942"/>
      <c r="AE116" s="942"/>
      <c r="AF116" s="942"/>
      <c r="AG116" s="942"/>
      <c r="AH116" s="942"/>
      <c r="AI116" s="942"/>
      <c r="AJ116" s="942"/>
      <c r="AK116" s="942"/>
      <c r="AL116" s="942"/>
      <c r="AM116" s="942"/>
      <c r="AN116" s="942"/>
      <c r="AO116" s="942"/>
      <c r="AP116" s="942"/>
      <c r="AQ116" s="942"/>
      <c r="AR116" s="942"/>
      <c r="AS116" s="942"/>
      <c r="AT116" s="942"/>
      <c r="AU116" s="942"/>
      <c r="AV116" s="942"/>
      <c r="AW116" s="942"/>
    </row>
    <row r="117" spans="1:49" x14ac:dyDescent="0.15">
      <c r="A117" s="1"/>
      <c r="B117" s="942"/>
      <c r="C117" s="942"/>
      <c r="D117" s="942"/>
      <c r="E117" s="942"/>
      <c r="F117" s="942"/>
      <c r="G117" s="942"/>
      <c r="H117" s="942"/>
      <c r="I117" s="942"/>
      <c r="J117" s="942"/>
      <c r="K117" s="942"/>
      <c r="L117" s="942"/>
      <c r="M117" s="942"/>
      <c r="N117" s="942"/>
      <c r="O117" s="942"/>
      <c r="P117" s="942"/>
      <c r="Q117" s="942"/>
      <c r="R117" s="942"/>
      <c r="S117" s="942"/>
      <c r="T117" s="942"/>
      <c r="U117" s="942"/>
      <c r="V117" s="942"/>
      <c r="W117" s="942"/>
      <c r="X117" s="942"/>
      <c r="Y117" s="942"/>
      <c r="Z117" s="942"/>
      <c r="AA117" s="942"/>
      <c r="AB117" s="942"/>
      <c r="AC117" s="942"/>
      <c r="AD117" s="942"/>
      <c r="AE117" s="942"/>
      <c r="AF117" s="942"/>
      <c r="AG117" s="942"/>
      <c r="AH117" s="942"/>
      <c r="AI117" s="942"/>
      <c r="AJ117" s="942"/>
      <c r="AK117" s="942"/>
      <c r="AL117" s="942"/>
      <c r="AM117" s="942"/>
      <c r="AN117" s="942"/>
      <c r="AO117" s="942"/>
      <c r="AP117" s="942"/>
      <c r="AQ117" s="942"/>
      <c r="AR117" s="942"/>
      <c r="AS117" s="942"/>
      <c r="AT117" s="942"/>
      <c r="AU117" s="942"/>
      <c r="AV117" s="942"/>
      <c r="AW117" s="942"/>
    </row>
    <row r="118" spans="1:49" x14ac:dyDescent="0.15">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row>
    <row r="119" spans="1:49" x14ac:dyDescent="0.15">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row>
    <row r="120" spans="1:49" x14ac:dyDescent="0.15">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row>
    <row r="121" spans="1:49" x14ac:dyDescent="0.15">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row>
    <row r="122" spans="1:49" x14ac:dyDescent="0.15">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row>
    <row r="123" spans="1:49" x14ac:dyDescent="0.15">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row>
    <row r="124" spans="1:49" x14ac:dyDescent="0.15">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row>
    <row r="125" spans="1:49" x14ac:dyDescent="0.15">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row>
    <row r="126" spans="1:49" x14ac:dyDescent="0.15">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row>
    <row r="127" spans="1:49" x14ac:dyDescent="0.15">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row>
    <row r="128" spans="1:49" x14ac:dyDescent="0.15">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row>
    <row r="129" spans="2:49" x14ac:dyDescent="0.15">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row>
    <row r="130" spans="2:49" x14ac:dyDescent="0.15">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row>
    <row r="131" spans="2:49" x14ac:dyDescent="0.15">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row>
    <row r="132" spans="2:49" x14ac:dyDescent="0.15">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row>
    <row r="133" spans="2:49" x14ac:dyDescent="0.15">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row>
    <row r="134" spans="2:49" x14ac:dyDescent="0.15">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row>
    <row r="135" spans="2:49" x14ac:dyDescent="0.15">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row>
    <row r="136" spans="2:49" x14ac:dyDescent="0.15">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row>
    <row r="137" spans="2:49" x14ac:dyDescent="0.15">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row>
    <row r="138" spans="2:49" x14ac:dyDescent="0.15">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row>
    <row r="139" spans="2:49" x14ac:dyDescent="0.15">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row>
    <row r="140" spans="2:49" x14ac:dyDescent="0.15">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row>
    <row r="141" spans="2:49" x14ac:dyDescent="0.15">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row>
    <row r="142" spans="2:49" x14ac:dyDescent="0.15">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row>
    <row r="143" spans="2:49" x14ac:dyDescent="0.15">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row>
    <row r="144" spans="2:49" x14ac:dyDescent="0.15">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row>
    <row r="145" spans="2:49" x14ac:dyDescent="0.15">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row>
    <row r="146" spans="2:49" x14ac:dyDescent="0.15">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row>
    <row r="147" spans="2:49" x14ac:dyDescent="0.15">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row>
    <row r="148" spans="2:49" x14ac:dyDescent="0.15">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row>
    <row r="149" spans="2:49" x14ac:dyDescent="0.15">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row>
    <row r="150" spans="2:49" x14ac:dyDescent="0.15">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row>
    <row r="151" spans="2:49" x14ac:dyDescent="0.15">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row>
    <row r="152" spans="2:49" x14ac:dyDescent="0.15">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row>
    <row r="153" spans="2:49" x14ac:dyDescent="0.15">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row>
    <row r="154" spans="2:49" x14ac:dyDescent="0.15">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row>
    <row r="155" spans="2:49" x14ac:dyDescent="0.15">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row>
    <row r="156" spans="2:49" x14ac:dyDescent="0.15">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row>
    <row r="157" spans="2:49" x14ac:dyDescent="0.15">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row>
    <row r="158" spans="2:49" x14ac:dyDescent="0.15">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row>
    <row r="159" spans="2:49" x14ac:dyDescent="0.15">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row>
    <row r="160" spans="2:49" x14ac:dyDescent="0.15">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row>
    <row r="161" spans="2:49" x14ac:dyDescent="0.15">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row>
    <row r="162" spans="2:49" x14ac:dyDescent="0.15">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row>
    <row r="163" spans="2:49" x14ac:dyDescent="0.15">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row>
    <row r="164" spans="2:49" x14ac:dyDescent="0.15">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row>
    <row r="165" spans="2:49" x14ac:dyDescent="0.15">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row>
    <row r="166" spans="2:49" x14ac:dyDescent="0.15">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row>
    <row r="167" spans="2:49" x14ac:dyDescent="0.15">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row>
    <row r="168" spans="2:49" x14ac:dyDescent="0.15">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row>
    <row r="169" spans="2:49" x14ac:dyDescent="0.15">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row>
    <row r="170" spans="2:49" x14ac:dyDescent="0.15">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row>
    <row r="171" spans="2:49" x14ac:dyDescent="0.15">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row>
    <row r="172" spans="2:49" x14ac:dyDescent="0.15">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row>
    <row r="173" spans="2:49" x14ac:dyDescent="0.15">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row>
    <row r="174" spans="2:49" x14ac:dyDescent="0.15">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row>
    <row r="175" spans="2:49" x14ac:dyDescent="0.15">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row>
    <row r="176" spans="2:49" x14ac:dyDescent="0.15">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row>
    <row r="177" spans="2:49" x14ac:dyDescent="0.15">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row>
    <row r="178" spans="2:49" x14ac:dyDescent="0.15">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row>
    <row r="179" spans="2:49" x14ac:dyDescent="0.15">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row>
    <row r="180" spans="2:49" x14ac:dyDescent="0.15">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row>
    <row r="181" spans="2:49" x14ac:dyDescent="0.15">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row>
    <row r="182" spans="2:49" x14ac:dyDescent="0.15">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row>
    <row r="183" spans="2:49" x14ac:dyDescent="0.15">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row>
    <row r="184" spans="2:49" x14ac:dyDescent="0.15">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row>
    <row r="185" spans="2:49" x14ac:dyDescent="0.15">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row>
    <row r="186" spans="2:49" x14ac:dyDescent="0.15">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row>
    <row r="187" spans="2:49" x14ac:dyDescent="0.15">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row>
    <row r="188" spans="2:49" x14ac:dyDescent="0.15">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row>
    <row r="189" spans="2:49" x14ac:dyDescent="0.15">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row>
    <row r="190" spans="2:49" x14ac:dyDescent="0.15">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row>
    <row r="191" spans="2:49" x14ac:dyDescent="0.15">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row>
    <row r="192" spans="2:49" x14ac:dyDescent="0.15">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row>
    <row r="193" spans="2:49" x14ac:dyDescent="0.15">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row>
    <row r="194" spans="2:49" x14ac:dyDescent="0.15">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row>
    <row r="195" spans="2:49" x14ac:dyDescent="0.15">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row>
    <row r="196" spans="2:49" x14ac:dyDescent="0.15">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row>
    <row r="197" spans="2:49" x14ac:dyDescent="0.15">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row>
    <row r="198" spans="2:49" x14ac:dyDescent="0.15">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row>
    <row r="199" spans="2:49" x14ac:dyDescent="0.15">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row>
    <row r="200" spans="2:49" x14ac:dyDescent="0.15">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row>
    <row r="201" spans="2:49" x14ac:dyDescent="0.15">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row>
    <row r="202" spans="2:49" x14ac:dyDescent="0.15">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row>
    <row r="203" spans="2:49" x14ac:dyDescent="0.15">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row>
    <row r="204" spans="2:49" x14ac:dyDescent="0.15">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row>
    <row r="205" spans="2:49" x14ac:dyDescent="0.15">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row>
    <row r="206" spans="2:49" x14ac:dyDescent="0.15">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row>
    <row r="207" spans="2:49" x14ac:dyDescent="0.15">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row>
    <row r="208" spans="2:49" x14ac:dyDescent="0.15">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row>
    <row r="209" spans="2:49" x14ac:dyDescent="0.15">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row>
    <row r="210" spans="2:49" x14ac:dyDescent="0.15">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row>
  </sheetData>
  <sheetProtection password="CA4E" sheet="1" objects="1" scenarios="1"/>
  <mergeCells count="3">
    <mergeCell ref="C2:D2"/>
    <mergeCell ref="J2:M2"/>
    <mergeCell ref="E2:H2"/>
  </mergeCells>
  <phoneticPr fontId="2" type="noConversion"/>
  <hyperlinks>
    <hyperlink ref="M5" location="'3'!A1" display="siguiente ►" xr:uid="{00000000-0004-0000-0600-000000000000}"/>
    <hyperlink ref="K5" location="'2b'!A1" display="◄ir gastos" xr:uid="{00000000-0004-0000-0600-000001000000}"/>
    <hyperlink ref="L5" location="'2c'!A1" display="◄  ir rr.hh." xr:uid="{00000000-0004-0000-0600-000002000000}"/>
    <hyperlink ref="J5" location="'2a'!A1" display="◄ ingresos" xr:uid="{00000000-0004-0000-0600-000003000000}"/>
    <hyperlink ref="I5" location="'1'!A1" display="◄ir inicio" xr:uid="{00000000-0004-0000-0600-000004000000}"/>
  </hyperlinks>
  <pageMargins left="0.75" right="0.75" top="1" bottom="1" header="0" footer="0"/>
  <drawing r:id="rId1"/>
  <legacyDrawing r:id="rId2"/>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18"/>
  </sheetPr>
  <dimension ref="A1:AL123"/>
  <sheetViews>
    <sheetView zoomScale="75" workbookViewId="0">
      <pane ySplit="2" topLeftCell="A3" activePane="bottomLeft" state="frozen"/>
      <selection pane="bottomLeft" activeCell="A3" sqref="A3"/>
    </sheetView>
  </sheetViews>
  <sheetFormatPr baseColWidth="10" defaultRowHeight="13" x14ac:dyDescent="0.15"/>
  <cols>
    <col min="1" max="1" width="5.5" customWidth="1"/>
    <col min="2" max="2" width="5" customWidth="1"/>
    <col min="3" max="3" width="30.5" customWidth="1"/>
    <col min="4" max="4" width="12.5" customWidth="1"/>
    <col min="5" max="5" width="10.5" customWidth="1"/>
    <col min="6" max="6" width="11.33203125" customWidth="1"/>
    <col min="7" max="7" width="11.6640625" customWidth="1"/>
    <col min="8" max="8" width="7.33203125" customWidth="1"/>
    <col min="9" max="9" width="8.1640625" customWidth="1"/>
    <col min="10" max="14" width="11.6640625" customWidth="1"/>
    <col min="15" max="15" width="16.1640625" customWidth="1"/>
  </cols>
  <sheetData>
    <row r="1" spans="1:38" ht="24.75" customHeight="1" thickBot="1" x14ac:dyDescent="0.2">
      <c r="A1" s="4"/>
      <c r="B1" s="4"/>
      <c r="C1" s="4"/>
      <c r="D1" s="4"/>
      <c r="E1" s="4"/>
      <c r="F1" s="4"/>
      <c r="G1" s="4"/>
      <c r="H1" s="4"/>
      <c r="I1" s="4"/>
      <c r="J1" s="4"/>
      <c r="K1" s="4"/>
      <c r="L1" s="4"/>
      <c r="M1" s="4"/>
      <c r="N1" s="4"/>
      <c r="O1" s="4"/>
      <c r="P1" s="4"/>
      <c r="Q1" s="942"/>
      <c r="R1" s="942"/>
      <c r="S1" s="942"/>
      <c r="T1" s="942"/>
      <c r="U1" s="942"/>
      <c r="V1" s="942"/>
      <c r="W1" s="942"/>
      <c r="X1" s="942"/>
      <c r="Y1" s="942"/>
      <c r="Z1" s="942"/>
      <c r="AA1" s="942"/>
      <c r="AB1" s="942"/>
      <c r="AC1" s="942"/>
      <c r="AD1" s="942"/>
      <c r="AE1" s="942"/>
      <c r="AF1" s="942"/>
      <c r="AG1" s="942"/>
      <c r="AH1" s="942"/>
      <c r="AI1" s="942"/>
      <c r="AJ1" s="942"/>
      <c r="AK1" s="942"/>
      <c r="AL1" s="942"/>
    </row>
    <row r="2" spans="1:38" ht="30" customHeight="1" thickTop="1" thickBot="1" x14ac:dyDescent="0.2">
      <c r="A2" s="4"/>
      <c r="B2" s="2330" t="str">
        <f>'2'!$B$2</f>
        <v>CAED GESTION</v>
      </c>
      <c r="C2" s="2331"/>
      <c r="D2" s="2325" t="str">
        <f>'1'!$E$2</f>
        <v>PLAN de NEGOCIO</v>
      </c>
      <c r="E2" s="2325"/>
      <c r="F2" s="2325"/>
      <c r="G2" s="2325"/>
      <c r="H2" s="2325"/>
      <c r="I2" s="1103" t="s">
        <v>1300</v>
      </c>
      <c r="J2" s="2528" t="s">
        <v>1425</v>
      </c>
      <c r="K2" s="2528"/>
      <c r="L2" s="2528"/>
      <c r="M2" s="2528"/>
      <c r="N2" s="2528"/>
      <c r="O2" s="2529"/>
      <c r="P2" s="4"/>
      <c r="Q2" s="942"/>
      <c r="R2" s="942"/>
      <c r="S2" s="942"/>
      <c r="T2" s="942"/>
      <c r="U2" s="942"/>
      <c r="V2" s="942"/>
      <c r="W2" s="942"/>
      <c r="X2" s="942"/>
      <c r="Y2" s="942"/>
      <c r="Z2" s="942"/>
      <c r="AA2" s="942"/>
      <c r="AB2" s="942"/>
      <c r="AC2" s="942"/>
      <c r="AD2" s="942"/>
      <c r="AE2" s="942"/>
      <c r="AF2" s="942"/>
      <c r="AG2" s="942"/>
      <c r="AH2" s="942"/>
      <c r="AI2" s="942"/>
      <c r="AJ2" s="942"/>
      <c r="AK2" s="942"/>
      <c r="AL2" s="942"/>
    </row>
    <row r="3" spans="1:38" ht="15" customHeight="1" thickTop="1" x14ac:dyDescent="0.15">
      <c r="A3" s="4"/>
      <c r="B3" s="4"/>
      <c r="C3" s="4"/>
      <c r="D3" s="4"/>
      <c r="E3" s="4"/>
      <c r="F3" s="4"/>
      <c r="G3" s="4"/>
      <c r="H3" s="4"/>
      <c r="I3" s="4"/>
      <c r="J3" s="4"/>
      <c r="K3" s="4"/>
      <c r="L3" s="4"/>
      <c r="M3" s="4"/>
      <c r="N3" s="4"/>
      <c r="O3" s="4"/>
      <c r="P3" s="4"/>
      <c r="Q3" s="942"/>
      <c r="R3" s="942"/>
      <c r="S3" s="942"/>
      <c r="T3" s="942"/>
      <c r="U3" s="942"/>
      <c r="V3" s="942"/>
      <c r="W3" s="942"/>
      <c r="X3" s="942"/>
      <c r="Y3" s="942"/>
      <c r="Z3" s="942"/>
      <c r="AA3" s="942"/>
      <c r="AB3" s="942"/>
      <c r="AC3" s="942"/>
      <c r="AD3" s="942"/>
      <c r="AE3" s="942"/>
      <c r="AF3" s="942"/>
      <c r="AG3" s="942"/>
      <c r="AH3" s="942"/>
      <c r="AI3" s="942"/>
      <c r="AJ3" s="942"/>
      <c r="AK3" s="942"/>
      <c r="AL3" s="942"/>
    </row>
    <row r="4" spans="1:38" ht="24.75" customHeight="1" x14ac:dyDescent="0.2">
      <c r="A4" s="4"/>
      <c r="B4" s="2350"/>
      <c r="C4" s="2351"/>
      <c r="D4" s="2351"/>
      <c r="E4" s="2351"/>
      <c r="F4" s="2351"/>
      <c r="G4" s="2351"/>
      <c r="H4" s="2351"/>
      <c r="I4" s="2351"/>
      <c r="J4" s="2351"/>
      <c r="K4" s="2351"/>
      <c r="L4" s="2351"/>
      <c r="M4" s="2351"/>
      <c r="N4" s="2351"/>
      <c r="O4" s="2352"/>
      <c r="P4" s="4"/>
      <c r="Q4" s="942"/>
      <c r="R4" s="942"/>
      <c r="S4" s="942"/>
      <c r="T4" s="942"/>
      <c r="U4" s="942"/>
      <c r="V4" s="942"/>
      <c r="W4" s="942"/>
      <c r="X4" s="942"/>
      <c r="Y4" s="942"/>
      <c r="Z4" s="942"/>
      <c r="AA4" s="942"/>
      <c r="AB4" s="942"/>
      <c r="AC4" s="942"/>
      <c r="AD4" s="942"/>
      <c r="AE4" s="942"/>
      <c r="AF4" s="942"/>
      <c r="AG4" s="942"/>
      <c r="AH4" s="942"/>
      <c r="AI4" s="942"/>
      <c r="AJ4" s="942"/>
      <c r="AK4" s="942"/>
      <c r="AL4" s="942"/>
    </row>
    <row r="5" spans="1:38" ht="18" x14ac:dyDescent="0.2">
      <c r="A5" s="4"/>
      <c r="B5" s="767"/>
      <c r="C5" s="760"/>
      <c r="D5" s="760"/>
      <c r="E5" s="760"/>
      <c r="F5" s="760"/>
      <c r="G5" s="760"/>
      <c r="H5" s="760"/>
      <c r="I5" s="760"/>
      <c r="J5" s="760"/>
      <c r="K5" s="760"/>
      <c r="L5" s="760"/>
      <c r="M5" s="760"/>
      <c r="N5" s="760"/>
      <c r="O5" s="768"/>
      <c r="P5" s="4"/>
      <c r="Q5" s="942"/>
      <c r="R5" s="942"/>
      <c r="S5" s="942"/>
      <c r="T5" s="942"/>
      <c r="U5" s="942"/>
      <c r="V5" s="942"/>
      <c r="W5" s="942"/>
      <c r="X5" s="942"/>
      <c r="Y5" s="942"/>
      <c r="Z5" s="942"/>
      <c r="AA5" s="942"/>
      <c r="AB5" s="942"/>
      <c r="AC5" s="942"/>
      <c r="AD5" s="942"/>
      <c r="AE5" s="942"/>
      <c r="AF5" s="942"/>
      <c r="AG5" s="942"/>
      <c r="AH5" s="942"/>
      <c r="AI5" s="942"/>
      <c r="AJ5" s="942"/>
      <c r="AK5" s="942"/>
      <c r="AL5" s="942"/>
    </row>
    <row r="6" spans="1:38" ht="16" x14ac:dyDescent="0.2">
      <c r="A6" s="4"/>
      <c r="B6" s="2343"/>
      <c r="C6" s="2344"/>
      <c r="D6" s="2344"/>
      <c r="E6" s="2344"/>
      <c r="F6" s="2344"/>
      <c r="G6" s="2344"/>
      <c r="H6" s="2344"/>
      <c r="I6" s="2344"/>
      <c r="J6" s="2344"/>
      <c r="K6" s="2344"/>
      <c r="L6" s="2344"/>
      <c r="M6" s="2344"/>
      <c r="N6" s="2344"/>
      <c r="O6" s="2345"/>
      <c r="P6" s="4"/>
      <c r="Q6" s="942"/>
      <c r="R6" s="942"/>
      <c r="S6" s="942"/>
      <c r="T6" s="942"/>
      <c r="U6" s="942"/>
      <c r="V6" s="942"/>
      <c r="W6" s="942"/>
      <c r="X6" s="942"/>
      <c r="Y6" s="942"/>
      <c r="Z6" s="942"/>
      <c r="AA6" s="942"/>
      <c r="AB6" s="942"/>
      <c r="AC6" s="942"/>
      <c r="AD6" s="942"/>
      <c r="AE6" s="942"/>
      <c r="AF6" s="942"/>
      <c r="AG6" s="942"/>
      <c r="AH6" s="942"/>
      <c r="AI6" s="942"/>
      <c r="AJ6" s="942"/>
      <c r="AK6" s="942"/>
      <c r="AL6" s="942"/>
    </row>
    <row r="7" spans="1:38" ht="31.5" customHeight="1" x14ac:dyDescent="0.2">
      <c r="A7" s="4"/>
      <c r="B7" s="767"/>
      <c r="C7" s="760"/>
      <c r="D7" s="760"/>
      <c r="E7" s="760"/>
      <c r="F7" s="760"/>
      <c r="G7" s="760"/>
      <c r="H7" s="760"/>
      <c r="I7" s="760"/>
      <c r="J7" s="760"/>
      <c r="K7" s="760"/>
      <c r="L7" s="760"/>
      <c r="M7" s="760"/>
      <c r="N7" s="760"/>
      <c r="O7" s="768"/>
      <c r="P7" s="4"/>
      <c r="Q7" s="942"/>
      <c r="R7" s="942"/>
      <c r="S7" s="942"/>
      <c r="T7" s="942"/>
      <c r="U7" s="942"/>
      <c r="V7" s="942"/>
      <c r="W7" s="942"/>
      <c r="X7" s="942"/>
      <c r="Y7" s="942"/>
      <c r="Z7" s="942"/>
      <c r="AA7" s="942"/>
      <c r="AB7" s="942"/>
      <c r="AC7" s="942"/>
      <c r="AD7" s="942"/>
      <c r="AE7" s="942"/>
      <c r="AF7" s="942"/>
      <c r="AG7" s="942"/>
      <c r="AH7" s="942"/>
      <c r="AI7" s="942"/>
      <c r="AJ7" s="942"/>
      <c r="AK7" s="942"/>
      <c r="AL7" s="942"/>
    </row>
    <row r="8" spans="1:38" ht="18" customHeight="1" x14ac:dyDescent="0.2">
      <c r="A8" s="4"/>
      <c r="B8" s="841"/>
      <c r="C8" s="840" t="s">
        <v>1140</v>
      </c>
      <c r="D8" s="760"/>
      <c r="E8" s="760"/>
      <c r="F8" s="760"/>
      <c r="G8" s="760"/>
      <c r="H8" s="760"/>
      <c r="I8" s="760"/>
      <c r="J8" s="760"/>
      <c r="K8" s="760"/>
      <c r="L8" s="760"/>
      <c r="M8" s="760"/>
      <c r="N8" s="760"/>
      <c r="O8" s="768"/>
      <c r="P8" s="4"/>
      <c r="Q8" s="942"/>
      <c r="R8" s="942"/>
      <c r="S8" s="942"/>
      <c r="T8" s="942"/>
      <c r="U8" s="942"/>
      <c r="V8" s="942"/>
      <c r="W8" s="942"/>
      <c r="X8" s="942"/>
      <c r="Y8" s="942"/>
      <c r="Z8" s="942"/>
      <c r="AA8" s="942"/>
      <c r="AB8" s="942"/>
      <c r="AC8" s="942"/>
      <c r="AD8" s="942"/>
      <c r="AE8" s="942"/>
      <c r="AF8" s="942"/>
      <c r="AG8" s="942"/>
      <c r="AH8" s="942"/>
      <c r="AI8" s="942"/>
      <c r="AJ8" s="942"/>
      <c r="AK8" s="942"/>
      <c r="AL8" s="942"/>
    </row>
    <row r="9" spans="1:38" ht="19.5" customHeight="1" x14ac:dyDescent="0.2">
      <c r="A9" s="4"/>
      <c r="B9" s="767"/>
      <c r="C9" s="760"/>
      <c r="D9" s="760"/>
      <c r="E9" s="760"/>
      <c r="F9" s="760"/>
      <c r="G9" s="760"/>
      <c r="H9" s="760"/>
      <c r="I9" s="760"/>
      <c r="J9" s="760"/>
      <c r="K9" s="760"/>
      <c r="L9" s="760"/>
      <c r="M9" s="732"/>
      <c r="N9" s="732"/>
      <c r="O9" s="768"/>
      <c r="P9" s="4"/>
      <c r="Q9" s="942"/>
      <c r="R9" s="942"/>
      <c r="S9" s="942"/>
      <c r="T9" s="942"/>
      <c r="U9" s="942"/>
      <c r="V9" s="942"/>
      <c r="W9" s="942"/>
      <c r="X9" s="942"/>
      <c r="Y9" s="942"/>
      <c r="Z9" s="942"/>
      <c r="AA9" s="942"/>
      <c r="AB9" s="942"/>
      <c r="AC9" s="942"/>
      <c r="AD9" s="942"/>
      <c r="AE9" s="942"/>
      <c r="AF9" s="942"/>
      <c r="AG9" s="942"/>
      <c r="AH9" s="942"/>
      <c r="AI9" s="942"/>
      <c r="AJ9" s="942"/>
      <c r="AK9" s="942"/>
      <c r="AL9" s="942"/>
    </row>
    <row r="10" spans="1:38" ht="20" customHeight="1" x14ac:dyDescent="0.2">
      <c r="A10" s="4"/>
      <c r="B10" s="770"/>
      <c r="C10" s="759" t="s">
        <v>1669</v>
      </c>
      <c r="D10" s="2084" t="s">
        <v>1227</v>
      </c>
      <c r="E10" s="297"/>
      <c r="F10" s="297"/>
      <c r="G10" s="297"/>
      <c r="H10" s="297"/>
      <c r="I10" s="297"/>
      <c r="J10" s="297"/>
      <c r="K10" s="297"/>
      <c r="L10" s="297"/>
      <c r="M10" s="2347" t="s">
        <v>1747</v>
      </c>
      <c r="N10" s="2347"/>
      <c r="O10" s="771"/>
      <c r="P10" s="4"/>
      <c r="Q10" s="942"/>
      <c r="R10" s="942"/>
      <c r="S10" s="942"/>
      <c r="T10" s="942"/>
      <c r="U10" s="942"/>
      <c r="V10" s="942"/>
      <c r="W10" s="942"/>
      <c r="X10" s="942"/>
      <c r="Y10" s="942"/>
      <c r="Z10" s="942"/>
      <c r="AA10" s="942"/>
      <c r="AB10" s="942"/>
      <c r="AC10" s="942"/>
      <c r="AD10" s="942"/>
      <c r="AE10" s="942"/>
      <c r="AF10" s="942"/>
      <c r="AG10" s="942"/>
      <c r="AH10" s="942"/>
      <c r="AI10" s="942"/>
      <c r="AJ10" s="942"/>
      <c r="AK10" s="942"/>
      <c r="AL10" s="942"/>
    </row>
    <row r="11" spans="1:38" ht="9.75" customHeight="1" x14ac:dyDescent="0.2">
      <c r="A11" s="4"/>
      <c r="B11" s="770"/>
      <c r="C11" s="18"/>
      <c r="D11" s="18"/>
      <c r="E11" s="18"/>
      <c r="F11" s="18"/>
      <c r="G11" s="18"/>
      <c r="H11" s="18"/>
      <c r="I11" s="18"/>
      <c r="J11" s="18"/>
      <c r="K11" s="18"/>
      <c r="L11" s="18"/>
      <c r="M11" s="842"/>
      <c r="N11" s="842"/>
      <c r="O11" s="771"/>
      <c r="P11" s="4"/>
      <c r="Q11" s="942"/>
      <c r="R11" s="942"/>
      <c r="S11" s="942"/>
      <c r="T11" s="942"/>
      <c r="U11" s="942"/>
      <c r="V11" s="942"/>
      <c r="W11" s="942"/>
      <c r="X11" s="942"/>
      <c r="Y11" s="942"/>
      <c r="Z11" s="942"/>
      <c r="AA11" s="942"/>
      <c r="AB11" s="942"/>
      <c r="AC11" s="942"/>
      <c r="AD11" s="942"/>
      <c r="AE11" s="942"/>
      <c r="AF11" s="942"/>
      <c r="AG11" s="942"/>
      <c r="AH11" s="942"/>
      <c r="AI11" s="942"/>
      <c r="AJ11" s="942"/>
      <c r="AK11" s="942"/>
      <c r="AL11" s="942"/>
    </row>
    <row r="12" spans="1:38" ht="17" customHeight="1" x14ac:dyDescent="0.2">
      <c r="A12" s="4"/>
      <c r="B12" s="770"/>
      <c r="C12" s="88" t="s">
        <v>1141</v>
      </c>
      <c r="D12" s="88"/>
      <c r="E12" s="88"/>
      <c r="F12" s="88"/>
      <c r="G12" s="88"/>
      <c r="H12" s="88"/>
      <c r="I12" s="88"/>
      <c r="J12" s="18"/>
      <c r="K12" s="18"/>
      <c r="L12" s="88"/>
      <c r="M12" s="842"/>
      <c r="N12" s="842"/>
      <c r="O12" s="771"/>
      <c r="P12" s="4"/>
      <c r="Q12" s="942"/>
      <c r="R12" s="942"/>
      <c r="S12" s="942"/>
      <c r="T12" s="942"/>
      <c r="U12" s="942"/>
      <c r="V12" s="942"/>
      <c r="W12" s="942"/>
      <c r="X12" s="942"/>
      <c r="Y12" s="942"/>
      <c r="Z12" s="942"/>
      <c r="AA12" s="942"/>
      <c r="AB12" s="942"/>
      <c r="AC12" s="942"/>
      <c r="AD12" s="942"/>
      <c r="AE12" s="942"/>
      <c r="AF12" s="942"/>
      <c r="AG12" s="942"/>
      <c r="AH12" s="942"/>
      <c r="AI12" s="942"/>
      <c r="AJ12" s="942"/>
      <c r="AK12" s="942"/>
      <c r="AL12" s="942"/>
    </row>
    <row r="13" spans="1:38" ht="17" customHeight="1" x14ac:dyDescent="0.2">
      <c r="A13" s="4"/>
      <c r="B13" s="770"/>
      <c r="C13" s="88" t="s">
        <v>1142</v>
      </c>
      <c r="D13" s="18"/>
      <c r="E13" s="18"/>
      <c r="F13" s="18"/>
      <c r="G13" s="18"/>
      <c r="H13" s="18"/>
      <c r="I13" s="18"/>
      <c r="J13" s="18"/>
      <c r="K13" s="18"/>
      <c r="L13" s="18"/>
      <c r="M13" s="842"/>
      <c r="N13" s="842"/>
      <c r="O13" s="771"/>
      <c r="P13" s="4"/>
      <c r="Q13" s="942"/>
      <c r="R13" s="942"/>
      <c r="S13" s="942"/>
      <c r="T13" s="942"/>
      <c r="U13" s="942"/>
      <c r="V13" s="942"/>
      <c r="W13" s="942"/>
      <c r="X13" s="942"/>
      <c r="Y13" s="942"/>
      <c r="Z13" s="942"/>
      <c r="AA13" s="942"/>
      <c r="AB13" s="942"/>
      <c r="AC13" s="942"/>
      <c r="AD13" s="942"/>
      <c r="AE13" s="942"/>
      <c r="AF13" s="942"/>
      <c r="AG13" s="942"/>
      <c r="AH13" s="942"/>
      <c r="AI13" s="942"/>
      <c r="AJ13" s="942"/>
      <c r="AK13" s="942"/>
      <c r="AL13" s="942"/>
    </row>
    <row r="14" spans="1:38" ht="17" customHeight="1" x14ac:dyDescent="0.2">
      <c r="A14" s="4"/>
      <c r="B14" s="770"/>
      <c r="C14" s="617" t="s">
        <v>1144</v>
      </c>
      <c r="D14" s="18"/>
      <c r="E14" s="18"/>
      <c r="F14" s="18"/>
      <c r="G14" s="18"/>
      <c r="H14" s="18"/>
      <c r="I14" s="18"/>
      <c r="J14" s="18"/>
      <c r="K14" s="18"/>
      <c r="L14" s="18"/>
      <c r="M14" s="842"/>
      <c r="N14" s="842"/>
      <c r="O14" s="771"/>
      <c r="P14" s="4"/>
      <c r="Q14" s="942"/>
      <c r="R14" s="942"/>
      <c r="S14" s="942"/>
      <c r="T14" s="942"/>
      <c r="U14" s="942"/>
      <c r="V14" s="942"/>
      <c r="W14" s="942"/>
      <c r="X14" s="942"/>
      <c r="Y14" s="942"/>
      <c r="Z14" s="942"/>
      <c r="AA14" s="942"/>
      <c r="AB14" s="942"/>
      <c r="AC14" s="942"/>
      <c r="AD14" s="942"/>
      <c r="AE14" s="942"/>
      <c r="AF14" s="942"/>
      <c r="AG14" s="942"/>
      <c r="AH14" s="942"/>
      <c r="AI14" s="942"/>
      <c r="AJ14" s="942"/>
      <c r="AK14" s="942"/>
      <c r="AL14" s="942"/>
    </row>
    <row r="15" spans="1:38" ht="15.75" customHeight="1" x14ac:dyDescent="0.2">
      <c r="A15" s="4"/>
      <c r="B15" s="770"/>
      <c r="C15" s="18"/>
      <c r="D15" s="18"/>
      <c r="E15" s="18"/>
      <c r="F15" s="18"/>
      <c r="G15" s="18"/>
      <c r="H15" s="18"/>
      <c r="I15" s="18"/>
      <c r="J15" s="18"/>
      <c r="K15" s="18"/>
      <c r="L15" s="18"/>
      <c r="M15" s="842"/>
      <c r="N15" s="842"/>
      <c r="O15" s="771"/>
      <c r="P15" s="4"/>
      <c r="Q15" s="942"/>
      <c r="R15" s="942"/>
      <c r="S15" s="942"/>
      <c r="T15" s="942"/>
      <c r="U15" s="942"/>
      <c r="V15" s="942"/>
      <c r="W15" s="942"/>
      <c r="X15" s="942"/>
      <c r="Y15" s="942"/>
      <c r="Z15" s="942"/>
      <c r="AA15" s="942"/>
      <c r="AB15" s="942"/>
      <c r="AC15" s="942"/>
      <c r="AD15" s="942"/>
      <c r="AE15" s="942"/>
      <c r="AF15" s="942"/>
      <c r="AG15" s="942"/>
      <c r="AH15" s="942"/>
      <c r="AI15" s="942"/>
      <c r="AJ15" s="942"/>
      <c r="AK15" s="942"/>
      <c r="AL15" s="942"/>
    </row>
    <row r="16" spans="1:38" ht="20" customHeight="1" x14ac:dyDescent="0.2">
      <c r="A16" s="4"/>
      <c r="B16" s="770"/>
      <c r="C16" s="759" t="s">
        <v>1670</v>
      </c>
      <c r="D16" s="2084" t="s">
        <v>1746</v>
      </c>
      <c r="E16" s="297"/>
      <c r="F16" s="297"/>
      <c r="G16" s="297"/>
      <c r="H16" s="297"/>
      <c r="I16" s="297"/>
      <c r="J16" s="297"/>
      <c r="K16" s="297"/>
      <c r="L16" s="297"/>
      <c r="M16" s="2347" t="s">
        <v>1748</v>
      </c>
      <c r="N16" s="2347"/>
      <c r="O16" s="771"/>
      <c r="P16" s="4"/>
      <c r="Q16" s="942"/>
      <c r="R16" s="942"/>
      <c r="S16" s="942"/>
      <c r="T16" s="942"/>
      <c r="U16" s="942"/>
      <c r="V16" s="942"/>
      <c r="W16" s="942"/>
      <c r="X16" s="942"/>
      <c r="Y16" s="942"/>
      <c r="Z16" s="942"/>
      <c r="AA16" s="942"/>
      <c r="AB16" s="942"/>
      <c r="AC16" s="942"/>
      <c r="AD16" s="942"/>
      <c r="AE16" s="942"/>
      <c r="AF16" s="942"/>
      <c r="AG16" s="942"/>
      <c r="AH16" s="942"/>
      <c r="AI16" s="942"/>
      <c r="AJ16" s="942"/>
      <c r="AK16" s="942"/>
      <c r="AL16" s="942"/>
    </row>
    <row r="17" spans="1:38" ht="7.5" customHeight="1" x14ac:dyDescent="0.15">
      <c r="A17" s="4"/>
      <c r="B17" s="770"/>
      <c r="C17" s="18"/>
      <c r="D17" s="18"/>
      <c r="E17" s="18"/>
      <c r="F17" s="18"/>
      <c r="G17" s="18"/>
      <c r="H17" s="18"/>
      <c r="I17" s="18"/>
      <c r="J17" s="18"/>
      <c r="K17" s="18"/>
      <c r="L17" s="18"/>
      <c r="M17" s="775"/>
      <c r="N17" s="775"/>
      <c r="O17" s="771"/>
      <c r="P17" s="4"/>
      <c r="Q17" s="942"/>
      <c r="R17" s="942"/>
      <c r="S17" s="942"/>
      <c r="T17" s="942"/>
      <c r="U17" s="942"/>
      <c r="V17" s="942"/>
      <c r="W17" s="942"/>
      <c r="X17" s="942"/>
      <c r="Y17" s="942"/>
      <c r="Z17" s="942"/>
      <c r="AA17" s="942"/>
      <c r="AB17" s="942"/>
      <c r="AC17" s="942"/>
      <c r="AD17" s="942"/>
      <c r="AE17" s="942"/>
      <c r="AF17" s="942"/>
      <c r="AG17" s="942"/>
      <c r="AH17" s="942"/>
      <c r="AI17" s="942"/>
      <c r="AJ17" s="942"/>
      <c r="AK17" s="942"/>
      <c r="AL17" s="942"/>
    </row>
    <row r="18" spans="1:38" ht="17" customHeight="1" x14ac:dyDescent="0.2">
      <c r="A18" s="4"/>
      <c r="B18" s="770"/>
      <c r="C18" s="88" t="s">
        <v>1713</v>
      </c>
      <c r="D18" s="88"/>
      <c r="E18" s="88"/>
      <c r="F18" s="88"/>
      <c r="G18" s="88"/>
      <c r="H18" s="88"/>
      <c r="I18" s="88"/>
      <c r="J18" s="18"/>
      <c r="K18" s="18"/>
      <c r="L18" s="88"/>
      <c r="M18" s="776"/>
      <c r="N18" s="776"/>
      <c r="O18" s="771"/>
      <c r="P18" s="4"/>
      <c r="Q18" s="942"/>
      <c r="R18" s="942"/>
      <c r="S18" s="942"/>
      <c r="T18" s="942"/>
      <c r="U18" s="942"/>
      <c r="V18" s="942"/>
      <c r="W18" s="942"/>
      <c r="X18" s="942"/>
      <c r="Y18" s="942"/>
      <c r="Z18" s="942"/>
      <c r="AA18" s="942"/>
      <c r="AB18" s="942"/>
      <c r="AC18" s="942"/>
      <c r="AD18" s="942"/>
      <c r="AE18" s="942"/>
      <c r="AF18" s="942"/>
      <c r="AG18" s="942"/>
      <c r="AH18" s="942"/>
      <c r="AI18" s="942"/>
      <c r="AJ18" s="942"/>
      <c r="AK18" s="942"/>
      <c r="AL18" s="942"/>
    </row>
    <row r="19" spans="1:38" ht="17" customHeight="1" x14ac:dyDescent="0.2">
      <c r="A19" s="4"/>
      <c r="B19" s="770"/>
      <c r="C19" s="617" t="s">
        <v>1143</v>
      </c>
      <c r="D19" s="88"/>
      <c r="E19" s="88"/>
      <c r="F19" s="88"/>
      <c r="G19" s="88"/>
      <c r="H19" s="88"/>
      <c r="I19" s="88"/>
      <c r="J19" s="18"/>
      <c r="K19" s="18"/>
      <c r="L19" s="88"/>
      <c r="M19" s="776"/>
      <c r="N19" s="776"/>
      <c r="O19" s="771"/>
      <c r="P19" s="4"/>
      <c r="Q19" s="942"/>
      <c r="R19" s="942"/>
      <c r="S19" s="942"/>
      <c r="T19" s="942"/>
      <c r="U19" s="942"/>
      <c r="V19" s="942"/>
      <c r="W19" s="942"/>
      <c r="X19" s="942"/>
      <c r="Y19" s="942"/>
      <c r="Z19" s="942"/>
      <c r="AA19" s="942"/>
      <c r="AB19" s="942"/>
      <c r="AC19" s="942"/>
      <c r="AD19" s="942"/>
      <c r="AE19" s="942"/>
      <c r="AF19" s="942"/>
      <c r="AG19" s="942"/>
      <c r="AH19" s="942"/>
      <c r="AI19" s="942"/>
      <c r="AJ19" s="942"/>
      <c r="AK19" s="942"/>
      <c r="AL19" s="942"/>
    </row>
    <row r="20" spans="1:38" ht="18.75" customHeight="1" x14ac:dyDescent="0.15">
      <c r="A20" s="4"/>
      <c r="B20" s="770"/>
      <c r="C20" s="18"/>
      <c r="D20" s="18"/>
      <c r="E20" s="18"/>
      <c r="F20" s="18"/>
      <c r="G20" s="18"/>
      <c r="H20" s="18"/>
      <c r="I20" s="18"/>
      <c r="J20" s="18"/>
      <c r="K20" s="18"/>
      <c r="L20" s="18"/>
      <c r="M20" s="18"/>
      <c r="N20" s="18"/>
      <c r="O20" s="771"/>
      <c r="P20" s="4"/>
      <c r="Q20" s="942"/>
      <c r="R20" s="942"/>
      <c r="S20" s="942"/>
      <c r="T20" s="942"/>
      <c r="U20" s="942"/>
      <c r="V20" s="942"/>
      <c r="W20" s="942"/>
      <c r="X20" s="942"/>
      <c r="Y20" s="942"/>
      <c r="Z20" s="942"/>
      <c r="AA20" s="942"/>
      <c r="AB20" s="942"/>
      <c r="AC20" s="942"/>
      <c r="AD20" s="942"/>
      <c r="AE20" s="942"/>
      <c r="AF20" s="942"/>
      <c r="AG20" s="942"/>
      <c r="AH20" s="942"/>
      <c r="AI20" s="942"/>
      <c r="AJ20" s="942"/>
      <c r="AK20" s="942"/>
      <c r="AL20" s="942"/>
    </row>
    <row r="21" spans="1:38" ht="18" customHeight="1" x14ac:dyDescent="0.2">
      <c r="A21" s="4"/>
      <c r="B21" s="769"/>
      <c r="C21" s="766" t="s">
        <v>1675</v>
      </c>
      <c r="D21" s="18"/>
      <c r="E21" s="18"/>
      <c r="F21" s="18"/>
      <c r="G21" s="18"/>
      <c r="H21" s="18"/>
      <c r="I21" s="18"/>
      <c r="J21" s="18"/>
      <c r="K21" s="18"/>
      <c r="L21" s="18"/>
      <c r="M21" s="18"/>
      <c r="N21" s="18"/>
      <c r="O21" s="771"/>
      <c r="P21" s="4"/>
      <c r="Q21" s="942"/>
      <c r="R21" s="942"/>
      <c r="S21" s="942"/>
      <c r="T21" s="942"/>
      <c r="U21" s="942"/>
      <c r="V21" s="942"/>
      <c r="W21" s="942"/>
      <c r="X21" s="942"/>
      <c r="Y21" s="942"/>
      <c r="Z21" s="942"/>
      <c r="AA21" s="942"/>
      <c r="AB21" s="942"/>
      <c r="AC21" s="942"/>
      <c r="AD21" s="942"/>
      <c r="AE21" s="942"/>
      <c r="AF21" s="942"/>
      <c r="AG21" s="942"/>
      <c r="AH21" s="942"/>
      <c r="AI21" s="942"/>
      <c r="AJ21" s="942"/>
      <c r="AK21" s="942"/>
      <c r="AL21" s="942"/>
    </row>
    <row r="22" spans="1:38" ht="19.5" customHeight="1" x14ac:dyDescent="0.15">
      <c r="A22" s="4"/>
      <c r="B22" s="770"/>
      <c r="C22" s="18"/>
      <c r="D22" s="18"/>
      <c r="E22" s="18"/>
      <c r="F22" s="18"/>
      <c r="G22" s="18"/>
      <c r="H22" s="18"/>
      <c r="I22" s="18"/>
      <c r="J22" s="18"/>
      <c r="K22" s="18"/>
      <c r="L22" s="18"/>
      <c r="M22" s="18"/>
      <c r="N22" s="18"/>
      <c r="O22" s="771"/>
      <c r="P22" s="4"/>
      <c r="Q22" s="942"/>
      <c r="R22" s="942"/>
      <c r="S22" s="942"/>
      <c r="T22" s="942"/>
      <c r="U22" s="942"/>
      <c r="V22" s="942"/>
      <c r="W22" s="942"/>
      <c r="X22" s="942"/>
      <c r="Y22" s="942"/>
      <c r="Z22" s="942"/>
      <c r="AA22" s="942"/>
      <c r="AB22" s="942"/>
      <c r="AC22" s="942"/>
      <c r="AD22" s="942"/>
      <c r="AE22" s="942"/>
      <c r="AF22" s="942"/>
      <c r="AG22" s="942"/>
      <c r="AH22" s="942"/>
      <c r="AI22" s="942"/>
      <c r="AJ22" s="942"/>
      <c r="AK22" s="942"/>
      <c r="AL22" s="942"/>
    </row>
    <row r="23" spans="1:38" ht="18" x14ac:dyDescent="0.2">
      <c r="A23" s="4"/>
      <c r="B23" s="770"/>
      <c r="C23" s="2048" t="s">
        <v>1676</v>
      </c>
      <c r="D23" s="2085" t="s">
        <v>1139</v>
      </c>
      <c r="E23" s="297"/>
      <c r="F23" s="297"/>
      <c r="G23" s="297"/>
      <c r="H23" s="297"/>
      <c r="I23" s="297"/>
      <c r="J23" s="297"/>
      <c r="K23" s="297"/>
      <c r="L23" s="297"/>
      <c r="M23" s="2347" t="s">
        <v>1683</v>
      </c>
      <c r="N23" s="2347"/>
      <c r="O23" s="771"/>
      <c r="P23" s="4"/>
      <c r="Q23" s="942"/>
      <c r="R23" s="942"/>
      <c r="S23" s="942"/>
      <c r="T23" s="942"/>
      <c r="U23" s="942"/>
      <c r="V23" s="942"/>
      <c r="W23" s="942"/>
      <c r="X23" s="942"/>
      <c r="Y23" s="942"/>
      <c r="Z23" s="942"/>
      <c r="AA23" s="942"/>
      <c r="AB23" s="942"/>
      <c r="AC23" s="942"/>
      <c r="AD23" s="942"/>
      <c r="AE23" s="942"/>
      <c r="AF23" s="942"/>
      <c r="AG23" s="942"/>
      <c r="AH23" s="942"/>
      <c r="AI23" s="942"/>
      <c r="AJ23" s="942"/>
      <c r="AK23" s="942"/>
      <c r="AL23" s="942"/>
    </row>
    <row r="24" spans="1:38" ht="9" customHeight="1" x14ac:dyDescent="0.2">
      <c r="A24" s="4"/>
      <c r="B24" s="770"/>
      <c r="C24" s="879"/>
      <c r="D24" s="880"/>
      <c r="E24" s="881"/>
      <c r="F24" s="881"/>
      <c r="G24" s="881"/>
      <c r="H24" s="881"/>
      <c r="I24" s="881"/>
      <c r="J24" s="881"/>
      <c r="K24" s="881"/>
      <c r="L24" s="881"/>
      <c r="M24" s="882"/>
      <c r="N24" s="882"/>
      <c r="O24" s="771"/>
      <c r="P24" s="4"/>
      <c r="Q24" s="942"/>
      <c r="R24" s="942"/>
      <c r="S24" s="942"/>
      <c r="T24" s="942"/>
      <c r="U24" s="942"/>
      <c r="V24" s="942"/>
      <c r="W24" s="942"/>
      <c r="X24" s="942"/>
      <c r="Y24" s="942"/>
      <c r="Z24" s="942"/>
      <c r="AA24" s="942"/>
      <c r="AB24" s="942"/>
      <c r="AC24" s="942"/>
      <c r="AD24" s="942"/>
      <c r="AE24" s="942"/>
      <c r="AF24" s="942"/>
      <c r="AG24" s="942"/>
      <c r="AH24" s="942"/>
      <c r="AI24" s="942"/>
      <c r="AJ24" s="942"/>
      <c r="AK24" s="942"/>
      <c r="AL24" s="942"/>
    </row>
    <row r="25" spans="1:38" ht="18.75" customHeight="1" x14ac:dyDescent="0.2">
      <c r="A25" s="4"/>
      <c r="B25" s="770"/>
      <c r="C25" s="883" t="s">
        <v>1138</v>
      </c>
      <c r="D25" s="18"/>
      <c r="E25" s="18"/>
      <c r="F25" s="18"/>
      <c r="G25" s="18"/>
      <c r="H25" s="18"/>
      <c r="I25" s="18"/>
      <c r="J25" s="18"/>
      <c r="K25" s="18"/>
      <c r="L25" s="18"/>
      <c r="M25" s="18"/>
      <c r="N25" s="18"/>
      <c r="O25" s="771"/>
      <c r="P25" s="4"/>
      <c r="Q25" s="942"/>
      <c r="R25" s="942"/>
      <c r="S25" s="942"/>
      <c r="T25" s="942"/>
      <c r="U25" s="942"/>
      <c r="V25" s="942"/>
      <c r="W25" s="942"/>
      <c r="X25" s="942"/>
      <c r="Y25" s="942"/>
      <c r="Z25" s="942"/>
      <c r="AA25" s="942"/>
      <c r="AB25" s="942"/>
      <c r="AC25" s="942"/>
      <c r="AD25" s="942"/>
      <c r="AE25" s="942"/>
      <c r="AF25" s="942"/>
      <c r="AG25" s="942"/>
      <c r="AH25" s="942"/>
      <c r="AI25" s="942"/>
      <c r="AJ25" s="942"/>
      <c r="AK25" s="942"/>
      <c r="AL25" s="942"/>
    </row>
    <row r="26" spans="1:38" ht="20.25" customHeight="1" x14ac:dyDescent="0.15">
      <c r="A26" s="4"/>
      <c r="B26" s="772"/>
      <c r="C26" s="457"/>
      <c r="D26" s="457"/>
      <c r="E26" s="457"/>
      <c r="F26" s="457"/>
      <c r="G26" s="457"/>
      <c r="H26" s="457"/>
      <c r="I26" s="457"/>
      <c r="J26" s="457"/>
      <c r="K26" s="457"/>
      <c r="L26" s="457"/>
      <c r="M26" s="457"/>
      <c r="N26" s="457"/>
      <c r="O26" s="773"/>
      <c r="P26" s="4"/>
      <c r="Q26" s="942"/>
      <c r="R26" s="942"/>
      <c r="S26" s="942"/>
      <c r="T26" s="942"/>
      <c r="U26" s="942"/>
      <c r="V26" s="942"/>
      <c r="W26" s="942"/>
      <c r="X26" s="942"/>
      <c r="Y26" s="942"/>
      <c r="Z26" s="942"/>
      <c r="AA26" s="942"/>
      <c r="AB26" s="942"/>
      <c r="AC26" s="942"/>
      <c r="AD26" s="942"/>
      <c r="AE26" s="942"/>
      <c r="AF26" s="942"/>
      <c r="AG26" s="942"/>
      <c r="AH26" s="942"/>
      <c r="AI26" s="942"/>
      <c r="AJ26" s="942"/>
      <c r="AK26" s="942"/>
      <c r="AL26" s="942"/>
    </row>
    <row r="27" spans="1:38" ht="12.75" customHeight="1" thickBot="1" x14ac:dyDescent="0.25">
      <c r="A27" s="4"/>
      <c r="B27" s="4"/>
      <c r="C27" s="4"/>
      <c r="D27" s="4"/>
      <c r="E27" s="4"/>
      <c r="F27" s="4"/>
      <c r="G27" s="4"/>
      <c r="H27" s="4"/>
      <c r="I27" s="4"/>
      <c r="J27" s="4"/>
      <c r="K27" s="4"/>
      <c r="L27" s="2036"/>
      <c r="M27" s="2036"/>
      <c r="N27" s="2036"/>
      <c r="O27" s="4"/>
      <c r="P27" s="4"/>
      <c r="Q27" s="942"/>
      <c r="R27" s="942"/>
      <c r="S27" s="942"/>
      <c r="T27" s="942"/>
      <c r="U27" s="942"/>
      <c r="V27" s="942"/>
      <c r="W27" s="942"/>
      <c r="X27" s="942"/>
      <c r="Y27" s="942"/>
      <c r="Z27" s="942"/>
      <c r="AA27" s="942"/>
      <c r="AB27" s="942"/>
      <c r="AC27" s="942"/>
      <c r="AD27" s="942"/>
      <c r="AE27" s="942"/>
      <c r="AF27" s="942"/>
      <c r="AG27" s="942"/>
      <c r="AH27" s="942"/>
      <c r="AI27" s="942"/>
      <c r="AJ27" s="942"/>
      <c r="AK27" s="942"/>
      <c r="AL27" s="942"/>
    </row>
    <row r="28" spans="1:38" ht="17" thickBot="1" x14ac:dyDescent="0.2">
      <c r="A28" s="4"/>
      <c r="B28" s="4"/>
      <c r="C28" s="4"/>
      <c r="D28" s="4"/>
      <c r="E28" s="4"/>
      <c r="F28" s="4"/>
      <c r="G28" s="4"/>
      <c r="H28" s="4"/>
      <c r="I28" s="4"/>
      <c r="J28" s="4"/>
      <c r="K28" s="4"/>
      <c r="L28" s="2320" t="s">
        <v>1684</v>
      </c>
      <c r="M28" s="2346"/>
      <c r="N28" s="2321"/>
      <c r="O28" s="4"/>
      <c r="P28" s="4"/>
      <c r="Q28" s="942"/>
      <c r="R28" s="942"/>
      <c r="S28" s="942"/>
      <c r="T28" s="942"/>
      <c r="U28" s="942"/>
      <c r="V28" s="942"/>
      <c r="W28" s="942"/>
      <c r="X28" s="942"/>
      <c r="Y28" s="942"/>
      <c r="Z28" s="942"/>
      <c r="AA28" s="942"/>
      <c r="AB28" s="942"/>
      <c r="AC28" s="942"/>
      <c r="AD28" s="942"/>
      <c r="AE28" s="942"/>
      <c r="AF28" s="942"/>
      <c r="AG28" s="942"/>
      <c r="AH28" s="942"/>
      <c r="AI28" s="942"/>
      <c r="AJ28" s="942"/>
      <c r="AK28" s="942"/>
      <c r="AL28" s="942"/>
    </row>
    <row r="29" spans="1:38" ht="5" customHeight="1" thickBot="1" x14ac:dyDescent="0.25">
      <c r="A29" s="4"/>
      <c r="B29" s="4"/>
      <c r="C29" s="4"/>
      <c r="D29" s="4"/>
      <c r="E29" s="4"/>
      <c r="F29" s="4"/>
      <c r="G29" s="4"/>
      <c r="H29" s="4"/>
      <c r="I29" s="4"/>
      <c r="J29" s="4"/>
      <c r="K29" s="4"/>
      <c r="L29" s="2036"/>
      <c r="M29" s="2036"/>
      <c r="N29" s="2036"/>
      <c r="O29" s="4"/>
      <c r="P29" s="4"/>
      <c r="Q29" s="942"/>
      <c r="R29" s="942"/>
      <c r="S29" s="942"/>
      <c r="T29" s="942"/>
      <c r="U29" s="942"/>
      <c r="V29" s="942"/>
      <c r="W29" s="942"/>
      <c r="X29" s="942"/>
      <c r="Y29" s="942"/>
      <c r="Z29" s="942"/>
      <c r="AA29" s="942"/>
      <c r="AB29" s="942"/>
      <c r="AC29" s="942"/>
      <c r="AD29" s="942"/>
      <c r="AE29" s="942"/>
      <c r="AF29" s="942"/>
      <c r="AG29" s="942"/>
      <c r="AH29" s="942"/>
      <c r="AI29" s="942"/>
      <c r="AJ29" s="942"/>
      <c r="AK29" s="942"/>
      <c r="AL29" s="942"/>
    </row>
    <row r="30" spans="1:38" ht="16.5" customHeight="1" thickBot="1" x14ac:dyDescent="0.2">
      <c r="A30" s="4"/>
      <c r="B30" s="4"/>
      <c r="C30" s="4"/>
      <c r="D30" s="4"/>
      <c r="E30" s="4"/>
      <c r="F30" s="4"/>
      <c r="G30" s="4"/>
      <c r="H30" s="4"/>
      <c r="I30" s="4"/>
      <c r="J30" s="4"/>
      <c r="K30" s="4"/>
      <c r="L30" s="2353" t="s">
        <v>1681</v>
      </c>
      <c r="M30" s="2354"/>
      <c r="N30" s="2355"/>
      <c r="O30" s="4"/>
      <c r="P30" s="4"/>
      <c r="Q30" s="942"/>
      <c r="R30" s="942"/>
      <c r="S30" s="942"/>
      <c r="T30" s="942"/>
      <c r="U30" s="942"/>
      <c r="V30" s="942"/>
      <c r="W30" s="942"/>
      <c r="X30" s="942"/>
      <c r="Y30" s="942"/>
      <c r="Z30" s="942"/>
      <c r="AA30" s="942"/>
      <c r="AB30" s="942"/>
      <c r="AC30" s="942"/>
      <c r="AD30" s="942"/>
      <c r="AE30" s="942"/>
      <c r="AF30" s="942"/>
      <c r="AG30" s="942"/>
      <c r="AH30" s="942"/>
      <c r="AI30" s="942"/>
      <c r="AJ30" s="942"/>
      <c r="AK30" s="942"/>
      <c r="AL30" s="942"/>
    </row>
    <row r="31" spans="1:38" ht="5" customHeight="1" thickBot="1" x14ac:dyDescent="0.25">
      <c r="A31" s="4"/>
      <c r="B31" s="4"/>
      <c r="C31" s="4"/>
      <c r="D31" s="4"/>
      <c r="E31" s="4"/>
      <c r="F31" s="4"/>
      <c r="G31" s="4"/>
      <c r="H31" s="4"/>
      <c r="I31" s="4"/>
      <c r="J31" s="4"/>
      <c r="K31" s="4"/>
      <c r="L31" s="2036"/>
      <c r="M31" s="2036"/>
      <c r="N31" s="2036"/>
      <c r="O31" s="4"/>
      <c r="P31" s="4"/>
      <c r="Q31" s="942"/>
      <c r="R31" s="942"/>
      <c r="S31" s="942"/>
      <c r="T31" s="942"/>
      <c r="U31" s="942"/>
      <c r="V31" s="942"/>
      <c r="W31" s="942"/>
      <c r="X31" s="942"/>
      <c r="Y31" s="942"/>
      <c r="Z31" s="942"/>
      <c r="AA31" s="942"/>
      <c r="AB31" s="942"/>
      <c r="AC31" s="942"/>
      <c r="AD31" s="942"/>
      <c r="AE31" s="942"/>
      <c r="AF31" s="942"/>
      <c r="AG31" s="942"/>
      <c r="AH31" s="942"/>
      <c r="AI31" s="942"/>
      <c r="AJ31" s="942"/>
      <c r="AK31" s="942"/>
      <c r="AL31" s="942"/>
    </row>
    <row r="32" spans="1:38" ht="16.5" customHeight="1" thickBot="1" x14ac:dyDescent="0.2">
      <c r="A32" s="4"/>
      <c r="B32" s="4"/>
      <c r="C32" s="4"/>
      <c r="D32" s="4"/>
      <c r="E32" s="4"/>
      <c r="F32" s="4"/>
      <c r="G32" s="4"/>
      <c r="H32" s="4"/>
      <c r="I32" s="4"/>
      <c r="J32" s="4"/>
      <c r="K32" s="4"/>
      <c r="L32" s="2340" t="s">
        <v>1682</v>
      </c>
      <c r="M32" s="2341"/>
      <c r="N32" s="2342"/>
      <c r="O32" s="4"/>
      <c r="P32" s="4"/>
      <c r="Q32" s="942"/>
      <c r="R32" s="942"/>
      <c r="S32" s="942"/>
      <c r="T32" s="942"/>
      <c r="U32" s="942"/>
      <c r="V32" s="942"/>
      <c r="W32" s="942"/>
      <c r="X32" s="942"/>
      <c r="Y32" s="942"/>
      <c r="Z32" s="942"/>
      <c r="AA32" s="942"/>
      <c r="AB32" s="942"/>
      <c r="AC32" s="942"/>
      <c r="AD32" s="942"/>
      <c r="AE32" s="942"/>
      <c r="AF32" s="942"/>
      <c r="AG32" s="942"/>
      <c r="AH32" s="942"/>
      <c r="AI32" s="942"/>
      <c r="AJ32" s="942"/>
      <c r="AK32" s="942"/>
      <c r="AL32" s="942"/>
    </row>
    <row r="33" spans="1:38" x14ac:dyDescent="0.15">
      <c r="A33" s="4"/>
      <c r="B33" s="4"/>
      <c r="C33" s="4"/>
      <c r="D33" s="4"/>
      <c r="E33" s="4"/>
      <c r="F33" s="4"/>
      <c r="G33" s="4"/>
      <c r="H33" s="4"/>
      <c r="I33" s="4"/>
      <c r="J33" s="4"/>
      <c r="K33" s="4"/>
      <c r="L33" s="4"/>
      <c r="M33" s="4"/>
      <c r="N33" s="4"/>
      <c r="O33" s="4"/>
      <c r="P33" s="4"/>
      <c r="Q33" s="942"/>
      <c r="R33" s="942"/>
      <c r="S33" s="942"/>
      <c r="T33" s="942"/>
      <c r="U33" s="942"/>
      <c r="V33" s="942"/>
      <c r="W33" s="942"/>
      <c r="X33" s="942"/>
      <c r="Y33" s="942"/>
      <c r="Z33" s="942"/>
      <c r="AA33" s="942"/>
      <c r="AB33" s="942"/>
      <c r="AC33" s="942"/>
      <c r="AD33" s="942"/>
      <c r="AE33" s="942"/>
      <c r="AF33" s="942"/>
      <c r="AG33" s="942"/>
      <c r="AH33" s="942"/>
      <c r="AI33" s="942"/>
      <c r="AJ33" s="942"/>
      <c r="AK33" s="942"/>
      <c r="AL33" s="942"/>
    </row>
    <row r="34" spans="1:38" x14ac:dyDescent="0.15">
      <c r="A34" s="4"/>
      <c r="B34" s="4"/>
      <c r="C34" s="4"/>
      <c r="D34" s="4"/>
      <c r="E34" s="4"/>
      <c r="F34" s="4"/>
      <c r="G34" s="4"/>
      <c r="H34" s="4"/>
      <c r="I34" s="4"/>
      <c r="J34" s="4"/>
      <c r="K34" s="4"/>
      <c r="L34" s="4"/>
      <c r="M34" s="4"/>
      <c r="N34" s="4"/>
      <c r="O34" s="4"/>
      <c r="P34" s="4"/>
      <c r="Q34" s="942"/>
      <c r="R34" s="942"/>
      <c r="S34" s="942"/>
      <c r="T34" s="942"/>
      <c r="U34" s="942"/>
      <c r="V34" s="942"/>
      <c r="W34" s="942"/>
      <c r="X34" s="942"/>
      <c r="Y34" s="942"/>
      <c r="Z34" s="942"/>
      <c r="AA34" s="942"/>
      <c r="AB34" s="942"/>
      <c r="AC34" s="942"/>
      <c r="AD34" s="942"/>
      <c r="AE34" s="942"/>
      <c r="AF34" s="942"/>
      <c r="AG34" s="942"/>
      <c r="AH34" s="942"/>
      <c r="AI34" s="942"/>
      <c r="AJ34" s="942"/>
      <c r="AK34" s="942"/>
      <c r="AL34" s="942"/>
    </row>
    <row r="35" spans="1:38" x14ac:dyDescent="0.15">
      <c r="A35" s="4"/>
      <c r="B35" s="4"/>
      <c r="C35" s="4"/>
      <c r="D35" s="4"/>
      <c r="E35" s="4"/>
      <c r="F35" s="4"/>
      <c r="G35" s="4"/>
      <c r="H35" s="4"/>
      <c r="I35" s="4"/>
      <c r="J35" s="4"/>
      <c r="K35" s="4"/>
      <c r="L35" s="4"/>
      <c r="M35" s="4"/>
      <c r="N35" s="4"/>
      <c r="O35" s="4"/>
      <c r="P35" s="4"/>
      <c r="Q35" s="942"/>
      <c r="R35" s="942"/>
      <c r="S35" s="942"/>
      <c r="T35" s="942"/>
      <c r="U35" s="942"/>
      <c r="V35" s="942"/>
      <c r="W35" s="942"/>
      <c r="X35" s="942"/>
      <c r="Y35" s="942"/>
      <c r="Z35" s="942"/>
      <c r="AA35" s="942"/>
      <c r="AB35" s="942"/>
      <c r="AC35" s="942"/>
      <c r="AD35" s="942"/>
      <c r="AE35" s="942"/>
      <c r="AF35" s="942"/>
      <c r="AG35" s="942"/>
      <c r="AH35" s="942"/>
      <c r="AI35" s="942"/>
      <c r="AJ35" s="942"/>
      <c r="AK35" s="942"/>
      <c r="AL35" s="942"/>
    </row>
    <row r="36" spans="1:38" x14ac:dyDescent="0.15">
      <c r="A36" s="4"/>
      <c r="B36" s="4"/>
      <c r="C36" s="4"/>
      <c r="D36" s="4"/>
      <c r="E36" s="4"/>
      <c r="F36" s="4"/>
      <c r="G36" s="4"/>
      <c r="H36" s="4"/>
      <c r="I36" s="4"/>
      <c r="J36" s="4"/>
      <c r="K36" s="4"/>
      <c r="L36" s="4"/>
      <c r="M36" s="4"/>
      <c r="N36" s="4"/>
      <c r="O36" s="4"/>
      <c r="P36" s="4"/>
      <c r="Q36" s="942"/>
      <c r="R36" s="942"/>
      <c r="S36" s="942"/>
      <c r="T36" s="942"/>
      <c r="U36" s="942"/>
      <c r="V36" s="942"/>
      <c r="W36" s="942"/>
      <c r="X36" s="942"/>
      <c r="Y36" s="942"/>
      <c r="Z36" s="942"/>
      <c r="AA36" s="942"/>
      <c r="AB36" s="942"/>
      <c r="AC36" s="942"/>
      <c r="AD36" s="942"/>
      <c r="AE36" s="942"/>
      <c r="AF36" s="942"/>
      <c r="AG36" s="942"/>
      <c r="AH36" s="942"/>
      <c r="AI36" s="942"/>
      <c r="AJ36" s="942"/>
      <c r="AK36" s="942"/>
      <c r="AL36" s="942"/>
    </row>
    <row r="37" spans="1:38" x14ac:dyDescent="0.15">
      <c r="A37" s="4"/>
      <c r="B37" s="4"/>
      <c r="C37" s="4"/>
      <c r="D37" s="4"/>
      <c r="E37" s="4"/>
      <c r="F37" s="4"/>
      <c r="G37" s="4"/>
      <c r="H37" s="4"/>
      <c r="I37" s="4"/>
      <c r="J37" s="4"/>
      <c r="K37" s="4"/>
      <c r="L37" s="4"/>
      <c r="M37" s="4"/>
      <c r="N37" s="4"/>
      <c r="O37" s="4"/>
      <c r="P37" s="4"/>
      <c r="Q37" s="942"/>
      <c r="R37" s="942"/>
      <c r="S37" s="942"/>
      <c r="T37" s="942"/>
      <c r="U37" s="942"/>
      <c r="V37" s="942"/>
      <c r="W37" s="942"/>
      <c r="X37" s="942"/>
      <c r="Y37" s="942"/>
      <c r="Z37" s="942"/>
      <c r="AA37" s="942"/>
      <c r="AB37" s="942"/>
      <c r="AC37" s="942"/>
      <c r="AD37" s="942"/>
      <c r="AE37" s="942"/>
      <c r="AF37" s="942"/>
      <c r="AG37" s="942"/>
      <c r="AH37" s="942"/>
      <c r="AI37" s="942"/>
      <c r="AJ37" s="942"/>
      <c r="AK37" s="942"/>
      <c r="AL37" s="942"/>
    </row>
    <row r="38" spans="1:38" x14ac:dyDescent="0.15">
      <c r="A38" s="4"/>
      <c r="B38" s="4"/>
      <c r="C38" s="4"/>
      <c r="D38" s="4"/>
      <c r="E38" s="4"/>
      <c r="F38" s="4"/>
      <c r="G38" s="4"/>
      <c r="H38" s="4"/>
      <c r="I38" s="4"/>
      <c r="J38" s="4"/>
      <c r="K38" s="4"/>
      <c r="L38" s="4"/>
      <c r="M38" s="4"/>
      <c r="N38" s="4"/>
      <c r="O38" s="4"/>
      <c r="P38" s="4"/>
      <c r="Q38" s="942"/>
      <c r="R38" s="942"/>
      <c r="S38" s="942"/>
      <c r="T38" s="942"/>
      <c r="U38" s="942"/>
      <c r="V38" s="942"/>
      <c r="W38" s="942"/>
      <c r="X38" s="942"/>
      <c r="Y38" s="942"/>
      <c r="Z38" s="942"/>
      <c r="AA38" s="942"/>
      <c r="AB38" s="942"/>
      <c r="AC38" s="942"/>
      <c r="AD38" s="942"/>
      <c r="AE38" s="942"/>
      <c r="AF38" s="942"/>
      <c r="AG38" s="942"/>
      <c r="AH38" s="942"/>
      <c r="AI38" s="942"/>
      <c r="AJ38" s="942"/>
      <c r="AK38" s="942"/>
      <c r="AL38" s="942"/>
    </row>
    <row r="39" spans="1:38" x14ac:dyDescent="0.15">
      <c r="A39" s="942"/>
      <c r="B39" s="942"/>
      <c r="C39" s="942"/>
      <c r="D39" s="942"/>
      <c r="E39" s="942"/>
      <c r="F39" s="942"/>
      <c r="G39" s="942"/>
      <c r="H39" s="942"/>
      <c r="I39" s="942"/>
      <c r="J39" s="942"/>
      <c r="K39" s="942"/>
      <c r="L39" s="942"/>
      <c r="M39" s="942"/>
      <c r="N39" s="942"/>
      <c r="O39" s="942"/>
      <c r="P39" s="942"/>
      <c r="Q39" s="942"/>
      <c r="R39" s="942"/>
      <c r="S39" s="942"/>
      <c r="T39" s="942"/>
      <c r="U39" s="942"/>
      <c r="V39" s="942"/>
      <c r="W39" s="942"/>
      <c r="X39" s="942"/>
      <c r="Y39" s="942"/>
      <c r="Z39" s="942"/>
      <c r="AA39" s="942"/>
      <c r="AB39" s="942"/>
      <c r="AC39" s="942"/>
      <c r="AD39" s="942"/>
      <c r="AE39" s="942"/>
      <c r="AF39" s="942"/>
      <c r="AG39" s="942"/>
      <c r="AH39" s="942"/>
      <c r="AI39" s="942"/>
      <c r="AJ39" s="942"/>
      <c r="AK39" s="942"/>
      <c r="AL39" s="942"/>
    </row>
    <row r="40" spans="1:38" x14ac:dyDescent="0.15">
      <c r="A40" s="942"/>
      <c r="B40" s="942"/>
      <c r="C40" s="942"/>
      <c r="D40" s="942"/>
      <c r="E40" s="942"/>
      <c r="F40" s="942"/>
      <c r="G40" s="942"/>
      <c r="H40" s="942"/>
      <c r="I40" s="942"/>
      <c r="J40" s="942"/>
      <c r="K40" s="942"/>
      <c r="L40" s="942"/>
      <c r="M40" s="942"/>
      <c r="N40" s="942"/>
      <c r="O40" s="942"/>
      <c r="P40" s="942"/>
      <c r="Q40" s="942"/>
      <c r="R40" s="942"/>
      <c r="S40" s="942"/>
      <c r="T40" s="942"/>
      <c r="U40" s="942"/>
      <c r="V40" s="942"/>
      <c r="W40" s="942"/>
      <c r="X40" s="942"/>
      <c r="Y40" s="942"/>
      <c r="Z40" s="942"/>
      <c r="AA40" s="942"/>
      <c r="AB40" s="942"/>
      <c r="AC40" s="942"/>
      <c r="AD40" s="942"/>
      <c r="AE40" s="942"/>
      <c r="AF40" s="942"/>
      <c r="AG40" s="942"/>
      <c r="AH40" s="942"/>
      <c r="AI40" s="942"/>
      <c r="AJ40" s="942"/>
      <c r="AK40" s="942"/>
      <c r="AL40" s="942"/>
    </row>
    <row r="41" spans="1:38" x14ac:dyDescent="0.15">
      <c r="A41" s="942"/>
      <c r="B41" s="942"/>
      <c r="C41" s="942"/>
      <c r="D41" s="942"/>
      <c r="E41" s="942"/>
      <c r="F41" s="942"/>
      <c r="G41" s="942"/>
      <c r="H41" s="942"/>
      <c r="I41" s="942"/>
      <c r="J41" s="942"/>
      <c r="K41" s="942"/>
      <c r="L41" s="942"/>
      <c r="M41" s="942"/>
      <c r="N41" s="942"/>
      <c r="O41" s="942"/>
      <c r="P41" s="942"/>
      <c r="Q41" s="942"/>
      <c r="R41" s="942"/>
      <c r="S41" s="942"/>
      <c r="T41" s="942"/>
      <c r="U41" s="942"/>
      <c r="V41" s="942"/>
      <c r="W41" s="942"/>
      <c r="X41" s="942"/>
      <c r="Y41" s="942"/>
      <c r="Z41" s="942"/>
      <c r="AA41" s="942"/>
      <c r="AB41" s="942"/>
      <c r="AC41" s="942"/>
      <c r="AD41" s="942"/>
      <c r="AE41" s="942"/>
      <c r="AF41" s="942"/>
      <c r="AG41" s="942"/>
      <c r="AH41" s="942"/>
      <c r="AI41" s="942"/>
      <c r="AJ41" s="942"/>
      <c r="AK41" s="942"/>
      <c r="AL41" s="942"/>
    </row>
    <row r="42" spans="1:38" x14ac:dyDescent="0.15">
      <c r="A42" s="942"/>
      <c r="B42" s="942"/>
      <c r="C42" s="942"/>
      <c r="D42" s="942"/>
      <c r="E42" s="942"/>
      <c r="F42" s="942"/>
      <c r="G42" s="942"/>
      <c r="H42" s="942"/>
      <c r="I42" s="942"/>
      <c r="J42" s="942"/>
      <c r="K42" s="942"/>
      <c r="L42" s="942"/>
      <c r="M42" s="942"/>
      <c r="N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c r="AL42" s="942"/>
    </row>
    <row r="43" spans="1:38" x14ac:dyDescent="0.15">
      <c r="A43" s="942"/>
      <c r="B43" s="942"/>
      <c r="C43" s="942"/>
      <c r="D43" s="942"/>
      <c r="E43" s="942"/>
      <c r="F43" s="942"/>
      <c r="G43" s="942"/>
      <c r="H43" s="942"/>
      <c r="I43" s="942"/>
      <c r="J43" s="942"/>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c r="AL43" s="942"/>
    </row>
    <row r="44" spans="1:38" x14ac:dyDescent="0.15">
      <c r="A44" s="942"/>
      <c r="B44" s="942"/>
      <c r="C44" s="942"/>
      <c r="D44" s="942"/>
      <c r="E44" s="942"/>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c r="AL44" s="942"/>
    </row>
    <row r="45" spans="1:38" x14ac:dyDescent="0.15">
      <c r="A45" s="942"/>
      <c r="B45" s="942"/>
      <c r="C45" s="942"/>
      <c r="D45" s="942"/>
      <c r="E45" s="942"/>
      <c r="F45" s="942"/>
      <c r="G45" s="942"/>
      <c r="H45" s="942"/>
      <c r="I45" s="942"/>
      <c r="J45" s="942"/>
      <c r="K45" s="942"/>
      <c r="L45" s="942"/>
      <c r="M45" s="942"/>
      <c r="N45" s="942"/>
      <c r="O45" s="942"/>
      <c r="P45" s="942"/>
      <c r="Q45" s="942"/>
      <c r="R45" s="942"/>
      <c r="S45" s="942"/>
      <c r="T45" s="942"/>
      <c r="U45" s="942"/>
      <c r="V45" s="942"/>
      <c r="W45" s="942"/>
      <c r="X45" s="942"/>
      <c r="Y45" s="942"/>
      <c r="Z45" s="942"/>
      <c r="AA45" s="942"/>
      <c r="AB45" s="942"/>
      <c r="AC45" s="942"/>
      <c r="AD45" s="942"/>
      <c r="AE45" s="942"/>
      <c r="AF45" s="942"/>
      <c r="AG45" s="942"/>
      <c r="AH45" s="942"/>
      <c r="AI45" s="942"/>
      <c r="AJ45" s="942"/>
      <c r="AK45" s="942"/>
      <c r="AL45" s="942"/>
    </row>
    <row r="46" spans="1:38" x14ac:dyDescent="0.15">
      <c r="A46" s="942"/>
      <c r="B46" s="942"/>
      <c r="C46" s="942"/>
      <c r="D46" s="942"/>
      <c r="E46" s="942"/>
      <c r="F46" s="942"/>
      <c r="G46" s="942"/>
      <c r="H46" s="942"/>
      <c r="I46" s="942"/>
      <c r="J46" s="942"/>
      <c r="K46" s="942"/>
      <c r="L46" s="942"/>
      <c r="M46" s="942"/>
      <c r="N46" s="942"/>
      <c r="O46" s="942"/>
      <c r="P46" s="942"/>
      <c r="Q46" s="942"/>
      <c r="R46" s="942"/>
      <c r="S46" s="942"/>
      <c r="T46" s="942"/>
      <c r="U46" s="942"/>
      <c r="V46" s="942"/>
      <c r="W46" s="942"/>
      <c r="X46" s="942"/>
      <c r="Y46" s="942"/>
      <c r="Z46" s="942"/>
      <c r="AA46" s="942"/>
      <c r="AB46" s="942"/>
      <c r="AC46" s="942"/>
      <c r="AD46" s="942"/>
      <c r="AE46" s="942"/>
      <c r="AF46" s="942"/>
      <c r="AG46" s="942"/>
      <c r="AH46" s="942"/>
      <c r="AI46" s="942"/>
      <c r="AJ46" s="942"/>
      <c r="AK46" s="942"/>
      <c r="AL46" s="942"/>
    </row>
    <row r="47" spans="1:38" x14ac:dyDescent="0.15">
      <c r="A47" s="942"/>
      <c r="B47" s="942"/>
      <c r="C47" s="942"/>
      <c r="D47" s="942"/>
      <c r="E47" s="942"/>
      <c r="F47" s="942"/>
      <c r="G47" s="942"/>
      <c r="H47" s="942"/>
      <c r="I47" s="942"/>
      <c r="J47" s="942"/>
      <c r="K47" s="942"/>
      <c r="L47" s="942"/>
      <c r="M47" s="942"/>
      <c r="N47" s="942"/>
      <c r="O47" s="942"/>
      <c r="P47" s="942"/>
      <c r="Q47" s="942"/>
      <c r="R47" s="942"/>
      <c r="S47" s="942"/>
      <c r="T47" s="942"/>
      <c r="U47" s="942"/>
      <c r="V47" s="942"/>
      <c r="W47" s="942"/>
      <c r="X47" s="942"/>
      <c r="Y47" s="942"/>
      <c r="Z47" s="942"/>
      <c r="AA47" s="942"/>
      <c r="AB47" s="942"/>
      <c r="AC47" s="942"/>
      <c r="AD47" s="942"/>
      <c r="AE47" s="942"/>
      <c r="AF47" s="942"/>
      <c r="AG47" s="942"/>
      <c r="AH47" s="942"/>
      <c r="AI47" s="942"/>
      <c r="AJ47" s="942"/>
      <c r="AK47" s="942"/>
      <c r="AL47" s="942"/>
    </row>
    <row r="48" spans="1:38" x14ac:dyDescent="0.15">
      <c r="A48" s="942"/>
      <c r="B48" s="942"/>
      <c r="C48" s="942"/>
      <c r="D48" s="942"/>
      <c r="E48" s="942"/>
      <c r="F48" s="942"/>
      <c r="G48" s="942"/>
      <c r="H48" s="942"/>
      <c r="I48" s="942"/>
      <c r="J48" s="942"/>
      <c r="K48" s="942"/>
      <c r="L48" s="942"/>
      <c r="M48" s="942"/>
      <c r="N48" s="942"/>
      <c r="O48" s="942"/>
      <c r="P48" s="942"/>
      <c r="Q48" s="942"/>
      <c r="R48" s="942"/>
      <c r="S48" s="942"/>
      <c r="T48" s="942"/>
      <c r="U48" s="942"/>
      <c r="V48" s="942"/>
      <c r="W48" s="942"/>
      <c r="X48" s="942"/>
      <c r="Y48" s="942"/>
      <c r="Z48" s="942"/>
      <c r="AA48" s="942"/>
      <c r="AB48" s="942"/>
      <c r="AC48" s="942"/>
      <c r="AD48" s="942"/>
      <c r="AE48" s="942"/>
      <c r="AF48" s="942"/>
      <c r="AG48" s="942"/>
      <c r="AH48" s="942"/>
      <c r="AI48" s="942"/>
      <c r="AJ48" s="942"/>
      <c r="AK48" s="942"/>
      <c r="AL48" s="942"/>
    </row>
    <row r="49" spans="1:38" x14ac:dyDescent="0.15">
      <c r="A49" s="942"/>
      <c r="B49" s="942"/>
      <c r="C49" s="942"/>
      <c r="D49" s="942"/>
      <c r="E49" s="942"/>
      <c r="F49" s="942"/>
      <c r="G49" s="942"/>
      <c r="H49" s="942"/>
      <c r="I49" s="942"/>
      <c r="J49" s="942"/>
      <c r="K49" s="942"/>
      <c r="L49" s="942"/>
      <c r="M49" s="942"/>
      <c r="N49" s="942"/>
      <c r="O49" s="942"/>
      <c r="P49" s="942"/>
      <c r="Q49" s="942"/>
      <c r="R49" s="942"/>
      <c r="S49" s="942"/>
      <c r="T49" s="942"/>
      <c r="U49" s="942"/>
      <c r="V49" s="942"/>
      <c r="W49" s="942"/>
      <c r="X49" s="942"/>
      <c r="Y49" s="942"/>
      <c r="Z49" s="942"/>
      <c r="AA49" s="942"/>
      <c r="AB49" s="942"/>
      <c r="AC49" s="942"/>
      <c r="AD49" s="942"/>
      <c r="AE49" s="942"/>
      <c r="AF49" s="942"/>
      <c r="AG49" s="942"/>
      <c r="AH49" s="942"/>
      <c r="AI49" s="942"/>
      <c r="AJ49" s="942"/>
      <c r="AK49" s="942"/>
      <c r="AL49" s="942"/>
    </row>
    <row r="50" spans="1:38" x14ac:dyDescent="0.15">
      <c r="A50" s="942"/>
      <c r="B50" s="942"/>
      <c r="C50" s="942"/>
      <c r="D50" s="942"/>
      <c r="E50" s="942"/>
      <c r="F50" s="942"/>
      <c r="G50" s="942"/>
      <c r="H50" s="942"/>
      <c r="I50" s="942"/>
      <c r="J50" s="942"/>
      <c r="K50" s="942"/>
      <c r="L50" s="942"/>
      <c r="M50" s="942"/>
      <c r="N50" s="942"/>
      <c r="O50" s="942"/>
      <c r="P50" s="942"/>
      <c r="Q50" s="942"/>
      <c r="R50" s="942"/>
      <c r="S50" s="942"/>
      <c r="T50" s="942"/>
      <c r="U50" s="942"/>
      <c r="V50" s="942"/>
      <c r="W50" s="942"/>
      <c r="X50" s="942"/>
      <c r="Y50" s="942"/>
      <c r="Z50" s="942"/>
      <c r="AA50" s="942"/>
      <c r="AB50" s="942"/>
      <c r="AC50" s="942"/>
      <c r="AD50" s="942"/>
      <c r="AE50" s="942"/>
      <c r="AF50" s="942"/>
      <c r="AG50" s="942"/>
      <c r="AH50" s="942"/>
      <c r="AI50" s="942"/>
      <c r="AJ50" s="942"/>
      <c r="AK50" s="942"/>
      <c r="AL50" s="942"/>
    </row>
    <row r="51" spans="1:38" x14ac:dyDescent="0.15">
      <c r="A51" s="942"/>
      <c r="B51" s="942"/>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c r="AA51" s="942"/>
      <c r="AB51" s="942"/>
      <c r="AC51" s="942"/>
      <c r="AD51" s="942"/>
      <c r="AE51" s="942"/>
      <c r="AF51" s="942"/>
      <c r="AG51" s="942"/>
      <c r="AH51" s="942"/>
      <c r="AI51" s="942"/>
      <c r="AJ51" s="942"/>
      <c r="AK51" s="942"/>
      <c r="AL51" s="942"/>
    </row>
    <row r="52" spans="1:38" x14ac:dyDescent="0.15">
      <c r="A52" s="942"/>
      <c r="B52" s="942"/>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s="942"/>
    </row>
    <row r="53" spans="1:38" x14ac:dyDescent="0.15">
      <c r="A53" s="942"/>
      <c r="B53" s="942"/>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c r="AA53" s="942"/>
      <c r="AB53" s="942"/>
      <c r="AC53" s="942"/>
      <c r="AD53" s="942"/>
      <c r="AE53" s="942"/>
      <c r="AF53" s="942"/>
      <c r="AG53" s="942"/>
      <c r="AH53" s="942"/>
      <c r="AI53" s="942"/>
      <c r="AJ53" s="942"/>
      <c r="AK53" s="942"/>
      <c r="AL53" s="942"/>
    </row>
    <row r="54" spans="1:38" x14ac:dyDescent="0.15">
      <c r="A54" s="942"/>
      <c r="B54" s="942"/>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c r="AA54" s="942"/>
      <c r="AB54" s="942"/>
      <c r="AC54" s="942"/>
      <c r="AD54" s="942"/>
      <c r="AE54" s="942"/>
      <c r="AF54" s="942"/>
      <c r="AG54" s="942"/>
      <c r="AH54" s="942"/>
      <c r="AI54" s="942"/>
      <c r="AJ54" s="942"/>
      <c r="AK54" s="942"/>
      <c r="AL54" s="942"/>
    </row>
    <row r="55" spans="1:38" x14ac:dyDescent="0.15">
      <c r="A55" s="942"/>
      <c r="B55" s="942"/>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c r="AA55" s="942"/>
      <c r="AB55" s="942"/>
      <c r="AC55" s="942"/>
      <c r="AD55" s="942"/>
      <c r="AE55" s="942"/>
      <c r="AF55" s="942"/>
      <c r="AG55" s="942"/>
      <c r="AH55" s="942"/>
      <c r="AI55" s="942"/>
      <c r="AJ55" s="942"/>
      <c r="AK55" s="942"/>
      <c r="AL55" s="942"/>
    </row>
    <row r="56" spans="1:38" x14ac:dyDescent="0.15">
      <c r="A56" s="942"/>
      <c r="B56" s="942"/>
      <c r="C56" s="942"/>
      <c r="D56" s="942"/>
      <c r="E56" s="942"/>
      <c r="F56" s="942"/>
      <c r="G56" s="942"/>
      <c r="H56" s="942"/>
      <c r="I56" s="942"/>
      <c r="J56" s="942"/>
      <c r="K56" s="942"/>
      <c r="L56" s="942"/>
      <c r="M56" s="942"/>
      <c r="N56" s="942"/>
      <c r="O56" s="942"/>
      <c r="P56" s="942"/>
      <c r="Q56" s="942"/>
      <c r="R56" s="942"/>
      <c r="S56" s="942"/>
      <c r="T56" s="942"/>
      <c r="U56" s="942"/>
      <c r="V56" s="942"/>
      <c r="W56" s="942"/>
      <c r="X56" s="942"/>
      <c r="Y56" s="942"/>
      <c r="Z56" s="942"/>
      <c r="AA56" s="942"/>
      <c r="AB56" s="942"/>
      <c r="AC56" s="942"/>
      <c r="AD56" s="942"/>
      <c r="AE56" s="942"/>
      <c r="AF56" s="942"/>
      <c r="AG56" s="942"/>
      <c r="AH56" s="942"/>
      <c r="AI56" s="942"/>
      <c r="AJ56" s="942"/>
      <c r="AK56" s="942"/>
      <c r="AL56" s="942"/>
    </row>
    <row r="57" spans="1:38" x14ac:dyDescent="0.15">
      <c r="A57" s="942"/>
      <c r="B57" s="942"/>
      <c r="C57" s="942"/>
      <c r="D57" s="942"/>
      <c r="E57" s="942"/>
      <c r="F57" s="942"/>
      <c r="G57" s="942"/>
      <c r="H57" s="942"/>
      <c r="I57" s="942"/>
      <c r="J57" s="942"/>
      <c r="K57" s="942"/>
      <c r="L57" s="942"/>
      <c r="M57" s="942"/>
      <c r="N57" s="942"/>
      <c r="O57" s="942"/>
      <c r="P57" s="942"/>
      <c r="Q57" s="942"/>
      <c r="R57" s="942"/>
      <c r="S57" s="942"/>
      <c r="T57" s="942"/>
      <c r="U57" s="942"/>
      <c r="V57" s="942"/>
      <c r="W57" s="942"/>
      <c r="X57" s="942"/>
      <c r="Y57" s="942"/>
      <c r="Z57" s="942"/>
      <c r="AA57" s="942"/>
      <c r="AB57" s="942"/>
      <c r="AC57" s="942"/>
      <c r="AD57" s="942"/>
      <c r="AE57" s="942"/>
      <c r="AF57" s="942"/>
      <c r="AG57" s="942"/>
      <c r="AH57" s="942"/>
      <c r="AI57" s="942"/>
      <c r="AJ57" s="942"/>
      <c r="AK57" s="942"/>
      <c r="AL57" s="942"/>
    </row>
    <row r="58" spans="1:38" x14ac:dyDescent="0.15">
      <c r="A58" s="942"/>
      <c r="B58" s="942"/>
      <c r="C58" s="942"/>
      <c r="D58" s="942"/>
      <c r="E58" s="942"/>
      <c r="F58" s="942"/>
      <c r="G58" s="942"/>
      <c r="H58" s="942"/>
      <c r="I58" s="942"/>
      <c r="J58" s="942"/>
      <c r="K58" s="942"/>
      <c r="L58" s="942"/>
      <c r="M58" s="942"/>
      <c r="N58" s="942"/>
      <c r="O58" s="942"/>
      <c r="P58" s="942"/>
      <c r="Q58" s="942"/>
      <c r="R58" s="942"/>
      <c r="S58" s="942"/>
      <c r="T58" s="942"/>
      <c r="U58" s="942"/>
      <c r="V58" s="942"/>
      <c r="W58" s="942"/>
      <c r="X58" s="942"/>
      <c r="Y58" s="942"/>
      <c r="Z58" s="942"/>
      <c r="AA58" s="942"/>
      <c r="AB58" s="942"/>
      <c r="AC58" s="942"/>
      <c r="AD58" s="942"/>
      <c r="AE58" s="942"/>
      <c r="AF58" s="942"/>
      <c r="AG58" s="942"/>
      <c r="AH58" s="942"/>
      <c r="AI58" s="942"/>
      <c r="AJ58" s="942"/>
      <c r="AK58" s="942"/>
      <c r="AL58" s="942"/>
    </row>
    <row r="59" spans="1:38" x14ac:dyDescent="0.15">
      <c r="A59" s="942"/>
      <c r="B59" s="942"/>
      <c r="C59" s="942"/>
      <c r="D59" s="942"/>
      <c r="E59" s="942"/>
      <c r="F59" s="942"/>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c r="AL59" s="942"/>
    </row>
    <row r="60" spans="1:38" x14ac:dyDescent="0.15">
      <c r="A60" s="942"/>
      <c r="B60" s="942"/>
      <c r="C60" s="942"/>
      <c r="D60" s="942"/>
      <c r="E60" s="942"/>
      <c r="F60" s="942"/>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c r="AL60" s="942"/>
    </row>
    <row r="61" spans="1:38" x14ac:dyDescent="0.15">
      <c r="A61" s="942"/>
      <c r="B61" s="942"/>
      <c r="C61" s="942"/>
      <c r="D61" s="942"/>
      <c r="E61" s="942"/>
      <c r="F61" s="942"/>
      <c r="G61" s="942"/>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c r="AL61" s="942"/>
    </row>
    <row r="62" spans="1:38" x14ac:dyDescent="0.15">
      <c r="A62" s="942"/>
      <c r="B62" s="942"/>
      <c r="C62" s="942"/>
      <c r="D62" s="942"/>
      <c r="E62" s="942"/>
      <c r="F62" s="942"/>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c r="AL62" s="942"/>
    </row>
    <row r="63" spans="1:38" x14ac:dyDescent="0.15">
      <c r="A63" s="942"/>
      <c r="B63" s="942"/>
      <c r="C63" s="942"/>
      <c r="D63" s="942"/>
      <c r="E63" s="942"/>
      <c r="F63" s="942"/>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c r="AL63" s="942"/>
    </row>
    <row r="64" spans="1:38" x14ac:dyDescent="0.15">
      <c r="A64" s="942"/>
      <c r="B64" s="942"/>
      <c r="C64" s="942"/>
      <c r="D64" s="942"/>
      <c r="E64" s="942"/>
      <c r="F64" s="942"/>
      <c r="G64" s="942"/>
      <c r="H64" s="942"/>
      <c r="I64" s="942"/>
      <c r="J64" s="942"/>
      <c r="K64" s="942"/>
      <c r="L64" s="942"/>
      <c r="M64" s="942"/>
      <c r="N64" s="942"/>
      <c r="O64" s="942"/>
      <c r="P64" s="942"/>
      <c r="Q64" s="942"/>
      <c r="R64" s="942"/>
      <c r="S64" s="942"/>
      <c r="T64" s="942"/>
      <c r="U64" s="942"/>
      <c r="V64" s="942"/>
      <c r="W64" s="942"/>
      <c r="X64" s="942"/>
      <c r="Y64" s="942"/>
      <c r="Z64" s="942"/>
      <c r="AA64" s="942"/>
      <c r="AB64" s="942"/>
      <c r="AC64" s="942"/>
      <c r="AD64" s="942"/>
      <c r="AE64" s="942"/>
      <c r="AF64" s="942"/>
      <c r="AG64" s="942"/>
      <c r="AH64" s="942"/>
      <c r="AI64" s="942"/>
      <c r="AJ64" s="942"/>
      <c r="AK64" s="942"/>
      <c r="AL64" s="942"/>
    </row>
    <row r="65" spans="1:38" x14ac:dyDescent="0.15">
      <c r="A65" s="942"/>
      <c r="B65" s="942"/>
      <c r="C65" s="942"/>
      <c r="D65" s="942"/>
      <c r="E65" s="942"/>
      <c r="F65" s="942"/>
      <c r="G65" s="942"/>
      <c r="H65" s="942"/>
      <c r="I65" s="942"/>
      <c r="J65" s="942"/>
      <c r="K65" s="942"/>
      <c r="L65" s="942"/>
      <c r="M65" s="942"/>
      <c r="N65" s="942"/>
      <c r="O65" s="942"/>
      <c r="P65" s="942"/>
      <c r="Q65" s="942"/>
      <c r="R65" s="942"/>
      <c r="S65" s="942"/>
      <c r="T65" s="942"/>
      <c r="U65" s="942"/>
      <c r="V65" s="942"/>
      <c r="W65" s="942"/>
      <c r="X65" s="942"/>
      <c r="Y65" s="942"/>
      <c r="Z65" s="942"/>
      <c r="AA65" s="942"/>
      <c r="AB65" s="942"/>
      <c r="AC65" s="942"/>
      <c r="AD65" s="942"/>
      <c r="AE65" s="942"/>
      <c r="AF65" s="942"/>
      <c r="AG65" s="942"/>
      <c r="AH65" s="942"/>
      <c r="AI65" s="942"/>
      <c r="AJ65" s="942"/>
      <c r="AK65" s="942"/>
      <c r="AL65" s="942"/>
    </row>
    <row r="66" spans="1:38" x14ac:dyDescent="0.15">
      <c r="A66" s="942"/>
      <c r="B66" s="942"/>
      <c r="C66" s="942"/>
      <c r="D66" s="942"/>
      <c r="E66" s="942"/>
      <c r="F66" s="942"/>
      <c r="G66" s="942"/>
      <c r="H66" s="942"/>
      <c r="I66" s="942"/>
      <c r="J66" s="942"/>
      <c r="K66" s="942"/>
      <c r="L66" s="942"/>
      <c r="M66" s="942"/>
      <c r="N66" s="942"/>
      <c r="O66" s="942"/>
      <c r="P66" s="942"/>
      <c r="Q66" s="942"/>
      <c r="R66" s="942"/>
      <c r="S66" s="942"/>
      <c r="T66" s="942"/>
      <c r="U66" s="942"/>
      <c r="V66" s="942"/>
      <c r="W66" s="942"/>
      <c r="X66" s="942"/>
      <c r="Y66" s="942"/>
      <c r="Z66" s="942"/>
      <c r="AA66" s="942"/>
      <c r="AB66" s="942"/>
      <c r="AC66" s="942"/>
      <c r="AD66" s="942"/>
      <c r="AE66" s="942"/>
      <c r="AF66" s="942"/>
      <c r="AG66" s="942"/>
      <c r="AH66" s="942"/>
      <c r="AI66" s="942"/>
      <c r="AJ66" s="942"/>
      <c r="AK66" s="942"/>
      <c r="AL66" s="942"/>
    </row>
    <row r="67" spans="1:38" x14ac:dyDescent="0.15">
      <c r="A67" s="942"/>
      <c r="B67" s="942"/>
      <c r="C67" s="942"/>
      <c r="D67" s="942"/>
      <c r="E67" s="942"/>
      <c r="F67" s="942"/>
      <c r="G67" s="942"/>
      <c r="H67" s="942"/>
      <c r="I67" s="942"/>
      <c r="J67" s="942"/>
      <c r="K67" s="942"/>
      <c r="L67" s="942"/>
      <c r="M67" s="942"/>
      <c r="N67" s="942"/>
      <c r="O67" s="942"/>
      <c r="P67" s="942"/>
      <c r="Q67" s="942"/>
      <c r="R67" s="942"/>
      <c r="S67" s="942"/>
      <c r="T67" s="942"/>
      <c r="U67" s="942"/>
      <c r="V67" s="942"/>
      <c r="W67" s="942"/>
      <c r="X67" s="942"/>
      <c r="Y67" s="942"/>
      <c r="Z67" s="942"/>
      <c r="AA67" s="942"/>
      <c r="AB67" s="942"/>
      <c r="AC67" s="942"/>
      <c r="AD67" s="942"/>
      <c r="AE67" s="942"/>
      <c r="AF67" s="942"/>
      <c r="AG67" s="942"/>
      <c r="AH67" s="942"/>
      <c r="AI67" s="942"/>
      <c r="AJ67" s="942"/>
      <c r="AK67" s="942"/>
      <c r="AL67" s="942"/>
    </row>
    <row r="68" spans="1:38" x14ac:dyDescent="0.15">
      <c r="A68" s="942"/>
      <c r="B68" s="942"/>
      <c r="C68" s="942"/>
      <c r="D68" s="942"/>
      <c r="E68" s="942"/>
      <c r="F68" s="94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c r="AL68" s="942"/>
    </row>
    <row r="69" spans="1:38" x14ac:dyDescent="0.15">
      <c r="A69" s="942"/>
      <c r="B69" s="942"/>
      <c r="C69" s="942"/>
      <c r="D69" s="942"/>
      <c r="E69" s="942"/>
      <c r="F69" s="942"/>
      <c r="G69" s="942"/>
      <c r="H69" s="942"/>
      <c r="I69" s="942"/>
      <c r="J69" s="942"/>
      <c r="K69" s="942"/>
      <c r="L69" s="942"/>
      <c r="M69" s="942"/>
      <c r="N69" s="942"/>
      <c r="O69" s="942"/>
      <c r="P69" s="942"/>
      <c r="Q69" s="942"/>
      <c r="R69" s="942"/>
      <c r="S69" s="942"/>
      <c r="T69" s="942"/>
      <c r="U69" s="942"/>
      <c r="V69" s="942"/>
      <c r="W69" s="942"/>
      <c r="X69" s="942"/>
      <c r="Y69" s="942"/>
      <c r="Z69" s="942"/>
      <c r="AA69" s="942"/>
      <c r="AB69" s="942"/>
      <c r="AC69" s="942"/>
      <c r="AD69" s="942"/>
      <c r="AE69" s="942"/>
      <c r="AF69" s="942"/>
      <c r="AG69" s="942"/>
      <c r="AH69" s="942"/>
      <c r="AI69" s="942"/>
      <c r="AJ69" s="942"/>
      <c r="AK69" s="942"/>
      <c r="AL69" s="942"/>
    </row>
    <row r="70" spans="1:38" x14ac:dyDescent="0.15">
      <c r="A70" s="942"/>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c r="AA70" s="942"/>
      <c r="AB70" s="942"/>
      <c r="AC70" s="942"/>
      <c r="AD70" s="942"/>
      <c r="AE70" s="942"/>
      <c r="AF70" s="942"/>
      <c r="AG70" s="942"/>
      <c r="AH70" s="942"/>
      <c r="AI70" s="942"/>
      <c r="AJ70" s="942"/>
      <c r="AK70" s="942"/>
      <c r="AL70" s="942"/>
    </row>
    <row r="71" spans="1:38" x14ac:dyDescent="0.15">
      <c r="A71" s="942"/>
      <c r="B71" s="942"/>
      <c r="C71" s="942"/>
      <c r="D71" s="942"/>
      <c r="E71" s="942"/>
      <c r="F71" s="942"/>
      <c r="G71" s="942"/>
      <c r="H71" s="942"/>
      <c r="I71" s="942"/>
      <c r="J71" s="942"/>
      <c r="K71" s="942"/>
      <c r="L71" s="942"/>
      <c r="M71" s="942"/>
      <c r="N71" s="942"/>
      <c r="O71" s="942"/>
      <c r="P71" s="942"/>
      <c r="Q71" s="942"/>
      <c r="R71" s="942"/>
      <c r="S71" s="942"/>
      <c r="T71" s="942"/>
      <c r="U71" s="942"/>
      <c r="V71" s="942"/>
      <c r="W71" s="942"/>
      <c r="X71" s="942"/>
      <c r="Y71" s="942"/>
      <c r="Z71" s="942"/>
      <c r="AA71" s="942"/>
      <c r="AB71" s="942"/>
      <c r="AC71" s="942"/>
      <c r="AD71" s="942"/>
      <c r="AE71" s="942"/>
      <c r="AF71" s="942"/>
      <c r="AG71" s="942"/>
      <c r="AH71" s="942"/>
      <c r="AI71" s="942"/>
      <c r="AJ71" s="942"/>
      <c r="AK71" s="942"/>
      <c r="AL71" s="942"/>
    </row>
    <row r="72" spans="1:38" x14ac:dyDescent="0.15">
      <c r="A72" s="942"/>
      <c r="B72" s="942"/>
      <c r="C72" s="942"/>
      <c r="D72" s="942"/>
      <c r="E72" s="942"/>
      <c r="F72" s="942"/>
      <c r="G72" s="942"/>
      <c r="H72" s="942"/>
      <c r="I72" s="942"/>
      <c r="J72" s="942"/>
      <c r="K72" s="942"/>
      <c r="L72" s="942"/>
      <c r="M72" s="942"/>
      <c r="N72" s="942"/>
      <c r="O72" s="942"/>
      <c r="P72" s="942"/>
      <c r="Q72" s="942"/>
      <c r="R72" s="942"/>
      <c r="S72" s="942"/>
      <c r="T72" s="942"/>
      <c r="U72" s="942"/>
      <c r="V72" s="942"/>
      <c r="W72" s="942"/>
      <c r="X72" s="942"/>
      <c r="Y72" s="942"/>
      <c r="Z72" s="942"/>
      <c r="AA72" s="942"/>
      <c r="AB72" s="942"/>
      <c r="AC72" s="942"/>
      <c r="AD72" s="942"/>
      <c r="AE72" s="942"/>
      <c r="AF72" s="942"/>
      <c r="AG72" s="942"/>
      <c r="AH72" s="942"/>
      <c r="AI72" s="942"/>
      <c r="AJ72" s="942"/>
      <c r="AK72" s="942"/>
      <c r="AL72" s="942"/>
    </row>
    <row r="73" spans="1:38" x14ac:dyDescent="0.15">
      <c r="A73" s="942"/>
      <c r="B73" s="942"/>
      <c r="C73" s="942"/>
      <c r="D73" s="942"/>
      <c r="E73" s="942"/>
      <c r="F73" s="942"/>
      <c r="G73" s="942"/>
      <c r="H73" s="942"/>
      <c r="I73" s="942"/>
      <c r="J73" s="942"/>
      <c r="K73" s="942"/>
      <c r="L73" s="942"/>
      <c r="M73" s="942"/>
      <c r="N73" s="942"/>
      <c r="O73" s="942"/>
      <c r="P73" s="942"/>
      <c r="Q73" s="942"/>
      <c r="R73" s="942"/>
      <c r="S73" s="942"/>
      <c r="T73" s="942"/>
      <c r="U73" s="942"/>
      <c r="V73" s="942"/>
      <c r="W73" s="942"/>
      <c r="X73" s="942"/>
      <c r="Y73" s="942"/>
      <c r="Z73" s="942"/>
      <c r="AA73" s="942"/>
      <c r="AB73" s="942"/>
      <c r="AC73" s="942"/>
      <c r="AD73" s="942"/>
      <c r="AE73" s="942"/>
      <c r="AF73" s="942"/>
      <c r="AG73" s="942"/>
      <c r="AH73" s="942"/>
      <c r="AI73" s="942"/>
      <c r="AJ73" s="942"/>
      <c r="AK73" s="942"/>
      <c r="AL73" s="942"/>
    </row>
    <row r="74" spans="1:38" x14ac:dyDescent="0.15">
      <c r="A74" s="942"/>
      <c r="B74" s="942"/>
      <c r="C74" s="942"/>
      <c r="D74" s="942"/>
      <c r="E74" s="942"/>
      <c r="F74" s="942"/>
      <c r="G74" s="942"/>
      <c r="H74" s="942"/>
      <c r="I74" s="942"/>
      <c r="J74" s="942"/>
      <c r="K74" s="942"/>
      <c r="L74" s="942"/>
      <c r="M74" s="942"/>
      <c r="N74" s="942"/>
      <c r="O74" s="942"/>
      <c r="P74" s="942"/>
      <c r="Q74" s="942"/>
      <c r="R74" s="942"/>
      <c r="S74" s="942"/>
      <c r="T74" s="942"/>
      <c r="U74" s="942"/>
      <c r="V74" s="942"/>
      <c r="W74" s="942"/>
      <c r="X74" s="942"/>
      <c r="Y74" s="942"/>
      <c r="Z74" s="942"/>
      <c r="AA74" s="942"/>
      <c r="AB74" s="942"/>
      <c r="AC74" s="942"/>
      <c r="AD74" s="942"/>
      <c r="AE74" s="942"/>
      <c r="AF74" s="942"/>
      <c r="AG74" s="942"/>
      <c r="AH74" s="942"/>
      <c r="AI74" s="942"/>
      <c r="AJ74" s="942"/>
      <c r="AK74" s="942"/>
      <c r="AL74" s="942"/>
    </row>
    <row r="75" spans="1:38" x14ac:dyDescent="0.15">
      <c r="A75" s="942"/>
      <c r="B75" s="942"/>
      <c r="C75" s="942"/>
      <c r="D75" s="942"/>
      <c r="E75" s="942"/>
      <c r="F75" s="942"/>
      <c r="G75" s="942"/>
      <c r="H75" s="942"/>
      <c r="I75" s="942"/>
      <c r="J75" s="942"/>
      <c r="K75" s="942"/>
      <c r="L75" s="942"/>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c r="AL75" s="942"/>
    </row>
    <row r="76" spans="1:38" x14ac:dyDescent="0.15">
      <c r="A76" s="942"/>
      <c r="B76" s="942"/>
      <c r="C76" s="942"/>
      <c r="D76" s="942"/>
      <c r="E76" s="942"/>
      <c r="F76" s="942"/>
      <c r="G76" s="942"/>
      <c r="H76" s="942"/>
      <c r="I76" s="942"/>
      <c r="J76" s="942"/>
      <c r="K76" s="942"/>
      <c r="L76" s="942"/>
      <c r="M76" s="942"/>
      <c r="N76" s="942"/>
      <c r="O76" s="942"/>
      <c r="P76" s="942"/>
      <c r="Q76" s="942"/>
      <c r="R76" s="942"/>
      <c r="S76" s="942"/>
      <c r="T76" s="942"/>
      <c r="U76" s="942"/>
      <c r="V76" s="942"/>
      <c r="W76" s="942"/>
      <c r="X76" s="942"/>
      <c r="Y76" s="942"/>
      <c r="Z76" s="942"/>
      <c r="AA76" s="942"/>
      <c r="AB76" s="942"/>
      <c r="AC76" s="942"/>
      <c r="AD76" s="942"/>
      <c r="AE76" s="942"/>
      <c r="AF76" s="942"/>
      <c r="AG76" s="942"/>
      <c r="AH76" s="942"/>
      <c r="AI76" s="942"/>
      <c r="AJ76" s="942"/>
      <c r="AK76" s="942"/>
      <c r="AL76" s="942"/>
    </row>
    <row r="77" spans="1:38" x14ac:dyDescent="0.15">
      <c r="A77" s="942"/>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c r="AL77" s="942"/>
    </row>
    <row r="78" spans="1:38" x14ac:dyDescent="0.15">
      <c r="A78" s="942"/>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c r="AA78" s="942"/>
      <c r="AB78" s="942"/>
      <c r="AC78" s="942"/>
      <c r="AD78" s="942"/>
      <c r="AE78" s="942"/>
      <c r="AF78" s="942"/>
      <c r="AG78" s="942"/>
      <c r="AH78" s="942"/>
      <c r="AI78" s="942"/>
      <c r="AJ78" s="942"/>
      <c r="AK78" s="942"/>
      <c r="AL78" s="942"/>
    </row>
    <row r="79" spans="1:38" x14ac:dyDescent="0.15">
      <c r="A79" s="942"/>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c r="AL79" s="942"/>
    </row>
    <row r="80" spans="1:38" x14ac:dyDescent="0.15">
      <c r="A80" s="942"/>
      <c r="B80" s="942"/>
      <c r="C80" s="942"/>
      <c r="D80" s="942"/>
      <c r="E80" s="942"/>
      <c r="F80" s="942"/>
      <c r="G80" s="942"/>
      <c r="H80" s="942"/>
      <c r="I80" s="942"/>
      <c r="J80" s="942"/>
      <c r="K80" s="942"/>
      <c r="L80" s="942"/>
      <c r="M80" s="942"/>
      <c r="N80" s="942"/>
      <c r="O80" s="942"/>
      <c r="P80" s="942"/>
      <c r="Q80" s="942"/>
      <c r="R80" s="942"/>
      <c r="S80" s="942"/>
      <c r="T80" s="942"/>
      <c r="U80" s="942"/>
      <c r="V80" s="942"/>
      <c r="W80" s="942"/>
      <c r="X80" s="942"/>
      <c r="Y80" s="942"/>
      <c r="Z80" s="942"/>
      <c r="AA80" s="942"/>
      <c r="AB80" s="942"/>
      <c r="AC80" s="942"/>
      <c r="AD80" s="942"/>
      <c r="AE80" s="942"/>
      <c r="AF80" s="942"/>
      <c r="AG80" s="942"/>
      <c r="AH80" s="942"/>
      <c r="AI80" s="942"/>
      <c r="AJ80" s="942"/>
      <c r="AK80" s="942"/>
      <c r="AL80" s="942"/>
    </row>
    <row r="81" spans="1:38" x14ac:dyDescent="0.15">
      <c r="A81" s="942"/>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c r="AL81" s="942"/>
    </row>
    <row r="82" spans="1:38" x14ac:dyDescent="0.15">
      <c r="A82" s="942"/>
      <c r="B82" s="942"/>
      <c r="C82" s="942"/>
      <c r="D82" s="942"/>
      <c r="E82" s="942"/>
      <c r="F82" s="942"/>
      <c r="G82" s="942"/>
      <c r="H82" s="942"/>
      <c r="I82" s="942"/>
      <c r="J82" s="942"/>
      <c r="K82" s="942"/>
      <c r="L82" s="942"/>
      <c r="M82" s="942"/>
      <c r="N82" s="942"/>
      <c r="O82" s="942"/>
      <c r="P82" s="942"/>
      <c r="Q82" s="942"/>
      <c r="R82" s="942"/>
      <c r="S82" s="942"/>
      <c r="T82" s="942"/>
      <c r="U82" s="942"/>
      <c r="V82" s="942"/>
      <c r="W82" s="942"/>
      <c r="X82" s="942"/>
      <c r="Y82" s="942"/>
      <c r="Z82" s="942"/>
      <c r="AA82" s="942"/>
      <c r="AB82" s="942"/>
      <c r="AC82" s="942"/>
      <c r="AD82" s="942"/>
      <c r="AE82" s="942"/>
      <c r="AF82" s="942"/>
      <c r="AG82" s="942"/>
      <c r="AH82" s="942"/>
      <c r="AI82" s="942"/>
      <c r="AJ82" s="942"/>
      <c r="AK82" s="942"/>
      <c r="AL82" s="942"/>
    </row>
    <row r="83" spans="1:38" x14ac:dyDescent="0.15">
      <c r="A83" s="942"/>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c r="AL83" s="942"/>
    </row>
    <row r="84" spans="1:38" x14ac:dyDescent="0.15">
      <c r="A84" s="942"/>
      <c r="B84" s="942"/>
      <c r="C84" s="942"/>
      <c r="D84" s="942"/>
      <c r="E84" s="942"/>
      <c r="F84" s="942"/>
      <c r="G84" s="942"/>
      <c r="H84" s="942"/>
      <c r="I84" s="942"/>
      <c r="J84" s="942"/>
      <c r="K84" s="942"/>
      <c r="L84" s="942"/>
      <c r="M84" s="942"/>
      <c r="N84" s="942"/>
      <c r="O84" s="942"/>
      <c r="P84" s="942"/>
      <c r="Q84" s="942"/>
      <c r="R84" s="942"/>
      <c r="S84" s="942"/>
      <c r="T84" s="942"/>
      <c r="U84" s="942"/>
      <c r="V84" s="942"/>
      <c r="W84" s="942"/>
      <c r="X84" s="942"/>
      <c r="Y84" s="942"/>
      <c r="Z84" s="942"/>
      <c r="AA84" s="942"/>
      <c r="AB84" s="942"/>
      <c r="AC84" s="942"/>
      <c r="AD84" s="942"/>
      <c r="AE84" s="942"/>
      <c r="AF84" s="942"/>
      <c r="AG84" s="942"/>
      <c r="AH84" s="942"/>
      <c r="AI84" s="942"/>
      <c r="AJ84" s="942"/>
      <c r="AK84" s="942"/>
      <c r="AL84" s="942"/>
    </row>
    <row r="85" spans="1:38" x14ac:dyDescent="0.15">
      <c r="A85" s="942"/>
      <c r="B85" s="942"/>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c r="AA85" s="942"/>
      <c r="AB85" s="942"/>
      <c r="AC85" s="942"/>
      <c r="AD85" s="942"/>
      <c r="AE85" s="942"/>
      <c r="AF85" s="942"/>
      <c r="AG85" s="942"/>
      <c r="AH85" s="942"/>
      <c r="AI85" s="942"/>
      <c r="AJ85" s="942"/>
      <c r="AK85" s="942"/>
      <c r="AL85" s="942"/>
    </row>
    <row r="86" spans="1:38" x14ac:dyDescent="0.15">
      <c r="A86" s="942"/>
      <c r="B86" s="942"/>
      <c r="C86" s="942"/>
      <c r="D86" s="942"/>
      <c r="E86" s="942"/>
      <c r="F86" s="942"/>
      <c r="G86" s="942"/>
      <c r="H86" s="942"/>
      <c r="I86" s="942"/>
      <c r="J86" s="942"/>
      <c r="K86" s="942"/>
      <c r="L86" s="942"/>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c r="AL86" s="942"/>
    </row>
    <row r="87" spans="1:38" x14ac:dyDescent="0.15">
      <c r="A87" s="942"/>
      <c r="B87" s="942"/>
      <c r="C87" s="942"/>
      <c r="D87" s="942"/>
      <c r="E87" s="942"/>
      <c r="F87" s="942"/>
      <c r="G87" s="942"/>
      <c r="H87" s="942"/>
      <c r="I87" s="942"/>
      <c r="J87" s="942"/>
      <c r="K87" s="942"/>
      <c r="L87" s="942"/>
      <c r="M87" s="942"/>
      <c r="N87" s="942"/>
      <c r="O87" s="942"/>
      <c r="P87" s="942"/>
      <c r="Q87" s="942"/>
      <c r="R87" s="942"/>
      <c r="S87" s="942"/>
      <c r="T87" s="942"/>
      <c r="U87" s="942"/>
      <c r="V87" s="942"/>
      <c r="W87" s="942"/>
      <c r="X87" s="942"/>
      <c r="Y87" s="942"/>
      <c r="Z87" s="942"/>
      <c r="AA87" s="942"/>
      <c r="AB87" s="942"/>
      <c r="AC87" s="942"/>
      <c r="AD87" s="942"/>
      <c r="AE87" s="942"/>
      <c r="AF87" s="942"/>
      <c r="AG87" s="942"/>
      <c r="AH87" s="942"/>
      <c r="AI87" s="942"/>
      <c r="AJ87" s="942"/>
      <c r="AK87" s="942"/>
      <c r="AL87" s="942"/>
    </row>
    <row r="88" spans="1:38" x14ac:dyDescent="0.15">
      <c r="A88" s="942"/>
      <c r="B88" s="942"/>
      <c r="C88" s="942"/>
      <c r="D88" s="942"/>
      <c r="E88" s="942"/>
      <c r="F88" s="942"/>
      <c r="G88" s="942"/>
      <c r="H88" s="942"/>
      <c r="I88" s="942"/>
      <c r="J88" s="942"/>
      <c r="K88" s="942"/>
      <c r="L88" s="942"/>
      <c r="M88" s="942"/>
      <c r="N88" s="942"/>
      <c r="O88" s="942"/>
      <c r="P88" s="942"/>
      <c r="Q88" s="942"/>
      <c r="R88" s="942"/>
      <c r="S88" s="942"/>
      <c r="T88" s="942"/>
      <c r="U88" s="942"/>
      <c r="V88" s="942"/>
      <c r="W88" s="942"/>
      <c r="X88" s="942"/>
      <c r="Y88" s="942"/>
      <c r="Z88" s="942"/>
      <c r="AA88" s="942"/>
      <c r="AB88" s="942"/>
      <c r="AC88" s="942"/>
      <c r="AD88" s="942"/>
      <c r="AE88" s="942"/>
      <c r="AF88" s="942"/>
      <c r="AG88" s="942"/>
      <c r="AH88" s="942"/>
      <c r="AI88" s="942"/>
      <c r="AJ88" s="942"/>
      <c r="AK88" s="942"/>
      <c r="AL88" s="942"/>
    </row>
    <row r="89" spans="1:38" x14ac:dyDescent="0.15">
      <c r="A89" s="942"/>
      <c r="B89" s="942"/>
      <c r="C89" s="942"/>
      <c r="D89" s="942"/>
      <c r="E89" s="942"/>
      <c r="F89" s="942"/>
      <c r="G89" s="942"/>
      <c r="H89" s="942"/>
      <c r="I89" s="942"/>
      <c r="J89" s="942"/>
      <c r="K89" s="942"/>
      <c r="L89" s="942"/>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c r="AL89" s="942"/>
    </row>
    <row r="90" spans="1:38" x14ac:dyDescent="0.15">
      <c r="A90" s="942"/>
      <c r="B90" s="942"/>
      <c r="C90" s="942"/>
      <c r="D90" s="942"/>
      <c r="E90" s="942"/>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2"/>
      <c r="AK90" s="942"/>
      <c r="AL90" s="942"/>
    </row>
    <row r="91" spans="1:38" x14ac:dyDescent="0.15">
      <c r="A91" s="942"/>
      <c r="B91" s="942"/>
      <c r="C91" s="942"/>
      <c r="D91" s="942"/>
      <c r="E91" s="942"/>
      <c r="F91" s="942"/>
      <c r="G91" s="942"/>
      <c r="H91" s="942"/>
      <c r="I91" s="942"/>
      <c r="J91" s="942"/>
      <c r="K91" s="942"/>
      <c r="L91" s="942"/>
      <c r="M91" s="942"/>
      <c r="N91" s="942"/>
      <c r="O91" s="942"/>
      <c r="P91" s="942"/>
      <c r="Q91" s="942"/>
      <c r="R91" s="942"/>
      <c r="S91" s="942"/>
      <c r="T91" s="942"/>
      <c r="U91" s="942"/>
      <c r="V91" s="942"/>
      <c r="W91" s="942"/>
      <c r="X91" s="942"/>
      <c r="Y91" s="942"/>
      <c r="Z91" s="942"/>
      <c r="AA91" s="942"/>
      <c r="AB91" s="942"/>
      <c r="AC91" s="942"/>
      <c r="AD91" s="942"/>
      <c r="AE91" s="942"/>
      <c r="AF91" s="942"/>
      <c r="AG91" s="942"/>
      <c r="AH91" s="942"/>
      <c r="AI91" s="942"/>
      <c r="AJ91" s="942"/>
      <c r="AK91" s="942"/>
      <c r="AL91" s="942"/>
    </row>
    <row r="92" spans="1:38" x14ac:dyDescent="0.15">
      <c r="A92" s="942"/>
      <c r="B92" s="942"/>
      <c r="C92" s="942"/>
      <c r="D92" s="942"/>
      <c r="E92" s="942"/>
      <c r="F92" s="942"/>
      <c r="G92" s="942"/>
      <c r="H92" s="942"/>
      <c r="I92" s="942"/>
      <c r="J92" s="942"/>
      <c r="K92" s="942"/>
      <c r="L92" s="942"/>
      <c r="M92" s="942"/>
      <c r="N92" s="942"/>
      <c r="O92" s="942"/>
      <c r="P92" s="942"/>
      <c r="Q92" s="942"/>
      <c r="R92" s="942"/>
      <c r="S92" s="942"/>
      <c r="T92" s="942"/>
      <c r="U92" s="942"/>
      <c r="V92" s="942"/>
      <c r="W92" s="942"/>
      <c r="X92" s="942"/>
      <c r="Y92" s="942"/>
      <c r="Z92" s="942"/>
      <c r="AA92" s="942"/>
      <c r="AB92" s="942"/>
      <c r="AC92" s="942"/>
      <c r="AD92" s="942"/>
      <c r="AE92" s="942"/>
      <c r="AF92" s="942"/>
      <c r="AG92" s="942"/>
      <c r="AH92" s="942"/>
      <c r="AI92" s="942"/>
      <c r="AJ92" s="942"/>
      <c r="AK92" s="942"/>
      <c r="AL92" s="942"/>
    </row>
    <row r="93" spans="1:38" x14ac:dyDescent="0.15">
      <c r="A93" s="942"/>
      <c r="B93" s="942"/>
      <c r="C93" s="942"/>
      <c r="D93" s="942"/>
      <c r="E93" s="942"/>
      <c r="F93" s="942"/>
      <c r="G93" s="942"/>
      <c r="H93" s="942"/>
      <c r="I93" s="942"/>
      <c r="J93" s="942"/>
      <c r="K93" s="942"/>
      <c r="L93" s="942"/>
      <c r="M93" s="942"/>
      <c r="N93" s="942"/>
      <c r="O93" s="942"/>
      <c r="P93" s="942"/>
      <c r="Q93" s="942"/>
      <c r="R93" s="942"/>
      <c r="S93" s="942"/>
      <c r="T93" s="942"/>
      <c r="U93" s="942"/>
      <c r="V93" s="942"/>
      <c r="W93" s="942"/>
      <c r="X93" s="942"/>
      <c r="Y93" s="942"/>
      <c r="Z93" s="942"/>
      <c r="AA93" s="942"/>
      <c r="AB93" s="942"/>
      <c r="AC93" s="942"/>
      <c r="AD93" s="942"/>
      <c r="AE93" s="942"/>
      <c r="AF93" s="942"/>
      <c r="AG93" s="942"/>
      <c r="AH93" s="942"/>
      <c r="AI93" s="942"/>
      <c r="AJ93" s="942"/>
      <c r="AK93" s="942"/>
      <c r="AL93" s="942"/>
    </row>
    <row r="94" spans="1:38" x14ac:dyDescent="0.15">
      <c r="A94" s="942"/>
      <c r="B94" s="942"/>
      <c r="C94" s="942"/>
      <c r="D94" s="942"/>
      <c r="E94" s="942"/>
      <c r="F94" s="942"/>
      <c r="G94" s="942"/>
      <c r="H94" s="942"/>
      <c r="I94" s="942"/>
      <c r="J94" s="942"/>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2"/>
      <c r="AK94" s="942"/>
      <c r="AL94" s="942"/>
    </row>
    <row r="95" spans="1:38" x14ac:dyDescent="0.15">
      <c r="A95" s="942"/>
      <c r="B95" s="942"/>
      <c r="C95" s="942"/>
      <c r="D95" s="942"/>
      <c r="E95" s="942"/>
      <c r="F95" s="942"/>
      <c r="G95" s="942"/>
      <c r="H95" s="942"/>
      <c r="I95" s="942"/>
      <c r="J95" s="942"/>
      <c r="K95" s="942"/>
      <c r="L95" s="942"/>
      <c r="M95" s="942"/>
      <c r="N95" s="942"/>
      <c r="O95" s="942"/>
      <c r="P95" s="942"/>
      <c r="Q95" s="942"/>
      <c r="R95" s="942"/>
      <c r="S95" s="942"/>
      <c r="T95" s="942"/>
      <c r="U95" s="942"/>
      <c r="V95" s="942"/>
      <c r="W95" s="942"/>
      <c r="X95" s="942"/>
      <c r="Y95" s="942"/>
      <c r="Z95" s="942"/>
      <c r="AA95" s="942"/>
      <c r="AB95" s="942"/>
      <c r="AC95" s="942"/>
      <c r="AD95" s="942"/>
      <c r="AE95" s="942"/>
      <c r="AF95" s="942"/>
      <c r="AG95" s="942"/>
      <c r="AH95" s="942"/>
      <c r="AI95" s="942"/>
      <c r="AJ95" s="942"/>
      <c r="AK95" s="942"/>
      <c r="AL95" s="942"/>
    </row>
    <row r="96" spans="1:38" x14ac:dyDescent="0.15">
      <c r="A96" s="942"/>
      <c r="B96" s="942"/>
      <c r="C96" s="942"/>
      <c r="D96" s="942"/>
      <c r="E96" s="942"/>
      <c r="F96" s="942"/>
      <c r="G96" s="942"/>
      <c r="H96" s="942"/>
      <c r="I96" s="942"/>
      <c r="J96" s="942"/>
      <c r="K96" s="942"/>
      <c r="L96" s="942"/>
      <c r="M96" s="942"/>
      <c r="N96" s="942"/>
      <c r="O96" s="942"/>
      <c r="P96" s="942"/>
      <c r="Q96" s="942"/>
      <c r="R96" s="942"/>
      <c r="S96" s="942"/>
      <c r="T96" s="942"/>
      <c r="U96" s="942"/>
      <c r="V96" s="942"/>
      <c r="W96" s="942"/>
      <c r="X96" s="942"/>
      <c r="Y96" s="942"/>
      <c r="Z96" s="942"/>
      <c r="AA96" s="942"/>
      <c r="AB96" s="942"/>
      <c r="AC96" s="942"/>
      <c r="AD96" s="942"/>
      <c r="AE96" s="942"/>
      <c r="AF96" s="942"/>
      <c r="AG96" s="942"/>
      <c r="AH96" s="942"/>
      <c r="AI96" s="942"/>
      <c r="AJ96" s="942"/>
      <c r="AK96" s="942"/>
      <c r="AL96" s="942"/>
    </row>
    <row r="97" spans="1:38" x14ac:dyDescent="0.15">
      <c r="A97" s="942"/>
      <c r="B97" s="942"/>
      <c r="C97" s="942"/>
      <c r="D97" s="942"/>
      <c r="E97" s="942"/>
      <c r="F97" s="942"/>
      <c r="G97" s="942"/>
      <c r="H97" s="942"/>
      <c r="I97" s="942"/>
      <c r="J97" s="942"/>
      <c r="K97" s="942"/>
      <c r="L97" s="942"/>
      <c r="M97" s="942"/>
      <c r="N97" s="942"/>
      <c r="O97" s="942"/>
      <c r="P97" s="942"/>
      <c r="Q97" s="942"/>
      <c r="R97" s="942"/>
      <c r="S97" s="942"/>
      <c r="T97" s="942"/>
      <c r="U97" s="942"/>
      <c r="V97" s="942"/>
      <c r="W97" s="942"/>
      <c r="X97" s="942"/>
      <c r="Y97" s="942"/>
      <c r="Z97" s="942"/>
      <c r="AA97" s="942"/>
      <c r="AB97" s="942"/>
      <c r="AC97" s="942"/>
      <c r="AD97" s="942"/>
      <c r="AE97" s="942"/>
      <c r="AF97" s="942"/>
      <c r="AG97" s="942"/>
      <c r="AH97" s="942"/>
      <c r="AI97" s="942"/>
      <c r="AJ97" s="942"/>
      <c r="AK97" s="942"/>
      <c r="AL97" s="942"/>
    </row>
    <row r="98" spans="1:38" x14ac:dyDescent="0.15">
      <c r="A98" s="942"/>
      <c r="B98" s="942"/>
      <c r="C98" s="942"/>
      <c r="D98" s="942"/>
      <c r="E98" s="942"/>
      <c r="F98" s="942"/>
      <c r="G98" s="942"/>
      <c r="H98" s="942"/>
      <c r="I98" s="942"/>
      <c r="J98" s="942"/>
      <c r="K98" s="942"/>
      <c r="L98" s="942"/>
      <c r="M98" s="942"/>
      <c r="N98" s="942"/>
      <c r="O98" s="942"/>
      <c r="P98" s="942"/>
      <c r="Q98" s="942"/>
      <c r="R98" s="942"/>
      <c r="S98" s="942"/>
      <c r="T98" s="942"/>
      <c r="U98" s="942"/>
      <c r="V98" s="942"/>
      <c r="W98" s="942"/>
      <c r="X98" s="942"/>
      <c r="Y98" s="942"/>
      <c r="Z98" s="942"/>
      <c r="AA98" s="942"/>
      <c r="AB98" s="942"/>
      <c r="AC98" s="942"/>
      <c r="AD98" s="942"/>
      <c r="AE98" s="942"/>
      <c r="AF98" s="942"/>
      <c r="AG98" s="942"/>
      <c r="AH98" s="942"/>
      <c r="AI98" s="942"/>
      <c r="AJ98" s="942"/>
      <c r="AK98" s="942"/>
      <c r="AL98" s="942"/>
    </row>
    <row r="99" spans="1:38" x14ac:dyDescent="0.15">
      <c r="A99" s="942"/>
      <c r="B99" s="942"/>
      <c r="C99" s="942"/>
      <c r="D99" s="942"/>
      <c r="E99" s="942"/>
      <c r="F99" s="942"/>
      <c r="G99" s="942"/>
      <c r="H99" s="942"/>
      <c r="I99" s="942"/>
      <c r="J99" s="942"/>
      <c r="K99" s="942"/>
      <c r="L99" s="942"/>
      <c r="M99" s="942"/>
      <c r="N99" s="942"/>
      <c r="O99" s="942"/>
      <c r="P99" s="942"/>
      <c r="Q99" s="942"/>
      <c r="R99" s="942"/>
      <c r="S99" s="942"/>
      <c r="T99" s="942"/>
      <c r="U99" s="942"/>
      <c r="V99" s="942"/>
      <c r="W99" s="942"/>
      <c r="X99" s="942"/>
      <c r="Y99" s="942"/>
      <c r="Z99" s="942"/>
      <c r="AA99" s="942"/>
      <c r="AB99" s="942"/>
      <c r="AC99" s="942"/>
      <c r="AD99" s="942"/>
      <c r="AE99" s="942"/>
      <c r="AF99" s="942"/>
      <c r="AG99" s="942"/>
      <c r="AH99" s="942"/>
      <c r="AI99" s="942"/>
      <c r="AJ99" s="942"/>
      <c r="AK99" s="942"/>
      <c r="AL99" s="942"/>
    </row>
    <row r="100" spans="1:38" x14ac:dyDescent="0.15">
      <c r="A100" s="942"/>
      <c r="B100" s="942"/>
      <c r="C100" s="942"/>
      <c r="D100" s="942"/>
      <c r="E100" s="942"/>
      <c r="F100" s="942"/>
      <c r="G100" s="942"/>
      <c r="H100" s="942"/>
      <c r="I100" s="942"/>
      <c r="J100" s="942"/>
      <c r="K100" s="942"/>
      <c r="L100" s="942"/>
      <c r="M100" s="942"/>
      <c r="N100" s="942"/>
      <c r="O100" s="942"/>
      <c r="P100" s="942"/>
      <c r="Q100" s="942"/>
      <c r="R100" s="942"/>
      <c r="S100" s="942"/>
      <c r="T100" s="942"/>
      <c r="U100" s="942"/>
      <c r="V100" s="942"/>
      <c r="W100" s="942"/>
      <c r="X100" s="942"/>
      <c r="Y100" s="942"/>
      <c r="Z100" s="942"/>
      <c r="AA100" s="942"/>
      <c r="AB100" s="942"/>
      <c r="AC100" s="942"/>
      <c r="AD100" s="942"/>
      <c r="AE100" s="942"/>
      <c r="AF100" s="942"/>
      <c r="AG100" s="942"/>
      <c r="AH100" s="942"/>
      <c r="AI100" s="942"/>
      <c r="AJ100" s="942"/>
      <c r="AK100" s="942"/>
      <c r="AL100" s="942"/>
    </row>
    <row r="101" spans="1:38" x14ac:dyDescent="0.15">
      <c r="A101" s="942"/>
      <c r="B101" s="942"/>
      <c r="C101" s="942"/>
      <c r="D101" s="942"/>
      <c r="E101" s="942"/>
      <c r="F101" s="942"/>
      <c r="G101" s="942"/>
      <c r="H101" s="942"/>
      <c r="I101" s="942"/>
      <c r="J101" s="942"/>
      <c r="K101" s="942"/>
      <c r="L101" s="942"/>
      <c r="M101" s="942"/>
      <c r="N101" s="942"/>
      <c r="O101" s="942"/>
      <c r="P101" s="942"/>
      <c r="Q101" s="942"/>
      <c r="R101" s="942"/>
      <c r="S101" s="942"/>
      <c r="T101" s="942"/>
      <c r="U101" s="942"/>
      <c r="V101" s="942"/>
      <c r="W101" s="942"/>
      <c r="X101" s="942"/>
      <c r="Y101" s="942"/>
      <c r="Z101" s="942"/>
      <c r="AA101" s="942"/>
      <c r="AB101" s="942"/>
      <c r="AC101" s="942"/>
      <c r="AD101" s="942"/>
      <c r="AE101" s="942"/>
      <c r="AF101" s="942"/>
      <c r="AG101" s="942"/>
      <c r="AH101" s="942"/>
      <c r="AI101" s="942"/>
      <c r="AJ101" s="942"/>
      <c r="AK101" s="942"/>
      <c r="AL101" s="942"/>
    </row>
    <row r="102" spans="1:38" x14ac:dyDescent="0.15">
      <c r="A102" s="942"/>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c r="AL102" s="942"/>
    </row>
    <row r="103" spans="1:38" x14ac:dyDescent="0.15">
      <c r="A103" s="942"/>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c r="AL103" s="942"/>
    </row>
    <row r="104" spans="1:38" x14ac:dyDescent="0.15">
      <c r="A104" s="942"/>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c r="AA104" s="942"/>
      <c r="AB104" s="942"/>
      <c r="AC104" s="942"/>
      <c r="AD104" s="942"/>
      <c r="AE104" s="942"/>
      <c r="AF104" s="942"/>
      <c r="AG104" s="942"/>
      <c r="AH104" s="942"/>
      <c r="AI104" s="942"/>
      <c r="AJ104" s="942"/>
      <c r="AK104" s="942"/>
      <c r="AL104" s="942"/>
    </row>
    <row r="105" spans="1:38" x14ac:dyDescent="0.15">
      <c r="A105" s="942"/>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c r="AL105" s="942"/>
    </row>
    <row r="106" spans="1:38" x14ac:dyDescent="0.15">
      <c r="A106" s="942"/>
      <c r="B106" s="942"/>
      <c r="C106" s="942"/>
      <c r="D106" s="942"/>
      <c r="E106" s="942"/>
      <c r="F106" s="942"/>
      <c r="G106" s="942"/>
      <c r="H106" s="942"/>
      <c r="I106" s="942"/>
      <c r="J106" s="942"/>
      <c r="K106" s="942"/>
      <c r="L106" s="942"/>
      <c r="M106" s="942"/>
      <c r="N106" s="942"/>
      <c r="O106" s="942"/>
      <c r="P106" s="942"/>
      <c r="Q106" s="942"/>
      <c r="R106" s="942"/>
      <c r="S106" s="942"/>
      <c r="T106" s="942"/>
      <c r="U106" s="942"/>
      <c r="V106" s="942"/>
      <c r="W106" s="942"/>
      <c r="X106" s="942"/>
      <c r="Y106" s="942"/>
      <c r="Z106" s="942"/>
      <c r="AA106" s="942"/>
      <c r="AB106" s="942"/>
      <c r="AC106" s="942"/>
      <c r="AD106" s="942"/>
      <c r="AE106" s="942"/>
      <c r="AF106" s="942"/>
      <c r="AG106" s="942"/>
      <c r="AH106" s="942"/>
      <c r="AI106" s="942"/>
      <c r="AJ106" s="942"/>
      <c r="AK106" s="942"/>
      <c r="AL106" s="942"/>
    </row>
    <row r="107" spans="1:38" x14ac:dyDescent="0.15">
      <c r="A107" s="942"/>
      <c r="B107" s="942"/>
      <c r="C107" s="942"/>
      <c r="D107" s="942"/>
      <c r="E107" s="942"/>
      <c r="F107" s="942"/>
      <c r="G107" s="942"/>
      <c r="H107" s="942"/>
      <c r="I107" s="942"/>
      <c r="J107" s="942"/>
      <c r="K107" s="942"/>
      <c r="L107" s="942"/>
      <c r="M107" s="942"/>
      <c r="N107" s="942"/>
      <c r="O107" s="942"/>
      <c r="P107" s="942"/>
      <c r="Q107" s="942"/>
      <c r="R107" s="942"/>
      <c r="S107" s="942"/>
      <c r="T107" s="942"/>
      <c r="U107" s="942"/>
      <c r="V107" s="942"/>
      <c r="W107" s="942"/>
      <c r="X107" s="942"/>
      <c r="Y107" s="942"/>
      <c r="Z107" s="942"/>
      <c r="AA107" s="942"/>
      <c r="AB107" s="942"/>
      <c r="AC107" s="942"/>
      <c r="AD107" s="942"/>
      <c r="AE107" s="942"/>
      <c r="AF107" s="942"/>
      <c r="AG107" s="942"/>
      <c r="AH107" s="942"/>
      <c r="AI107" s="942"/>
      <c r="AJ107" s="942"/>
      <c r="AK107" s="942"/>
      <c r="AL107" s="942"/>
    </row>
    <row r="108" spans="1:38" x14ac:dyDescent="0.15">
      <c r="A108" s="942"/>
      <c r="B108" s="942"/>
      <c r="C108" s="942"/>
      <c r="D108" s="942"/>
      <c r="E108" s="942"/>
      <c r="F108" s="942"/>
      <c r="G108" s="942"/>
      <c r="H108" s="942"/>
      <c r="I108" s="942"/>
      <c r="J108" s="942"/>
      <c r="K108" s="942"/>
      <c r="L108" s="942"/>
      <c r="M108" s="942"/>
      <c r="N108" s="942"/>
      <c r="O108" s="942"/>
      <c r="P108" s="942"/>
      <c r="Q108" s="942"/>
      <c r="R108" s="942"/>
      <c r="S108" s="942"/>
      <c r="T108" s="942"/>
      <c r="U108" s="942"/>
      <c r="V108" s="942"/>
      <c r="W108" s="942"/>
      <c r="X108" s="942"/>
      <c r="Y108" s="942"/>
      <c r="Z108" s="942"/>
      <c r="AA108" s="942"/>
      <c r="AB108" s="942"/>
      <c r="AC108" s="942"/>
      <c r="AD108" s="942"/>
      <c r="AE108" s="942"/>
      <c r="AF108" s="942"/>
      <c r="AG108" s="942"/>
      <c r="AH108" s="942"/>
      <c r="AI108" s="942"/>
      <c r="AJ108" s="942"/>
      <c r="AK108" s="942"/>
      <c r="AL108" s="942"/>
    </row>
    <row r="109" spans="1:38" x14ac:dyDescent="0.15">
      <c r="A109" s="942"/>
      <c r="B109" s="942"/>
      <c r="C109" s="942"/>
      <c r="D109" s="942"/>
      <c r="E109" s="942"/>
      <c r="F109" s="942"/>
      <c r="G109" s="942"/>
      <c r="H109" s="942"/>
      <c r="I109" s="942"/>
      <c r="J109" s="942"/>
      <c r="K109" s="942"/>
      <c r="L109" s="942"/>
      <c r="M109" s="942"/>
      <c r="N109" s="942"/>
      <c r="O109" s="942"/>
      <c r="P109" s="942"/>
      <c r="Q109" s="942"/>
      <c r="R109" s="942"/>
      <c r="S109" s="942"/>
      <c r="T109" s="942"/>
      <c r="U109" s="942"/>
      <c r="V109" s="942"/>
      <c r="W109" s="942"/>
      <c r="X109" s="942"/>
      <c r="Y109" s="942"/>
      <c r="Z109" s="942"/>
      <c r="AA109" s="942"/>
      <c r="AB109" s="942"/>
      <c r="AC109" s="942"/>
      <c r="AD109" s="942"/>
      <c r="AE109" s="942"/>
      <c r="AF109" s="942"/>
      <c r="AG109" s="942"/>
      <c r="AH109" s="942"/>
      <c r="AI109" s="942"/>
      <c r="AJ109" s="942"/>
      <c r="AK109" s="942"/>
      <c r="AL109" s="942"/>
    </row>
    <row r="110" spans="1:38" x14ac:dyDescent="0.15">
      <c r="A110" s="942"/>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c r="AL110" s="942"/>
    </row>
    <row r="111" spans="1:38" x14ac:dyDescent="0.15">
      <c r="A111" s="942"/>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2"/>
      <c r="AK111" s="942"/>
      <c r="AL111" s="942"/>
    </row>
    <row r="112" spans="1:38" x14ac:dyDescent="0.15">
      <c r="A112" s="942"/>
      <c r="B112" s="942"/>
      <c r="C112" s="942"/>
      <c r="D112" s="942"/>
      <c r="E112" s="942"/>
      <c r="F112" s="942"/>
      <c r="G112" s="942"/>
      <c r="H112" s="942"/>
      <c r="I112" s="942"/>
      <c r="J112" s="942"/>
      <c r="K112" s="942"/>
      <c r="L112" s="942"/>
      <c r="M112" s="942"/>
      <c r="N112" s="942"/>
      <c r="O112" s="942"/>
      <c r="P112" s="942"/>
      <c r="Q112" s="942"/>
      <c r="R112" s="942"/>
      <c r="S112" s="942"/>
      <c r="T112" s="942"/>
      <c r="U112" s="942"/>
      <c r="V112" s="942"/>
      <c r="W112" s="942"/>
      <c r="X112" s="942"/>
      <c r="Y112" s="942"/>
      <c r="Z112" s="942"/>
      <c r="AA112" s="942"/>
      <c r="AB112" s="942"/>
      <c r="AC112" s="942"/>
      <c r="AD112" s="942"/>
      <c r="AE112" s="942"/>
      <c r="AF112" s="942"/>
      <c r="AG112" s="942"/>
      <c r="AH112" s="942"/>
      <c r="AI112" s="942"/>
      <c r="AJ112" s="942"/>
      <c r="AK112" s="942"/>
      <c r="AL112" s="942"/>
    </row>
    <row r="113" spans="1:38" x14ac:dyDescent="0.15">
      <c r="A113" s="942"/>
      <c r="B113" s="942"/>
      <c r="C113" s="942"/>
      <c r="D113" s="942"/>
      <c r="E113" s="942"/>
      <c r="F113" s="942"/>
      <c r="G113" s="942"/>
      <c r="H113" s="942"/>
      <c r="I113" s="942"/>
      <c r="J113" s="942"/>
      <c r="K113" s="942"/>
      <c r="L113" s="942"/>
      <c r="M113" s="942"/>
      <c r="N113" s="942"/>
      <c r="O113" s="942"/>
      <c r="P113" s="942"/>
      <c r="Q113" s="942"/>
      <c r="R113" s="942"/>
      <c r="S113" s="942"/>
      <c r="T113" s="942"/>
      <c r="U113" s="942"/>
      <c r="V113" s="942"/>
      <c r="W113" s="942"/>
      <c r="X113" s="942"/>
      <c r="Y113" s="942"/>
      <c r="Z113" s="942"/>
      <c r="AA113" s="942"/>
      <c r="AB113" s="942"/>
      <c r="AC113" s="942"/>
      <c r="AD113" s="942"/>
      <c r="AE113" s="942"/>
      <c r="AF113" s="942"/>
      <c r="AG113" s="942"/>
      <c r="AH113" s="942"/>
      <c r="AI113" s="942"/>
      <c r="AJ113" s="942"/>
      <c r="AK113" s="942"/>
      <c r="AL113" s="942"/>
    </row>
    <row r="114" spans="1:38" x14ac:dyDescent="0.15">
      <c r="A114" s="942"/>
      <c r="B114" s="942"/>
      <c r="C114" s="942"/>
      <c r="D114" s="942"/>
      <c r="E114" s="942"/>
      <c r="F114" s="942"/>
      <c r="G114" s="942"/>
      <c r="H114" s="942"/>
      <c r="I114" s="942"/>
      <c r="J114" s="942"/>
      <c r="K114" s="942"/>
      <c r="L114" s="942"/>
      <c r="M114" s="942"/>
      <c r="N114" s="942"/>
      <c r="O114" s="942"/>
      <c r="P114" s="942"/>
      <c r="Q114" s="942"/>
      <c r="R114" s="942"/>
      <c r="S114" s="942"/>
      <c r="T114" s="942"/>
      <c r="U114" s="942"/>
      <c r="V114" s="942"/>
      <c r="W114" s="942"/>
      <c r="X114" s="942"/>
      <c r="Y114" s="942"/>
      <c r="Z114" s="942"/>
      <c r="AA114" s="942"/>
      <c r="AB114" s="942"/>
      <c r="AC114" s="942"/>
      <c r="AD114" s="942"/>
      <c r="AE114" s="942"/>
      <c r="AF114" s="942"/>
      <c r="AG114" s="942"/>
      <c r="AH114" s="942"/>
      <c r="AI114" s="942"/>
      <c r="AJ114" s="942"/>
      <c r="AK114" s="942"/>
      <c r="AL114" s="942"/>
    </row>
    <row r="115" spans="1:38" x14ac:dyDescent="0.15">
      <c r="A115" s="942"/>
      <c r="B115" s="942"/>
      <c r="C115" s="942"/>
      <c r="D115" s="942"/>
      <c r="E115" s="942"/>
      <c r="F115" s="942"/>
      <c r="G115" s="942"/>
      <c r="H115" s="942"/>
      <c r="I115" s="942"/>
      <c r="J115" s="942"/>
      <c r="K115" s="942"/>
      <c r="L115" s="942"/>
      <c r="M115" s="942"/>
      <c r="N115" s="942"/>
      <c r="O115" s="942"/>
      <c r="P115" s="942"/>
      <c r="Q115" s="942"/>
      <c r="R115" s="942"/>
      <c r="S115" s="942"/>
      <c r="T115" s="942"/>
      <c r="U115" s="942"/>
      <c r="V115" s="942"/>
      <c r="W115" s="942"/>
      <c r="X115" s="942"/>
      <c r="Y115" s="942"/>
      <c r="Z115" s="942"/>
      <c r="AA115" s="942"/>
      <c r="AB115" s="942"/>
      <c r="AC115" s="942"/>
      <c r="AD115" s="942"/>
      <c r="AE115" s="942"/>
      <c r="AF115" s="942"/>
      <c r="AG115" s="942"/>
      <c r="AH115" s="942"/>
      <c r="AI115" s="942"/>
      <c r="AJ115" s="942"/>
      <c r="AK115" s="942"/>
      <c r="AL115" s="942"/>
    </row>
    <row r="116" spans="1:38" x14ac:dyDescent="0.15">
      <c r="A116" s="942"/>
      <c r="B116" s="942"/>
      <c r="C116" s="942"/>
      <c r="D116" s="942"/>
      <c r="E116" s="942"/>
      <c r="F116" s="942"/>
      <c r="G116" s="942"/>
      <c r="H116" s="942"/>
      <c r="I116" s="942"/>
      <c r="J116" s="942"/>
      <c r="K116" s="942"/>
      <c r="L116" s="942"/>
      <c r="M116" s="942"/>
      <c r="N116" s="942"/>
      <c r="O116" s="942"/>
      <c r="P116" s="942"/>
      <c r="Q116" s="942"/>
      <c r="R116" s="942"/>
      <c r="S116" s="942"/>
      <c r="T116" s="942"/>
      <c r="U116" s="942"/>
      <c r="V116" s="942"/>
      <c r="W116" s="942"/>
      <c r="X116" s="942"/>
      <c r="Y116" s="942"/>
      <c r="Z116" s="942"/>
      <c r="AA116" s="942"/>
      <c r="AB116" s="942"/>
      <c r="AC116" s="942"/>
      <c r="AD116" s="942"/>
      <c r="AE116" s="942"/>
      <c r="AF116" s="942"/>
      <c r="AG116" s="942"/>
      <c r="AH116" s="942"/>
      <c r="AI116" s="942"/>
      <c r="AJ116" s="942"/>
      <c r="AK116" s="942"/>
      <c r="AL116" s="942"/>
    </row>
    <row r="117" spans="1:38" x14ac:dyDescent="0.15">
      <c r="A117" s="942"/>
      <c r="B117" s="942"/>
      <c r="C117" s="942"/>
      <c r="D117" s="942"/>
      <c r="E117" s="942"/>
      <c r="F117" s="942"/>
      <c r="G117" s="942"/>
      <c r="H117" s="942"/>
      <c r="I117" s="942"/>
      <c r="J117" s="942"/>
      <c r="K117" s="942"/>
      <c r="L117" s="942"/>
      <c r="M117" s="942"/>
      <c r="N117" s="942"/>
      <c r="O117" s="942"/>
      <c r="P117" s="942"/>
      <c r="Q117" s="942"/>
      <c r="R117" s="942"/>
      <c r="S117" s="942"/>
      <c r="T117" s="942"/>
      <c r="U117" s="942"/>
      <c r="V117" s="942"/>
      <c r="W117" s="942"/>
      <c r="X117" s="942"/>
      <c r="Y117" s="942"/>
      <c r="Z117" s="942"/>
      <c r="AA117" s="942"/>
      <c r="AB117" s="942"/>
      <c r="AC117" s="942"/>
      <c r="AD117" s="942"/>
      <c r="AE117" s="942"/>
      <c r="AF117" s="942"/>
      <c r="AG117" s="942"/>
      <c r="AH117" s="942"/>
      <c r="AI117" s="942"/>
      <c r="AJ117" s="942"/>
      <c r="AK117" s="942"/>
      <c r="AL117" s="942"/>
    </row>
    <row r="118" spans="1:38" x14ac:dyDescent="0.15">
      <c r="A118" s="942"/>
      <c r="B118" s="942"/>
      <c r="C118" s="942"/>
      <c r="D118" s="942"/>
      <c r="E118" s="942"/>
      <c r="F118" s="942"/>
      <c r="G118" s="942"/>
      <c r="H118" s="942"/>
      <c r="I118" s="942"/>
      <c r="J118" s="942"/>
      <c r="K118" s="942"/>
      <c r="L118" s="942"/>
      <c r="M118" s="942"/>
      <c r="N118" s="942"/>
      <c r="O118" s="942"/>
      <c r="P118" s="942"/>
      <c r="Q118" s="942"/>
      <c r="R118" s="942"/>
      <c r="S118" s="942"/>
      <c r="T118" s="942"/>
      <c r="U118" s="942"/>
      <c r="V118" s="942"/>
      <c r="W118" s="942"/>
      <c r="X118" s="942"/>
      <c r="Y118" s="942"/>
      <c r="Z118" s="942"/>
      <c r="AA118" s="942"/>
      <c r="AB118" s="942"/>
      <c r="AC118" s="942"/>
      <c r="AD118" s="942"/>
      <c r="AE118" s="942"/>
      <c r="AF118" s="942"/>
      <c r="AG118" s="942"/>
      <c r="AH118" s="942"/>
      <c r="AI118" s="942"/>
      <c r="AJ118" s="942"/>
      <c r="AK118" s="942"/>
      <c r="AL118" s="942"/>
    </row>
    <row r="119" spans="1:38" x14ac:dyDescent="0.15">
      <c r="A119" s="942"/>
      <c r="B119" s="942"/>
      <c r="C119" s="942"/>
      <c r="D119" s="942"/>
      <c r="E119" s="942"/>
      <c r="F119" s="942"/>
      <c r="G119" s="942"/>
      <c r="H119" s="942"/>
      <c r="I119" s="942"/>
      <c r="J119" s="942"/>
      <c r="K119" s="942"/>
      <c r="L119" s="942"/>
      <c r="M119" s="942"/>
      <c r="N119" s="942"/>
      <c r="O119" s="942"/>
      <c r="P119" s="942"/>
      <c r="Q119" s="942"/>
      <c r="R119" s="942"/>
      <c r="S119" s="942"/>
      <c r="T119" s="942"/>
      <c r="U119" s="942"/>
      <c r="V119" s="942"/>
      <c r="W119" s="942"/>
      <c r="X119" s="942"/>
      <c r="Y119" s="942"/>
      <c r="Z119" s="942"/>
      <c r="AA119" s="942"/>
      <c r="AB119" s="942"/>
      <c r="AC119" s="942"/>
      <c r="AD119" s="942"/>
      <c r="AE119" s="942"/>
      <c r="AF119" s="942"/>
      <c r="AG119" s="942"/>
      <c r="AH119" s="942"/>
      <c r="AI119" s="942"/>
      <c r="AJ119" s="942"/>
      <c r="AK119" s="942"/>
      <c r="AL119" s="942"/>
    </row>
    <row r="120" spans="1:38" x14ac:dyDescent="0.15">
      <c r="A120" s="942"/>
      <c r="B120" s="942"/>
      <c r="C120" s="942"/>
      <c r="D120" s="942"/>
      <c r="E120" s="942"/>
      <c r="F120" s="942"/>
      <c r="G120" s="942"/>
      <c r="H120" s="942"/>
      <c r="I120" s="942"/>
      <c r="J120" s="942"/>
      <c r="K120" s="942"/>
      <c r="L120" s="942"/>
      <c r="M120" s="942"/>
      <c r="N120" s="942"/>
      <c r="O120" s="942"/>
      <c r="P120" s="942"/>
      <c r="Q120" s="942"/>
      <c r="R120" s="942"/>
      <c r="S120" s="942"/>
      <c r="T120" s="942"/>
      <c r="U120" s="942"/>
      <c r="V120" s="942"/>
      <c r="W120" s="942"/>
      <c r="X120" s="942"/>
      <c r="Y120" s="942"/>
      <c r="Z120" s="942"/>
      <c r="AA120" s="942"/>
      <c r="AB120" s="942"/>
      <c r="AC120" s="942"/>
      <c r="AD120" s="942"/>
      <c r="AE120" s="942"/>
      <c r="AF120" s="942"/>
      <c r="AG120" s="942"/>
      <c r="AH120" s="942"/>
      <c r="AI120" s="942"/>
      <c r="AJ120" s="942"/>
      <c r="AK120" s="942"/>
      <c r="AL120" s="942"/>
    </row>
    <row r="121" spans="1:38" x14ac:dyDescent="0.15">
      <c r="A121" s="942"/>
      <c r="B121" s="942"/>
      <c r="C121" s="942"/>
      <c r="D121" s="942"/>
      <c r="E121" s="942"/>
      <c r="F121" s="942"/>
      <c r="G121" s="942"/>
      <c r="H121" s="942"/>
      <c r="I121" s="942"/>
      <c r="J121" s="942"/>
      <c r="K121" s="942"/>
      <c r="L121" s="942"/>
      <c r="M121" s="942"/>
      <c r="N121" s="942"/>
      <c r="O121" s="942"/>
      <c r="P121" s="942"/>
      <c r="Q121" s="942"/>
      <c r="R121" s="942"/>
      <c r="S121" s="942"/>
      <c r="T121" s="942"/>
      <c r="U121" s="942"/>
      <c r="V121" s="942"/>
      <c r="W121" s="942"/>
      <c r="X121" s="942"/>
      <c r="Y121" s="942"/>
      <c r="Z121" s="942"/>
      <c r="AA121" s="942"/>
      <c r="AB121" s="942"/>
      <c r="AC121" s="942"/>
      <c r="AD121" s="942"/>
      <c r="AE121" s="942"/>
      <c r="AF121" s="942"/>
      <c r="AG121" s="942"/>
      <c r="AH121" s="942"/>
      <c r="AI121" s="942"/>
      <c r="AJ121" s="942"/>
      <c r="AK121" s="942"/>
      <c r="AL121" s="942"/>
    </row>
    <row r="122" spans="1:38" x14ac:dyDescent="0.15">
      <c r="A122" s="942"/>
      <c r="B122" s="942"/>
      <c r="C122" s="942"/>
      <c r="D122" s="942"/>
      <c r="E122" s="942"/>
      <c r="F122" s="942"/>
      <c r="G122" s="942"/>
      <c r="H122" s="942"/>
      <c r="I122" s="942"/>
      <c r="J122" s="942"/>
      <c r="K122" s="942"/>
      <c r="L122" s="942"/>
      <c r="M122" s="942"/>
      <c r="N122" s="942"/>
      <c r="O122" s="942"/>
      <c r="P122" s="942"/>
      <c r="Q122" s="942"/>
      <c r="R122" s="942"/>
      <c r="S122" s="942"/>
      <c r="T122" s="942"/>
      <c r="U122" s="942"/>
      <c r="V122" s="942"/>
      <c r="W122" s="942"/>
      <c r="X122" s="942"/>
      <c r="Y122" s="942"/>
      <c r="Z122" s="942"/>
      <c r="AA122" s="942"/>
      <c r="AB122" s="942"/>
      <c r="AC122" s="942"/>
      <c r="AD122" s="942"/>
      <c r="AE122" s="942"/>
      <c r="AF122" s="942"/>
      <c r="AG122" s="942"/>
      <c r="AH122" s="942"/>
      <c r="AI122" s="942"/>
      <c r="AJ122" s="942"/>
      <c r="AK122" s="942"/>
      <c r="AL122" s="942"/>
    </row>
    <row r="123" spans="1:38" x14ac:dyDescent="0.15">
      <c r="A123" s="4"/>
      <c r="B123" s="4"/>
      <c r="C123" s="4"/>
      <c r="D123" s="4"/>
      <c r="E123" s="4"/>
      <c r="F123" s="4"/>
      <c r="G123" s="4"/>
      <c r="H123" s="4"/>
      <c r="I123" s="4"/>
      <c r="J123" s="4"/>
      <c r="K123" s="4"/>
      <c r="L123" s="4"/>
      <c r="M123" s="4"/>
      <c r="N123" s="4"/>
      <c r="O123" s="4"/>
      <c r="P123" s="4"/>
      <c r="Q123" s="942"/>
      <c r="R123" s="942"/>
      <c r="S123" s="942"/>
      <c r="T123" s="942"/>
      <c r="U123" s="942"/>
      <c r="V123" s="942"/>
      <c r="W123" s="942"/>
      <c r="X123" s="942"/>
      <c r="Y123" s="942"/>
      <c r="Z123" s="942"/>
      <c r="AA123" s="942"/>
      <c r="AB123" s="942"/>
      <c r="AC123" s="942"/>
      <c r="AD123" s="942"/>
      <c r="AE123" s="942"/>
      <c r="AF123" s="942"/>
      <c r="AG123" s="942"/>
      <c r="AH123" s="942"/>
      <c r="AI123" s="942"/>
      <c r="AJ123" s="942"/>
      <c r="AK123" s="942"/>
      <c r="AL123" s="942"/>
    </row>
  </sheetData>
  <sheetProtection password="CA4E" sheet="1" objects="1" scenarios="1"/>
  <mergeCells count="11">
    <mergeCell ref="L30:N30"/>
    <mergeCell ref="L32:N32"/>
    <mergeCell ref="M10:N10"/>
    <mergeCell ref="M16:N16"/>
    <mergeCell ref="L28:N28"/>
    <mergeCell ref="M23:N23"/>
    <mergeCell ref="B2:C2"/>
    <mergeCell ref="D2:H2"/>
    <mergeCell ref="B6:O6"/>
    <mergeCell ref="J2:O2"/>
    <mergeCell ref="B4:O4"/>
  </mergeCells>
  <phoneticPr fontId="2" type="noConversion"/>
  <hyperlinks>
    <hyperlink ref="M10:N10" location="'3a'!A1" display="ir a Inversiones ►" xr:uid="{00000000-0004-0000-0700-000000000000}"/>
    <hyperlink ref="M16:N16" location="'3b'!A1" display="ir a Financiación ►" xr:uid="{00000000-0004-0000-0700-000001000000}"/>
    <hyperlink ref="L32:N32" location="'2'!A1" display="◄  Vuelvo a la sección anterior" xr:uid="{00000000-0004-0000-0700-000002000000}"/>
    <hyperlink ref="L30:N30" location="'4'!A1" display="Me salto esta sección            ►" xr:uid="{00000000-0004-0000-0700-000003000000}"/>
    <hyperlink ref="L28:N28" location="'3a'!A1" display="Comenzar  (hoja siguiente)  ►" xr:uid="{00000000-0004-0000-0700-000004000000}"/>
    <hyperlink ref="M23:N23" location="pr!A1" display="ir a Presupuesto ►" xr:uid="{00000000-0004-0000-0700-000005000000}"/>
  </hyperlinks>
  <pageMargins left="0.75" right="0.75" top="1" bottom="1" header="0" footer="0"/>
  <drawing r:id="rId1"/>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12"/>
  </sheetPr>
  <dimension ref="A1:BB540"/>
  <sheetViews>
    <sheetView showZeros="0" zoomScale="75" workbookViewId="0">
      <pane xSplit="6" ySplit="4" topLeftCell="G5" activePane="bottomRight" state="frozen"/>
      <selection pane="topRight" activeCell="G1" sqref="G1"/>
      <selection pane="bottomLeft" activeCell="A5" sqref="A5"/>
      <selection pane="bottomRight" activeCell="G156" sqref="G156"/>
    </sheetView>
  </sheetViews>
  <sheetFormatPr baseColWidth="10" defaultRowHeight="13" x14ac:dyDescent="0.15"/>
  <cols>
    <col min="1" max="1" width="1.5" customWidth="1"/>
    <col min="2" max="3" width="3.33203125" customWidth="1"/>
    <col min="4" max="4" width="3.5" customWidth="1"/>
    <col min="5" max="5" width="23.5" customWidth="1"/>
    <col min="6" max="6" width="13.5" customWidth="1"/>
    <col min="7" max="7" width="15" customWidth="1"/>
    <col min="8" max="8" width="16" customWidth="1"/>
    <col min="9" max="13" width="15" customWidth="1"/>
    <col min="14" max="14" width="13.83203125" style="475" customWidth="1"/>
    <col min="15" max="15" width="14.33203125" customWidth="1"/>
    <col min="16" max="16" width="12.1640625" customWidth="1"/>
    <col min="17" max="17" width="13.33203125" customWidth="1"/>
    <col min="18" max="18" width="8.5" customWidth="1"/>
    <col min="19" max="19" width="15" customWidth="1"/>
    <col min="20" max="20" width="7.1640625" customWidth="1"/>
    <col min="21" max="21" width="0" hidden="1" customWidth="1"/>
    <col min="22" max="22" width="12.6640625" hidden="1" customWidth="1"/>
    <col min="23" max="23" width="21.1640625" hidden="1" customWidth="1"/>
    <col min="24" max="24" width="12.6640625" hidden="1" customWidth="1"/>
    <col min="25" max="25" width="21.5" hidden="1" customWidth="1"/>
    <col min="26" max="28" width="0" hidden="1" customWidth="1"/>
  </cols>
  <sheetData>
    <row r="1" spans="1:54" ht="9.75" customHeight="1" thickBot="1" x14ac:dyDescent="0.2">
      <c r="A1" s="4"/>
      <c r="B1" s="4"/>
      <c r="C1" s="4"/>
      <c r="D1" s="4"/>
      <c r="E1" s="4"/>
      <c r="F1" s="4"/>
      <c r="G1" s="4"/>
      <c r="H1" s="4"/>
      <c r="I1" s="4"/>
      <c r="J1" s="4"/>
      <c r="K1" s="4"/>
      <c r="L1" s="4"/>
      <c r="M1" s="4"/>
      <c r="N1" s="844"/>
      <c r="O1" s="4"/>
      <c r="P1" s="4"/>
      <c r="Q1" s="4"/>
      <c r="R1" s="4"/>
      <c r="S1" s="942"/>
      <c r="T1" s="942"/>
      <c r="U1" s="942"/>
      <c r="V1" s="942"/>
      <c r="W1" s="942"/>
      <c r="X1" s="942"/>
      <c r="Y1" s="942"/>
      <c r="Z1" s="942"/>
      <c r="AA1" s="942"/>
      <c r="AB1" s="942"/>
      <c r="AC1" s="942"/>
      <c r="AD1" s="1"/>
      <c r="AE1" s="1"/>
      <c r="AF1" s="1"/>
      <c r="AG1" s="1"/>
      <c r="AH1" s="1"/>
      <c r="AI1" s="1"/>
      <c r="AJ1" s="1"/>
      <c r="AK1" s="1"/>
      <c r="AL1" s="1"/>
      <c r="AM1" s="1"/>
      <c r="AN1" s="1"/>
      <c r="AO1" s="1"/>
      <c r="AP1" s="1"/>
      <c r="AQ1" s="1"/>
      <c r="AR1" s="1"/>
      <c r="AS1" s="1"/>
      <c r="AT1" s="1"/>
      <c r="AU1" s="1"/>
      <c r="AV1" s="1"/>
      <c r="AW1" s="1"/>
      <c r="AX1" s="1"/>
      <c r="AY1" s="1"/>
      <c r="AZ1" s="1"/>
      <c r="BA1" s="1"/>
      <c r="BB1" s="1"/>
    </row>
    <row r="2" spans="1:54" ht="20.25" customHeight="1" thickBot="1" x14ac:dyDescent="0.25">
      <c r="A2" s="4"/>
      <c r="B2" s="4"/>
      <c r="C2" s="4"/>
      <c r="D2" s="4"/>
      <c r="E2" s="2367" t="s">
        <v>1645</v>
      </c>
      <c r="F2" s="2368"/>
      <c r="G2" s="2368"/>
      <c r="H2" s="2369"/>
      <c r="I2" s="867" t="str">
        <f>IF(W166&gt;0,"hay avisos",0)</f>
        <v>hay avisos</v>
      </c>
      <c r="J2" s="4"/>
      <c r="K2" s="254"/>
      <c r="L2" s="4"/>
      <c r="M2" s="2333" t="s">
        <v>246</v>
      </c>
      <c r="N2" s="2334"/>
      <c r="O2" s="2335"/>
      <c r="P2" s="4"/>
      <c r="Q2" s="522"/>
      <c r="R2" s="522"/>
      <c r="S2" s="942"/>
      <c r="T2" s="942"/>
      <c r="U2" s="942"/>
      <c r="V2" s="942"/>
      <c r="W2" s="942"/>
      <c r="X2" s="942"/>
      <c r="Y2" s="942"/>
      <c r="Z2" s="942"/>
      <c r="AA2" s="942"/>
      <c r="AB2" s="942"/>
      <c r="AC2" s="942"/>
      <c r="AD2" s="1"/>
      <c r="AE2" s="1"/>
      <c r="AF2" s="1"/>
      <c r="AG2" s="1"/>
      <c r="AH2" s="1"/>
      <c r="AI2" s="1"/>
      <c r="AJ2" s="1"/>
      <c r="AK2" s="1"/>
      <c r="AL2" s="1"/>
      <c r="AM2" s="1"/>
      <c r="AN2" s="1"/>
      <c r="AO2" s="1"/>
      <c r="AP2" s="1"/>
      <c r="AQ2" s="1"/>
      <c r="AR2" s="1"/>
      <c r="AS2" s="1"/>
      <c r="AT2" s="1"/>
      <c r="AU2" s="1"/>
      <c r="AV2" s="1"/>
      <c r="AW2" s="1"/>
      <c r="AX2" s="1"/>
      <c r="AY2" s="1"/>
      <c r="AZ2" s="1"/>
      <c r="BA2" s="1"/>
      <c r="BB2" s="1"/>
    </row>
    <row r="3" spans="1:54" ht="17" thickBot="1" x14ac:dyDescent="0.25">
      <c r="A3" s="4"/>
      <c r="B3" s="4"/>
      <c r="C3" s="4"/>
      <c r="D3" s="4"/>
      <c r="E3" s="794" t="str">
        <f>'2b'!D3</f>
        <v>INGRESOS netos</v>
      </c>
      <c r="F3" s="108">
        <f>'2b'!E3</f>
        <v>67000</v>
      </c>
      <c r="G3" s="107" t="s">
        <v>1793</v>
      </c>
      <c r="H3" s="817">
        <f>pr!$D$55</f>
        <v>580</v>
      </c>
      <c r="I3" s="4"/>
      <c r="J3" s="75"/>
      <c r="K3" s="2402"/>
      <c r="L3" s="2402"/>
      <c r="M3" s="2402"/>
      <c r="N3" s="844"/>
      <c r="O3" s="4"/>
      <c r="P3" s="4"/>
      <c r="Q3" s="4"/>
      <c r="R3" s="4"/>
      <c r="S3" s="942"/>
      <c r="T3" s="942"/>
      <c r="U3" s="942"/>
      <c r="V3" s="942"/>
      <c r="W3" s="942"/>
      <c r="X3" s="942"/>
      <c r="Y3" s="942"/>
      <c r="Z3" s="942"/>
      <c r="AA3" s="942"/>
      <c r="AB3" s="942"/>
      <c r="AC3" s="942"/>
      <c r="AD3" s="1"/>
      <c r="AE3" s="1"/>
      <c r="AF3" s="1"/>
      <c r="AG3" s="1"/>
      <c r="AH3" s="1"/>
      <c r="AI3" s="1"/>
      <c r="AJ3" s="1"/>
      <c r="AK3" s="1"/>
      <c r="AL3" s="1"/>
      <c r="AM3" s="1"/>
      <c r="AN3" s="1"/>
      <c r="AO3" s="1"/>
      <c r="AP3" s="1"/>
      <c r="AQ3" s="1"/>
      <c r="AR3" s="1"/>
      <c r="AS3" s="1"/>
      <c r="AT3" s="1"/>
      <c r="AU3" s="1"/>
      <c r="AV3" s="1"/>
      <c r="AW3" s="1"/>
      <c r="AX3" s="1"/>
      <c r="AY3" s="1"/>
      <c r="AZ3" s="1"/>
      <c r="BA3" s="1"/>
      <c r="BB3" s="1"/>
    </row>
    <row r="4" spans="1:54" ht="17" thickBot="1" x14ac:dyDescent="0.25">
      <c r="A4" s="4"/>
      <c r="B4" s="4"/>
      <c r="C4" s="4"/>
      <c r="D4" s="4"/>
      <c r="E4" s="796" t="s">
        <v>1548</v>
      </c>
      <c r="F4" s="797">
        <f>pr!$D$52</f>
        <v>66420</v>
      </c>
      <c r="G4" s="798" t="s">
        <v>1803</v>
      </c>
      <c r="H4" s="818">
        <f>pr!$D$70</f>
        <v>580</v>
      </c>
      <c r="I4" s="4"/>
      <c r="J4" s="75"/>
      <c r="K4" s="4"/>
      <c r="L4" s="2056" t="s">
        <v>1686</v>
      </c>
      <c r="M4" s="2074" t="s">
        <v>1745</v>
      </c>
      <c r="N4" s="2075" t="s">
        <v>625</v>
      </c>
      <c r="O4" s="2020" t="s">
        <v>96</v>
      </c>
      <c r="P4" s="523"/>
      <c r="Q4" s="523"/>
      <c r="R4" s="523"/>
      <c r="S4" s="942"/>
      <c r="T4" s="942"/>
      <c r="U4" s="942"/>
      <c r="V4" s="942"/>
      <c r="W4" s="942"/>
      <c r="X4" s="942"/>
      <c r="Y4" s="942"/>
      <c r="Z4" s="942"/>
      <c r="AA4" s="942"/>
      <c r="AB4" s="942"/>
      <c r="AC4" s="942"/>
      <c r="AD4" s="1"/>
      <c r="AE4" s="1"/>
      <c r="AF4" s="1"/>
      <c r="AG4" s="1"/>
      <c r="AH4" s="1"/>
      <c r="AI4" s="1"/>
      <c r="AJ4" s="1"/>
      <c r="AK4" s="1"/>
      <c r="AL4" s="1"/>
      <c r="AM4" s="1"/>
      <c r="AN4" s="1"/>
      <c r="AO4" s="1"/>
      <c r="AP4" s="1"/>
      <c r="AQ4" s="1"/>
      <c r="AR4" s="1"/>
      <c r="AS4" s="1"/>
      <c r="AT4" s="1"/>
      <c r="AU4" s="1"/>
      <c r="AV4" s="1"/>
      <c r="AW4" s="1"/>
      <c r="AX4" s="1"/>
      <c r="AY4" s="1"/>
      <c r="AZ4" s="1"/>
      <c r="BA4" s="1"/>
      <c r="BB4" s="1"/>
    </row>
    <row r="5" spans="1:54" ht="3.75" customHeight="1" thickBot="1" x14ac:dyDescent="0.2">
      <c r="A5" s="4"/>
      <c r="B5" s="4"/>
      <c r="C5" s="4"/>
      <c r="D5" s="4"/>
      <c r="E5" s="4"/>
      <c r="F5" s="4"/>
      <c r="G5" s="4"/>
      <c r="H5" s="4"/>
      <c r="I5" s="4"/>
      <c r="J5" s="4"/>
      <c r="K5" s="4"/>
      <c r="L5" s="4"/>
      <c r="M5" s="4"/>
      <c r="N5" s="844"/>
      <c r="O5" s="4"/>
      <c r="P5" s="4"/>
      <c r="Q5" s="4"/>
      <c r="R5" s="4"/>
      <c r="S5" s="942"/>
      <c r="T5" s="942"/>
      <c r="U5" s="942"/>
      <c r="V5" s="942"/>
      <c r="W5" s="942"/>
      <c r="X5" s="942"/>
      <c r="Y5" s="942"/>
      <c r="Z5" s="942"/>
      <c r="AA5" s="942"/>
      <c r="AB5" s="942"/>
      <c r="AC5" s="942"/>
      <c r="AD5" s="1"/>
      <c r="AE5" s="1"/>
      <c r="AF5" s="1"/>
      <c r="AG5" s="1"/>
      <c r="AH5" s="1"/>
      <c r="AI5" s="1"/>
      <c r="AJ5" s="1"/>
      <c r="AK5" s="1"/>
      <c r="AL5" s="1"/>
      <c r="AM5" s="1"/>
      <c r="AN5" s="1"/>
      <c r="AO5" s="1"/>
      <c r="AP5" s="1"/>
      <c r="AQ5" s="1"/>
      <c r="AR5" s="1"/>
      <c r="AS5" s="1"/>
      <c r="AT5" s="1"/>
      <c r="AU5" s="1"/>
      <c r="AV5" s="1"/>
      <c r="AW5" s="1"/>
      <c r="AX5" s="1"/>
      <c r="AY5" s="1"/>
      <c r="AZ5" s="1"/>
      <c r="BA5" s="1"/>
      <c r="BB5" s="1"/>
    </row>
    <row r="6" spans="1:54" ht="27" customHeight="1" thickTop="1" thickBot="1" x14ac:dyDescent="0.3">
      <c r="A6" s="4"/>
      <c r="B6" s="4"/>
      <c r="C6" s="2370" t="str">
        <f>'2c'!$B$7</f>
        <v>CAED GESTION</v>
      </c>
      <c r="D6" s="2371"/>
      <c r="E6" s="2371"/>
      <c r="F6" s="2325" t="str">
        <f>'2'!$D$2</f>
        <v>PLAN de NEGOCIO</v>
      </c>
      <c r="G6" s="2325"/>
      <c r="H6" s="2325"/>
      <c r="I6" s="778">
        <f>'1'!$E$15</f>
        <v>2023</v>
      </c>
      <c r="J6" s="1124" t="s">
        <v>1319</v>
      </c>
      <c r="K6" s="2558" t="s">
        <v>260</v>
      </c>
      <c r="L6" s="2558"/>
      <c r="M6" s="2558"/>
      <c r="N6" s="2558"/>
      <c r="O6" s="2559"/>
      <c r="P6" s="524"/>
      <c r="Q6" s="524"/>
      <c r="R6" s="524"/>
      <c r="S6" s="942"/>
      <c r="T6" s="942"/>
      <c r="U6" s="942"/>
      <c r="V6" s="942"/>
      <c r="W6" s="942"/>
      <c r="X6" s="942"/>
      <c r="Y6" s="942"/>
      <c r="Z6" s="942"/>
      <c r="AA6" s="942"/>
      <c r="AB6" s="942"/>
      <c r="AC6" s="942"/>
      <c r="AD6" s="1"/>
      <c r="AE6" s="1"/>
      <c r="AF6" s="1"/>
      <c r="AG6" s="1"/>
      <c r="AH6" s="1"/>
      <c r="AI6" s="1"/>
      <c r="AJ6" s="1"/>
      <c r="AK6" s="1"/>
      <c r="AL6" s="1"/>
      <c r="AM6" s="1"/>
      <c r="AN6" s="1"/>
      <c r="AO6" s="1"/>
      <c r="AP6" s="1"/>
      <c r="AQ6" s="1"/>
      <c r="AR6" s="1"/>
      <c r="AS6" s="1"/>
      <c r="AT6" s="1"/>
      <c r="AU6" s="1"/>
      <c r="AV6" s="1"/>
      <c r="AW6" s="1"/>
      <c r="AX6" s="1"/>
      <c r="AY6" s="1"/>
      <c r="AZ6" s="1"/>
      <c r="BA6" s="1"/>
      <c r="BB6" s="1"/>
    </row>
    <row r="7" spans="1:54" ht="9.75" customHeight="1" x14ac:dyDescent="0.15">
      <c r="A7" s="4"/>
      <c r="B7" s="4"/>
      <c r="C7" s="4"/>
      <c r="D7" s="4"/>
      <c r="E7" s="4"/>
      <c r="F7" s="4"/>
      <c r="G7" s="4"/>
      <c r="H7" s="4"/>
      <c r="I7" s="4"/>
      <c r="J7" s="4"/>
      <c r="K7" s="4"/>
      <c r="L7" s="4"/>
      <c r="M7" s="4"/>
      <c r="N7" s="844"/>
      <c r="O7" s="4"/>
      <c r="P7" s="4"/>
      <c r="Q7" s="4"/>
      <c r="R7" s="4"/>
      <c r="S7" s="942"/>
      <c r="T7" s="942"/>
      <c r="U7" s="942"/>
      <c r="V7" s="942"/>
      <c r="W7" s="942"/>
      <c r="X7" s="942"/>
      <c r="Y7" s="942"/>
      <c r="Z7" s="942"/>
      <c r="AA7" s="942"/>
      <c r="AB7" s="942"/>
      <c r="AC7" s="942"/>
      <c r="AD7" s="1"/>
      <c r="AE7" s="1"/>
      <c r="AF7" s="1"/>
      <c r="AG7" s="1"/>
      <c r="AH7" s="1"/>
      <c r="AI7" s="1"/>
      <c r="AJ7" s="1"/>
      <c r="AK7" s="1"/>
      <c r="AL7" s="1"/>
      <c r="AM7" s="1"/>
      <c r="AN7" s="1"/>
      <c r="AO7" s="1"/>
      <c r="AP7" s="1"/>
      <c r="AQ7" s="1"/>
      <c r="AR7" s="1"/>
      <c r="AS7" s="1"/>
      <c r="AT7" s="1"/>
      <c r="AU7" s="1"/>
      <c r="AV7" s="1"/>
      <c r="AW7" s="1"/>
      <c r="AX7" s="1"/>
      <c r="AY7" s="1"/>
      <c r="AZ7" s="1"/>
      <c r="BA7" s="1"/>
      <c r="BB7" s="1"/>
    </row>
    <row r="8" spans="1:54" ht="9.75" customHeight="1" x14ac:dyDescent="0.15">
      <c r="A8" s="4"/>
      <c r="B8" s="4"/>
      <c r="C8" s="18"/>
      <c r="D8" s="18"/>
      <c r="E8" s="18"/>
      <c r="F8" s="18"/>
      <c r="G8" s="18"/>
      <c r="H8" s="18"/>
      <c r="I8" s="18"/>
      <c r="J8" s="18"/>
      <c r="K8" s="18"/>
      <c r="L8" s="18"/>
      <c r="M8" s="18"/>
      <c r="N8" s="775"/>
      <c r="O8" s="18"/>
      <c r="P8" s="4"/>
      <c r="Q8" s="4"/>
      <c r="R8" s="4"/>
      <c r="S8" s="942"/>
      <c r="T8" s="942"/>
      <c r="U8" s="942"/>
      <c r="V8" s="942"/>
      <c r="W8" s="942"/>
      <c r="X8" s="942"/>
      <c r="Y8" s="942"/>
      <c r="Z8" s="942"/>
      <c r="AA8" s="942"/>
      <c r="AB8" s="942"/>
      <c r="AC8" s="942"/>
      <c r="AD8" s="1"/>
      <c r="AE8" s="1"/>
      <c r="AF8" s="1"/>
      <c r="AG8" s="1"/>
      <c r="AH8" s="1"/>
      <c r="AI8" s="1"/>
      <c r="AJ8" s="1"/>
      <c r="AK8" s="1"/>
      <c r="AL8" s="1"/>
      <c r="AM8" s="1"/>
      <c r="AN8" s="1"/>
      <c r="AO8" s="1"/>
      <c r="AP8" s="1"/>
      <c r="AQ8" s="1"/>
      <c r="AR8" s="1"/>
      <c r="AS8" s="1"/>
      <c r="AT8" s="1"/>
      <c r="AU8" s="1"/>
      <c r="AV8" s="1"/>
      <c r="AW8" s="1"/>
      <c r="AX8" s="1"/>
      <c r="AY8" s="1"/>
      <c r="AZ8" s="1"/>
      <c r="BA8" s="1"/>
      <c r="BB8" s="1"/>
    </row>
    <row r="9" spans="1:54" ht="18.75" customHeight="1" x14ac:dyDescent="0.2">
      <c r="A9" s="4"/>
      <c r="B9" s="4"/>
      <c r="C9" s="18"/>
      <c r="D9" s="18"/>
      <c r="E9" s="508"/>
      <c r="F9" s="52"/>
      <c r="G9" s="52"/>
      <c r="H9" s="52"/>
      <c r="I9" s="52"/>
      <c r="J9" s="52"/>
      <c r="K9" s="52"/>
      <c r="L9" s="52"/>
      <c r="M9" s="52"/>
      <c r="N9" s="774"/>
      <c r="O9" s="52"/>
      <c r="P9" s="525"/>
      <c r="Q9" s="525"/>
      <c r="R9" s="525"/>
      <c r="S9" s="942"/>
      <c r="T9" s="942"/>
      <c r="U9" s="942"/>
      <c r="V9" s="942"/>
      <c r="W9" s="942"/>
      <c r="X9" s="942"/>
      <c r="Y9" s="942"/>
      <c r="Z9" s="942"/>
      <c r="AA9" s="942"/>
      <c r="AB9" s="942"/>
      <c r="AC9" s="942"/>
      <c r="AD9" s="1"/>
      <c r="AE9" s="1"/>
      <c r="AF9" s="1"/>
      <c r="AG9" s="1"/>
      <c r="AH9" s="1"/>
      <c r="AI9" s="1"/>
      <c r="AJ9" s="1"/>
      <c r="AK9" s="1"/>
      <c r="AL9" s="1"/>
      <c r="AM9" s="1"/>
      <c r="AN9" s="1"/>
      <c r="AO9" s="1"/>
      <c r="AP9" s="1"/>
      <c r="AQ9" s="1"/>
      <c r="AR9" s="1"/>
      <c r="AS9" s="1"/>
      <c r="AT9" s="1"/>
      <c r="AU9" s="1"/>
      <c r="AV9" s="1"/>
      <c r="AW9" s="1"/>
      <c r="AX9" s="1"/>
      <c r="AY9" s="1"/>
      <c r="AZ9" s="1"/>
      <c r="BA9" s="1"/>
      <c r="BB9" s="1"/>
    </row>
    <row r="10" spans="1:54" ht="67.5" customHeight="1" x14ac:dyDescent="0.2">
      <c r="A10" s="4"/>
      <c r="B10" s="4"/>
      <c r="C10" s="18"/>
      <c r="D10" s="18"/>
      <c r="E10" s="509"/>
      <c r="F10" s="52"/>
      <c r="G10" s="52"/>
      <c r="H10" s="52"/>
      <c r="I10" s="52"/>
      <c r="J10" s="52"/>
      <c r="K10" s="52"/>
      <c r="L10" s="510"/>
      <c r="M10" s="52"/>
      <c r="N10" s="2562"/>
      <c r="O10" s="2562"/>
      <c r="P10" s="525"/>
      <c r="Q10" s="525"/>
      <c r="R10" s="525"/>
      <c r="S10" s="942"/>
      <c r="T10" s="942"/>
      <c r="U10" s="942"/>
      <c r="V10" s="942"/>
      <c r="W10" s="942"/>
      <c r="X10" s="942"/>
      <c r="Y10" s="942"/>
      <c r="Z10" s="942"/>
      <c r="AA10" s="942"/>
      <c r="AB10" s="942"/>
      <c r="AC10" s="942"/>
      <c r="AD10" s="1"/>
      <c r="AE10" s="1"/>
      <c r="AF10" s="1"/>
      <c r="AG10" s="1"/>
      <c r="AH10" s="1"/>
      <c r="AI10" s="1"/>
      <c r="AJ10" s="1"/>
      <c r="AK10" s="1"/>
      <c r="AL10" s="1"/>
      <c r="AM10" s="1"/>
      <c r="AN10" s="1"/>
      <c r="AO10" s="1"/>
      <c r="AP10" s="1"/>
      <c r="AQ10" s="1"/>
      <c r="AR10" s="1"/>
      <c r="AS10" s="1"/>
      <c r="AT10" s="1"/>
      <c r="AU10" s="1"/>
      <c r="AV10" s="1"/>
      <c r="AW10" s="1"/>
      <c r="AX10" s="1"/>
      <c r="AY10" s="1"/>
      <c r="AZ10" s="1"/>
      <c r="BA10" s="1"/>
      <c r="BB10" s="1"/>
    </row>
    <row r="11" spans="1:54" ht="12.75" hidden="1" customHeight="1" x14ac:dyDescent="0.15">
      <c r="A11" s="4"/>
      <c r="B11" s="4"/>
      <c r="C11" s="44"/>
      <c r="D11" s="44"/>
      <c r="E11" s="60"/>
      <c r="F11" s="44"/>
      <c r="G11" s="44"/>
      <c r="H11" s="44"/>
      <c r="I11" s="44"/>
      <c r="J11" s="44"/>
      <c r="K11" s="44"/>
      <c r="L11" s="44"/>
      <c r="M11" s="44"/>
      <c r="N11" s="731"/>
      <c r="O11" s="44"/>
      <c r="P11" s="64"/>
      <c r="Q11" s="64"/>
      <c r="R11" s="64"/>
      <c r="S11" s="942"/>
      <c r="T11" s="942"/>
      <c r="U11" s="942"/>
      <c r="V11" s="942"/>
      <c r="W11" s="942"/>
      <c r="X11" s="942"/>
      <c r="Y11" s="942"/>
      <c r="Z11" s="942"/>
      <c r="AA11" s="942"/>
      <c r="AB11" s="942"/>
      <c r="AC11" s="942"/>
      <c r="AD11" s="1"/>
      <c r="AE11" s="1"/>
      <c r="AF11" s="1"/>
      <c r="AG11" s="1"/>
      <c r="AH11" s="1"/>
      <c r="AI11" s="1"/>
      <c r="AJ11" s="1"/>
      <c r="AK11" s="1"/>
      <c r="AL11" s="1"/>
      <c r="AM11" s="1"/>
      <c r="AN11" s="1"/>
      <c r="AO11" s="1"/>
      <c r="AP11" s="1"/>
      <c r="AQ11" s="1"/>
      <c r="AR11" s="1"/>
      <c r="AS11" s="1"/>
      <c r="AT11" s="1"/>
      <c r="AU11" s="1"/>
      <c r="AV11" s="1"/>
      <c r="AW11" s="1"/>
      <c r="AX11" s="1"/>
      <c r="AY11" s="1"/>
      <c r="AZ11" s="1"/>
      <c r="BA11" s="1"/>
      <c r="BB11" s="1"/>
    </row>
    <row r="12" spans="1:54" ht="16.5" customHeight="1" thickBot="1" x14ac:dyDescent="0.2">
      <c r="A12" s="4"/>
      <c r="B12" s="4"/>
      <c r="C12" s="44"/>
      <c r="D12" s="44"/>
      <c r="E12" s="44"/>
      <c r="F12" s="44"/>
      <c r="G12" s="44"/>
      <c r="H12" s="44"/>
      <c r="I12" s="44"/>
      <c r="J12" s="44"/>
      <c r="K12" s="44"/>
      <c r="L12" s="44"/>
      <c r="M12" s="44"/>
      <c r="N12" s="731"/>
      <c r="O12" s="44"/>
      <c r="P12" s="64"/>
      <c r="Q12" s="64"/>
      <c r="R12" s="64"/>
      <c r="S12" s="942"/>
      <c r="T12" s="942"/>
      <c r="U12" s="942"/>
      <c r="V12" s="942"/>
      <c r="W12" s="942"/>
      <c r="X12" s="942"/>
      <c r="Y12" s="942"/>
      <c r="Z12" s="942"/>
      <c r="AA12" s="942"/>
      <c r="AB12" s="942"/>
      <c r="AC12" s="942"/>
      <c r="AD12" s="1"/>
      <c r="AE12" s="1"/>
      <c r="AF12" s="1"/>
      <c r="AG12" s="1"/>
      <c r="AH12" s="1"/>
      <c r="AI12" s="1"/>
      <c r="AJ12" s="1"/>
      <c r="AK12" s="1"/>
      <c r="AL12" s="1"/>
      <c r="AM12" s="1"/>
      <c r="AN12" s="1"/>
      <c r="AO12" s="1"/>
      <c r="AP12" s="1"/>
      <c r="AQ12" s="1"/>
      <c r="AR12" s="1"/>
      <c r="AS12" s="1"/>
      <c r="AT12" s="1"/>
      <c r="AU12" s="1"/>
      <c r="AV12" s="1"/>
      <c r="AW12" s="1"/>
      <c r="AX12" s="1"/>
      <c r="AY12" s="1"/>
      <c r="AZ12" s="1"/>
      <c r="BA12" s="1"/>
      <c r="BB12" s="1"/>
    </row>
    <row r="13" spans="1:54" ht="18.75" customHeight="1" thickBot="1" x14ac:dyDescent="0.25">
      <c r="A13" s="4"/>
      <c r="B13" s="4"/>
      <c r="C13" s="44"/>
      <c r="D13" s="19">
        <v>1</v>
      </c>
      <c r="E13" s="2376" t="s">
        <v>253</v>
      </c>
      <c r="F13" s="2377"/>
      <c r="G13" s="2378"/>
      <c r="H13" s="2568" t="s">
        <v>1450</v>
      </c>
      <c r="I13" s="2569"/>
      <c r="J13" s="2076">
        <f>'2b'!$F$15</f>
        <v>0</v>
      </c>
      <c r="K13" s="1361" t="s">
        <v>1714</v>
      </c>
      <c r="L13" s="18"/>
      <c r="M13" s="404"/>
      <c r="N13" s="731"/>
      <c r="O13" s="44"/>
      <c r="P13" s="64"/>
      <c r="Q13" s="64"/>
      <c r="R13" s="64"/>
      <c r="S13" s="942"/>
      <c r="T13" s="942"/>
      <c r="U13" s="942"/>
      <c r="V13" s="942"/>
      <c r="W13" s="942"/>
      <c r="X13" s="942"/>
      <c r="Y13" s="942"/>
      <c r="Z13" s="942"/>
      <c r="AA13" s="942"/>
      <c r="AB13" s="942"/>
      <c r="AC13" s="942"/>
      <c r="AD13" s="1"/>
      <c r="AE13" s="1"/>
      <c r="AF13" s="1"/>
      <c r="AG13" s="1"/>
      <c r="AH13" s="1"/>
      <c r="AI13" s="1"/>
      <c r="AJ13" s="1"/>
      <c r="AK13" s="1"/>
      <c r="AL13" s="1"/>
      <c r="AM13" s="1"/>
      <c r="AN13" s="1"/>
      <c r="AO13" s="1"/>
      <c r="AP13" s="1"/>
      <c r="AQ13" s="1"/>
      <c r="AR13" s="1"/>
      <c r="AS13" s="1"/>
      <c r="AT13" s="1"/>
      <c r="AU13" s="1"/>
      <c r="AV13" s="1"/>
      <c r="AW13" s="1"/>
      <c r="AX13" s="1"/>
      <c r="AY13" s="1"/>
      <c r="AZ13" s="1"/>
      <c r="BA13" s="1"/>
      <c r="BB13" s="1"/>
    </row>
    <row r="14" spans="1:54" ht="5.25" customHeight="1" thickBot="1" x14ac:dyDescent="0.2">
      <c r="A14" s="4"/>
      <c r="B14" s="4"/>
      <c r="C14" s="44"/>
      <c r="D14" s="44"/>
      <c r="E14" s="44"/>
      <c r="F14" s="44"/>
      <c r="G14" s="44"/>
      <c r="H14" s="44"/>
      <c r="I14" s="44"/>
      <c r="J14" s="44"/>
      <c r="K14" s="44"/>
      <c r="L14" s="44"/>
      <c r="M14" s="44"/>
      <c r="N14" s="731"/>
      <c r="O14" s="44"/>
      <c r="P14" s="64"/>
      <c r="Q14" s="64"/>
      <c r="R14" s="64"/>
      <c r="S14" s="942"/>
      <c r="T14" s="942"/>
      <c r="U14" s="942"/>
      <c r="V14" s="942"/>
      <c r="W14" s="942"/>
      <c r="X14" s="942"/>
      <c r="Y14" s="942"/>
      <c r="Z14" s="942"/>
      <c r="AA14" s="942"/>
      <c r="AB14" s="942"/>
      <c r="AC14" s="942"/>
      <c r="AD14" s="1"/>
      <c r="AE14" s="1"/>
      <c r="AF14" s="1"/>
      <c r="AG14" s="1"/>
      <c r="AH14" s="1"/>
      <c r="AI14" s="1"/>
      <c r="AJ14" s="1"/>
      <c r="AK14" s="1"/>
      <c r="AL14" s="1"/>
      <c r="AM14" s="1"/>
      <c r="AN14" s="1"/>
      <c r="AO14" s="1"/>
      <c r="AP14" s="1"/>
      <c r="AQ14" s="1"/>
      <c r="AR14" s="1"/>
      <c r="AS14" s="1"/>
      <c r="AT14" s="1"/>
      <c r="AU14" s="1"/>
      <c r="AV14" s="1"/>
      <c r="AW14" s="1"/>
      <c r="AX14" s="1"/>
      <c r="AY14" s="1"/>
      <c r="AZ14" s="1"/>
      <c r="BA14" s="1"/>
      <c r="BB14" s="1"/>
    </row>
    <row r="15" spans="1:54" ht="15.75" customHeight="1" thickTop="1" thickBot="1" x14ac:dyDescent="0.2">
      <c r="A15" s="4"/>
      <c r="B15" s="4"/>
      <c r="C15" s="44"/>
      <c r="D15" s="44"/>
      <c r="E15" s="2563"/>
      <c r="F15" s="2564"/>
      <c r="G15" s="407" t="str">
        <f t="shared" ref="G15:M15" si="0">G19</f>
        <v>PREVIOS</v>
      </c>
      <c r="H15" s="412" t="str">
        <f t="shared" si="0"/>
        <v>ENE</v>
      </c>
      <c r="I15" s="413" t="str">
        <f t="shared" si="0"/>
        <v>FEB</v>
      </c>
      <c r="J15" s="413" t="str">
        <f t="shared" si="0"/>
        <v>MAR</v>
      </c>
      <c r="K15" s="413" t="str">
        <f t="shared" si="0"/>
        <v>ABR</v>
      </c>
      <c r="L15" s="413" t="str">
        <f t="shared" si="0"/>
        <v>MAY</v>
      </c>
      <c r="M15" s="414" t="str">
        <f t="shared" si="0"/>
        <v>JUN</v>
      </c>
      <c r="N15" s="731"/>
      <c r="O15" s="44"/>
      <c r="P15" s="64"/>
      <c r="Q15" s="64"/>
      <c r="R15" s="64"/>
      <c r="S15" s="942"/>
      <c r="T15" s="942"/>
      <c r="U15" s="942"/>
      <c r="V15" s="942"/>
      <c r="W15" s="942"/>
      <c r="X15" s="942"/>
      <c r="Y15" s="942"/>
      <c r="Z15" s="942"/>
      <c r="AA15" s="942"/>
      <c r="AB15" s="942"/>
      <c r="AC15" s="942"/>
      <c r="AD15" s="1"/>
      <c r="AE15" s="1"/>
      <c r="AF15" s="1"/>
      <c r="AG15" s="1"/>
      <c r="AH15" s="1"/>
      <c r="AI15" s="1"/>
      <c r="AJ15" s="1"/>
      <c r="AK15" s="1"/>
      <c r="AL15" s="1"/>
      <c r="AM15" s="1"/>
      <c r="AN15" s="1"/>
      <c r="AO15" s="1"/>
      <c r="AP15" s="1"/>
      <c r="AQ15" s="1"/>
      <c r="AR15" s="1"/>
      <c r="AS15" s="1"/>
      <c r="AT15" s="1"/>
      <c r="AU15" s="1"/>
      <c r="AV15" s="1"/>
      <c r="AW15" s="1"/>
      <c r="AX15" s="1"/>
      <c r="AY15" s="1"/>
      <c r="AZ15" s="1"/>
      <c r="BA15" s="1"/>
      <c r="BB15" s="1"/>
    </row>
    <row r="16" spans="1:54" ht="18" customHeight="1" thickBot="1" x14ac:dyDescent="0.2">
      <c r="A16" s="4"/>
      <c r="B16" s="4"/>
      <c r="C16" s="44"/>
      <c r="D16" s="79" t="s">
        <v>1560</v>
      </c>
      <c r="E16" s="2361" t="s">
        <v>264</v>
      </c>
      <c r="F16" s="2362"/>
      <c r="G16" s="408">
        <f t="shared" ref="G16:M16" si="1">+G17</f>
        <v>0</v>
      </c>
      <c r="H16" s="415">
        <f t="shared" si="1"/>
        <v>0</v>
      </c>
      <c r="I16" s="59">
        <f t="shared" si="1"/>
        <v>0</v>
      </c>
      <c r="J16" s="59">
        <f t="shared" si="1"/>
        <v>0</v>
      </c>
      <c r="K16" s="59">
        <f t="shared" si="1"/>
        <v>0</v>
      </c>
      <c r="L16" s="59">
        <f t="shared" si="1"/>
        <v>0</v>
      </c>
      <c r="M16" s="416">
        <f t="shared" si="1"/>
        <v>0</v>
      </c>
      <c r="N16" s="2560"/>
      <c r="O16" s="2560"/>
      <c r="P16" s="526"/>
      <c r="Q16" s="526"/>
      <c r="R16" s="526"/>
      <c r="S16" s="942"/>
      <c r="T16" s="942"/>
      <c r="U16" s="942"/>
      <c r="V16" s="942"/>
      <c r="W16" s="942"/>
      <c r="X16" s="942"/>
      <c r="Y16" s="942"/>
      <c r="Z16" s="942"/>
      <c r="AA16" s="942"/>
      <c r="AB16" s="942"/>
      <c r="AC16" s="942"/>
      <c r="AD16" s="1"/>
      <c r="AE16" s="1"/>
      <c r="AF16" s="1"/>
      <c r="AG16" s="1"/>
      <c r="AH16" s="1"/>
      <c r="AI16" s="1"/>
      <c r="AJ16" s="1"/>
      <c r="AK16" s="1"/>
      <c r="AL16" s="1"/>
      <c r="AM16" s="1"/>
      <c r="AN16" s="1"/>
      <c r="AO16" s="1"/>
      <c r="AP16" s="1"/>
      <c r="AQ16" s="1"/>
      <c r="AR16" s="1"/>
      <c r="AS16" s="1"/>
      <c r="AT16" s="1"/>
      <c r="AU16" s="1"/>
      <c r="AV16" s="1"/>
      <c r="AW16" s="1"/>
      <c r="AX16" s="1"/>
      <c r="AY16" s="1"/>
      <c r="AZ16" s="1"/>
      <c r="BA16" s="1"/>
      <c r="BB16" s="1"/>
    </row>
    <row r="17" spans="1:54" ht="18" customHeight="1" thickBot="1" x14ac:dyDescent="0.2">
      <c r="A17" s="4"/>
      <c r="B17" s="4"/>
      <c r="C17" s="44"/>
      <c r="D17" s="44"/>
      <c r="E17" s="464" t="s">
        <v>258</v>
      </c>
      <c r="F17" s="466">
        <f>SUM(G16:M16)</f>
        <v>0</v>
      </c>
      <c r="G17" s="411"/>
      <c r="H17" s="573">
        <v>0</v>
      </c>
      <c r="I17" s="572"/>
      <c r="J17" s="420"/>
      <c r="K17" s="420"/>
      <c r="L17" s="420"/>
      <c r="M17" s="421"/>
      <c r="N17" s="731"/>
      <c r="O17" s="44"/>
      <c r="P17" s="64"/>
      <c r="Q17" s="64"/>
      <c r="R17" s="64"/>
      <c r="S17" s="942"/>
      <c r="T17" s="942"/>
      <c r="U17" s="942"/>
      <c r="V17" s="942"/>
      <c r="W17" s="942"/>
      <c r="X17" s="942"/>
      <c r="Y17" s="942"/>
      <c r="Z17" s="942"/>
      <c r="AA17" s="942"/>
      <c r="AB17" s="942"/>
      <c r="AC17" s="942"/>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ht="18" customHeight="1" thickBot="1" x14ac:dyDescent="0.2">
      <c r="A18" s="4"/>
      <c r="B18" s="4"/>
      <c r="C18" s="44"/>
      <c r="D18" s="44"/>
      <c r="E18" s="44"/>
      <c r="F18" s="646">
        <f>IF($F$17&lt;&gt;'2b'!$F$15,"ATENCIÓN",0)</f>
        <v>0</v>
      </c>
      <c r="G18" s="2567">
        <f>IF($F$17&lt;&gt;'2b'!$F$15,"El importe de la hoja gastos no coincide con este total, es:",0)</f>
        <v>0</v>
      </c>
      <c r="H18" s="2567"/>
      <c r="I18" s="2567"/>
      <c r="J18" s="2567"/>
      <c r="K18" s="689">
        <f>IF($F$17&lt;&gt;'2b'!$F$15,'2b'!F15,0)</f>
        <v>0</v>
      </c>
      <c r="L18" s="423"/>
      <c r="M18" s="423"/>
      <c r="N18" s="845"/>
      <c r="O18" s="44"/>
      <c r="P18" s="64"/>
      <c r="Q18" s="64"/>
      <c r="R18" s="64"/>
      <c r="S18" s="942"/>
      <c r="T18" s="942"/>
      <c r="U18" s="942"/>
      <c r="V18" s="942"/>
      <c r="W18" s="942"/>
      <c r="X18" s="942"/>
      <c r="Y18" s="942"/>
      <c r="Z18" s="942"/>
      <c r="AA18" s="942"/>
      <c r="AB18" s="942"/>
      <c r="AC18" s="942"/>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ht="16.5" customHeight="1" thickTop="1" thickBot="1" x14ac:dyDescent="0.2">
      <c r="A19" s="4"/>
      <c r="B19" s="4"/>
      <c r="C19" s="44"/>
      <c r="D19" s="44"/>
      <c r="E19" s="44"/>
      <c r="F19" s="44"/>
      <c r="G19" s="407" t="s">
        <v>256</v>
      </c>
      <c r="H19" s="412" t="str">
        <f>'1'!E17</f>
        <v>ENE</v>
      </c>
      <c r="I19" s="413" t="str">
        <f>'1'!F17</f>
        <v>FEB</v>
      </c>
      <c r="J19" s="413" t="str">
        <f>'1'!G17</f>
        <v>MAR</v>
      </c>
      <c r="K19" s="413" t="str">
        <f>'1'!H17</f>
        <v>ABR</v>
      </c>
      <c r="L19" s="413" t="str">
        <f>'1'!I17</f>
        <v>MAY</v>
      </c>
      <c r="M19" s="414" t="str">
        <f>'1'!J17</f>
        <v>JUN</v>
      </c>
      <c r="N19" s="2561"/>
      <c r="O19" s="2560"/>
      <c r="P19" s="526"/>
      <c r="Q19" s="526"/>
      <c r="R19" s="526"/>
      <c r="S19" s="942"/>
      <c r="T19" s="942"/>
      <c r="U19" s="942"/>
      <c r="V19" s="942"/>
      <c r="W19" s="942"/>
      <c r="X19" s="942"/>
      <c r="Y19" s="942"/>
      <c r="Z19" s="942"/>
      <c r="AA19" s="942"/>
      <c r="AB19" s="942"/>
      <c r="AC19" s="942"/>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ht="18" customHeight="1" thickBot="1" x14ac:dyDescent="0.2">
      <c r="A20" s="4"/>
      <c r="B20" s="4"/>
      <c r="C20" s="44"/>
      <c r="D20" s="79" t="s">
        <v>1561</v>
      </c>
      <c r="E20" s="2361" t="s">
        <v>254</v>
      </c>
      <c r="F20" s="2362"/>
      <c r="G20" s="408">
        <f>SUM(G22:G50)</f>
        <v>0</v>
      </c>
      <c r="H20" s="415">
        <f t="shared" ref="H20:M20" si="2">SUM(H22:H50)</f>
        <v>0</v>
      </c>
      <c r="I20" s="59">
        <f t="shared" si="2"/>
        <v>0</v>
      </c>
      <c r="J20" s="59">
        <f t="shared" si="2"/>
        <v>0</v>
      </c>
      <c r="K20" s="59">
        <f t="shared" si="2"/>
        <v>0</v>
      </c>
      <c r="L20" s="59">
        <f t="shared" si="2"/>
        <v>0</v>
      </c>
      <c r="M20" s="416">
        <f t="shared" si="2"/>
        <v>0</v>
      </c>
      <c r="N20" s="731"/>
      <c r="O20" s="44"/>
      <c r="P20" s="64"/>
      <c r="Q20" s="64"/>
      <c r="R20" s="64"/>
      <c r="S20" s="942"/>
      <c r="T20" s="942"/>
      <c r="U20" s="942"/>
      <c r="V20" s="942"/>
      <c r="W20" s="942"/>
      <c r="X20" s="942"/>
      <c r="Y20" s="942"/>
      <c r="Z20" s="942"/>
      <c r="AA20" s="942"/>
      <c r="AB20" s="942"/>
      <c r="AC20" s="942"/>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ht="15.75" customHeight="1" x14ac:dyDescent="0.15">
      <c r="A21" s="4"/>
      <c r="B21" s="4"/>
      <c r="C21" s="44"/>
      <c r="D21" s="44"/>
      <c r="E21" s="46"/>
      <c r="F21" s="467">
        <f>SUM(G20:M20)</f>
        <v>0</v>
      </c>
      <c r="G21" s="468"/>
      <c r="H21" s="469"/>
      <c r="I21" s="470"/>
      <c r="J21" s="470"/>
      <c r="K21" s="470"/>
      <c r="L21" s="470"/>
      <c r="M21" s="471"/>
      <c r="N21" s="731"/>
      <c r="O21" s="44"/>
      <c r="P21" s="64"/>
      <c r="Q21" s="64"/>
      <c r="R21" s="64"/>
      <c r="S21" s="942"/>
      <c r="T21" s="942"/>
      <c r="U21" s="942"/>
      <c r="V21" s="942"/>
      <c r="W21" s="942"/>
      <c r="X21" s="942"/>
      <c r="Y21" s="942"/>
      <c r="Z21" s="942"/>
      <c r="AA21" s="942"/>
      <c r="AB21" s="942"/>
      <c r="AC21" s="942"/>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ht="13.5" customHeight="1" x14ac:dyDescent="0.15">
      <c r="A22" s="4"/>
      <c r="B22" s="4"/>
      <c r="C22" s="44"/>
      <c r="D22" s="44"/>
      <c r="E22" s="298"/>
      <c r="F22" s="465">
        <f>SUM(G22:M22)</f>
        <v>0</v>
      </c>
      <c r="G22" s="410"/>
      <c r="H22" s="417"/>
      <c r="I22" s="299"/>
      <c r="J22" s="299"/>
      <c r="K22" s="299"/>
      <c r="L22" s="299"/>
      <c r="M22" s="410"/>
      <c r="N22" s="731"/>
      <c r="O22" s="44"/>
      <c r="P22" s="64"/>
      <c r="Q22" s="64"/>
      <c r="R22" s="64"/>
      <c r="S22" s="942"/>
      <c r="T22" s="942"/>
      <c r="U22" s="942"/>
      <c r="V22" s="942"/>
      <c r="W22" s="942"/>
      <c r="X22" s="942"/>
      <c r="Y22" s="942"/>
      <c r="Z22" s="942"/>
      <c r="AA22" s="942"/>
      <c r="AB22" s="942"/>
      <c r="AC22" s="942"/>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ht="13.5" customHeight="1" x14ac:dyDescent="0.15">
      <c r="A23" s="4"/>
      <c r="B23" s="4"/>
      <c r="C23" s="44"/>
      <c r="D23" s="44"/>
      <c r="E23" s="300"/>
      <c r="F23" s="465">
        <f t="shared" ref="F23:F28" si="3">SUM(G23:M23)</f>
        <v>0</v>
      </c>
      <c r="G23" s="410"/>
      <c r="H23" s="417"/>
      <c r="I23" s="299"/>
      <c r="J23" s="299"/>
      <c r="K23" s="299"/>
      <c r="L23" s="299"/>
      <c r="M23" s="410"/>
      <c r="N23" s="731"/>
      <c r="O23" s="44"/>
      <c r="P23" s="64"/>
      <c r="Q23" s="64"/>
      <c r="R23" s="64"/>
      <c r="S23" s="942"/>
      <c r="T23" s="942"/>
      <c r="U23" s="942"/>
      <c r="V23" s="942"/>
      <c r="W23" s="942"/>
      <c r="X23" s="942"/>
      <c r="Y23" s="942"/>
      <c r="Z23" s="942"/>
      <c r="AA23" s="942"/>
      <c r="AB23" s="942"/>
      <c r="AC23" s="942"/>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ht="13.5" customHeight="1" x14ac:dyDescent="0.15">
      <c r="A24" s="4"/>
      <c r="B24" s="4"/>
      <c r="C24" s="44"/>
      <c r="D24" s="44"/>
      <c r="E24" s="300"/>
      <c r="F24" s="465">
        <f t="shared" si="3"/>
        <v>0</v>
      </c>
      <c r="G24" s="410"/>
      <c r="H24" s="417"/>
      <c r="I24" s="299"/>
      <c r="J24" s="299"/>
      <c r="K24" s="299"/>
      <c r="L24" s="299"/>
      <c r="M24" s="410"/>
      <c r="N24" s="731"/>
      <c r="O24" s="44"/>
      <c r="P24" s="64"/>
      <c r="Q24" s="64"/>
      <c r="R24" s="64"/>
      <c r="S24" s="942"/>
      <c r="T24" s="942"/>
      <c r="U24" s="942"/>
      <c r="V24" s="942"/>
      <c r="W24" s="942"/>
      <c r="X24" s="942"/>
      <c r="Y24" s="942"/>
      <c r="Z24" s="942"/>
      <c r="AA24" s="942"/>
      <c r="AB24" s="942"/>
      <c r="AC24" s="942"/>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ht="13.5" customHeight="1" x14ac:dyDescent="0.15">
      <c r="A25" s="4"/>
      <c r="B25" s="4"/>
      <c r="C25" s="44"/>
      <c r="D25" s="44"/>
      <c r="E25" s="300"/>
      <c r="F25" s="465">
        <f t="shared" si="3"/>
        <v>0</v>
      </c>
      <c r="G25" s="410"/>
      <c r="H25" s="417"/>
      <c r="I25" s="299"/>
      <c r="J25" s="299"/>
      <c r="K25" s="299"/>
      <c r="L25" s="299"/>
      <c r="M25" s="410"/>
      <c r="N25" s="731"/>
      <c r="O25" s="44"/>
      <c r="P25" s="64"/>
      <c r="Q25" s="64"/>
      <c r="R25" s="64"/>
      <c r="S25" s="942"/>
      <c r="T25" s="942"/>
      <c r="U25" s="942"/>
      <c r="V25" s="942"/>
      <c r="W25" s="942"/>
      <c r="X25" s="942"/>
      <c r="Y25" s="942"/>
      <c r="Z25" s="942"/>
      <c r="AA25" s="942"/>
      <c r="AB25" s="942"/>
      <c r="AC25" s="942"/>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ht="13.5" customHeight="1" x14ac:dyDescent="0.15">
      <c r="A26" s="4"/>
      <c r="B26" s="4"/>
      <c r="C26" s="44"/>
      <c r="D26" s="44"/>
      <c r="E26" s="298"/>
      <c r="F26" s="465">
        <f t="shared" si="3"/>
        <v>0</v>
      </c>
      <c r="G26" s="410"/>
      <c r="H26" s="417"/>
      <c r="I26" s="299"/>
      <c r="J26" s="299"/>
      <c r="K26" s="299"/>
      <c r="L26" s="299"/>
      <c r="M26" s="418"/>
      <c r="N26" s="731"/>
      <c r="O26" s="44"/>
      <c r="P26" s="64"/>
      <c r="Q26" s="64"/>
      <c r="R26" s="64"/>
      <c r="S26" s="942"/>
      <c r="T26" s="942"/>
      <c r="U26" s="942"/>
      <c r="V26" s="942"/>
      <c r="W26" s="942"/>
      <c r="X26" s="942"/>
      <c r="Y26" s="942"/>
      <c r="Z26" s="942"/>
      <c r="AA26" s="942"/>
      <c r="AB26" s="942"/>
      <c r="AC26" s="942"/>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ht="13.5" customHeight="1" x14ac:dyDescent="0.15">
      <c r="A27" s="4"/>
      <c r="B27" s="4"/>
      <c r="C27" s="44"/>
      <c r="D27" s="44"/>
      <c r="E27" s="298"/>
      <c r="F27" s="465">
        <f t="shared" si="3"/>
        <v>0</v>
      </c>
      <c r="G27" s="410"/>
      <c r="H27" s="417"/>
      <c r="I27" s="299"/>
      <c r="J27" s="299"/>
      <c r="K27" s="299"/>
      <c r="L27" s="299"/>
      <c r="M27" s="418"/>
      <c r="N27" s="731"/>
      <c r="O27" s="44"/>
      <c r="P27" s="64"/>
      <c r="Q27" s="64"/>
      <c r="R27" s="64"/>
      <c r="S27" s="942"/>
      <c r="T27" s="942"/>
      <c r="U27" s="942"/>
      <c r="V27" s="942"/>
      <c r="W27" s="942"/>
      <c r="X27" s="942"/>
      <c r="Y27" s="942"/>
      <c r="Z27" s="942"/>
      <c r="AA27" s="942"/>
      <c r="AB27" s="942"/>
      <c r="AC27" s="942"/>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ht="13.5" customHeight="1" x14ac:dyDescent="0.15">
      <c r="A28" s="4"/>
      <c r="B28" s="4"/>
      <c r="C28" s="44"/>
      <c r="D28" s="44"/>
      <c r="E28" s="298"/>
      <c r="F28" s="465">
        <f t="shared" si="3"/>
        <v>0</v>
      </c>
      <c r="G28" s="410"/>
      <c r="H28" s="417"/>
      <c r="I28" s="299"/>
      <c r="J28" s="299"/>
      <c r="K28" s="299"/>
      <c r="L28" s="299"/>
      <c r="M28" s="418"/>
      <c r="N28" s="731"/>
      <c r="O28" s="44"/>
      <c r="P28" s="64"/>
      <c r="Q28" s="64"/>
      <c r="R28" s="64"/>
      <c r="S28" s="942"/>
      <c r="T28" s="942"/>
      <c r="U28" s="942"/>
      <c r="V28" s="942"/>
      <c r="W28" s="942"/>
      <c r="X28" s="942"/>
      <c r="Y28" s="942"/>
      <c r="Z28" s="942"/>
      <c r="AA28" s="942"/>
      <c r="AB28" s="942"/>
      <c r="AC28" s="942"/>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ht="13.5" hidden="1" customHeight="1" x14ac:dyDescent="0.15">
      <c r="A29" s="4"/>
      <c r="B29" s="4"/>
      <c r="C29" s="44"/>
      <c r="D29" s="44"/>
      <c r="E29" s="298"/>
      <c r="F29" s="465">
        <f t="shared" ref="F29:F50" si="4">SUM(G29:O29)</f>
        <v>0</v>
      </c>
      <c r="G29" s="410"/>
      <c r="H29" s="417"/>
      <c r="I29" s="299"/>
      <c r="J29" s="299"/>
      <c r="K29" s="299"/>
      <c r="L29" s="299"/>
      <c r="M29" s="418"/>
      <c r="N29" s="731"/>
      <c r="O29" s="44"/>
      <c r="P29" s="64"/>
      <c r="Q29" s="64"/>
      <c r="R29" s="64"/>
      <c r="S29" s="942"/>
      <c r="T29" s="942"/>
      <c r="U29" s="942"/>
      <c r="V29" s="942"/>
      <c r="W29" s="942"/>
      <c r="X29" s="942"/>
      <c r="Y29" s="942"/>
      <c r="Z29" s="942"/>
      <c r="AA29" s="942"/>
      <c r="AB29" s="942"/>
      <c r="AC29" s="942"/>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ht="13.5" hidden="1" customHeight="1" x14ac:dyDescent="0.15">
      <c r="A30" s="4"/>
      <c r="B30" s="4"/>
      <c r="C30" s="44"/>
      <c r="D30" s="44"/>
      <c r="E30" s="298"/>
      <c r="F30" s="465">
        <f t="shared" si="4"/>
        <v>0</v>
      </c>
      <c r="G30" s="410"/>
      <c r="H30" s="417"/>
      <c r="I30" s="299"/>
      <c r="J30" s="299"/>
      <c r="K30" s="299"/>
      <c r="L30" s="299"/>
      <c r="M30" s="418"/>
      <c r="N30" s="731"/>
      <c r="O30" s="44"/>
      <c r="P30" s="64"/>
      <c r="Q30" s="64"/>
      <c r="R30" s="64"/>
      <c r="S30" s="942"/>
      <c r="T30" s="942"/>
      <c r="U30" s="942"/>
      <c r="V30" s="942"/>
      <c r="W30" s="942"/>
      <c r="X30" s="942"/>
      <c r="Y30" s="942"/>
      <c r="Z30" s="942"/>
      <c r="AA30" s="942"/>
      <c r="AB30" s="942"/>
      <c r="AC30" s="942"/>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ht="13.5" hidden="1" customHeight="1" x14ac:dyDescent="0.15">
      <c r="A31" s="4"/>
      <c r="B31" s="4"/>
      <c r="C31" s="44"/>
      <c r="D31" s="44"/>
      <c r="E31" s="298"/>
      <c r="F31" s="465">
        <f t="shared" si="4"/>
        <v>0</v>
      </c>
      <c r="G31" s="410"/>
      <c r="H31" s="417"/>
      <c r="I31" s="299"/>
      <c r="J31" s="299"/>
      <c r="K31" s="299"/>
      <c r="L31" s="299"/>
      <c r="M31" s="418"/>
      <c r="N31" s="731"/>
      <c r="O31" s="44"/>
      <c r="P31" s="64"/>
      <c r="Q31" s="64"/>
      <c r="R31" s="64"/>
      <c r="S31" s="942"/>
      <c r="T31" s="942"/>
      <c r="U31" s="942"/>
      <c r="V31" s="942"/>
      <c r="W31" s="942"/>
      <c r="X31" s="942"/>
      <c r="Y31" s="942"/>
      <c r="Z31" s="942"/>
      <c r="AA31" s="942"/>
      <c r="AB31" s="942"/>
      <c r="AC31" s="942"/>
      <c r="AD31" s="1"/>
      <c r="AE31" s="1"/>
      <c r="AF31" s="1"/>
      <c r="AG31" s="1"/>
      <c r="AH31" s="1"/>
      <c r="AI31" s="1"/>
      <c r="AJ31" s="1"/>
      <c r="AK31" s="1"/>
      <c r="AL31" s="1"/>
      <c r="AM31" s="1"/>
      <c r="AN31" s="1"/>
      <c r="AO31" s="1"/>
      <c r="AP31" s="1"/>
      <c r="AQ31" s="1"/>
      <c r="AR31" s="1"/>
      <c r="AS31" s="1"/>
      <c r="AT31" s="1"/>
      <c r="AU31" s="1"/>
      <c r="AV31" s="1"/>
      <c r="AW31" s="1"/>
      <c r="AX31" s="1"/>
      <c r="AY31" s="1"/>
      <c r="AZ31" s="1"/>
      <c r="BA31" s="1"/>
      <c r="BB31" s="1"/>
    </row>
    <row r="32" spans="1:54" ht="13.5" hidden="1" customHeight="1" x14ac:dyDescent="0.15">
      <c r="A32" s="4"/>
      <c r="B32" s="4"/>
      <c r="C32" s="44"/>
      <c r="D32" s="44"/>
      <c r="E32" s="300"/>
      <c r="F32" s="465">
        <f t="shared" si="4"/>
        <v>0</v>
      </c>
      <c r="G32" s="410"/>
      <c r="H32" s="417"/>
      <c r="I32" s="299"/>
      <c r="J32" s="299"/>
      <c r="K32" s="299"/>
      <c r="L32" s="299"/>
      <c r="M32" s="418"/>
      <c r="N32" s="731"/>
      <c r="O32" s="44"/>
      <c r="P32" s="64"/>
      <c r="Q32" s="64"/>
      <c r="R32" s="64"/>
      <c r="S32" s="942"/>
      <c r="T32" s="942"/>
      <c r="U32" s="942"/>
      <c r="V32" s="942"/>
      <c r="W32" s="942"/>
      <c r="X32" s="942"/>
      <c r="Y32" s="942"/>
      <c r="Z32" s="942"/>
      <c r="AA32" s="942"/>
      <c r="AB32" s="942"/>
      <c r="AC32" s="942"/>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ht="13.5" hidden="1" customHeight="1" x14ac:dyDescent="0.15">
      <c r="A33" s="4"/>
      <c r="B33" s="4"/>
      <c r="C33" s="44"/>
      <c r="D33" s="44"/>
      <c r="E33" s="300"/>
      <c r="F33" s="465">
        <f t="shared" si="4"/>
        <v>0</v>
      </c>
      <c r="G33" s="410"/>
      <c r="H33" s="417"/>
      <c r="I33" s="299"/>
      <c r="J33" s="299"/>
      <c r="K33" s="299"/>
      <c r="L33" s="299"/>
      <c r="M33" s="418"/>
      <c r="N33" s="731"/>
      <c r="O33" s="44"/>
      <c r="P33" s="64"/>
      <c r="Q33" s="64"/>
      <c r="R33" s="64"/>
      <c r="S33" s="942"/>
      <c r="T33" s="942"/>
      <c r="U33" s="942"/>
      <c r="V33" s="942"/>
      <c r="W33" s="942"/>
      <c r="X33" s="942"/>
      <c r="Y33" s="942"/>
      <c r="Z33" s="942"/>
      <c r="AA33" s="942"/>
      <c r="AB33" s="942"/>
      <c r="AC33" s="942"/>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ht="13.5" hidden="1" customHeight="1" x14ac:dyDescent="0.15">
      <c r="A34" s="4"/>
      <c r="B34" s="4"/>
      <c r="C34" s="44"/>
      <c r="D34" s="44"/>
      <c r="E34" s="300"/>
      <c r="F34" s="465">
        <f t="shared" si="4"/>
        <v>0</v>
      </c>
      <c r="G34" s="410"/>
      <c r="H34" s="417"/>
      <c r="I34" s="299"/>
      <c r="J34" s="299"/>
      <c r="K34" s="299"/>
      <c r="L34" s="299"/>
      <c r="M34" s="418"/>
      <c r="N34" s="731"/>
      <c r="O34" s="44"/>
      <c r="P34" s="64"/>
      <c r="Q34" s="64"/>
      <c r="R34" s="64"/>
      <c r="S34" s="942"/>
      <c r="T34" s="942"/>
      <c r="U34" s="942"/>
      <c r="V34" s="942"/>
      <c r="W34" s="942"/>
      <c r="X34" s="942"/>
      <c r="Y34" s="942"/>
      <c r="Z34" s="942"/>
      <c r="AA34" s="942"/>
      <c r="AB34" s="942"/>
      <c r="AC34" s="942"/>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ht="13.5" hidden="1" customHeight="1" x14ac:dyDescent="0.15">
      <c r="A35" s="4"/>
      <c r="B35" s="4"/>
      <c r="C35" s="44"/>
      <c r="D35" s="44"/>
      <c r="E35" s="300"/>
      <c r="F35" s="465">
        <f t="shared" si="4"/>
        <v>0</v>
      </c>
      <c r="G35" s="410"/>
      <c r="H35" s="417"/>
      <c r="I35" s="299"/>
      <c r="J35" s="299"/>
      <c r="K35" s="299"/>
      <c r="L35" s="299"/>
      <c r="M35" s="418"/>
      <c r="N35" s="731"/>
      <c r="O35" s="44"/>
      <c r="P35" s="64"/>
      <c r="Q35" s="64"/>
      <c r="R35" s="64"/>
      <c r="S35" s="942"/>
      <c r="T35" s="942"/>
      <c r="U35" s="942"/>
      <c r="V35" s="942"/>
      <c r="W35" s="942"/>
      <c r="X35" s="942"/>
      <c r="Y35" s="942"/>
      <c r="Z35" s="942"/>
      <c r="AA35" s="942"/>
      <c r="AB35" s="942"/>
      <c r="AC35" s="942"/>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ht="13.5" hidden="1" customHeight="1" x14ac:dyDescent="0.15">
      <c r="A36" s="4"/>
      <c r="B36" s="4"/>
      <c r="C36" s="44"/>
      <c r="D36" s="44"/>
      <c r="E36" s="300"/>
      <c r="F36" s="465">
        <f t="shared" si="4"/>
        <v>0</v>
      </c>
      <c r="G36" s="410"/>
      <c r="H36" s="417"/>
      <c r="I36" s="299"/>
      <c r="J36" s="299"/>
      <c r="K36" s="299"/>
      <c r="L36" s="299"/>
      <c r="M36" s="418"/>
      <c r="N36" s="731"/>
      <c r="O36" s="44"/>
      <c r="P36" s="64"/>
      <c r="Q36" s="64"/>
      <c r="R36" s="64"/>
      <c r="S36" s="942"/>
      <c r="T36" s="942"/>
      <c r="U36" s="942"/>
      <c r="V36" s="942"/>
      <c r="W36" s="942"/>
      <c r="X36" s="942"/>
      <c r="Y36" s="942"/>
      <c r="Z36" s="942"/>
      <c r="AA36" s="942"/>
      <c r="AB36" s="942"/>
      <c r="AC36" s="942"/>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ht="13.5" hidden="1" customHeight="1" x14ac:dyDescent="0.15">
      <c r="A37" s="4"/>
      <c r="B37" s="4"/>
      <c r="C37" s="44"/>
      <c r="D37" s="44"/>
      <c r="E37" s="300"/>
      <c r="F37" s="465">
        <f t="shared" si="4"/>
        <v>0</v>
      </c>
      <c r="G37" s="410"/>
      <c r="H37" s="417"/>
      <c r="I37" s="299"/>
      <c r="J37" s="299"/>
      <c r="K37" s="299"/>
      <c r="L37" s="299"/>
      <c r="M37" s="418"/>
      <c r="N37" s="731"/>
      <c r="O37" s="44"/>
      <c r="P37" s="64"/>
      <c r="Q37" s="64"/>
      <c r="R37" s="64"/>
      <c r="S37" s="942"/>
      <c r="T37" s="942"/>
      <c r="U37" s="942"/>
      <c r="V37" s="942"/>
      <c r="W37" s="942"/>
      <c r="X37" s="942"/>
      <c r="Y37" s="942"/>
      <c r="Z37" s="942"/>
      <c r="AA37" s="942"/>
      <c r="AB37" s="942"/>
      <c r="AC37" s="942"/>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ht="13.5" hidden="1" customHeight="1" x14ac:dyDescent="0.15">
      <c r="A38" s="4"/>
      <c r="B38" s="4"/>
      <c r="C38" s="44"/>
      <c r="D38" s="44"/>
      <c r="E38" s="300"/>
      <c r="F38" s="465">
        <f t="shared" si="4"/>
        <v>0</v>
      </c>
      <c r="G38" s="410"/>
      <c r="H38" s="417"/>
      <c r="I38" s="299"/>
      <c r="J38" s="299"/>
      <c r="K38" s="299"/>
      <c r="L38" s="299"/>
      <c r="M38" s="418"/>
      <c r="N38" s="731"/>
      <c r="O38" s="44"/>
      <c r="P38" s="64"/>
      <c r="Q38" s="64"/>
      <c r="R38" s="64"/>
      <c r="S38" s="942"/>
      <c r="T38" s="942"/>
      <c r="U38" s="942"/>
      <c r="V38" s="942"/>
      <c r="W38" s="942"/>
      <c r="X38" s="942"/>
      <c r="Y38" s="942"/>
      <c r="Z38" s="942"/>
      <c r="AA38" s="942"/>
      <c r="AB38" s="942"/>
      <c r="AC38" s="942"/>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ht="13.5" hidden="1" customHeight="1" x14ac:dyDescent="0.15">
      <c r="A39" s="4"/>
      <c r="B39" s="4"/>
      <c r="C39" s="44"/>
      <c r="D39" s="44"/>
      <c r="E39" s="300"/>
      <c r="F39" s="465">
        <f t="shared" si="4"/>
        <v>0</v>
      </c>
      <c r="G39" s="410"/>
      <c r="H39" s="417"/>
      <c r="I39" s="299"/>
      <c r="J39" s="299"/>
      <c r="K39" s="299"/>
      <c r="L39" s="299"/>
      <c r="M39" s="418"/>
      <c r="N39" s="731"/>
      <c r="O39" s="44"/>
      <c r="P39" s="64"/>
      <c r="Q39" s="64"/>
      <c r="R39" s="64"/>
      <c r="S39" s="942"/>
      <c r="T39" s="942"/>
      <c r="U39" s="942"/>
      <c r="V39" s="942"/>
      <c r="W39" s="942"/>
      <c r="X39" s="942"/>
      <c r="Y39" s="942"/>
      <c r="Z39" s="942"/>
      <c r="AA39" s="942"/>
      <c r="AB39" s="942"/>
      <c r="AC39" s="942"/>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ht="13.5" hidden="1" customHeight="1" x14ac:dyDescent="0.15">
      <c r="A40" s="4"/>
      <c r="B40" s="4"/>
      <c r="C40" s="44"/>
      <c r="D40" s="44"/>
      <c r="E40" s="300"/>
      <c r="F40" s="465">
        <f t="shared" si="4"/>
        <v>0</v>
      </c>
      <c r="G40" s="410"/>
      <c r="H40" s="417"/>
      <c r="I40" s="299"/>
      <c r="J40" s="299"/>
      <c r="K40" s="299"/>
      <c r="L40" s="299"/>
      <c r="M40" s="418"/>
      <c r="N40" s="731"/>
      <c r="O40" s="44"/>
      <c r="P40" s="64"/>
      <c r="Q40" s="64"/>
      <c r="R40" s="64"/>
      <c r="S40" s="942"/>
      <c r="T40" s="942"/>
      <c r="U40" s="942"/>
      <c r="V40" s="942"/>
      <c r="W40" s="942"/>
      <c r="X40" s="942"/>
      <c r="Y40" s="942"/>
      <c r="Z40" s="942"/>
      <c r="AA40" s="942"/>
      <c r="AB40" s="942"/>
      <c r="AC40" s="942"/>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ht="13.5" hidden="1" customHeight="1" x14ac:dyDescent="0.15">
      <c r="A41" s="4"/>
      <c r="B41" s="4"/>
      <c r="C41" s="44"/>
      <c r="D41" s="44"/>
      <c r="E41" s="300"/>
      <c r="F41" s="465">
        <f t="shared" si="4"/>
        <v>0</v>
      </c>
      <c r="G41" s="410"/>
      <c r="H41" s="417"/>
      <c r="I41" s="299"/>
      <c r="J41" s="299"/>
      <c r="K41" s="299"/>
      <c r="L41" s="299"/>
      <c r="M41" s="418"/>
      <c r="N41" s="731"/>
      <c r="O41" s="44"/>
      <c r="P41" s="64"/>
      <c r="Q41" s="64"/>
      <c r="R41" s="64"/>
      <c r="S41" s="942"/>
      <c r="T41" s="942"/>
      <c r="U41" s="942"/>
      <c r="V41" s="942"/>
      <c r="W41" s="942"/>
      <c r="X41" s="942"/>
      <c r="Y41" s="942"/>
      <c r="Z41" s="942"/>
      <c r="AA41" s="942"/>
      <c r="AB41" s="942"/>
      <c r="AC41" s="942"/>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ht="13.5" hidden="1" customHeight="1" x14ac:dyDescent="0.15">
      <c r="A42" s="4"/>
      <c r="B42" s="4"/>
      <c r="C42" s="44"/>
      <c r="D42" s="44"/>
      <c r="E42" s="300"/>
      <c r="F42" s="465">
        <f t="shared" si="4"/>
        <v>0</v>
      </c>
      <c r="G42" s="410"/>
      <c r="H42" s="417"/>
      <c r="I42" s="299"/>
      <c r="J42" s="299"/>
      <c r="K42" s="299"/>
      <c r="L42" s="299"/>
      <c r="M42" s="418"/>
      <c r="N42" s="731"/>
      <c r="O42" s="44"/>
      <c r="P42" s="64"/>
      <c r="Q42" s="64"/>
      <c r="R42" s="64"/>
      <c r="S42" s="942"/>
      <c r="T42" s="942"/>
      <c r="U42" s="942"/>
      <c r="V42" s="942"/>
      <c r="W42" s="942"/>
      <c r="X42" s="942"/>
      <c r="Y42" s="942"/>
      <c r="Z42" s="942"/>
      <c r="AA42" s="942"/>
      <c r="AB42" s="942"/>
      <c r="AC42" s="942"/>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ht="13.5" hidden="1" customHeight="1" x14ac:dyDescent="0.15">
      <c r="A43" s="4"/>
      <c r="B43" s="4"/>
      <c r="C43" s="44"/>
      <c r="D43" s="44"/>
      <c r="E43" s="300"/>
      <c r="F43" s="465">
        <f t="shared" si="4"/>
        <v>0</v>
      </c>
      <c r="G43" s="410"/>
      <c r="H43" s="417"/>
      <c r="I43" s="299"/>
      <c r="J43" s="299"/>
      <c r="K43" s="299"/>
      <c r="L43" s="299"/>
      <c r="M43" s="418"/>
      <c r="N43" s="731"/>
      <c r="O43" s="44"/>
      <c r="P43" s="64"/>
      <c r="Q43" s="64"/>
      <c r="R43" s="64"/>
      <c r="S43" s="942"/>
      <c r="T43" s="942"/>
      <c r="U43" s="942"/>
      <c r="V43" s="942"/>
      <c r="W43" s="942"/>
      <c r="X43" s="942"/>
      <c r="Y43" s="942"/>
      <c r="Z43" s="942"/>
      <c r="AA43" s="942"/>
      <c r="AB43" s="942"/>
      <c r="AC43" s="942"/>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ht="13.5" hidden="1" customHeight="1" x14ac:dyDescent="0.15">
      <c r="A44" s="4"/>
      <c r="B44" s="4"/>
      <c r="C44" s="44"/>
      <c r="D44" s="44"/>
      <c r="E44" s="300"/>
      <c r="F44" s="465">
        <f t="shared" si="4"/>
        <v>0</v>
      </c>
      <c r="G44" s="410"/>
      <c r="H44" s="417"/>
      <c r="I44" s="299"/>
      <c r="J44" s="299"/>
      <c r="K44" s="299"/>
      <c r="L44" s="299"/>
      <c r="M44" s="418"/>
      <c r="N44" s="731"/>
      <c r="O44" s="44"/>
      <c r="P44" s="64"/>
      <c r="Q44" s="64"/>
      <c r="R44" s="64"/>
      <c r="S44" s="942"/>
      <c r="T44" s="942"/>
      <c r="U44" s="942"/>
      <c r="V44" s="942"/>
      <c r="W44" s="942"/>
      <c r="X44" s="942"/>
      <c r="Y44" s="942"/>
      <c r="Z44" s="942"/>
      <c r="AA44" s="942"/>
      <c r="AB44" s="942"/>
      <c r="AC44" s="942"/>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ht="13.5" hidden="1" customHeight="1" x14ac:dyDescent="0.15">
      <c r="A45" s="4"/>
      <c r="B45" s="4"/>
      <c r="C45" s="44"/>
      <c r="D45" s="44"/>
      <c r="E45" s="300"/>
      <c r="F45" s="465">
        <f t="shared" si="4"/>
        <v>0</v>
      </c>
      <c r="G45" s="410"/>
      <c r="H45" s="417"/>
      <c r="I45" s="299"/>
      <c r="J45" s="299"/>
      <c r="K45" s="299"/>
      <c r="L45" s="299"/>
      <c r="M45" s="418"/>
      <c r="N45" s="731"/>
      <c r="O45" s="44"/>
      <c r="P45" s="64"/>
      <c r="Q45" s="64"/>
      <c r="R45" s="64"/>
      <c r="S45" s="942"/>
      <c r="T45" s="942"/>
      <c r="U45" s="942"/>
      <c r="V45" s="942"/>
      <c r="W45" s="942"/>
      <c r="X45" s="942"/>
      <c r="Y45" s="942"/>
      <c r="Z45" s="942"/>
      <c r="AA45" s="942"/>
      <c r="AB45" s="942"/>
      <c r="AC45" s="942"/>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row r="46" spans="1:54" ht="13.5" hidden="1" customHeight="1" x14ac:dyDescent="0.15">
      <c r="A46" s="4"/>
      <c r="B46" s="4"/>
      <c r="C46" s="44"/>
      <c r="D46" s="44"/>
      <c r="E46" s="300"/>
      <c r="F46" s="465">
        <f t="shared" si="4"/>
        <v>0</v>
      </c>
      <c r="G46" s="410"/>
      <c r="H46" s="417"/>
      <c r="I46" s="299"/>
      <c r="J46" s="299"/>
      <c r="K46" s="299"/>
      <c r="L46" s="299"/>
      <c r="M46" s="418"/>
      <c r="N46" s="731"/>
      <c r="O46" s="44"/>
      <c r="P46" s="64"/>
      <c r="Q46" s="64"/>
      <c r="R46" s="64"/>
      <c r="S46" s="942"/>
      <c r="T46" s="942"/>
      <c r="U46" s="942"/>
      <c r="V46" s="942"/>
      <c r="W46" s="942"/>
      <c r="X46" s="942"/>
      <c r="Y46" s="942"/>
      <c r="Z46" s="942"/>
      <c r="AA46" s="942"/>
      <c r="AB46" s="942"/>
      <c r="AC46" s="942"/>
      <c r="AD46" s="1"/>
      <c r="AE46" s="1"/>
      <c r="AF46" s="1"/>
      <c r="AG46" s="1"/>
      <c r="AH46" s="1"/>
      <c r="AI46" s="1"/>
      <c r="AJ46" s="1"/>
      <c r="AK46" s="1"/>
      <c r="AL46" s="1"/>
      <c r="AM46" s="1"/>
      <c r="AN46" s="1"/>
      <c r="AO46" s="1"/>
      <c r="AP46" s="1"/>
      <c r="AQ46" s="1"/>
      <c r="AR46" s="1"/>
      <c r="AS46" s="1"/>
      <c r="AT46" s="1"/>
      <c r="AU46" s="1"/>
      <c r="AV46" s="1"/>
      <c r="AW46" s="1"/>
      <c r="AX46" s="1"/>
      <c r="AY46" s="1"/>
      <c r="AZ46" s="1"/>
      <c r="BA46" s="1"/>
      <c r="BB46" s="1"/>
    </row>
    <row r="47" spans="1:54" ht="13.5" hidden="1" customHeight="1" x14ac:dyDescent="0.15">
      <c r="A47" s="4"/>
      <c r="B47" s="4"/>
      <c r="C47" s="44"/>
      <c r="D47" s="44"/>
      <c r="E47" s="300"/>
      <c r="F47" s="465">
        <f t="shared" si="4"/>
        <v>0</v>
      </c>
      <c r="G47" s="410"/>
      <c r="H47" s="417"/>
      <c r="I47" s="299"/>
      <c r="J47" s="299"/>
      <c r="K47" s="299"/>
      <c r="L47" s="299"/>
      <c r="M47" s="418"/>
      <c r="N47" s="731"/>
      <c r="O47" s="44"/>
      <c r="P47" s="64"/>
      <c r="Q47" s="64"/>
      <c r="R47" s="64"/>
      <c r="S47" s="942"/>
      <c r="T47" s="942"/>
      <c r="U47" s="942"/>
      <c r="V47" s="942"/>
      <c r="W47" s="942"/>
      <c r="X47" s="942"/>
      <c r="Y47" s="942"/>
      <c r="Z47" s="942"/>
      <c r="AA47" s="942"/>
      <c r="AB47" s="942"/>
      <c r="AC47" s="942"/>
      <c r="AD47" s="1"/>
      <c r="AE47" s="1"/>
      <c r="AF47" s="1"/>
      <c r="AG47" s="1"/>
      <c r="AH47" s="1"/>
      <c r="AI47" s="1"/>
      <c r="AJ47" s="1"/>
      <c r="AK47" s="1"/>
      <c r="AL47" s="1"/>
      <c r="AM47" s="1"/>
      <c r="AN47" s="1"/>
      <c r="AO47" s="1"/>
      <c r="AP47" s="1"/>
      <c r="AQ47" s="1"/>
      <c r="AR47" s="1"/>
      <c r="AS47" s="1"/>
      <c r="AT47" s="1"/>
      <c r="AU47" s="1"/>
      <c r="AV47" s="1"/>
      <c r="AW47" s="1"/>
      <c r="AX47" s="1"/>
      <c r="AY47" s="1"/>
      <c r="AZ47" s="1"/>
      <c r="BA47" s="1"/>
      <c r="BB47" s="1"/>
    </row>
    <row r="48" spans="1:54" ht="13.5" hidden="1" customHeight="1" x14ac:dyDescent="0.15">
      <c r="A48" s="4"/>
      <c r="B48" s="4"/>
      <c r="C48" s="44"/>
      <c r="D48" s="44"/>
      <c r="E48" s="300"/>
      <c r="F48" s="465">
        <f t="shared" si="4"/>
        <v>0</v>
      </c>
      <c r="G48" s="410"/>
      <c r="H48" s="417"/>
      <c r="I48" s="299"/>
      <c r="J48" s="299"/>
      <c r="K48" s="299"/>
      <c r="L48" s="299"/>
      <c r="M48" s="418"/>
      <c r="N48" s="731"/>
      <c r="O48" s="44"/>
      <c r="P48" s="64"/>
      <c r="Q48" s="64"/>
      <c r="R48" s="64"/>
      <c r="S48" s="942"/>
      <c r="T48" s="942"/>
      <c r="U48" s="942"/>
      <c r="V48" s="942"/>
      <c r="W48" s="942"/>
      <c r="X48" s="942"/>
      <c r="Y48" s="942"/>
      <c r="Z48" s="942"/>
      <c r="AA48" s="942"/>
      <c r="AB48" s="942"/>
      <c r="AC48" s="942"/>
      <c r="AD48" s="1"/>
      <c r="AE48" s="1"/>
      <c r="AF48" s="1"/>
      <c r="AG48" s="1"/>
      <c r="AH48" s="1"/>
      <c r="AI48" s="1"/>
      <c r="AJ48" s="1"/>
      <c r="AK48" s="1"/>
      <c r="AL48" s="1"/>
      <c r="AM48" s="1"/>
      <c r="AN48" s="1"/>
      <c r="AO48" s="1"/>
      <c r="AP48" s="1"/>
      <c r="AQ48" s="1"/>
      <c r="AR48" s="1"/>
      <c r="AS48" s="1"/>
      <c r="AT48" s="1"/>
      <c r="AU48" s="1"/>
      <c r="AV48" s="1"/>
      <c r="AW48" s="1"/>
      <c r="AX48" s="1"/>
      <c r="AY48" s="1"/>
      <c r="AZ48" s="1"/>
      <c r="BA48" s="1"/>
      <c r="BB48" s="1"/>
    </row>
    <row r="49" spans="1:54" ht="13.5" hidden="1" customHeight="1" x14ac:dyDescent="0.15">
      <c r="A49" s="4"/>
      <c r="B49" s="4"/>
      <c r="C49" s="44"/>
      <c r="D49" s="44"/>
      <c r="E49" s="300"/>
      <c r="F49" s="465">
        <f t="shared" si="4"/>
        <v>0</v>
      </c>
      <c r="G49" s="410"/>
      <c r="H49" s="417"/>
      <c r="I49" s="299"/>
      <c r="J49" s="299"/>
      <c r="K49" s="299"/>
      <c r="L49" s="299"/>
      <c r="M49" s="418"/>
      <c r="N49" s="731"/>
      <c r="O49" s="44"/>
      <c r="P49" s="64"/>
      <c r="Q49" s="64"/>
      <c r="R49" s="64"/>
      <c r="S49" s="942"/>
      <c r="T49" s="942"/>
      <c r="U49" s="942"/>
      <c r="V49" s="942"/>
      <c r="W49" s="942"/>
      <c r="X49" s="942"/>
      <c r="Y49" s="942"/>
      <c r="Z49" s="942"/>
      <c r="AA49" s="942"/>
      <c r="AB49" s="942"/>
      <c r="AC49" s="942"/>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0" spans="1:54" ht="13.5" customHeight="1" thickBot="1" x14ac:dyDescent="0.2">
      <c r="A50" s="4"/>
      <c r="B50" s="4"/>
      <c r="C50" s="44"/>
      <c r="D50" s="44"/>
      <c r="E50" s="300"/>
      <c r="F50" s="465">
        <f t="shared" si="4"/>
        <v>0</v>
      </c>
      <c r="G50" s="411"/>
      <c r="H50" s="419"/>
      <c r="I50" s="420"/>
      <c r="J50" s="420"/>
      <c r="K50" s="420"/>
      <c r="L50" s="420"/>
      <c r="M50" s="421"/>
      <c r="N50" s="731"/>
      <c r="O50" s="44"/>
      <c r="P50" s="64"/>
      <c r="Q50" s="64"/>
      <c r="R50" s="64"/>
      <c r="S50" s="942"/>
      <c r="T50" s="942"/>
      <c r="U50" s="942"/>
      <c r="V50" s="942"/>
      <c r="W50" s="942"/>
      <c r="X50" s="942"/>
      <c r="Y50" s="942"/>
      <c r="Z50" s="942"/>
      <c r="AA50" s="942"/>
      <c r="AB50" s="942"/>
      <c r="AC50" s="942"/>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ht="9.75" customHeight="1" thickTop="1" thickBot="1" x14ac:dyDescent="0.2">
      <c r="A51" s="4"/>
      <c r="B51" s="4"/>
      <c r="C51" s="44"/>
      <c r="D51" s="44"/>
      <c r="E51" s="60"/>
      <c r="F51" s="76"/>
      <c r="G51" s="46"/>
      <c r="H51" s="47"/>
      <c r="I51" s="50"/>
      <c r="J51" s="44"/>
      <c r="K51" s="44"/>
      <c r="L51" s="44"/>
      <c r="M51" s="44"/>
      <c r="N51" s="731"/>
      <c r="O51" s="44"/>
      <c r="P51" s="64"/>
      <c r="Q51" s="64"/>
      <c r="R51" s="64"/>
      <c r="S51" s="942"/>
      <c r="T51" s="942"/>
      <c r="U51" s="942"/>
      <c r="V51" s="942"/>
      <c r="W51" s="942"/>
      <c r="X51" s="942"/>
      <c r="Y51" s="942"/>
      <c r="Z51" s="942"/>
      <c r="AA51" s="942"/>
      <c r="AB51" s="942"/>
      <c r="AC51" s="942"/>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ht="15.75" customHeight="1" thickTop="1" thickBot="1" x14ac:dyDescent="0.2">
      <c r="A52" s="4"/>
      <c r="B52" s="4"/>
      <c r="C52" s="44"/>
      <c r="D52" s="44"/>
      <c r="E52" s="61"/>
      <c r="F52" s="76"/>
      <c r="G52" s="407" t="str">
        <f>G15</f>
        <v>PREVIOS</v>
      </c>
      <c r="H52" s="422"/>
      <c r="I52" s="404"/>
      <c r="J52" s="44"/>
      <c r="K52" s="44"/>
      <c r="L52" s="44"/>
      <c r="M52" s="44"/>
      <c r="N52" s="731"/>
      <c r="O52" s="44"/>
      <c r="P52" s="64"/>
      <c r="Q52" s="64"/>
      <c r="R52" s="64"/>
      <c r="S52" s="942"/>
      <c r="T52" s="942"/>
      <c r="U52" s="942"/>
      <c r="V52" s="942"/>
      <c r="W52" s="942"/>
      <c r="X52" s="942"/>
      <c r="Y52" s="942"/>
      <c r="Z52" s="942"/>
      <c r="AA52" s="942"/>
      <c r="AB52" s="942"/>
      <c r="AC52" s="942"/>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ht="18" customHeight="1" thickBot="1" x14ac:dyDescent="0.2">
      <c r="A53" s="4"/>
      <c r="B53" s="4"/>
      <c r="C53" s="44"/>
      <c r="D53" s="79" t="s">
        <v>261</v>
      </c>
      <c r="E53" s="2361" t="s">
        <v>257</v>
      </c>
      <c r="F53" s="2362"/>
      <c r="G53" s="408">
        <f>+G55+G59+G63+G67</f>
        <v>0</v>
      </c>
      <c r="H53" s="2405" t="s">
        <v>1354</v>
      </c>
      <c r="I53" s="2553"/>
      <c r="J53" s="44"/>
      <c r="K53" s="44"/>
      <c r="L53" s="44"/>
      <c r="M53" s="44"/>
      <c r="N53" s="2560"/>
      <c r="O53" s="2560"/>
      <c r="P53" s="526"/>
      <c r="Q53" s="526"/>
      <c r="R53" s="526"/>
      <c r="S53" s="942"/>
      <c r="T53" s="942"/>
      <c r="U53" s="942"/>
      <c r="V53" s="942"/>
      <c r="W53" s="942"/>
      <c r="X53" s="942"/>
      <c r="Y53" s="942"/>
      <c r="Z53" s="942"/>
      <c r="AA53" s="942"/>
      <c r="AB53" s="942"/>
      <c r="AC53" s="942"/>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ht="15.75" customHeight="1" x14ac:dyDescent="0.15">
      <c r="A54" s="4"/>
      <c r="B54" s="4"/>
      <c r="C54" s="44"/>
      <c r="D54" s="44"/>
      <c r="E54" s="46"/>
      <c r="F54" s="467">
        <f>+G53</f>
        <v>0</v>
      </c>
      <c r="G54" s="468"/>
      <c r="H54" s="44"/>
      <c r="I54" s="44"/>
      <c r="J54" s="44"/>
      <c r="K54" s="44"/>
      <c r="L54" s="44"/>
      <c r="M54" s="44"/>
      <c r="N54" s="731"/>
      <c r="O54" s="44"/>
      <c r="P54" s="64"/>
      <c r="Q54" s="64"/>
      <c r="R54" s="64"/>
      <c r="S54" s="942"/>
      <c r="T54" s="942"/>
      <c r="U54" s="942"/>
      <c r="V54" s="942"/>
      <c r="W54" s="942"/>
      <c r="X54" s="942"/>
      <c r="Y54" s="942"/>
      <c r="Z54" s="942"/>
      <c r="AA54" s="942"/>
      <c r="AB54" s="942"/>
      <c r="AC54" s="942"/>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ht="13.5" customHeight="1" x14ac:dyDescent="0.15">
      <c r="A55" s="4"/>
      <c r="B55" s="4"/>
      <c r="C55" s="44"/>
      <c r="D55" s="44"/>
      <c r="E55" s="406" t="str">
        <f>pr!$C$22</f>
        <v>producción/servicio</v>
      </c>
      <c r="F55" s="465">
        <f>+G55</f>
        <v>0</v>
      </c>
      <c r="G55" s="472">
        <f>SUM(G56:G58)</f>
        <v>0</v>
      </c>
      <c r="H55" s="44"/>
      <c r="I55" s="44"/>
      <c r="J55" s="44"/>
      <c r="K55" s="44"/>
      <c r="L55" s="44"/>
      <c r="M55" s="44"/>
      <c r="N55" s="731"/>
      <c r="O55" s="44"/>
      <c r="P55" s="64"/>
      <c r="Q55" s="64"/>
      <c r="R55" s="64"/>
      <c r="S55" s="942"/>
      <c r="T55" s="942"/>
      <c r="U55" s="942"/>
      <c r="V55" s="942"/>
      <c r="W55" s="942"/>
      <c r="X55" s="942"/>
      <c r="Y55" s="942"/>
      <c r="Z55" s="942"/>
      <c r="AA55" s="942"/>
      <c r="AB55" s="942"/>
      <c r="AC55" s="942"/>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row r="56" spans="1:54" ht="13.5" customHeight="1" x14ac:dyDescent="0.15">
      <c r="A56" s="4"/>
      <c r="B56" s="4"/>
      <c r="C56" s="44"/>
      <c r="D56" s="44"/>
      <c r="E56" s="298"/>
      <c r="F56" s="465">
        <f t="shared" ref="F56:F70" si="5">+G56</f>
        <v>0</v>
      </c>
      <c r="G56" s="410"/>
      <c r="H56" s="44"/>
      <c r="I56" s="44"/>
      <c r="J56" s="44"/>
      <c r="K56" s="44"/>
      <c r="L56" s="44"/>
      <c r="M56" s="44"/>
      <c r="N56" s="731"/>
      <c r="O56" s="44"/>
      <c r="P56" s="64"/>
      <c r="Q56" s="64"/>
      <c r="R56" s="64"/>
      <c r="S56" s="942"/>
      <c r="T56" s="942"/>
      <c r="U56" s="942"/>
      <c r="V56" s="942"/>
      <c r="W56" s="942"/>
      <c r="X56" s="942"/>
      <c r="Y56" s="942"/>
      <c r="Z56" s="942"/>
      <c r="AA56" s="942"/>
      <c r="AB56" s="942"/>
      <c r="AC56" s="942"/>
      <c r="AD56" s="1"/>
      <c r="AE56" s="1"/>
      <c r="AF56" s="1"/>
      <c r="AG56" s="1"/>
      <c r="AH56" s="1"/>
      <c r="AI56" s="1"/>
      <c r="AJ56" s="1"/>
      <c r="AK56" s="1"/>
      <c r="AL56" s="1"/>
      <c r="AM56" s="1"/>
      <c r="AN56" s="1"/>
      <c r="AO56" s="1"/>
      <c r="AP56" s="1"/>
      <c r="AQ56" s="1"/>
      <c r="AR56" s="1"/>
      <c r="AS56" s="1"/>
      <c r="AT56" s="1"/>
      <c r="AU56" s="1"/>
      <c r="AV56" s="1"/>
      <c r="AW56" s="1"/>
      <c r="AX56" s="1"/>
      <c r="AY56" s="1"/>
      <c r="AZ56" s="1"/>
      <c r="BA56" s="1"/>
      <c r="BB56" s="1"/>
    </row>
    <row r="57" spans="1:54" ht="13.5" customHeight="1" x14ac:dyDescent="0.15">
      <c r="A57" s="4"/>
      <c r="B57" s="4"/>
      <c r="C57" s="44"/>
      <c r="D57" s="44"/>
      <c r="E57" s="298"/>
      <c r="F57" s="465">
        <f t="shared" si="5"/>
        <v>0</v>
      </c>
      <c r="G57" s="410"/>
      <c r="H57" s="44"/>
      <c r="I57" s="44"/>
      <c r="J57" s="44"/>
      <c r="K57" s="44"/>
      <c r="L57" s="44"/>
      <c r="M57" s="44"/>
      <c r="N57" s="731"/>
      <c r="O57" s="44"/>
      <c r="P57" s="64"/>
      <c r="Q57" s="64"/>
      <c r="R57" s="64"/>
      <c r="S57" s="942"/>
      <c r="T57" s="942"/>
      <c r="U57" s="942"/>
      <c r="V57" s="942"/>
      <c r="W57" s="942"/>
      <c r="X57" s="942"/>
      <c r="Y57" s="942"/>
      <c r="Z57" s="942"/>
      <c r="AA57" s="942"/>
      <c r="AB57" s="942"/>
      <c r="AC57" s="942"/>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ht="13.5" customHeight="1" x14ac:dyDescent="0.15">
      <c r="A58" s="4"/>
      <c r="B58" s="4"/>
      <c r="C58" s="44"/>
      <c r="D58" s="44"/>
      <c r="E58" s="298"/>
      <c r="F58" s="465">
        <f t="shared" si="5"/>
        <v>0</v>
      </c>
      <c r="G58" s="410"/>
      <c r="H58" s="44"/>
      <c r="I58" s="44"/>
      <c r="J58" s="44"/>
      <c r="K58" s="44"/>
      <c r="L58" s="44"/>
      <c r="M58" s="44"/>
      <c r="N58" s="731"/>
      <c r="O58" s="44"/>
      <c r="P58" s="64"/>
      <c r="Q58" s="64"/>
      <c r="R58" s="64"/>
      <c r="S58" s="942"/>
      <c r="T58" s="942"/>
      <c r="U58" s="942"/>
      <c r="V58" s="942"/>
      <c r="W58" s="942"/>
      <c r="X58" s="942"/>
      <c r="Y58" s="942"/>
      <c r="Z58" s="942"/>
      <c r="AA58" s="942"/>
      <c r="AB58" s="942"/>
      <c r="AC58" s="942"/>
      <c r="AD58" s="1"/>
      <c r="AE58" s="1"/>
      <c r="AF58" s="1"/>
      <c r="AG58" s="1"/>
      <c r="AH58" s="1"/>
      <c r="AI58" s="1"/>
      <c r="AJ58" s="1"/>
      <c r="AK58" s="1"/>
      <c r="AL58" s="1"/>
      <c r="AM58" s="1"/>
      <c r="AN58" s="1"/>
      <c r="AO58" s="1"/>
      <c r="AP58" s="1"/>
      <c r="AQ58" s="1"/>
      <c r="AR58" s="1"/>
      <c r="AS58" s="1"/>
      <c r="AT58" s="1"/>
      <c r="AU58" s="1"/>
      <c r="AV58" s="1"/>
      <c r="AW58" s="1"/>
      <c r="AX58" s="1"/>
      <c r="AY58" s="1"/>
      <c r="AZ58" s="1"/>
      <c r="BA58" s="1"/>
      <c r="BB58" s="1"/>
    </row>
    <row r="59" spans="1:54" ht="13.5" customHeight="1" x14ac:dyDescent="0.15">
      <c r="A59" s="4"/>
      <c r="B59" s="4"/>
      <c r="C59" s="44"/>
      <c r="D59" s="44"/>
      <c r="E59" s="406" t="s">
        <v>155</v>
      </c>
      <c r="F59" s="465">
        <f t="shared" si="5"/>
        <v>0</v>
      </c>
      <c r="G59" s="472">
        <f>SUM(G60:G62)</f>
        <v>0</v>
      </c>
      <c r="H59" s="44"/>
      <c r="I59" s="44"/>
      <c r="J59" s="44"/>
      <c r="K59" s="44"/>
      <c r="L59" s="44"/>
      <c r="M59" s="44"/>
      <c r="N59" s="731"/>
      <c r="O59" s="44"/>
      <c r="P59" s="64"/>
      <c r="Q59" s="64"/>
      <c r="R59" s="64"/>
      <c r="S59" s="942"/>
      <c r="T59" s="942"/>
      <c r="U59" s="942"/>
      <c r="V59" s="942"/>
      <c r="W59" s="942"/>
      <c r="X59" s="942"/>
      <c r="Y59" s="942"/>
      <c r="Z59" s="942"/>
      <c r="AA59" s="942"/>
      <c r="AB59" s="942"/>
      <c r="AC59" s="942"/>
      <c r="AD59" s="1"/>
      <c r="AE59" s="1"/>
      <c r="AF59" s="1"/>
      <c r="AG59" s="1"/>
      <c r="AH59" s="1"/>
      <c r="AI59" s="1"/>
      <c r="AJ59" s="1"/>
      <c r="AK59" s="1"/>
      <c r="AL59" s="1"/>
      <c r="AM59" s="1"/>
      <c r="AN59" s="1"/>
      <c r="AO59" s="1"/>
      <c r="AP59" s="1"/>
      <c r="AQ59" s="1"/>
      <c r="AR59" s="1"/>
      <c r="AS59" s="1"/>
      <c r="AT59" s="1"/>
      <c r="AU59" s="1"/>
      <c r="AV59" s="1"/>
      <c r="AW59" s="1"/>
      <c r="AX59" s="1"/>
      <c r="AY59" s="1"/>
      <c r="AZ59" s="1"/>
      <c r="BA59" s="1"/>
      <c r="BB59" s="1"/>
    </row>
    <row r="60" spans="1:54" ht="13.5" customHeight="1" x14ac:dyDescent="0.15">
      <c r="A60" s="4"/>
      <c r="B60" s="4"/>
      <c r="C60" s="44"/>
      <c r="D60" s="44"/>
      <c r="E60" s="405" t="str">
        <f>pr!C29</f>
        <v>producción/servicio</v>
      </c>
      <c r="F60" s="465">
        <f t="shared" si="5"/>
        <v>0</v>
      </c>
      <c r="G60" s="410"/>
      <c r="H60" s="44"/>
      <c r="I60" s="44"/>
      <c r="J60" s="44"/>
      <c r="K60" s="44"/>
      <c r="L60" s="44"/>
      <c r="M60" s="44"/>
      <c r="N60" s="731"/>
      <c r="O60" s="44"/>
      <c r="P60" s="64"/>
      <c r="Q60" s="64"/>
      <c r="R60" s="64"/>
      <c r="S60" s="942"/>
      <c r="T60" s="942"/>
      <c r="U60" s="942"/>
      <c r="V60" s="942"/>
      <c r="W60" s="942"/>
      <c r="X60" s="942"/>
      <c r="Y60" s="942"/>
      <c r="Z60" s="942"/>
      <c r="AA60" s="942"/>
      <c r="AB60" s="942"/>
      <c r="AC60" s="942"/>
      <c r="AD60" s="1"/>
      <c r="AE60" s="1"/>
      <c r="AF60" s="1"/>
      <c r="AG60" s="1"/>
      <c r="AH60" s="1"/>
      <c r="AI60" s="1"/>
      <c r="AJ60" s="1"/>
      <c r="AK60" s="1"/>
      <c r="AL60" s="1"/>
      <c r="AM60" s="1"/>
      <c r="AN60" s="1"/>
      <c r="AO60" s="1"/>
      <c r="AP60" s="1"/>
      <c r="AQ60" s="1"/>
      <c r="AR60" s="1"/>
      <c r="AS60" s="1"/>
      <c r="AT60" s="1"/>
      <c r="AU60" s="1"/>
      <c r="AV60" s="1"/>
      <c r="AW60" s="1"/>
      <c r="AX60" s="1"/>
      <c r="AY60" s="1"/>
      <c r="AZ60" s="1"/>
      <c r="BA60" s="1"/>
      <c r="BB60" s="1"/>
    </row>
    <row r="61" spans="1:54" ht="13.5" customHeight="1" x14ac:dyDescent="0.15">
      <c r="A61" s="4"/>
      <c r="B61" s="4"/>
      <c r="C61" s="44"/>
      <c r="D61" s="44"/>
      <c r="E61" s="405" t="str">
        <f>pr!C30</f>
        <v>marketing/ventas</v>
      </c>
      <c r="F61" s="465">
        <f t="shared" si="5"/>
        <v>0</v>
      </c>
      <c r="G61" s="410"/>
      <c r="H61" s="44"/>
      <c r="I61" s="44"/>
      <c r="J61" s="44"/>
      <c r="K61" s="44"/>
      <c r="L61" s="44"/>
      <c r="M61" s="44"/>
      <c r="N61" s="731"/>
      <c r="O61" s="44"/>
      <c r="P61" s="64"/>
      <c r="Q61" s="64"/>
      <c r="R61" s="64"/>
      <c r="S61" s="942"/>
      <c r="T61" s="942"/>
      <c r="U61" s="942"/>
      <c r="V61" s="942"/>
      <c r="W61" s="942"/>
      <c r="X61" s="942"/>
      <c r="Y61" s="942"/>
      <c r="Z61" s="942"/>
      <c r="AA61" s="942"/>
      <c r="AB61" s="942"/>
      <c r="AC61" s="942"/>
      <c r="AD61" s="1"/>
      <c r="AE61" s="1"/>
      <c r="AF61" s="1"/>
      <c r="AG61" s="1"/>
      <c r="AH61" s="1"/>
      <c r="AI61" s="1"/>
      <c r="AJ61" s="1"/>
      <c r="AK61" s="1"/>
      <c r="AL61" s="1"/>
      <c r="AM61" s="1"/>
      <c r="AN61" s="1"/>
      <c r="AO61" s="1"/>
      <c r="AP61" s="1"/>
      <c r="AQ61" s="1"/>
      <c r="AR61" s="1"/>
      <c r="AS61" s="1"/>
      <c r="AT61" s="1"/>
      <c r="AU61" s="1"/>
      <c r="AV61" s="1"/>
      <c r="AW61" s="1"/>
      <c r="AX61" s="1"/>
      <c r="AY61" s="1"/>
      <c r="AZ61" s="1"/>
      <c r="BA61" s="1"/>
      <c r="BB61" s="1"/>
    </row>
    <row r="62" spans="1:54" ht="13.5" customHeight="1" x14ac:dyDescent="0.15">
      <c r="A62" s="4"/>
      <c r="B62" s="4"/>
      <c r="C62" s="44"/>
      <c r="D62" s="44"/>
      <c r="E62" s="405" t="str">
        <f>pr!C31</f>
        <v>administración/DG</v>
      </c>
      <c r="F62" s="465">
        <f t="shared" si="5"/>
        <v>0</v>
      </c>
      <c r="G62" s="410"/>
      <c r="H62" s="44"/>
      <c r="I62" s="44"/>
      <c r="J62" s="44"/>
      <c r="K62" s="44"/>
      <c r="L62" s="44"/>
      <c r="M62" s="44"/>
      <c r="N62" s="731"/>
      <c r="O62" s="44"/>
      <c r="P62" s="64"/>
      <c r="Q62" s="64"/>
      <c r="R62" s="64"/>
      <c r="S62" s="942"/>
      <c r="T62" s="942"/>
      <c r="U62" s="942"/>
      <c r="V62" s="942"/>
      <c r="W62" s="942"/>
      <c r="X62" s="942"/>
      <c r="Y62" s="942"/>
      <c r="Z62" s="942"/>
      <c r="AA62" s="942"/>
      <c r="AB62" s="942"/>
      <c r="AC62" s="942"/>
      <c r="AD62" s="1"/>
      <c r="AE62" s="1"/>
      <c r="AF62" s="1"/>
      <c r="AG62" s="1"/>
      <c r="AH62" s="1"/>
      <c r="AI62" s="1"/>
      <c r="AJ62" s="1"/>
      <c r="AK62" s="1"/>
      <c r="AL62" s="1"/>
      <c r="AM62" s="1"/>
      <c r="AN62" s="1"/>
      <c r="AO62" s="1"/>
      <c r="AP62" s="1"/>
      <c r="AQ62" s="1"/>
      <c r="AR62" s="1"/>
      <c r="AS62" s="1"/>
      <c r="AT62" s="1"/>
      <c r="AU62" s="1"/>
      <c r="AV62" s="1"/>
      <c r="AW62" s="1"/>
      <c r="AX62" s="1"/>
      <c r="AY62" s="1"/>
      <c r="AZ62" s="1"/>
      <c r="BA62" s="1"/>
      <c r="BB62" s="1"/>
    </row>
    <row r="63" spans="1:54" ht="13.5" customHeight="1" x14ac:dyDescent="0.15">
      <c r="A63" s="4"/>
      <c r="B63" s="4"/>
      <c r="C63" s="44"/>
      <c r="D63" s="44"/>
      <c r="E63" s="406" t="str">
        <f>pr!$C$33</f>
        <v>marketing y vtas</v>
      </c>
      <c r="F63" s="465">
        <f t="shared" si="5"/>
        <v>0</v>
      </c>
      <c r="G63" s="472">
        <f>SUM(G64:G66)</f>
        <v>0</v>
      </c>
      <c r="H63" s="44"/>
      <c r="I63" s="44"/>
      <c r="J63" s="44"/>
      <c r="K63" s="44"/>
      <c r="L63" s="44"/>
      <c r="M63" s="44"/>
      <c r="N63" s="731"/>
      <c r="O63" s="44"/>
      <c r="P63" s="64"/>
      <c r="Q63" s="64"/>
      <c r="R63" s="64"/>
      <c r="S63" s="942"/>
      <c r="T63" s="942"/>
      <c r="U63" s="942"/>
      <c r="V63" s="942"/>
      <c r="W63" s="942"/>
      <c r="X63" s="942"/>
      <c r="Y63" s="942"/>
      <c r="Z63" s="942"/>
      <c r="AA63" s="942"/>
      <c r="AB63" s="942"/>
      <c r="AC63" s="942"/>
      <c r="AD63" s="1"/>
      <c r="AE63" s="1"/>
      <c r="AF63" s="1"/>
      <c r="AG63" s="1"/>
      <c r="AH63" s="1"/>
      <c r="AI63" s="1"/>
      <c r="AJ63" s="1"/>
      <c r="AK63" s="1"/>
      <c r="AL63" s="1"/>
      <c r="AM63" s="1"/>
      <c r="AN63" s="1"/>
      <c r="AO63" s="1"/>
      <c r="AP63" s="1"/>
      <c r="AQ63" s="1"/>
      <c r="AR63" s="1"/>
      <c r="AS63" s="1"/>
      <c r="AT63" s="1"/>
      <c r="AU63" s="1"/>
      <c r="AV63" s="1"/>
      <c r="AW63" s="1"/>
      <c r="AX63" s="1"/>
      <c r="AY63" s="1"/>
      <c r="AZ63" s="1"/>
      <c r="BA63" s="1"/>
      <c r="BB63" s="1"/>
    </row>
    <row r="64" spans="1:54" ht="13.5" customHeight="1" x14ac:dyDescent="0.15">
      <c r="A64" s="4"/>
      <c r="B64" s="4"/>
      <c r="C64" s="44"/>
      <c r="D64" s="44"/>
      <c r="E64" s="300" t="s">
        <v>1816</v>
      </c>
      <c r="F64" s="465">
        <f t="shared" si="5"/>
        <v>0</v>
      </c>
      <c r="G64" s="410"/>
      <c r="H64" s="44"/>
      <c r="I64" s="44"/>
      <c r="J64" s="44"/>
      <c r="K64" s="44"/>
      <c r="L64" s="44"/>
      <c r="M64" s="44"/>
      <c r="N64" s="731"/>
      <c r="O64" s="44"/>
      <c r="P64" s="64"/>
      <c r="Q64" s="64"/>
      <c r="R64" s="64"/>
      <c r="S64" s="942"/>
      <c r="T64" s="942"/>
      <c r="U64" s="942"/>
      <c r="V64" s="942"/>
      <c r="W64" s="942"/>
      <c r="X64" s="942"/>
      <c r="Y64" s="942"/>
      <c r="Z64" s="942"/>
      <c r="AA64" s="942"/>
      <c r="AB64" s="942"/>
      <c r="AC64" s="942"/>
      <c r="AD64" s="1"/>
      <c r="AE64" s="1"/>
      <c r="AF64" s="1"/>
      <c r="AG64" s="1"/>
      <c r="AH64" s="1"/>
      <c r="AI64" s="1"/>
      <c r="AJ64" s="1"/>
      <c r="AK64" s="1"/>
      <c r="AL64" s="1"/>
      <c r="AM64" s="1"/>
      <c r="AN64" s="1"/>
      <c r="AO64" s="1"/>
      <c r="AP64" s="1"/>
      <c r="AQ64" s="1"/>
      <c r="AR64" s="1"/>
      <c r="AS64" s="1"/>
      <c r="AT64" s="1"/>
      <c r="AU64" s="1"/>
      <c r="AV64" s="1"/>
      <c r="AW64" s="1"/>
      <c r="AX64" s="1"/>
      <c r="AY64" s="1"/>
      <c r="AZ64" s="1"/>
      <c r="BA64" s="1"/>
      <c r="BB64" s="1"/>
    </row>
    <row r="65" spans="1:54" ht="13.5" customHeight="1" x14ac:dyDescent="0.15">
      <c r="A65" s="4"/>
      <c r="B65" s="4"/>
      <c r="C65" s="44"/>
      <c r="D65" s="44"/>
      <c r="E65" s="300" t="s">
        <v>1817</v>
      </c>
      <c r="F65" s="465">
        <f t="shared" si="5"/>
        <v>0</v>
      </c>
      <c r="G65" s="410"/>
      <c r="H65" s="44"/>
      <c r="I65" s="44"/>
      <c r="J65" s="44"/>
      <c r="K65" s="44"/>
      <c r="L65" s="44"/>
      <c r="M65" s="44"/>
      <c r="N65" s="731"/>
      <c r="O65" s="44"/>
      <c r="P65" s="64"/>
      <c r="Q65" s="64"/>
      <c r="R65" s="64"/>
      <c r="S65" s="942"/>
      <c r="T65" s="942"/>
      <c r="U65" s="942"/>
      <c r="V65" s="942"/>
      <c r="W65" s="942"/>
      <c r="X65" s="942"/>
      <c r="Y65" s="942"/>
      <c r="Z65" s="942"/>
      <c r="AA65" s="942"/>
      <c r="AB65" s="942"/>
      <c r="AC65" s="942"/>
      <c r="AD65" s="1"/>
      <c r="AE65" s="1"/>
      <c r="AF65" s="1"/>
      <c r="AG65" s="1"/>
      <c r="AH65" s="1"/>
      <c r="AI65" s="1"/>
      <c r="AJ65" s="1"/>
      <c r="AK65" s="1"/>
      <c r="AL65" s="1"/>
      <c r="AM65" s="1"/>
      <c r="AN65" s="1"/>
      <c r="AO65" s="1"/>
      <c r="AP65" s="1"/>
      <c r="AQ65" s="1"/>
      <c r="AR65" s="1"/>
      <c r="AS65" s="1"/>
      <c r="AT65" s="1"/>
      <c r="AU65" s="1"/>
      <c r="AV65" s="1"/>
      <c r="AW65" s="1"/>
      <c r="AX65" s="1"/>
      <c r="AY65" s="1"/>
      <c r="AZ65" s="1"/>
      <c r="BA65" s="1"/>
      <c r="BB65" s="1"/>
    </row>
    <row r="66" spans="1:54" ht="13.5" customHeight="1" x14ac:dyDescent="0.15">
      <c r="A66" s="4"/>
      <c r="B66" s="4"/>
      <c r="C66" s="44"/>
      <c r="D66" s="44"/>
      <c r="E66" s="300" t="s">
        <v>1815</v>
      </c>
      <c r="F66" s="465">
        <f t="shared" si="5"/>
        <v>0</v>
      </c>
      <c r="G66" s="410"/>
      <c r="H66" s="44"/>
      <c r="I66" s="44"/>
      <c r="J66" s="44"/>
      <c r="K66" s="44"/>
      <c r="L66" s="44"/>
      <c r="M66" s="44"/>
      <c r="N66" s="731"/>
      <c r="O66" s="44"/>
      <c r="P66" s="64"/>
      <c r="Q66" s="64"/>
      <c r="R66" s="64"/>
      <c r="S66" s="942"/>
      <c r="T66" s="942"/>
      <c r="U66" s="942"/>
      <c r="V66" s="942"/>
      <c r="W66" s="942"/>
      <c r="X66" s="942"/>
      <c r="Y66" s="942"/>
      <c r="Z66" s="942"/>
      <c r="AA66" s="942"/>
      <c r="AB66" s="942"/>
      <c r="AC66" s="942"/>
      <c r="AD66" s="1"/>
      <c r="AE66" s="1"/>
      <c r="AF66" s="1"/>
      <c r="AG66" s="1"/>
      <c r="AH66" s="1"/>
      <c r="AI66" s="1"/>
      <c r="AJ66" s="1"/>
      <c r="AK66" s="1"/>
      <c r="AL66" s="1"/>
      <c r="AM66" s="1"/>
      <c r="AN66" s="1"/>
      <c r="AO66" s="1"/>
      <c r="AP66" s="1"/>
      <c r="AQ66" s="1"/>
      <c r="AR66" s="1"/>
      <c r="AS66" s="1"/>
      <c r="AT66" s="1"/>
      <c r="AU66" s="1"/>
      <c r="AV66" s="1"/>
      <c r="AW66" s="1"/>
      <c r="AX66" s="1"/>
      <c r="AY66" s="1"/>
      <c r="AZ66" s="1"/>
      <c r="BA66" s="1"/>
      <c r="BB66" s="1"/>
    </row>
    <row r="67" spans="1:54" ht="13.5" customHeight="1" x14ac:dyDescent="0.15">
      <c r="A67" s="4"/>
      <c r="B67" s="4"/>
      <c r="C67" s="44"/>
      <c r="D67" s="44"/>
      <c r="E67" s="406" t="str">
        <f>pr!$C$39</f>
        <v>generales y adm</v>
      </c>
      <c r="F67" s="465">
        <f t="shared" si="5"/>
        <v>0</v>
      </c>
      <c r="G67" s="472">
        <f>SUM(G68:G70)</f>
        <v>0</v>
      </c>
      <c r="H67" s="44"/>
      <c r="I67" s="44"/>
      <c r="J67" s="44"/>
      <c r="K67" s="44"/>
      <c r="L67" s="44"/>
      <c r="M67" s="44"/>
      <c r="N67" s="731"/>
      <c r="O67" s="44"/>
      <c r="P67" s="64"/>
      <c r="Q67" s="64"/>
      <c r="R67" s="64"/>
      <c r="S67" s="942"/>
      <c r="T67" s="942"/>
      <c r="U67" s="942"/>
      <c r="V67" s="942"/>
      <c r="W67" s="942"/>
      <c r="X67" s="942"/>
      <c r="Y67" s="942"/>
      <c r="Z67" s="942"/>
      <c r="AA67" s="942"/>
      <c r="AB67" s="942"/>
      <c r="AC67" s="942"/>
      <c r="AD67" s="1"/>
      <c r="AE67" s="1"/>
      <c r="AF67" s="1"/>
      <c r="AG67" s="1"/>
      <c r="AH67" s="1"/>
      <c r="AI67" s="1"/>
      <c r="AJ67" s="1"/>
      <c r="AK67" s="1"/>
      <c r="AL67" s="1"/>
      <c r="AM67" s="1"/>
      <c r="AN67" s="1"/>
      <c r="AO67" s="1"/>
      <c r="AP67" s="1"/>
      <c r="AQ67" s="1"/>
      <c r="AR67" s="1"/>
      <c r="AS67" s="1"/>
      <c r="AT67" s="1"/>
      <c r="AU67" s="1"/>
      <c r="AV67" s="1"/>
      <c r="AW67" s="1"/>
      <c r="AX67" s="1"/>
      <c r="AY67" s="1"/>
      <c r="AZ67" s="1"/>
      <c r="BA67" s="1"/>
      <c r="BB67" s="1"/>
    </row>
    <row r="68" spans="1:54" ht="13.5" customHeight="1" x14ac:dyDescent="0.15">
      <c r="A68" s="4"/>
      <c r="B68" s="4"/>
      <c r="C68" s="44"/>
      <c r="D68" s="44"/>
      <c r="E68" s="300"/>
      <c r="F68" s="465">
        <f t="shared" si="5"/>
        <v>0</v>
      </c>
      <c r="G68" s="410"/>
      <c r="H68" s="44"/>
      <c r="I68" s="44"/>
      <c r="J68" s="44"/>
      <c r="K68" s="44"/>
      <c r="L68" s="44"/>
      <c r="M68" s="44"/>
      <c r="N68" s="731"/>
      <c r="O68" s="44"/>
      <c r="P68" s="64"/>
      <c r="Q68" s="64"/>
      <c r="R68" s="64"/>
      <c r="S68" s="942"/>
      <c r="T68" s="942"/>
      <c r="U68" s="942"/>
      <c r="V68" s="942"/>
      <c r="W68" s="942"/>
      <c r="X68" s="942"/>
      <c r="Y68" s="942"/>
      <c r="Z68" s="942"/>
      <c r="AA68" s="942"/>
      <c r="AB68" s="942"/>
      <c r="AC68" s="942"/>
      <c r="AD68" s="1"/>
      <c r="AE68" s="1"/>
      <c r="AF68" s="1"/>
      <c r="AG68" s="1"/>
      <c r="AH68" s="1"/>
      <c r="AI68" s="1"/>
      <c r="AJ68" s="1"/>
      <c r="AK68" s="1"/>
      <c r="AL68" s="1"/>
      <c r="AM68" s="1"/>
      <c r="AN68" s="1"/>
      <c r="AO68" s="1"/>
      <c r="AP68" s="1"/>
      <c r="AQ68" s="1"/>
      <c r="AR68" s="1"/>
      <c r="AS68" s="1"/>
      <c r="AT68" s="1"/>
      <c r="AU68" s="1"/>
      <c r="AV68" s="1"/>
      <c r="AW68" s="1"/>
      <c r="AX68" s="1"/>
      <c r="AY68" s="1"/>
      <c r="AZ68" s="1"/>
      <c r="BA68" s="1"/>
      <c r="BB68" s="1"/>
    </row>
    <row r="69" spans="1:54" ht="13.5" customHeight="1" x14ac:dyDescent="0.15">
      <c r="A69" s="4"/>
      <c r="B69" s="4"/>
      <c r="C69" s="44"/>
      <c r="D69" s="44"/>
      <c r="E69" s="300"/>
      <c r="F69" s="465">
        <f t="shared" si="5"/>
        <v>0</v>
      </c>
      <c r="G69" s="410"/>
      <c r="H69" s="44"/>
      <c r="I69" s="44"/>
      <c r="J69" s="44"/>
      <c r="K69" s="44"/>
      <c r="L69" s="44"/>
      <c r="M69" s="44"/>
      <c r="N69" s="731"/>
      <c r="O69" s="44"/>
      <c r="P69" s="64"/>
      <c r="Q69" s="64"/>
      <c r="R69" s="64"/>
      <c r="S69" s="942"/>
      <c r="T69" s="942"/>
      <c r="U69" s="942"/>
      <c r="V69" s="942"/>
      <c r="W69" s="942"/>
      <c r="X69" s="942"/>
      <c r="Y69" s="942"/>
      <c r="Z69" s="942"/>
      <c r="AA69" s="942"/>
      <c r="AB69" s="942"/>
      <c r="AC69" s="942"/>
      <c r="AD69" s="1"/>
      <c r="AE69" s="1"/>
      <c r="AF69" s="1"/>
      <c r="AG69" s="1"/>
      <c r="AH69" s="1"/>
      <c r="AI69" s="1"/>
      <c r="AJ69" s="1"/>
      <c r="AK69" s="1"/>
      <c r="AL69" s="1"/>
      <c r="AM69" s="1"/>
      <c r="AN69" s="1"/>
      <c r="AO69" s="1"/>
      <c r="AP69" s="1"/>
      <c r="AQ69" s="1"/>
      <c r="AR69" s="1"/>
      <c r="AS69" s="1"/>
      <c r="AT69" s="1"/>
      <c r="AU69" s="1"/>
      <c r="AV69" s="1"/>
      <c r="AW69" s="1"/>
      <c r="AX69" s="1"/>
      <c r="AY69" s="1"/>
      <c r="AZ69" s="1"/>
      <c r="BA69" s="1"/>
      <c r="BB69" s="1"/>
    </row>
    <row r="70" spans="1:54" ht="13.5" customHeight="1" thickBot="1" x14ac:dyDescent="0.2">
      <c r="A70" s="4"/>
      <c r="B70" s="4"/>
      <c r="C70" s="44"/>
      <c r="D70" s="44"/>
      <c r="E70" s="300"/>
      <c r="F70" s="465">
        <f t="shared" si="5"/>
        <v>0</v>
      </c>
      <c r="G70" s="411"/>
      <c r="H70" s="44"/>
      <c r="I70" s="44"/>
      <c r="J70" s="44"/>
      <c r="K70" s="44"/>
      <c r="L70" s="44"/>
      <c r="M70" s="44"/>
      <c r="N70" s="731"/>
      <c r="O70" s="44"/>
      <c r="P70" s="64"/>
      <c r="Q70" s="64"/>
      <c r="R70" s="64"/>
      <c r="S70" s="942"/>
      <c r="T70" s="942"/>
      <c r="U70" s="942"/>
      <c r="V70" s="942"/>
      <c r="W70" s="942"/>
      <c r="X70" s="942"/>
      <c r="Y70" s="942"/>
      <c r="Z70" s="942"/>
      <c r="AA70" s="942"/>
      <c r="AB70" s="942"/>
      <c r="AC70" s="942"/>
      <c r="AD70" s="1"/>
      <c r="AE70" s="1"/>
      <c r="AF70" s="1"/>
      <c r="AG70" s="1"/>
      <c r="AH70" s="1"/>
      <c r="AI70" s="1"/>
      <c r="AJ70" s="1"/>
      <c r="AK70" s="1"/>
      <c r="AL70" s="1"/>
      <c r="AM70" s="1"/>
      <c r="AN70" s="1"/>
      <c r="AO70" s="1"/>
      <c r="AP70" s="1"/>
      <c r="AQ70" s="1"/>
      <c r="AR70" s="1"/>
      <c r="AS70" s="1"/>
      <c r="AT70" s="1"/>
      <c r="AU70" s="1"/>
      <c r="AV70" s="1"/>
      <c r="AW70" s="1"/>
      <c r="AX70" s="1"/>
      <c r="AY70" s="1"/>
      <c r="AZ70" s="1"/>
      <c r="BA70" s="1"/>
      <c r="BB70" s="1"/>
    </row>
    <row r="71" spans="1:54" ht="20" customHeight="1" thickBot="1" x14ac:dyDescent="0.2">
      <c r="A71" s="4"/>
      <c r="B71" s="4"/>
      <c r="C71" s="44"/>
      <c r="D71" s="44"/>
      <c r="E71" s="61"/>
      <c r="F71" s="44"/>
      <c r="G71" s="51"/>
      <c r="H71" s="44"/>
      <c r="I71" s="44"/>
      <c r="J71" s="44"/>
      <c r="K71" s="44"/>
      <c r="L71" s="44"/>
      <c r="M71" s="44"/>
      <c r="N71" s="731"/>
      <c r="O71" s="44"/>
      <c r="P71" s="64"/>
      <c r="Q71" s="64"/>
      <c r="R71" s="64"/>
      <c r="S71" s="942"/>
      <c r="T71" s="942"/>
      <c r="U71" s="942"/>
      <c r="V71" s="942"/>
      <c r="W71" s="942"/>
      <c r="X71" s="942"/>
      <c r="Y71" s="942"/>
      <c r="Z71" s="942"/>
      <c r="AA71" s="942"/>
      <c r="AB71" s="942"/>
      <c r="AC71" s="942"/>
      <c r="AD71" s="942"/>
      <c r="AE71" s="942"/>
      <c r="AF71" s="942"/>
      <c r="AG71" s="1"/>
      <c r="AH71" s="1"/>
      <c r="AI71" s="1"/>
      <c r="AJ71" s="1"/>
      <c r="AK71" s="1"/>
      <c r="AL71" s="1"/>
      <c r="AM71" s="1"/>
      <c r="AN71" s="1"/>
      <c r="AO71" s="1"/>
      <c r="AP71" s="1"/>
      <c r="AQ71" s="1"/>
      <c r="AR71" s="1"/>
      <c r="AS71" s="1"/>
      <c r="AT71" s="1"/>
      <c r="AU71" s="1"/>
      <c r="AV71" s="1"/>
      <c r="AW71" s="1"/>
      <c r="AX71" s="1"/>
      <c r="AY71" s="1"/>
      <c r="AZ71" s="1"/>
      <c r="BA71" s="1"/>
      <c r="BB71" s="1"/>
    </row>
    <row r="72" spans="1:54" ht="20.25" customHeight="1" thickBot="1" x14ac:dyDescent="0.25">
      <c r="A72" s="4"/>
      <c r="B72" s="4"/>
      <c r="C72" s="44"/>
      <c r="D72" s="19">
        <v>2</v>
      </c>
      <c r="E72" s="2376" t="s">
        <v>259</v>
      </c>
      <c r="F72" s="2377"/>
      <c r="G72" s="2378"/>
      <c r="H72" s="2405" t="s">
        <v>1354</v>
      </c>
      <c r="I72" s="2553"/>
      <c r="J72" s="404"/>
      <c r="K72" s="404"/>
      <c r="L72" s="44"/>
      <c r="M72" s="44"/>
      <c r="N72" s="731"/>
      <c r="O72" s="44"/>
      <c r="P72" s="64"/>
      <c r="Q72" s="64"/>
      <c r="R72" s="64"/>
      <c r="S72" s="942"/>
      <c r="T72" s="942"/>
      <c r="U72" s="942"/>
      <c r="V72" s="942"/>
      <c r="W72" s="942"/>
      <c r="X72" s="942"/>
      <c r="Y72" s="942"/>
      <c r="Z72" s="942"/>
      <c r="AA72" s="942"/>
      <c r="AB72" s="942"/>
      <c r="AC72" s="942"/>
      <c r="AD72" s="942"/>
      <c r="AE72" s="942"/>
      <c r="AF72" s="942"/>
      <c r="AG72" s="1"/>
      <c r="AH72" s="1"/>
      <c r="AI72" s="1"/>
      <c r="AJ72" s="1"/>
      <c r="AK72" s="1"/>
      <c r="AL72" s="1"/>
      <c r="AM72" s="1"/>
      <c r="AN72" s="1"/>
      <c r="AO72" s="1"/>
      <c r="AP72" s="1"/>
      <c r="AQ72" s="1"/>
      <c r="AR72" s="1"/>
      <c r="AS72" s="1"/>
      <c r="AT72" s="1"/>
      <c r="AU72" s="1"/>
      <c r="AV72" s="1"/>
      <c r="AW72" s="1"/>
      <c r="AX72" s="1"/>
      <c r="AY72" s="1"/>
      <c r="AZ72" s="1"/>
      <c r="BA72" s="1"/>
      <c r="BB72" s="1"/>
    </row>
    <row r="73" spans="1:54" ht="5" customHeight="1" thickBot="1" x14ac:dyDescent="0.2">
      <c r="A73" s="4"/>
      <c r="B73" s="4"/>
      <c r="C73" s="44"/>
      <c r="D73" s="44"/>
      <c r="E73" s="44"/>
      <c r="F73" s="44"/>
      <c r="G73" s="44"/>
      <c r="H73" s="44"/>
      <c r="I73" s="44"/>
      <c r="J73" s="44"/>
      <c r="K73" s="44"/>
      <c r="L73" s="44"/>
      <c r="M73" s="44"/>
      <c r="N73" s="731"/>
      <c r="O73" s="44"/>
      <c r="P73" s="64"/>
      <c r="Q73" s="64"/>
      <c r="R73" s="64"/>
      <c r="S73" s="942"/>
      <c r="T73" s="942"/>
      <c r="U73" s="942"/>
      <c r="V73" s="942"/>
      <c r="W73" s="942"/>
      <c r="X73" s="942"/>
      <c r="Y73" s="942"/>
      <c r="Z73" s="942"/>
      <c r="AA73" s="942"/>
      <c r="AB73" s="942"/>
      <c r="AC73" s="942"/>
      <c r="AD73" s="942"/>
      <c r="AE73" s="942"/>
      <c r="AF73" s="942"/>
      <c r="AG73" s="1"/>
      <c r="AH73" s="1"/>
      <c r="AI73" s="1"/>
      <c r="AJ73" s="1"/>
      <c r="AK73" s="1"/>
      <c r="AL73" s="1"/>
      <c r="AM73" s="1"/>
      <c r="AN73" s="1"/>
      <c r="AO73" s="1"/>
      <c r="AP73" s="1"/>
      <c r="AQ73" s="1"/>
      <c r="AR73" s="1"/>
      <c r="AS73" s="1"/>
      <c r="AT73" s="1"/>
      <c r="AU73" s="1"/>
      <c r="AV73" s="1"/>
      <c r="AW73" s="1"/>
      <c r="AX73" s="1"/>
      <c r="AY73" s="1"/>
      <c r="AZ73" s="1"/>
      <c r="BA73" s="1"/>
      <c r="BB73" s="1"/>
    </row>
    <row r="74" spans="1:54" ht="18" thickTop="1" thickBot="1" x14ac:dyDescent="0.2">
      <c r="A74" s="4"/>
      <c r="B74" s="4"/>
      <c r="C74" s="44"/>
      <c r="D74" s="44"/>
      <c r="E74" s="44"/>
      <c r="F74" s="44"/>
      <c r="G74" s="407" t="s">
        <v>256</v>
      </c>
      <c r="H74" s="412" t="str">
        <f t="shared" ref="H74:M74" si="6">H19</f>
        <v>ENE</v>
      </c>
      <c r="I74" s="688" t="str">
        <f t="shared" si="6"/>
        <v>FEB</v>
      </c>
      <c r="J74" s="688" t="str">
        <f t="shared" si="6"/>
        <v>MAR</v>
      </c>
      <c r="K74" s="688" t="str">
        <f t="shared" si="6"/>
        <v>ABR</v>
      </c>
      <c r="L74" s="688" t="str">
        <f t="shared" si="6"/>
        <v>MAY</v>
      </c>
      <c r="M74" s="414" t="str">
        <f t="shared" si="6"/>
        <v>JUN</v>
      </c>
      <c r="N74" s="846"/>
      <c r="O74" s="56"/>
      <c r="P74" s="527"/>
      <c r="Q74" s="527"/>
      <c r="R74" s="527"/>
      <c r="S74" s="942"/>
      <c r="T74" s="942"/>
      <c r="U74" s="942"/>
      <c r="V74" s="942"/>
      <c r="W74" s="942"/>
      <c r="X74" s="942"/>
      <c r="Y74" s="942"/>
      <c r="Z74" s="942"/>
      <c r="AA74" s="942"/>
      <c r="AB74" s="942"/>
      <c r="AC74" s="942"/>
      <c r="AD74" s="942"/>
      <c r="AE74" s="942"/>
      <c r="AF74" s="942"/>
      <c r="AG74" s="1"/>
      <c r="AH74" s="1"/>
      <c r="AI74" s="1"/>
      <c r="AJ74" s="1"/>
      <c r="AK74" s="1"/>
      <c r="AL74" s="1"/>
      <c r="AM74" s="1"/>
      <c r="AN74" s="1"/>
      <c r="AO74" s="1"/>
      <c r="AP74" s="1"/>
      <c r="AQ74" s="1"/>
      <c r="AR74" s="1"/>
      <c r="AS74" s="1"/>
      <c r="AT74" s="1"/>
      <c r="AU74" s="1"/>
      <c r="AV74" s="1"/>
      <c r="AW74" s="1"/>
      <c r="AX74" s="1"/>
      <c r="AY74" s="1"/>
      <c r="AZ74" s="1"/>
      <c r="BA74" s="1"/>
      <c r="BB74" s="1"/>
    </row>
    <row r="75" spans="1:54" ht="18" customHeight="1" thickBot="1" x14ac:dyDescent="0.2">
      <c r="A75" s="4"/>
      <c r="B75" s="4"/>
      <c r="C75" s="44"/>
      <c r="D75" s="44"/>
      <c r="E75" s="2361" t="s">
        <v>259</v>
      </c>
      <c r="F75" s="2362"/>
      <c r="G75" s="408">
        <f>SUM(G77:G105)</f>
        <v>0</v>
      </c>
      <c r="H75" s="415">
        <f t="shared" ref="H75:M75" si="7">SUM(H77:H105)</f>
        <v>0</v>
      </c>
      <c r="I75" s="59">
        <f t="shared" si="7"/>
        <v>0</v>
      </c>
      <c r="J75" s="59">
        <f t="shared" si="7"/>
        <v>0</v>
      </c>
      <c r="K75" s="59">
        <f t="shared" si="7"/>
        <v>0</v>
      </c>
      <c r="L75" s="59">
        <f t="shared" si="7"/>
        <v>0</v>
      </c>
      <c r="M75" s="416">
        <f t="shared" si="7"/>
        <v>0</v>
      </c>
      <c r="N75" s="2560"/>
      <c r="O75" s="2560"/>
      <c r="P75" s="526"/>
      <c r="Q75" s="526"/>
      <c r="R75" s="526"/>
      <c r="S75" s="942"/>
      <c r="T75" s="942"/>
      <c r="U75" s="942"/>
      <c r="V75" s="942"/>
      <c r="W75" s="942"/>
      <c r="X75" s="942"/>
      <c r="Y75" s="942"/>
      <c r="Z75" s="942"/>
      <c r="AA75" s="942"/>
      <c r="AB75" s="942"/>
      <c r="AC75" s="942"/>
      <c r="AD75" s="942"/>
      <c r="AE75" s="942"/>
      <c r="AF75" s="942"/>
      <c r="AG75" s="1"/>
      <c r="AH75" s="1"/>
      <c r="AI75" s="1"/>
      <c r="AJ75" s="1"/>
      <c r="AK75" s="1"/>
      <c r="AL75" s="1"/>
      <c r="AM75" s="1"/>
      <c r="AN75" s="1"/>
      <c r="AO75" s="1"/>
      <c r="AP75" s="1"/>
      <c r="AQ75" s="1"/>
      <c r="AR75" s="1"/>
      <c r="AS75" s="1"/>
      <c r="AT75" s="1"/>
      <c r="AU75" s="1"/>
      <c r="AV75" s="1"/>
      <c r="AW75" s="1"/>
      <c r="AX75" s="1"/>
      <c r="AY75" s="1"/>
      <c r="AZ75" s="1"/>
      <c r="BA75" s="1"/>
      <c r="BB75" s="1"/>
    </row>
    <row r="76" spans="1:54" ht="16" x14ac:dyDescent="0.15">
      <c r="A76" s="4"/>
      <c r="B76" s="4"/>
      <c r="C76" s="44"/>
      <c r="D76" s="44"/>
      <c r="E76" s="46"/>
      <c r="F76" s="467">
        <f>SUM(G75:M75)</f>
        <v>0</v>
      </c>
      <c r="G76" s="468"/>
      <c r="H76" s="469"/>
      <c r="I76" s="470"/>
      <c r="J76" s="470"/>
      <c r="K76" s="470"/>
      <c r="L76" s="470"/>
      <c r="M76" s="471"/>
      <c r="N76" s="847"/>
      <c r="O76" s="51"/>
      <c r="P76" s="528"/>
      <c r="Q76" s="528"/>
      <c r="R76" s="528"/>
      <c r="S76" s="942"/>
      <c r="T76" s="942"/>
      <c r="U76" s="942"/>
      <c r="V76" s="942"/>
      <c r="W76" s="942"/>
      <c r="X76" s="942"/>
      <c r="Y76" s="942"/>
      <c r="Z76" s="942"/>
      <c r="AA76" s="942"/>
      <c r="AB76" s="942"/>
      <c r="AC76" s="942"/>
      <c r="AD76" s="942"/>
      <c r="AE76" s="942"/>
      <c r="AF76" s="942"/>
      <c r="AG76" s="1"/>
      <c r="AH76" s="1"/>
      <c r="AI76" s="1"/>
      <c r="AJ76" s="1"/>
      <c r="AK76" s="1"/>
      <c r="AL76" s="1"/>
      <c r="AM76" s="1"/>
      <c r="AN76" s="1"/>
      <c r="AO76" s="1"/>
      <c r="AP76" s="1"/>
      <c r="AQ76" s="1"/>
      <c r="AR76" s="1"/>
      <c r="AS76" s="1"/>
      <c r="AT76" s="1"/>
      <c r="AU76" s="1"/>
      <c r="AV76" s="1"/>
      <c r="AW76" s="1"/>
      <c r="AX76" s="1"/>
      <c r="AY76" s="1"/>
      <c r="AZ76" s="1"/>
      <c r="BA76" s="1"/>
      <c r="BB76" s="1"/>
    </row>
    <row r="77" spans="1:54" ht="16" x14ac:dyDescent="0.15">
      <c r="A77" s="4"/>
      <c r="B77" s="4"/>
      <c r="C77" s="44"/>
      <c r="D77" s="44"/>
      <c r="E77" s="298" t="s">
        <v>262</v>
      </c>
      <c r="F77" s="465">
        <f>SUM(G77:M77)</f>
        <v>0</v>
      </c>
      <c r="G77" s="410"/>
      <c r="H77" s="417"/>
      <c r="I77" s="299"/>
      <c r="J77" s="299"/>
      <c r="K77" s="299"/>
      <c r="L77" s="299"/>
      <c r="M77" s="418"/>
      <c r="N77" s="847"/>
      <c r="O77" s="51"/>
      <c r="P77" s="528"/>
      <c r="Q77" s="528"/>
      <c r="R77" s="528"/>
      <c r="S77" s="942"/>
      <c r="T77" s="942"/>
      <c r="U77" s="942"/>
      <c r="V77" s="942"/>
      <c r="W77" s="942"/>
      <c r="X77" s="942"/>
      <c r="Y77" s="942"/>
      <c r="Z77" s="942"/>
      <c r="AA77" s="942"/>
      <c r="AB77" s="942"/>
      <c r="AC77" s="942"/>
      <c r="AD77" s="942"/>
      <c r="AE77" s="942"/>
      <c r="AF77" s="942"/>
      <c r="AG77" s="1"/>
      <c r="AH77" s="1"/>
      <c r="AI77" s="1"/>
      <c r="AJ77" s="1"/>
      <c r="AK77" s="1"/>
      <c r="AL77" s="1"/>
      <c r="AM77" s="1"/>
      <c r="AN77" s="1"/>
      <c r="AO77" s="1"/>
      <c r="AP77" s="1"/>
      <c r="AQ77" s="1"/>
      <c r="AR77" s="1"/>
      <c r="AS77" s="1"/>
      <c r="AT77" s="1"/>
      <c r="AU77" s="1"/>
      <c r="AV77" s="1"/>
      <c r="AW77" s="1"/>
      <c r="AX77" s="1"/>
      <c r="AY77" s="1"/>
      <c r="AZ77" s="1"/>
      <c r="BA77" s="1"/>
      <c r="BB77" s="1"/>
    </row>
    <row r="78" spans="1:54" ht="16" x14ac:dyDescent="0.15">
      <c r="A78" s="4"/>
      <c r="B78" s="4"/>
      <c r="C78" s="44"/>
      <c r="D78" s="44"/>
      <c r="E78" s="298" t="s">
        <v>263</v>
      </c>
      <c r="F78" s="465">
        <f t="shared" ref="F78:F83" si="8">SUM(G78:M78)</f>
        <v>0</v>
      </c>
      <c r="G78" s="410"/>
      <c r="H78" s="417"/>
      <c r="I78" s="299"/>
      <c r="J78" s="299"/>
      <c r="K78" s="299"/>
      <c r="L78" s="299"/>
      <c r="M78" s="418"/>
      <c r="N78" s="847"/>
      <c r="O78" s="51"/>
      <c r="P78" s="528"/>
      <c r="Q78" s="528"/>
      <c r="R78" s="528"/>
      <c r="S78" s="942"/>
      <c r="T78" s="942"/>
      <c r="U78" s="942"/>
      <c r="V78" s="942"/>
      <c r="W78" s="942"/>
      <c r="X78" s="942"/>
      <c r="Y78" s="942"/>
      <c r="Z78" s="942"/>
      <c r="AA78" s="942"/>
      <c r="AB78" s="942"/>
      <c r="AC78" s="942"/>
      <c r="AD78" s="942"/>
      <c r="AE78" s="942"/>
      <c r="AF78" s="942"/>
      <c r="AG78" s="1"/>
      <c r="AH78" s="1"/>
      <c r="AI78" s="1"/>
      <c r="AJ78" s="1"/>
      <c r="AK78" s="1"/>
      <c r="AL78" s="1"/>
      <c r="AM78" s="1"/>
      <c r="AN78" s="1"/>
      <c r="AO78" s="1"/>
      <c r="AP78" s="1"/>
      <c r="AQ78" s="1"/>
      <c r="AR78" s="1"/>
      <c r="AS78" s="1"/>
      <c r="AT78" s="1"/>
      <c r="AU78" s="1"/>
      <c r="AV78" s="1"/>
      <c r="AW78" s="1"/>
      <c r="AX78" s="1"/>
      <c r="AY78" s="1"/>
      <c r="AZ78" s="1"/>
      <c r="BA78" s="1"/>
      <c r="BB78" s="1"/>
    </row>
    <row r="79" spans="1:54" ht="15" hidden="1" customHeight="1" x14ac:dyDescent="0.15">
      <c r="A79" s="4"/>
      <c r="B79" s="4"/>
      <c r="C79" s="44"/>
      <c r="D79" s="44"/>
      <c r="E79" s="298"/>
      <c r="F79" s="465">
        <f t="shared" si="8"/>
        <v>0</v>
      </c>
      <c r="G79" s="410"/>
      <c r="H79" s="417"/>
      <c r="I79" s="299"/>
      <c r="J79" s="299"/>
      <c r="K79" s="299"/>
      <c r="L79" s="299"/>
      <c r="M79" s="418"/>
      <c r="N79" s="847"/>
      <c r="O79" s="51"/>
      <c r="P79" s="528"/>
      <c r="Q79" s="528"/>
      <c r="R79" s="528"/>
      <c r="S79" s="942"/>
      <c r="T79" s="942"/>
      <c r="U79" s="942"/>
      <c r="V79" s="942"/>
      <c r="W79" s="942"/>
      <c r="X79" s="942"/>
      <c r="Y79" s="942"/>
      <c r="Z79" s="942"/>
      <c r="AA79" s="942"/>
      <c r="AB79" s="942"/>
      <c r="AC79" s="942"/>
      <c r="AD79" s="942"/>
      <c r="AE79" s="942"/>
      <c r="AF79" s="942"/>
      <c r="AG79" s="1"/>
      <c r="AH79" s="1"/>
      <c r="AI79" s="1"/>
      <c r="AJ79" s="1"/>
      <c r="AK79" s="1"/>
      <c r="AL79" s="1"/>
      <c r="AM79" s="1"/>
      <c r="AN79" s="1"/>
      <c r="AO79" s="1"/>
      <c r="AP79" s="1"/>
      <c r="AQ79" s="1"/>
      <c r="AR79" s="1"/>
      <c r="AS79" s="1"/>
      <c r="AT79" s="1"/>
      <c r="AU79" s="1"/>
      <c r="AV79" s="1"/>
      <c r="AW79" s="1"/>
      <c r="AX79" s="1"/>
      <c r="AY79" s="1"/>
      <c r="AZ79" s="1"/>
      <c r="BA79" s="1"/>
      <c r="BB79" s="1"/>
    </row>
    <row r="80" spans="1:54" ht="15" hidden="1" customHeight="1" x14ac:dyDescent="0.15">
      <c r="A80" s="4"/>
      <c r="B80" s="4"/>
      <c r="C80" s="44"/>
      <c r="D80" s="44"/>
      <c r="E80" s="298"/>
      <c r="F80" s="465">
        <f t="shared" si="8"/>
        <v>0</v>
      </c>
      <c r="G80" s="410"/>
      <c r="H80" s="417"/>
      <c r="I80" s="299"/>
      <c r="J80" s="299"/>
      <c r="K80" s="299"/>
      <c r="L80" s="299"/>
      <c r="M80" s="418"/>
      <c r="N80" s="847"/>
      <c r="O80" s="51"/>
      <c r="P80" s="528"/>
      <c r="Q80" s="528"/>
      <c r="R80" s="528"/>
      <c r="S80" s="942"/>
      <c r="T80" s="942"/>
      <c r="U80" s="942"/>
      <c r="V80" s="942"/>
      <c r="W80" s="942"/>
      <c r="X80" s="942"/>
      <c r="Y80" s="942"/>
      <c r="Z80" s="942"/>
      <c r="AA80" s="942"/>
      <c r="AB80" s="942"/>
      <c r="AC80" s="942"/>
      <c r="AD80" s="942"/>
      <c r="AE80" s="942"/>
      <c r="AF80" s="942"/>
      <c r="AG80" s="1"/>
      <c r="AH80" s="1"/>
      <c r="AI80" s="1"/>
      <c r="AJ80" s="1"/>
      <c r="AK80" s="1"/>
      <c r="AL80" s="1"/>
      <c r="AM80" s="1"/>
      <c r="AN80" s="1"/>
      <c r="AO80" s="1"/>
      <c r="AP80" s="1"/>
      <c r="AQ80" s="1"/>
      <c r="AR80" s="1"/>
      <c r="AS80" s="1"/>
      <c r="AT80" s="1"/>
      <c r="AU80" s="1"/>
      <c r="AV80" s="1"/>
      <c r="AW80" s="1"/>
      <c r="AX80" s="1"/>
      <c r="AY80" s="1"/>
      <c r="AZ80" s="1"/>
      <c r="BA80" s="1"/>
      <c r="BB80" s="1"/>
    </row>
    <row r="81" spans="1:54" ht="15" hidden="1" customHeight="1" x14ac:dyDescent="0.15">
      <c r="A81" s="4"/>
      <c r="B81" s="4"/>
      <c r="C81" s="44"/>
      <c r="D81" s="44"/>
      <c r="E81" s="298"/>
      <c r="F81" s="465">
        <f t="shared" si="8"/>
        <v>0</v>
      </c>
      <c r="G81" s="410"/>
      <c r="H81" s="417"/>
      <c r="I81" s="299"/>
      <c r="J81" s="299"/>
      <c r="K81" s="299"/>
      <c r="L81" s="299"/>
      <c r="M81" s="418"/>
      <c r="N81" s="847"/>
      <c r="O81" s="51"/>
      <c r="P81" s="528"/>
      <c r="Q81" s="528"/>
      <c r="R81" s="528"/>
      <c r="S81" s="942"/>
      <c r="T81" s="942"/>
      <c r="U81" s="942"/>
      <c r="V81" s="942"/>
      <c r="W81" s="942"/>
      <c r="X81" s="942"/>
      <c r="Y81" s="942"/>
      <c r="Z81" s="942"/>
      <c r="AA81" s="942"/>
      <c r="AB81" s="942"/>
      <c r="AC81" s="942"/>
      <c r="AD81" s="942"/>
      <c r="AE81" s="942"/>
      <c r="AF81" s="942"/>
      <c r="AG81" s="1"/>
      <c r="AH81" s="1"/>
      <c r="AI81" s="1"/>
      <c r="AJ81" s="1"/>
      <c r="AK81" s="1"/>
      <c r="AL81" s="1"/>
      <c r="AM81" s="1"/>
      <c r="AN81" s="1"/>
      <c r="AO81" s="1"/>
      <c r="AP81" s="1"/>
      <c r="AQ81" s="1"/>
      <c r="AR81" s="1"/>
      <c r="AS81" s="1"/>
      <c r="AT81" s="1"/>
      <c r="AU81" s="1"/>
      <c r="AV81" s="1"/>
      <c r="AW81" s="1"/>
      <c r="AX81" s="1"/>
      <c r="AY81" s="1"/>
      <c r="AZ81" s="1"/>
      <c r="BA81" s="1"/>
      <c r="BB81" s="1"/>
    </row>
    <row r="82" spans="1:54" ht="15" hidden="1" customHeight="1" x14ac:dyDescent="0.15">
      <c r="A82" s="4"/>
      <c r="B82" s="4"/>
      <c r="C82" s="44"/>
      <c r="D82" s="44"/>
      <c r="E82" s="298"/>
      <c r="F82" s="465">
        <f t="shared" si="8"/>
        <v>0</v>
      </c>
      <c r="G82" s="410"/>
      <c r="H82" s="417"/>
      <c r="I82" s="299"/>
      <c r="J82" s="299"/>
      <c r="K82" s="299"/>
      <c r="L82" s="299"/>
      <c r="M82" s="418"/>
      <c r="N82" s="847"/>
      <c r="O82" s="51"/>
      <c r="P82" s="528"/>
      <c r="Q82" s="528"/>
      <c r="R82" s="528"/>
      <c r="S82" s="942"/>
      <c r="T82" s="942"/>
      <c r="U82" s="942"/>
      <c r="V82" s="942"/>
      <c r="W82" s="942"/>
      <c r="X82" s="942"/>
      <c r="Y82" s="942"/>
      <c r="Z82" s="942"/>
      <c r="AA82" s="942"/>
      <c r="AB82" s="942"/>
      <c r="AC82" s="942"/>
      <c r="AD82" s="942"/>
      <c r="AE82" s="942"/>
      <c r="AF82" s="942"/>
      <c r="AG82" s="1"/>
      <c r="AH82" s="1"/>
      <c r="AI82" s="1"/>
      <c r="AJ82" s="1"/>
      <c r="AK82" s="1"/>
      <c r="AL82" s="1"/>
      <c r="AM82" s="1"/>
      <c r="AN82" s="1"/>
      <c r="AO82" s="1"/>
      <c r="AP82" s="1"/>
      <c r="AQ82" s="1"/>
      <c r="AR82" s="1"/>
      <c r="AS82" s="1"/>
      <c r="AT82" s="1"/>
      <c r="AU82" s="1"/>
      <c r="AV82" s="1"/>
      <c r="AW82" s="1"/>
      <c r="AX82" s="1"/>
      <c r="AY82" s="1"/>
      <c r="AZ82" s="1"/>
      <c r="BA82" s="1"/>
      <c r="BB82" s="1"/>
    </row>
    <row r="83" spans="1:54" ht="15" hidden="1" customHeight="1" x14ac:dyDescent="0.15">
      <c r="A83" s="4"/>
      <c r="B83" s="4"/>
      <c r="C83" s="44"/>
      <c r="D83" s="44"/>
      <c r="E83" s="298"/>
      <c r="F83" s="465">
        <f t="shared" si="8"/>
        <v>0</v>
      </c>
      <c r="G83" s="410"/>
      <c r="H83" s="417"/>
      <c r="I83" s="299"/>
      <c r="J83" s="299"/>
      <c r="K83" s="299"/>
      <c r="L83" s="299"/>
      <c r="M83" s="418"/>
      <c r="N83" s="847"/>
      <c r="O83" s="51"/>
      <c r="P83" s="528"/>
      <c r="Q83" s="528"/>
      <c r="R83" s="528"/>
      <c r="S83" s="942"/>
      <c r="T83" s="942"/>
      <c r="U83" s="942"/>
      <c r="V83" s="942"/>
      <c r="W83" s="942"/>
      <c r="X83" s="942"/>
      <c r="Y83" s="942"/>
      <c r="Z83" s="942"/>
      <c r="AA83" s="942"/>
      <c r="AB83" s="942"/>
      <c r="AC83" s="942"/>
      <c r="AD83" s="942"/>
      <c r="AE83" s="942"/>
      <c r="AF83" s="942"/>
      <c r="AG83" s="1"/>
      <c r="AH83" s="1"/>
      <c r="AI83" s="1"/>
      <c r="AJ83" s="1"/>
      <c r="AK83" s="1"/>
      <c r="AL83" s="1"/>
      <c r="AM83" s="1"/>
      <c r="AN83" s="1"/>
      <c r="AO83" s="1"/>
      <c r="AP83" s="1"/>
      <c r="AQ83" s="1"/>
      <c r="AR83" s="1"/>
      <c r="AS83" s="1"/>
      <c r="AT83" s="1"/>
      <c r="AU83" s="1"/>
      <c r="AV83" s="1"/>
      <c r="AW83" s="1"/>
      <c r="AX83" s="1"/>
      <c r="AY83" s="1"/>
      <c r="AZ83" s="1"/>
      <c r="BA83" s="1"/>
      <c r="BB83" s="1"/>
    </row>
    <row r="84" spans="1:54" ht="15" hidden="1" customHeight="1" x14ac:dyDescent="0.15">
      <c r="A84" s="4"/>
      <c r="B84" s="4"/>
      <c r="C84" s="44"/>
      <c r="D84" s="44"/>
      <c r="E84" s="298"/>
      <c r="F84" s="465">
        <f t="shared" ref="F84:F105" si="9">SUM(G84:O84)</f>
        <v>0</v>
      </c>
      <c r="G84" s="410"/>
      <c r="H84" s="417"/>
      <c r="I84" s="299"/>
      <c r="J84" s="299"/>
      <c r="K84" s="299"/>
      <c r="L84" s="299"/>
      <c r="M84" s="418"/>
      <c r="N84" s="847"/>
      <c r="O84" s="51"/>
      <c r="P84" s="528"/>
      <c r="Q84" s="528"/>
      <c r="R84" s="528"/>
      <c r="S84" s="942"/>
      <c r="T84" s="942"/>
      <c r="U84" s="942"/>
      <c r="V84" s="942"/>
      <c r="W84" s="942"/>
      <c r="X84" s="942"/>
      <c r="Y84" s="942"/>
      <c r="Z84" s="942"/>
      <c r="AA84" s="942"/>
      <c r="AB84" s="942"/>
      <c r="AC84" s="942"/>
      <c r="AD84" s="942"/>
      <c r="AE84" s="942"/>
      <c r="AF84" s="942"/>
      <c r="AG84" s="1"/>
      <c r="AH84" s="1"/>
      <c r="AI84" s="1"/>
      <c r="AJ84" s="1"/>
      <c r="AK84" s="1"/>
      <c r="AL84" s="1"/>
      <c r="AM84" s="1"/>
      <c r="AN84" s="1"/>
      <c r="AO84" s="1"/>
      <c r="AP84" s="1"/>
      <c r="AQ84" s="1"/>
      <c r="AR84" s="1"/>
      <c r="AS84" s="1"/>
      <c r="AT84" s="1"/>
      <c r="AU84" s="1"/>
      <c r="AV84" s="1"/>
      <c r="AW84" s="1"/>
      <c r="AX84" s="1"/>
      <c r="AY84" s="1"/>
      <c r="AZ84" s="1"/>
      <c r="BA84" s="1"/>
      <c r="BB84" s="1"/>
    </row>
    <row r="85" spans="1:54" ht="15" hidden="1" customHeight="1" x14ac:dyDescent="0.15">
      <c r="A85" s="4"/>
      <c r="B85" s="4"/>
      <c r="C85" s="44"/>
      <c r="D85" s="44"/>
      <c r="E85" s="298"/>
      <c r="F85" s="465">
        <f t="shared" si="9"/>
        <v>0</v>
      </c>
      <c r="G85" s="410"/>
      <c r="H85" s="417"/>
      <c r="I85" s="299"/>
      <c r="J85" s="299"/>
      <c r="K85" s="299"/>
      <c r="L85" s="299"/>
      <c r="M85" s="418"/>
      <c r="N85" s="847"/>
      <c r="O85" s="51"/>
      <c r="P85" s="528"/>
      <c r="Q85" s="528"/>
      <c r="R85" s="528"/>
      <c r="S85" s="942"/>
      <c r="T85" s="942"/>
      <c r="U85" s="942"/>
      <c r="V85" s="942"/>
      <c r="W85" s="942"/>
      <c r="X85" s="942"/>
      <c r="Y85" s="942"/>
      <c r="Z85" s="942"/>
      <c r="AA85" s="942"/>
      <c r="AB85" s="942"/>
      <c r="AC85" s="942"/>
      <c r="AD85" s="942"/>
      <c r="AE85" s="942"/>
      <c r="AF85" s="942"/>
      <c r="AG85" s="1"/>
      <c r="AH85" s="1"/>
      <c r="AI85" s="1"/>
      <c r="AJ85" s="1"/>
      <c r="AK85" s="1"/>
      <c r="AL85" s="1"/>
      <c r="AM85" s="1"/>
      <c r="AN85" s="1"/>
      <c r="AO85" s="1"/>
      <c r="AP85" s="1"/>
      <c r="AQ85" s="1"/>
      <c r="AR85" s="1"/>
      <c r="AS85" s="1"/>
      <c r="AT85" s="1"/>
      <c r="AU85" s="1"/>
      <c r="AV85" s="1"/>
      <c r="AW85" s="1"/>
      <c r="AX85" s="1"/>
      <c r="AY85" s="1"/>
      <c r="AZ85" s="1"/>
      <c r="BA85" s="1"/>
      <c r="BB85" s="1"/>
    </row>
    <row r="86" spans="1:54" ht="15" hidden="1" customHeight="1" x14ac:dyDescent="0.15">
      <c r="A86" s="4"/>
      <c r="B86" s="4"/>
      <c r="C86" s="44"/>
      <c r="D86" s="44"/>
      <c r="E86" s="298"/>
      <c r="F86" s="465">
        <f t="shared" si="9"/>
        <v>0</v>
      </c>
      <c r="G86" s="410"/>
      <c r="H86" s="417"/>
      <c r="I86" s="299"/>
      <c r="J86" s="299"/>
      <c r="K86" s="299"/>
      <c r="L86" s="299"/>
      <c r="M86" s="418"/>
      <c r="N86" s="847"/>
      <c r="O86" s="51"/>
      <c r="P86" s="528"/>
      <c r="Q86" s="528"/>
      <c r="R86" s="528"/>
      <c r="S86" s="942"/>
      <c r="T86" s="942"/>
      <c r="U86" s="942"/>
      <c r="V86" s="942"/>
      <c r="W86" s="942"/>
      <c r="X86" s="942"/>
      <c r="Y86" s="942"/>
      <c r="Z86" s="942"/>
      <c r="AA86" s="942"/>
      <c r="AB86" s="942"/>
      <c r="AC86" s="942"/>
      <c r="AD86" s="942"/>
      <c r="AE86" s="942"/>
      <c r="AF86" s="942"/>
      <c r="AG86" s="1"/>
      <c r="AH86" s="1"/>
      <c r="AI86" s="1"/>
      <c r="AJ86" s="1"/>
      <c r="AK86" s="1"/>
      <c r="AL86" s="1"/>
      <c r="AM86" s="1"/>
      <c r="AN86" s="1"/>
      <c r="AO86" s="1"/>
      <c r="AP86" s="1"/>
      <c r="AQ86" s="1"/>
      <c r="AR86" s="1"/>
      <c r="AS86" s="1"/>
      <c r="AT86" s="1"/>
      <c r="AU86" s="1"/>
      <c r="AV86" s="1"/>
      <c r="AW86" s="1"/>
      <c r="AX86" s="1"/>
      <c r="AY86" s="1"/>
      <c r="AZ86" s="1"/>
      <c r="BA86" s="1"/>
      <c r="BB86" s="1"/>
    </row>
    <row r="87" spans="1:54" ht="15" hidden="1" customHeight="1" x14ac:dyDescent="0.15">
      <c r="A87" s="4"/>
      <c r="B87" s="4"/>
      <c r="C87" s="44"/>
      <c r="D87" s="44"/>
      <c r="E87" s="300"/>
      <c r="F87" s="465">
        <f t="shared" si="9"/>
        <v>0</v>
      </c>
      <c r="G87" s="410"/>
      <c r="H87" s="417"/>
      <c r="I87" s="299"/>
      <c r="J87" s="299"/>
      <c r="K87" s="299"/>
      <c r="L87" s="299"/>
      <c r="M87" s="418"/>
      <c r="N87" s="847"/>
      <c r="O87" s="51"/>
      <c r="P87" s="528"/>
      <c r="Q87" s="528"/>
      <c r="R87" s="528"/>
      <c r="S87" s="942"/>
      <c r="T87" s="942"/>
      <c r="U87" s="942"/>
      <c r="V87" s="942"/>
      <c r="W87" s="942"/>
      <c r="X87" s="942"/>
      <c r="Y87" s="942"/>
      <c r="Z87" s="942"/>
      <c r="AA87" s="942"/>
      <c r="AB87" s="942"/>
      <c r="AC87" s="942"/>
      <c r="AD87" s="942"/>
      <c r="AE87" s="942"/>
      <c r="AF87" s="942"/>
      <c r="AG87" s="1"/>
      <c r="AH87" s="1"/>
      <c r="AI87" s="1"/>
      <c r="AJ87" s="1"/>
      <c r="AK87" s="1"/>
      <c r="AL87" s="1"/>
      <c r="AM87" s="1"/>
      <c r="AN87" s="1"/>
      <c r="AO87" s="1"/>
      <c r="AP87" s="1"/>
      <c r="AQ87" s="1"/>
      <c r="AR87" s="1"/>
      <c r="AS87" s="1"/>
      <c r="AT87" s="1"/>
      <c r="AU87" s="1"/>
      <c r="AV87" s="1"/>
      <c r="AW87" s="1"/>
      <c r="AX87" s="1"/>
      <c r="AY87" s="1"/>
      <c r="AZ87" s="1"/>
      <c r="BA87" s="1"/>
      <c r="BB87" s="1"/>
    </row>
    <row r="88" spans="1:54" ht="15" hidden="1" customHeight="1" x14ac:dyDescent="0.15">
      <c r="A88" s="4"/>
      <c r="B88" s="4"/>
      <c r="C88" s="44"/>
      <c r="D88" s="44"/>
      <c r="E88" s="300"/>
      <c r="F88" s="465">
        <f t="shared" si="9"/>
        <v>0</v>
      </c>
      <c r="G88" s="410"/>
      <c r="H88" s="417"/>
      <c r="I88" s="299"/>
      <c r="J88" s="299"/>
      <c r="K88" s="299"/>
      <c r="L88" s="299"/>
      <c r="M88" s="418"/>
      <c r="N88" s="847"/>
      <c r="O88" s="51"/>
      <c r="P88" s="528"/>
      <c r="Q88" s="528"/>
      <c r="R88" s="528"/>
      <c r="S88" s="942"/>
      <c r="T88" s="942"/>
      <c r="U88" s="942"/>
      <c r="V88" s="942"/>
      <c r="W88" s="942"/>
      <c r="X88" s="942"/>
      <c r="Y88" s="942"/>
      <c r="Z88" s="942"/>
      <c r="AA88" s="942"/>
      <c r="AB88" s="942"/>
      <c r="AC88" s="942"/>
      <c r="AD88" s="942"/>
      <c r="AE88" s="942"/>
      <c r="AF88" s="942"/>
      <c r="AG88" s="1"/>
      <c r="AH88" s="1"/>
      <c r="AI88" s="1"/>
      <c r="AJ88" s="1"/>
      <c r="AK88" s="1"/>
      <c r="AL88" s="1"/>
      <c r="AM88" s="1"/>
      <c r="AN88" s="1"/>
      <c r="AO88" s="1"/>
      <c r="AP88" s="1"/>
      <c r="AQ88" s="1"/>
      <c r="AR88" s="1"/>
      <c r="AS88" s="1"/>
      <c r="AT88" s="1"/>
      <c r="AU88" s="1"/>
      <c r="AV88" s="1"/>
      <c r="AW88" s="1"/>
      <c r="AX88" s="1"/>
      <c r="AY88" s="1"/>
      <c r="AZ88" s="1"/>
      <c r="BA88" s="1"/>
      <c r="BB88" s="1"/>
    </row>
    <row r="89" spans="1:54" ht="15" hidden="1" customHeight="1" x14ac:dyDescent="0.15">
      <c r="A89" s="4"/>
      <c r="B89" s="4"/>
      <c r="C89" s="44"/>
      <c r="D89" s="44"/>
      <c r="E89" s="300"/>
      <c r="F89" s="465">
        <f t="shared" si="9"/>
        <v>0</v>
      </c>
      <c r="G89" s="410"/>
      <c r="H89" s="417"/>
      <c r="I89" s="299"/>
      <c r="J89" s="299"/>
      <c r="K89" s="299"/>
      <c r="L89" s="299"/>
      <c r="M89" s="418"/>
      <c r="N89" s="847"/>
      <c r="O89" s="51"/>
      <c r="P89" s="528"/>
      <c r="Q89" s="528"/>
      <c r="R89" s="528"/>
      <c r="S89" s="942"/>
      <c r="T89" s="942"/>
      <c r="U89" s="942"/>
      <c r="V89" s="942"/>
      <c r="W89" s="942"/>
      <c r="X89" s="942"/>
      <c r="Y89" s="942"/>
      <c r="Z89" s="942"/>
      <c r="AA89" s="942"/>
      <c r="AB89" s="942"/>
      <c r="AC89" s="942"/>
      <c r="AD89" s="942"/>
      <c r="AE89" s="942"/>
      <c r="AF89" s="942"/>
      <c r="AG89" s="1"/>
      <c r="AH89" s="1"/>
      <c r="AI89" s="1"/>
      <c r="AJ89" s="1"/>
      <c r="AK89" s="1"/>
      <c r="AL89" s="1"/>
      <c r="AM89" s="1"/>
      <c r="AN89" s="1"/>
      <c r="AO89" s="1"/>
      <c r="AP89" s="1"/>
      <c r="AQ89" s="1"/>
      <c r="AR89" s="1"/>
      <c r="AS89" s="1"/>
      <c r="AT89" s="1"/>
      <c r="AU89" s="1"/>
      <c r="AV89" s="1"/>
      <c r="AW89" s="1"/>
      <c r="AX89" s="1"/>
      <c r="AY89" s="1"/>
      <c r="AZ89" s="1"/>
      <c r="BA89" s="1"/>
      <c r="BB89" s="1"/>
    </row>
    <row r="90" spans="1:54" ht="15" hidden="1" customHeight="1" x14ac:dyDescent="0.15">
      <c r="A90" s="4"/>
      <c r="B90" s="4"/>
      <c r="C90" s="44"/>
      <c r="D90" s="44"/>
      <c r="E90" s="300"/>
      <c r="F90" s="465">
        <f t="shared" si="9"/>
        <v>0</v>
      </c>
      <c r="G90" s="410"/>
      <c r="H90" s="417"/>
      <c r="I90" s="299"/>
      <c r="J90" s="299"/>
      <c r="K90" s="299"/>
      <c r="L90" s="299"/>
      <c r="M90" s="418"/>
      <c r="N90" s="847"/>
      <c r="O90" s="51"/>
      <c r="P90" s="528"/>
      <c r="Q90" s="528"/>
      <c r="R90" s="528"/>
      <c r="S90" s="942"/>
      <c r="T90" s="942"/>
      <c r="U90" s="942"/>
      <c r="V90" s="942"/>
      <c r="W90" s="942"/>
      <c r="X90" s="942"/>
      <c r="Y90" s="942"/>
      <c r="Z90" s="942"/>
      <c r="AA90" s="942"/>
      <c r="AB90" s="942"/>
      <c r="AC90" s="942"/>
      <c r="AD90" s="942"/>
      <c r="AE90" s="942"/>
      <c r="AF90" s="942"/>
      <c r="AG90" s="1"/>
      <c r="AH90" s="1"/>
      <c r="AI90" s="1"/>
      <c r="AJ90" s="1"/>
      <c r="AK90" s="1"/>
      <c r="AL90" s="1"/>
      <c r="AM90" s="1"/>
      <c r="AN90" s="1"/>
      <c r="AO90" s="1"/>
      <c r="AP90" s="1"/>
      <c r="AQ90" s="1"/>
      <c r="AR90" s="1"/>
      <c r="AS90" s="1"/>
      <c r="AT90" s="1"/>
      <c r="AU90" s="1"/>
      <c r="AV90" s="1"/>
      <c r="AW90" s="1"/>
      <c r="AX90" s="1"/>
      <c r="AY90" s="1"/>
      <c r="AZ90" s="1"/>
      <c r="BA90" s="1"/>
      <c r="BB90" s="1"/>
    </row>
    <row r="91" spans="1:54" ht="15" hidden="1" customHeight="1" x14ac:dyDescent="0.15">
      <c r="A91" s="4"/>
      <c r="B91" s="4"/>
      <c r="C91" s="44"/>
      <c r="D91" s="44"/>
      <c r="E91" s="300"/>
      <c r="F91" s="465">
        <f t="shared" si="9"/>
        <v>0</v>
      </c>
      <c r="G91" s="410"/>
      <c r="H91" s="417"/>
      <c r="I91" s="299"/>
      <c r="J91" s="299"/>
      <c r="K91" s="299"/>
      <c r="L91" s="299"/>
      <c r="M91" s="418"/>
      <c r="N91" s="847"/>
      <c r="O91" s="51"/>
      <c r="P91" s="528"/>
      <c r="Q91" s="528"/>
      <c r="R91" s="528"/>
      <c r="S91" s="942"/>
      <c r="T91" s="942"/>
      <c r="U91" s="942"/>
      <c r="V91" s="942"/>
      <c r="W91" s="942"/>
      <c r="X91" s="942"/>
      <c r="Y91" s="942"/>
      <c r="Z91" s="942"/>
      <c r="AA91" s="942"/>
      <c r="AB91" s="942"/>
      <c r="AC91" s="942"/>
      <c r="AD91" s="942"/>
      <c r="AE91" s="942"/>
      <c r="AF91" s="942"/>
      <c r="AG91" s="1"/>
      <c r="AH91" s="1"/>
      <c r="AI91" s="1"/>
      <c r="AJ91" s="1"/>
      <c r="AK91" s="1"/>
      <c r="AL91" s="1"/>
      <c r="AM91" s="1"/>
      <c r="AN91" s="1"/>
      <c r="AO91" s="1"/>
      <c r="AP91" s="1"/>
      <c r="AQ91" s="1"/>
      <c r="AR91" s="1"/>
      <c r="AS91" s="1"/>
      <c r="AT91" s="1"/>
      <c r="AU91" s="1"/>
      <c r="AV91" s="1"/>
      <c r="AW91" s="1"/>
      <c r="AX91" s="1"/>
      <c r="AY91" s="1"/>
      <c r="AZ91" s="1"/>
      <c r="BA91" s="1"/>
      <c r="BB91" s="1"/>
    </row>
    <row r="92" spans="1:54" ht="15" hidden="1" customHeight="1" x14ac:dyDescent="0.15">
      <c r="A92" s="4"/>
      <c r="B92" s="4"/>
      <c r="C92" s="44"/>
      <c r="D92" s="44"/>
      <c r="E92" s="300"/>
      <c r="F92" s="465">
        <f t="shared" si="9"/>
        <v>0</v>
      </c>
      <c r="G92" s="410"/>
      <c r="H92" s="417"/>
      <c r="I92" s="299"/>
      <c r="J92" s="299"/>
      <c r="K92" s="299"/>
      <c r="L92" s="299"/>
      <c r="M92" s="418"/>
      <c r="N92" s="847"/>
      <c r="O92" s="51"/>
      <c r="P92" s="528"/>
      <c r="Q92" s="528"/>
      <c r="R92" s="528"/>
      <c r="S92" s="942"/>
      <c r="T92" s="942"/>
      <c r="U92" s="942"/>
      <c r="V92" s="942"/>
      <c r="W92" s="942"/>
      <c r="X92" s="942"/>
      <c r="Y92" s="942"/>
      <c r="Z92" s="942"/>
      <c r="AA92" s="942"/>
      <c r="AB92" s="942"/>
      <c r="AC92" s="942"/>
      <c r="AD92" s="942"/>
      <c r="AE92" s="942"/>
      <c r="AF92" s="942"/>
      <c r="AG92" s="1"/>
      <c r="AH92" s="1"/>
      <c r="AI92" s="1"/>
      <c r="AJ92" s="1"/>
      <c r="AK92" s="1"/>
      <c r="AL92" s="1"/>
      <c r="AM92" s="1"/>
      <c r="AN92" s="1"/>
      <c r="AO92" s="1"/>
      <c r="AP92" s="1"/>
      <c r="AQ92" s="1"/>
      <c r="AR92" s="1"/>
      <c r="AS92" s="1"/>
      <c r="AT92" s="1"/>
      <c r="AU92" s="1"/>
      <c r="AV92" s="1"/>
      <c r="AW92" s="1"/>
      <c r="AX92" s="1"/>
      <c r="AY92" s="1"/>
      <c r="AZ92" s="1"/>
      <c r="BA92" s="1"/>
      <c r="BB92" s="1"/>
    </row>
    <row r="93" spans="1:54" ht="15" hidden="1" customHeight="1" x14ac:dyDescent="0.15">
      <c r="A93" s="4"/>
      <c r="B93" s="4"/>
      <c r="C93" s="44"/>
      <c r="D93" s="44"/>
      <c r="E93" s="300"/>
      <c r="F93" s="465">
        <f t="shared" si="9"/>
        <v>0</v>
      </c>
      <c r="G93" s="410"/>
      <c r="H93" s="417"/>
      <c r="I93" s="299"/>
      <c r="J93" s="299"/>
      <c r="K93" s="299"/>
      <c r="L93" s="299"/>
      <c r="M93" s="418"/>
      <c r="N93" s="847"/>
      <c r="O93" s="51"/>
      <c r="P93" s="528"/>
      <c r="Q93" s="528"/>
      <c r="R93" s="528"/>
      <c r="S93" s="942"/>
      <c r="T93" s="942"/>
      <c r="U93" s="942"/>
      <c r="V93" s="942"/>
      <c r="W93" s="942"/>
      <c r="X93" s="942"/>
      <c r="Y93" s="942"/>
      <c r="Z93" s="942"/>
      <c r="AA93" s="942"/>
      <c r="AB93" s="942"/>
      <c r="AC93" s="942"/>
      <c r="AD93" s="942"/>
      <c r="AE93" s="942"/>
      <c r="AF93" s="942"/>
      <c r="AG93" s="1"/>
      <c r="AH93" s="1"/>
      <c r="AI93" s="1"/>
      <c r="AJ93" s="1"/>
      <c r="AK93" s="1"/>
      <c r="AL93" s="1"/>
      <c r="AM93" s="1"/>
      <c r="AN93" s="1"/>
      <c r="AO93" s="1"/>
      <c r="AP93" s="1"/>
      <c r="AQ93" s="1"/>
      <c r="AR93" s="1"/>
      <c r="AS93" s="1"/>
      <c r="AT93" s="1"/>
      <c r="AU93" s="1"/>
      <c r="AV93" s="1"/>
      <c r="AW93" s="1"/>
      <c r="AX93" s="1"/>
      <c r="AY93" s="1"/>
      <c r="AZ93" s="1"/>
      <c r="BA93" s="1"/>
      <c r="BB93" s="1"/>
    </row>
    <row r="94" spans="1:54" ht="15" hidden="1" customHeight="1" x14ac:dyDescent="0.15">
      <c r="A94" s="4"/>
      <c r="B94" s="4"/>
      <c r="C94" s="44"/>
      <c r="D94" s="44"/>
      <c r="E94" s="300"/>
      <c r="F94" s="465">
        <f t="shared" si="9"/>
        <v>0</v>
      </c>
      <c r="G94" s="410"/>
      <c r="H94" s="417"/>
      <c r="I94" s="299"/>
      <c r="J94" s="299"/>
      <c r="K94" s="299"/>
      <c r="L94" s="299"/>
      <c r="M94" s="418"/>
      <c r="N94" s="847"/>
      <c r="O94" s="51"/>
      <c r="P94" s="528"/>
      <c r="Q94" s="528"/>
      <c r="R94" s="528"/>
      <c r="S94" s="942"/>
      <c r="T94" s="942"/>
      <c r="U94" s="942"/>
      <c r="V94" s="942"/>
      <c r="W94" s="942"/>
      <c r="X94" s="942"/>
      <c r="Y94" s="942"/>
      <c r="Z94" s="942"/>
      <c r="AA94" s="942"/>
      <c r="AB94" s="942"/>
      <c r="AC94" s="942"/>
      <c r="AD94" s="942"/>
      <c r="AE94" s="942"/>
      <c r="AF94" s="942"/>
      <c r="AG94" s="1"/>
      <c r="AH94" s="1"/>
      <c r="AI94" s="1"/>
      <c r="AJ94" s="1"/>
      <c r="AK94" s="1"/>
      <c r="AL94" s="1"/>
      <c r="AM94" s="1"/>
      <c r="AN94" s="1"/>
      <c r="AO94" s="1"/>
      <c r="AP94" s="1"/>
      <c r="AQ94" s="1"/>
      <c r="AR94" s="1"/>
      <c r="AS94" s="1"/>
      <c r="AT94" s="1"/>
      <c r="AU94" s="1"/>
      <c r="AV94" s="1"/>
      <c r="AW94" s="1"/>
      <c r="AX94" s="1"/>
      <c r="AY94" s="1"/>
      <c r="AZ94" s="1"/>
      <c r="BA94" s="1"/>
      <c r="BB94" s="1"/>
    </row>
    <row r="95" spans="1:54" ht="15" hidden="1" customHeight="1" x14ac:dyDescent="0.15">
      <c r="A95" s="4"/>
      <c r="B95" s="4"/>
      <c r="C95" s="44"/>
      <c r="D95" s="44"/>
      <c r="E95" s="300"/>
      <c r="F95" s="465">
        <f t="shared" si="9"/>
        <v>0</v>
      </c>
      <c r="G95" s="410"/>
      <c r="H95" s="417"/>
      <c r="I95" s="299"/>
      <c r="J95" s="299"/>
      <c r="K95" s="299"/>
      <c r="L95" s="299"/>
      <c r="M95" s="418"/>
      <c r="N95" s="847"/>
      <c r="O95" s="51"/>
      <c r="P95" s="528"/>
      <c r="Q95" s="528"/>
      <c r="R95" s="528"/>
      <c r="S95" s="942"/>
      <c r="T95" s="942"/>
      <c r="U95" s="942"/>
      <c r="V95" s="942"/>
      <c r="W95" s="942"/>
      <c r="X95" s="942"/>
      <c r="Y95" s="942"/>
      <c r="Z95" s="942"/>
      <c r="AA95" s="942"/>
      <c r="AB95" s="942"/>
      <c r="AC95" s="942"/>
      <c r="AD95" s="942"/>
      <c r="AE95" s="942"/>
      <c r="AF95" s="942"/>
      <c r="AG95" s="1"/>
      <c r="AH95" s="1"/>
      <c r="AI95" s="1"/>
      <c r="AJ95" s="1"/>
      <c r="AK95" s="1"/>
      <c r="AL95" s="1"/>
      <c r="AM95" s="1"/>
      <c r="AN95" s="1"/>
      <c r="AO95" s="1"/>
      <c r="AP95" s="1"/>
      <c r="AQ95" s="1"/>
      <c r="AR95" s="1"/>
      <c r="AS95" s="1"/>
      <c r="AT95" s="1"/>
      <c r="AU95" s="1"/>
      <c r="AV95" s="1"/>
      <c r="AW95" s="1"/>
      <c r="AX95" s="1"/>
      <c r="AY95" s="1"/>
      <c r="AZ95" s="1"/>
      <c r="BA95" s="1"/>
      <c r="BB95" s="1"/>
    </row>
    <row r="96" spans="1:54" ht="15" hidden="1" customHeight="1" x14ac:dyDescent="0.15">
      <c r="A96" s="4"/>
      <c r="B96" s="4"/>
      <c r="C96" s="44"/>
      <c r="D96" s="44"/>
      <c r="E96" s="300"/>
      <c r="F96" s="465">
        <f t="shared" si="9"/>
        <v>0</v>
      </c>
      <c r="G96" s="410"/>
      <c r="H96" s="417"/>
      <c r="I96" s="299"/>
      <c r="J96" s="299"/>
      <c r="K96" s="299"/>
      <c r="L96" s="299"/>
      <c r="M96" s="418"/>
      <c r="N96" s="847"/>
      <c r="O96" s="51"/>
      <c r="P96" s="528"/>
      <c r="Q96" s="528"/>
      <c r="R96" s="528"/>
      <c r="S96" s="942"/>
      <c r="T96" s="942"/>
      <c r="U96" s="942"/>
      <c r="V96" s="942"/>
      <c r="W96" s="942"/>
      <c r="X96" s="942"/>
      <c r="Y96" s="942"/>
      <c r="Z96" s="942"/>
      <c r="AA96" s="942"/>
      <c r="AB96" s="942"/>
      <c r="AC96" s="942"/>
      <c r="AD96" s="942"/>
      <c r="AE96" s="942"/>
      <c r="AF96" s="942"/>
      <c r="AG96" s="1"/>
      <c r="AH96" s="1"/>
      <c r="AI96" s="1"/>
      <c r="AJ96" s="1"/>
      <c r="AK96" s="1"/>
      <c r="AL96" s="1"/>
      <c r="AM96" s="1"/>
      <c r="AN96" s="1"/>
      <c r="AO96" s="1"/>
      <c r="AP96" s="1"/>
      <c r="AQ96" s="1"/>
      <c r="AR96" s="1"/>
      <c r="AS96" s="1"/>
      <c r="AT96" s="1"/>
      <c r="AU96" s="1"/>
      <c r="AV96" s="1"/>
      <c r="AW96" s="1"/>
      <c r="AX96" s="1"/>
      <c r="AY96" s="1"/>
      <c r="AZ96" s="1"/>
      <c r="BA96" s="1"/>
      <c r="BB96" s="1"/>
    </row>
    <row r="97" spans="1:54" ht="15" hidden="1" customHeight="1" x14ac:dyDescent="0.15">
      <c r="A97" s="4"/>
      <c r="B97" s="4"/>
      <c r="C97" s="44"/>
      <c r="D97" s="44"/>
      <c r="E97" s="300"/>
      <c r="F97" s="465">
        <f t="shared" si="9"/>
        <v>0</v>
      </c>
      <c r="G97" s="410"/>
      <c r="H97" s="417"/>
      <c r="I97" s="299"/>
      <c r="J97" s="299"/>
      <c r="K97" s="299"/>
      <c r="L97" s="299"/>
      <c r="M97" s="418"/>
      <c r="N97" s="847"/>
      <c r="O97" s="51"/>
      <c r="P97" s="528"/>
      <c r="Q97" s="528"/>
      <c r="R97" s="528"/>
      <c r="S97" s="942"/>
      <c r="T97" s="942"/>
      <c r="U97" s="942"/>
      <c r="V97" s="942"/>
      <c r="W97" s="942"/>
      <c r="X97" s="942"/>
      <c r="Y97" s="942"/>
      <c r="Z97" s="942"/>
      <c r="AA97" s="942"/>
      <c r="AB97" s="942"/>
      <c r="AC97" s="942"/>
      <c r="AD97" s="942"/>
      <c r="AE97" s="942"/>
      <c r="AF97" s="942"/>
      <c r="AG97" s="1"/>
      <c r="AH97" s="1"/>
      <c r="AI97" s="1"/>
      <c r="AJ97" s="1"/>
      <c r="AK97" s="1"/>
      <c r="AL97" s="1"/>
      <c r="AM97" s="1"/>
      <c r="AN97" s="1"/>
      <c r="AO97" s="1"/>
      <c r="AP97" s="1"/>
      <c r="AQ97" s="1"/>
      <c r="AR97" s="1"/>
      <c r="AS97" s="1"/>
      <c r="AT97" s="1"/>
      <c r="AU97" s="1"/>
      <c r="AV97" s="1"/>
      <c r="AW97" s="1"/>
      <c r="AX97" s="1"/>
      <c r="AY97" s="1"/>
      <c r="AZ97" s="1"/>
      <c r="BA97" s="1"/>
      <c r="BB97" s="1"/>
    </row>
    <row r="98" spans="1:54" ht="15" hidden="1" customHeight="1" x14ac:dyDescent="0.15">
      <c r="A98" s="4"/>
      <c r="B98" s="4"/>
      <c r="C98" s="44"/>
      <c r="D98" s="44"/>
      <c r="E98" s="300"/>
      <c r="F98" s="465">
        <f t="shared" si="9"/>
        <v>0</v>
      </c>
      <c r="G98" s="410"/>
      <c r="H98" s="417"/>
      <c r="I98" s="299"/>
      <c r="J98" s="299"/>
      <c r="K98" s="299"/>
      <c r="L98" s="299"/>
      <c r="M98" s="418"/>
      <c r="N98" s="847"/>
      <c r="O98" s="51"/>
      <c r="P98" s="528"/>
      <c r="Q98" s="528"/>
      <c r="R98" s="528"/>
      <c r="S98" s="942"/>
      <c r="T98" s="942"/>
      <c r="U98" s="942"/>
      <c r="V98" s="942"/>
      <c r="W98" s="942"/>
      <c r="X98" s="942"/>
      <c r="Y98" s="942"/>
      <c r="Z98" s="942"/>
      <c r="AA98" s="942"/>
      <c r="AB98" s="942"/>
      <c r="AC98" s="942"/>
      <c r="AD98" s="942"/>
      <c r="AE98" s="942"/>
      <c r="AF98" s="942"/>
      <c r="AG98" s="1"/>
      <c r="AH98" s="1"/>
      <c r="AI98" s="1"/>
      <c r="AJ98" s="1"/>
      <c r="AK98" s="1"/>
      <c r="AL98" s="1"/>
      <c r="AM98" s="1"/>
      <c r="AN98" s="1"/>
      <c r="AO98" s="1"/>
      <c r="AP98" s="1"/>
      <c r="AQ98" s="1"/>
      <c r="AR98" s="1"/>
      <c r="AS98" s="1"/>
      <c r="AT98" s="1"/>
      <c r="AU98" s="1"/>
      <c r="AV98" s="1"/>
      <c r="AW98" s="1"/>
      <c r="AX98" s="1"/>
      <c r="AY98" s="1"/>
      <c r="AZ98" s="1"/>
      <c r="BA98" s="1"/>
      <c r="BB98" s="1"/>
    </row>
    <row r="99" spans="1:54" ht="15" hidden="1" customHeight="1" x14ac:dyDescent="0.15">
      <c r="A99" s="4"/>
      <c r="B99" s="4"/>
      <c r="C99" s="44"/>
      <c r="D99" s="44"/>
      <c r="E99" s="300"/>
      <c r="F99" s="465">
        <f t="shared" si="9"/>
        <v>0</v>
      </c>
      <c r="G99" s="410"/>
      <c r="H99" s="417"/>
      <c r="I99" s="299"/>
      <c r="J99" s="299"/>
      <c r="K99" s="299"/>
      <c r="L99" s="299"/>
      <c r="M99" s="418"/>
      <c r="N99" s="847"/>
      <c r="O99" s="51"/>
      <c r="P99" s="528"/>
      <c r="Q99" s="528"/>
      <c r="R99" s="528"/>
      <c r="S99" s="942"/>
      <c r="T99" s="942"/>
      <c r="U99" s="942"/>
      <c r="V99" s="942"/>
      <c r="W99" s="942"/>
      <c r="X99" s="942"/>
      <c r="Y99" s="942"/>
      <c r="Z99" s="942"/>
      <c r="AA99" s="942"/>
      <c r="AB99" s="942"/>
      <c r="AC99" s="942"/>
      <c r="AD99" s="942"/>
      <c r="AE99" s="942"/>
      <c r="AF99" s="942"/>
      <c r="AG99" s="1"/>
      <c r="AH99" s="1"/>
      <c r="AI99" s="1"/>
      <c r="AJ99" s="1"/>
      <c r="AK99" s="1"/>
      <c r="AL99" s="1"/>
      <c r="AM99" s="1"/>
      <c r="AN99" s="1"/>
      <c r="AO99" s="1"/>
      <c r="AP99" s="1"/>
      <c r="AQ99" s="1"/>
      <c r="AR99" s="1"/>
      <c r="AS99" s="1"/>
      <c r="AT99" s="1"/>
      <c r="AU99" s="1"/>
      <c r="AV99" s="1"/>
      <c r="AW99" s="1"/>
      <c r="AX99" s="1"/>
      <c r="AY99" s="1"/>
      <c r="AZ99" s="1"/>
      <c r="BA99" s="1"/>
      <c r="BB99" s="1"/>
    </row>
    <row r="100" spans="1:54" ht="15" hidden="1" customHeight="1" x14ac:dyDescent="0.15">
      <c r="A100" s="4"/>
      <c r="B100" s="4"/>
      <c r="C100" s="44"/>
      <c r="D100" s="44"/>
      <c r="E100" s="300"/>
      <c r="F100" s="465">
        <f t="shared" si="9"/>
        <v>0</v>
      </c>
      <c r="G100" s="410"/>
      <c r="H100" s="417"/>
      <c r="I100" s="299"/>
      <c r="J100" s="299"/>
      <c r="K100" s="299"/>
      <c r="L100" s="299"/>
      <c r="M100" s="418"/>
      <c r="N100" s="847"/>
      <c r="O100" s="51"/>
      <c r="P100" s="528"/>
      <c r="Q100" s="528"/>
      <c r="R100" s="528"/>
      <c r="S100" s="942"/>
      <c r="T100" s="942"/>
      <c r="U100" s="942"/>
      <c r="V100" s="942"/>
      <c r="W100" s="942"/>
      <c r="X100" s="942"/>
      <c r="Y100" s="942"/>
      <c r="Z100" s="942"/>
      <c r="AA100" s="942"/>
      <c r="AB100" s="942"/>
      <c r="AC100" s="942"/>
      <c r="AD100" s="942"/>
      <c r="AE100" s="942"/>
      <c r="AF100" s="942"/>
      <c r="AG100" s="1"/>
      <c r="AH100" s="1"/>
      <c r="AI100" s="1"/>
      <c r="AJ100" s="1"/>
      <c r="AK100" s="1"/>
      <c r="AL100" s="1"/>
      <c r="AM100" s="1"/>
      <c r="AN100" s="1"/>
      <c r="AO100" s="1"/>
      <c r="AP100" s="1"/>
      <c r="AQ100" s="1"/>
      <c r="AR100" s="1"/>
      <c r="AS100" s="1"/>
      <c r="AT100" s="1"/>
      <c r="AU100" s="1"/>
      <c r="AV100" s="1"/>
      <c r="AW100" s="1"/>
      <c r="AX100" s="1"/>
      <c r="AY100" s="1"/>
      <c r="AZ100" s="1"/>
      <c r="BA100" s="1"/>
      <c r="BB100" s="1"/>
    </row>
    <row r="101" spans="1:54" ht="15" hidden="1" customHeight="1" x14ac:dyDescent="0.15">
      <c r="A101" s="4"/>
      <c r="B101" s="4"/>
      <c r="C101" s="44"/>
      <c r="D101" s="44"/>
      <c r="E101" s="300"/>
      <c r="F101" s="465">
        <f t="shared" si="9"/>
        <v>0</v>
      </c>
      <c r="G101" s="410"/>
      <c r="H101" s="417"/>
      <c r="I101" s="299"/>
      <c r="J101" s="299"/>
      <c r="K101" s="299"/>
      <c r="L101" s="299"/>
      <c r="M101" s="418"/>
      <c r="N101" s="847"/>
      <c r="O101" s="51"/>
      <c r="P101" s="528"/>
      <c r="Q101" s="528"/>
      <c r="R101" s="528"/>
      <c r="S101" s="942"/>
      <c r="T101" s="942"/>
      <c r="U101" s="942"/>
      <c r="V101" s="942"/>
      <c r="W101" s="942"/>
      <c r="X101" s="942"/>
      <c r="Y101" s="942"/>
      <c r="Z101" s="942"/>
      <c r="AA101" s="942"/>
      <c r="AB101" s="942"/>
      <c r="AC101" s="942"/>
      <c r="AD101" s="942"/>
      <c r="AE101" s="942"/>
      <c r="AF101" s="942"/>
      <c r="AG101" s="1"/>
      <c r="AH101" s="1"/>
      <c r="AI101" s="1"/>
      <c r="AJ101" s="1"/>
      <c r="AK101" s="1"/>
      <c r="AL101" s="1"/>
      <c r="AM101" s="1"/>
      <c r="AN101" s="1"/>
      <c r="AO101" s="1"/>
      <c r="AP101" s="1"/>
      <c r="AQ101" s="1"/>
      <c r="AR101" s="1"/>
      <c r="AS101" s="1"/>
      <c r="AT101" s="1"/>
      <c r="AU101" s="1"/>
      <c r="AV101" s="1"/>
      <c r="AW101" s="1"/>
      <c r="AX101" s="1"/>
      <c r="AY101" s="1"/>
      <c r="AZ101" s="1"/>
      <c r="BA101" s="1"/>
      <c r="BB101" s="1"/>
    </row>
    <row r="102" spans="1:54" ht="15" hidden="1" customHeight="1" x14ac:dyDescent="0.15">
      <c r="A102" s="4"/>
      <c r="B102" s="4"/>
      <c r="C102" s="44"/>
      <c r="D102" s="44"/>
      <c r="E102" s="300"/>
      <c r="F102" s="465">
        <f t="shared" si="9"/>
        <v>0</v>
      </c>
      <c r="G102" s="410"/>
      <c r="H102" s="417"/>
      <c r="I102" s="299"/>
      <c r="J102" s="299"/>
      <c r="K102" s="299"/>
      <c r="L102" s="299"/>
      <c r="M102" s="418"/>
      <c r="N102" s="847"/>
      <c r="O102" s="51"/>
      <c r="P102" s="528"/>
      <c r="Q102" s="528"/>
      <c r="R102" s="528"/>
      <c r="S102" s="942"/>
      <c r="T102" s="942"/>
      <c r="U102" s="942"/>
      <c r="V102" s="942"/>
      <c r="W102" s="942"/>
      <c r="X102" s="942"/>
      <c r="Y102" s="942"/>
      <c r="Z102" s="942"/>
      <c r="AA102" s="942"/>
      <c r="AB102" s="942"/>
      <c r="AC102" s="942"/>
      <c r="AD102" s="942"/>
      <c r="AE102" s="942"/>
      <c r="AF102" s="942"/>
      <c r="AG102" s="1"/>
      <c r="AH102" s="1"/>
      <c r="AI102" s="1"/>
      <c r="AJ102" s="1"/>
      <c r="AK102" s="1"/>
      <c r="AL102" s="1"/>
      <c r="AM102" s="1"/>
      <c r="AN102" s="1"/>
      <c r="AO102" s="1"/>
      <c r="AP102" s="1"/>
      <c r="AQ102" s="1"/>
      <c r="AR102" s="1"/>
      <c r="AS102" s="1"/>
      <c r="AT102" s="1"/>
      <c r="AU102" s="1"/>
      <c r="AV102" s="1"/>
      <c r="AW102" s="1"/>
      <c r="AX102" s="1"/>
      <c r="AY102" s="1"/>
      <c r="AZ102" s="1"/>
      <c r="BA102" s="1"/>
      <c r="BB102" s="1"/>
    </row>
    <row r="103" spans="1:54" ht="15" hidden="1" customHeight="1" x14ac:dyDescent="0.15">
      <c r="A103" s="4"/>
      <c r="B103" s="4"/>
      <c r="C103" s="44"/>
      <c r="D103" s="44"/>
      <c r="E103" s="300"/>
      <c r="F103" s="465">
        <f t="shared" si="9"/>
        <v>0</v>
      </c>
      <c r="G103" s="410"/>
      <c r="H103" s="417"/>
      <c r="I103" s="299"/>
      <c r="J103" s="299"/>
      <c r="K103" s="299"/>
      <c r="L103" s="299"/>
      <c r="M103" s="418"/>
      <c r="N103" s="847"/>
      <c r="O103" s="51"/>
      <c r="P103" s="528"/>
      <c r="Q103" s="528"/>
      <c r="R103" s="528"/>
      <c r="S103" s="942"/>
      <c r="T103" s="942"/>
      <c r="U103" s="942"/>
      <c r="V103" s="942"/>
      <c r="W103" s="942"/>
      <c r="X103" s="942"/>
      <c r="Y103" s="942"/>
      <c r="Z103" s="942"/>
      <c r="AA103" s="942"/>
      <c r="AB103" s="942"/>
      <c r="AC103" s="942"/>
      <c r="AD103" s="942"/>
      <c r="AE103" s="942"/>
      <c r="AF103" s="942"/>
      <c r="AG103" s="1"/>
      <c r="AH103" s="1"/>
      <c r="AI103" s="1"/>
      <c r="AJ103" s="1"/>
      <c r="AK103" s="1"/>
      <c r="AL103" s="1"/>
      <c r="AM103" s="1"/>
      <c r="AN103" s="1"/>
      <c r="AO103" s="1"/>
      <c r="AP103" s="1"/>
      <c r="AQ103" s="1"/>
      <c r="AR103" s="1"/>
      <c r="AS103" s="1"/>
      <c r="AT103" s="1"/>
      <c r="AU103" s="1"/>
      <c r="AV103" s="1"/>
      <c r="AW103" s="1"/>
      <c r="AX103" s="1"/>
      <c r="AY103" s="1"/>
      <c r="AZ103" s="1"/>
      <c r="BA103" s="1"/>
      <c r="BB103" s="1"/>
    </row>
    <row r="104" spans="1:54" ht="15" hidden="1" customHeight="1" x14ac:dyDescent="0.15">
      <c r="A104" s="4"/>
      <c r="B104" s="4"/>
      <c r="C104" s="44"/>
      <c r="D104" s="44"/>
      <c r="E104" s="300"/>
      <c r="F104" s="465">
        <f t="shared" si="9"/>
        <v>0</v>
      </c>
      <c r="G104" s="410"/>
      <c r="H104" s="417"/>
      <c r="I104" s="299"/>
      <c r="J104" s="299"/>
      <c r="K104" s="299"/>
      <c r="L104" s="299"/>
      <c r="M104" s="418"/>
      <c r="N104" s="847"/>
      <c r="O104" s="51"/>
      <c r="P104" s="528"/>
      <c r="Q104" s="528"/>
      <c r="R104" s="528"/>
      <c r="S104" s="942"/>
      <c r="T104" s="942"/>
      <c r="U104" s="942"/>
      <c r="V104" s="942"/>
      <c r="W104" s="942"/>
      <c r="X104" s="942"/>
      <c r="Y104" s="942"/>
      <c r="Z104" s="942"/>
      <c r="AA104" s="942"/>
      <c r="AB104" s="942"/>
      <c r="AC104" s="942"/>
      <c r="AD104" s="942"/>
      <c r="AE104" s="942"/>
      <c r="AF104" s="942"/>
      <c r="AG104" s="1"/>
      <c r="AH104" s="1"/>
      <c r="AI104" s="1"/>
      <c r="AJ104" s="1"/>
      <c r="AK104" s="1"/>
      <c r="AL104" s="1"/>
      <c r="AM104" s="1"/>
      <c r="AN104" s="1"/>
      <c r="AO104" s="1"/>
      <c r="AP104" s="1"/>
      <c r="AQ104" s="1"/>
      <c r="AR104" s="1"/>
      <c r="AS104" s="1"/>
      <c r="AT104" s="1"/>
      <c r="AU104" s="1"/>
      <c r="AV104" s="1"/>
      <c r="AW104" s="1"/>
      <c r="AX104" s="1"/>
      <c r="AY104" s="1"/>
      <c r="AZ104" s="1"/>
      <c r="BA104" s="1"/>
      <c r="BB104" s="1"/>
    </row>
    <row r="105" spans="1:54" ht="17" thickBot="1" x14ac:dyDescent="0.2">
      <c r="A105" s="4"/>
      <c r="B105" s="4"/>
      <c r="C105" s="44"/>
      <c r="D105" s="44"/>
      <c r="E105" s="300"/>
      <c r="F105" s="465">
        <f t="shared" si="9"/>
        <v>0</v>
      </c>
      <c r="G105" s="411"/>
      <c r="H105" s="419"/>
      <c r="I105" s="420"/>
      <c r="J105" s="420"/>
      <c r="K105" s="420"/>
      <c r="L105" s="420"/>
      <c r="M105" s="421"/>
      <c r="N105" s="847"/>
      <c r="O105" s="51"/>
      <c r="P105" s="528"/>
      <c r="Q105" s="528"/>
      <c r="R105" s="528"/>
      <c r="S105" s="942"/>
      <c r="T105" s="942"/>
      <c r="U105" s="942"/>
      <c r="V105" s="942"/>
      <c r="W105" s="942"/>
      <c r="X105" s="942"/>
      <c r="Y105" s="942"/>
      <c r="Z105" s="942"/>
      <c r="AA105" s="942"/>
      <c r="AB105" s="942"/>
      <c r="AC105" s="942"/>
      <c r="AD105" s="942"/>
      <c r="AE105" s="942"/>
      <c r="AF105" s="942"/>
      <c r="AG105" s="1"/>
      <c r="AH105" s="1"/>
      <c r="AI105" s="1"/>
      <c r="AJ105" s="1"/>
      <c r="AK105" s="1"/>
      <c r="AL105" s="1"/>
      <c r="AM105" s="1"/>
      <c r="AN105" s="1"/>
      <c r="AO105" s="1"/>
      <c r="AP105" s="1"/>
      <c r="AQ105" s="1"/>
      <c r="AR105" s="1"/>
      <c r="AS105" s="1"/>
      <c r="AT105" s="1"/>
      <c r="AU105" s="1"/>
      <c r="AV105" s="1"/>
      <c r="AW105" s="1"/>
      <c r="AX105" s="1"/>
      <c r="AY105" s="1"/>
      <c r="AZ105" s="1"/>
      <c r="BA105" s="1"/>
      <c r="BB105" s="1"/>
    </row>
    <row r="106" spans="1:54" ht="20" customHeight="1" thickTop="1" thickBot="1" x14ac:dyDescent="0.2">
      <c r="A106" s="4"/>
      <c r="B106" s="4"/>
      <c r="C106" s="44"/>
      <c r="D106" s="44"/>
      <c r="E106" s="61"/>
      <c r="F106" s="44"/>
      <c r="G106" s="51"/>
      <c r="H106" s="51"/>
      <c r="I106" s="51"/>
      <c r="J106" s="51"/>
      <c r="K106" s="51"/>
      <c r="L106" s="51"/>
      <c r="M106" s="51"/>
      <c r="N106" s="847"/>
      <c r="O106" s="51"/>
      <c r="P106" s="528"/>
      <c r="Q106" s="528"/>
      <c r="R106" s="528"/>
      <c r="S106" s="942"/>
      <c r="T106" s="942"/>
      <c r="U106" s="942"/>
      <c r="V106" s="942"/>
      <c r="W106" s="942"/>
      <c r="X106" s="942"/>
      <c r="Y106" s="942"/>
      <c r="Z106" s="942"/>
      <c r="AA106" s="942"/>
      <c r="AB106" s="942"/>
      <c r="AC106" s="942"/>
      <c r="AD106" s="942"/>
      <c r="AE106" s="942"/>
      <c r="AF106" s="942"/>
      <c r="AG106" s="1"/>
      <c r="AH106" s="1"/>
      <c r="AI106" s="1"/>
      <c r="AJ106" s="1"/>
      <c r="AK106" s="1"/>
      <c r="AL106" s="1"/>
      <c r="AM106" s="1"/>
      <c r="AN106" s="1"/>
      <c r="AO106" s="1"/>
      <c r="AP106" s="1"/>
      <c r="AQ106" s="1"/>
      <c r="AR106" s="1"/>
      <c r="AS106" s="1"/>
      <c r="AT106" s="1"/>
      <c r="AU106" s="1"/>
      <c r="AV106" s="1"/>
      <c r="AW106" s="1"/>
      <c r="AX106" s="1"/>
      <c r="AY106" s="1"/>
      <c r="AZ106" s="1"/>
      <c r="BA106" s="1"/>
      <c r="BB106" s="1"/>
    </row>
    <row r="107" spans="1:54" ht="21" thickBot="1" x14ac:dyDescent="0.2">
      <c r="A107" s="4"/>
      <c r="B107" s="4"/>
      <c r="C107" s="44"/>
      <c r="D107" s="19">
        <v>3</v>
      </c>
      <c r="E107" s="2364" t="s">
        <v>1327</v>
      </c>
      <c r="F107" s="2365"/>
      <c r="G107" s="2366"/>
      <c r="H107" s="2405" t="s">
        <v>1354</v>
      </c>
      <c r="I107" s="2553"/>
      <c r="J107" s="2553" t="s">
        <v>1356</v>
      </c>
      <c r="K107" s="2553"/>
      <c r="L107" s="51"/>
      <c r="M107" s="51"/>
      <c r="N107" s="847"/>
      <c r="O107" s="51"/>
      <c r="P107" s="528"/>
      <c r="Q107" s="528"/>
      <c r="R107" s="528"/>
      <c r="S107" s="942"/>
      <c r="T107" s="942"/>
      <c r="U107" s="942"/>
      <c r="V107" s="942"/>
      <c r="W107" s="942"/>
      <c r="X107" s="942"/>
      <c r="Y107" s="942"/>
      <c r="Z107" s="942"/>
      <c r="AA107" s="942"/>
      <c r="AB107" s="942"/>
      <c r="AC107" s="942"/>
      <c r="AD107" s="942"/>
      <c r="AE107" s="942"/>
      <c r="AF107" s="942"/>
      <c r="AG107" s="1"/>
      <c r="AH107" s="1"/>
      <c r="AI107" s="1"/>
      <c r="AJ107" s="1"/>
      <c r="AK107" s="1"/>
      <c r="AL107" s="1"/>
      <c r="AM107" s="1"/>
      <c r="AN107" s="1"/>
      <c r="AO107" s="1"/>
      <c r="AP107" s="1"/>
      <c r="AQ107" s="1"/>
      <c r="AR107" s="1"/>
      <c r="AS107" s="1"/>
      <c r="AT107" s="1"/>
      <c r="AU107" s="1"/>
      <c r="AV107" s="1"/>
      <c r="AW107" s="1"/>
      <c r="AX107" s="1"/>
      <c r="AY107" s="1"/>
      <c r="AZ107" s="1"/>
      <c r="BA107" s="1"/>
      <c r="BB107" s="1"/>
    </row>
    <row r="108" spans="1:54" ht="5" customHeight="1" thickBot="1" x14ac:dyDescent="0.2">
      <c r="A108" s="4"/>
      <c r="B108" s="4"/>
      <c r="C108" s="44"/>
      <c r="D108" s="44"/>
      <c r="E108" s="44"/>
      <c r="F108" s="44"/>
      <c r="G108" s="44"/>
      <c r="H108" s="44"/>
      <c r="I108" s="44"/>
      <c r="J108" s="44"/>
      <c r="K108" s="44"/>
      <c r="L108" s="44"/>
      <c r="M108" s="44"/>
      <c r="N108" s="847"/>
      <c r="O108" s="51"/>
      <c r="P108" s="51"/>
      <c r="Q108" s="51"/>
      <c r="R108" s="528"/>
      <c r="S108" s="942"/>
      <c r="T108" s="942"/>
      <c r="U108" s="942"/>
      <c r="V108" s="942"/>
      <c r="W108" s="942"/>
      <c r="X108" s="942"/>
      <c r="Y108" s="942"/>
      <c r="Z108" s="942"/>
      <c r="AA108" s="942"/>
      <c r="AB108" s="942"/>
      <c r="AC108" s="942"/>
      <c r="AD108" s="942"/>
      <c r="AE108" s="942"/>
      <c r="AF108" s="942"/>
      <c r="AG108" s="1"/>
      <c r="AH108" s="1"/>
      <c r="AI108" s="1"/>
      <c r="AJ108" s="1"/>
      <c r="AK108" s="1"/>
      <c r="AL108" s="1"/>
      <c r="AM108" s="1"/>
      <c r="AN108" s="1"/>
      <c r="AO108" s="1"/>
      <c r="AP108" s="1"/>
      <c r="AQ108" s="1"/>
      <c r="AR108" s="1"/>
      <c r="AS108" s="1"/>
      <c r="AT108" s="1"/>
      <c r="AU108" s="1"/>
      <c r="AV108" s="1"/>
      <c r="AW108" s="1"/>
      <c r="AX108" s="1"/>
      <c r="AY108" s="1"/>
      <c r="AZ108" s="1"/>
      <c r="BA108" s="1"/>
      <c r="BB108" s="1"/>
    </row>
    <row r="109" spans="1:54" ht="20.25" customHeight="1" thickTop="1" thickBot="1" x14ac:dyDescent="0.2">
      <c r="A109" s="4"/>
      <c r="B109" s="4"/>
      <c r="C109" s="44"/>
      <c r="D109" s="44"/>
      <c r="E109" s="18"/>
      <c r="F109" s="18"/>
      <c r="G109" s="407" t="s">
        <v>265</v>
      </c>
      <c r="H109" s="407" t="s">
        <v>343</v>
      </c>
      <c r="I109" s="541"/>
      <c r="J109" s="541"/>
      <c r="K109" s="18"/>
      <c r="L109" s="18"/>
      <c r="M109" s="18"/>
      <c r="N109" s="775"/>
      <c r="O109" s="18"/>
      <c r="P109" s="18"/>
      <c r="Q109" s="18"/>
      <c r="R109" s="528"/>
      <c r="S109" s="942"/>
      <c r="T109" s="942"/>
      <c r="U109" s="942"/>
      <c r="V109" s="942" t="s">
        <v>483</v>
      </c>
      <c r="W109" s="942"/>
      <c r="X109" s="942"/>
      <c r="Y109" s="942"/>
      <c r="Z109" s="942"/>
      <c r="AA109" s="942"/>
      <c r="AB109" s="942"/>
      <c r="AC109" s="942"/>
      <c r="AD109" s="942"/>
      <c r="AE109" s="942"/>
      <c r="AF109" s="942"/>
      <c r="AG109" s="1"/>
      <c r="AH109" s="1"/>
      <c r="AI109" s="1"/>
      <c r="AJ109" s="1"/>
      <c r="AK109" s="1"/>
      <c r="AL109" s="1"/>
      <c r="AM109" s="1"/>
      <c r="AN109" s="1"/>
      <c r="AO109" s="1"/>
      <c r="AP109" s="1"/>
      <c r="AQ109" s="1"/>
      <c r="AR109" s="1"/>
      <c r="AS109" s="1"/>
      <c r="AT109" s="1"/>
      <c r="AU109" s="1"/>
      <c r="AV109" s="1"/>
      <c r="AW109" s="1"/>
      <c r="AX109" s="1"/>
      <c r="AY109" s="1"/>
      <c r="AZ109" s="1"/>
      <c r="BA109" s="1"/>
      <c r="BB109" s="1"/>
    </row>
    <row r="110" spans="1:54" ht="18.75" customHeight="1" thickTop="1" thickBot="1" x14ac:dyDescent="0.2">
      <c r="A110" s="4"/>
      <c r="B110" s="4"/>
      <c r="C110" s="44"/>
      <c r="D110" s="44"/>
      <c r="E110" s="61"/>
      <c r="F110" s="76"/>
      <c r="G110" s="424" t="s">
        <v>1638</v>
      </c>
      <c r="H110" s="424" t="s">
        <v>344</v>
      </c>
      <c r="I110" s="18"/>
      <c r="J110" s="18"/>
      <c r="K110" s="2570" t="s">
        <v>347</v>
      </c>
      <c r="L110" s="2546"/>
      <c r="M110" s="775"/>
      <c r="N110" s="2565" t="s">
        <v>1348</v>
      </c>
      <c r="O110" s="2566"/>
      <c r="P110" s="18"/>
      <c r="Q110" s="18"/>
      <c r="R110" s="528"/>
      <c r="S110" s="942"/>
      <c r="T110" s="942"/>
      <c r="U110" s="942"/>
      <c r="V110" s="942" t="s">
        <v>1321</v>
      </c>
      <c r="W110" s="942"/>
      <c r="X110" s="942"/>
      <c r="Y110" s="942"/>
      <c r="Z110" s="942"/>
      <c r="AA110" s="942"/>
      <c r="AB110" s="942"/>
      <c r="AC110" s="942"/>
      <c r="AD110" s="942"/>
      <c r="AE110" s="942"/>
      <c r="AF110" s="942"/>
      <c r="AG110" s="1"/>
      <c r="AH110" s="1"/>
      <c r="AI110" s="1"/>
      <c r="AJ110" s="1"/>
      <c r="AK110" s="1"/>
      <c r="AL110" s="1"/>
      <c r="AM110" s="1"/>
      <c r="AN110" s="1"/>
      <c r="AO110" s="1"/>
      <c r="AP110" s="1"/>
      <c r="AQ110" s="1"/>
      <c r="AR110" s="1"/>
      <c r="AS110" s="1"/>
      <c r="AT110" s="1"/>
      <c r="AU110" s="1"/>
      <c r="AV110" s="1"/>
      <c r="AW110" s="1"/>
      <c r="AX110" s="1"/>
      <c r="AY110" s="1"/>
      <c r="AZ110" s="1"/>
      <c r="BA110" s="1"/>
      <c r="BB110" s="1"/>
    </row>
    <row r="111" spans="1:54" ht="18" customHeight="1" thickBot="1" x14ac:dyDescent="0.2">
      <c r="A111" s="4"/>
      <c r="B111" s="4"/>
      <c r="C111" s="44"/>
      <c r="D111" s="44"/>
      <c r="E111" s="2361" t="s">
        <v>488</v>
      </c>
      <c r="F111" s="2362"/>
      <c r="G111" s="408">
        <f>+G113+G120+G127+G134+G141+G148+G155</f>
        <v>22500</v>
      </c>
      <c r="H111" s="442"/>
      <c r="I111" s="501"/>
      <c r="J111" s="18"/>
      <c r="K111" s="2571"/>
      <c r="L111" s="2572"/>
      <c r="M111" s="775"/>
      <c r="N111" s="2575" t="s">
        <v>343</v>
      </c>
      <c r="O111" s="2576"/>
      <c r="P111" s="18"/>
      <c r="Q111" s="18"/>
      <c r="R111" s="64"/>
      <c r="S111" s="942"/>
      <c r="T111" s="942"/>
      <c r="U111" s="942"/>
      <c r="V111" s="942"/>
      <c r="W111" s="942"/>
      <c r="X111" s="942"/>
      <c r="Y111" s="942"/>
      <c r="Z111" s="942"/>
      <c r="AA111" s="942"/>
      <c r="AB111" s="942"/>
      <c r="AC111" s="942"/>
      <c r="AD111" s="942"/>
      <c r="AE111" s="942"/>
      <c r="AF111" s="942"/>
      <c r="AG111" s="1"/>
      <c r="AH111" s="1"/>
      <c r="AI111" s="1"/>
      <c r="AJ111" s="1"/>
      <c r="AK111" s="1"/>
      <c r="AL111" s="1"/>
      <c r="AM111" s="1"/>
      <c r="AN111" s="1"/>
      <c r="AO111" s="1"/>
      <c r="AP111" s="1"/>
      <c r="AQ111" s="1"/>
      <c r="AR111" s="1"/>
      <c r="AS111" s="1"/>
      <c r="AT111" s="1"/>
      <c r="AU111" s="1"/>
      <c r="AV111" s="1"/>
      <c r="AW111" s="1"/>
      <c r="AX111" s="1"/>
      <c r="AY111" s="1"/>
      <c r="AZ111" s="1"/>
      <c r="BA111" s="1"/>
      <c r="BB111" s="1"/>
    </row>
    <row r="112" spans="1:54" ht="18" customHeight="1" x14ac:dyDescent="0.15">
      <c r="A112" s="4"/>
      <c r="B112" s="4"/>
      <c r="C112" s="44"/>
      <c r="D112" s="44"/>
      <c r="E112" s="46"/>
      <c r="F112" s="403"/>
      <c r="G112" s="409"/>
      <c r="H112" s="409"/>
      <c r="I112" s="501"/>
      <c r="J112" s="18"/>
      <c r="K112" s="2573"/>
      <c r="L112" s="2574"/>
      <c r="M112" s="775"/>
      <c r="N112" s="2577" t="s">
        <v>1441</v>
      </c>
      <c r="O112" s="2578"/>
      <c r="P112" s="18"/>
      <c r="Q112" s="18"/>
      <c r="R112" s="64"/>
      <c r="S112" s="942"/>
      <c r="T112" s="942"/>
      <c r="U112" s="942"/>
      <c r="V112" s="942"/>
      <c r="W112" s="942"/>
      <c r="X112" s="942"/>
      <c r="Y112" s="942"/>
      <c r="Z112" s="942"/>
      <c r="AA112" s="942"/>
      <c r="AB112" s="942"/>
      <c r="AC112" s="942"/>
      <c r="AD112" s="942"/>
      <c r="AE112" s="942"/>
      <c r="AF112" s="942"/>
      <c r="AG112" s="1"/>
      <c r="AH112" s="1"/>
      <c r="AI112" s="1"/>
      <c r="AJ112" s="1"/>
      <c r="AK112" s="1"/>
      <c r="AL112" s="1"/>
      <c r="AM112" s="1"/>
      <c r="AN112" s="1"/>
      <c r="AO112" s="1"/>
      <c r="AP112" s="1"/>
      <c r="AQ112" s="1"/>
      <c r="AR112" s="1"/>
      <c r="AS112" s="1"/>
      <c r="AT112" s="1"/>
      <c r="AU112" s="1"/>
      <c r="AV112" s="1"/>
      <c r="AW112" s="1"/>
      <c r="AX112" s="1"/>
      <c r="AY112" s="1"/>
      <c r="AZ112" s="1"/>
      <c r="BA112" s="1"/>
      <c r="BB112" s="1"/>
    </row>
    <row r="113" spans="1:54" ht="16" x14ac:dyDescent="0.15">
      <c r="A113" s="4"/>
      <c r="B113" s="4"/>
      <c r="C113" s="44"/>
      <c r="D113" s="588"/>
      <c r="E113" s="2535" t="s">
        <v>266</v>
      </c>
      <c r="F113" s="2536"/>
      <c r="G113" s="472">
        <f>SUM(G114:G119)</f>
        <v>0</v>
      </c>
      <c r="H113" s="687"/>
      <c r="I113" s="501"/>
      <c r="J113" s="18"/>
      <c r="K113" s="502" t="s">
        <v>287</v>
      </c>
      <c r="L113" s="505" t="s">
        <v>485</v>
      </c>
      <c r="M113" s="775"/>
      <c r="N113" s="425" t="s">
        <v>484</v>
      </c>
      <c r="O113" s="557" t="s">
        <v>1322</v>
      </c>
      <c r="P113" s="18"/>
      <c r="Q113" s="18"/>
      <c r="R113" s="4"/>
      <c r="S113" s="942"/>
      <c r="T113" s="942"/>
      <c r="U113" s="942"/>
      <c r="V113" s="942"/>
      <c r="W113" s="942" t="s">
        <v>480</v>
      </c>
      <c r="X113" s="942" t="s">
        <v>481</v>
      </c>
      <c r="Y113" s="942" t="s">
        <v>479</v>
      </c>
      <c r="Z113" s="942"/>
      <c r="AA113" s="942"/>
      <c r="AB113" s="942"/>
      <c r="AC113" s="942"/>
      <c r="AD113" s="942"/>
      <c r="AE113" s="942"/>
      <c r="AF113" s="942"/>
      <c r="AG113" s="1"/>
      <c r="AH113" s="1"/>
      <c r="AI113" s="1"/>
      <c r="AJ113" s="1"/>
      <c r="AK113" s="1"/>
      <c r="AL113" s="1"/>
      <c r="AM113" s="1"/>
      <c r="AN113" s="1"/>
      <c r="AO113" s="1"/>
      <c r="AP113" s="1"/>
      <c r="AQ113" s="1"/>
      <c r="AR113" s="1"/>
      <c r="AS113" s="1"/>
      <c r="AT113" s="1"/>
      <c r="AU113" s="1"/>
      <c r="AV113" s="1"/>
      <c r="AW113" s="1"/>
      <c r="AX113" s="1"/>
      <c r="AY113" s="1"/>
      <c r="AZ113" s="1"/>
      <c r="BA113" s="1"/>
      <c r="BB113" s="1"/>
    </row>
    <row r="114" spans="1:54" ht="16" x14ac:dyDescent="0.2">
      <c r="A114" s="4"/>
      <c r="B114" s="4"/>
      <c r="C114" s="44"/>
      <c r="D114" s="44"/>
      <c r="E114" s="2537" t="s">
        <v>271</v>
      </c>
      <c r="F114" s="2538"/>
      <c r="G114" s="410"/>
      <c r="H114" s="685"/>
      <c r="I114" s="851">
        <f t="shared" ref="I114:I119" si="10">IF(G114=0,0,Y114)</f>
        <v>0</v>
      </c>
      <c r="J114" s="558">
        <f>IF(H114=CResult!$Q$40,$V$116,0)</f>
        <v>0</v>
      </c>
      <c r="K114" s="503"/>
      <c r="L114" s="504"/>
      <c r="M114" s="558">
        <f>IF(H114=CResult!$Q$39,$V$110,0)</f>
        <v>0</v>
      </c>
      <c r="N114" s="417"/>
      <c r="O114" s="418"/>
      <c r="P114" s="617">
        <f>IF($H114=CResult!$Q$40,0,AA114)</f>
        <v>0</v>
      </c>
      <c r="Q114" s="617">
        <f>IF($H114=CResult!$Q$40,0,AB114)</f>
        <v>0</v>
      </c>
      <c r="R114" s="843"/>
      <c r="S114" s="942"/>
      <c r="T114" s="942"/>
      <c r="U114" s="942"/>
      <c r="V114" s="942"/>
      <c r="W114" s="942" t="str">
        <f t="shared" ref="W114:W119" si="11">IF(N114=0,$Z$114,0)</f>
        <v>◄ pago</v>
      </c>
      <c r="X114" s="942" t="str">
        <f t="shared" ref="X114:X119" si="12">IF(O114=0,$Z$115,0)</f>
        <v>◄ 1er pago</v>
      </c>
      <c r="Y114" s="942" t="str">
        <f t="shared" ref="Y114:Y119" si="13">IF(H114=0,$Z$116,0)</f>
        <v>◄¡COMPRA!</v>
      </c>
      <c r="Z114" s="942" t="s">
        <v>1324</v>
      </c>
      <c r="AA114" s="942">
        <f t="shared" ref="AA114:AA119" si="14">IF(G114=0,0,W114)</f>
        <v>0</v>
      </c>
      <c r="AB114" s="942">
        <f t="shared" ref="AB114:AB119" si="15">IF(G114=0,0,X114)</f>
        <v>0</v>
      </c>
      <c r="AC114" s="942"/>
      <c r="AD114" s="942"/>
      <c r="AE114" s="942"/>
      <c r="AF114" s="942"/>
      <c r="AG114" s="1"/>
      <c r="AH114" s="1"/>
      <c r="AI114" s="1"/>
      <c r="AJ114" s="1"/>
      <c r="AK114" s="1"/>
      <c r="AL114" s="1"/>
      <c r="AM114" s="1"/>
      <c r="AN114" s="1"/>
      <c r="AO114" s="1"/>
      <c r="AP114" s="1"/>
      <c r="AQ114" s="1"/>
      <c r="AR114" s="1"/>
      <c r="AS114" s="1"/>
      <c r="AT114" s="1"/>
      <c r="AU114" s="1"/>
      <c r="AV114" s="1"/>
      <c r="AW114" s="1"/>
      <c r="AX114" s="1"/>
      <c r="AY114" s="1"/>
      <c r="AZ114" s="1"/>
      <c r="BA114" s="1"/>
      <c r="BB114" s="1"/>
    </row>
    <row r="115" spans="1:54" ht="16" x14ac:dyDescent="0.2">
      <c r="A115" s="4"/>
      <c r="B115" s="4"/>
      <c r="C115" s="44"/>
      <c r="D115" s="44"/>
      <c r="E115" s="2537"/>
      <c r="F115" s="2538"/>
      <c r="G115" s="410"/>
      <c r="H115" s="685"/>
      <c r="I115" s="851">
        <f t="shared" si="10"/>
        <v>0</v>
      </c>
      <c r="J115" s="558">
        <f>IF(H115=CResult!$Q$40,$V$116,0)</f>
        <v>0</v>
      </c>
      <c r="K115" s="503"/>
      <c r="L115" s="504"/>
      <c r="M115" s="558">
        <f>IF(H115=CResult!$Q$39,$V$110,0)</f>
        <v>0</v>
      </c>
      <c r="N115" s="417"/>
      <c r="O115" s="418"/>
      <c r="P115" s="617">
        <f>IF($H115=CResult!$Q$40,0,AA115)</f>
        <v>0</v>
      </c>
      <c r="Q115" s="617">
        <f>IF($H115=CResult!$Q$40,0,AB115)</f>
        <v>0</v>
      </c>
      <c r="R115" s="843"/>
      <c r="S115" s="942"/>
      <c r="T115" s="942"/>
      <c r="U115" s="942"/>
      <c r="V115" s="942"/>
      <c r="W115" s="942" t="str">
        <f t="shared" si="11"/>
        <v>◄ pago</v>
      </c>
      <c r="X115" s="942" t="str">
        <f t="shared" si="12"/>
        <v>◄ 1er pago</v>
      </c>
      <c r="Y115" s="942" t="str">
        <f t="shared" si="13"/>
        <v>◄¡COMPRA!</v>
      </c>
      <c r="Z115" s="942" t="s">
        <v>1323</v>
      </c>
      <c r="AA115" s="942">
        <f t="shared" si="14"/>
        <v>0</v>
      </c>
      <c r="AB115" s="942">
        <f t="shared" si="15"/>
        <v>0</v>
      </c>
      <c r="AC115" s="942"/>
      <c r="AD115" s="942"/>
      <c r="AE115" s="942"/>
      <c r="AF115" s="942"/>
      <c r="AG115" s="1"/>
      <c r="AH115" s="1"/>
      <c r="AI115" s="1"/>
      <c r="AJ115" s="1"/>
      <c r="AK115" s="1"/>
      <c r="AL115" s="1"/>
      <c r="AM115" s="1"/>
      <c r="AN115" s="1"/>
      <c r="AO115" s="1"/>
      <c r="AP115" s="1"/>
      <c r="AQ115" s="1"/>
      <c r="AR115" s="1"/>
      <c r="AS115" s="1"/>
      <c r="AT115" s="1"/>
      <c r="AU115" s="1"/>
      <c r="AV115" s="1"/>
      <c r="AW115" s="1"/>
      <c r="AX115" s="1"/>
      <c r="AY115" s="1"/>
      <c r="AZ115" s="1"/>
      <c r="BA115" s="1"/>
      <c r="BB115" s="1"/>
    </row>
    <row r="116" spans="1:54" ht="15.75" hidden="1" customHeight="1" x14ac:dyDescent="0.2">
      <c r="A116" s="4"/>
      <c r="B116" s="4"/>
      <c r="C116" s="44"/>
      <c r="D116" s="44"/>
      <c r="E116" s="2537"/>
      <c r="F116" s="2538"/>
      <c r="G116" s="410"/>
      <c r="H116" s="685"/>
      <c r="I116" s="851">
        <f t="shared" si="10"/>
        <v>0</v>
      </c>
      <c r="J116" s="558">
        <f>IF(H116=CResult!$Q$40,$V$116,0)</f>
        <v>0</v>
      </c>
      <c r="K116" s="503"/>
      <c r="L116" s="504"/>
      <c r="M116" s="558">
        <f>IF(H116=CResult!$Q$39,$V$110,0)</f>
        <v>0</v>
      </c>
      <c r="N116" s="417"/>
      <c r="O116" s="418"/>
      <c r="P116" s="617">
        <f>IF($H116=CResult!$Q$40,0,AA116)</f>
        <v>0</v>
      </c>
      <c r="Q116" s="617">
        <f>IF($H116=CResult!$Q$40,0,AB116)</f>
        <v>0</v>
      </c>
      <c r="R116" s="843"/>
      <c r="S116" s="942"/>
      <c r="T116" s="942"/>
      <c r="U116" s="942"/>
      <c r="V116" s="942" t="s">
        <v>1320</v>
      </c>
      <c r="W116" s="942" t="str">
        <f t="shared" si="11"/>
        <v>◄ pago</v>
      </c>
      <c r="X116" s="942" t="str">
        <f t="shared" si="12"/>
        <v>◄ 1er pago</v>
      </c>
      <c r="Y116" s="942" t="str">
        <f t="shared" si="13"/>
        <v>◄¡COMPRA!</v>
      </c>
      <c r="Z116" s="942" t="s">
        <v>482</v>
      </c>
      <c r="AA116" s="942">
        <f t="shared" si="14"/>
        <v>0</v>
      </c>
      <c r="AB116" s="942">
        <f t="shared" si="15"/>
        <v>0</v>
      </c>
      <c r="AC116" s="942"/>
      <c r="AD116" s="942"/>
      <c r="AE116" s="942"/>
      <c r="AF116" s="942"/>
      <c r="AG116" s="1"/>
      <c r="AH116" s="1"/>
      <c r="AI116" s="1"/>
      <c r="AJ116" s="1"/>
      <c r="AK116" s="1"/>
      <c r="AL116" s="1"/>
      <c r="AM116" s="1"/>
      <c r="AN116" s="1"/>
      <c r="AO116" s="1"/>
      <c r="AP116" s="1"/>
      <c r="AQ116" s="1"/>
      <c r="AR116" s="1"/>
      <c r="AS116" s="1"/>
      <c r="AT116" s="1"/>
      <c r="AU116" s="1"/>
      <c r="AV116" s="1"/>
      <c r="AW116" s="1"/>
      <c r="AX116" s="1"/>
      <c r="AY116" s="1"/>
      <c r="AZ116" s="1"/>
      <c r="BA116" s="1"/>
      <c r="BB116" s="1"/>
    </row>
    <row r="117" spans="1:54" ht="15.75" hidden="1" customHeight="1" x14ac:dyDescent="0.2">
      <c r="A117" s="4"/>
      <c r="B117" s="4"/>
      <c r="C117" s="44"/>
      <c r="D117" s="44"/>
      <c r="E117" s="2537"/>
      <c r="F117" s="2538"/>
      <c r="G117" s="410"/>
      <c r="H117" s="685"/>
      <c r="I117" s="851">
        <f t="shared" si="10"/>
        <v>0</v>
      </c>
      <c r="J117" s="558">
        <f>IF(H117=CResult!$Q$40,$V$116,0)</f>
        <v>0</v>
      </c>
      <c r="K117" s="503"/>
      <c r="L117" s="504"/>
      <c r="M117" s="558">
        <f>IF(H117=CResult!$Q$39,$V$110,0)</f>
        <v>0</v>
      </c>
      <c r="N117" s="417"/>
      <c r="O117" s="418"/>
      <c r="P117" s="617">
        <f>IF($H117=CResult!$Q$40,0,AA117)</f>
        <v>0</v>
      </c>
      <c r="Q117" s="617">
        <f>IF($H117=CResult!$Q$40,0,AB117)</f>
        <v>0</v>
      </c>
      <c r="R117" s="843"/>
      <c r="S117" s="942"/>
      <c r="T117" s="942"/>
      <c r="U117" s="942"/>
      <c r="V117" s="942"/>
      <c r="W117" s="942" t="str">
        <f t="shared" si="11"/>
        <v>◄ pago</v>
      </c>
      <c r="X117" s="942" t="str">
        <f t="shared" si="12"/>
        <v>◄ 1er pago</v>
      </c>
      <c r="Y117" s="942" t="str">
        <f t="shared" si="13"/>
        <v>◄¡COMPRA!</v>
      </c>
      <c r="Z117" s="942"/>
      <c r="AA117" s="942">
        <f t="shared" si="14"/>
        <v>0</v>
      </c>
      <c r="AB117" s="942">
        <f t="shared" si="15"/>
        <v>0</v>
      </c>
      <c r="AC117" s="942"/>
      <c r="AD117" s="942"/>
      <c r="AE117" s="942"/>
      <c r="AF117" s="942"/>
      <c r="AG117" s="1"/>
      <c r="AH117" s="1"/>
      <c r="AI117" s="1"/>
      <c r="AJ117" s="1"/>
      <c r="AK117" s="1"/>
      <c r="AL117" s="1"/>
      <c r="AM117" s="1"/>
      <c r="AN117" s="1"/>
      <c r="AO117" s="1"/>
      <c r="AP117" s="1"/>
      <c r="AQ117" s="1"/>
      <c r="AR117" s="1"/>
      <c r="AS117" s="1"/>
      <c r="AT117" s="1"/>
      <c r="AU117" s="1"/>
      <c r="AV117" s="1"/>
      <c r="AW117" s="1"/>
      <c r="AX117" s="1"/>
      <c r="AY117" s="1"/>
      <c r="AZ117" s="1"/>
      <c r="BA117" s="1"/>
      <c r="BB117" s="1"/>
    </row>
    <row r="118" spans="1:54" ht="15.75" hidden="1" customHeight="1" x14ac:dyDescent="0.2">
      <c r="A118" s="4"/>
      <c r="B118" s="4"/>
      <c r="C118" s="44"/>
      <c r="D118" s="44"/>
      <c r="E118" s="2537"/>
      <c r="F118" s="2538"/>
      <c r="G118" s="410"/>
      <c r="H118" s="685"/>
      <c r="I118" s="851">
        <f t="shared" si="10"/>
        <v>0</v>
      </c>
      <c r="J118" s="558">
        <f>IF(H118=CResult!$Q$40,$V$116,0)</f>
        <v>0</v>
      </c>
      <c r="K118" s="503"/>
      <c r="L118" s="504"/>
      <c r="M118" s="558">
        <f>IF(H118=CResult!$Q$39,$V$110,0)</f>
        <v>0</v>
      </c>
      <c r="N118" s="417"/>
      <c r="O118" s="418"/>
      <c r="P118" s="617">
        <f>IF($H118=CResult!$Q$40,0,AA118)</f>
        <v>0</v>
      </c>
      <c r="Q118" s="617">
        <f>IF($H118=CResult!$Q$40,0,AB118)</f>
        <v>0</v>
      </c>
      <c r="R118" s="843"/>
      <c r="S118" s="942"/>
      <c r="T118" s="942"/>
      <c r="U118" s="942"/>
      <c r="V118" s="942"/>
      <c r="W118" s="942" t="str">
        <f t="shared" si="11"/>
        <v>◄ pago</v>
      </c>
      <c r="X118" s="942" t="str">
        <f t="shared" si="12"/>
        <v>◄ 1er pago</v>
      </c>
      <c r="Y118" s="942" t="str">
        <f t="shared" si="13"/>
        <v>◄¡COMPRA!</v>
      </c>
      <c r="Z118" s="942"/>
      <c r="AA118" s="942">
        <f t="shared" si="14"/>
        <v>0</v>
      </c>
      <c r="AB118" s="942">
        <f t="shared" si="15"/>
        <v>0</v>
      </c>
      <c r="AC118" s="942"/>
      <c r="AD118" s="942"/>
      <c r="AE118" s="942"/>
      <c r="AF118" s="942"/>
      <c r="AG118" s="1"/>
      <c r="AH118" s="1"/>
      <c r="AI118" s="1"/>
      <c r="AJ118" s="1"/>
      <c r="AK118" s="1"/>
      <c r="AL118" s="1"/>
      <c r="AM118" s="1"/>
      <c r="AN118" s="1"/>
      <c r="AO118" s="1"/>
      <c r="AP118" s="1"/>
      <c r="AQ118" s="1"/>
      <c r="AR118" s="1"/>
      <c r="AS118" s="1"/>
      <c r="AT118" s="1"/>
      <c r="AU118" s="1"/>
      <c r="AV118" s="1"/>
      <c r="AW118" s="1"/>
      <c r="AX118" s="1"/>
      <c r="AY118" s="1"/>
      <c r="AZ118" s="1"/>
      <c r="BA118" s="1"/>
      <c r="BB118" s="1"/>
    </row>
    <row r="119" spans="1:54" ht="15.75" hidden="1" customHeight="1" x14ac:dyDescent="0.2">
      <c r="A119" s="4"/>
      <c r="B119" s="4"/>
      <c r="C119" s="44"/>
      <c r="D119" s="44"/>
      <c r="E119" s="2537"/>
      <c r="F119" s="2538"/>
      <c r="G119" s="410"/>
      <c r="H119" s="686"/>
      <c r="I119" s="851">
        <f t="shared" si="10"/>
        <v>0</v>
      </c>
      <c r="J119" s="558">
        <f>IF(H119=CResult!$Q$40,$V$116,0)</f>
        <v>0</v>
      </c>
      <c r="K119" s="503"/>
      <c r="L119" s="504"/>
      <c r="M119" s="558">
        <f>IF(H119=CResult!$Q$39,$V$110,0)</f>
        <v>0</v>
      </c>
      <c r="N119" s="417"/>
      <c r="O119" s="418"/>
      <c r="P119" s="617">
        <f>IF($H119=CResult!$Q$40,0,AA119)</f>
        <v>0</v>
      </c>
      <c r="Q119" s="617">
        <f>IF($H119=CResult!$Q$40,0,AB119)</f>
        <v>0</v>
      </c>
      <c r="R119" s="843"/>
      <c r="S119" s="942"/>
      <c r="T119" s="942"/>
      <c r="U119" s="942"/>
      <c r="V119" s="942"/>
      <c r="W119" s="942" t="str">
        <f t="shared" si="11"/>
        <v>◄ pago</v>
      </c>
      <c r="X119" s="942" t="str">
        <f t="shared" si="12"/>
        <v>◄ 1er pago</v>
      </c>
      <c r="Y119" s="942" t="str">
        <f t="shared" si="13"/>
        <v>◄¡COMPRA!</v>
      </c>
      <c r="Z119" s="942"/>
      <c r="AA119" s="942">
        <f t="shared" si="14"/>
        <v>0</v>
      </c>
      <c r="AB119" s="942">
        <f t="shared" si="15"/>
        <v>0</v>
      </c>
      <c r="AC119" s="942"/>
      <c r="AD119" s="942"/>
      <c r="AE119" s="942"/>
      <c r="AF119" s="942"/>
      <c r="AG119" s="1"/>
      <c r="AH119" s="1"/>
      <c r="AI119" s="1"/>
      <c r="AJ119" s="1"/>
      <c r="AK119" s="1"/>
      <c r="AL119" s="1"/>
      <c r="AM119" s="1"/>
      <c r="AN119" s="1"/>
      <c r="AO119" s="1"/>
      <c r="AP119" s="1"/>
      <c r="AQ119" s="1"/>
      <c r="AR119" s="1"/>
      <c r="AS119" s="1"/>
      <c r="AT119" s="1"/>
      <c r="AU119" s="1"/>
      <c r="AV119" s="1"/>
      <c r="AW119" s="1"/>
      <c r="AX119" s="1"/>
      <c r="AY119" s="1"/>
      <c r="AZ119" s="1"/>
      <c r="BA119" s="1"/>
      <c r="BB119" s="1"/>
    </row>
    <row r="120" spans="1:54" ht="16" x14ac:dyDescent="0.2">
      <c r="A120" s="4"/>
      <c r="B120" s="4"/>
      <c r="C120" s="44"/>
      <c r="D120" s="44"/>
      <c r="E120" s="2535" t="s">
        <v>486</v>
      </c>
      <c r="F120" s="2536"/>
      <c r="G120" s="472">
        <f>SUM(G121:G126)</f>
        <v>0</v>
      </c>
      <c r="H120" s="687"/>
      <c r="I120" s="851"/>
      <c r="J120" s="542"/>
      <c r="K120" s="506"/>
      <c r="L120" s="507"/>
      <c r="M120" s="558"/>
      <c r="N120" s="473"/>
      <c r="O120" s="474"/>
      <c r="P120" s="18">
        <f>IF($H120=CResult!$Q$40,0,AA120)</f>
        <v>0</v>
      </c>
      <c r="Q120" s="18">
        <f>IF($H120=CResult!$Q$40,0,AB120)</f>
        <v>0</v>
      </c>
      <c r="R120" s="843"/>
      <c r="S120" s="942"/>
      <c r="T120" s="942"/>
      <c r="U120" s="942"/>
      <c r="V120" s="942"/>
      <c r="W120" s="942"/>
      <c r="X120" s="942"/>
      <c r="Y120" s="942"/>
      <c r="Z120" s="942"/>
      <c r="AA120" s="942"/>
      <c r="AB120" s="942"/>
      <c r="AC120" s="942"/>
      <c r="AD120" s="942"/>
      <c r="AE120" s="942"/>
      <c r="AF120" s="942"/>
      <c r="AG120" s="1"/>
      <c r="AH120" s="1"/>
      <c r="AI120" s="1"/>
      <c r="AJ120" s="1"/>
      <c r="AK120" s="1"/>
      <c r="AL120" s="1"/>
      <c r="AM120" s="1"/>
      <c r="AN120" s="1"/>
      <c r="AO120" s="1"/>
      <c r="AP120" s="1"/>
      <c r="AQ120" s="1"/>
      <c r="AR120" s="1"/>
      <c r="AS120" s="1"/>
      <c r="AT120" s="1"/>
      <c r="AU120" s="1"/>
      <c r="AV120" s="1"/>
      <c r="AW120" s="1"/>
      <c r="AX120" s="1"/>
      <c r="AY120" s="1"/>
      <c r="AZ120" s="1"/>
      <c r="BA120" s="1"/>
      <c r="BB120" s="1"/>
    </row>
    <row r="121" spans="1:54" ht="16" x14ac:dyDescent="0.2">
      <c r="A121" s="4"/>
      <c r="B121" s="4"/>
      <c r="C121" s="44"/>
      <c r="D121" s="44"/>
      <c r="E121" s="2537" t="s">
        <v>467</v>
      </c>
      <c r="F121" s="2538"/>
      <c r="G121" s="410"/>
      <c r="H121" s="685"/>
      <c r="I121" s="851">
        <f t="shared" ref="I121:I126" si="16">IF(G121=0,0,Y121)</f>
        <v>0</v>
      </c>
      <c r="J121" s="558">
        <f>IF(H121=CResult!$Q$40,$V$116,0)</f>
        <v>0</v>
      </c>
      <c r="K121" s="503"/>
      <c r="L121" s="504"/>
      <c r="M121" s="558">
        <f>IF(H121=CResult!$Q$39,$V$110,0)</f>
        <v>0</v>
      </c>
      <c r="N121" s="417"/>
      <c r="O121" s="418"/>
      <c r="P121" s="617">
        <f>IF($H121=CResult!$Q$40,0,AA121)</f>
        <v>0</v>
      </c>
      <c r="Q121" s="617">
        <f>IF($H121=CResult!$Q$40,0,AB121)</f>
        <v>0</v>
      </c>
      <c r="R121" s="843"/>
      <c r="S121" s="942"/>
      <c r="T121" s="942"/>
      <c r="U121" s="942"/>
      <c r="V121" s="942"/>
      <c r="W121" s="942" t="str">
        <f t="shared" ref="W121:W126" si="17">IF(N121=0,$Z$114,0)</f>
        <v>◄ pago</v>
      </c>
      <c r="X121" s="942" t="str">
        <f t="shared" ref="X121:X126" si="18">IF(O121=0,$Z$115,0)</f>
        <v>◄ 1er pago</v>
      </c>
      <c r="Y121" s="942" t="str">
        <f t="shared" ref="Y121:Y126" si="19">IF(H121=0,$Z$116,0)</f>
        <v>◄¡COMPRA!</v>
      </c>
      <c r="Z121" s="942"/>
      <c r="AA121" s="942">
        <f t="shared" ref="AA121:AA126" si="20">IF(G121=0,0,W121)</f>
        <v>0</v>
      </c>
      <c r="AB121" s="942">
        <f t="shared" ref="AB121:AB126" si="21">IF(G121=0,0,X121)</f>
        <v>0</v>
      </c>
      <c r="AC121" s="942"/>
      <c r="AD121" s="942"/>
      <c r="AE121" s="942"/>
      <c r="AF121" s="942"/>
      <c r="AG121" s="1"/>
      <c r="AH121" s="1"/>
      <c r="AI121" s="1"/>
      <c r="AJ121" s="1"/>
      <c r="AK121" s="1"/>
      <c r="AL121" s="1"/>
      <c r="AM121" s="1"/>
      <c r="AN121" s="1"/>
      <c r="AO121" s="1"/>
      <c r="AP121" s="1"/>
      <c r="AQ121" s="1"/>
      <c r="AR121" s="1"/>
      <c r="AS121" s="1"/>
      <c r="AT121" s="1"/>
      <c r="AU121" s="1"/>
      <c r="AV121" s="1"/>
      <c r="AW121" s="1"/>
      <c r="AX121" s="1"/>
      <c r="AY121" s="1"/>
      <c r="AZ121" s="1"/>
      <c r="BA121" s="1"/>
      <c r="BB121" s="1"/>
    </row>
    <row r="122" spans="1:54" ht="16" x14ac:dyDescent="0.2">
      <c r="A122" s="4"/>
      <c r="B122" s="4"/>
      <c r="C122" s="44"/>
      <c r="D122" s="44"/>
      <c r="E122" s="2537" t="s">
        <v>1764</v>
      </c>
      <c r="F122" s="2538"/>
      <c r="G122" s="410"/>
      <c r="H122" s="685"/>
      <c r="I122" s="851">
        <f t="shared" si="16"/>
        <v>0</v>
      </c>
      <c r="J122" s="558">
        <f>IF(H122=CResult!$Q$40,$V$116,0)</f>
        <v>0</v>
      </c>
      <c r="K122" s="503"/>
      <c r="L122" s="504"/>
      <c r="M122" s="558">
        <f>IF(H122=CResult!$Q$39,$V$110,0)</f>
        <v>0</v>
      </c>
      <c r="N122" s="417"/>
      <c r="O122" s="418"/>
      <c r="P122" s="617">
        <f>IF($H122=CResult!$Q$40,0,AA122)</f>
        <v>0</v>
      </c>
      <c r="Q122" s="617">
        <f>IF($H122=CResult!$Q$40,0,AB122)</f>
        <v>0</v>
      </c>
      <c r="R122" s="843"/>
      <c r="S122" s="942"/>
      <c r="T122" s="942"/>
      <c r="U122" s="942"/>
      <c r="V122" s="942"/>
      <c r="W122" s="942" t="str">
        <f t="shared" si="17"/>
        <v>◄ pago</v>
      </c>
      <c r="X122" s="942" t="str">
        <f t="shared" si="18"/>
        <v>◄ 1er pago</v>
      </c>
      <c r="Y122" s="942" t="str">
        <f t="shared" si="19"/>
        <v>◄¡COMPRA!</v>
      </c>
      <c r="Z122" s="942"/>
      <c r="AA122" s="942">
        <f t="shared" si="20"/>
        <v>0</v>
      </c>
      <c r="AB122" s="942">
        <f t="shared" si="21"/>
        <v>0</v>
      </c>
      <c r="AC122" s="942"/>
      <c r="AD122" s="942"/>
      <c r="AE122" s="942"/>
      <c r="AF122" s="942"/>
      <c r="AG122" s="1"/>
      <c r="AH122" s="1"/>
      <c r="AI122" s="1"/>
      <c r="AJ122" s="1"/>
      <c r="AK122" s="1"/>
      <c r="AL122" s="1"/>
      <c r="AM122" s="1"/>
      <c r="AN122" s="1"/>
      <c r="AO122" s="1"/>
      <c r="AP122" s="1"/>
      <c r="AQ122" s="1"/>
      <c r="AR122" s="1"/>
      <c r="AS122" s="1"/>
      <c r="AT122" s="1"/>
      <c r="AU122" s="1"/>
      <c r="AV122" s="1"/>
      <c r="AW122" s="1"/>
      <c r="AX122" s="1"/>
      <c r="AY122" s="1"/>
      <c r="AZ122" s="1"/>
      <c r="BA122" s="1"/>
      <c r="BB122" s="1"/>
    </row>
    <row r="123" spans="1:54" ht="16" x14ac:dyDescent="0.2">
      <c r="A123" s="4"/>
      <c r="B123" s="4"/>
      <c r="C123" s="44"/>
      <c r="D123" s="44"/>
      <c r="E123" s="2537"/>
      <c r="F123" s="2538"/>
      <c r="G123" s="410"/>
      <c r="H123" s="685"/>
      <c r="I123" s="851">
        <f t="shared" si="16"/>
        <v>0</v>
      </c>
      <c r="J123" s="558">
        <f>IF(H123=CResult!$Q$40,$V$116,0)</f>
        <v>0</v>
      </c>
      <c r="K123" s="503"/>
      <c r="L123" s="504"/>
      <c r="M123" s="558">
        <f>IF(H123=CResult!$Q$39,$V$110,0)</f>
        <v>0</v>
      </c>
      <c r="N123" s="417"/>
      <c r="O123" s="418"/>
      <c r="P123" s="617">
        <f>IF($H123=CResult!$Q$40,0,AA123)</f>
        <v>0</v>
      </c>
      <c r="Q123" s="617">
        <f>IF($H123=CResult!$Q$40,0,AB123)</f>
        <v>0</v>
      </c>
      <c r="R123" s="843"/>
      <c r="S123" s="942"/>
      <c r="T123" s="942"/>
      <c r="U123" s="942"/>
      <c r="V123" s="942"/>
      <c r="W123" s="942" t="str">
        <f t="shared" si="17"/>
        <v>◄ pago</v>
      </c>
      <c r="X123" s="942" t="str">
        <f t="shared" si="18"/>
        <v>◄ 1er pago</v>
      </c>
      <c r="Y123" s="942" t="str">
        <f t="shared" si="19"/>
        <v>◄¡COMPRA!</v>
      </c>
      <c r="Z123" s="942"/>
      <c r="AA123" s="942">
        <f t="shared" si="20"/>
        <v>0</v>
      </c>
      <c r="AB123" s="942">
        <f t="shared" si="21"/>
        <v>0</v>
      </c>
      <c r="AC123" s="942"/>
      <c r="AD123" s="942"/>
      <c r="AE123" s="942"/>
      <c r="AF123" s="942"/>
      <c r="AG123" s="1"/>
      <c r="AH123" s="1"/>
      <c r="AI123" s="1"/>
      <c r="AJ123" s="1"/>
      <c r="AK123" s="1"/>
      <c r="AL123" s="1"/>
      <c r="AM123" s="1"/>
      <c r="AN123" s="1"/>
      <c r="AO123" s="1"/>
      <c r="AP123" s="1"/>
      <c r="AQ123" s="1"/>
      <c r="AR123" s="1"/>
      <c r="AS123" s="1"/>
      <c r="AT123" s="1"/>
      <c r="AU123" s="1"/>
      <c r="AV123" s="1"/>
      <c r="AW123" s="1"/>
      <c r="AX123" s="1"/>
      <c r="AY123" s="1"/>
      <c r="AZ123" s="1"/>
      <c r="BA123" s="1"/>
      <c r="BB123" s="1"/>
    </row>
    <row r="124" spans="1:54" ht="15.75" hidden="1" customHeight="1" x14ac:dyDescent="0.2">
      <c r="A124" s="4"/>
      <c r="B124" s="4"/>
      <c r="C124" s="44"/>
      <c r="D124" s="44"/>
      <c r="E124" s="2537"/>
      <c r="F124" s="2538"/>
      <c r="G124" s="410"/>
      <c r="H124" s="685"/>
      <c r="I124" s="851">
        <f t="shared" si="16"/>
        <v>0</v>
      </c>
      <c r="J124" s="558">
        <f>IF(H124=CResult!$Q$40,$V$116,0)</f>
        <v>0</v>
      </c>
      <c r="K124" s="503"/>
      <c r="L124" s="504"/>
      <c r="M124" s="558">
        <f>IF(H124=CResult!$Q$39,$V$110,0)</f>
        <v>0</v>
      </c>
      <c r="N124" s="417"/>
      <c r="O124" s="418"/>
      <c r="P124" s="617">
        <f>IF($H124=CResult!$Q$40,0,AA124)</f>
        <v>0</v>
      </c>
      <c r="Q124" s="617">
        <f>IF($H124=CResult!$Q$40,0,AB124)</f>
        <v>0</v>
      </c>
      <c r="R124" s="843"/>
      <c r="S124" s="942"/>
      <c r="T124" s="942"/>
      <c r="U124" s="942"/>
      <c r="V124" s="942"/>
      <c r="W124" s="942" t="str">
        <f t="shared" si="17"/>
        <v>◄ pago</v>
      </c>
      <c r="X124" s="942" t="str">
        <f t="shared" si="18"/>
        <v>◄ 1er pago</v>
      </c>
      <c r="Y124" s="942" t="str">
        <f t="shared" si="19"/>
        <v>◄¡COMPRA!</v>
      </c>
      <c r="Z124" s="942"/>
      <c r="AA124" s="942">
        <f t="shared" si="20"/>
        <v>0</v>
      </c>
      <c r="AB124" s="942">
        <f t="shared" si="21"/>
        <v>0</v>
      </c>
      <c r="AC124" s="942"/>
      <c r="AD124" s="942"/>
      <c r="AE124" s="942"/>
      <c r="AF124" s="942"/>
      <c r="AG124" s="1"/>
      <c r="AH124" s="1"/>
      <c r="AI124" s="1"/>
      <c r="AJ124" s="1"/>
      <c r="AK124" s="1"/>
      <c r="AL124" s="1"/>
      <c r="AM124" s="1"/>
      <c r="AN124" s="1"/>
      <c r="AO124" s="1"/>
      <c r="AP124" s="1"/>
      <c r="AQ124" s="1"/>
      <c r="AR124" s="1"/>
      <c r="AS124" s="1"/>
      <c r="AT124" s="1"/>
      <c r="AU124" s="1"/>
      <c r="AV124" s="1"/>
      <c r="AW124" s="1"/>
      <c r="AX124" s="1"/>
      <c r="AY124" s="1"/>
      <c r="AZ124" s="1"/>
      <c r="BA124" s="1"/>
      <c r="BB124" s="1"/>
    </row>
    <row r="125" spans="1:54" ht="15.75" hidden="1" customHeight="1" x14ac:dyDescent="0.2">
      <c r="A125" s="4"/>
      <c r="B125" s="4"/>
      <c r="C125" s="44"/>
      <c r="D125" s="44"/>
      <c r="E125" s="2537"/>
      <c r="F125" s="2538"/>
      <c r="G125" s="410"/>
      <c r="H125" s="685"/>
      <c r="I125" s="851">
        <f t="shared" si="16"/>
        <v>0</v>
      </c>
      <c r="J125" s="558">
        <f>IF(H125=CResult!$Q$40,$V$116,0)</f>
        <v>0</v>
      </c>
      <c r="K125" s="503"/>
      <c r="L125" s="504"/>
      <c r="M125" s="558">
        <f>IF(H125=CResult!$Q$39,$V$110,0)</f>
        <v>0</v>
      </c>
      <c r="N125" s="417"/>
      <c r="O125" s="418"/>
      <c r="P125" s="617">
        <f>IF($H125=CResult!$Q$40,0,AA125)</f>
        <v>0</v>
      </c>
      <c r="Q125" s="617">
        <f>IF($H125=CResult!$Q$40,0,AB125)</f>
        <v>0</v>
      </c>
      <c r="R125" s="843"/>
      <c r="S125" s="942"/>
      <c r="T125" s="942"/>
      <c r="U125" s="942"/>
      <c r="V125" s="942"/>
      <c r="W125" s="942" t="str">
        <f t="shared" si="17"/>
        <v>◄ pago</v>
      </c>
      <c r="X125" s="942" t="str">
        <f t="shared" si="18"/>
        <v>◄ 1er pago</v>
      </c>
      <c r="Y125" s="942" t="str">
        <f t="shared" si="19"/>
        <v>◄¡COMPRA!</v>
      </c>
      <c r="Z125" s="942"/>
      <c r="AA125" s="942">
        <f t="shared" si="20"/>
        <v>0</v>
      </c>
      <c r="AB125" s="942">
        <f t="shared" si="21"/>
        <v>0</v>
      </c>
      <c r="AC125" s="942"/>
      <c r="AD125" s="942"/>
      <c r="AE125" s="942"/>
      <c r="AF125" s="942"/>
      <c r="AG125" s="1"/>
      <c r="AH125" s="1"/>
      <c r="AI125" s="1"/>
      <c r="AJ125" s="1"/>
      <c r="AK125" s="1"/>
      <c r="AL125" s="1"/>
      <c r="AM125" s="1"/>
      <c r="AN125" s="1"/>
      <c r="AO125" s="1"/>
      <c r="AP125" s="1"/>
      <c r="AQ125" s="1"/>
      <c r="AR125" s="1"/>
      <c r="AS125" s="1"/>
      <c r="AT125" s="1"/>
      <c r="AU125" s="1"/>
      <c r="AV125" s="1"/>
      <c r="AW125" s="1"/>
      <c r="AX125" s="1"/>
      <c r="AY125" s="1"/>
      <c r="AZ125" s="1"/>
      <c r="BA125" s="1"/>
      <c r="BB125" s="1"/>
    </row>
    <row r="126" spans="1:54" ht="15.75" hidden="1" customHeight="1" x14ac:dyDescent="0.2">
      <c r="A126" s="4"/>
      <c r="B126" s="4"/>
      <c r="C126" s="44"/>
      <c r="D126" s="44"/>
      <c r="E126" s="2537"/>
      <c r="F126" s="2538"/>
      <c r="G126" s="410"/>
      <c r="H126" s="686"/>
      <c r="I126" s="851">
        <f t="shared" si="16"/>
        <v>0</v>
      </c>
      <c r="J126" s="558">
        <f>IF(H126=CResult!$Q$40,$V$116,0)</f>
        <v>0</v>
      </c>
      <c r="K126" s="503"/>
      <c r="L126" s="504"/>
      <c r="M126" s="558">
        <f>IF(H126=CResult!$Q$39,$V$110,0)</f>
        <v>0</v>
      </c>
      <c r="N126" s="417"/>
      <c r="O126" s="418"/>
      <c r="P126" s="617">
        <f>IF($H126=CResult!$Q$40,0,AA126)</f>
        <v>0</v>
      </c>
      <c r="Q126" s="617">
        <f>IF($H126=CResult!$Q$40,0,AB126)</f>
        <v>0</v>
      </c>
      <c r="R126" s="843"/>
      <c r="S126" s="942"/>
      <c r="T126" s="942"/>
      <c r="U126" s="942"/>
      <c r="V126" s="942"/>
      <c r="W126" s="942" t="str">
        <f t="shared" si="17"/>
        <v>◄ pago</v>
      </c>
      <c r="X126" s="942" t="str">
        <f t="shared" si="18"/>
        <v>◄ 1er pago</v>
      </c>
      <c r="Y126" s="942" t="str">
        <f t="shared" si="19"/>
        <v>◄¡COMPRA!</v>
      </c>
      <c r="Z126" s="942"/>
      <c r="AA126" s="942">
        <f t="shared" si="20"/>
        <v>0</v>
      </c>
      <c r="AB126" s="942">
        <f t="shared" si="21"/>
        <v>0</v>
      </c>
      <c r="AC126" s="942"/>
      <c r="AD126" s="942"/>
      <c r="AE126" s="942"/>
      <c r="AF126" s="942"/>
      <c r="AG126" s="1"/>
      <c r="AH126" s="1"/>
      <c r="AI126" s="1"/>
      <c r="AJ126" s="1"/>
      <c r="AK126" s="1"/>
      <c r="AL126" s="1"/>
      <c r="AM126" s="1"/>
      <c r="AN126" s="1"/>
      <c r="AO126" s="1"/>
      <c r="AP126" s="1"/>
      <c r="AQ126" s="1"/>
      <c r="AR126" s="1"/>
      <c r="AS126" s="1"/>
      <c r="AT126" s="1"/>
      <c r="AU126" s="1"/>
      <c r="AV126" s="1"/>
      <c r="AW126" s="1"/>
      <c r="AX126" s="1"/>
      <c r="AY126" s="1"/>
      <c r="AZ126" s="1"/>
      <c r="BA126" s="1"/>
      <c r="BB126" s="1"/>
    </row>
    <row r="127" spans="1:54" ht="16" x14ac:dyDescent="0.2">
      <c r="A127" s="4"/>
      <c r="B127" s="4"/>
      <c r="C127" s="44"/>
      <c r="D127" s="44"/>
      <c r="E127" s="2535" t="s">
        <v>267</v>
      </c>
      <c r="F127" s="2536"/>
      <c r="G127" s="472">
        <f>SUM(G128:G133)</f>
        <v>0</v>
      </c>
      <c r="H127" s="687"/>
      <c r="I127" s="851"/>
      <c r="J127" s="542"/>
      <c r="K127" s="506"/>
      <c r="L127" s="507"/>
      <c r="M127" s="558"/>
      <c r="N127" s="473"/>
      <c r="O127" s="474"/>
      <c r="P127" s="18">
        <f>IF($H127=CResult!$Q$40,0,AA127)</f>
        <v>0</v>
      </c>
      <c r="Q127" s="18">
        <f>IF($H127=CResult!$Q$40,0,AB127)</f>
        <v>0</v>
      </c>
      <c r="R127" s="843"/>
      <c r="S127" s="942"/>
      <c r="T127" s="942"/>
      <c r="U127" s="942"/>
      <c r="V127" s="942"/>
      <c r="W127" s="942"/>
      <c r="X127" s="942"/>
      <c r="Y127" s="942"/>
      <c r="Z127" s="942"/>
      <c r="AA127" s="942"/>
      <c r="AB127" s="942"/>
      <c r="AC127" s="942"/>
      <c r="AD127" s="942"/>
      <c r="AE127" s="942"/>
      <c r="AF127" s="942"/>
      <c r="AG127" s="1"/>
      <c r="AH127" s="1"/>
      <c r="AI127" s="1"/>
      <c r="AJ127" s="1"/>
      <c r="AK127" s="1"/>
      <c r="AL127" s="1"/>
      <c r="AM127" s="1"/>
      <c r="AN127" s="1"/>
      <c r="AO127" s="1"/>
      <c r="AP127" s="1"/>
      <c r="AQ127" s="1"/>
      <c r="AR127" s="1"/>
      <c r="AS127" s="1"/>
      <c r="AT127" s="1"/>
      <c r="AU127" s="1"/>
      <c r="AV127" s="1"/>
      <c r="AW127" s="1"/>
      <c r="AX127" s="1"/>
      <c r="AY127" s="1"/>
      <c r="AZ127" s="1"/>
      <c r="BA127" s="1"/>
      <c r="BB127" s="1"/>
    </row>
    <row r="128" spans="1:54" ht="16" x14ac:dyDescent="0.2">
      <c r="A128" s="4"/>
      <c r="B128" s="4"/>
      <c r="C128" s="44"/>
      <c r="D128" s="44"/>
      <c r="E128" s="2537" t="s">
        <v>1824</v>
      </c>
      <c r="F128" s="2538"/>
      <c r="G128" s="410"/>
      <c r="H128" s="685" t="s">
        <v>346</v>
      </c>
      <c r="I128" s="851">
        <f t="shared" ref="I128:I133" si="22">IF(G128=0,0,Y128)</f>
        <v>0</v>
      </c>
      <c r="J128" s="558">
        <f>IF(H128=CResult!$Q$40,$V$116,0)</f>
        <v>0</v>
      </c>
      <c r="K128" s="503"/>
      <c r="L128" s="504"/>
      <c r="M128" s="558" t="str">
        <f>IF(H128=CResult!$Q$39,$V$110,0)</f>
        <v>PAGO  ►</v>
      </c>
      <c r="N128" s="417">
        <v>1</v>
      </c>
      <c r="O128" s="418" t="s">
        <v>1243</v>
      </c>
      <c r="P128" s="617">
        <f>IF($H128=CResult!$Q$40,0,AA128)</f>
        <v>0</v>
      </c>
      <c r="Q128" s="617">
        <f>IF($H128=CResult!$Q$40,0,AB128)</f>
        <v>0</v>
      </c>
      <c r="R128" s="843"/>
      <c r="S128" s="942"/>
      <c r="T128" s="942"/>
      <c r="U128" s="942"/>
      <c r="V128" s="942"/>
      <c r="W128" s="942">
        <f t="shared" ref="W128:W133" si="23">IF(N128=0,$Z$114,0)</f>
        <v>0</v>
      </c>
      <c r="X128" s="942">
        <f t="shared" ref="X128:X133" si="24">IF(O128=0,$Z$115,0)</f>
        <v>0</v>
      </c>
      <c r="Y128" s="942">
        <f t="shared" ref="Y128:Y133" si="25">IF(H128=0,$Z$116,0)</f>
        <v>0</v>
      </c>
      <c r="Z128" s="942"/>
      <c r="AA128" s="942">
        <f t="shared" ref="AA128:AA133" si="26">IF(G128=0,0,W128)</f>
        <v>0</v>
      </c>
      <c r="AB128" s="942">
        <f t="shared" ref="AB128:AB133" si="27">IF(G128=0,0,X128)</f>
        <v>0</v>
      </c>
      <c r="AC128" s="942"/>
      <c r="AD128" s="942"/>
      <c r="AE128" s="942"/>
      <c r="AF128" s="942"/>
      <c r="AG128" s="1"/>
      <c r="AH128" s="1"/>
      <c r="AI128" s="1"/>
      <c r="AJ128" s="1"/>
      <c r="AK128" s="1"/>
      <c r="AL128" s="1"/>
      <c r="AM128" s="1"/>
      <c r="AN128" s="1"/>
      <c r="AO128" s="1"/>
      <c r="AP128" s="1"/>
      <c r="AQ128" s="1"/>
      <c r="AR128" s="1"/>
      <c r="AS128" s="1"/>
      <c r="AT128" s="1"/>
      <c r="AU128" s="1"/>
      <c r="AV128" s="1"/>
      <c r="AW128" s="1"/>
      <c r="AX128" s="1"/>
      <c r="AY128" s="1"/>
      <c r="AZ128" s="1"/>
      <c r="BA128" s="1"/>
      <c r="BB128" s="1"/>
    </row>
    <row r="129" spans="1:54" ht="16" x14ac:dyDescent="0.2">
      <c r="A129" s="4"/>
      <c r="B129" s="4"/>
      <c r="C129" s="44"/>
      <c r="D129" s="44"/>
      <c r="E129" s="2537" t="s">
        <v>614</v>
      </c>
      <c r="F129" s="2538"/>
      <c r="G129" s="410"/>
      <c r="H129" s="685"/>
      <c r="I129" s="851">
        <f t="shared" si="22"/>
        <v>0</v>
      </c>
      <c r="J129" s="558">
        <f>IF(H129=CResult!$Q$40,$V$116,0)</f>
        <v>0</v>
      </c>
      <c r="K129" s="503"/>
      <c r="L129" s="504"/>
      <c r="M129" s="558">
        <f>IF(H129=CResult!$Q$39,$V$110,0)</f>
        <v>0</v>
      </c>
      <c r="N129" s="417"/>
      <c r="O129" s="418"/>
      <c r="P129" s="617">
        <f>IF($H129=CResult!$Q$40,0,AA129)</f>
        <v>0</v>
      </c>
      <c r="Q129" s="617">
        <f>IF($H129=CResult!$Q$40,0,AB129)</f>
        <v>0</v>
      </c>
      <c r="R129" s="843"/>
      <c r="S129" s="942"/>
      <c r="T129" s="942"/>
      <c r="U129" s="942"/>
      <c r="V129" s="942"/>
      <c r="W129" s="942" t="str">
        <f t="shared" si="23"/>
        <v>◄ pago</v>
      </c>
      <c r="X129" s="942" t="str">
        <f t="shared" si="24"/>
        <v>◄ 1er pago</v>
      </c>
      <c r="Y129" s="942" t="str">
        <f t="shared" si="25"/>
        <v>◄¡COMPRA!</v>
      </c>
      <c r="Z129" s="942"/>
      <c r="AA129" s="942">
        <f t="shared" si="26"/>
        <v>0</v>
      </c>
      <c r="AB129" s="942">
        <f t="shared" si="27"/>
        <v>0</v>
      </c>
      <c r="AC129" s="942"/>
      <c r="AD129" s="942"/>
      <c r="AE129" s="942"/>
      <c r="AF129" s="942"/>
      <c r="AG129" s="1"/>
      <c r="AH129" s="1"/>
      <c r="AI129" s="1"/>
      <c r="AJ129" s="1"/>
      <c r="AK129" s="1"/>
      <c r="AL129" s="1"/>
      <c r="AM129" s="1"/>
      <c r="AN129" s="1"/>
      <c r="AO129" s="1"/>
      <c r="AP129" s="1"/>
      <c r="AQ129" s="1"/>
      <c r="AR129" s="1"/>
      <c r="AS129" s="1"/>
      <c r="AT129" s="1"/>
      <c r="AU129" s="1"/>
      <c r="AV129" s="1"/>
      <c r="AW129" s="1"/>
      <c r="AX129" s="1"/>
      <c r="AY129" s="1"/>
      <c r="AZ129" s="1"/>
      <c r="BA129" s="1"/>
      <c r="BB129" s="1"/>
    </row>
    <row r="130" spans="1:54" ht="16" x14ac:dyDescent="0.2">
      <c r="A130" s="4"/>
      <c r="B130" s="4"/>
      <c r="C130" s="44"/>
      <c r="D130" s="44"/>
      <c r="E130" s="2537"/>
      <c r="F130" s="2538"/>
      <c r="G130" s="410"/>
      <c r="H130" s="685"/>
      <c r="I130" s="851">
        <f t="shared" si="22"/>
        <v>0</v>
      </c>
      <c r="J130" s="558">
        <f>IF(H130=CResult!$Q$40,$V$116,0)</f>
        <v>0</v>
      </c>
      <c r="K130" s="503"/>
      <c r="L130" s="504"/>
      <c r="M130" s="558">
        <f>IF(H130=CResult!$Q$39,$V$110,0)</f>
        <v>0</v>
      </c>
      <c r="N130" s="417"/>
      <c r="O130" s="418"/>
      <c r="P130" s="617">
        <f>IF($H130=CResult!$Q$40,0,AA130)</f>
        <v>0</v>
      </c>
      <c r="Q130" s="617">
        <f>IF($H130=CResult!$Q$40,0,AB130)</f>
        <v>0</v>
      </c>
      <c r="R130" s="843"/>
      <c r="S130" s="942"/>
      <c r="T130" s="942"/>
      <c r="U130" s="942"/>
      <c r="V130" s="942"/>
      <c r="W130" s="942" t="str">
        <f t="shared" si="23"/>
        <v>◄ pago</v>
      </c>
      <c r="X130" s="942" t="str">
        <f t="shared" si="24"/>
        <v>◄ 1er pago</v>
      </c>
      <c r="Y130" s="942" t="str">
        <f t="shared" si="25"/>
        <v>◄¡COMPRA!</v>
      </c>
      <c r="Z130" s="942"/>
      <c r="AA130" s="942">
        <f t="shared" si="26"/>
        <v>0</v>
      </c>
      <c r="AB130" s="942">
        <f t="shared" si="27"/>
        <v>0</v>
      </c>
      <c r="AC130" s="942"/>
      <c r="AD130" s="942"/>
      <c r="AE130" s="942"/>
      <c r="AF130" s="942"/>
      <c r="AG130" s="1"/>
      <c r="AH130" s="1"/>
      <c r="AI130" s="1"/>
      <c r="AJ130" s="1"/>
      <c r="AK130" s="1"/>
      <c r="AL130" s="1"/>
      <c r="AM130" s="1"/>
      <c r="AN130" s="1"/>
      <c r="AO130" s="1"/>
      <c r="AP130" s="1"/>
      <c r="AQ130" s="1"/>
      <c r="AR130" s="1"/>
      <c r="AS130" s="1"/>
      <c r="AT130" s="1"/>
      <c r="AU130" s="1"/>
      <c r="AV130" s="1"/>
      <c r="AW130" s="1"/>
      <c r="AX130" s="1"/>
      <c r="AY130" s="1"/>
      <c r="AZ130" s="1"/>
      <c r="BA130" s="1"/>
      <c r="BB130" s="1"/>
    </row>
    <row r="131" spans="1:54" ht="15.75" hidden="1" customHeight="1" x14ac:dyDescent="0.2">
      <c r="A131" s="4"/>
      <c r="B131" s="4"/>
      <c r="C131" s="44"/>
      <c r="D131" s="44"/>
      <c r="E131" s="2537"/>
      <c r="F131" s="2538"/>
      <c r="G131" s="410"/>
      <c r="H131" s="685"/>
      <c r="I131" s="851">
        <f t="shared" si="22"/>
        <v>0</v>
      </c>
      <c r="J131" s="558">
        <f>IF(H131=CResult!$Q$40,$V$116,0)</f>
        <v>0</v>
      </c>
      <c r="K131" s="503"/>
      <c r="L131" s="504"/>
      <c r="M131" s="558">
        <f>IF(H131=CResult!$Q$39,$V$110,0)</f>
        <v>0</v>
      </c>
      <c r="N131" s="417"/>
      <c r="O131" s="418"/>
      <c r="P131" s="617">
        <f>IF($H131=CResult!$Q$40,0,AA131)</f>
        <v>0</v>
      </c>
      <c r="Q131" s="617">
        <f>IF($H131=CResult!$Q$40,0,AB131)</f>
        <v>0</v>
      </c>
      <c r="R131" s="843"/>
      <c r="S131" s="942"/>
      <c r="T131" s="942"/>
      <c r="U131" s="942"/>
      <c r="V131" s="942"/>
      <c r="W131" s="942" t="str">
        <f t="shared" si="23"/>
        <v>◄ pago</v>
      </c>
      <c r="X131" s="942" t="str">
        <f t="shared" si="24"/>
        <v>◄ 1er pago</v>
      </c>
      <c r="Y131" s="942" t="str">
        <f t="shared" si="25"/>
        <v>◄¡COMPRA!</v>
      </c>
      <c r="Z131" s="942"/>
      <c r="AA131" s="942">
        <f t="shared" si="26"/>
        <v>0</v>
      </c>
      <c r="AB131" s="942">
        <f t="shared" si="27"/>
        <v>0</v>
      </c>
      <c r="AC131" s="942"/>
      <c r="AD131" s="942"/>
      <c r="AE131" s="942"/>
      <c r="AF131" s="942"/>
      <c r="AG131" s="1"/>
      <c r="AH131" s="1"/>
      <c r="AI131" s="1"/>
      <c r="AJ131" s="1"/>
      <c r="AK131" s="1"/>
      <c r="AL131" s="1"/>
      <c r="AM131" s="1"/>
      <c r="AN131" s="1"/>
      <c r="AO131" s="1"/>
      <c r="AP131" s="1"/>
      <c r="AQ131" s="1"/>
      <c r="AR131" s="1"/>
      <c r="AS131" s="1"/>
      <c r="AT131" s="1"/>
      <c r="AU131" s="1"/>
      <c r="AV131" s="1"/>
      <c r="AW131" s="1"/>
      <c r="AX131" s="1"/>
      <c r="AY131" s="1"/>
      <c r="AZ131" s="1"/>
      <c r="BA131" s="1"/>
      <c r="BB131" s="1"/>
    </row>
    <row r="132" spans="1:54" ht="15.75" hidden="1" customHeight="1" x14ac:dyDescent="0.2">
      <c r="A132" s="4"/>
      <c r="B132" s="4"/>
      <c r="C132" s="44"/>
      <c r="D132" s="44"/>
      <c r="E132" s="2537"/>
      <c r="F132" s="2538"/>
      <c r="G132" s="410"/>
      <c r="H132" s="685"/>
      <c r="I132" s="851">
        <f t="shared" si="22"/>
        <v>0</v>
      </c>
      <c r="J132" s="558">
        <f>IF(H132=CResult!$Q$40,$V$116,0)</f>
        <v>0</v>
      </c>
      <c r="K132" s="503"/>
      <c r="L132" s="504"/>
      <c r="M132" s="558">
        <f>IF(H132=CResult!$Q$39,$V$110,0)</f>
        <v>0</v>
      </c>
      <c r="N132" s="417"/>
      <c r="O132" s="418"/>
      <c r="P132" s="617">
        <f>IF($H132=CResult!$Q$40,0,AA132)</f>
        <v>0</v>
      </c>
      <c r="Q132" s="617">
        <f>IF($H132=CResult!$Q$40,0,AB132)</f>
        <v>0</v>
      </c>
      <c r="R132" s="843"/>
      <c r="S132" s="942"/>
      <c r="T132" s="942"/>
      <c r="U132" s="942"/>
      <c r="V132" s="942"/>
      <c r="W132" s="942" t="str">
        <f t="shared" si="23"/>
        <v>◄ pago</v>
      </c>
      <c r="X132" s="942" t="str">
        <f t="shared" si="24"/>
        <v>◄ 1er pago</v>
      </c>
      <c r="Y132" s="942" t="str">
        <f t="shared" si="25"/>
        <v>◄¡COMPRA!</v>
      </c>
      <c r="Z132" s="942"/>
      <c r="AA132" s="942">
        <f t="shared" si="26"/>
        <v>0</v>
      </c>
      <c r="AB132" s="942">
        <f t="shared" si="27"/>
        <v>0</v>
      </c>
      <c r="AC132" s="942"/>
      <c r="AD132" s="942"/>
      <c r="AE132" s="942"/>
      <c r="AF132" s="942"/>
      <c r="AG132" s="1"/>
      <c r="AH132" s="1"/>
      <c r="AI132" s="1"/>
      <c r="AJ132" s="1"/>
      <c r="AK132" s="1"/>
      <c r="AL132" s="1"/>
      <c r="AM132" s="1"/>
      <c r="AN132" s="1"/>
      <c r="AO132" s="1"/>
      <c r="AP132" s="1"/>
      <c r="AQ132" s="1"/>
      <c r="AR132" s="1"/>
      <c r="AS132" s="1"/>
      <c r="AT132" s="1"/>
      <c r="AU132" s="1"/>
      <c r="AV132" s="1"/>
      <c r="AW132" s="1"/>
      <c r="AX132" s="1"/>
      <c r="AY132" s="1"/>
      <c r="AZ132" s="1"/>
      <c r="BA132" s="1"/>
      <c r="BB132" s="1"/>
    </row>
    <row r="133" spans="1:54" ht="15.75" hidden="1" customHeight="1" x14ac:dyDescent="0.2">
      <c r="A133" s="4"/>
      <c r="B133" s="4"/>
      <c r="C133" s="44"/>
      <c r="D133" s="44"/>
      <c r="E133" s="2537"/>
      <c r="F133" s="2538"/>
      <c r="G133" s="410"/>
      <c r="H133" s="686"/>
      <c r="I133" s="851">
        <f t="shared" si="22"/>
        <v>0</v>
      </c>
      <c r="J133" s="558">
        <f>IF(H133=CResult!$Q$40,$V$116,0)</f>
        <v>0</v>
      </c>
      <c r="K133" s="503"/>
      <c r="L133" s="504"/>
      <c r="M133" s="558">
        <f>IF(H133=CResult!$Q$39,$V$110,0)</f>
        <v>0</v>
      </c>
      <c r="N133" s="417"/>
      <c r="O133" s="418"/>
      <c r="P133" s="617">
        <f>IF($H133=CResult!$Q$40,0,AA133)</f>
        <v>0</v>
      </c>
      <c r="Q133" s="617">
        <f>IF($H133=CResult!$Q$40,0,AB133)</f>
        <v>0</v>
      </c>
      <c r="R133" s="843"/>
      <c r="S133" s="942"/>
      <c r="T133" s="942"/>
      <c r="U133" s="942"/>
      <c r="V133" s="942"/>
      <c r="W133" s="942" t="str">
        <f t="shared" si="23"/>
        <v>◄ pago</v>
      </c>
      <c r="X133" s="942" t="str">
        <f t="shared" si="24"/>
        <v>◄ 1er pago</v>
      </c>
      <c r="Y133" s="942" t="str">
        <f t="shared" si="25"/>
        <v>◄¡COMPRA!</v>
      </c>
      <c r="Z133" s="942"/>
      <c r="AA133" s="942">
        <f t="shared" si="26"/>
        <v>0</v>
      </c>
      <c r="AB133" s="942">
        <f t="shared" si="27"/>
        <v>0</v>
      </c>
      <c r="AC133" s="942"/>
      <c r="AD133" s="942"/>
      <c r="AE133" s="942"/>
      <c r="AF133" s="942"/>
      <c r="AG133" s="1"/>
      <c r="AH133" s="1"/>
      <c r="AI133" s="1"/>
      <c r="AJ133" s="1"/>
      <c r="AK133" s="1"/>
      <c r="AL133" s="1"/>
      <c r="AM133" s="1"/>
      <c r="AN133" s="1"/>
      <c r="AO133" s="1"/>
      <c r="AP133" s="1"/>
      <c r="AQ133" s="1"/>
      <c r="AR133" s="1"/>
      <c r="AS133" s="1"/>
      <c r="AT133" s="1"/>
      <c r="AU133" s="1"/>
      <c r="AV133" s="1"/>
      <c r="AW133" s="1"/>
      <c r="AX133" s="1"/>
      <c r="AY133" s="1"/>
      <c r="AZ133" s="1"/>
      <c r="BA133" s="1"/>
      <c r="BB133" s="1"/>
    </row>
    <row r="134" spans="1:54" ht="16" x14ac:dyDescent="0.2">
      <c r="A134" s="4"/>
      <c r="B134" s="4"/>
      <c r="C134" s="44"/>
      <c r="D134" s="44"/>
      <c r="E134" s="2581" t="s">
        <v>487</v>
      </c>
      <c r="F134" s="2582"/>
      <c r="G134" s="472">
        <f>SUM(G135:G140)</f>
        <v>0</v>
      </c>
      <c r="H134" s="687"/>
      <c r="I134" s="851"/>
      <c r="J134" s="542"/>
      <c r="K134" s="506"/>
      <c r="L134" s="507"/>
      <c r="M134" s="558"/>
      <c r="N134" s="473"/>
      <c r="O134" s="474"/>
      <c r="P134" s="18">
        <f>IF($H134=CResult!$Q$40,0,AA134)</f>
        <v>0</v>
      </c>
      <c r="Q134" s="18">
        <f>IF($H134=CResult!$Q$40,0,AB134)</f>
        <v>0</v>
      </c>
      <c r="R134" s="843"/>
      <c r="S134" s="942"/>
      <c r="T134" s="942"/>
      <c r="U134" s="942"/>
      <c r="V134" s="942"/>
      <c r="W134" s="942"/>
      <c r="X134" s="942"/>
      <c r="Y134" s="942"/>
      <c r="Z134" s="942"/>
      <c r="AA134" s="942"/>
      <c r="AB134" s="942"/>
      <c r="AC134" s="942"/>
      <c r="AD134" s="942"/>
      <c r="AE134" s="942"/>
      <c r="AF134" s="942"/>
      <c r="AG134" s="1"/>
      <c r="AH134" s="1"/>
      <c r="AI134" s="1"/>
      <c r="AJ134" s="1"/>
      <c r="AK134" s="1"/>
      <c r="AL134" s="1"/>
      <c r="AM134" s="1"/>
      <c r="AN134" s="1"/>
      <c r="AO134" s="1"/>
      <c r="AP134" s="1"/>
      <c r="AQ134" s="1"/>
      <c r="AR134" s="1"/>
      <c r="AS134" s="1"/>
      <c r="AT134" s="1"/>
      <c r="AU134" s="1"/>
      <c r="AV134" s="1"/>
      <c r="AW134" s="1"/>
      <c r="AX134" s="1"/>
      <c r="AY134" s="1"/>
      <c r="AZ134" s="1"/>
      <c r="BA134" s="1"/>
      <c r="BB134" s="1"/>
    </row>
    <row r="135" spans="1:54" ht="16" x14ac:dyDescent="0.2">
      <c r="A135" s="4"/>
      <c r="B135" s="4"/>
      <c r="C135" s="44"/>
      <c r="D135" s="44"/>
      <c r="E135" s="2537" t="s">
        <v>1451</v>
      </c>
      <c r="F135" s="2538"/>
      <c r="G135" s="410"/>
      <c r="H135" s="2309" t="s">
        <v>346</v>
      </c>
      <c r="I135" s="851">
        <f t="shared" ref="I135:I140" si="28">IF(G135=0,0,Y135)</f>
        <v>0</v>
      </c>
      <c r="J135" s="558">
        <f>IF(H135=CResult!$Q$40,$V$116,0)</f>
        <v>0</v>
      </c>
      <c r="K135" s="503"/>
      <c r="L135" s="504"/>
      <c r="M135" s="558" t="str">
        <f>IF(H135=CResult!$Q$39,$V$110,0)</f>
        <v>PAGO  ►</v>
      </c>
      <c r="N135" s="417">
        <v>1</v>
      </c>
      <c r="O135" s="418" t="s">
        <v>1243</v>
      </c>
      <c r="P135" s="617">
        <f>IF($H135=CResult!$Q$40,0,AA135)</f>
        <v>0</v>
      </c>
      <c r="Q135" s="617">
        <f>IF($H135=CResult!$Q$40,0,AB135)</f>
        <v>0</v>
      </c>
      <c r="R135" s="843"/>
      <c r="S135" s="942"/>
      <c r="T135" s="942"/>
      <c r="U135" s="942"/>
      <c r="V135" s="942"/>
      <c r="W135" s="942">
        <f t="shared" ref="W135:W140" si="29">IF(N135=0,$Z$114,0)</f>
        <v>0</v>
      </c>
      <c r="X135" s="942">
        <f t="shared" ref="X135:X140" si="30">IF(O135=0,$Z$115,0)</f>
        <v>0</v>
      </c>
      <c r="Y135" s="942">
        <f t="shared" ref="Y135:Y140" si="31">IF(H135=0,$Z$116,0)</f>
        <v>0</v>
      </c>
      <c r="Z135" s="942"/>
      <c r="AA135" s="942">
        <f t="shared" ref="AA135:AA140" si="32">IF(G135=0,0,W135)</f>
        <v>0</v>
      </c>
      <c r="AB135" s="942">
        <f t="shared" ref="AB135:AB140" si="33">IF(G135=0,0,X135)</f>
        <v>0</v>
      </c>
      <c r="AC135" s="942"/>
      <c r="AD135" s="942"/>
      <c r="AE135" s="942"/>
      <c r="AF135" s="942"/>
      <c r="AG135" s="1"/>
      <c r="AH135" s="1"/>
      <c r="AI135" s="1"/>
      <c r="AJ135" s="1"/>
      <c r="AK135" s="1"/>
      <c r="AL135" s="1"/>
      <c r="AM135" s="1"/>
      <c r="AN135" s="1"/>
      <c r="AO135" s="1"/>
      <c r="AP135" s="1"/>
      <c r="AQ135" s="1"/>
      <c r="AR135" s="1"/>
      <c r="AS135" s="1"/>
      <c r="AT135" s="1"/>
      <c r="AU135" s="1"/>
      <c r="AV135" s="1"/>
      <c r="AW135" s="1"/>
      <c r="AX135" s="1"/>
      <c r="AY135" s="1"/>
      <c r="AZ135" s="1"/>
      <c r="BA135" s="1"/>
      <c r="BB135" s="1"/>
    </row>
    <row r="136" spans="1:54" ht="16" x14ac:dyDescent="0.2">
      <c r="A136" s="4"/>
      <c r="B136" s="4"/>
      <c r="C136" s="44"/>
      <c r="D136" s="44"/>
      <c r="E136" s="2537"/>
      <c r="F136" s="2538"/>
      <c r="G136" s="410"/>
      <c r="H136" s="685"/>
      <c r="I136" s="851">
        <f t="shared" si="28"/>
        <v>0</v>
      </c>
      <c r="J136" s="558">
        <f>IF(H136=CResult!$Q$40,$V$116,0)</f>
        <v>0</v>
      </c>
      <c r="K136" s="503"/>
      <c r="L136" s="504"/>
      <c r="M136" s="558">
        <f>IF(H136=CResult!$Q$39,$V$110,0)</f>
        <v>0</v>
      </c>
      <c r="N136" s="417"/>
      <c r="O136" s="418"/>
      <c r="P136" s="617">
        <f>IF($H136=CResult!$Q$40,0,AA136)</f>
        <v>0</v>
      </c>
      <c r="Q136" s="617">
        <f>IF($H136=CResult!$Q$40,0,AB136)</f>
        <v>0</v>
      </c>
      <c r="R136" s="843"/>
      <c r="S136" s="942"/>
      <c r="T136" s="942"/>
      <c r="U136" s="942"/>
      <c r="V136" s="942"/>
      <c r="W136" s="942" t="str">
        <f t="shared" si="29"/>
        <v>◄ pago</v>
      </c>
      <c r="X136" s="942" t="str">
        <f t="shared" si="30"/>
        <v>◄ 1er pago</v>
      </c>
      <c r="Y136" s="942" t="str">
        <f t="shared" si="31"/>
        <v>◄¡COMPRA!</v>
      </c>
      <c r="Z136" s="942"/>
      <c r="AA136" s="942">
        <f t="shared" si="32"/>
        <v>0</v>
      </c>
      <c r="AB136" s="942">
        <f t="shared" si="33"/>
        <v>0</v>
      </c>
      <c r="AC136" s="942"/>
      <c r="AD136" s="942"/>
      <c r="AE136" s="942"/>
      <c r="AF136" s="942"/>
      <c r="AG136" s="1"/>
      <c r="AH136" s="1"/>
      <c r="AI136" s="1"/>
      <c r="AJ136" s="1"/>
      <c r="AK136" s="1"/>
      <c r="AL136" s="1"/>
      <c r="AM136" s="1"/>
      <c r="AN136" s="1"/>
      <c r="AO136" s="1"/>
      <c r="AP136" s="1"/>
      <c r="AQ136" s="1"/>
      <c r="AR136" s="1"/>
      <c r="AS136" s="1"/>
      <c r="AT136" s="1"/>
      <c r="AU136" s="1"/>
      <c r="AV136" s="1"/>
      <c r="AW136" s="1"/>
      <c r="AX136" s="1"/>
      <c r="AY136" s="1"/>
      <c r="AZ136" s="1"/>
      <c r="BA136" s="1"/>
      <c r="BB136" s="1"/>
    </row>
    <row r="137" spans="1:54" ht="15.75" hidden="1" customHeight="1" x14ac:dyDescent="0.2">
      <c r="A137" s="4"/>
      <c r="B137" s="4"/>
      <c r="C137" s="44"/>
      <c r="D137" s="44"/>
      <c r="E137" s="2537"/>
      <c r="F137" s="2538"/>
      <c r="G137" s="410"/>
      <c r="H137" s="685"/>
      <c r="I137" s="851">
        <f t="shared" si="28"/>
        <v>0</v>
      </c>
      <c r="J137" s="558">
        <f>IF(H137=CResult!$Q$40,$V$116,0)</f>
        <v>0</v>
      </c>
      <c r="K137" s="503"/>
      <c r="L137" s="504"/>
      <c r="M137" s="558">
        <f>IF(H137=CResult!$Q$39,$V$110,0)</f>
        <v>0</v>
      </c>
      <c r="N137" s="417"/>
      <c r="O137" s="418"/>
      <c r="P137" s="617">
        <f>IF($H137=CResult!$Q$40,0,AA137)</f>
        <v>0</v>
      </c>
      <c r="Q137" s="617">
        <f>IF($H137=CResult!$Q$40,0,AB137)</f>
        <v>0</v>
      </c>
      <c r="R137" s="843"/>
      <c r="S137" s="942"/>
      <c r="T137" s="942"/>
      <c r="U137" s="942"/>
      <c r="V137" s="942"/>
      <c r="W137" s="942" t="str">
        <f t="shared" si="29"/>
        <v>◄ pago</v>
      </c>
      <c r="X137" s="942" t="str">
        <f t="shared" si="30"/>
        <v>◄ 1er pago</v>
      </c>
      <c r="Y137" s="942" t="str">
        <f t="shared" si="31"/>
        <v>◄¡COMPRA!</v>
      </c>
      <c r="Z137" s="942"/>
      <c r="AA137" s="942">
        <f t="shared" si="32"/>
        <v>0</v>
      </c>
      <c r="AB137" s="942">
        <f t="shared" si="33"/>
        <v>0</v>
      </c>
      <c r="AC137" s="942"/>
      <c r="AD137" s="942"/>
      <c r="AE137" s="942"/>
      <c r="AF137" s="942"/>
      <c r="AG137" s="1"/>
      <c r="AH137" s="1"/>
      <c r="AI137" s="1"/>
      <c r="AJ137" s="1"/>
      <c r="AK137" s="1"/>
      <c r="AL137" s="1"/>
      <c r="AM137" s="1"/>
      <c r="AN137" s="1"/>
      <c r="AO137" s="1"/>
      <c r="AP137" s="1"/>
      <c r="AQ137" s="1"/>
      <c r="AR137" s="1"/>
      <c r="AS137" s="1"/>
      <c r="AT137" s="1"/>
      <c r="AU137" s="1"/>
      <c r="AV137" s="1"/>
      <c r="AW137" s="1"/>
      <c r="AX137" s="1"/>
      <c r="AY137" s="1"/>
      <c r="AZ137" s="1"/>
      <c r="BA137" s="1"/>
      <c r="BB137" s="1"/>
    </row>
    <row r="138" spans="1:54" ht="15.75" hidden="1" customHeight="1" x14ac:dyDescent="0.2">
      <c r="A138" s="4"/>
      <c r="B138" s="4"/>
      <c r="C138" s="44"/>
      <c r="D138" s="44"/>
      <c r="E138" s="2537"/>
      <c r="F138" s="2538"/>
      <c r="G138" s="410"/>
      <c r="H138" s="685"/>
      <c r="I138" s="851">
        <f t="shared" si="28"/>
        <v>0</v>
      </c>
      <c r="J138" s="558">
        <f>IF(H138=CResult!$Q$40,$V$116,0)</f>
        <v>0</v>
      </c>
      <c r="K138" s="503"/>
      <c r="L138" s="504"/>
      <c r="M138" s="558">
        <f>IF(H138=CResult!$Q$39,$V$110,0)</f>
        <v>0</v>
      </c>
      <c r="N138" s="417"/>
      <c r="O138" s="418"/>
      <c r="P138" s="617">
        <f>IF($H138=CResult!$Q$40,0,AA138)</f>
        <v>0</v>
      </c>
      <c r="Q138" s="617">
        <f>IF($H138=CResult!$Q$40,0,AB138)</f>
        <v>0</v>
      </c>
      <c r="R138" s="843"/>
      <c r="S138" s="942"/>
      <c r="T138" s="942"/>
      <c r="U138" s="942"/>
      <c r="V138" s="942"/>
      <c r="W138" s="942" t="str">
        <f t="shared" si="29"/>
        <v>◄ pago</v>
      </c>
      <c r="X138" s="942" t="str">
        <f t="shared" si="30"/>
        <v>◄ 1er pago</v>
      </c>
      <c r="Y138" s="942" t="str">
        <f t="shared" si="31"/>
        <v>◄¡COMPRA!</v>
      </c>
      <c r="Z138" s="942"/>
      <c r="AA138" s="942">
        <f t="shared" si="32"/>
        <v>0</v>
      </c>
      <c r="AB138" s="942">
        <f t="shared" si="33"/>
        <v>0</v>
      </c>
      <c r="AC138" s="942"/>
      <c r="AD138" s="942"/>
      <c r="AE138" s="942"/>
      <c r="AF138" s="942"/>
      <c r="AG138" s="1"/>
      <c r="AH138" s="1"/>
      <c r="AI138" s="1"/>
      <c r="AJ138" s="1"/>
      <c r="AK138" s="1"/>
      <c r="AL138" s="1"/>
      <c r="AM138" s="1"/>
      <c r="AN138" s="1"/>
      <c r="AO138" s="1"/>
      <c r="AP138" s="1"/>
      <c r="AQ138" s="1"/>
      <c r="AR138" s="1"/>
      <c r="AS138" s="1"/>
      <c r="AT138" s="1"/>
      <c r="AU138" s="1"/>
      <c r="AV138" s="1"/>
      <c r="AW138" s="1"/>
      <c r="AX138" s="1"/>
      <c r="AY138" s="1"/>
      <c r="AZ138" s="1"/>
      <c r="BA138" s="1"/>
      <c r="BB138" s="1"/>
    </row>
    <row r="139" spans="1:54" ht="15.75" hidden="1" customHeight="1" x14ac:dyDescent="0.2">
      <c r="A139" s="4"/>
      <c r="B139" s="4"/>
      <c r="C139" s="44"/>
      <c r="D139" s="44"/>
      <c r="E139" s="2537"/>
      <c r="F139" s="2538"/>
      <c r="G139" s="410"/>
      <c r="H139" s="685"/>
      <c r="I139" s="851">
        <f t="shared" si="28"/>
        <v>0</v>
      </c>
      <c r="J139" s="558">
        <f>IF(H139=CResult!$Q$40,$V$116,0)</f>
        <v>0</v>
      </c>
      <c r="K139" s="503"/>
      <c r="L139" s="504"/>
      <c r="M139" s="558">
        <f>IF(H139=CResult!$Q$39,$V$110,0)</f>
        <v>0</v>
      </c>
      <c r="N139" s="417"/>
      <c r="O139" s="418"/>
      <c r="P139" s="617">
        <f>IF($H139=CResult!$Q$40,0,AA139)</f>
        <v>0</v>
      </c>
      <c r="Q139" s="617">
        <f>IF($H139=CResult!$Q$40,0,AB139)</f>
        <v>0</v>
      </c>
      <c r="R139" s="843"/>
      <c r="S139" s="942"/>
      <c r="T139" s="942"/>
      <c r="U139" s="942"/>
      <c r="V139" s="942"/>
      <c r="W139" s="942" t="str">
        <f t="shared" si="29"/>
        <v>◄ pago</v>
      </c>
      <c r="X139" s="942" t="str">
        <f t="shared" si="30"/>
        <v>◄ 1er pago</v>
      </c>
      <c r="Y139" s="942" t="str">
        <f t="shared" si="31"/>
        <v>◄¡COMPRA!</v>
      </c>
      <c r="Z139" s="942"/>
      <c r="AA139" s="942">
        <f t="shared" si="32"/>
        <v>0</v>
      </c>
      <c r="AB139" s="942">
        <f t="shared" si="33"/>
        <v>0</v>
      </c>
      <c r="AC139" s="942"/>
      <c r="AD139" s="942"/>
      <c r="AE139" s="942"/>
      <c r="AF139" s="942"/>
      <c r="AG139" s="1"/>
      <c r="AH139" s="1"/>
      <c r="AI139" s="1"/>
      <c r="AJ139" s="1"/>
      <c r="AK139" s="1"/>
      <c r="AL139" s="1"/>
      <c r="AM139" s="1"/>
      <c r="AN139" s="1"/>
      <c r="AO139" s="1"/>
      <c r="AP139" s="1"/>
      <c r="AQ139" s="1"/>
      <c r="AR139" s="1"/>
      <c r="AS139" s="1"/>
      <c r="AT139" s="1"/>
      <c r="AU139" s="1"/>
      <c r="AV139" s="1"/>
      <c r="AW139" s="1"/>
      <c r="AX139" s="1"/>
      <c r="AY139" s="1"/>
      <c r="AZ139" s="1"/>
      <c r="BA139" s="1"/>
      <c r="BB139" s="1"/>
    </row>
    <row r="140" spans="1:54" ht="15.75" hidden="1" customHeight="1" x14ac:dyDescent="0.2">
      <c r="A140" s="4"/>
      <c r="B140" s="4"/>
      <c r="C140" s="44"/>
      <c r="D140" s="44"/>
      <c r="E140" s="2537"/>
      <c r="F140" s="2538"/>
      <c r="G140" s="410"/>
      <c r="H140" s="686"/>
      <c r="I140" s="851">
        <f t="shared" si="28"/>
        <v>0</v>
      </c>
      <c r="J140" s="558">
        <f>IF(H140=CResult!$Q$40,$V$116,0)</f>
        <v>0</v>
      </c>
      <c r="K140" s="503"/>
      <c r="L140" s="504"/>
      <c r="M140" s="558">
        <f>IF(H140=CResult!$Q$39,$V$110,0)</f>
        <v>0</v>
      </c>
      <c r="N140" s="417"/>
      <c r="O140" s="418"/>
      <c r="P140" s="617">
        <f>IF($H140=CResult!$Q$40,0,AA140)</f>
        <v>0</v>
      </c>
      <c r="Q140" s="617">
        <f>IF($H140=CResult!$Q$40,0,AB140)</f>
        <v>0</v>
      </c>
      <c r="R140" s="843"/>
      <c r="S140" s="942"/>
      <c r="T140" s="942"/>
      <c r="U140" s="942"/>
      <c r="V140" s="942"/>
      <c r="W140" s="942" t="str">
        <f t="shared" si="29"/>
        <v>◄ pago</v>
      </c>
      <c r="X140" s="942" t="str">
        <f t="shared" si="30"/>
        <v>◄ 1er pago</v>
      </c>
      <c r="Y140" s="942" t="str">
        <f t="shared" si="31"/>
        <v>◄¡COMPRA!</v>
      </c>
      <c r="Z140" s="942"/>
      <c r="AA140" s="942">
        <f t="shared" si="32"/>
        <v>0</v>
      </c>
      <c r="AB140" s="942">
        <f t="shared" si="33"/>
        <v>0</v>
      </c>
      <c r="AC140" s="942"/>
      <c r="AD140" s="942"/>
      <c r="AE140" s="942"/>
      <c r="AF140" s="942"/>
      <c r="AG140" s="1"/>
      <c r="AH140" s="1"/>
      <c r="AI140" s="1"/>
      <c r="AJ140" s="1"/>
      <c r="AK140" s="1"/>
      <c r="AL140" s="1"/>
      <c r="AM140" s="1"/>
      <c r="AN140" s="1"/>
      <c r="AO140" s="1"/>
      <c r="AP140" s="1"/>
      <c r="AQ140" s="1"/>
      <c r="AR140" s="1"/>
      <c r="AS140" s="1"/>
      <c r="AT140" s="1"/>
      <c r="AU140" s="1"/>
      <c r="AV140" s="1"/>
      <c r="AW140" s="1"/>
      <c r="AX140" s="1"/>
      <c r="AY140" s="1"/>
      <c r="AZ140" s="1"/>
      <c r="BA140" s="1"/>
      <c r="BB140" s="1"/>
    </row>
    <row r="141" spans="1:54" ht="16" x14ac:dyDescent="0.2">
      <c r="A141" s="4"/>
      <c r="B141" s="4"/>
      <c r="C141" s="44"/>
      <c r="D141" s="44"/>
      <c r="E141" s="2535" t="s">
        <v>268</v>
      </c>
      <c r="F141" s="2536"/>
      <c r="G141" s="472">
        <f>SUM(G142:G147)</f>
        <v>0</v>
      </c>
      <c r="H141" s="687"/>
      <c r="I141" s="851"/>
      <c r="J141" s="542"/>
      <c r="K141" s="506"/>
      <c r="L141" s="507"/>
      <c r="M141" s="558"/>
      <c r="N141" s="473"/>
      <c r="O141" s="474"/>
      <c r="P141" s="18">
        <f>IF($H141=CResult!$Q$40,0,AA141)</f>
        <v>0</v>
      </c>
      <c r="Q141" s="18">
        <f>IF($H141=CResult!$Q$40,0,AB141)</f>
        <v>0</v>
      </c>
      <c r="R141" s="843"/>
      <c r="S141" s="942"/>
      <c r="T141" s="942"/>
      <c r="U141" s="942"/>
      <c r="V141" s="942"/>
      <c r="W141" s="942"/>
      <c r="X141" s="942"/>
      <c r="Y141" s="942"/>
      <c r="Z141" s="942"/>
      <c r="AA141" s="942"/>
      <c r="AB141" s="942"/>
      <c r="AC141" s="942"/>
      <c r="AD141" s="942"/>
      <c r="AE141" s="942"/>
      <c r="AF141" s="942"/>
      <c r="AG141" s="1"/>
      <c r="AH141" s="1"/>
      <c r="AI141" s="1"/>
      <c r="AJ141" s="1"/>
      <c r="AK141" s="1"/>
      <c r="AL141" s="1"/>
      <c r="AM141" s="1"/>
      <c r="AN141" s="1"/>
      <c r="AO141" s="1"/>
      <c r="AP141" s="1"/>
      <c r="AQ141" s="1"/>
      <c r="AR141" s="1"/>
      <c r="AS141" s="1"/>
      <c r="AT141" s="1"/>
      <c r="AU141" s="1"/>
      <c r="AV141" s="1"/>
      <c r="AW141" s="1"/>
      <c r="AX141" s="1"/>
      <c r="AY141" s="1"/>
      <c r="AZ141" s="1"/>
      <c r="BA141" s="1"/>
      <c r="BB141" s="1"/>
    </row>
    <row r="142" spans="1:54" ht="16" x14ac:dyDescent="0.2">
      <c r="A142" s="4"/>
      <c r="B142" s="4"/>
      <c r="C142" s="44"/>
      <c r="D142" s="44"/>
      <c r="E142" s="2537" t="s">
        <v>1452</v>
      </c>
      <c r="F142" s="2538"/>
      <c r="G142" s="410"/>
      <c r="H142" s="685" t="s">
        <v>346</v>
      </c>
      <c r="I142" s="851">
        <f t="shared" ref="I142:I147" si="34">IF(G142=0,0,Y142)</f>
        <v>0</v>
      </c>
      <c r="J142" s="558">
        <f>IF(H142=CResult!$Q$40,$V$116,0)</f>
        <v>0</v>
      </c>
      <c r="K142" s="503"/>
      <c r="L142" s="504"/>
      <c r="M142" s="558" t="str">
        <f>IF(H142=CResult!$Q$39,$V$110,0)</f>
        <v>PAGO  ►</v>
      </c>
      <c r="N142" s="417">
        <v>1</v>
      </c>
      <c r="O142" s="418" t="s">
        <v>1243</v>
      </c>
      <c r="P142" s="617">
        <f>IF($H142=CResult!$Q$40,0,AA142)</f>
        <v>0</v>
      </c>
      <c r="Q142" s="617">
        <f>IF($H142=CResult!$Q$40,0,AB142)</f>
        <v>0</v>
      </c>
      <c r="R142" s="843"/>
      <c r="S142" s="942"/>
      <c r="T142" s="942"/>
      <c r="U142" s="942"/>
      <c r="V142" s="942"/>
      <c r="W142" s="942">
        <f t="shared" ref="W142:W147" si="35">IF(N142=0,$Z$114,0)</f>
        <v>0</v>
      </c>
      <c r="X142" s="942">
        <f t="shared" ref="X142:X147" si="36">IF(O142=0,$Z$115,0)</f>
        <v>0</v>
      </c>
      <c r="Y142" s="942">
        <f t="shared" ref="Y142:Y147" si="37">IF(H142=0,$Z$116,0)</f>
        <v>0</v>
      </c>
      <c r="Z142" s="942"/>
      <c r="AA142" s="942">
        <f t="shared" ref="AA142:AA147" si="38">IF(G142=0,0,W142)</f>
        <v>0</v>
      </c>
      <c r="AB142" s="942">
        <f t="shared" ref="AB142:AB147" si="39">IF(G142=0,0,X142)</f>
        <v>0</v>
      </c>
      <c r="AC142" s="942"/>
      <c r="AD142" s="942"/>
      <c r="AE142" s="942"/>
      <c r="AF142" s="942"/>
      <c r="AG142" s="1"/>
      <c r="AH142" s="1"/>
      <c r="AI142" s="1"/>
      <c r="AJ142" s="1"/>
      <c r="AK142" s="1"/>
      <c r="AL142" s="1"/>
      <c r="AM142" s="1"/>
      <c r="AN142" s="1"/>
      <c r="AO142" s="1"/>
      <c r="AP142" s="1"/>
      <c r="AQ142" s="1"/>
      <c r="AR142" s="1"/>
      <c r="AS142" s="1"/>
      <c r="AT142" s="1"/>
      <c r="AU142" s="1"/>
      <c r="AV142" s="1"/>
      <c r="AW142" s="1"/>
      <c r="AX142" s="1"/>
      <c r="AY142" s="1"/>
      <c r="AZ142" s="1"/>
      <c r="BA142" s="1"/>
      <c r="BB142" s="1"/>
    </row>
    <row r="143" spans="1:54" ht="16" x14ac:dyDescent="0.2">
      <c r="A143" s="4"/>
      <c r="B143" s="4"/>
      <c r="C143" s="44"/>
      <c r="D143" s="44"/>
      <c r="E143" s="2537" t="s">
        <v>1453</v>
      </c>
      <c r="F143" s="2538"/>
      <c r="G143" s="410"/>
      <c r="H143" s="685"/>
      <c r="I143" s="851">
        <f t="shared" si="34"/>
        <v>0</v>
      </c>
      <c r="J143" s="558">
        <f>IF(H143=CResult!$Q$40,$V$116,0)</f>
        <v>0</v>
      </c>
      <c r="K143" s="503"/>
      <c r="L143" s="504"/>
      <c r="M143" s="558">
        <f>IF(H143=CResult!$Q$39,$V$110,0)</f>
        <v>0</v>
      </c>
      <c r="N143" s="417"/>
      <c r="O143" s="418"/>
      <c r="P143" s="617">
        <f>IF($H143=CResult!$Q$40,0,AA143)</f>
        <v>0</v>
      </c>
      <c r="Q143" s="617">
        <f>IF($H143=CResult!$Q$40,0,AB143)</f>
        <v>0</v>
      </c>
      <c r="R143" s="843"/>
      <c r="S143" s="942"/>
      <c r="T143" s="942"/>
      <c r="U143" s="942"/>
      <c r="V143" s="942"/>
      <c r="W143" s="942" t="str">
        <f t="shared" si="35"/>
        <v>◄ pago</v>
      </c>
      <c r="X143" s="942" t="str">
        <f t="shared" si="36"/>
        <v>◄ 1er pago</v>
      </c>
      <c r="Y143" s="942" t="str">
        <f t="shared" si="37"/>
        <v>◄¡COMPRA!</v>
      </c>
      <c r="Z143" s="942"/>
      <c r="AA143" s="942">
        <f t="shared" si="38"/>
        <v>0</v>
      </c>
      <c r="AB143" s="942">
        <f t="shared" si="39"/>
        <v>0</v>
      </c>
      <c r="AC143" s="942"/>
      <c r="AD143" s="942"/>
      <c r="AE143" s="942"/>
      <c r="AF143" s="942"/>
      <c r="AG143" s="1"/>
      <c r="AH143" s="1"/>
      <c r="AI143" s="1"/>
      <c r="AJ143" s="1"/>
      <c r="AK143" s="1"/>
      <c r="AL143" s="1"/>
      <c r="AM143" s="1"/>
      <c r="AN143" s="1"/>
      <c r="AO143" s="1"/>
      <c r="AP143" s="1"/>
      <c r="AQ143" s="1"/>
      <c r="AR143" s="1"/>
      <c r="AS143" s="1"/>
      <c r="AT143" s="1"/>
      <c r="AU143" s="1"/>
      <c r="AV143" s="1"/>
      <c r="AW143" s="1"/>
      <c r="AX143" s="1"/>
      <c r="AY143" s="1"/>
      <c r="AZ143" s="1"/>
      <c r="BA143" s="1"/>
      <c r="BB143" s="1"/>
    </row>
    <row r="144" spans="1:54" ht="16" x14ac:dyDescent="0.2">
      <c r="A144" s="4"/>
      <c r="B144" s="4"/>
      <c r="C144" s="44"/>
      <c r="D144" s="44"/>
      <c r="E144" s="2537"/>
      <c r="F144" s="2538"/>
      <c r="G144" s="410"/>
      <c r="H144" s="685"/>
      <c r="I144" s="851">
        <f t="shared" si="34"/>
        <v>0</v>
      </c>
      <c r="J144" s="558">
        <f>IF(H144=CResult!$Q$40,$V$116,0)</f>
        <v>0</v>
      </c>
      <c r="K144" s="503"/>
      <c r="L144" s="504"/>
      <c r="M144" s="558">
        <f>IF(H144=CResult!$Q$39,$V$110,0)</f>
        <v>0</v>
      </c>
      <c r="N144" s="417"/>
      <c r="O144" s="418"/>
      <c r="P144" s="617">
        <f>IF($H144=CResult!$Q$40,0,AA144)</f>
        <v>0</v>
      </c>
      <c r="Q144" s="617">
        <f>IF($H144=CResult!$Q$40,0,AB144)</f>
        <v>0</v>
      </c>
      <c r="R144" s="843"/>
      <c r="S144" s="942"/>
      <c r="T144" s="942"/>
      <c r="U144" s="942"/>
      <c r="V144" s="942"/>
      <c r="W144" s="942" t="str">
        <f t="shared" si="35"/>
        <v>◄ pago</v>
      </c>
      <c r="X144" s="942" t="str">
        <f t="shared" si="36"/>
        <v>◄ 1er pago</v>
      </c>
      <c r="Y144" s="942" t="str">
        <f t="shared" si="37"/>
        <v>◄¡COMPRA!</v>
      </c>
      <c r="Z144" s="942"/>
      <c r="AA144" s="942">
        <f t="shared" si="38"/>
        <v>0</v>
      </c>
      <c r="AB144" s="942">
        <f t="shared" si="39"/>
        <v>0</v>
      </c>
      <c r="AC144" s="942"/>
      <c r="AD144" s="942"/>
      <c r="AE144" s="942"/>
      <c r="AF144" s="942"/>
      <c r="AG144" s="1"/>
      <c r="AH144" s="1"/>
      <c r="AI144" s="1"/>
      <c r="AJ144" s="1"/>
      <c r="AK144" s="1"/>
      <c r="AL144" s="1"/>
      <c r="AM144" s="1"/>
      <c r="AN144" s="1"/>
      <c r="AO144" s="1"/>
      <c r="AP144" s="1"/>
      <c r="AQ144" s="1"/>
      <c r="AR144" s="1"/>
      <c r="AS144" s="1"/>
      <c r="AT144" s="1"/>
      <c r="AU144" s="1"/>
      <c r="AV144" s="1"/>
      <c r="AW144" s="1"/>
      <c r="AX144" s="1"/>
      <c r="AY144" s="1"/>
      <c r="AZ144" s="1"/>
      <c r="BA144" s="1"/>
      <c r="BB144" s="1"/>
    </row>
    <row r="145" spans="1:54" ht="15.75" hidden="1" customHeight="1" x14ac:dyDescent="0.2">
      <c r="A145" s="4"/>
      <c r="B145" s="4"/>
      <c r="C145" s="44"/>
      <c r="D145" s="44"/>
      <c r="E145" s="2537"/>
      <c r="F145" s="2538"/>
      <c r="G145" s="410"/>
      <c r="H145" s="685"/>
      <c r="I145" s="851">
        <f t="shared" si="34"/>
        <v>0</v>
      </c>
      <c r="J145" s="558">
        <f>IF(H145=CResult!$Q$40,$V$116,0)</f>
        <v>0</v>
      </c>
      <c r="K145" s="503"/>
      <c r="L145" s="504"/>
      <c r="M145" s="558">
        <f>IF(H145=CResult!$Q$39,$V$110,0)</f>
        <v>0</v>
      </c>
      <c r="N145" s="417"/>
      <c r="O145" s="418"/>
      <c r="P145" s="617">
        <f>IF($H145=CResult!$Q$40,0,AA145)</f>
        <v>0</v>
      </c>
      <c r="Q145" s="617">
        <f>IF($H145=CResult!$Q$40,0,AB145)</f>
        <v>0</v>
      </c>
      <c r="R145" s="843"/>
      <c r="S145" s="942"/>
      <c r="T145" s="942"/>
      <c r="U145" s="942"/>
      <c r="V145" s="942"/>
      <c r="W145" s="942" t="str">
        <f t="shared" si="35"/>
        <v>◄ pago</v>
      </c>
      <c r="X145" s="942" t="str">
        <f t="shared" si="36"/>
        <v>◄ 1er pago</v>
      </c>
      <c r="Y145" s="942" t="str">
        <f t="shared" si="37"/>
        <v>◄¡COMPRA!</v>
      </c>
      <c r="Z145" s="942"/>
      <c r="AA145" s="942">
        <f t="shared" si="38"/>
        <v>0</v>
      </c>
      <c r="AB145" s="942">
        <f t="shared" si="39"/>
        <v>0</v>
      </c>
      <c r="AC145" s="942"/>
      <c r="AD145" s="942"/>
      <c r="AE145" s="942"/>
      <c r="AF145" s="942"/>
      <c r="AG145" s="1"/>
      <c r="AH145" s="1"/>
      <c r="AI145" s="1"/>
      <c r="AJ145" s="1"/>
      <c r="AK145" s="1"/>
      <c r="AL145" s="1"/>
      <c r="AM145" s="1"/>
      <c r="AN145" s="1"/>
      <c r="AO145" s="1"/>
      <c r="AP145" s="1"/>
      <c r="AQ145" s="1"/>
      <c r="AR145" s="1"/>
      <c r="AS145" s="1"/>
      <c r="AT145" s="1"/>
      <c r="AU145" s="1"/>
      <c r="AV145" s="1"/>
      <c r="AW145" s="1"/>
      <c r="AX145" s="1"/>
      <c r="AY145" s="1"/>
      <c r="AZ145" s="1"/>
      <c r="BA145" s="1"/>
      <c r="BB145" s="1"/>
    </row>
    <row r="146" spans="1:54" ht="15.75" hidden="1" customHeight="1" x14ac:dyDescent="0.2">
      <c r="A146" s="4"/>
      <c r="B146" s="4"/>
      <c r="C146" s="44"/>
      <c r="D146" s="44"/>
      <c r="E146" s="2537"/>
      <c r="F146" s="2538"/>
      <c r="G146" s="410"/>
      <c r="H146" s="685"/>
      <c r="I146" s="851">
        <f t="shared" si="34"/>
        <v>0</v>
      </c>
      <c r="J146" s="558">
        <f>IF(H146=CResult!$Q$40,$V$116,0)</f>
        <v>0</v>
      </c>
      <c r="K146" s="503"/>
      <c r="L146" s="504"/>
      <c r="M146" s="558">
        <f>IF(H146=CResult!$Q$39,$V$110,0)</f>
        <v>0</v>
      </c>
      <c r="N146" s="417"/>
      <c r="O146" s="418"/>
      <c r="P146" s="617">
        <f>IF($H146=CResult!$Q$40,0,AA146)</f>
        <v>0</v>
      </c>
      <c r="Q146" s="617">
        <f>IF($H146=CResult!$Q$40,0,AB146)</f>
        <v>0</v>
      </c>
      <c r="R146" s="843"/>
      <c r="S146" s="942"/>
      <c r="T146" s="942"/>
      <c r="U146" s="942"/>
      <c r="V146" s="942"/>
      <c r="W146" s="942" t="str">
        <f t="shared" si="35"/>
        <v>◄ pago</v>
      </c>
      <c r="X146" s="942" t="str">
        <f t="shared" si="36"/>
        <v>◄ 1er pago</v>
      </c>
      <c r="Y146" s="942" t="str">
        <f t="shared" si="37"/>
        <v>◄¡COMPRA!</v>
      </c>
      <c r="Z146" s="942"/>
      <c r="AA146" s="942">
        <f t="shared" si="38"/>
        <v>0</v>
      </c>
      <c r="AB146" s="942">
        <f t="shared" si="39"/>
        <v>0</v>
      </c>
      <c r="AC146" s="942"/>
      <c r="AD146" s="942"/>
      <c r="AE146" s="942"/>
      <c r="AF146" s="942"/>
      <c r="AG146" s="1"/>
      <c r="AH146" s="1"/>
      <c r="AI146" s="1"/>
      <c r="AJ146" s="1"/>
      <c r="AK146" s="1"/>
      <c r="AL146" s="1"/>
      <c r="AM146" s="1"/>
      <c r="AN146" s="1"/>
      <c r="AO146" s="1"/>
      <c r="AP146" s="1"/>
      <c r="AQ146" s="1"/>
      <c r="AR146" s="1"/>
      <c r="AS146" s="1"/>
      <c r="AT146" s="1"/>
      <c r="AU146" s="1"/>
      <c r="AV146" s="1"/>
      <c r="AW146" s="1"/>
      <c r="AX146" s="1"/>
      <c r="AY146" s="1"/>
      <c r="AZ146" s="1"/>
      <c r="BA146" s="1"/>
      <c r="BB146" s="1"/>
    </row>
    <row r="147" spans="1:54" ht="15.75" hidden="1" customHeight="1" x14ac:dyDescent="0.2">
      <c r="A147" s="4"/>
      <c r="B147" s="4"/>
      <c r="C147" s="44"/>
      <c r="D147" s="44"/>
      <c r="E147" s="2537"/>
      <c r="F147" s="2538"/>
      <c r="G147" s="410"/>
      <c r="H147" s="686"/>
      <c r="I147" s="851">
        <f t="shared" si="34"/>
        <v>0</v>
      </c>
      <c r="J147" s="558">
        <f>IF(H147=CResult!$Q$40,$V$116,0)</f>
        <v>0</v>
      </c>
      <c r="K147" s="503"/>
      <c r="L147" s="504"/>
      <c r="M147" s="558">
        <f>IF(H147=CResult!$Q$39,$V$110,0)</f>
        <v>0</v>
      </c>
      <c r="N147" s="417"/>
      <c r="O147" s="418"/>
      <c r="P147" s="617">
        <f>IF($H147=CResult!$Q$40,0,AA147)</f>
        <v>0</v>
      </c>
      <c r="Q147" s="617">
        <f>IF($H147=CResult!$Q$40,0,AB147)</f>
        <v>0</v>
      </c>
      <c r="R147" s="843"/>
      <c r="S147" s="942"/>
      <c r="T147" s="942"/>
      <c r="U147" s="942"/>
      <c r="V147" s="942"/>
      <c r="W147" s="942" t="str">
        <f t="shared" si="35"/>
        <v>◄ pago</v>
      </c>
      <c r="X147" s="942" t="str">
        <f t="shared" si="36"/>
        <v>◄ 1er pago</v>
      </c>
      <c r="Y147" s="942" t="str">
        <f t="shared" si="37"/>
        <v>◄¡COMPRA!</v>
      </c>
      <c r="Z147" s="942"/>
      <c r="AA147" s="942">
        <f t="shared" si="38"/>
        <v>0</v>
      </c>
      <c r="AB147" s="942">
        <f t="shared" si="39"/>
        <v>0</v>
      </c>
      <c r="AC147" s="942"/>
      <c r="AD147" s="942"/>
      <c r="AE147" s="942"/>
      <c r="AF147" s="942"/>
      <c r="AG147" s="1"/>
      <c r="AH147" s="1"/>
      <c r="AI147" s="1"/>
      <c r="AJ147" s="1"/>
      <c r="AK147" s="1"/>
      <c r="AL147" s="1"/>
      <c r="AM147" s="1"/>
      <c r="AN147" s="1"/>
      <c r="AO147" s="1"/>
      <c r="AP147" s="1"/>
      <c r="AQ147" s="1"/>
      <c r="AR147" s="1"/>
      <c r="AS147" s="1"/>
      <c r="AT147" s="1"/>
      <c r="AU147" s="1"/>
      <c r="AV147" s="1"/>
      <c r="AW147" s="1"/>
      <c r="AX147" s="1"/>
      <c r="AY147" s="1"/>
      <c r="AZ147" s="1"/>
      <c r="BA147" s="1"/>
      <c r="BB147" s="1"/>
    </row>
    <row r="148" spans="1:54" ht="16" x14ac:dyDescent="0.2">
      <c r="A148" s="4"/>
      <c r="B148" s="4"/>
      <c r="C148" s="44"/>
      <c r="D148" s="44"/>
      <c r="E148" s="2535" t="s">
        <v>269</v>
      </c>
      <c r="F148" s="2536"/>
      <c r="G148" s="472">
        <f>SUM(G149:G154)</f>
        <v>2500</v>
      </c>
      <c r="H148" s="687"/>
      <c r="I148" s="851"/>
      <c r="J148" s="542"/>
      <c r="K148" s="506"/>
      <c r="L148" s="507"/>
      <c r="M148" s="558"/>
      <c r="N148" s="473"/>
      <c r="O148" s="474"/>
      <c r="P148" s="18">
        <f>IF($H148=CResult!$Q$40,0,AA148)</f>
        <v>0</v>
      </c>
      <c r="Q148" s="18">
        <f>IF($H148=CResult!$Q$40,0,AB148)</f>
        <v>0</v>
      </c>
      <c r="R148" s="843"/>
      <c r="S148" s="942"/>
      <c r="T148" s="942"/>
      <c r="U148" s="942"/>
      <c r="V148" s="942"/>
      <c r="W148" s="942"/>
      <c r="X148" s="942"/>
      <c r="Y148" s="942"/>
      <c r="Z148" s="942"/>
      <c r="AA148" s="942"/>
      <c r="AB148" s="942"/>
      <c r="AC148" s="942"/>
      <c r="AD148" s="942"/>
      <c r="AE148" s="942"/>
      <c r="AF148" s="942"/>
      <c r="AG148" s="1"/>
      <c r="AH148" s="1"/>
      <c r="AI148" s="1"/>
      <c r="AJ148" s="1"/>
      <c r="AK148" s="1"/>
      <c r="AL148" s="1"/>
      <c r="AM148" s="1"/>
      <c r="AN148" s="1"/>
      <c r="AO148" s="1"/>
      <c r="AP148" s="1"/>
      <c r="AQ148" s="1"/>
      <c r="AR148" s="1"/>
      <c r="AS148" s="1"/>
      <c r="AT148" s="1"/>
      <c r="AU148" s="1"/>
      <c r="AV148" s="1"/>
      <c r="AW148" s="1"/>
      <c r="AX148" s="1"/>
      <c r="AY148" s="1"/>
      <c r="AZ148" s="1"/>
      <c r="BA148" s="1"/>
      <c r="BB148" s="1"/>
    </row>
    <row r="149" spans="1:54" ht="16" x14ac:dyDescent="0.2">
      <c r="A149" s="4"/>
      <c r="B149" s="4"/>
      <c r="C149" s="44"/>
      <c r="D149" s="44"/>
      <c r="E149" s="2537" t="s">
        <v>615</v>
      </c>
      <c r="F149" s="2538"/>
      <c r="G149" s="410">
        <v>2500</v>
      </c>
      <c r="H149" s="2309" t="s">
        <v>346</v>
      </c>
      <c r="I149" s="851">
        <f t="shared" ref="I149:I154" si="40">IF(G149=0,0,Y149)</f>
        <v>0</v>
      </c>
      <c r="J149" s="558">
        <f>IF(H149=CResult!$Q$40,$V$116,0)</f>
        <v>0</v>
      </c>
      <c r="K149" s="503"/>
      <c r="L149" s="504"/>
      <c r="M149" s="558" t="str">
        <f>IF(H149=CResult!$Q$39,$V$110,0)</f>
        <v>PAGO  ►</v>
      </c>
      <c r="N149" s="417">
        <v>1</v>
      </c>
      <c r="O149" s="418" t="s">
        <v>1243</v>
      </c>
      <c r="P149" s="617">
        <f>IF($H149=CResult!$Q$40,0,AA149)</f>
        <v>0</v>
      </c>
      <c r="Q149" s="617">
        <f>IF($H149=CResult!$Q$40,0,AB149)</f>
        <v>0</v>
      </c>
      <c r="R149" s="843"/>
      <c r="S149" s="942"/>
      <c r="T149" s="942"/>
      <c r="U149" s="942"/>
      <c r="V149" s="942"/>
      <c r="W149" s="942">
        <f t="shared" ref="W149:W154" si="41">IF(N149=0,$Z$114,0)</f>
        <v>0</v>
      </c>
      <c r="X149" s="942">
        <f t="shared" ref="X149:X154" si="42">IF(O149=0,$Z$115,0)</f>
        <v>0</v>
      </c>
      <c r="Y149" s="942">
        <f t="shared" ref="Y149:Y154" si="43">IF(H149=0,$Z$116,0)</f>
        <v>0</v>
      </c>
      <c r="Z149" s="942"/>
      <c r="AA149" s="942">
        <f t="shared" ref="AA149:AA154" si="44">IF(G149=0,0,W149)</f>
        <v>0</v>
      </c>
      <c r="AB149" s="942">
        <f t="shared" ref="AB149:AB154" si="45">IF(G149=0,0,X149)</f>
        <v>0</v>
      </c>
      <c r="AC149" s="942"/>
      <c r="AD149" s="942"/>
      <c r="AE149" s="942"/>
      <c r="AF149" s="942"/>
      <c r="AG149" s="1"/>
      <c r="AH149" s="1"/>
      <c r="AI149" s="1"/>
      <c r="AJ149" s="1"/>
      <c r="AK149" s="1"/>
      <c r="AL149" s="1"/>
      <c r="AM149" s="1"/>
      <c r="AN149" s="1"/>
      <c r="AO149" s="1"/>
      <c r="AP149" s="1"/>
      <c r="AQ149" s="1"/>
      <c r="AR149" s="1"/>
      <c r="AS149" s="1"/>
      <c r="AT149" s="1"/>
      <c r="AU149" s="1"/>
      <c r="AV149" s="1"/>
      <c r="AW149" s="1"/>
      <c r="AX149" s="1"/>
      <c r="AY149" s="1"/>
      <c r="AZ149" s="1"/>
      <c r="BA149" s="1"/>
      <c r="BB149" s="1"/>
    </row>
    <row r="150" spans="1:54" ht="16" x14ac:dyDescent="0.2">
      <c r="A150" s="4"/>
      <c r="B150" s="4"/>
      <c r="C150" s="44"/>
      <c r="D150" s="44"/>
      <c r="E150" s="2537" t="s">
        <v>1454</v>
      </c>
      <c r="F150" s="2538"/>
      <c r="G150" s="410"/>
      <c r="H150" s="685"/>
      <c r="I150" s="851">
        <f t="shared" si="40"/>
        <v>0</v>
      </c>
      <c r="J150" s="558">
        <f>IF(H150=CResult!$Q$40,$V$116,0)</f>
        <v>0</v>
      </c>
      <c r="K150" s="503"/>
      <c r="L150" s="504"/>
      <c r="M150" s="558">
        <f>IF(H150=CResult!$Q$39,$V$110,0)</f>
        <v>0</v>
      </c>
      <c r="N150" s="417"/>
      <c r="O150" s="418"/>
      <c r="P150" s="617">
        <f>IF($H150=CResult!$Q$40,0,AA150)</f>
        <v>0</v>
      </c>
      <c r="Q150" s="617">
        <f>IF($H150=CResult!$Q$40,0,AB150)</f>
        <v>0</v>
      </c>
      <c r="R150" s="843"/>
      <c r="S150" s="942"/>
      <c r="T150" s="942"/>
      <c r="U150" s="942"/>
      <c r="V150" s="942"/>
      <c r="W150" s="942" t="str">
        <f t="shared" si="41"/>
        <v>◄ pago</v>
      </c>
      <c r="X150" s="942" t="str">
        <f t="shared" si="42"/>
        <v>◄ 1er pago</v>
      </c>
      <c r="Y150" s="942" t="str">
        <f t="shared" si="43"/>
        <v>◄¡COMPRA!</v>
      </c>
      <c r="Z150" s="942"/>
      <c r="AA150" s="942">
        <f t="shared" si="44"/>
        <v>0</v>
      </c>
      <c r="AB150" s="942">
        <f t="shared" si="45"/>
        <v>0</v>
      </c>
      <c r="AC150" s="942"/>
      <c r="AD150" s="942"/>
      <c r="AE150" s="942"/>
      <c r="AF150" s="942"/>
      <c r="AG150" s="1"/>
      <c r="AH150" s="1"/>
      <c r="AI150" s="1"/>
      <c r="AJ150" s="1"/>
      <c r="AK150" s="1"/>
      <c r="AL150" s="1"/>
      <c r="AM150" s="1"/>
      <c r="AN150" s="1"/>
      <c r="AO150" s="1"/>
      <c r="AP150" s="1"/>
      <c r="AQ150" s="1"/>
      <c r="AR150" s="1"/>
      <c r="AS150" s="1"/>
      <c r="AT150" s="1"/>
      <c r="AU150" s="1"/>
      <c r="AV150" s="1"/>
      <c r="AW150" s="1"/>
      <c r="AX150" s="1"/>
      <c r="AY150" s="1"/>
      <c r="AZ150" s="1"/>
      <c r="BA150" s="1"/>
      <c r="BB150" s="1"/>
    </row>
    <row r="151" spans="1:54" ht="16" x14ac:dyDescent="0.2">
      <c r="A151" s="4"/>
      <c r="B151" s="4"/>
      <c r="C151" s="44"/>
      <c r="D151" s="44"/>
      <c r="E151" s="2537"/>
      <c r="F151" s="2538"/>
      <c r="G151" s="410"/>
      <c r="H151" s="685"/>
      <c r="I151" s="851">
        <f t="shared" si="40"/>
        <v>0</v>
      </c>
      <c r="J151" s="558">
        <f>IF(H151=CResult!$Q$40,$V$116,0)</f>
        <v>0</v>
      </c>
      <c r="K151" s="503"/>
      <c r="L151" s="504"/>
      <c r="M151" s="558">
        <f>IF(H151=CResult!$Q$39,$V$110,0)</f>
        <v>0</v>
      </c>
      <c r="N151" s="417"/>
      <c r="O151" s="418"/>
      <c r="P151" s="617">
        <f>IF($H151=CResult!$Q$40,0,AA151)</f>
        <v>0</v>
      </c>
      <c r="Q151" s="617">
        <f>IF($H151=CResult!$Q$40,0,AB151)</f>
        <v>0</v>
      </c>
      <c r="R151" s="843"/>
      <c r="S151" s="942"/>
      <c r="T151" s="942"/>
      <c r="U151" s="942"/>
      <c r="V151" s="942"/>
      <c r="W151" s="942" t="str">
        <f t="shared" si="41"/>
        <v>◄ pago</v>
      </c>
      <c r="X151" s="942" t="str">
        <f t="shared" si="42"/>
        <v>◄ 1er pago</v>
      </c>
      <c r="Y151" s="942" t="str">
        <f t="shared" si="43"/>
        <v>◄¡COMPRA!</v>
      </c>
      <c r="Z151" s="942"/>
      <c r="AA151" s="942">
        <f t="shared" si="44"/>
        <v>0</v>
      </c>
      <c r="AB151" s="942">
        <f t="shared" si="45"/>
        <v>0</v>
      </c>
      <c r="AC151" s="942"/>
      <c r="AD151" s="942"/>
      <c r="AE151" s="942"/>
      <c r="AF151" s="942"/>
      <c r="AG151" s="1"/>
      <c r="AH151" s="1"/>
      <c r="AI151" s="1"/>
      <c r="AJ151" s="1"/>
      <c r="AK151" s="1"/>
      <c r="AL151" s="1"/>
      <c r="AM151" s="1"/>
      <c r="AN151" s="1"/>
      <c r="AO151" s="1"/>
      <c r="AP151" s="1"/>
      <c r="AQ151" s="1"/>
      <c r="AR151" s="1"/>
      <c r="AS151" s="1"/>
      <c r="AT151" s="1"/>
      <c r="AU151" s="1"/>
      <c r="AV151" s="1"/>
      <c r="AW151" s="1"/>
      <c r="AX151" s="1"/>
      <c r="AY151" s="1"/>
      <c r="AZ151" s="1"/>
      <c r="BA151" s="1"/>
      <c r="BB151" s="1"/>
    </row>
    <row r="152" spans="1:54" ht="15.75" hidden="1" customHeight="1" x14ac:dyDescent="0.2">
      <c r="A152" s="4"/>
      <c r="B152" s="4"/>
      <c r="C152" s="44"/>
      <c r="D152" s="44"/>
      <c r="E152" s="2537"/>
      <c r="F152" s="2538"/>
      <c r="G152" s="410"/>
      <c r="H152" s="685"/>
      <c r="I152" s="851">
        <f t="shared" si="40"/>
        <v>0</v>
      </c>
      <c r="J152" s="558">
        <f>IF(H152=CResult!$Q$40,$V$116,0)</f>
        <v>0</v>
      </c>
      <c r="K152" s="503"/>
      <c r="L152" s="504"/>
      <c r="M152" s="558">
        <f>IF(H152=CResult!$Q$39,$V$110,0)</f>
        <v>0</v>
      </c>
      <c r="N152" s="417"/>
      <c r="O152" s="418"/>
      <c r="P152" s="617">
        <f>IF($H152=CResult!$Q$40,0,AA152)</f>
        <v>0</v>
      </c>
      <c r="Q152" s="617">
        <f>IF($H152=CResult!$Q$40,0,AB152)</f>
        <v>0</v>
      </c>
      <c r="R152" s="843"/>
      <c r="S152" s="942"/>
      <c r="T152" s="942"/>
      <c r="U152" s="942"/>
      <c r="V152" s="942"/>
      <c r="W152" s="942" t="str">
        <f t="shared" si="41"/>
        <v>◄ pago</v>
      </c>
      <c r="X152" s="942" t="str">
        <f t="shared" si="42"/>
        <v>◄ 1er pago</v>
      </c>
      <c r="Y152" s="942" t="str">
        <f t="shared" si="43"/>
        <v>◄¡COMPRA!</v>
      </c>
      <c r="Z152" s="942"/>
      <c r="AA152" s="942">
        <f t="shared" si="44"/>
        <v>0</v>
      </c>
      <c r="AB152" s="942">
        <f t="shared" si="45"/>
        <v>0</v>
      </c>
      <c r="AC152" s="942"/>
      <c r="AD152" s="942"/>
      <c r="AE152" s="942"/>
      <c r="AF152" s="942"/>
      <c r="AG152" s="1"/>
      <c r="AH152" s="1"/>
      <c r="AI152" s="1"/>
      <c r="AJ152" s="1"/>
      <c r="AK152" s="1"/>
      <c r="AL152" s="1"/>
      <c r="AM152" s="1"/>
      <c r="AN152" s="1"/>
      <c r="AO152" s="1"/>
      <c r="AP152" s="1"/>
      <c r="AQ152" s="1"/>
      <c r="AR152" s="1"/>
      <c r="AS152" s="1"/>
      <c r="AT152" s="1"/>
      <c r="AU152" s="1"/>
      <c r="AV152" s="1"/>
      <c r="AW152" s="1"/>
      <c r="AX152" s="1"/>
      <c r="AY152" s="1"/>
      <c r="AZ152" s="1"/>
      <c r="BA152" s="1"/>
      <c r="BB152" s="1"/>
    </row>
    <row r="153" spans="1:54" ht="15.75" hidden="1" customHeight="1" x14ac:dyDescent="0.2">
      <c r="A153" s="4"/>
      <c r="B153" s="4"/>
      <c r="C153" s="44"/>
      <c r="D153" s="44"/>
      <c r="E153" s="2537"/>
      <c r="F153" s="2538"/>
      <c r="G153" s="410"/>
      <c r="H153" s="685"/>
      <c r="I153" s="851">
        <f t="shared" si="40"/>
        <v>0</v>
      </c>
      <c r="J153" s="558">
        <f>IF(H153=CResult!$Q$40,$V$116,0)</f>
        <v>0</v>
      </c>
      <c r="K153" s="503"/>
      <c r="L153" s="504"/>
      <c r="M153" s="558">
        <f>IF(H153=CResult!$Q$39,$V$110,0)</f>
        <v>0</v>
      </c>
      <c r="N153" s="417"/>
      <c r="O153" s="418"/>
      <c r="P153" s="617">
        <f>IF($H153=CResult!$Q$40,0,AA153)</f>
        <v>0</v>
      </c>
      <c r="Q153" s="617">
        <f>IF($H153=CResult!$Q$40,0,AB153)</f>
        <v>0</v>
      </c>
      <c r="R153" s="843"/>
      <c r="S153" s="942"/>
      <c r="T153" s="942"/>
      <c r="U153" s="942"/>
      <c r="V153" s="942"/>
      <c r="W153" s="942" t="str">
        <f t="shared" si="41"/>
        <v>◄ pago</v>
      </c>
      <c r="X153" s="942" t="str">
        <f t="shared" si="42"/>
        <v>◄ 1er pago</v>
      </c>
      <c r="Y153" s="942" t="str">
        <f t="shared" si="43"/>
        <v>◄¡COMPRA!</v>
      </c>
      <c r="Z153" s="942"/>
      <c r="AA153" s="942">
        <f t="shared" si="44"/>
        <v>0</v>
      </c>
      <c r="AB153" s="942">
        <f t="shared" si="45"/>
        <v>0</v>
      </c>
      <c r="AC153" s="942"/>
      <c r="AD153" s="942"/>
      <c r="AE153" s="942"/>
      <c r="AF153" s="942"/>
      <c r="AG153" s="1"/>
      <c r="AH153" s="1"/>
      <c r="AI153" s="1"/>
      <c r="AJ153" s="1"/>
      <c r="AK153" s="1"/>
      <c r="AL153" s="1"/>
      <c r="AM153" s="1"/>
      <c r="AN153" s="1"/>
      <c r="AO153" s="1"/>
      <c r="AP153" s="1"/>
      <c r="AQ153" s="1"/>
      <c r="AR153" s="1"/>
      <c r="AS153" s="1"/>
      <c r="AT153" s="1"/>
      <c r="AU153" s="1"/>
      <c r="AV153" s="1"/>
      <c r="AW153" s="1"/>
      <c r="AX153" s="1"/>
      <c r="AY153" s="1"/>
      <c r="AZ153" s="1"/>
      <c r="BA153" s="1"/>
      <c r="BB153" s="1"/>
    </row>
    <row r="154" spans="1:54" ht="15.75" hidden="1" customHeight="1" x14ac:dyDescent="0.2">
      <c r="A154" s="4"/>
      <c r="B154" s="4"/>
      <c r="C154" s="44"/>
      <c r="D154" s="44"/>
      <c r="E154" s="2537"/>
      <c r="F154" s="2538"/>
      <c r="G154" s="410"/>
      <c r="H154" s="686"/>
      <c r="I154" s="851">
        <f t="shared" si="40"/>
        <v>0</v>
      </c>
      <c r="J154" s="558">
        <f>IF(H154=CResult!$Q$40,$V$116,0)</f>
        <v>0</v>
      </c>
      <c r="K154" s="503"/>
      <c r="L154" s="504"/>
      <c r="M154" s="558">
        <f>IF(H154=CResult!$Q$39,$V$110,0)</f>
        <v>0</v>
      </c>
      <c r="N154" s="417"/>
      <c r="O154" s="418"/>
      <c r="P154" s="617">
        <f>IF($H154=CResult!$Q$40,0,AA154)</f>
        <v>0</v>
      </c>
      <c r="Q154" s="617">
        <f>IF($H154=CResult!$Q$40,0,AB154)</f>
        <v>0</v>
      </c>
      <c r="R154" s="843"/>
      <c r="S154" s="942"/>
      <c r="T154" s="942"/>
      <c r="U154" s="942"/>
      <c r="V154" s="942"/>
      <c r="W154" s="942" t="str">
        <f t="shared" si="41"/>
        <v>◄ pago</v>
      </c>
      <c r="X154" s="942" t="str">
        <f t="shared" si="42"/>
        <v>◄ 1er pago</v>
      </c>
      <c r="Y154" s="942" t="str">
        <f t="shared" si="43"/>
        <v>◄¡COMPRA!</v>
      </c>
      <c r="Z154" s="942"/>
      <c r="AA154" s="942">
        <f t="shared" si="44"/>
        <v>0</v>
      </c>
      <c r="AB154" s="942">
        <f t="shared" si="45"/>
        <v>0</v>
      </c>
      <c r="AC154" s="942"/>
      <c r="AD154" s="942"/>
      <c r="AE154" s="942"/>
      <c r="AF154" s="942"/>
      <c r="AG154" s="1"/>
      <c r="AH154" s="1"/>
      <c r="AI154" s="1"/>
      <c r="AJ154" s="1"/>
      <c r="AK154" s="1"/>
      <c r="AL154" s="1"/>
      <c r="AM154" s="1"/>
      <c r="AN154" s="1"/>
      <c r="AO154" s="1"/>
      <c r="AP154" s="1"/>
      <c r="AQ154" s="1"/>
      <c r="AR154" s="1"/>
      <c r="AS154" s="1"/>
      <c r="AT154" s="1"/>
      <c r="AU154" s="1"/>
      <c r="AV154" s="1"/>
      <c r="AW154" s="1"/>
      <c r="AX154" s="1"/>
      <c r="AY154" s="1"/>
      <c r="AZ154" s="1"/>
      <c r="BA154" s="1"/>
      <c r="BB154" s="1"/>
    </row>
    <row r="155" spans="1:54" ht="16" x14ac:dyDescent="0.2">
      <c r="A155" s="4"/>
      <c r="B155" s="4"/>
      <c r="C155" s="44"/>
      <c r="D155" s="44"/>
      <c r="E155" s="2535" t="s">
        <v>330</v>
      </c>
      <c r="F155" s="2536"/>
      <c r="G155" s="472">
        <f>SUM(G156:G161)</f>
        <v>20000</v>
      </c>
      <c r="H155" s="687"/>
      <c r="I155" s="851"/>
      <c r="J155" s="542"/>
      <c r="K155" s="506"/>
      <c r="L155" s="507"/>
      <c r="M155" s="558"/>
      <c r="N155" s="473"/>
      <c r="O155" s="474"/>
      <c r="P155" s="18">
        <f>IF($H155=CResult!$Q$40,0,AA155)</f>
        <v>0</v>
      </c>
      <c r="Q155" s="18">
        <f>IF($H155=CResult!$Q$40,0,AB155)</f>
        <v>0</v>
      </c>
      <c r="R155" s="843"/>
      <c r="S155" s="942"/>
      <c r="T155" s="942"/>
      <c r="U155" s="942"/>
      <c r="V155" s="942"/>
      <c r="W155" s="942"/>
      <c r="X155" s="942"/>
      <c r="Y155" s="942"/>
      <c r="Z155" s="942"/>
      <c r="AA155" s="942"/>
      <c r="AB155" s="942"/>
      <c r="AC155" s="942"/>
      <c r="AD155" s="942"/>
      <c r="AE155" s="942"/>
      <c r="AF155" s="942"/>
      <c r="AG155" s="1"/>
      <c r="AH155" s="1"/>
      <c r="AI155" s="1"/>
      <c r="AJ155" s="1"/>
      <c r="AK155" s="1"/>
      <c r="AL155" s="1"/>
      <c r="AM155" s="1"/>
      <c r="AN155" s="1"/>
      <c r="AO155" s="1"/>
      <c r="AP155" s="1"/>
      <c r="AQ155" s="1"/>
      <c r="AR155" s="1"/>
      <c r="AS155" s="1"/>
      <c r="AT155" s="1"/>
      <c r="AU155" s="1"/>
      <c r="AV155" s="1"/>
      <c r="AW155" s="1"/>
      <c r="AX155" s="1"/>
      <c r="AY155" s="1"/>
      <c r="AZ155" s="1"/>
      <c r="BA155" s="1"/>
      <c r="BB155" s="1"/>
    </row>
    <row r="156" spans="1:54" ht="16" x14ac:dyDescent="0.2">
      <c r="A156" s="4"/>
      <c r="B156" s="4"/>
      <c r="C156" s="44"/>
      <c r="D156" s="44"/>
      <c r="E156" s="2537" t="s">
        <v>1831</v>
      </c>
      <c r="F156" s="2538"/>
      <c r="G156" s="410">
        <v>20000</v>
      </c>
      <c r="H156" s="685"/>
      <c r="I156" s="851" t="str">
        <f t="shared" ref="I156:I161" si="46">IF(G156=0,0,Y156)</f>
        <v>◄¡COMPRA!</v>
      </c>
      <c r="J156" s="558">
        <f>IF(H156=CResult!$Q$40,$V$116,0)</f>
        <v>0</v>
      </c>
      <c r="K156" s="503"/>
      <c r="L156" s="504"/>
      <c r="M156" s="558">
        <f>IF(H156=CResult!$Q$39,$V$110,0)</f>
        <v>0</v>
      </c>
      <c r="N156" s="417"/>
      <c r="O156" s="418"/>
      <c r="P156" s="617" t="str">
        <f>IF($H156=CResult!$Q$40,0,AA156)</f>
        <v>◄ pago</v>
      </c>
      <c r="Q156" s="617" t="str">
        <f>IF($H156=CResult!$Q$40,0,AB156)</f>
        <v>◄ 1er pago</v>
      </c>
      <c r="R156" s="843"/>
      <c r="S156" s="942"/>
      <c r="T156" s="942"/>
      <c r="U156" s="942"/>
      <c r="V156" s="942"/>
      <c r="W156" s="942" t="str">
        <f t="shared" ref="W156:W161" si="47">IF(N156=0,$Z$114,0)</f>
        <v>◄ pago</v>
      </c>
      <c r="X156" s="942" t="str">
        <f t="shared" ref="X156:X161" si="48">IF(O156=0,$Z$115,0)</f>
        <v>◄ 1er pago</v>
      </c>
      <c r="Y156" s="942" t="str">
        <f t="shared" ref="Y156:Y161" si="49">IF(H156=0,$Z$116,0)</f>
        <v>◄¡COMPRA!</v>
      </c>
      <c r="Z156" s="942"/>
      <c r="AA156" s="942" t="str">
        <f t="shared" ref="AA156:AA161" si="50">IF(G156=0,0,W156)</f>
        <v>◄ pago</v>
      </c>
      <c r="AB156" s="942" t="str">
        <f t="shared" ref="AB156:AB161" si="51">IF(G156=0,0,X156)</f>
        <v>◄ 1er pago</v>
      </c>
      <c r="AC156" s="942"/>
      <c r="AD156" s="942"/>
      <c r="AE156" s="942"/>
      <c r="AF156" s="942"/>
      <c r="AG156" s="1"/>
      <c r="AH156" s="1"/>
      <c r="AI156" s="1"/>
      <c r="AJ156" s="1"/>
      <c r="AK156" s="1"/>
      <c r="AL156" s="1"/>
      <c r="AM156" s="1"/>
      <c r="AN156" s="1"/>
      <c r="AO156" s="1"/>
      <c r="AP156" s="1"/>
      <c r="AQ156" s="1"/>
      <c r="AR156" s="1"/>
      <c r="AS156" s="1"/>
      <c r="AT156" s="1"/>
      <c r="AU156" s="1"/>
      <c r="AV156" s="1"/>
      <c r="AW156" s="1"/>
      <c r="AX156" s="1"/>
      <c r="AY156" s="1"/>
      <c r="AZ156" s="1"/>
      <c r="BA156" s="1"/>
      <c r="BB156" s="1"/>
    </row>
    <row r="157" spans="1:54" ht="16" x14ac:dyDescent="0.2">
      <c r="A157" s="4"/>
      <c r="B157" s="4"/>
      <c r="C157" s="44"/>
      <c r="D157" s="44"/>
      <c r="E157" s="2537"/>
      <c r="F157" s="2538"/>
      <c r="G157" s="410"/>
      <c r="H157" s="686"/>
      <c r="I157" s="851">
        <f t="shared" si="46"/>
        <v>0</v>
      </c>
      <c r="J157" s="558">
        <f>IF(H157=CResult!$Q$40,$V$116,0)</f>
        <v>0</v>
      </c>
      <c r="K157" s="503"/>
      <c r="L157" s="504"/>
      <c r="M157" s="558">
        <f>IF(H157=CResult!$Q$39,$V$110,0)</f>
        <v>0</v>
      </c>
      <c r="N157" s="417"/>
      <c r="O157" s="418"/>
      <c r="P157" s="617">
        <f>IF($H157=CResult!$Q$40,0,AA157)</f>
        <v>0</v>
      </c>
      <c r="Q157" s="617">
        <f>IF($H157=CResult!$Q$40,0,AB157)</f>
        <v>0</v>
      </c>
      <c r="R157" s="843"/>
      <c r="S157" s="942"/>
      <c r="T157" s="942"/>
      <c r="U157" s="942"/>
      <c r="V157" s="942"/>
      <c r="W157" s="942" t="str">
        <f t="shared" si="47"/>
        <v>◄ pago</v>
      </c>
      <c r="X157" s="942" t="str">
        <f t="shared" si="48"/>
        <v>◄ 1er pago</v>
      </c>
      <c r="Y157" s="942" t="str">
        <f t="shared" si="49"/>
        <v>◄¡COMPRA!</v>
      </c>
      <c r="Z157" s="942"/>
      <c r="AA157" s="942">
        <f t="shared" si="50"/>
        <v>0</v>
      </c>
      <c r="AB157" s="942">
        <f t="shared" si="51"/>
        <v>0</v>
      </c>
      <c r="AC157" s="942"/>
      <c r="AD157" s="942"/>
      <c r="AE157" s="942"/>
      <c r="AF157" s="942"/>
      <c r="AG157" s="1"/>
      <c r="AH157" s="1"/>
      <c r="AI157" s="1"/>
      <c r="AJ157" s="1"/>
      <c r="AK157" s="1"/>
      <c r="AL157" s="1"/>
      <c r="AM157" s="1"/>
      <c r="AN157" s="1"/>
      <c r="AO157" s="1"/>
      <c r="AP157" s="1"/>
      <c r="AQ157" s="1"/>
      <c r="AR157" s="1"/>
      <c r="AS157" s="1"/>
      <c r="AT157" s="1"/>
      <c r="AU157" s="1"/>
      <c r="AV157" s="1"/>
      <c r="AW157" s="1"/>
      <c r="AX157" s="1"/>
      <c r="AY157" s="1"/>
      <c r="AZ157" s="1"/>
      <c r="BA157" s="1"/>
      <c r="BB157" s="1"/>
    </row>
    <row r="158" spans="1:54" ht="15.75" hidden="1" customHeight="1" x14ac:dyDescent="0.2">
      <c r="A158" s="4"/>
      <c r="B158" s="4"/>
      <c r="C158" s="44"/>
      <c r="D158" s="44"/>
      <c r="E158" s="2537"/>
      <c r="F158" s="2538"/>
      <c r="G158" s="410"/>
      <c r="H158" s="685"/>
      <c r="I158" s="851">
        <f t="shared" si="46"/>
        <v>0</v>
      </c>
      <c r="J158" s="558">
        <f>IF(H158=CResult!$Q$40,$V$116,0)</f>
        <v>0</v>
      </c>
      <c r="K158" s="503"/>
      <c r="L158" s="504"/>
      <c r="M158" s="558">
        <f>IF(H158=CResult!$Q$39,$V$110,0)</f>
        <v>0</v>
      </c>
      <c r="N158" s="417"/>
      <c r="O158" s="418"/>
      <c r="P158" s="617">
        <f>IF($H158=CResult!$Q$40,0,AA158)</f>
        <v>0</v>
      </c>
      <c r="Q158" s="617">
        <f>IF($H158=CResult!$Q$40,0,AB158)</f>
        <v>0</v>
      </c>
      <c r="R158" s="843"/>
      <c r="S158" s="942"/>
      <c r="T158" s="942"/>
      <c r="U158" s="942"/>
      <c r="V158" s="942"/>
      <c r="W158" s="942" t="str">
        <f t="shared" si="47"/>
        <v>◄ pago</v>
      </c>
      <c r="X158" s="942" t="str">
        <f t="shared" si="48"/>
        <v>◄ 1er pago</v>
      </c>
      <c r="Y158" s="942" t="str">
        <f t="shared" si="49"/>
        <v>◄¡COMPRA!</v>
      </c>
      <c r="Z158" s="942"/>
      <c r="AA158" s="942">
        <f t="shared" si="50"/>
        <v>0</v>
      </c>
      <c r="AB158" s="942">
        <f t="shared" si="51"/>
        <v>0</v>
      </c>
      <c r="AC158" s="942"/>
      <c r="AD158" s="942"/>
      <c r="AE158" s="942"/>
      <c r="AF158" s="942"/>
      <c r="AG158" s="1"/>
      <c r="AH158" s="1"/>
      <c r="AI158" s="1"/>
      <c r="AJ158" s="1"/>
      <c r="AK158" s="1"/>
      <c r="AL158" s="1"/>
      <c r="AM158" s="1"/>
      <c r="AN158" s="1"/>
      <c r="AO158" s="1"/>
      <c r="AP158" s="1"/>
      <c r="AQ158" s="1"/>
      <c r="AR158" s="1"/>
      <c r="AS158" s="1"/>
      <c r="AT158" s="1"/>
      <c r="AU158" s="1"/>
      <c r="AV158" s="1"/>
      <c r="AW158" s="1"/>
      <c r="AX158" s="1"/>
      <c r="AY158" s="1"/>
      <c r="AZ158" s="1"/>
      <c r="BA158" s="1"/>
      <c r="BB158" s="1"/>
    </row>
    <row r="159" spans="1:54" ht="15.75" hidden="1" customHeight="1" x14ac:dyDescent="0.2">
      <c r="A159" s="4"/>
      <c r="B159" s="4"/>
      <c r="C159" s="44"/>
      <c r="D159" s="44"/>
      <c r="E159" s="2537"/>
      <c r="F159" s="2538"/>
      <c r="G159" s="410"/>
      <c r="H159" s="685"/>
      <c r="I159" s="851">
        <f t="shared" si="46"/>
        <v>0</v>
      </c>
      <c r="J159" s="558">
        <f>IF(H159=CResult!$Q$40,$V$116,0)</f>
        <v>0</v>
      </c>
      <c r="K159" s="503"/>
      <c r="L159" s="504"/>
      <c r="M159" s="558">
        <f>IF(H159=CResult!$Q$39,$V$110,0)</f>
        <v>0</v>
      </c>
      <c r="N159" s="417"/>
      <c r="O159" s="418"/>
      <c r="P159" s="617">
        <f>IF($H159=CResult!$Q$40,0,AA159)</f>
        <v>0</v>
      </c>
      <c r="Q159" s="617">
        <f>IF($H159=CResult!$Q$40,0,AB159)</f>
        <v>0</v>
      </c>
      <c r="R159" s="843"/>
      <c r="S159" s="942"/>
      <c r="T159" s="942"/>
      <c r="U159" s="942"/>
      <c r="V159" s="942"/>
      <c r="W159" s="942" t="str">
        <f t="shared" si="47"/>
        <v>◄ pago</v>
      </c>
      <c r="X159" s="942" t="str">
        <f t="shared" si="48"/>
        <v>◄ 1er pago</v>
      </c>
      <c r="Y159" s="942" t="str">
        <f t="shared" si="49"/>
        <v>◄¡COMPRA!</v>
      </c>
      <c r="Z159" s="942"/>
      <c r="AA159" s="942">
        <f t="shared" si="50"/>
        <v>0</v>
      </c>
      <c r="AB159" s="942">
        <f t="shared" si="51"/>
        <v>0</v>
      </c>
      <c r="AC159" s="942"/>
      <c r="AD159" s="942"/>
      <c r="AE159" s="942"/>
      <c r="AF159" s="942"/>
      <c r="AG159" s="1"/>
      <c r="AH159" s="1"/>
      <c r="AI159" s="1"/>
      <c r="AJ159" s="1"/>
      <c r="AK159" s="1"/>
      <c r="AL159" s="1"/>
      <c r="AM159" s="1"/>
      <c r="AN159" s="1"/>
      <c r="AO159" s="1"/>
      <c r="AP159" s="1"/>
      <c r="AQ159" s="1"/>
      <c r="AR159" s="1"/>
      <c r="AS159" s="1"/>
      <c r="AT159" s="1"/>
      <c r="AU159" s="1"/>
      <c r="AV159" s="1"/>
      <c r="AW159" s="1"/>
      <c r="AX159" s="1"/>
      <c r="AY159" s="1"/>
      <c r="AZ159" s="1"/>
      <c r="BA159" s="1"/>
      <c r="BB159" s="1"/>
    </row>
    <row r="160" spans="1:54" ht="15.75" hidden="1" customHeight="1" x14ac:dyDescent="0.2">
      <c r="A160" s="4"/>
      <c r="B160" s="4"/>
      <c r="C160" s="44"/>
      <c r="D160" s="44"/>
      <c r="E160" s="2537"/>
      <c r="F160" s="2538"/>
      <c r="G160" s="410"/>
      <c r="H160" s="685"/>
      <c r="I160" s="851">
        <f t="shared" si="46"/>
        <v>0</v>
      </c>
      <c r="J160" s="558">
        <f>IF(H160=CResult!$Q$40,$V$116,0)</f>
        <v>0</v>
      </c>
      <c r="K160" s="503"/>
      <c r="L160" s="504"/>
      <c r="M160" s="558">
        <f>IF(H160=CResult!$Q$39,$V$110,0)</f>
        <v>0</v>
      </c>
      <c r="N160" s="417"/>
      <c r="O160" s="418"/>
      <c r="P160" s="617">
        <f>IF($H160=CResult!$Q$40,0,AA160)</f>
        <v>0</v>
      </c>
      <c r="Q160" s="617">
        <f>IF($H160=CResult!$Q$40,0,AB160)</f>
        <v>0</v>
      </c>
      <c r="R160" s="843"/>
      <c r="S160" s="942"/>
      <c r="T160" s="942"/>
      <c r="U160" s="942"/>
      <c r="V160" s="942"/>
      <c r="W160" s="942" t="str">
        <f t="shared" si="47"/>
        <v>◄ pago</v>
      </c>
      <c r="X160" s="942" t="str">
        <f t="shared" si="48"/>
        <v>◄ 1er pago</v>
      </c>
      <c r="Y160" s="942" t="str">
        <f t="shared" si="49"/>
        <v>◄¡COMPRA!</v>
      </c>
      <c r="Z160" s="942"/>
      <c r="AA160" s="942">
        <f t="shared" si="50"/>
        <v>0</v>
      </c>
      <c r="AB160" s="942">
        <f t="shared" si="51"/>
        <v>0</v>
      </c>
      <c r="AC160" s="942"/>
      <c r="AD160" s="942"/>
      <c r="AE160" s="942"/>
      <c r="AF160" s="942"/>
      <c r="AG160" s="1"/>
      <c r="AH160" s="1"/>
      <c r="AI160" s="1"/>
      <c r="AJ160" s="1"/>
      <c r="AK160" s="1"/>
      <c r="AL160" s="1"/>
      <c r="AM160" s="1"/>
      <c r="AN160" s="1"/>
      <c r="AO160" s="1"/>
      <c r="AP160" s="1"/>
      <c r="AQ160" s="1"/>
      <c r="AR160" s="1"/>
      <c r="AS160" s="1"/>
      <c r="AT160" s="1"/>
      <c r="AU160" s="1"/>
      <c r="AV160" s="1"/>
      <c r="AW160" s="1"/>
      <c r="AX160" s="1"/>
      <c r="AY160" s="1"/>
      <c r="AZ160" s="1"/>
      <c r="BA160" s="1"/>
      <c r="BB160" s="1"/>
    </row>
    <row r="161" spans="1:54" ht="15.75" hidden="1" customHeight="1" x14ac:dyDescent="0.2">
      <c r="A161" s="4"/>
      <c r="B161" s="4"/>
      <c r="C161" s="44"/>
      <c r="D161" s="44"/>
      <c r="E161" s="2537"/>
      <c r="F161" s="2538"/>
      <c r="G161" s="410"/>
      <c r="H161" s="686"/>
      <c r="I161" s="851">
        <f t="shared" si="46"/>
        <v>0</v>
      </c>
      <c r="J161" s="558">
        <f>IF(H161=CResult!$Q$40,$V$116,0)</f>
        <v>0</v>
      </c>
      <c r="K161" s="503"/>
      <c r="L161" s="504"/>
      <c r="M161" s="558">
        <f>IF(H161=CResult!$Q$39,$V$110,0)</f>
        <v>0</v>
      </c>
      <c r="N161" s="417"/>
      <c r="O161" s="418"/>
      <c r="P161" s="617">
        <f>IF($H161=CResult!$Q$40,0,AA161)</f>
        <v>0</v>
      </c>
      <c r="Q161" s="617">
        <f>IF($H161=CResult!$Q$40,0,AB161)</f>
        <v>0</v>
      </c>
      <c r="R161" s="843"/>
      <c r="S161" s="942"/>
      <c r="T161" s="942"/>
      <c r="U161" s="942"/>
      <c r="V161" s="942"/>
      <c r="W161" s="942" t="str">
        <f t="shared" si="47"/>
        <v>◄ pago</v>
      </c>
      <c r="X161" s="942" t="str">
        <f t="shared" si="48"/>
        <v>◄ 1er pago</v>
      </c>
      <c r="Y161" s="942" t="str">
        <f t="shared" si="49"/>
        <v>◄¡COMPRA!</v>
      </c>
      <c r="Z161" s="942"/>
      <c r="AA161" s="942">
        <f t="shared" si="50"/>
        <v>0</v>
      </c>
      <c r="AB161" s="942">
        <f t="shared" si="51"/>
        <v>0</v>
      </c>
      <c r="AC161" s="942"/>
      <c r="AD161" s="942"/>
      <c r="AE161" s="942"/>
      <c r="AF161" s="942"/>
      <c r="AG161" s="1"/>
      <c r="AH161" s="1"/>
      <c r="AI161" s="1"/>
      <c r="AJ161" s="1"/>
      <c r="AK161" s="1"/>
      <c r="AL161" s="1"/>
      <c r="AM161" s="1"/>
      <c r="AN161" s="1"/>
      <c r="AO161" s="1"/>
      <c r="AP161" s="1"/>
      <c r="AQ161" s="1"/>
      <c r="AR161" s="1"/>
      <c r="AS161" s="1"/>
      <c r="AT161" s="1"/>
      <c r="AU161" s="1"/>
      <c r="AV161" s="1"/>
      <c r="AW161" s="1"/>
      <c r="AX161" s="1"/>
      <c r="AY161" s="1"/>
      <c r="AZ161" s="1"/>
      <c r="BA161" s="1"/>
      <c r="BB161" s="1"/>
    </row>
    <row r="162" spans="1:54" x14ac:dyDescent="0.15">
      <c r="A162" s="4"/>
      <c r="B162" s="4"/>
      <c r="C162" s="44"/>
      <c r="D162" s="44"/>
      <c r="E162" s="44"/>
      <c r="F162" s="44"/>
      <c r="G162" s="44"/>
      <c r="H162" s="44"/>
      <c r="I162" s="852"/>
      <c r="J162" s="44"/>
      <c r="K162" s="44"/>
      <c r="L162" s="44"/>
      <c r="M162" s="44"/>
      <c r="N162" s="731"/>
      <c r="O162" s="44"/>
      <c r="P162" s="44"/>
      <c r="Q162" s="18"/>
      <c r="R162" s="64"/>
      <c r="S162" s="942"/>
      <c r="T162" s="942"/>
      <c r="U162" s="942"/>
      <c r="V162" s="942"/>
      <c r="W162" s="942"/>
      <c r="X162" s="942"/>
      <c r="Y162" s="942"/>
      <c r="Z162" s="942"/>
      <c r="AA162" s="942"/>
      <c r="AB162" s="942"/>
      <c r="AC162" s="942"/>
      <c r="AD162" s="942"/>
      <c r="AE162" s="942"/>
      <c r="AF162" s="942"/>
      <c r="AG162" s="1"/>
      <c r="AH162" s="1"/>
      <c r="AI162" s="1"/>
      <c r="AJ162" s="1"/>
      <c r="AK162" s="1"/>
      <c r="AL162" s="1"/>
      <c r="AM162" s="1"/>
      <c r="AN162" s="1"/>
      <c r="AO162" s="1"/>
      <c r="AP162" s="1"/>
      <c r="AQ162" s="1"/>
      <c r="AR162" s="1"/>
      <c r="AS162" s="1"/>
      <c r="AT162" s="1"/>
      <c r="AU162" s="1"/>
      <c r="AV162" s="1"/>
      <c r="AW162" s="1"/>
      <c r="AX162" s="1"/>
      <c r="AY162" s="1"/>
      <c r="AZ162" s="1"/>
      <c r="BA162" s="1"/>
      <c r="BB162" s="1"/>
    </row>
    <row r="163" spans="1:54" ht="12.75" hidden="1" customHeight="1" x14ac:dyDescent="0.15">
      <c r="A163" s="4"/>
      <c r="B163" s="4"/>
      <c r="C163" s="44"/>
      <c r="D163" s="44"/>
      <c r="E163" s="2557" t="s">
        <v>331</v>
      </c>
      <c r="F163" s="2557"/>
      <c r="G163" s="208">
        <f>+G148+G141+G134+G127+G120+G113</f>
        <v>2500</v>
      </c>
      <c r="H163" s="44"/>
      <c r="I163" s="44"/>
      <c r="J163" s="44"/>
      <c r="K163" s="44"/>
      <c r="L163" s="44"/>
      <c r="M163" s="44"/>
      <c r="N163" s="731"/>
      <c r="O163" s="44"/>
      <c r="P163" s="44"/>
      <c r="Q163" s="18"/>
      <c r="R163" s="64"/>
      <c r="S163" s="942"/>
      <c r="T163" s="942"/>
      <c r="U163" s="942"/>
      <c r="V163" s="942"/>
      <c r="W163" s="942"/>
      <c r="X163" s="942"/>
      <c r="Y163" s="942"/>
      <c r="Z163" s="942"/>
      <c r="AA163" s="942"/>
      <c r="AB163" s="942"/>
      <c r="AC163" s="942"/>
      <c r="AD163" s="942"/>
      <c r="AE163" s="942"/>
      <c r="AF163" s="942"/>
      <c r="AG163" s="1"/>
      <c r="AH163" s="1"/>
      <c r="AI163" s="1"/>
      <c r="AJ163" s="1"/>
      <c r="AK163" s="1"/>
      <c r="AL163" s="1"/>
      <c r="AM163" s="1"/>
      <c r="AN163" s="1"/>
      <c r="AO163" s="1"/>
      <c r="AP163" s="1"/>
      <c r="AQ163" s="1"/>
      <c r="AR163" s="1"/>
      <c r="AS163" s="1"/>
      <c r="AT163" s="1"/>
      <c r="AU163" s="1"/>
      <c r="AV163" s="1"/>
      <c r="AW163" s="1"/>
      <c r="AX163" s="1"/>
      <c r="AY163" s="1"/>
      <c r="AZ163" s="1"/>
      <c r="BA163" s="1"/>
      <c r="BB163" s="1"/>
    </row>
    <row r="164" spans="1:54" ht="12.75" hidden="1" customHeight="1" x14ac:dyDescent="0.15">
      <c r="A164" s="4"/>
      <c r="B164" s="4"/>
      <c r="C164" s="44"/>
      <c r="D164" s="44"/>
      <c r="E164" s="2557" t="s">
        <v>332</v>
      </c>
      <c r="F164" s="2557"/>
      <c r="G164" s="208">
        <f>+G155</f>
        <v>20000</v>
      </c>
      <c r="H164" s="44"/>
      <c r="I164" s="44"/>
      <c r="J164" s="44"/>
      <c r="K164" s="44"/>
      <c r="L164" s="44"/>
      <c r="M164" s="44"/>
      <c r="N164" s="731"/>
      <c r="O164" s="44"/>
      <c r="P164" s="44"/>
      <c r="Q164" s="18"/>
      <c r="R164" s="64"/>
      <c r="S164" s="942"/>
      <c r="T164" s="942"/>
      <c r="U164" s="942"/>
      <c r="V164" s="942"/>
      <c r="W164" s="942"/>
      <c r="X164" s="942"/>
      <c r="Y164" s="942"/>
      <c r="Z164" s="942"/>
      <c r="AA164" s="942"/>
      <c r="AB164" s="942"/>
      <c r="AC164" s="942"/>
      <c r="AD164" s="942"/>
      <c r="AE164" s="942"/>
      <c r="AF164" s="942"/>
      <c r="AG164" s="1"/>
      <c r="AH164" s="1"/>
      <c r="AI164" s="1"/>
      <c r="AJ164" s="1"/>
      <c r="AK164" s="1"/>
      <c r="AL164" s="1"/>
      <c r="AM164" s="1"/>
      <c r="AN164" s="1"/>
      <c r="AO164" s="1"/>
      <c r="AP164" s="1"/>
      <c r="AQ164" s="1"/>
      <c r="AR164" s="1"/>
      <c r="AS164" s="1"/>
      <c r="AT164" s="1"/>
      <c r="AU164" s="1"/>
      <c r="AV164" s="1"/>
      <c r="AW164" s="1"/>
      <c r="AX164" s="1"/>
      <c r="AY164" s="1"/>
      <c r="AZ164" s="1"/>
      <c r="BA164" s="1"/>
      <c r="BB164" s="1"/>
    </row>
    <row r="165" spans="1:54" ht="12.75" hidden="1" customHeight="1" x14ac:dyDescent="0.15">
      <c r="A165" s="4"/>
      <c r="B165" s="4"/>
      <c r="C165" s="44"/>
      <c r="D165" s="44"/>
      <c r="E165" s="2557" t="s">
        <v>333</v>
      </c>
      <c r="F165" s="2557"/>
      <c r="G165" s="208">
        <f>+G164+G163</f>
        <v>22500</v>
      </c>
      <c r="H165" s="44"/>
      <c r="I165" s="44"/>
      <c r="J165" s="44"/>
      <c r="K165" s="44"/>
      <c r="L165" s="44"/>
      <c r="M165" s="44"/>
      <c r="N165" s="731"/>
      <c r="O165" s="44"/>
      <c r="P165" s="44"/>
      <c r="Q165" s="44"/>
      <c r="R165" s="64"/>
      <c r="S165" s="942"/>
      <c r="T165" s="942"/>
      <c r="U165" s="942"/>
      <c r="V165" s="942"/>
      <c r="W165" s="942"/>
      <c r="X165" s="942"/>
      <c r="Y165" s="942"/>
      <c r="Z165" s="942"/>
      <c r="AA165" s="942"/>
      <c r="AB165" s="942"/>
      <c r="AC165" s="942"/>
      <c r="AD165" s="942"/>
      <c r="AE165" s="942"/>
      <c r="AF165" s="942"/>
      <c r="AG165" s="1"/>
      <c r="AH165" s="1"/>
      <c r="AI165" s="1"/>
      <c r="AJ165" s="1"/>
      <c r="AK165" s="1"/>
      <c r="AL165" s="1"/>
      <c r="AM165" s="1"/>
      <c r="AN165" s="1"/>
      <c r="AO165" s="1"/>
      <c r="AP165" s="1"/>
      <c r="AQ165" s="1"/>
      <c r="AR165" s="1"/>
      <c r="AS165" s="1"/>
      <c r="AT165" s="1"/>
      <c r="AU165" s="1"/>
      <c r="AV165" s="1"/>
      <c r="AW165" s="1"/>
      <c r="AX165" s="1"/>
      <c r="AY165" s="1"/>
      <c r="AZ165" s="1"/>
      <c r="BA165" s="1"/>
      <c r="BB165" s="1"/>
    </row>
    <row r="166" spans="1:54" ht="12.75" hidden="1" customHeight="1" x14ac:dyDescent="0.15">
      <c r="A166" s="4"/>
      <c r="B166" s="4"/>
      <c r="C166" s="44"/>
      <c r="D166" s="44"/>
      <c r="E166" s="44"/>
      <c r="F166" s="44"/>
      <c r="G166" s="44"/>
      <c r="H166" s="44"/>
      <c r="I166" s="44"/>
      <c r="J166" s="44"/>
      <c r="K166" s="44"/>
      <c r="L166" s="44"/>
      <c r="M166" s="44"/>
      <c r="N166" s="731"/>
      <c r="O166" s="44"/>
      <c r="P166" s="44"/>
      <c r="Q166" s="44"/>
      <c r="R166" s="64"/>
      <c r="S166" s="942"/>
      <c r="T166" s="942"/>
      <c r="U166" s="942"/>
      <c r="V166" s="942"/>
      <c r="W166" s="942">
        <f>SUM(E172:E174)</f>
        <v>2</v>
      </c>
      <c r="X166" s="942"/>
      <c r="Y166" s="942"/>
      <c r="Z166" s="942"/>
      <c r="AA166" s="942"/>
      <c r="AB166" s="942"/>
      <c r="AC166" s="942"/>
      <c r="AD166" s="942"/>
      <c r="AE166" s="942"/>
      <c r="AF166" s="942"/>
      <c r="AG166" s="1"/>
      <c r="AH166" s="1"/>
      <c r="AI166" s="1"/>
      <c r="AJ166" s="1"/>
      <c r="AK166" s="1"/>
      <c r="AL166" s="1"/>
      <c r="AM166" s="1"/>
      <c r="AN166" s="1"/>
      <c r="AO166" s="1"/>
      <c r="AP166" s="1"/>
      <c r="AQ166" s="1"/>
      <c r="AR166" s="1"/>
      <c r="AS166" s="1"/>
      <c r="AT166" s="1"/>
      <c r="AU166" s="1"/>
      <c r="AV166" s="1"/>
      <c r="AW166" s="1"/>
      <c r="AX166" s="1"/>
      <c r="AY166" s="1"/>
      <c r="AZ166" s="1"/>
      <c r="BA166" s="1"/>
      <c r="BB166" s="1"/>
    </row>
    <row r="167" spans="1:54" ht="6.75" customHeight="1" x14ac:dyDescent="0.15">
      <c r="A167" s="4"/>
      <c r="B167" s="4"/>
      <c r="C167" s="44"/>
      <c r="D167" s="511"/>
      <c r="E167" s="512"/>
      <c r="F167" s="512"/>
      <c r="G167" s="512"/>
      <c r="H167" s="512"/>
      <c r="I167" s="513"/>
      <c r="J167" s="44"/>
      <c r="K167" s="44"/>
      <c r="L167" s="44"/>
      <c r="M167" s="44"/>
      <c r="N167" s="731"/>
      <c r="O167" s="44"/>
      <c r="P167" s="44"/>
      <c r="Q167" s="44"/>
      <c r="R167" s="64"/>
      <c r="S167" s="942"/>
      <c r="T167" s="942"/>
      <c r="U167" s="942"/>
      <c r="V167" s="942"/>
      <c r="W167" s="942"/>
      <c r="X167" s="942"/>
      <c r="Y167" s="942"/>
      <c r="Z167" s="942"/>
      <c r="AA167" s="942"/>
      <c r="AB167" s="942"/>
      <c r="AC167" s="942"/>
      <c r="AD167" s="942"/>
      <c r="AE167" s="942"/>
      <c r="AF167" s="942"/>
      <c r="AG167" s="1"/>
      <c r="AH167" s="1"/>
      <c r="AI167" s="1"/>
      <c r="AJ167" s="1"/>
      <c r="AK167" s="1"/>
      <c r="AL167" s="1"/>
      <c r="AM167" s="1"/>
      <c r="AN167" s="1"/>
      <c r="AO167" s="1"/>
      <c r="AP167" s="1"/>
      <c r="AQ167" s="1"/>
      <c r="AR167" s="1"/>
      <c r="AS167" s="1"/>
      <c r="AT167" s="1"/>
      <c r="AU167" s="1"/>
      <c r="AV167" s="1"/>
      <c r="AW167" s="1"/>
      <c r="AX167" s="1"/>
      <c r="AY167" s="1"/>
      <c r="AZ167" s="1"/>
      <c r="BA167" s="1"/>
      <c r="BB167" s="1"/>
    </row>
    <row r="168" spans="1:54" ht="18" x14ac:dyDescent="0.15">
      <c r="A168" s="4"/>
      <c r="B168" s="4"/>
      <c r="C168" s="44"/>
      <c r="D168" s="514"/>
      <c r="E168" s="868" t="s">
        <v>489</v>
      </c>
      <c r="F168" s="250"/>
      <c r="G168" s="250"/>
      <c r="H168" s="250"/>
      <c r="I168" s="515"/>
      <c r="J168" s="44"/>
      <c r="K168" s="44"/>
      <c r="L168" s="44"/>
      <c r="M168" s="44"/>
      <c r="N168" s="731"/>
      <c r="O168" s="44"/>
      <c r="P168" s="44"/>
      <c r="Q168" s="44"/>
      <c r="R168" s="64"/>
      <c r="S168" s="942"/>
      <c r="T168" s="942"/>
      <c r="U168" s="942"/>
      <c r="V168" s="942"/>
      <c r="W168" s="942" t="s">
        <v>491</v>
      </c>
      <c r="X168" s="942"/>
      <c r="Y168" s="942"/>
      <c r="Z168" s="942"/>
      <c r="AA168" s="942"/>
      <c r="AB168" s="942"/>
      <c r="AC168" s="942"/>
      <c r="AD168" s="942"/>
      <c r="AE168" s="942"/>
      <c r="AF168" s="942"/>
      <c r="AG168" s="1"/>
      <c r="AH168" s="1"/>
      <c r="AI168" s="1"/>
      <c r="AJ168" s="1"/>
      <c r="AK168" s="1"/>
      <c r="AL168" s="1"/>
      <c r="AM168" s="1"/>
      <c r="AN168" s="1"/>
      <c r="AO168" s="1"/>
      <c r="AP168" s="1"/>
      <c r="AQ168" s="1"/>
      <c r="AR168" s="1"/>
      <c r="AS168" s="1"/>
      <c r="AT168" s="1"/>
      <c r="AU168" s="1"/>
      <c r="AV168" s="1"/>
      <c r="AW168" s="1"/>
      <c r="AX168" s="1"/>
      <c r="AY168" s="1"/>
      <c r="AZ168" s="1"/>
      <c r="BA168" s="1"/>
      <c r="BB168" s="1"/>
    </row>
    <row r="169" spans="1:54" ht="4.5" customHeight="1" x14ac:dyDescent="0.15">
      <c r="A169" s="4"/>
      <c r="B169" s="4"/>
      <c r="C169" s="44"/>
      <c r="D169" s="514"/>
      <c r="E169" s="250"/>
      <c r="F169" s="250"/>
      <c r="G169" s="250"/>
      <c r="H169" s="250"/>
      <c r="I169" s="515"/>
      <c r="J169" s="44"/>
      <c r="K169" s="44"/>
      <c r="L169" s="44"/>
      <c r="M169" s="44"/>
      <c r="N169" s="731"/>
      <c r="O169" s="44"/>
      <c r="P169" s="44"/>
      <c r="Q169" s="44"/>
      <c r="R169" s="64"/>
      <c r="S169" s="942"/>
      <c r="T169" s="942"/>
      <c r="U169" s="942"/>
      <c r="V169" s="942"/>
      <c r="W169" s="942"/>
      <c r="X169" s="942"/>
      <c r="Y169" s="942"/>
      <c r="Z169" s="942"/>
      <c r="AA169" s="942"/>
      <c r="AB169" s="942"/>
      <c r="AC169" s="942"/>
      <c r="AD169" s="942"/>
      <c r="AE169" s="942"/>
      <c r="AF169" s="942"/>
      <c r="AG169" s="1"/>
      <c r="AH169" s="1"/>
      <c r="AI169" s="1"/>
      <c r="AJ169" s="1"/>
      <c r="AK169" s="1"/>
      <c r="AL169" s="1"/>
      <c r="AM169" s="1"/>
      <c r="AN169" s="1"/>
      <c r="AO169" s="1"/>
      <c r="AP169" s="1"/>
      <c r="AQ169" s="1"/>
      <c r="AR169" s="1"/>
      <c r="AS169" s="1"/>
      <c r="AT169" s="1"/>
      <c r="AU169" s="1"/>
      <c r="AV169" s="1"/>
      <c r="AW169" s="1"/>
      <c r="AX169" s="1"/>
      <c r="AY169" s="1"/>
      <c r="AZ169" s="1"/>
      <c r="BA169" s="1"/>
      <c r="BB169" s="1"/>
    </row>
    <row r="170" spans="1:54" ht="14" x14ac:dyDescent="0.15">
      <c r="A170" s="4"/>
      <c r="B170" s="4"/>
      <c r="C170" s="44"/>
      <c r="D170" s="514"/>
      <c r="E170" s="520" t="s">
        <v>490</v>
      </c>
      <c r="F170" s="519">
        <f>IF(W166=0,"Ninguno… esto va bien, felicidades",0)</f>
        <v>0</v>
      </c>
      <c r="G170" s="250"/>
      <c r="H170" s="250"/>
      <c r="I170" s="515"/>
      <c r="J170" s="44"/>
      <c r="K170" s="44"/>
      <c r="L170" s="44"/>
      <c r="M170" s="44"/>
      <c r="N170" s="731"/>
      <c r="O170" s="44"/>
      <c r="P170" s="44"/>
      <c r="Q170" s="44"/>
      <c r="R170" s="64"/>
      <c r="S170" s="942"/>
      <c r="T170" s="942"/>
      <c r="U170" s="942"/>
      <c r="V170" s="942"/>
      <c r="W170" s="942"/>
      <c r="X170" s="942"/>
      <c r="Y170" s="942"/>
      <c r="Z170" s="942"/>
      <c r="AA170" s="942"/>
      <c r="AB170" s="942"/>
      <c r="AC170" s="942"/>
      <c r="AD170" s="942"/>
      <c r="AE170" s="942"/>
      <c r="AF170" s="942"/>
      <c r="AG170" s="1"/>
      <c r="AH170" s="1"/>
      <c r="AI170" s="1"/>
      <c r="AJ170" s="1"/>
      <c r="AK170" s="1"/>
      <c r="AL170" s="1"/>
      <c r="AM170" s="1"/>
      <c r="AN170" s="1"/>
      <c r="AO170" s="1"/>
      <c r="AP170" s="1"/>
      <c r="AQ170" s="1"/>
      <c r="AR170" s="1"/>
      <c r="AS170" s="1"/>
      <c r="AT170" s="1"/>
      <c r="AU170" s="1"/>
      <c r="AV170" s="1"/>
      <c r="AW170" s="1"/>
      <c r="AX170" s="1"/>
      <c r="AY170" s="1"/>
      <c r="AZ170" s="1"/>
      <c r="BA170" s="1"/>
      <c r="BB170" s="1"/>
    </row>
    <row r="171" spans="1:54" x14ac:dyDescent="0.15">
      <c r="A171" s="4"/>
      <c r="B171" s="4"/>
      <c r="C171" s="44"/>
      <c r="D171" s="514"/>
      <c r="E171" s="250"/>
      <c r="F171" s="250"/>
      <c r="G171" s="250"/>
      <c r="H171" s="250"/>
      <c r="I171" s="515"/>
      <c r="J171" s="44"/>
      <c r="K171" s="44"/>
      <c r="L171" s="44"/>
      <c r="M171" s="44"/>
      <c r="N171" s="731"/>
      <c r="O171" s="44"/>
      <c r="P171" s="44"/>
      <c r="Q171" s="44"/>
      <c r="R171" s="64"/>
      <c r="S171" s="942"/>
      <c r="T171" s="942"/>
      <c r="U171" s="942"/>
      <c r="V171" s="942"/>
      <c r="W171" s="942"/>
      <c r="X171" s="942"/>
      <c r="Y171" s="942"/>
      <c r="Z171" s="942"/>
      <c r="AA171" s="942"/>
      <c r="AB171" s="942"/>
      <c r="AC171" s="942"/>
      <c r="AD171" s="942"/>
      <c r="AE171" s="942"/>
      <c r="AF171" s="942"/>
      <c r="AG171" s="1"/>
      <c r="AH171" s="1"/>
      <c r="AI171" s="1"/>
      <c r="AJ171" s="1"/>
      <c r="AK171" s="1"/>
      <c r="AL171" s="1"/>
      <c r="AM171" s="1"/>
      <c r="AN171" s="1"/>
      <c r="AO171" s="1"/>
      <c r="AP171" s="1"/>
      <c r="AQ171" s="1"/>
      <c r="AR171" s="1"/>
      <c r="AS171" s="1"/>
      <c r="AT171" s="1"/>
      <c r="AU171" s="1"/>
      <c r="AV171" s="1"/>
      <c r="AW171" s="1"/>
      <c r="AX171" s="1"/>
      <c r="AY171" s="1"/>
      <c r="AZ171" s="1"/>
      <c r="BA171" s="1"/>
      <c r="BB171" s="1"/>
    </row>
    <row r="172" spans="1:54" ht="16" x14ac:dyDescent="0.2">
      <c r="A172" s="4"/>
      <c r="B172" s="4"/>
      <c r="C172" s="44"/>
      <c r="D172" s="514"/>
      <c r="E172" s="15">
        <f>COUNTIF(I113:I161,Z116)</f>
        <v>1</v>
      </c>
      <c r="F172" s="519" t="str">
        <f>IF(E172&gt;0,"Activos a los que les falta definir la FORMA DE COMPRA",0)</f>
        <v>Activos a los que les falta definir la FORMA DE COMPRA</v>
      </c>
      <c r="G172" s="250"/>
      <c r="H172" s="250"/>
      <c r="I172" s="515"/>
      <c r="J172" s="44"/>
      <c r="K172" s="44"/>
      <c r="L172" s="44"/>
      <c r="M172" s="44"/>
      <c r="N172" s="731"/>
      <c r="O172" s="44"/>
      <c r="P172" s="44"/>
      <c r="Q172" s="44"/>
      <c r="R172" s="64"/>
      <c r="S172" s="942"/>
      <c r="T172" s="942"/>
      <c r="U172" s="942"/>
      <c r="V172" s="942"/>
      <c r="W172" s="942"/>
      <c r="X172" s="942"/>
      <c r="Y172" s="942"/>
      <c r="Z172" s="942"/>
      <c r="AA172" s="942"/>
      <c r="AB172" s="942"/>
      <c r="AC172" s="942"/>
      <c r="AD172" s="942"/>
      <c r="AE172" s="942"/>
      <c r="AF172" s="942"/>
      <c r="AG172" s="1"/>
      <c r="AH172" s="1"/>
      <c r="AI172" s="1"/>
      <c r="AJ172" s="1"/>
      <c r="AK172" s="1"/>
      <c r="AL172" s="1"/>
      <c r="AM172" s="1"/>
      <c r="AN172" s="1"/>
      <c r="AO172" s="1"/>
      <c r="AP172" s="1"/>
      <c r="AQ172" s="1"/>
      <c r="AR172" s="1"/>
      <c r="AS172" s="1"/>
      <c r="AT172" s="1"/>
      <c r="AU172" s="1"/>
      <c r="AV172" s="1"/>
      <c r="AW172" s="1"/>
      <c r="AX172" s="1"/>
      <c r="AY172" s="1"/>
      <c r="AZ172" s="1"/>
      <c r="BA172" s="1"/>
      <c r="BB172" s="1"/>
    </row>
    <row r="173" spans="1:54" ht="16" x14ac:dyDescent="0.2">
      <c r="A173" s="4"/>
      <c r="B173" s="4"/>
      <c r="C173" s="44"/>
      <c r="D173" s="514"/>
      <c r="E173" s="15">
        <f>COUNTIF(Q115:Q162,Z114)</f>
        <v>0</v>
      </c>
      <c r="F173" s="519">
        <f>IF(E173&gt;0,"Activos a los que les falta definir el Nº PAGOS",0)</f>
        <v>0</v>
      </c>
      <c r="G173" s="250"/>
      <c r="H173" s="250"/>
      <c r="I173" s="515"/>
      <c r="J173" s="44"/>
      <c r="K173" s="44"/>
      <c r="L173" s="44"/>
      <c r="M173" s="44"/>
      <c r="N173" s="731"/>
      <c r="O173" s="44"/>
      <c r="P173" s="44"/>
      <c r="Q173" s="44"/>
      <c r="R173" s="64"/>
      <c r="S173" s="942"/>
      <c r="T173" s="942"/>
      <c r="U173" s="942"/>
      <c r="V173" s="942"/>
      <c r="W173" s="942"/>
      <c r="X173" s="942"/>
      <c r="Y173" s="942"/>
      <c r="Z173" s="942"/>
      <c r="AA173" s="942"/>
      <c r="AB173" s="942"/>
      <c r="AC173" s="942"/>
      <c r="AD173" s="942"/>
      <c r="AE173" s="942"/>
      <c r="AF173" s="942"/>
      <c r="AG173" s="1"/>
      <c r="AH173" s="1"/>
      <c r="AI173" s="1"/>
      <c r="AJ173" s="1"/>
      <c r="AK173" s="1"/>
      <c r="AL173" s="1"/>
      <c r="AM173" s="1"/>
      <c r="AN173" s="1"/>
      <c r="AO173" s="1"/>
      <c r="AP173" s="1"/>
      <c r="AQ173" s="1"/>
      <c r="AR173" s="1"/>
      <c r="AS173" s="1"/>
      <c r="AT173" s="1"/>
      <c r="AU173" s="1"/>
      <c r="AV173" s="1"/>
      <c r="AW173" s="1"/>
      <c r="AX173" s="1"/>
      <c r="AY173" s="1"/>
      <c r="AZ173" s="1"/>
      <c r="BA173" s="1"/>
      <c r="BB173" s="1"/>
    </row>
    <row r="174" spans="1:54" ht="16" x14ac:dyDescent="0.2">
      <c r="A174" s="4"/>
      <c r="B174" s="4"/>
      <c r="C174" s="44"/>
      <c r="D174" s="514"/>
      <c r="E174" s="15">
        <f>COUNTIF(Q114:Q161,Z115)</f>
        <v>1</v>
      </c>
      <c r="F174" s="519" t="str">
        <f>IF(E174&gt;0,"Activos a los que les falta definir el 1er PAGO",0)</f>
        <v>Activos a los que les falta definir el 1er PAGO</v>
      </c>
      <c r="G174" s="250"/>
      <c r="H174" s="250"/>
      <c r="I174" s="515"/>
      <c r="J174" s="44"/>
      <c r="K174" s="44"/>
      <c r="L174" s="44"/>
      <c r="M174" s="44"/>
      <c r="N174" s="731"/>
      <c r="O174" s="44"/>
      <c r="P174" s="44"/>
      <c r="Q174" s="44"/>
      <c r="R174" s="64"/>
      <c r="S174" s="942"/>
      <c r="T174" s="942"/>
      <c r="U174" s="942"/>
      <c r="V174" s="942"/>
      <c r="W174" s="942"/>
      <c r="X174" s="942"/>
      <c r="Y174" s="942"/>
      <c r="Z174" s="942"/>
      <c r="AA174" s="942"/>
      <c r="AB174" s="942"/>
      <c r="AC174" s="942"/>
      <c r="AD174" s="942"/>
      <c r="AE174" s="942"/>
      <c r="AF174" s="942"/>
      <c r="AG174" s="1"/>
      <c r="AH174" s="1"/>
      <c r="AI174" s="1"/>
      <c r="AJ174" s="1"/>
      <c r="AK174" s="1"/>
      <c r="AL174" s="1"/>
      <c r="AM174" s="1"/>
      <c r="AN174" s="1"/>
      <c r="AO174" s="1"/>
      <c r="AP174" s="1"/>
      <c r="AQ174" s="1"/>
      <c r="AR174" s="1"/>
      <c r="AS174" s="1"/>
      <c r="AT174" s="1"/>
      <c r="AU174" s="1"/>
      <c r="AV174" s="1"/>
      <c r="AW174" s="1"/>
      <c r="AX174" s="1"/>
      <c r="AY174" s="1"/>
      <c r="AZ174" s="1"/>
      <c r="BA174" s="1"/>
      <c r="BB174" s="1"/>
    </row>
    <row r="175" spans="1:54" x14ac:dyDescent="0.15">
      <c r="A175" s="4"/>
      <c r="B175" s="4"/>
      <c r="C175" s="44"/>
      <c r="D175" s="514"/>
      <c r="E175" s="250"/>
      <c r="F175" s="250"/>
      <c r="G175" s="250"/>
      <c r="H175" s="250"/>
      <c r="I175" s="515"/>
      <c r="J175" s="44"/>
      <c r="K175" s="44"/>
      <c r="L175" s="44"/>
      <c r="M175" s="44"/>
      <c r="N175" s="731"/>
      <c r="O175" s="44"/>
      <c r="P175" s="44"/>
      <c r="Q175" s="44"/>
      <c r="R175" s="64"/>
      <c r="S175" s="942"/>
      <c r="T175" s="942"/>
      <c r="U175" s="942"/>
      <c r="V175" s="942"/>
      <c r="W175" s="942"/>
      <c r="X175" s="942"/>
      <c r="Y175" s="942"/>
      <c r="Z175" s="942"/>
      <c r="AA175" s="942"/>
      <c r="AB175" s="942"/>
      <c r="AC175" s="942"/>
      <c r="AD175" s="942"/>
      <c r="AE175" s="942"/>
      <c r="AF175" s="942"/>
      <c r="AG175" s="1"/>
      <c r="AH175" s="1"/>
      <c r="AI175" s="1"/>
      <c r="AJ175" s="1"/>
      <c r="AK175" s="1"/>
      <c r="AL175" s="1"/>
      <c r="AM175" s="1"/>
      <c r="AN175" s="1"/>
      <c r="AO175" s="1"/>
      <c r="AP175" s="1"/>
      <c r="AQ175" s="1"/>
      <c r="AR175" s="1"/>
      <c r="AS175" s="1"/>
      <c r="AT175" s="1"/>
      <c r="AU175" s="1"/>
      <c r="AV175" s="1"/>
      <c r="AW175" s="1"/>
      <c r="AX175" s="1"/>
      <c r="AY175" s="1"/>
      <c r="AZ175" s="1"/>
      <c r="BA175" s="1"/>
      <c r="BB175" s="1"/>
    </row>
    <row r="176" spans="1:54" ht="16" x14ac:dyDescent="0.2">
      <c r="A176" s="4"/>
      <c r="B176" s="4"/>
      <c r="C176" s="44"/>
      <c r="D176" s="514"/>
      <c r="E176" s="521" t="str">
        <f>IF(W166&gt;0,W168,0)</f>
        <v>Por favor, resuelve estas incidencias o los cálculos serán erróneos</v>
      </c>
      <c r="F176" s="250"/>
      <c r="G176" s="250"/>
      <c r="H176" s="250"/>
      <c r="I176" s="515"/>
      <c r="J176" s="44"/>
      <c r="K176" s="44"/>
      <c r="L176" s="44"/>
      <c r="M176" s="44"/>
      <c r="N176" s="731"/>
      <c r="O176" s="44"/>
      <c r="P176" s="44"/>
      <c r="Q176" s="44"/>
      <c r="R176" s="64"/>
      <c r="S176" s="942"/>
      <c r="T176" s="942"/>
      <c r="U176" s="942"/>
      <c r="V176" s="942"/>
      <c r="W176" s="942"/>
      <c r="X176" s="942"/>
      <c r="Y176" s="942"/>
      <c r="Z176" s="942"/>
      <c r="AA176" s="942"/>
      <c r="AB176" s="942"/>
      <c r="AC176" s="942"/>
      <c r="AD176" s="942"/>
      <c r="AE176" s="942"/>
      <c r="AF176" s="942"/>
      <c r="AG176" s="1"/>
      <c r="AH176" s="1"/>
      <c r="AI176" s="1"/>
      <c r="AJ176" s="1"/>
      <c r="AK176" s="1"/>
      <c r="AL176" s="1"/>
      <c r="AM176" s="1"/>
      <c r="AN176" s="1"/>
      <c r="AO176" s="1"/>
      <c r="AP176" s="1"/>
      <c r="AQ176" s="1"/>
      <c r="AR176" s="1"/>
      <c r="AS176" s="1"/>
      <c r="AT176" s="1"/>
      <c r="AU176" s="1"/>
      <c r="AV176" s="1"/>
      <c r="AW176" s="1"/>
      <c r="AX176" s="1"/>
      <c r="AY176" s="1"/>
      <c r="AZ176" s="1"/>
      <c r="BA176" s="1"/>
      <c r="BB176" s="1"/>
    </row>
    <row r="177" spans="1:54" ht="4.5" customHeight="1" x14ac:dyDescent="0.15">
      <c r="A177" s="4"/>
      <c r="B177" s="4"/>
      <c r="C177" s="44"/>
      <c r="D177" s="514"/>
      <c r="E177" s="250"/>
      <c r="F177" s="250"/>
      <c r="G177" s="250"/>
      <c r="H177" s="250"/>
      <c r="I177" s="515"/>
      <c r="J177" s="44"/>
      <c r="K177" s="44"/>
      <c r="L177" s="44"/>
      <c r="M177" s="44"/>
      <c r="N177" s="731"/>
      <c r="O177" s="44"/>
      <c r="P177" s="44"/>
      <c r="Q177" s="44"/>
      <c r="R177" s="64"/>
      <c r="S177" s="942"/>
      <c r="T177" s="942"/>
      <c r="U177" s="942"/>
      <c r="V177" s="942"/>
      <c r="W177" s="942"/>
      <c r="X177" s="942"/>
      <c r="Y177" s="942"/>
      <c r="Z177" s="942"/>
      <c r="AA177" s="942"/>
      <c r="AB177" s="942"/>
      <c r="AC177" s="942"/>
      <c r="AD177" s="942"/>
      <c r="AE177" s="942"/>
      <c r="AF177" s="942"/>
      <c r="AG177" s="1"/>
      <c r="AH177" s="1"/>
      <c r="AI177" s="1"/>
      <c r="AJ177" s="1"/>
      <c r="AK177" s="1"/>
      <c r="AL177" s="1"/>
      <c r="AM177" s="1"/>
      <c r="AN177" s="1"/>
      <c r="AO177" s="1"/>
      <c r="AP177" s="1"/>
      <c r="AQ177" s="1"/>
      <c r="AR177" s="1"/>
      <c r="AS177" s="1"/>
      <c r="AT177" s="1"/>
      <c r="AU177" s="1"/>
      <c r="AV177" s="1"/>
      <c r="AW177" s="1"/>
      <c r="AX177" s="1"/>
      <c r="AY177" s="1"/>
      <c r="AZ177" s="1"/>
      <c r="BA177" s="1"/>
      <c r="BB177" s="1"/>
    </row>
    <row r="178" spans="1:54" ht="3.75" customHeight="1" x14ac:dyDescent="0.15">
      <c r="A178" s="4"/>
      <c r="B178" s="4"/>
      <c r="C178" s="44"/>
      <c r="D178" s="516"/>
      <c r="E178" s="517"/>
      <c r="F178" s="517"/>
      <c r="G178" s="517"/>
      <c r="H178" s="517"/>
      <c r="I178" s="518"/>
      <c r="J178" s="44"/>
      <c r="K178" s="44"/>
      <c r="L178" s="44"/>
      <c r="M178" s="44"/>
      <c r="N178" s="731"/>
      <c r="O178" s="44"/>
      <c r="P178" s="44"/>
      <c r="Q178" s="44"/>
      <c r="R178" s="64"/>
      <c r="S178" s="942"/>
      <c r="T178" s="942"/>
      <c r="U178" s="942"/>
      <c r="V178" s="942"/>
      <c r="W178" s="942"/>
      <c r="X178" s="942"/>
      <c r="Y178" s="942"/>
      <c r="Z178" s="942"/>
      <c r="AA178" s="942"/>
      <c r="AB178" s="942"/>
      <c r="AC178" s="942"/>
      <c r="AD178" s="942"/>
      <c r="AE178" s="942"/>
      <c r="AF178" s="942"/>
      <c r="AG178" s="1"/>
      <c r="AH178" s="1"/>
      <c r="AI178" s="1"/>
      <c r="AJ178" s="1"/>
      <c r="AK178" s="1"/>
      <c r="AL178" s="1"/>
      <c r="AM178" s="1"/>
      <c r="AN178" s="1"/>
      <c r="AO178" s="1"/>
      <c r="AP178" s="1"/>
      <c r="AQ178" s="1"/>
      <c r="AR178" s="1"/>
      <c r="AS178" s="1"/>
      <c r="AT178" s="1"/>
      <c r="AU178" s="1"/>
      <c r="AV178" s="1"/>
      <c r="AW178" s="1"/>
      <c r="AX178" s="1"/>
      <c r="AY178" s="1"/>
      <c r="AZ178" s="1"/>
      <c r="BA178" s="1"/>
      <c r="BB178" s="1"/>
    </row>
    <row r="179" spans="1:54" ht="20" customHeight="1" thickBot="1" x14ac:dyDescent="0.2">
      <c r="A179" s="4"/>
      <c r="B179" s="4"/>
      <c r="C179" s="44"/>
      <c r="D179" s="44"/>
      <c r="E179" s="44"/>
      <c r="F179" s="44"/>
      <c r="G179" s="44"/>
      <c r="H179" s="44"/>
      <c r="I179" s="44"/>
      <c r="J179" s="44"/>
      <c r="K179" s="44"/>
      <c r="L179" s="44"/>
      <c r="M179" s="44"/>
      <c r="N179" s="731"/>
      <c r="O179" s="44"/>
      <c r="P179" s="44"/>
      <c r="Q179" s="44"/>
      <c r="R179" s="64"/>
      <c r="S179" s="942"/>
      <c r="T179" s="942"/>
      <c r="U179" s="942"/>
      <c r="V179" s="942"/>
      <c r="W179" s="942"/>
      <c r="X179" s="942"/>
      <c r="Y179" s="942"/>
      <c r="Z179" s="942"/>
      <c r="AA179" s="942"/>
      <c r="AB179" s="942"/>
      <c r="AC179" s="942"/>
      <c r="AD179" s="942"/>
      <c r="AE179" s="942"/>
      <c r="AF179" s="942"/>
      <c r="AG179" s="1"/>
      <c r="AH179" s="1"/>
      <c r="AI179" s="1"/>
      <c r="AJ179" s="1"/>
      <c r="AK179" s="1"/>
      <c r="AL179" s="1"/>
      <c r="AM179" s="1"/>
      <c r="AN179" s="1"/>
      <c r="AO179" s="1"/>
      <c r="AP179" s="1"/>
      <c r="AQ179" s="1"/>
      <c r="AR179" s="1"/>
      <c r="AS179" s="1"/>
      <c r="AT179" s="1"/>
      <c r="AU179" s="1"/>
      <c r="AV179" s="1"/>
      <c r="AW179" s="1"/>
      <c r="AX179" s="1"/>
      <c r="AY179" s="1"/>
      <c r="AZ179" s="1"/>
      <c r="BA179" s="1"/>
      <c r="BB179" s="1"/>
    </row>
    <row r="180" spans="1:54" ht="21" thickBot="1" x14ac:dyDescent="0.25">
      <c r="A180" s="4"/>
      <c r="B180" s="4"/>
      <c r="C180" s="18"/>
      <c r="D180" s="19">
        <v>4</v>
      </c>
      <c r="E180" s="2376" t="s">
        <v>1325</v>
      </c>
      <c r="F180" s="2377"/>
      <c r="G180" s="2378"/>
      <c r="H180" s="2405" t="s">
        <v>1354</v>
      </c>
      <c r="I180" s="2553"/>
      <c r="J180" s="18"/>
      <c r="K180" s="18"/>
      <c r="L180" s="18"/>
      <c r="M180" s="44"/>
      <c r="N180" s="731"/>
      <c r="O180" s="44"/>
      <c r="P180" s="44"/>
      <c r="Q180" s="44"/>
      <c r="R180" s="64"/>
      <c r="S180" s="942"/>
      <c r="T180" s="942"/>
      <c r="U180" s="942"/>
      <c r="V180" s="942"/>
      <c r="W180" s="942"/>
      <c r="X180" s="942"/>
      <c r="Y180" s="942"/>
      <c r="Z180" s="942"/>
      <c r="AA180" s="942"/>
      <c r="AB180" s="942"/>
      <c r="AC180" s="942"/>
      <c r="AD180" s="942"/>
      <c r="AE180" s="942"/>
      <c r="AF180" s="942"/>
      <c r="AG180" s="1"/>
      <c r="AH180" s="1"/>
      <c r="AI180" s="1"/>
      <c r="AJ180" s="1"/>
      <c r="AK180" s="1"/>
      <c r="AL180" s="1"/>
      <c r="AM180" s="1"/>
      <c r="AN180" s="1"/>
      <c r="AO180" s="1"/>
      <c r="AP180" s="1"/>
      <c r="AQ180" s="1"/>
      <c r="AR180" s="1"/>
      <c r="AS180" s="1"/>
      <c r="AT180" s="1"/>
      <c r="AU180" s="1"/>
      <c r="AV180" s="1"/>
      <c r="AW180" s="1"/>
      <c r="AX180" s="1"/>
      <c r="AY180" s="1"/>
      <c r="AZ180" s="1"/>
      <c r="BA180" s="1"/>
      <c r="BB180" s="1"/>
    </row>
    <row r="181" spans="1:54" ht="5" customHeight="1" thickBot="1" x14ac:dyDescent="0.2">
      <c r="A181" s="4"/>
      <c r="B181" s="4"/>
      <c r="C181" s="18"/>
      <c r="D181" s="18"/>
      <c r="E181" s="18"/>
      <c r="F181" s="18"/>
      <c r="G181" s="18"/>
      <c r="H181" s="18"/>
      <c r="I181" s="18"/>
      <c r="J181" s="18"/>
      <c r="K181" s="18"/>
      <c r="L181" s="18"/>
      <c r="M181" s="44"/>
      <c r="N181" s="731"/>
      <c r="O181" s="44"/>
      <c r="P181" s="44"/>
      <c r="Q181" s="44"/>
      <c r="R181" s="64"/>
      <c r="S181" s="942"/>
      <c r="T181" s="942"/>
      <c r="U181" s="942"/>
      <c r="V181" s="942"/>
      <c r="W181" s="942"/>
      <c r="X181" s="942"/>
      <c r="Y181" s="942"/>
      <c r="Z181" s="942"/>
      <c r="AA181" s="942"/>
      <c r="AB181" s="942"/>
      <c r="AC181" s="942"/>
      <c r="AD181" s="942"/>
      <c r="AE181" s="942"/>
      <c r="AF181" s="942"/>
      <c r="AG181" s="1"/>
      <c r="AH181" s="1"/>
      <c r="AI181" s="1"/>
      <c r="AJ181" s="1"/>
      <c r="AK181" s="1"/>
      <c r="AL181" s="1"/>
      <c r="AM181" s="1"/>
      <c r="AN181" s="1"/>
      <c r="AO181" s="1"/>
      <c r="AP181" s="1"/>
      <c r="AQ181" s="1"/>
      <c r="AR181" s="1"/>
      <c r="AS181" s="1"/>
      <c r="AT181" s="1"/>
      <c r="AU181" s="1"/>
      <c r="AV181" s="1"/>
      <c r="AW181" s="1"/>
      <c r="AX181" s="1"/>
      <c r="AY181" s="1"/>
      <c r="AZ181" s="1"/>
      <c r="BA181" s="1"/>
      <c r="BB181" s="1"/>
    </row>
    <row r="182" spans="1:54" ht="17" thickTop="1" x14ac:dyDescent="0.15">
      <c r="A182" s="4"/>
      <c r="B182" s="4"/>
      <c r="C182" s="18"/>
      <c r="D182" s="18"/>
      <c r="E182" s="18"/>
      <c r="F182" s="18"/>
      <c r="G182" s="407" t="s">
        <v>349</v>
      </c>
      <c r="H182" s="18"/>
      <c r="I182" s="447" t="s">
        <v>348</v>
      </c>
      <c r="J182" s="18"/>
      <c r="K182" s="407" t="s">
        <v>439</v>
      </c>
      <c r="L182" s="18"/>
      <c r="M182" s="44"/>
      <c r="N182" s="731"/>
      <c r="O182" s="44"/>
      <c r="P182" s="44"/>
      <c r="Q182" s="44"/>
      <c r="R182" s="64"/>
      <c r="S182" s="942"/>
      <c r="T182" s="942"/>
      <c r="U182" s="942"/>
      <c r="V182" s="942"/>
      <c r="W182" s="942"/>
      <c r="X182" s="942"/>
      <c r="Y182" s="942"/>
      <c r="Z182" s="942"/>
      <c r="AA182" s="942"/>
      <c r="AB182" s="942"/>
      <c r="AC182" s="942"/>
      <c r="AD182" s="942"/>
      <c r="AE182" s="942"/>
      <c r="AF182" s="942"/>
      <c r="AG182" s="1"/>
      <c r="AH182" s="1"/>
      <c r="AI182" s="1"/>
      <c r="AJ182" s="1"/>
      <c r="AK182" s="1"/>
      <c r="AL182" s="1"/>
      <c r="AM182" s="1"/>
      <c r="AN182" s="1"/>
      <c r="AO182" s="1"/>
      <c r="AP182" s="1"/>
      <c r="AQ182" s="1"/>
      <c r="AR182" s="1"/>
      <c r="AS182" s="1"/>
      <c r="AT182" s="1"/>
      <c r="AU182" s="1"/>
      <c r="AV182" s="1"/>
      <c r="AW182" s="1"/>
      <c r="AX182" s="1"/>
      <c r="AY182" s="1"/>
      <c r="AZ182" s="1"/>
      <c r="BA182" s="1"/>
      <c r="BB182" s="1"/>
    </row>
    <row r="183" spans="1:54" ht="17" thickBot="1" x14ac:dyDescent="0.2">
      <c r="A183" s="4"/>
      <c r="B183" s="4"/>
      <c r="C183" s="18"/>
      <c r="D183" s="18"/>
      <c r="E183" s="18"/>
      <c r="F183" s="18"/>
      <c r="G183" s="445" t="s">
        <v>350</v>
      </c>
      <c r="H183" s="18"/>
      <c r="I183" s="448" t="s">
        <v>270</v>
      </c>
      <c r="J183" s="18"/>
      <c r="K183" s="445" t="s">
        <v>440</v>
      </c>
      <c r="L183" s="18"/>
      <c r="M183" s="44"/>
      <c r="N183" s="731"/>
      <c r="O183" s="44"/>
      <c r="P183" s="44"/>
      <c r="Q183" s="44"/>
      <c r="R183" s="64"/>
      <c r="S183" s="942"/>
      <c r="T183" s="942"/>
      <c r="U183" s="942"/>
      <c r="V183" s="942"/>
      <c r="W183" s="942"/>
      <c r="X183" s="942"/>
      <c r="Y183" s="942"/>
      <c r="Z183" s="942"/>
      <c r="AA183" s="942"/>
      <c r="AB183" s="942"/>
      <c r="AC183" s="942"/>
      <c r="AD183" s="942"/>
      <c r="AE183" s="942"/>
      <c r="AF183" s="942"/>
      <c r="AG183" s="1"/>
      <c r="AH183" s="1"/>
      <c r="AI183" s="1"/>
      <c r="AJ183" s="1"/>
      <c r="AK183" s="1"/>
      <c r="AL183" s="1"/>
      <c r="AM183" s="1"/>
      <c r="AN183" s="1"/>
      <c r="AO183" s="1"/>
      <c r="AP183" s="1"/>
      <c r="AQ183" s="1"/>
      <c r="AR183" s="1"/>
      <c r="AS183" s="1"/>
      <c r="AT183" s="1"/>
      <c r="AU183" s="1"/>
      <c r="AV183" s="1"/>
      <c r="AW183" s="1"/>
      <c r="AX183" s="1"/>
      <c r="AY183" s="1"/>
      <c r="AZ183" s="1"/>
      <c r="BA183" s="1"/>
      <c r="BB183" s="1"/>
    </row>
    <row r="184" spans="1:54" ht="5" customHeight="1" thickBot="1" x14ac:dyDescent="0.2">
      <c r="A184" s="4"/>
      <c r="B184" s="4"/>
      <c r="C184" s="18"/>
      <c r="D184" s="18"/>
      <c r="E184" s="18"/>
      <c r="F184" s="18"/>
      <c r="G184" s="444"/>
      <c r="H184" s="18"/>
      <c r="I184" s="18"/>
      <c r="J184" s="18"/>
      <c r="K184" s="18"/>
      <c r="L184" s="18"/>
      <c r="M184" s="44"/>
      <c r="N184" s="731"/>
      <c r="O184" s="44"/>
      <c r="P184" s="44"/>
      <c r="Q184" s="44"/>
      <c r="R184" s="64"/>
      <c r="S184" s="942"/>
      <c r="T184" s="942"/>
      <c r="U184" s="942"/>
      <c r="V184" s="942"/>
      <c r="W184" s="942"/>
      <c r="X184" s="942"/>
      <c r="Y184" s="942"/>
      <c r="Z184" s="942"/>
      <c r="AA184" s="942"/>
      <c r="AB184" s="942"/>
      <c r="AC184" s="942"/>
      <c r="AD184" s="942"/>
      <c r="AE184" s="942"/>
      <c r="AF184" s="942"/>
      <c r="AG184" s="1"/>
      <c r="AH184" s="1"/>
      <c r="AI184" s="1"/>
      <c r="AJ184" s="1"/>
      <c r="AK184" s="1"/>
      <c r="AL184" s="1"/>
      <c r="AM184" s="1"/>
      <c r="AN184" s="1"/>
      <c r="AO184" s="1"/>
      <c r="AP184" s="1"/>
      <c r="AQ184" s="1"/>
      <c r="AR184" s="1"/>
      <c r="AS184" s="1"/>
      <c r="AT184" s="1"/>
      <c r="AU184" s="1"/>
      <c r="AV184" s="1"/>
      <c r="AW184" s="1"/>
      <c r="AX184" s="1"/>
      <c r="AY184" s="1"/>
      <c r="AZ184" s="1"/>
      <c r="BA184" s="1"/>
      <c r="BB184" s="1"/>
    </row>
    <row r="185" spans="1:54" ht="18" customHeight="1" thickBot="1" x14ac:dyDescent="0.2">
      <c r="A185" s="4"/>
      <c r="B185" s="4"/>
      <c r="C185" s="18"/>
      <c r="D185" s="79" t="s">
        <v>1758</v>
      </c>
      <c r="E185" s="2361" t="s">
        <v>1326</v>
      </c>
      <c r="F185" s="2362"/>
      <c r="G185" s="446">
        <f>'3a'!$F$21</f>
        <v>0</v>
      </c>
      <c r="H185" s="18"/>
      <c r="I185" s="449">
        <v>1</v>
      </c>
      <c r="J185" s="18"/>
      <c r="K185" s="18"/>
      <c r="L185" s="18"/>
      <c r="M185" s="44"/>
      <c r="N185" s="731"/>
      <c r="O185" s="44"/>
      <c r="P185" s="44"/>
      <c r="Q185" s="44"/>
      <c r="R185" s="64"/>
      <c r="S185" s="942"/>
      <c r="T185" s="942"/>
      <c r="U185" s="942"/>
      <c r="V185" s="942"/>
      <c r="W185" s="942"/>
      <c r="X185" s="942"/>
      <c r="Y185" s="942"/>
      <c r="Z185" s="942"/>
      <c r="AA185" s="942"/>
      <c r="AB185" s="942"/>
      <c r="AC185" s="942"/>
      <c r="AD185" s="942"/>
      <c r="AE185" s="942"/>
      <c r="AF185" s="942"/>
      <c r="AG185" s="1"/>
      <c r="AH185" s="1"/>
      <c r="AI185" s="1"/>
      <c r="AJ185" s="1"/>
      <c r="AK185" s="1"/>
      <c r="AL185" s="1"/>
      <c r="AM185" s="1"/>
      <c r="AN185" s="1"/>
      <c r="AO185" s="1"/>
      <c r="AP185" s="1"/>
      <c r="AQ185" s="1"/>
      <c r="AR185" s="1"/>
      <c r="AS185" s="1"/>
      <c r="AT185" s="1"/>
      <c r="AU185" s="1"/>
      <c r="AV185" s="1"/>
      <c r="AW185" s="1"/>
      <c r="AX185" s="1"/>
      <c r="AY185" s="1"/>
      <c r="AZ185" s="1"/>
      <c r="BA185" s="1"/>
      <c r="BB185" s="1"/>
    </row>
    <row r="186" spans="1:54" ht="5" customHeight="1" thickBot="1" x14ac:dyDescent="0.2">
      <c r="A186" s="4"/>
      <c r="B186" s="4"/>
      <c r="C186" s="18"/>
      <c r="D186" s="18"/>
      <c r="E186" s="18"/>
      <c r="F186" s="18"/>
      <c r="G186" s="18"/>
      <c r="H186" s="18"/>
      <c r="I186" s="18"/>
      <c r="J186" s="18"/>
      <c r="K186" s="18"/>
      <c r="L186" s="18"/>
      <c r="M186" s="44"/>
      <c r="N186" s="731"/>
      <c r="O186" s="44"/>
      <c r="P186" s="44"/>
      <c r="Q186" s="44"/>
      <c r="R186" s="64"/>
      <c r="S186" s="942"/>
      <c r="T186" s="942"/>
      <c r="U186" s="942"/>
      <c r="V186" s="942"/>
      <c r="W186" s="942"/>
      <c r="X186" s="942"/>
      <c r="Y186" s="942"/>
      <c r="Z186" s="942"/>
      <c r="AA186" s="942"/>
      <c r="AB186" s="942"/>
      <c r="AC186" s="942"/>
      <c r="AD186" s="942"/>
      <c r="AE186" s="942"/>
      <c r="AF186" s="942"/>
      <c r="AG186" s="1"/>
      <c r="AH186" s="1"/>
      <c r="AI186" s="1"/>
      <c r="AJ186" s="1"/>
      <c r="AK186" s="1"/>
      <c r="AL186" s="1"/>
      <c r="AM186" s="1"/>
      <c r="AN186" s="1"/>
      <c r="AO186" s="1"/>
      <c r="AP186" s="1"/>
      <c r="AQ186" s="1"/>
      <c r="AR186" s="1"/>
      <c r="AS186" s="1"/>
      <c r="AT186" s="1"/>
      <c r="AU186" s="1"/>
      <c r="AV186" s="1"/>
      <c r="AW186" s="1"/>
      <c r="AX186" s="1"/>
      <c r="AY186" s="1"/>
      <c r="AZ186" s="1"/>
      <c r="BA186" s="1"/>
      <c r="BB186" s="1"/>
    </row>
    <row r="187" spans="1:54" ht="18" customHeight="1" thickBot="1" x14ac:dyDescent="0.2">
      <c r="A187" s="4"/>
      <c r="B187" s="4"/>
      <c r="C187" s="18"/>
      <c r="D187" s="79" t="s">
        <v>2</v>
      </c>
      <c r="E187" s="2361" t="s">
        <v>396</v>
      </c>
      <c r="F187" s="2362"/>
      <c r="G187" s="453">
        <f>SUM(G188:G194)</f>
        <v>2500</v>
      </c>
      <c r="H187" s="18"/>
      <c r="I187" s="18"/>
      <c r="J187" s="18"/>
      <c r="K187" s="18"/>
      <c r="L187" s="18"/>
      <c r="M187" s="44"/>
      <c r="N187" s="731"/>
      <c r="O187" s="44"/>
      <c r="P187" s="44"/>
      <c r="Q187" s="44"/>
      <c r="R187" s="64"/>
      <c r="S187" s="942"/>
      <c r="T187" s="942"/>
      <c r="U187" s="942"/>
      <c r="V187" s="942"/>
      <c r="W187" s="942"/>
      <c r="X187" s="942"/>
      <c r="Y187" s="942"/>
      <c r="Z187" s="942"/>
      <c r="AA187" s="942"/>
      <c r="AB187" s="942"/>
      <c r="AC187" s="942"/>
      <c r="AD187" s="942"/>
      <c r="AE187" s="942"/>
      <c r="AF187" s="942"/>
      <c r="AG187" s="1"/>
      <c r="AH187" s="1"/>
      <c r="AI187" s="1"/>
      <c r="AJ187" s="1"/>
      <c r="AK187" s="1"/>
      <c r="AL187" s="1"/>
      <c r="AM187" s="1"/>
      <c r="AN187" s="1"/>
      <c r="AO187" s="1"/>
      <c r="AP187" s="1"/>
      <c r="AQ187" s="1"/>
      <c r="AR187" s="1"/>
      <c r="AS187" s="1"/>
      <c r="AT187" s="1"/>
      <c r="AU187" s="1"/>
      <c r="AV187" s="1"/>
      <c r="AW187" s="1"/>
      <c r="AX187" s="1"/>
      <c r="AY187" s="1"/>
      <c r="AZ187" s="1"/>
      <c r="BA187" s="1"/>
      <c r="BB187" s="1"/>
    </row>
    <row r="188" spans="1:54" ht="16" x14ac:dyDescent="0.15">
      <c r="A188" s="4"/>
      <c r="B188" s="4"/>
      <c r="C188" s="18"/>
      <c r="D188" s="44"/>
      <c r="E188" s="2547" t="str">
        <f>'3a'!E113</f>
        <v>Terrenos, edificios y locales</v>
      </c>
      <c r="F188" s="2548"/>
      <c r="G188" s="456">
        <f>+Amortizaciones!F6</f>
        <v>0</v>
      </c>
      <c r="H188" s="457"/>
      <c r="I188" s="450"/>
      <c r="J188" s="457"/>
      <c r="K188" s="489">
        <v>0</v>
      </c>
      <c r="L188" s="18"/>
      <c r="M188" s="44"/>
      <c r="N188" s="731"/>
      <c r="O188" s="44"/>
      <c r="P188" s="44"/>
      <c r="Q188" s="44"/>
      <c r="R188" s="64"/>
      <c r="S188" s="942"/>
      <c r="T188" s="942"/>
      <c r="U188" s="942"/>
      <c r="V188" s="942"/>
      <c r="W188" s="942"/>
      <c r="X188" s="942"/>
      <c r="Y188" s="942"/>
      <c r="Z188" s="942"/>
      <c r="AA188" s="942"/>
      <c r="AB188" s="942"/>
      <c r="AC188" s="942"/>
      <c r="AD188" s="942"/>
      <c r="AE188" s="942"/>
      <c r="AF188" s="942"/>
      <c r="AG188" s="1"/>
      <c r="AH188" s="1"/>
      <c r="AI188" s="1"/>
      <c r="AJ188" s="1"/>
      <c r="AK188" s="1"/>
      <c r="AL188" s="1"/>
      <c r="AM188" s="1"/>
      <c r="AN188" s="1"/>
      <c r="AO188" s="1"/>
      <c r="AP188" s="1"/>
      <c r="AQ188" s="1"/>
      <c r="AR188" s="1"/>
      <c r="AS188" s="1"/>
      <c r="AT188" s="1"/>
      <c r="AU188" s="1"/>
      <c r="AV188" s="1"/>
      <c r="AW188" s="1"/>
      <c r="AX188" s="1"/>
      <c r="AY188" s="1"/>
      <c r="AZ188" s="1"/>
      <c r="BA188" s="1"/>
      <c r="BB188" s="1"/>
    </row>
    <row r="189" spans="1:54" ht="16" x14ac:dyDescent="0.15">
      <c r="A189" s="4"/>
      <c r="B189" s="4"/>
      <c r="C189" s="18"/>
      <c r="D189" s="44"/>
      <c r="E189" s="2549" t="str">
        <f>'3a'!E120</f>
        <v>Obras  e instalaciones</v>
      </c>
      <c r="F189" s="2550"/>
      <c r="G189" s="456">
        <f>+Amortizaciones!F12</f>
        <v>0</v>
      </c>
      <c r="H189" s="458"/>
      <c r="I189" s="451"/>
      <c r="J189" s="458"/>
      <c r="K189" s="490">
        <v>0</v>
      </c>
      <c r="L189" s="18"/>
      <c r="M189" s="44"/>
      <c r="N189" s="731"/>
      <c r="O189" s="44"/>
      <c r="P189" s="44"/>
      <c r="Q189" s="44"/>
      <c r="R189" s="64"/>
      <c r="S189" s="942"/>
      <c r="T189" s="942"/>
      <c r="U189" s="942"/>
      <c r="V189" s="942"/>
      <c r="W189" s="942"/>
      <c r="X189" s="942"/>
      <c r="Y189" s="942"/>
      <c r="Z189" s="942"/>
      <c r="AA189" s="942"/>
      <c r="AB189" s="942"/>
      <c r="AC189" s="942"/>
      <c r="AD189" s="942"/>
      <c r="AE189" s="942"/>
      <c r="AF189" s="942"/>
      <c r="AG189" s="1"/>
      <c r="AH189" s="1"/>
      <c r="AI189" s="1"/>
      <c r="AJ189" s="1"/>
      <c r="AK189" s="1"/>
      <c r="AL189" s="1"/>
      <c r="AM189" s="1"/>
      <c r="AN189" s="1"/>
      <c r="AO189" s="1"/>
      <c r="AP189" s="1"/>
      <c r="AQ189" s="1"/>
      <c r="AR189" s="1"/>
      <c r="AS189" s="1"/>
      <c r="AT189" s="1"/>
      <c r="AU189" s="1"/>
      <c r="AV189" s="1"/>
      <c r="AW189" s="1"/>
      <c r="AX189" s="1"/>
      <c r="AY189" s="1"/>
      <c r="AZ189" s="1"/>
      <c r="BA189" s="1"/>
      <c r="BB189" s="1"/>
    </row>
    <row r="190" spans="1:54" ht="16" x14ac:dyDescent="0.15">
      <c r="A190" s="4"/>
      <c r="B190" s="4"/>
      <c r="C190" s="18"/>
      <c r="D190" s="44"/>
      <c r="E190" s="2549" t="str">
        <f>'3a'!E127</f>
        <v xml:space="preserve">Maquinaria y Utillaje  </v>
      </c>
      <c r="F190" s="2550"/>
      <c r="G190" s="456">
        <f>+Amortizaciones!F18</f>
        <v>0</v>
      </c>
      <c r="H190" s="458"/>
      <c r="I190" s="451"/>
      <c r="J190" s="458"/>
      <c r="K190" s="490">
        <v>0</v>
      </c>
      <c r="L190" s="18"/>
      <c r="M190" s="44"/>
      <c r="N190" s="731"/>
      <c r="O190" s="44"/>
      <c r="P190" s="44"/>
      <c r="Q190" s="44"/>
      <c r="R190" s="64"/>
      <c r="S190" s="942"/>
      <c r="T190" s="942"/>
      <c r="U190" s="942"/>
      <c r="V190" s="942"/>
      <c r="W190" s="942"/>
      <c r="X190" s="942"/>
      <c r="Y190" s="942"/>
      <c r="Z190" s="942"/>
      <c r="AA190" s="942"/>
      <c r="AB190" s="942"/>
      <c r="AC190" s="942"/>
      <c r="AD190" s="942"/>
      <c r="AE190" s="942"/>
      <c r="AF190" s="942"/>
      <c r="AG190" s="1"/>
      <c r="AH190" s="1"/>
      <c r="AI190" s="1"/>
      <c r="AJ190" s="1"/>
      <c r="AK190" s="1"/>
      <c r="AL190" s="1"/>
      <c r="AM190" s="1"/>
      <c r="AN190" s="1"/>
      <c r="AO190" s="1"/>
      <c r="AP190" s="1"/>
      <c r="AQ190" s="1"/>
      <c r="AR190" s="1"/>
      <c r="AS190" s="1"/>
      <c r="AT190" s="1"/>
      <c r="AU190" s="1"/>
      <c r="AV190" s="1"/>
      <c r="AW190" s="1"/>
      <c r="AX190" s="1"/>
      <c r="AY190" s="1"/>
      <c r="AZ190" s="1"/>
      <c r="BA190" s="1"/>
      <c r="BB190" s="1"/>
    </row>
    <row r="191" spans="1:54" ht="16" x14ac:dyDescent="0.15">
      <c r="A191" s="4"/>
      <c r="B191" s="4"/>
      <c r="C191" s="18"/>
      <c r="D191" s="44"/>
      <c r="E191" s="2549" t="str">
        <f>'3a'!E134</f>
        <v>Vehículos y elementos transporte</v>
      </c>
      <c r="F191" s="2550"/>
      <c r="G191" s="456">
        <f>+Amortizaciones!F24</f>
        <v>0</v>
      </c>
      <c r="H191" s="458"/>
      <c r="I191" s="451"/>
      <c r="J191" s="458"/>
      <c r="K191" s="490">
        <v>0</v>
      </c>
      <c r="L191" s="18"/>
      <c r="M191" s="44"/>
      <c r="N191" s="731"/>
      <c r="O191" s="44"/>
      <c r="P191" s="44"/>
      <c r="Q191" s="44"/>
      <c r="R191" s="64"/>
      <c r="S191" s="942"/>
      <c r="T191" s="942"/>
      <c r="U191" s="942"/>
      <c r="V191" s="942"/>
      <c r="W191" s="942"/>
      <c r="X191" s="942"/>
      <c r="Y191" s="942"/>
      <c r="Z191" s="942"/>
      <c r="AA191" s="942"/>
      <c r="AB191" s="942"/>
      <c r="AC191" s="942"/>
      <c r="AD191" s="942"/>
      <c r="AE191" s="942"/>
      <c r="AF191" s="942"/>
      <c r="AG191" s="1"/>
      <c r="AH191" s="1"/>
      <c r="AI191" s="1"/>
      <c r="AJ191" s="1"/>
      <c r="AK191" s="1"/>
      <c r="AL191" s="1"/>
      <c r="AM191" s="1"/>
      <c r="AN191" s="1"/>
      <c r="AO191" s="1"/>
      <c r="AP191" s="1"/>
      <c r="AQ191" s="1"/>
      <c r="AR191" s="1"/>
      <c r="AS191" s="1"/>
      <c r="AT191" s="1"/>
      <c r="AU191" s="1"/>
      <c r="AV191" s="1"/>
      <c r="AW191" s="1"/>
      <c r="AX191" s="1"/>
      <c r="AY191" s="1"/>
      <c r="AZ191" s="1"/>
      <c r="BA191" s="1"/>
      <c r="BB191" s="1"/>
    </row>
    <row r="192" spans="1:54" ht="16" x14ac:dyDescent="0.15">
      <c r="A192" s="4"/>
      <c r="B192" s="4"/>
      <c r="C192" s="18"/>
      <c r="D192" s="44"/>
      <c r="E192" s="2549" t="str">
        <f>'3a'!E141</f>
        <v>Mobiliario y enseres</v>
      </c>
      <c r="F192" s="2550"/>
      <c r="G192" s="456">
        <f>+Amortizaciones!F30</f>
        <v>0</v>
      </c>
      <c r="H192" s="458"/>
      <c r="I192" s="451"/>
      <c r="J192" s="458"/>
      <c r="K192" s="490">
        <v>0</v>
      </c>
      <c r="L192" s="18"/>
      <c r="M192" s="44"/>
      <c r="N192" s="731"/>
      <c r="O192" s="44"/>
      <c r="P192" s="44"/>
      <c r="Q192" s="44"/>
      <c r="R192" s="64"/>
      <c r="S192" s="942"/>
      <c r="T192" s="942"/>
      <c r="U192" s="942"/>
      <c r="V192" s="942"/>
      <c r="W192" s="942"/>
      <c r="X192" s="942"/>
      <c r="Y192" s="942"/>
      <c r="Z192" s="942"/>
      <c r="AA192" s="942"/>
      <c r="AB192" s="942"/>
      <c r="AC192" s="942"/>
      <c r="AD192" s="942"/>
      <c r="AE192" s="942"/>
      <c r="AF192" s="942"/>
      <c r="AG192" s="1"/>
      <c r="AH192" s="1"/>
      <c r="AI192" s="1"/>
      <c r="AJ192" s="1"/>
      <c r="AK192" s="1"/>
      <c r="AL192" s="1"/>
      <c r="AM192" s="1"/>
      <c r="AN192" s="1"/>
      <c r="AO192" s="1"/>
      <c r="AP192" s="1"/>
      <c r="AQ192" s="1"/>
      <c r="AR192" s="1"/>
      <c r="AS192" s="1"/>
      <c r="AT192" s="1"/>
      <c r="AU192" s="1"/>
      <c r="AV192" s="1"/>
      <c r="AW192" s="1"/>
      <c r="AX192" s="1"/>
      <c r="AY192" s="1"/>
      <c r="AZ192" s="1"/>
      <c r="BA192" s="1"/>
      <c r="BB192" s="1"/>
    </row>
    <row r="193" spans="1:54" ht="16" x14ac:dyDescent="0.15">
      <c r="A193" s="4"/>
      <c r="B193" s="4"/>
      <c r="C193" s="18"/>
      <c r="D193" s="44"/>
      <c r="E193" s="2549" t="str">
        <f>'3a'!E148</f>
        <v>Equipos informáticos</v>
      </c>
      <c r="F193" s="2550"/>
      <c r="G193" s="456">
        <f>+Amortizaciones!F36</f>
        <v>2500</v>
      </c>
      <c r="H193" s="458"/>
      <c r="I193" s="451"/>
      <c r="J193" s="458"/>
      <c r="K193" s="490">
        <v>0</v>
      </c>
      <c r="L193" s="18"/>
      <c r="M193" s="44"/>
      <c r="N193" s="731"/>
      <c r="O193" s="44"/>
      <c r="P193" s="44"/>
      <c r="Q193" s="44"/>
      <c r="R193" s="64"/>
      <c r="S193" s="942"/>
      <c r="T193" s="942"/>
      <c r="U193" s="942"/>
      <c r="V193" s="942"/>
      <c r="W193" s="942"/>
      <c r="X193" s="942"/>
      <c r="Y193" s="942"/>
      <c r="Z193" s="942"/>
      <c r="AA193" s="942"/>
      <c r="AB193" s="942"/>
      <c r="AC193" s="942"/>
      <c r="AD193" s="942"/>
      <c r="AE193" s="942"/>
      <c r="AF193" s="942"/>
      <c r="AG193" s="1"/>
      <c r="AH193" s="1"/>
      <c r="AI193" s="1"/>
      <c r="AJ193" s="1"/>
      <c r="AK193" s="1"/>
      <c r="AL193" s="1"/>
      <c r="AM193" s="1"/>
      <c r="AN193" s="1"/>
      <c r="AO193" s="1"/>
      <c r="AP193" s="1"/>
      <c r="AQ193" s="1"/>
      <c r="AR193" s="1"/>
      <c r="AS193" s="1"/>
      <c r="AT193" s="1"/>
      <c r="AU193" s="1"/>
      <c r="AV193" s="1"/>
      <c r="AW193" s="1"/>
      <c r="AX193" s="1"/>
      <c r="AY193" s="1"/>
      <c r="AZ193" s="1"/>
      <c r="BA193" s="1"/>
      <c r="BB193" s="1"/>
    </row>
    <row r="194" spans="1:54" ht="16" x14ac:dyDescent="0.15">
      <c r="A194" s="4"/>
      <c r="B194" s="4"/>
      <c r="C194" s="18"/>
      <c r="D194" s="44"/>
      <c r="E194" s="2555" t="str">
        <f>'3a'!E155</f>
        <v>Inmovilizado inmaterial</v>
      </c>
      <c r="F194" s="2556"/>
      <c r="G194" s="460">
        <f>+Amortizaciones!F42</f>
        <v>0</v>
      </c>
      <c r="H194" s="459"/>
      <c r="I194" s="452"/>
      <c r="J194" s="459"/>
      <c r="K194" s="491">
        <v>0</v>
      </c>
      <c r="L194" s="18"/>
      <c r="M194" s="44"/>
      <c r="N194" s="731"/>
      <c r="O194" s="44"/>
      <c r="P194" s="44"/>
      <c r="Q194" s="44"/>
      <c r="R194" s="64"/>
      <c r="S194" s="942"/>
      <c r="T194" s="942"/>
      <c r="U194" s="942"/>
      <c r="V194" s="942"/>
      <c r="W194" s="942"/>
      <c r="X194" s="942"/>
      <c r="Y194" s="942"/>
      <c r="Z194" s="942"/>
      <c r="AA194" s="942"/>
      <c r="AB194" s="942"/>
      <c r="AC194" s="942"/>
      <c r="AD194" s="942"/>
      <c r="AE194" s="942"/>
      <c r="AF194" s="942"/>
      <c r="AG194" s="1"/>
      <c r="AH194" s="1"/>
      <c r="AI194" s="1"/>
      <c r="AJ194" s="1"/>
      <c r="AK194" s="1"/>
      <c r="AL194" s="1"/>
      <c r="AM194" s="1"/>
      <c r="AN194" s="1"/>
      <c r="AO194" s="1"/>
      <c r="AP194" s="1"/>
      <c r="AQ194" s="1"/>
      <c r="AR194" s="1"/>
      <c r="AS194" s="1"/>
      <c r="AT194" s="1"/>
      <c r="AU194" s="1"/>
      <c r="AV194" s="1"/>
      <c r="AW194" s="1"/>
      <c r="AX194" s="1"/>
      <c r="AY194" s="1"/>
      <c r="AZ194" s="1"/>
      <c r="BA194" s="1"/>
      <c r="BB194" s="1"/>
    </row>
    <row r="195" spans="1:54" ht="5" customHeight="1" thickBot="1" x14ac:dyDescent="0.2">
      <c r="A195" s="4"/>
      <c r="B195" s="4"/>
      <c r="C195" s="18"/>
      <c r="D195" s="18"/>
      <c r="E195" s="18"/>
      <c r="F195" s="18"/>
      <c r="G195" s="18"/>
      <c r="H195" s="18"/>
      <c r="I195" s="18"/>
      <c r="J195" s="18"/>
      <c r="K195" s="18"/>
      <c r="L195" s="18"/>
      <c r="M195" s="44"/>
      <c r="N195" s="731"/>
      <c r="O195" s="44"/>
      <c r="P195" s="44"/>
      <c r="Q195" s="44"/>
      <c r="R195" s="64"/>
      <c r="S195" s="942"/>
      <c r="T195" s="942"/>
      <c r="U195" s="942"/>
      <c r="V195" s="942"/>
      <c r="W195" s="942"/>
      <c r="X195" s="942"/>
      <c r="Y195" s="942"/>
      <c r="Z195" s="942"/>
      <c r="AA195" s="942"/>
      <c r="AB195" s="942"/>
      <c r="AC195" s="942"/>
      <c r="AD195" s="942"/>
      <c r="AE195" s="942"/>
      <c r="AF195" s="942"/>
      <c r="AG195" s="1"/>
      <c r="AH195" s="1"/>
      <c r="AI195" s="1"/>
      <c r="AJ195" s="1"/>
      <c r="AK195" s="1"/>
      <c r="AL195" s="1"/>
      <c r="AM195" s="1"/>
      <c r="AN195" s="1"/>
      <c r="AO195" s="1"/>
      <c r="AP195" s="1"/>
      <c r="AQ195" s="1"/>
      <c r="AR195" s="1"/>
      <c r="AS195" s="1"/>
      <c r="AT195" s="1"/>
      <c r="AU195" s="1"/>
      <c r="AV195" s="1"/>
      <c r="AW195" s="1"/>
      <c r="AX195" s="1"/>
      <c r="AY195" s="1"/>
      <c r="AZ195" s="1"/>
      <c r="BA195" s="1"/>
      <c r="BB195" s="1"/>
    </row>
    <row r="196" spans="1:54" ht="18" customHeight="1" thickTop="1" thickBot="1" x14ac:dyDescent="0.2">
      <c r="A196" s="4"/>
      <c r="B196" s="4"/>
      <c r="C196" s="18"/>
      <c r="D196" s="79" t="s">
        <v>3</v>
      </c>
      <c r="E196" s="2361" t="s">
        <v>394</v>
      </c>
      <c r="F196" s="2362"/>
      <c r="G196" s="453">
        <f>SUM(G197:G203)</f>
        <v>0</v>
      </c>
      <c r="H196" s="18"/>
      <c r="I196" s="407" t="s">
        <v>338</v>
      </c>
      <c r="J196" s="462" t="s">
        <v>270</v>
      </c>
      <c r="K196" s="18"/>
      <c r="L196" s="18"/>
      <c r="M196" s="44"/>
      <c r="N196" s="731"/>
      <c r="O196" s="44"/>
      <c r="P196" s="44"/>
      <c r="Q196" s="44"/>
      <c r="R196" s="64"/>
      <c r="S196" s="942"/>
      <c r="T196" s="942"/>
      <c r="U196" s="942"/>
      <c r="V196" s="942"/>
      <c r="W196" s="942"/>
      <c r="X196" s="942"/>
      <c r="Y196" s="942"/>
      <c r="Z196" s="942"/>
      <c r="AA196" s="942"/>
      <c r="AB196" s="942"/>
      <c r="AC196" s="942"/>
      <c r="AD196" s="942"/>
      <c r="AE196" s="942"/>
      <c r="AF196" s="942"/>
      <c r="AG196" s="1"/>
      <c r="AH196" s="1"/>
      <c r="AI196" s="1"/>
      <c r="AJ196" s="1"/>
      <c r="AK196" s="1"/>
      <c r="AL196" s="1"/>
      <c r="AM196" s="1"/>
      <c r="AN196" s="1"/>
      <c r="AO196" s="1"/>
      <c r="AP196" s="1"/>
      <c r="AQ196" s="1"/>
      <c r="AR196" s="1"/>
      <c r="AS196" s="1"/>
      <c r="AT196" s="1"/>
      <c r="AU196" s="1"/>
      <c r="AV196" s="1"/>
      <c r="AW196" s="1"/>
      <c r="AX196" s="1"/>
      <c r="AY196" s="1"/>
      <c r="AZ196" s="1"/>
      <c r="BA196" s="1"/>
      <c r="BB196" s="1"/>
    </row>
    <row r="197" spans="1:54" ht="16" x14ac:dyDescent="0.15">
      <c r="A197" s="4"/>
      <c r="B197" s="4"/>
      <c r="C197" s="18"/>
      <c r="D197" s="44"/>
      <c r="E197" s="2547" t="str">
        <f t="shared" ref="E197:E203" si="52">E188</f>
        <v>Terrenos, edificios y locales</v>
      </c>
      <c r="F197" s="2548"/>
      <c r="G197" s="456">
        <f>+Amortizaciones!G6</f>
        <v>0</v>
      </c>
      <c r="H197" s="457"/>
      <c r="I197" s="461">
        <f>IF(SB!$O$485=CResult!$Q$48,Amortizaciones!K13,0)</f>
        <v>0</v>
      </c>
      <c r="J197" s="450"/>
      <c r="K197" s="489">
        <v>0</v>
      </c>
      <c r="L197" s="18"/>
      <c r="M197" s="44"/>
      <c r="N197" s="731"/>
      <c r="O197" s="44"/>
      <c r="P197" s="44"/>
      <c r="Q197" s="44"/>
      <c r="R197" s="64"/>
      <c r="S197" s="942"/>
      <c r="T197" s="942"/>
      <c r="U197" s="942"/>
      <c r="V197" s="942"/>
      <c r="W197" s="942"/>
      <c r="X197" s="942"/>
      <c r="Y197" s="942"/>
      <c r="Z197" s="942"/>
      <c r="AA197" s="942"/>
      <c r="AB197" s="942"/>
      <c r="AC197" s="942"/>
      <c r="AD197" s="942"/>
      <c r="AE197" s="942"/>
      <c r="AF197" s="942"/>
      <c r="AG197" s="1"/>
      <c r="AH197" s="1"/>
      <c r="AI197" s="1"/>
      <c r="AJ197" s="1"/>
      <c r="AK197" s="1"/>
      <c r="AL197" s="1"/>
      <c r="AM197" s="1"/>
      <c r="AN197" s="1"/>
      <c r="AO197" s="1"/>
      <c r="AP197" s="1"/>
      <c r="AQ197" s="1"/>
      <c r="AR197" s="1"/>
      <c r="AS197" s="1"/>
      <c r="AT197" s="1"/>
      <c r="AU197" s="1"/>
      <c r="AV197" s="1"/>
      <c r="AW197" s="1"/>
      <c r="AX197" s="1"/>
      <c r="AY197" s="1"/>
      <c r="AZ197" s="1"/>
      <c r="BA197" s="1"/>
      <c r="BB197" s="1"/>
    </row>
    <row r="198" spans="1:54" ht="16" x14ac:dyDescent="0.15">
      <c r="A198" s="4"/>
      <c r="B198" s="4"/>
      <c r="C198" s="18"/>
      <c r="D198" s="44"/>
      <c r="E198" s="2549" t="str">
        <f t="shared" si="52"/>
        <v>Obras  e instalaciones</v>
      </c>
      <c r="F198" s="2550"/>
      <c r="G198" s="456">
        <f>+Amortizaciones!G12</f>
        <v>0</v>
      </c>
      <c r="H198" s="458"/>
      <c r="I198" s="454">
        <f>IF(SB!$O$485=CResult!$Q$48,Amortizaciones!K14,0)</f>
        <v>0</v>
      </c>
      <c r="J198" s="451"/>
      <c r="K198" s="490">
        <v>0</v>
      </c>
      <c r="L198" s="18"/>
      <c r="M198" s="44"/>
      <c r="N198" s="731"/>
      <c r="O198" s="44"/>
      <c r="P198" s="44"/>
      <c r="Q198" s="44"/>
      <c r="R198" s="64"/>
      <c r="S198" s="942"/>
      <c r="T198" s="942"/>
      <c r="U198" s="942"/>
      <c r="V198" s="942"/>
      <c r="W198" s="942"/>
      <c r="X198" s="942"/>
      <c r="Y198" s="942"/>
      <c r="Z198" s="942"/>
      <c r="AA198" s="942"/>
      <c r="AB198" s="942"/>
      <c r="AC198" s="942"/>
      <c r="AD198" s="942"/>
      <c r="AE198" s="942"/>
      <c r="AF198" s="942"/>
      <c r="AG198" s="1"/>
      <c r="AH198" s="1"/>
      <c r="AI198" s="1"/>
      <c r="AJ198" s="1"/>
      <c r="AK198" s="1"/>
      <c r="AL198" s="1"/>
      <c r="AM198" s="1"/>
      <c r="AN198" s="1"/>
      <c r="AO198" s="1"/>
      <c r="AP198" s="1"/>
      <c r="AQ198" s="1"/>
      <c r="AR198" s="1"/>
      <c r="AS198" s="1"/>
      <c r="AT198" s="1"/>
      <c r="AU198" s="1"/>
      <c r="AV198" s="1"/>
      <c r="AW198" s="1"/>
      <c r="AX198" s="1"/>
      <c r="AY198" s="1"/>
      <c r="AZ198" s="1"/>
      <c r="BA198" s="1"/>
      <c r="BB198" s="1"/>
    </row>
    <row r="199" spans="1:54" ht="16" x14ac:dyDescent="0.15">
      <c r="A199" s="4"/>
      <c r="B199" s="4"/>
      <c r="C199" s="18"/>
      <c r="D199" s="44"/>
      <c r="E199" s="2549" t="str">
        <f t="shared" si="52"/>
        <v xml:space="preserve">Maquinaria y Utillaje  </v>
      </c>
      <c r="F199" s="2550"/>
      <c r="G199" s="456">
        <f>+Amortizaciones!G18</f>
        <v>0</v>
      </c>
      <c r="H199" s="458"/>
      <c r="I199" s="454">
        <f>IF(SB!$O$485=CResult!$Q$48,Amortizaciones!K15,0)</f>
        <v>0</v>
      </c>
      <c r="J199" s="451"/>
      <c r="K199" s="490">
        <v>0</v>
      </c>
      <c r="L199" s="18"/>
      <c r="M199" s="44"/>
      <c r="N199" s="731"/>
      <c r="O199" s="44"/>
      <c r="P199" s="44"/>
      <c r="Q199" s="44"/>
      <c r="R199" s="64"/>
      <c r="S199" s="942"/>
      <c r="T199" s="942"/>
      <c r="U199" s="942"/>
      <c r="V199" s="942"/>
      <c r="W199" s="942"/>
      <c r="X199" s="942"/>
      <c r="Y199" s="942"/>
      <c r="Z199" s="942"/>
      <c r="AA199" s="942"/>
      <c r="AB199" s="942"/>
      <c r="AC199" s="942"/>
      <c r="AD199" s="942"/>
      <c r="AE199" s="942"/>
      <c r="AF199" s="942"/>
      <c r="AG199" s="1"/>
      <c r="AH199" s="1"/>
      <c r="AI199" s="1"/>
      <c r="AJ199" s="1"/>
      <c r="AK199" s="1"/>
      <c r="AL199" s="1"/>
      <c r="AM199" s="1"/>
      <c r="AN199" s="1"/>
      <c r="AO199" s="1"/>
      <c r="AP199" s="1"/>
      <c r="AQ199" s="1"/>
      <c r="AR199" s="1"/>
      <c r="AS199" s="1"/>
      <c r="AT199" s="1"/>
      <c r="AU199" s="1"/>
      <c r="AV199" s="1"/>
      <c r="AW199" s="1"/>
      <c r="AX199" s="1"/>
      <c r="AY199" s="1"/>
      <c r="AZ199" s="1"/>
      <c r="BA199" s="1"/>
      <c r="BB199" s="1"/>
    </row>
    <row r="200" spans="1:54" ht="16" x14ac:dyDescent="0.15">
      <c r="A200" s="4"/>
      <c r="B200" s="4"/>
      <c r="C200" s="18"/>
      <c r="D200" s="44"/>
      <c r="E200" s="2549" t="str">
        <f t="shared" si="52"/>
        <v>Vehículos y elementos transporte</v>
      </c>
      <c r="F200" s="2550"/>
      <c r="G200" s="456">
        <f>+Amortizaciones!G24</f>
        <v>0</v>
      </c>
      <c r="H200" s="458"/>
      <c r="I200" s="454">
        <f>IF(SB!$O$485=CResult!$Q$48,Amortizaciones!K16,0)</f>
        <v>0</v>
      </c>
      <c r="J200" s="451"/>
      <c r="K200" s="490">
        <v>0</v>
      </c>
      <c r="L200" s="18"/>
      <c r="M200" s="44"/>
      <c r="N200" s="731"/>
      <c r="O200" s="44"/>
      <c r="P200" s="44"/>
      <c r="Q200" s="44"/>
      <c r="R200" s="64"/>
      <c r="S200" s="942"/>
      <c r="T200" s="942"/>
      <c r="U200" s="942"/>
      <c r="V200" s="942"/>
      <c r="W200" s="942"/>
      <c r="X200" s="942"/>
      <c r="Y200" s="942"/>
      <c r="Z200" s="942"/>
      <c r="AA200" s="942"/>
      <c r="AB200" s="942"/>
      <c r="AC200" s="942"/>
      <c r="AD200" s="942"/>
      <c r="AE200" s="942"/>
      <c r="AF200" s="942"/>
      <c r="AG200" s="1"/>
      <c r="AH200" s="1"/>
      <c r="AI200" s="1"/>
      <c r="AJ200" s="1"/>
      <c r="AK200" s="1"/>
      <c r="AL200" s="1"/>
      <c r="AM200" s="1"/>
      <c r="AN200" s="1"/>
      <c r="AO200" s="1"/>
      <c r="AP200" s="1"/>
      <c r="AQ200" s="1"/>
      <c r="AR200" s="1"/>
      <c r="AS200" s="1"/>
      <c r="AT200" s="1"/>
      <c r="AU200" s="1"/>
      <c r="AV200" s="1"/>
      <c r="AW200" s="1"/>
      <c r="AX200" s="1"/>
      <c r="AY200" s="1"/>
      <c r="AZ200" s="1"/>
      <c r="BA200" s="1"/>
      <c r="BB200" s="1"/>
    </row>
    <row r="201" spans="1:54" ht="16" x14ac:dyDescent="0.15">
      <c r="A201" s="4"/>
      <c r="B201" s="4"/>
      <c r="C201" s="18"/>
      <c r="D201" s="44"/>
      <c r="E201" s="2549" t="str">
        <f t="shared" si="52"/>
        <v>Mobiliario y enseres</v>
      </c>
      <c r="F201" s="2550"/>
      <c r="G201" s="456">
        <f>+Amortizaciones!G30</f>
        <v>0</v>
      </c>
      <c r="H201" s="458"/>
      <c r="I201" s="454">
        <f>IF(SB!$O$485=CResult!$Q$48,Amortizaciones!K17,0)</f>
        <v>0</v>
      </c>
      <c r="J201" s="451"/>
      <c r="K201" s="490">
        <v>0</v>
      </c>
      <c r="L201" s="18"/>
      <c r="M201" s="44"/>
      <c r="N201" s="731"/>
      <c r="O201" s="44"/>
      <c r="P201" s="44"/>
      <c r="Q201" s="44"/>
      <c r="R201" s="64"/>
      <c r="S201" s="942"/>
      <c r="T201" s="942"/>
      <c r="U201" s="942"/>
      <c r="V201" s="942"/>
      <c r="W201" s="942"/>
      <c r="X201" s="942"/>
      <c r="Y201" s="942"/>
      <c r="Z201" s="942"/>
      <c r="AA201" s="942"/>
      <c r="AB201" s="942"/>
      <c r="AC201" s="942"/>
      <c r="AD201" s="942"/>
      <c r="AE201" s="942"/>
      <c r="AF201" s="942"/>
      <c r="AG201" s="1"/>
      <c r="AH201" s="1"/>
      <c r="AI201" s="1"/>
      <c r="AJ201" s="1"/>
      <c r="AK201" s="1"/>
      <c r="AL201" s="1"/>
      <c r="AM201" s="1"/>
      <c r="AN201" s="1"/>
      <c r="AO201" s="1"/>
      <c r="AP201" s="1"/>
      <c r="AQ201" s="1"/>
      <c r="AR201" s="1"/>
      <c r="AS201" s="1"/>
      <c r="AT201" s="1"/>
      <c r="AU201" s="1"/>
      <c r="AV201" s="1"/>
      <c r="AW201" s="1"/>
      <c r="AX201" s="1"/>
      <c r="AY201" s="1"/>
      <c r="AZ201" s="1"/>
      <c r="BA201" s="1"/>
      <c r="BB201" s="1"/>
    </row>
    <row r="202" spans="1:54" ht="16" x14ac:dyDescent="0.15">
      <c r="A202" s="4"/>
      <c r="B202" s="4"/>
      <c r="C202" s="18"/>
      <c r="D202" s="44"/>
      <c r="E202" s="2549" t="str">
        <f t="shared" si="52"/>
        <v>Equipos informáticos</v>
      </c>
      <c r="F202" s="2550"/>
      <c r="G202" s="456">
        <f>+Amortizaciones!G36</f>
        <v>0</v>
      </c>
      <c r="H202" s="458"/>
      <c r="I202" s="454">
        <f>IF(SB!$O$485=CResult!$Q$48,Amortizaciones!K18,0)</f>
        <v>0</v>
      </c>
      <c r="J202" s="451"/>
      <c r="K202" s="490">
        <v>0</v>
      </c>
      <c r="L202" s="18"/>
      <c r="M202" s="44"/>
      <c r="N202" s="731"/>
      <c r="O202" s="44"/>
      <c r="P202" s="44"/>
      <c r="Q202" s="44"/>
      <c r="R202" s="64"/>
      <c r="S202" s="942"/>
      <c r="T202" s="942"/>
      <c r="U202" s="942"/>
      <c r="V202" s="942"/>
      <c r="W202" s="942"/>
      <c r="X202" s="942"/>
      <c r="Y202" s="942"/>
      <c r="Z202" s="942"/>
      <c r="AA202" s="942"/>
      <c r="AB202" s="942"/>
      <c r="AC202" s="942"/>
      <c r="AD202" s="942"/>
      <c r="AE202" s="942"/>
      <c r="AF202" s="942"/>
      <c r="AG202" s="1"/>
      <c r="AH202" s="1"/>
      <c r="AI202" s="1"/>
      <c r="AJ202" s="1"/>
      <c r="AK202" s="1"/>
      <c r="AL202" s="1"/>
      <c r="AM202" s="1"/>
      <c r="AN202" s="1"/>
      <c r="AO202" s="1"/>
      <c r="AP202" s="1"/>
      <c r="AQ202" s="1"/>
      <c r="AR202" s="1"/>
      <c r="AS202" s="1"/>
      <c r="AT202" s="1"/>
      <c r="AU202" s="1"/>
      <c r="AV202" s="1"/>
      <c r="AW202" s="1"/>
      <c r="AX202" s="1"/>
      <c r="AY202" s="1"/>
      <c r="AZ202" s="1"/>
      <c r="BA202" s="1"/>
      <c r="BB202" s="1"/>
    </row>
    <row r="203" spans="1:54" ht="16" x14ac:dyDescent="0.15">
      <c r="A203" s="4"/>
      <c r="B203" s="4"/>
      <c r="C203" s="18"/>
      <c r="D203" s="44"/>
      <c r="E203" s="2555" t="str">
        <f t="shared" si="52"/>
        <v>Inmovilizado inmaterial</v>
      </c>
      <c r="F203" s="2556"/>
      <c r="G203" s="460">
        <f>+Amortizaciones!G42</f>
        <v>0</v>
      </c>
      <c r="H203" s="459"/>
      <c r="I203" s="455">
        <f>IF(SB!$O$485=CResult!$Q$48,Amortizaciones!K19,0)</f>
        <v>0</v>
      </c>
      <c r="J203" s="452"/>
      <c r="K203" s="491">
        <v>0</v>
      </c>
      <c r="L203" s="18"/>
      <c r="M203" s="44"/>
      <c r="N203" s="731"/>
      <c r="O203" s="44"/>
      <c r="P203" s="44"/>
      <c r="Q203" s="44"/>
      <c r="R203" s="64"/>
      <c r="S203" s="942"/>
      <c r="T203" s="942"/>
      <c r="U203" s="942"/>
      <c r="V203" s="942"/>
      <c r="W203" s="942"/>
      <c r="X203" s="942"/>
      <c r="Y203" s="942"/>
      <c r="Z203" s="942"/>
      <c r="AA203" s="942"/>
      <c r="AB203" s="942"/>
      <c r="AC203" s="942"/>
      <c r="AD203" s="942"/>
      <c r="AE203" s="942"/>
      <c r="AF203" s="942"/>
      <c r="AG203" s="1"/>
      <c r="AH203" s="1"/>
      <c r="AI203" s="1"/>
      <c r="AJ203" s="1"/>
      <c r="AK203" s="1"/>
      <c r="AL203" s="1"/>
      <c r="AM203" s="1"/>
      <c r="AN203" s="1"/>
      <c r="AO203" s="1"/>
      <c r="AP203" s="1"/>
      <c r="AQ203" s="1"/>
      <c r="AR203" s="1"/>
      <c r="AS203" s="1"/>
      <c r="AT203" s="1"/>
      <c r="AU203" s="1"/>
      <c r="AV203" s="1"/>
      <c r="AW203" s="1"/>
      <c r="AX203" s="1"/>
      <c r="AY203" s="1"/>
      <c r="AZ203" s="1"/>
      <c r="BA203" s="1"/>
      <c r="BB203" s="1"/>
    </row>
    <row r="204" spans="1:54" ht="14" x14ac:dyDescent="0.15">
      <c r="A204" s="4"/>
      <c r="B204" s="4"/>
      <c r="C204" s="44"/>
      <c r="D204" s="44"/>
      <c r="E204" s="2554" t="s">
        <v>395</v>
      </c>
      <c r="F204" s="2554"/>
      <c r="G204" s="463">
        <f>+G196+G187</f>
        <v>2500</v>
      </c>
      <c r="H204" s="44"/>
      <c r="I204" s="667"/>
      <c r="J204" s="44"/>
      <c r="K204" s="44"/>
      <c r="L204" s="44"/>
      <c r="M204" s="44"/>
      <c r="N204" s="731"/>
      <c r="O204" s="44"/>
      <c r="P204" s="44"/>
      <c r="Q204" s="44"/>
      <c r="R204" s="64"/>
      <c r="S204" s="942"/>
      <c r="T204" s="942"/>
      <c r="U204" s="942"/>
      <c r="V204" s="942"/>
      <c r="W204" s="942"/>
      <c r="X204" s="942"/>
      <c r="Y204" s="942"/>
      <c r="Z204" s="942"/>
      <c r="AA204" s="942"/>
      <c r="AB204" s="942"/>
      <c r="AC204" s="942"/>
      <c r="AD204" s="942"/>
      <c r="AE204" s="942"/>
      <c r="AF204" s="942"/>
      <c r="AG204" s="1"/>
      <c r="AH204" s="1"/>
      <c r="AI204" s="1"/>
      <c r="AJ204" s="1"/>
      <c r="AK204" s="1"/>
      <c r="AL204" s="1"/>
      <c r="AM204" s="1"/>
      <c r="AN204" s="1"/>
      <c r="AO204" s="1"/>
      <c r="AP204" s="1"/>
      <c r="AQ204" s="1"/>
      <c r="AR204" s="1"/>
      <c r="AS204" s="1"/>
      <c r="AT204" s="1"/>
      <c r="AU204" s="1"/>
      <c r="AV204" s="1"/>
      <c r="AW204" s="1"/>
      <c r="AX204" s="1"/>
      <c r="AY204" s="1"/>
      <c r="AZ204" s="1"/>
      <c r="BA204" s="1"/>
      <c r="BB204" s="1"/>
    </row>
    <row r="205" spans="1:54" ht="6" customHeight="1" x14ac:dyDescent="0.15">
      <c r="A205" s="4"/>
      <c r="B205" s="4"/>
      <c r="C205" s="18"/>
      <c r="D205" s="18"/>
      <c r="E205" s="18"/>
      <c r="F205" s="18"/>
      <c r="G205" s="18"/>
      <c r="H205" s="18"/>
      <c r="I205" s="18"/>
      <c r="J205" s="18"/>
      <c r="K205" s="18"/>
      <c r="L205" s="18"/>
      <c r="M205" s="44"/>
      <c r="N205" s="731"/>
      <c r="O205" s="44"/>
      <c r="P205" s="44"/>
      <c r="Q205" s="44"/>
      <c r="R205" s="64"/>
      <c r="S205" s="942"/>
      <c r="T205" s="942"/>
      <c r="U205" s="942"/>
      <c r="V205" s="942"/>
      <c r="W205" s="942"/>
      <c r="X205" s="942"/>
      <c r="Y205" s="942"/>
      <c r="Z205" s="942"/>
      <c r="AA205" s="942"/>
      <c r="AB205" s="942"/>
      <c r="AC205" s="942"/>
      <c r="AD205" s="942"/>
      <c r="AE205" s="942"/>
      <c r="AF205" s="942"/>
      <c r="AG205" s="1"/>
      <c r="AH205" s="1"/>
      <c r="AI205" s="1"/>
      <c r="AJ205" s="1"/>
      <c r="AK205" s="1"/>
      <c r="AL205" s="1"/>
      <c r="AM205" s="1"/>
      <c r="AN205" s="1"/>
      <c r="AO205" s="1"/>
      <c r="AP205" s="1"/>
      <c r="AQ205" s="1"/>
      <c r="AR205" s="1"/>
      <c r="AS205" s="1"/>
      <c r="AT205" s="1"/>
      <c r="AU205" s="1"/>
      <c r="AV205" s="1"/>
      <c r="AW205" s="1"/>
      <c r="AX205" s="1"/>
      <c r="AY205" s="1"/>
      <c r="AZ205" s="1"/>
      <c r="BA205" s="1"/>
      <c r="BB205" s="1"/>
    </row>
    <row r="206" spans="1:54" ht="14" x14ac:dyDescent="0.15">
      <c r="A206" s="4"/>
      <c r="B206" s="4"/>
      <c r="C206" s="18"/>
      <c r="D206" s="18"/>
      <c r="E206" s="2553" t="s">
        <v>1351</v>
      </c>
      <c r="F206" s="2553"/>
      <c r="G206" s="18"/>
      <c r="H206" s="18"/>
      <c r="I206" s="18"/>
      <c r="J206" s="18"/>
      <c r="K206" s="18"/>
      <c r="L206" s="18"/>
      <c r="M206" s="44"/>
      <c r="N206" s="731"/>
      <c r="O206" s="44"/>
      <c r="P206" s="44"/>
      <c r="Q206" s="44"/>
      <c r="R206" s="64"/>
      <c r="S206" s="942"/>
      <c r="T206" s="942"/>
      <c r="U206" s="942"/>
      <c r="V206" s="942"/>
      <c r="W206" s="942"/>
      <c r="X206" s="942"/>
      <c r="Y206" s="942"/>
      <c r="Z206" s="942"/>
      <c r="AA206" s="942"/>
      <c r="AB206" s="942"/>
      <c r="AC206" s="942"/>
      <c r="AD206" s="942"/>
      <c r="AE206" s="942"/>
      <c r="AF206" s="942"/>
      <c r="AG206" s="1"/>
      <c r="AH206" s="1"/>
      <c r="AI206" s="1"/>
      <c r="AJ206" s="1"/>
      <c r="AK206" s="1"/>
      <c r="AL206" s="1"/>
      <c r="AM206" s="1"/>
      <c r="AN206" s="1"/>
      <c r="AO206" s="1"/>
      <c r="AP206" s="1"/>
      <c r="AQ206" s="1"/>
      <c r="AR206" s="1"/>
      <c r="AS206" s="1"/>
      <c r="AT206" s="1"/>
      <c r="AU206" s="1"/>
      <c r="AV206" s="1"/>
      <c r="AW206" s="1"/>
      <c r="AX206" s="1"/>
      <c r="AY206" s="1"/>
      <c r="AZ206" s="1"/>
      <c r="BA206" s="1"/>
      <c r="BB206" s="1"/>
    </row>
    <row r="207" spans="1:54" ht="4.5" customHeight="1" x14ac:dyDescent="0.15">
      <c r="A207" s="4"/>
      <c r="B207" s="4"/>
      <c r="C207" s="18"/>
      <c r="D207" s="18"/>
      <c r="E207" s="18"/>
      <c r="F207" s="18"/>
      <c r="G207" s="18"/>
      <c r="H207" s="18"/>
      <c r="I207" s="18"/>
      <c r="J207" s="18"/>
      <c r="K207" s="18"/>
      <c r="L207" s="18"/>
      <c r="M207" s="44"/>
      <c r="N207" s="731"/>
      <c r="O207" s="44"/>
      <c r="P207" s="44"/>
      <c r="Q207" s="44"/>
      <c r="R207" s="64"/>
      <c r="S207" s="942"/>
      <c r="T207" s="942"/>
      <c r="U207" s="942"/>
      <c r="V207" s="942"/>
      <c r="W207" s="942"/>
      <c r="X207" s="942"/>
      <c r="Y207" s="942"/>
      <c r="Z207" s="942"/>
      <c r="AA207" s="942"/>
      <c r="AB207" s="942"/>
      <c r="AC207" s="942"/>
      <c r="AD207" s="942"/>
      <c r="AE207" s="942"/>
      <c r="AF207" s="942"/>
      <c r="AG207" s="1"/>
      <c r="AH207" s="1"/>
      <c r="AI207" s="1"/>
      <c r="AJ207" s="1"/>
      <c r="AK207" s="1"/>
      <c r="AL207" s="1"/>
      <c r="AM207" s="1"/>
      <c r="AN207" s="1"/>
      <c r="AO207" s="1"/>
      <c r="AP207" s="1"/>
      <c r="AQ207" s="1"/>
      <c r="AR207" s="1"/>
      <c r="AS207" s="1"/>
      <c r="AT207" s="1"/>
      <c r="AU207" s="1"/>
      <c r="AV207" s="1"/>
      <c r="AW207" s="1"/>
      <c r="AX207" s="1"/>
      <c r="AY207" s="1"/>
      <c r="AZ207" s="1"/>
      <c r="BA207" s="1"/>
      <c r="BB207" s="1"/>
    </row>
    <row r="208" spans="1:54" x14ac:dyDescent="0.15">
      <c r="A208" s="4"/>
      <c r="B208" s="4"/>
      <c r="C208" s="18"/>
      <c r="D208" s="18"/>
      <c r="E208" s="18"/>
      <c r="F208" s="18"/>
      <c r="G208" s="18"/>
      <c r="H208" s="18"/>
      <c r="I208" s="18"/>
      <c r="J208" s="18"/>
      <c r="K208" s="18"/>
      <c r="L208" s="18"/>
      <c r="M208" s="44"/>
      <c r="N208" s="731"/>
      <c r="O208" s="44"/>
      <c r="P208" s="44"/>
      <c r="Q208" s="44"/>
      <c r="R208" s="64"/>
      <c r="S208" s="942"/>
      <c r="T208" s="942"/>
      <c r="U208" s="942"/>
      <c r="V208" s="942"/>
      <c r="W208" s="942"/>
      <c r="X208" s="942"/>
      <c r="Y208" s="942"/>
      <c r="Z208" s="942"/>
      <c r="AA208" s="942"/>
      <c r="AB208" s="942"/>
      <c r="AC208" s="942"/>
      <c r="AD208" s="942"/>
      <c r="AE208" s="942"/>
      <c r="AF208" s="942"/>
      <c r="AG208" s="1"/>
      <c r="AH208" s="1"/>
      <c r="AI208" s="1"/>
      <c r="AJ208" s="1"/>
      <c r="AK208" s="1"/>
      <c r="AL208" s="1"/>
      <c r="AM208" s="1"/>
      <c r="AN208" s="1"/>
      <c r="AO208" s="1"/>
      <c r="AP208" s="1"/>
      <c r="AQ208" s="1"/>
      <c r="AR208" s="1"/>
      <c r="AS208" s="1"/>
      <c r="AT208" s="1"/>
      <c r="AU208" s="1"/>
      <c r="AV208" s="1"/>
      <c r="AW208" s="1"/>
      <c r="AX208" s="1"/>
      <c r="AY208" s="1"/>
      <c r="AZ208" s="1"/>
      <c r="BA208" s="1"/>
      <c r="BB208" s="1"/>
    </row>
    <row r="209" spans="1:54" x14ac:dyDescent="0.15">
      <c r="A209" s="4"/>
      <c r="B209" s="4"/>
      <c r="C209" s="4"/>
      <c r="D209" s="4"/>
      <c r="E209" s="4"/>
      <c r="F209" s="4"/>
      <c r="G209" s="4"/>
      <c r="H209" s="4"/>
      <c r="I209" s="4"/>
      <c r="J209" s="4"/>
      <c r="K209" s="4"/>
      <c r="L209" s="4"/>
      <c r="M209" s="4"/>
      <c r="N209" s="844"/>
      <c r="O209" s="4"/>
      <c r="P209" s="4"/>
      <c r="Q209" s="4"/>
      <c r="R209" s="4"/>
      <c r="S209" s="942"/>
      <c r="T209" s="942"/>
      <c r="U209" s="942"/>
      <c r="V209" s="942"/>
      <c r="W209" s="942"/>
      <c r="X209" s="942"/>
      <c r="Y209" s="942"/>
      <c r="Z209" s="942"/>
      <c r="AA209" s="942"/>
      <c r="AB209" s="942"/>
      <c r="AC209" s="942"/>
      <c r="AD209" s="942"/>
      <c r="AE209" s="942"/>
      <c r="AF209" s="942"/>
      <c r="AG209" s="1"/>
      <c r="AH209" s="1"/>
      <c r="AI209" s="1"/>
      <c r="AJ209" s="1"/>
      <c r="AK209" s="1"/>
      <c r="AL209" s="1"/>
      <c r="AM209" s="1"/>
      <c r="AN209" s="1"/>
      <c r="AO209" s="1"/>
      <c r="AP209" s="1"/>
      <c r="AQ209" s="1"/>
      <c r="AR209" s="1"/>
      <c r="AS209" s="1"/>
      <c r="AT209" s="1"/>
      <c r="AU209" s="1"/>
      <c r="AV209" s="1"/>
      <c r="AW209" s="1"/>
      <c r="AX209" s="1"/>
      <c r="AY209" s="1"/>
      <c r="AZ209" s="1"/>
      <c r="BA209" s="1"/>
      <c r="BB209" s="1"/>
    </row>
    <row r="210" spans="1:54" x14ac:dyDescent="0.15">
      <c r="A210" s="4"/>
      <c r="B210" s="4"/>
      <c r="C210" s="4"/>
      <c r="D210" s="4"/>
      <c r="E210" s="4"/>
      <c r="F210" s="4"/>
      <c r="G210" s="4"/>
      <c r="H210" s="4"/>
      <c r="I210" s="4"/>
      <c r="J210" s="4"/>
      <c r="K210" s="4"/>
      <c r="L210" s="4"/>
      <c r="M210" s="4"/>
      <c r="N210" s="844"/>
      <c r="O210" s="4"/>
      <c r="P210" s="4"/>
      <c r="Q210" s="4"/>
      <c r="R210" s="4"/>
      <c r="S210" s="942"/>
      <c r="T210" s="942"/>
      <c r="U210" s="942"/>
      <c r="V210" s="942"/>
      <c r="W210" s="942"/>
      <c r="X210" s="942"/>
      <c r="Y210" s="942"/>
      <c r="Z210" s="942"/>
      <c r="AA210" s="942"/>
      <c r="AB210" s="942"/>
      <c r="AC210" s="942"/>
      <c r="AD210" s="942"/>
      <c r="AE210" s="942"/>
      <c r="AF210" s="942"/>
      <c r="AG210" s="1"/>
      <c r="AH210" s="1"/>
      <c r="AI210" s="1"/>
      <c r="AJ210" s="1"/>
      <c r="AK210" s="1"/>
      <c r="AL210" s="1"/>
      <c r="AM210" s="1"/>
      <c r="AN210" s="1"/>
      <c r="AO210" s="1"/>
      <c r="AP210" s="1"/>
      <c r="AQ210" s="1"/>
      <c r="AR210" s="1"/>
      <c r="AS210" s="1"/>
      <c r="AT210" s="1"/>
      <c r="AU210" s="1"/>
      <c r="AV210" s="1"/>
      <c r="AW210" s="1"/>
      <c r="AX210" s="1"/>
      <c r="AY210" s="1"/>
      <c r="AZ210" s="1"/>
      <c r="BA210" s="1"/>
      <c r="BB210" s="1"/>
    </row>
    <row r="211" spans="1:54" x14ac:dyDescent="0.15">
      <c r="A211" s="4"/>
      <c r="B211" s="4"/>
      <c r="C211" s="4"/>
      <c r="D211" s="4"/>
      <c r="E211" s="4"/>
      <c r="F211" s="4"/>
      <c r="G211" s="4"/>
      <c r="H211" s="4"/>
      <c r="I211" s="4"/>
      <c r="J211" s="4"/>
      <c r="K211" s="4"/>
      <c r="L211" s="4"/>
      <c r="M211" s="4"/>
      <c r="N211" s="844"/>
      <c r="O211" s="4"/>
      <c r="P211" s="4"/>
      <c r="Q211" s="4"/>
      <c r="R211" s="4"/>
      <c r="S211" s="942"/>
      <c r="T211" s="942"/>
      <c r="U211" s="942"/>
      <c r="V211" s="942"/>
      <c r="W211" s="942"/>
      <c r="X211" s="942"/>
      <c r="Y211" s="942"/>
      <c r="Z211" s="942"/>
      <c r="AA211" s="942"/>
      <c r="AB211" s="942"/>
      <c r="AC211" s="942"/>
      <c r="AD211" s="942"/>
      <c r="AE211" s="942"/>
      <c r="AF211" s="942"/>
      <c r="AG211" s="1"/>
      <c r="AH211" s="1"/>
      <c r="AI211" s="1"/>
      <c r="AJ211" s="1"/>
      <c r="AK211" s="1"/>
      <c r="AL211" s="1"/>
      <c r="AM211" s="1"/>
      <c r="AN211" s="1"/>
      <c r="AO211" s="1"/>
      <c r="AP211" s="1"/>
      <c r="AQ211" s="1"/>
      <c r="AR211" s="1"/>
      <c r="AS211" s="1"/>
      <c r="AT211" s="1"/>
      <c r="AU211" s="1"/>
      <c r="AV211" s="1"/>
      <c r="AW211" s="1"/>
      <c r="AX211" s="1"/>
      <c r="AY211" s="1"/>
      <c r="AZ211" s="1"/>
      <c r="BA211" s="1"/>
      <c r="BB211" s="1"/>
    </row>
    <row r="212" spans="1:54" x14ac:dyDescent="0.15">
      <c r="A212" s="4"/>
      <c r="B212" s="4"/>
      <c r="C212" s="4"/>
      <c r="D212" s="4"/>
      <c r="E212" s="4"/>
      <c r="F212" s="4"/>
      <c r="G212" s="4"/>
      <c r="H212" s="4"/>
      <c r="I212" s="4"/>
      <c r="J212" s="4"/>
      <c r="K212" s="4"/>
      <c r="L212" s="4"/>
      <c r="M212" s="4"/>
      <c r="N212" s="844"/>
      <c r="O212" s="4"/>
      <c r="P212" s="4"/>
      <c r="Q212" s="4"/>
      <c r="R212" s="4"/>
      <c r="S212" s="942"/>
      <c r="T212" s="942"/>
      <c r="U212" s="942"/>
      <c r="V212" s="942"/>
      <c r="W212" s="942"/>
      <c r="X212" s="942"/>
      <c r="Y212" s="942"/>
      <c r="Z212" s="942"/>
      <c r="AA212" s="942"/>
      <c r="AB212" s="942"/>
      <c r="AC212" s="942"/>
      <c r="AD212" s="942"/>
      <c r="AE212" s="942"/>
      <c r="AF212" s="942"/>
      <c r="AG212" s="1"/>
      <c r="AH212" s="1"/>
      <c r="AI212" s="1"/>
      <c r="AJ212" s="1"/>
      <c r="AK212" s="1"/>
      <c r="AL212" s="1"/>
      <c r="AM212" s="1"/>
      <c r="AN212" s="1"/>
      <c r="AO212" s="1"/>
      <c r="AP212" s="1"/>
      <c r="AQ212" s="1"/>
      <c r="AR212" s="1"/>
      <c r="AS212" s="1"/>
      <c r="AT212" s="1"/>
      <c r="AU212" s="1"/>
      <c r="AV212" s="1"/>
      <c r="AW212" s="1"/>
      <c r="AX212" s="1"/>
      <c r="AY212" s="1"/>
      <c r="AZ212" s="1"/>
      <c r="BA212" s="1"/>
      <c r="BB212" s="1"/>
    </row>
    <row r="213" spans="1:54" x14ac:dyDescent="0.15">
      <c r="A213" s="1"/>
      <c r="B213" s="1"/>
      <c r="C213" s="1"/>
      <c r="D213" s="1"/>
      <c r="E213" s="1"/>
      <c r="F213" s="1"/>
      <c r="G213" s="1"/>
      <c r="H213" s="1"/>
      <c r="I213" s="1"/>
      <c r="J213" s="1"/>
      <c r="K213" s="1"/>
      <c r="L213" s="1"/>
      <c r="M213" s="1"/>
      <c r="N213" s="848"/>
      <c r="O213" s="1"/>
      <c r="P213" s="1"/>
      <c r="Q213" s="1"/>
      <c r="R213" s="1"/>
      <c r="S213" s="942"/>
      <c r="T213" s="942"/>
      <c r="U213" s="942"/>
      <c r="V213" s="942"/>
      <c r="W213" s="942"/>
      <c r="X213" s="942"/>
      <c r="Y213" s="942"/>
      <c r="Z213" s="942"/>
      <c r="AA213" s="942"/>
      <c r="AB213" s="942"/>
      <c r="AC213" s="942"/>
      <c r="AD213" s="942"/>
      <c r="AE213" s="942"/>
      <c r="AF213" s="942"/>
      <c r="AG213" s="1"/>
      <c r="AH213" s="1"/>
      <c r="AI213" s="1"/>
      <c r="AJ213" s="1"/>
      <c r="AK213" s="1"/>
      <c r="AL213" s="1"/>
      <c r="AM213" s="1"/>
      <c r="AN213" s="1"/>
      <c r="AO213" s="1"/>
      <c r="AP213" s="1"/>
      <c r="AQ213" s="1"/>
      <c r="AR213" s="1"/>
      <c r="AS213" s="1"/>
      <c r="AT213" s="1"/>
      <c r="AU213" s="1"/>
      <c r="AV213" s="1"/>
      <c r="AW213" s="1"/>
      <c r="AX213" s="1"/>
      <c r="AY213" s="1"/>
      <c r="AZ213" s="1"/>
      <c r="BA213" s="1"/>
      <c r="BB213" s="1"/>
    </row>
    <row r="214" spans="1:54" x14ac:dyDescent="0.15">
      <c r="A214" s="1"/>
      <c r="B214" s="1"/>
      <c r="C214" s="1"/>
      <c r="D214" s="1"/>
      <c r="E214" s="1"/>
      <c r="F214" s="1"/>
      <c r="G214" s="1"/>
      <c r="H214" s="1"/>
      <c r="I214" s="1"/>
      <c r="J214" s="1"/>
      <c r="K214" s="1"/>
      <c r="L214" s="1"/>
      <c r="M214" s="1"/>
      <c r="N214" s="848"/>
      <c r="O214" s="1"/>
      <c r="P214" s="1"/>
      <c r="Q214" s="1"/>
      <c r="R214" s="1"/>
      <c r="S214" s="942"/>
      <c r="T214" s="942"/>
      <c r="U214" s="942"/>
      <c r="V214" s="942"/>
      <c r="W214" s="942"/>
      <c r="X214" s="942"/>
      <c r="Y214" s="942"/>
      <c r="Z214" s="942"/>
      <c r="AA214" s="942"/>
      <c r="AB214" s="942"/>
      <c r="AC214" s="942"/>
      <c r="AD214" s="942"/>
      <c r="AE214" s="942"/>
      <c r="AF214" s="942"/>
      <c r="AG214" s="1"/>
      <c r="AH214" s="1"/>
      <c r="AI214" s="1"/>
      <c r="AJ214" s="1"/>
      <c r="AK214" s="1"/>
      <c r="AL214" s="1"/>
      <c r="AM214" s="1"/>
      <c r="AN214" s="1"/>
      <c r="AO214" s="1"/>
      <c r="AP214" s="1"/>
      <c r="AQ214" s="1"/>
      <c r="AR214" s="1"/>
      <c r="AS214" s="1"/>
      <c r="AT214" s="1"/>
      <c r="AU214" s="1"/>
      <c r="AV214" s="1"/>
      <c r="AW214" s="1"/>
      <c r="AX214" s="1"/>
      <c r="AY214" s="1"/>
      <c r="AZ214" s="1"/>
      <c r="BA214" s="1"/>
      <c r="BB214" s="1"/>
    </row>
    <row r="215" spans="1:54" x14ac:dyDescent="0.15">
      <c r="A215" s="1"/>
      <c r="B215" s="1"/>
      <c r="C215" s="1"/>
      <c r="D215" s="1"/>
      <c r="E215" s="1"/>
      <c r="F215" s="1"/>
      <c r="G215" s="1"/>
      <c r="H215" s="1"/>
      <c r="I215" s="1"/>
      <c r="J215" s="1"/>
      <c r="K215" s="1"/>
      <c r="L215" s="1"/>
      <c r="M215" s="1"/>
      <c r="N215" s="848"/>
      <c r="O215" s="1"/>
      <c r="P215" s="1"/>
      <c r="Q215" s="1"/>
      <c r="R215" s="1"/>
      <c r="S215" s="942"/>
      <c r="T215" s="942"/>
      <c r="U215" s="942"/>
      <c r="V215" s="942"/>
      <c r="W215" s="942"/>
      <c r="X215" s="942"/>
      <c r="Y215" s="942"/>
      <c r="Z215" s="942"/>
      <c r="AA215" s="942"/>
      <c r="AB215" s="942"/>
      <c r="AC215" s="942"/>
      <c r="AD215" s="942"/>
      <c r="AE215" s="942"/>
      <c r="AF215" s="942"/>
      <c r="AG215" s="1"/>
      <c r="AH215" s="1"/>
      <c r="AI215" s="1"/>
      <c r="AJ215" s="1"/>
      <c r="AK215" s="1"/>
      <c r="AL215" s="1"/>
      <c r="AM215" s="1"/>
      <c r="AN215" s="1"/>
      <c r="AO215" s="1"/>
      <c r="AP215" s="1"/>
      <c r="AQ215" s="1"/>
      <c r="AR215" s="1"/>
      <c r="AS215" s="1"/>
      <c r="AT215" s="1"/>
      <c r="AU215" s="1"/>
      <c r="AV215" s="1"/>
      <c r="AW215" s="1"/>
      <c r="AX215" s="1"/>
      <c r="AY215" s="1"/>
      <c r="AZ215" s="1"/>
      <c r="BA215" s="1"/>
      <c r="BB215" s="1"/>
    </row>
    <row r="216" spans="1:54" x14ac:dyDescent="0.15">
      <c r="A216" s="1"/>
      <c r="B216" s="1"/>
      <c r="C216" s="1"/>
      <c r="D216" s="1"/>
      <c r="E216" s="1"/>
      <c r="F216" s="1"/>
      <c r="G216" s="1"/>
      <c r="H216" s="1"/>
      <c r="I216" s="1"/>
      <c r="J216" s="1"/>
      <c r="K216" s="1"/>
      <c r="L216" s="1"/>
      <c r="M216" s="1"/>
      <c r="N216" s="848"/>
      <c r="O216" s="1"/>
      <c r="P216" s="1"/>
      <c r="Q216" s="1"/>
      <c r="R216" s="1"/>
      <c r="S216" s="942"/>
      <c r="T216" s="942"/>
      <c r="U216" s="942"/>
      <c r="V216" s="942"/>
      <c r="W216" s="942"/>
      <c r="X216" s="942"/>
      <c r="Y216" s="942"/>
      <c r="Z216" s="942"/>
      <c r="AA216" s="942"/>
      <c r="AB216" s="942"/>
      <c r="AC216" s="942"/>
      <c r="AD216" s="942"/>
      <c r="AE216" s="942"/>
      <c r="AF216" s="942"/>
      <c r="AG216" s="1"/>
      <c r="AH216" s="1"/>
      <c r="AI216" s="1"/>
      <c r="AJ216" s="1"/>
      <c r="AK216" s="1"/>
      <c r="AL216" s="1"/>
      <c r="AM216" s="1"/>
      <c r="AN216" s="1"/>
      <c r="AO216" s="1"/>
      <c r="AP216" s="1"/>
      <c r="AQ216" s="1"/>
      <c r="AR216" s="1"/>
      <c r="AS216" s="1"/>
      <c r="AT216" s="1"/>
      <c r="AU216" s="1"/>
      <c r="AV216" s="1"/>
      <c r="AW216" s="1"/>
      <c r="AX216" s="1"/>
      <c r="AY216" s="1"/>
      <c r="AZ216" s="1"/>
      <c r="BA216" s="1"/>
      <c r="BB216" s="1"/>
    </row>
    <row r="217" spans="1:54" x14ac:dyDescent="0.15">
      <c r="A217" s="1"/>
      <c r="B217" s="1"/>
      <c r="C217" s="1"/>
      <c r="D217" s="1"/>
      <c r="E217" s="1"/>
      <c r="F217" s="1"/>
      <c r="G217" s="1"/>
      <c r="H217" s="1"/>
      <c r="I217" s="1"/>
      <c r="J217" s="1"/>
      <c r="K217" s="1"/>
      <c r="L217" s="1"/>
      <c r="M217" s="1"/>
      <c r="N217" s="848"/>
      <c r="O217" s="1"/>
      <c r="P217" s="1"/>
      <c r="Q217" s="1"/>
      <c r="R217" s="1"/>
      <c r="S217" s="942"/>
      <c r="T217" s="942"/>
      <c r="U217" s="942"/>
      <c r="V217" s="942"/>
      <c r="W217" s="942"/>
      <c r="X217" s="942"/>
      <c r="Y217" s="942"/>
      <c r="Z217" s="942"/>
      <c r="AA217" s="942"/>
      <c r="AB217" s="942"/>
      <c r="AC217" s="942"/>
      <c r="AD217" s="942"/>
      <c r="AE217" s="942"/>
      <c r="AF217" s="942"/>
      <c r="AG217" s="1"/>
      <c r="AH217" s="1"/>
      <c r="AI217" s="1"/>
      <c r="AJ217" s="1"/>
      <c r="AK217" s="1"/>
      <c r="AL217" s="1"/>
      <c r="AM217" s="1"/>
      <c r="AN217" s="1"/>
      <c r="AO217" s="1"/>
      <c r="AP217" s="1"/>
      <c r="AQ217" s="1"/>
      <c r="AR217" s="1"/>
      <c r="AS217" s="1"/>
      <c r="AT217" s="1"/>
      <c r="AU217" s="1"/>
      <c r="AV217" s="1"/>
      <c r="AW217" s="1"/>
      <c r="AX217" s="1"/>
      <c r="AY217" s="1"/>
      <c r="AZ217" s="1"/>
      <c r="BA217" s="1"/>
      <c r="BB217" s="1"/>
    </row>
    <row r="218" spans="1:54" x14ac:dyDescent="0.15">
      <c r="A218" s="1"/>
      <c r="B218" s="1"/>
      <c r="C218" s="1"/>
      <c r="D218" s="1"/>
      <c r="E218" s="1"/>
      <c r="F218" s="1"/>
      <c r="G218" s="1"/>
      <c r="H218" s="1"/>
      <c r="I218" s="1"/>
      <c r="J218" s="1"/>
      <c r="K218" s="1"/>
      <c r="L218" s="1"/>
      <c r="M218" s="1"/>
      <c r="N218" s="848"/>
      <c r="O218" s="1"/>
      <c r="P218" s="1"/>
      <c r="Q218" s="1"/>
      <c r="R218" s="1"/>
      <c r="S218" s="942"/>
      <c r="T218" s="942"/>
      <c r="U218" s="942"/>
      <c r="V218" s="942"/>
      <c r="W218" s="942"/>
      <c r="X218" s="942"/>
      <c r="Y218" s="942"/>
      <c r="Z218" s="942"/>
      <c r="AA218" s="942"/>
      <c r="AB218" s="942"/>
      <c r="AC218" s="942"/>
      <c r="AD218" s="942"/>
      <c r="AE218" s="942"/>
      <c r="AF218" s="942"/>
      <c r="AG218" s="1"/>
      <c r="AH218" s="1"/>
      <c r="AI218" s="1"/>
      <c r="AJ218" s="1"/>
      <c r="AK218" s="1"/>
      <c r="AL218" s="1"/>
      <c r="AM218" s="1"/>
      <c r="AN218" s="1"/>
      <c r="AO218" s="1"/>
      <c r="AP218" s="1"/>
      <c r="AQ218" s="1"/>
      <c r="AR218" s="1"/>
      <c r="AS218" s="1"/>
      <c r="AT218" s="1"/>
      <c r="AU218" s="1"/>
      <c r="AV218" s="1"/>
      <c r="AW218" s="1"/>
      <c r="AX218" s="1"/>
      <c r="AY218" s="1"/>
      <c r="AZ218" s="1"/>
      <c r="BA218" s="1"/>
      <c r="BB218" s="1"/>
    </row>
    <row r="219" spans="1:54" x14ac:dyDescent="0.15">
      <c r="A219" s="1"/>
      <c r="B219" s="1"/>
      <c r="C219" s="1"/>
      <c r="D219" s="1"/>
      <c r="E219" s="1"/>
      <c r="F219" s="1"/>
      <c r="G219" s="1"/>
      <c r="H219" s="1"/>
      <c r="I219" s="1"/>
      <c r="J219" s="1"/>
      <c r="K219" s="1"/>
      <c r="L219" s="1"/>
      <c r="M219" s="1"/>
      <c r="N219" s="848"/>
      <c r="O219" s="1"/>
      <c r="P219" s="1"/>
      <c r="Q219" s="1"/>
      <c r="R219" s="1"/>
      <c r="S219" s="942"/>
      <c r="T219" s="942"/>
      <c r="U219" s="942"/>
      <c r="V219" s="942"/>
      <c r="W219" s="942"/>
      <c r="X219" s="942"/>
      <c r="Y219" s="942"/>
      <c r="Z219" s="942"/>
      <c r="AA219" s="942"/>
      <c r="AB219" s="942"/>
      <c r="AC219" s="942"/>
      <c r="AD219" s="942"/>
      <c r="AE219" s="942"/>
      <c r="AF219" s="942"/>
      <c r="AG219" s="1"/>
      <c r="AH219" s="1"/>
      <c r="AI219" s="1"/>
      <c r="AJ219" s="1"/>
      <c r="AK219" s="1"/>
      <c r="AL219" s="1"/>
      <c r="AM219" s="1"/>
      <c r="AN219" s="1"/>
      <c r="AO219" s="1"/>
      <c r="AP219" s="1"/>
      <c r="AQ219" s="1"/>
      <c r="AR219" s="1"/>
      <c r="AS219" s="1"/>
      <c r="AT219" s="1"/>
      <c r="AU219" s="1"/>
      <c r="AV219" s="1"/>
      <c r="AW219" s="1"/>
      <c r="AX219" s="1"/>
      <c r="AY219" s="1"/>
      <c r="AZ219" s="1"/>
      <c r="BA219" s="1"/>
      <c r="BB219" s="1"/>
    </row>
    <row r="220" spans="1:54" x14ac:dyDescent="0.15">
      <c r="A220" s="1"/>
      <c r="B220" s="1"/>
      <c r="C220" s="1"/>
      <c r="D220" s="1"/>
      <c r="E220" s="1"/>
      <c r="F220" s="1"/>
      <c r="G220" s="1"/>
      <c r="H220" s="1"/>
      <c r="I220" s="1"/>
      <c r="J220" s="1"/>
      <c r="K220" s="1"/>
      <c r="L220" s="1"/>
      <c r="M220" s="1"/>
      <c r="N220" s="848"/>
      <c r="O220" s="1"/>
      <c r="P220" s="1"/>
      <c r="Q220" s="1"/>
      <c r="R220" s="1"/>
      <c r="S220" s="942"/>
      <c r="T220" s="942"/>
      <c r="U220" s="942"/>
      <c r="V220" s="942"/>
      <c r="W220" s="942"/>
      <c r="X220" s="942"/>
      <c r="Y220" s="942"/>
      <c r="Z220" s="942"/>
      <c r="AA220" s="942"/>
      <c r="AB220" s="942"/>
      <c r="AC220" s="942"/>
      <c r="AD220" s="942"/>
      <c r="AE220" s="942"/>
      <c r="AF220" s="942"/>
      <c r="AG220" s="1"/>
      <c r="AH220" s="1"/>
      <c r="AI220" s="1"/>
      <c r="AJ220" s="1"/>
      <c r="AK220" s="1"/>
      <c r="AL220" s="1"/>
      <c r="AM220" s="1"/>
      <c r="AN220" s="1"/>
      <c r="AO220" s="1"/>
      <c r="AP220" s="1"/>
      <c r="AQ220" s="1"/>
      <c r="AR220" s="1"/>
      <c r="AS220" s="1"/>
      <c r="AT220" s="1"/>
      <c r="AU220" s="1"/>
      <c r="AV220" s="1"/>
      <c r="AW220" s="1"/>
      <c r="AX220" s="1"/>
      <c r="AY220" s="1"/>
      <c r="AZ220" s="1"/>
      <c r="BA220" s="1"/>
      <c r="BB220" s="1"/>
    </row>
    <row r="221" spans="1:54" x14ac:dyDescent="0.15">
      <c r="A221" s="1"/>
      <c r="B221" s="1"/>
      <c r="C221" s="1"/>
      <c r="D221" s="1"/>
      <c r="E221" s="1"/>
      <c r="F221" s="1"/>
      <c r="G221" s="1"/>
      <c r="H221" s="1"/>
      <c r="I221" s="1"/>
      <c r="J221" s="1"/>
      <c r="K221" s="1"/>
      <c r="L221" s="1"/>
      <c r="M221" s="1"/>
      <c r="N221" s="848"/>
      <c r="O221" s="1"/>
      <c r="P221" s="1"/>
      <c r="Q221" s="1"/>
      <c r="R221" s="1"/>
      <c r="S221" s="942"/>
      <c r="T221" s="942"/>
      <c r="U221" s="942"/>
      <c r="V221" s="942"/>
      <c r="W221" s="942"/>
      <c r="X221" s="942"/>
      <c r="Y221" s="942"/>
      <c r="Z221" s="942"/>
      <c r="AA221" s="942"/>
      <c r="AB221" s="942"/>
      <c r="AC221" s="942"/>
      <c r="AD221" s="942"/>
      <c r="AE221" s="942"/>
      <c r="AF221" s="942"/>
      <c r="AG221" s="1"/>
      <c r="AH221" s="1"/>
      <c r="AI221" s="1"/>
      <c r="AJ221" s="1"/>
      <c r="AK221" s="1"/>
      <c r="AL221" s="1"/>
      <c r="AM221" s="1"/>
      <c r="AN221" s="1"/>
      <c r="AO221" s="1"/>
      <c r="AP221" s="1"/>
      <c r="AQ221" s="1"/>
      <c r="AR221" s="1"/>
      <c r="AS221" s="1"/>
      <c r="AT221" s="1"/>
      <c r="AU221" s="1"/>
      <c r="AV221" s="1"/>
      <c r="AW221" s="1"/>
      <c r="AX221" s="1"/>
      <c r="AY221" s="1"/>
      <c r="AZ221" s="1"/>
      <c r="BA221" s="1"/>
      <c r="BB221" s="1"/>
    </row>
    <row r="222" spans="1:54" x14ac:dyDescent="0.15">
      <c r="A222" s="1"/>
      <c r="B222" s="1"/>
      <c r="C222" s="1"/>
      <c r="D222" s="1"/>
      <c r="E222" s="1"/>
      <c r="F222" s="1"/>
      <c r="G222" s="1"/>
      <c r="H222" s="1"/>
      <c r="I222" s="1"/>
      <c r="J222" s="1"/>
      <c r="K222" s="1"/>
      <c r="L222" s="1"/>
      <c r="M222" s="1"/>
      <c r="N222" s="848"/>
      <c r="O222" s="1"/>
      <c r="P222" s="1"/>
      <c r="Q222" s="1"/>
      <c r="R222" s="1"/>
      <c r="S222" s="942"/>
      <c r="T222" s="942"/>
      <c r="U222" s="942"/>
      <c r="V222" s="942"/>
      <c r="W222" s="942"/>
      <c r="X222" s="942"/>
      <c r="Y222" s="942"/>
      <c r="Z222" s="942"/>
      <c r="AA222" s="942"/>
      <c r="AB222" s="942"/>
      <c r="AC222" s="942"/>
      <c r="AD222" s="942"/>
      <c r="AE222" s="942"/>
      <c r="AF222" s="942"/>
      <c r="AG222" s="1"/>
      <c r="AH222" s="1"/>
      <c r="AI222" s="1"/>
      <c r="AJ222" s="1"/>
      <c r="AK222" s="1"/>
      <c r="AL222" s="1"/>
      <c r="AM222" s="1"/>
      <c r="AN222" s="1"/>
      <c r="AO222" s="1"/>
      <c r="AP222" s="1"/>
      <c r="AQ222" s="1"/>
      <c r="AR222" s="1"/>
      <c r="AS222" s="1"/>
      <c r="AT222" s="1"/>
      <c r="AU222" s="1"/>
      <c r="AV222" s="1"/>
      <c r="AW222" s="1"/>
      <c r="AX222" s="1"/>
      <c r="AY222" s="1"/>
      <c r="AZ222" s="1"/>
      <c r="BA222" s="1"/>
      <c r="BB222" s="1"/>
    </row>
    <row r="223" spans="1:54" ht="14" x14ac:dyDescent="0.15">
      <c r="A223" s="1"/>
      <c r="B223" s="1"/>
      <c r="C223" s="1"/>
      <c r="D223" s="1"/>
      <c r="E223" s="292"/>
      <c r="F223" s="1"/>
      <c r="G223" s="1"/>
      <c r="H223" s="1"/>
      <c r="I223" s="1"/>
      <c r="J223" s="1"/>
      <c r="K223" s="1"/>
      <c r="L223" s="1"/>
      <c r="M223" s="1"/>
      <c r="N223" s="848"/>
      <c r="O223" s="1"/>
      <c r="P223" s="1"/>
      <c r="Q223" s="1"/>
      <c r="R223" s="1"/>
      <c r="S223" s="942"/>
      <c r="T223" s="942"/>
      <c r="U223" s="942"/>
      <c r="V223" s="942"/>
      <c r="W223" s="942"/>
      <c r="X223" s="942"/>
      <c r="Y223" s="942"/>
      <c r="Z223" s="942"/>
      <c r="AA223" s="942"/>
      <c r="AB223" s="942"/>
      <c r="AC223" s="942"/>
      <c r="AD223" s="942"/>
      <c r="AE223" s="942"/>
      <c r="AF223" s="942"/>
      <c r="AG223" s="1"/>
      <c r="AH223" s="1"/>
      <c r="AI223" s="1"/>
      <c r="AJ223" s="1"/>
      <c r="AK223" s="1"/>
      <c r="AL223" s="1"/>
      <c r="AM223" s="1"/>
      <c r="AN223" s="1"/>
      <c r="AO223" s="1"/>
      <c r="AP223" s="1"/>
      <c r="AQ223" s="1"/>
      <c r="AR223" s="1"/>
      <c r="AS223" s="1"/>
      <c r="AT223" s="1"/>
      <c r="AU223" s="1"/>
      <c r="AV223" s="1"/>
      <c r="AW223" s="1"/>
      <c r="AX223" s="1"/>
      <c r="AY223" s="1"/>
      <c r="AZ223" s="1"/>
      <c r="BA223" s="1"/>
      <c r="BB223" s="1"/>
    </row>
    <row r="224" spans="1:54" ht="14" x14ac:dyDescent="0.15">
      <c r="A224" s="1"/>
      <c r="B224" s="1"/>
      <c r="C224" s="1"/>
      <c r="D224" s="1"/>
      <c r="E224" s="292"/>
      <c r="F224" s="1"/>
      <c r="G224" s="1"/>
      <c r="H224" s="1"/>
      <c r="I224" s="1"/>
      <c r="J224" s="1"/>
      <c r="K224" s="1"/>
      <c r="L224" s="1"/>
      <c r="M224" s="1"/>
      <c r="N224" s="848"/>
      <c r="O224" s="1"/>
      <c r="P224" s="1"/>
      <c r="Q224" s="1"/>
      <c r="R224" s="1"/>
      <c r="S224" s="942"/>
      <c r="T224" s="942"/>
      <c r="U224" s="942"/>
      <c r="V224" s="942"/>
      <c r="W224" s="942"/>
      <c r="X224" s="942"/>
      <c r="Y224" s="942"/>
      <c r="Z224" s="942"/>
      <c r="AA224" s="942"/>
      <c r="AB224" s="942"/>
      <c r="AC224" s="942"/>
      <c r="AD224" s="942"/>
      <c r="AE224" s="942"/>
      <c r="AF224" s="942"/>
      <c r="AG224" s="1"/>
      <c r="AH224" s="1"/>
      <c r="AI224" s="1"/>
      <c r="AJ224" s="1"/>
      <c r="AK224" s="1"/>
      <c r="AL224" s="1"/>
      <c r="AM224" s="1"/>
      <c r="AN224" s="1"/>
      <c r="AO224" s="1"/>
      <c r="AP224" s="1"/>
      <c r="AQ224" s="1"/>
      <c r="AR224" s="1"/>
      <c r="AS224" s="1"/>
      <c r="AT224" s="1"/>
      <c r="AU224" s="1"/>
      <c r="AV224" s="1"/>
      <c r="AW224" s="1"/>
      <c r="AX224" s="1"/>
      <c r="AY224" s="1"/>
      <c r="AZ224" s="1"/>
      <c r="BA224" s="1"/>
      <c r="BB224" s="1"/>
    </row>
    <row r="225" spans="1:54" ht="14" x14ac:dyDescent="0.15">
      <c r="A225" s="1"/>
      <c r="B225" s="1"/>
      <c r="C225" s="1"/>
      <c r="D225" s="1"/>
      <c r="E225" s="292"/>
      <c r="F225" s="1"/>
      <c r="G225" s="1"/>
      <c r="H225" s="1"/>
      <c r="I225" s="1"/>
      <c r="J225" s="1"/>
      <c r="K225" s="1"/>
      <c r="L225" s="1"/>
      <c r="M225" s="1"/>
      <c r="N225" s="848"/>
      <c r="O225" s="1"/>
      <c r="P225" s="1"/>
      <c r="Q225" s="1"/>
      <c r="R225" s="1"/>
      <c r="S225" s="942"/>
      <c r="T225" s="942"/>
      <c r="U225" s="942"/>
      <c r="V225" s="942"/>
      <c r="W225" s="942"/>
      <c r="X225" s="942"/>
      <c r="Y225" s="942"/>
      <c r="Z225" s="942"/>
      <c r="AA225" s="942"/>
      <c r="AB225" s="942"/>
      <c r="AC225" s="942"/>
      <c r="AD225" s="942"/>
      <c r="AE225" s="942"/>
      <c r="AF225" s="942"/>
      <c r="AG225" s="1"/>
      <c r="AH225" s="1"/>
      <c r="AI225" s="1"/>
      <c r="AJ225" s="1"/>
      <c r="AK225" s="1"/>
      <c r="AL225" s="1"/>
      <c r="AM225" s="1"/>
      <c r="AN225" s="1"/>
      <c r="AO225" s="1"/>
      <c r="AP225" s="1"/>
      <c r="AQ225" s="1"/>
      <c r="AR225" s="1"/>
      <c r="AS225" s="1"/>
      <c r="AT225" s="1"/>
      <c r="AU225" s="1"/>
      <c r="AV225" s="1"/>
      <c r="AW225" s="1"/>
      <c r="AX225" s="1"/>
      <c r="AY225" s="1"/>
      <c r="AZ225" s="1"/>
      <c r="BA225" s="1"/>
      <c r="BB225" s="1"/>
    </row>
    <row r="226" spans="1:54" ht="14" x14ac:dyDescent="0.15">
      <c r="A226" s="1"/>
      <c r="B226" s="1"/>
      <c r="C226" s="1"/>
      <c r="D226" s="1"/>
      <c r="E226" s="292"/>
      <c r="F226" s="1"/>
      <c r="G226" s="1"/>
      <c r="H226" s="1"/>
      <c r="I226" s="1"/>
      <c r="J226" s="1"/>
      <c r="K226" s="1"/>
      <c r="L226" s="1"/>
      <c r="M226" s="1"/>
      <c r="N226" s="848"/>
      <c r="O226" s="1"/>
      <c r="P226" s="1"/>
      <c r="Q226" s="1"/>
      <c r="R226" s="1"/>
      <c r="S226" s="942"/>
      <c r="T226" s="942"/>
      <c r="U226" s="942"/>
      <c r="V226" s="942"/>
      <c r="W226" s="942"/>
      <c r="X226" s="942"/>
      <c r="Y226" s="942"/>
      <c r="Z226" s="942"/>
      <c r="AA226" s="942"/>
      <c r="AB226" s="942"/>
      <c r="AC226" s="942"/>
      <c r="AD226" s="942"/>
      <c r="AE226" s="942"/>
      <c r="AF226" s="942"/>
      <c r="AG226" s="1"/>
      <c r="AH226" s="1"/>
      <c r="AI226" s="1"/>
      <c r="AJ226" s="1"/>
      <c r="AK226" s="1"/>
      <c r="AL226" s="1"/>
      <c r="AM226" s="1"/>
      <c r="AN226" s="1"/>
      <c r="AO226" s="1"/>
      <c r="AP226" s="1"/>
      <c r="AQ226" s="1"/>
      <c r="AR226" s="1"/>
      <c r="AS226" s="1"/>
      <c r="AT226" s="1"/>
      <c r="AU226" s="1"/>
      <c r="AV226" s="1"/>
      <c r="AW226" s="1"/>
      <c r="AX226" s="1"/>
      <c r="AY226" s="1"/>
      <c r="AZ226" s="1"/>
      <c r="BA226" s="1"/>
      <c r="BB226" s="1"/>
    </row>
    <row r="227" spans="1:54" ht="14" x14ac:dyDescent="0.15">
      <c r="A227" s="1"/>
      <c r="B227" s="1"/>
      <c r="C227" s="1"/>
      <c r="D227" s="1"/>
      <c r="E227" s="292"/>
      <c r="F227" s="1"/>
      <c r="G227" s="1"/>
      <c r="H227" s="1"/>
      <c r="I227" s="1"/>
      <c r="J227" s="1"/>
      <c r="K227" s="1"/>
      <c r="L227" s="1"/>
      <c r="M227" s="1"/>
      <c r="N227" s="848"/>
      <c r="O227" s="1"/>
      <c r="P227" s="1"/>
      <c r="Q227" s="1"/>
      <c r="R227" s="1"/>
      <c r="S227" s="942"/>
      <c r="T227" s="942"/>
      <c r="U227" s="942"/>
      <c r="V227" s="942"/>
      <c r="W227" s="942"/>
      <c r="X227" s="942"/>
      <c r="Y227" s="942"/>
      <c r="Z227" s="942"/>
      <c r="AA227" s="942"/>
      <c r="AB227" s="942"/>
      <c r="AC227" s="942"/>
      <c r="AD227" s="942"/>
      <c r="AE227" s="942"/>
      <c r="AF227" s="942"/>
      <c r="AG227" s="1"/>
      <c r="AH227" s="1"/>
      <c r="AI227" s="1"/>
      <c r="AJ227" s="1"/>
      <c r="AK227" s="1"/>
      <c r="AL227" s="1"/>
      <c r="AM227" s="1"/>
      <c r="AN227" s="1"/>
      <c r="AO227" s="1"/>
      <c r="AP227" s="1"/>
      <c r="AQ227" s="1"/>
      <c r="AR227" s="1"/>
      <c r="AS227" s="1"/>
      <c r="AT227" s="1"/>
      <c r="AU227" s="1"/>
      <c r="AV227" s="1"/>
      <c r="AW227" s="1"/>
      <c r="AX227" s="1"/>
      <c r="AY227" s="1"/>
      <c r="AZ227" s="1"/>
      <c r="BA227" s="1"/>
      <c r="BB227" s="1"/>
    </row>
    <row r="228" spans="1:54" ht="14" x14ac:dyDescent="0.15">
      <c r="A228" s="1"/>
      <c r="B228" s="1"/>
      <c r="C228" s="1"/>
      <c r="D228" s="1"/>
      <c r="E228" s="292"/>
      <c r="F228" s="1"/>
      <c r="G228" s="1"/>
      <c r="H228" s="1"/>
      <c r="I228" s="1"/>
      <c r="J228" s="1"/>
      <c r="K228" s="1"/>
      <c r="L228" s="1"/>
      <c r="M228" s="1"/>
      <c r="N228" s="848"/>
      <c r="O228" s="1"/>
      <c r="P228" s="1"/>
      <c r="Q228" s="1"/>
      <c r="R228" s="1"/>
      <c r="S228" s="942"/>
      <c r="T228" s="942"/>
      <c r="U228" s="942"/>
      <c r="V228" s="942"/>
      <c r="W228" s="942"/>
      <c r="X228" s="942"/>
      <c r="Y228" s="942"/>
      <c r="Z228" s="942"/>
      <c r="AA228" s="942"/>
      <c r="AB228" s="942"/>
      <c r="AC228" s="942"/>
      <c r="AD228" s="942"/>
      <c r="AE228" s="942"/>
      <c r="AF228" s="942"/>
      <c r="AG228" s="1"/>
      <c r="AH228" s="1"/>
      <c r="AI228" s="1"/>
      <c r="AJ228" s="1"/>
      <c r="AK228" s="1"/>
      <c r="AL228" s="1"/>
      <c r="AM228" s="1"/>
      <c r="AN228" s="1"/>
      <c r="AO228" s="1"/>
      <c r="AP228" s="1"/>
      <c r="AQ228" s="1"/>
      <c r="AR228" s="1"/>
      <c r="AS228" s="1"/>
      <c r="AT228" s="1"/>
      <c r="AU228" s="1"/>
      <c r="AV228" s="1"/>
      <c r="AW228" s="1"/>
      <c r="AX228" s="1"/>
      <c r="AY228" s="1"/>
      <c r="AZ228" s="1"/>
      <c r="BA228" s="1"/>
      <c r="BB228" s="1"/>
    </row>
    <row r="229" spans="1:54" ht="14" x14ac:dyDescent="0.15">
      <c r="A229" s="1"/>
      <c r="B229" s="1"/>
      <c r="C229" s="1"/>
      <c r="D229" s="1"/>
      <c r="E229" s="292"/>
      <c r="F229" s="1"/>
      <c r="G229" s="1"/>
      <c r="H229" s="1"/>
      <c r="I229" s="1"/>
      <c r="J229" s="1"/>
      <c r="K229" s="1"/>
      <c r="L229" s="1"/>
      <c r="M229" s="1"/>
      <c r="N229" s="848"/>
      <c r="O229" s="1"/>
      <c r="P229" s="1"/>
      <c r="Q229" s="1"/>
      <c r="R229" s="1"/>
      <c r="S229" s="942"/>
      <c r="T229" s="942"/>
      <c r="U229" s="942"/>
      <c r="V229" s="942"/>
      <c r="W229" s="942"/>
      <c r="X229" s="942"/>
      <c r="Y229" s="942"/>
      <c r="Z229" s="942"/>
      <c r="AA229" s="942"/>
      <c r="AB229" s="942"/>
      <c r="AC229" s="942"/>
      <c r="AD229" s="942"/>
      <c r="AE229" s="942"/>
      <c r="AF229" s="942"/>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x14ac:dyDescent="0.15">
      <c r="A230" s="1"/>
      <c r="B230" s="1"/>
      <c r="C230" s="1"/>
      <c r="D230" s="1"/>
      <c r="E230" s="1"/>
      <c r="F230" s="1"/>
      <c r="G230" s="1"/>
      <c r="H230" s="1"/>
      <c r="I230" s="1"/>
      <c r="J230" s="1"/>
      <c r="K230" s="1"/>
      <c r="L230" s="1"/>
      <c r="M230" s="1"/>
      <c r="N230" s="848"/>
      <c r="O230" s="1"/>
      <c r="P230" s="1"/>
      <c r="Q230" s="1"/>
      <c r="R230" s="1"/>
      <c r="S230" s="942"/>
      <c r="T230" s="942"/>
      <c r="U230" s="942"/>
      <c r="V230" s="942"/>
      <c r="W230" s="942"/>
      <c r="X230" s="942"/>
      <c r="Y230" s="942"/>
      <c r="Z230" s="942"/>
      <c r="AA230" s="942"/>
      <c r="AB230" s="942"/>
      <c r="AC230" s="942"/>
      <c r="AD230" s="942"/>
      <c r="AE230" s="942"/>
      <c r="AF230" s="942"/>
      <c r="AG230" s="1"/>
      <c r="AH230" s="1"/>
      <c r="AI230" s="1"/>
      <c r="AJ230" s="1"/>
      <c r="AK230" s="1"/>
      <c r="AL230" s="1"/>
      <c r="AM230" s="1"/>
      <c r="AN230" s="1"/>
      <c r="AO230" s="1"/>
      <c r="AP230" s="1"/>
      <c r="AQ230" s="1"/>
      <c r="AR230" s="1"/>
      <c r="AS230" s="1"/>
      <c r="AT230" s="1"/>
      <c r="AU230" s="1"/>
      <c r="AV230" s="1"/>
      <c r="AW230" s="1"/>
      <c r="AX230" s="1"/>
      <c r="AY230" s="1"/>
      <c r="AZ230" s="1"/>
      <c r="BA230" s="1"/>
      <c r="BB230" s="1"/>
    </row>
    <row r="231" spans="1:54" x14ac:dyDescent="0.15">
      <c r="A231" s="1"/>
      <c r="B231" s="1"/>
      <c r="C231" s="1"/>
      <c r="D231" s="1"/>
      <c r="E231" s="1"/>
      <c r="F231" s="1"/>
      <c r="G231" s="1"/>
      <c r="H231" s="1"/>
      <c r="I231" s="1"/>
      <c r="J231" s="1"/>
      <c r="K231" s="1"/>
      <c r="L231" s="1"/>
      <c r="M231" s="1"/>
      <c r="N231" s="848"/>
      <c r="O231" s="1"/>
      <c r="P231" s="1"/>
      <c r="Q231" s="1"/>
      <c r="R231" s="1"/>
      <c r="S231" s="942"/>
      <c r="T231" s="942"/>
      <c r="U231" s="942"/>
      <c r="V231" s="942"/>
      <c r="W231" s="942"/>
      <c r="X231" s="942"/>
      <c r="Y231" s="942"/>
      <c r="Z231" s="942"/>
      <c r="AA231" s="942"/>
      <c r="AB231" s="942"/>
      <c r="AC231" s="942"/>
      <c r="AD231" s="942"/>
      <c r="AE231" s="942"/>
      <c r="AF231" s="942"/>
      <c r="AG231" s="1"/>
      <c r="AH231" s="1"/>
      <c r="AI231" s="1"/>
      <c r="AJ231" s="1"/>
      <c r="AK231" s="1"/>
      <c r="AL231" s="1"/>
      <c r="AM231" s="1"/>
      <c r="AN231" s="1"/>
      <c r="AO231" s="1"/>
      <c r="AP231" s="1"/>
      <c r="AQ231" s="1"/>
      <c r="AR231" s="1"/>
      <c r="AS231" s="1"/>
      <c r="AT231" s="1"/>
      <c r="AU231" s="1"/>
      <c r="AV231" s="1"/>
      <c r="AW231" s="1"/>
      <c r="AX231" s="1"/>
      <c r="AY231" s="1"/>
      <c r="AZ231" s="1"/>
      <c r="BA231" s="1"/>
      <c r="BB231" s="1"/>
    </row>
    <row r="232" spans="1:54" x14ac:dyDescent="0.15">
      <c r="A232" s="1"/>
      <c r="B232" s="1"/>
      <c r="C232" s="1"/>
      <c r="D232" s="1"/>
      <c r="E232" s="1"/>
      <c r="F232" s="1"/>
      <c r="G232" s="1"/>
      <c r="H232" s="1"/>
      <c r="I232" s="1"/>
      <c r="J232" s="1"/>
      <c r="K232" s="1"/>
      <c r="L232" s="1"/>
      <c r="M232" s="1"/>
      <c r="N232" s="848"/>
      <c r="O232" s="1"/>
      <c r="P232" s="1"/>
      <c r="Q232" s="1"/>
      <c r="R232" s="1"/>
      <c r="S232" s="942"/>
      <c r="T232" s="942"/>
      <c r="U232" s="942"/>
      <c r="V232" s="942"/>
      <c r="W232" s="942"/>
      <c r="X232" s="942"/>
      <c r="Y232" s="942"/>
      <c r="Z232" s="942"/>
      <c r="AA232" s="942"/>
      <c r="AB232" s="942"/>
      <c r="AC232" s="942"/>
      <c r="AD232" s="942"/>
      <c r="AE232" s="942"/>
      <c r="AF232" s="942"/>
      <c r="AG232" s="1"/>
      <c r="AH232" s="1"/>
      <c r="AI232" s="1"/>
      <c r="AJ232" s="1"/>
      <c r="AK232" s="1"/>
      <c r="AL232" s="1"/>
      <c r="AM232" s="1"/>
      <c r="AN232" s="1"/>
      <c r="AO232" s="1"/>
      <c r="AP232" s="1"/>
      <c r="AQ232" s="1"/>
      <c r="AR232" s="1"/>
      <c r="AS232" s="1"/>
      <c r="AT232" s="1"/>
      <c r="AU232" s="1"/>
      <c r="AV232" s="1"/>
      <c r="AW232" s="1"/>
      <c r="AX232" s="1"/>
      <c r="AY232" s="1"/>
      <c r="AZ232" s="1"/>
      <c r="BA232" s="1"/>
      <c r="BB232" s="1"/>
    </row>
    <row r="233" spans="1:54" x14ac:dyDescent="0.15">
      <c r="A233" s="1"/>
      <c r="B233" s="1"/>
      <c r="C233" s="1"/>
      <c r="D233" s="1"/>
      <c r="E233" s="1"/>
      <c r="F233" s="1"/>
      <c r="G233" s="1"/>
      <c r="H233" s="1"/>
      <c r="I233" s="1"/>
      <c r="J233" s="1"/>
      <c r="K233" s="1"/>
      <c r="L233" s="1"/>
      <c r="M233" s="1"/>
      <c r="N233" s="848"/>
      <c r="O233" s="1"/>
      <c r="P233" s="1"/>
      <c r="Q233" s="1"/>
      <c r="R233" s="1"/>
      <c r="S233" s="942"/>
      <c r="T233" s="942"/>
      <c r="U233" s="942"/>
      <c r="V233" s="942"/>
      <c r="W233" s="942"/>
      <c r="X233" s="942"/>
      <c r="Y233" s="942"/>
      <c r="Z233" s="942"/>
      <c r="AA233" s="942"/>
      <c r="AB233" s="942"/>
      <c r="AC233" s="942"/>
      <c r="AD233" s="942"/>
      <c r="AE233" s="942"/>
      <c r="AF233" s="942"/>
      <c r="AG233" s="1"/>
      <c r="AH233" s="1"/>
      <c r="AI233" s="1"/>
      <c r="AJ233" s="1"/>
      <c r="AK233" s="1"/>
      <c r="AL233" s="1"/>
      <c r="AM233" s="1"/>
      <c r="AN233" s="1"/>
      <c r="AO233" s="1"/>
      <c r="AP233" s="1"/>
      <c r="AQ233" s="1"/>
      <c r="AR233" s="1"/>
      <c r="AS233" s="1"/>
      <c r="AT233" s="1"/>
      <c r="AU233" s="1"/>
      <c r="AV233" s="1"/>
      <c r="AW233" s="1"/>
      <c r="AX233" s="1"/>
      <c r="AY233" s="1"/>
      <c r="AZ233" s="1"/>
      <c r="BA233" s="1"/>
      <c r="BB233" s="1"/>
    </row>
    <row r="234" spans="1:54" x14ac:dyDescent="0.15">
      <c r="A234" s="1"/>
      <c r="B234" s="1"/>
      <c r="C234" s="1"/>
      <c r="D234" s="1"/>
      <c r="E234" s="1"/>
      <c r="F234" s="1"/>
      <c r="G234" s="1"/>
      <c r="H234" s="1"/>
      <c r="I234" s="1"/>
      <c r="J234" s="1"/>
      <c r="K234" s="1"/>
      <c r="L234" s="1"/>
      <c r="M234" s="1"/>
      <c r="N234" s="848"/>
      <c r="O234" s="1"/>
      <c r="P234" s="1"/>
      <c r="Q234" s="1"/>
      <c r="R234" s="1"/>
      <c r="S234" s="942"/>
      <c r="T234" s="942"/>
      <c r="U234" s="942"/>
      <c r="V234" s="942"/>
      <c r="W234" s="942"/>
      <c r="X234" s="942"/>
      <c r="Y234" s="942"/>
      <c r="Z234" s="942"/>
      <c r="AA234" s="942"/>
      <c r="AB234" s="942"/>
      <c r="AC234" s="942"/>
      <c r="AD234" s="942"/>
      <c r="AE234" s="942"/>
      <c r="AF234" s="942"/>
      <c r="AG234" s="1"/>
      <c r="AH234" s="1"/>
      <c r="AI234" s="1"/>
      <c r="AJ234" s="1"/>
      <c r="AK234" s="1"/>
      <c r="AL234" s="1"/>
      <c r="AM234" s="1"/>
      <c r="AN234" s="1"/>
      <c r="AO234" s="1"/>
      <c r="AP234" s="1"/>
      <c r="AQ234" s="1"/>
      <c r="AR234" s="1"/>
      <c r="AS234" s="1"/>
      <c r="AT234" s="1"/>
      <c r="AU234" s="1"/>
      <c r="AV234" s="1"/>
      <c r="AW234" s="1"/>
      <c r="AX234" s="1"/>
      <c r="AY234" s="1"/>
      <c r="AZ234" s="1"/>
      <c r="BA234" s="1"/>
      <c r="BB234" s="1"/>
    </row>
    <row r="235" spans="1:54" x14ac:dyDescent="0.15">
      <c r="A235" s="1"/>
      <c r="B235" s="1"/>
      <c r="C235" s="1"/>
      <c r="D235" s="1"/>
      <c r="E235" s="1"/>
      <c r="F235" s="1"/>
      <c r="G235" s="1"/>
      <c r="H235" s="1"/>
      <c r="I235" s="1"/>
      <c r="J235" s="1"/>
      <c r="K235" s="1"/>
      <c r="L235" s="1"/>
      <c r="M235" s="1"/>
      <c r="N235" s="848"/>
      <c r="O235" s="1"/>
      <c r="P235" s="1"/>
      <c r="Q235" s="1"/>
      <c r="R235" s="1"/>
      <c r="S235" s="942"/>
      <c r="T235" s="942"/>
      <c r="U235" s="942"/>
      <c r="V235" s="942"/>
      <c r="W235" s="942"/>
      <c r="X235" s="942"/>
      <c r="Y235" s="942"/>
      <c r="Z235" s="942"/>
      <c r="AA235" s="942"/>
      <c r="AB235" s="942"/>
      <c r="AC235" s="942"/>
      <c r="AD235" s="942"/>
      <c r="AE235" s="942"/>
      <c r="AF235" s="942"/>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x14ac:dyDescent="0.15">
      <c r="A236" s="1"/>
      <c r="B236" s="1"/>
      <c r="C236" s="1"/>
      <c r="D236" s="1"/>
      <c r="E236" s="1"/>
      <c r="F236" s="1"/>
      <c r="G236" s="1"/>
      <c r="H236" s="1"/>
      <c r="I236" s="1"/>
      <c r="J236" s="1"/>
      <c r="K236" s="1"/>
      <c r="L236" s="1"/>
      <c r="M236" s="1"/>
      <c r="N236" s="848"/>
      <c r="O236" s="1"/>
      <c r="P236" s="1"/>
      <c r="Q236" s="1"/>
      <c r="R236" s="1"/>
      <c r="S236" s="942"/>
      <c r="T236" s="942"/>
      <c r="U236" s="942"/>
      <c r="V236" s="942"/>
      <c r="W236" s="942"/>
      <c r="X236" s="942"/>
      <c r="Y236" s="942"/>
      <c r="Z236" s="942"/>
      <c r="AA236" s="942"/>
      <c r="AB236" s="942"/>
      <c r="AC236" s="942"/>
      <c r="AD236" s="942"/>
      <c r="AE236" s="942"/>
      <c r="AF236" s="942"/>
      <c r="AG236" s="1"/>
      <c r="AH236" s="1"/>
      <c r="AI236" s="1"/>
      <c r="AJ236" s="1"/>
      <c r="AK236" s="1"/>
      <c r="AL236" s="1"/>
      <c r="AM236" s="1"/>
      <c r="AN236" s="1"/>
      <c r="AO236" s="1"/>
      <c r="AP236" s="1"/>
      <c r="AQ236" s="1"/>
      <c r="AR236" s="1"/>
      <c r="AS236" s="1"/>
      <c r="AT236" s="1"/>
      <c r="AU236" s="1"/>
      <c r="AV236" s="1"/>
      <c r="AW236" s="1"/>
      <c r="AX236" s="1"/>
      <c r="AY236" s="1"/>
      <c r="AZ236" s="1"/>
      <c r="BA236" s="1"/>
      <c r="BB236" s="1"/>
    </row>
    <row r="237" spans="1:54" x14ac:dyDescent="0.15">
      <c r="A237" s="1"/>
      <c r="B237" s="1"/>
      <c r="C237" s="1"/>
      <c r="D237" s="1"/>
      <c r="E237" s="1"/>
      <c r="F237" s="1"/>
      <c r="G237" s="1"/>
      <c r="H237" s="1"/>
      <c r="I237" s="1"/>
      <c r="J237" s="1"/>
      <c r="K237" s="1"/>
      <c r="L237" s="1"/>
      <c r="M237" s="1"/>
      <c r="N237" s="848"/>
      <c r="O237" s="1"/>
      <c r="P237" s="1"/>
      <c r="Q237" s="1"/>
      <c r="R237" s="1"/>
      <c r="S237" s="942"/>
      <c r="T237" s="942"/>
      <c r="U237" s="942"/>
      <c r="V237" s="942"/>
      <c r="W237" s="942"/>
      <c r="X237" s="942"/>
      <c r="Y237" s="942"/>
      <c r="Z237" s="942"/>
      <c r="AA237" s="942"/>
      <c r="AB237" s="942"/>
      <c r="AC237" s="942"/>
      <c r="AD237" s="942"/>
      <c r="AE237" s="942"/>
      <c r="AF237" s="942"/>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x14ac:dyDescent="0.15">
      <c r="A238" s="1"/>
      <c r="B238" s="1"/>
      <c r="C238" s="1"/>
      <c r="D238" s="1"/>
      <c r="E238" s="1"/>
      <c r="F238" s="1"/>
      <c r="G238" s="1"/>
      <c r="H238" s="1"/>
      <c r="I238" s="1"/>
      <c r="J238" s="1"/>
      <c r="K238" s="1"/>
      <c r="L238" s="1"/>
      <c r="M238" s="1"/>
      <c r="N238" s="848"/>
      <c r="O238" s="1"/>
      <c r="P238" s="1"/>
      <c r="Q238" s="1"/>
      <c r="R238" s="1"/>
      <c r="S238" s="942"/>
      <c r="T238" s="942"/>
      <c r="U238" s="942"/>
      <c r="V238" s="942"/>
      <c r="W238" s="942"/>
      <c r="X238" s="942"/>
      <c r="Y238" s="942"/>
      <c r="Z238" s="942"/>
      <c r="AA238" s="942"/>
      <c r="AB238" s="942"/>
      <c r="AC238" s="942"/>
      <c r="AD238" s="942"/>
      <c r="AE238" s="942"/>
      <c r="AF238" s="942"/>
      <c r="AG238" s="1"/>
      <c r="AH238" s="1"/>
      <c r="AI238" s="1"/>
      <c r="AJ238" s="1"/>
      <c r="AK238" s="1"/>
      <c r="AL238" s="1"/>
      <c r="AM238" s="1"/>
      <c r="AN238" s="1"/>
      <c r="AO238" s="1"/>
      <c r="AP238" s="1"/>
      <c r="AQ238" s="1"/>
      <c r="AR238" s="1"/>
      <c r="AS238" s="1"/>
      <c r="AT238" s="1"/>
      <c r="AU238" s="1"/>
      <c r="AV238" s="1"/>
      <c r="AW238" s="1"/>
      <c r="AX238" s="1"/>
      <c r="AY238" s="1"/>
      <c r="AZ238" s="1"/>
      <c r="BA238" s="1"/>
      <c r="BB238" s="1"/>
    </row>
    <row r="239" spans="1:54" x14ac:dyDescent="0.15">
      <c r="A239" s="1"/>
      <c r="B239" s="1"/>
      <c r="C239" s="1"/>
      <c r="D239" s="1"/>
      <c r="E239" s="1"/>
      <c r="F239" s="1"/>
      <c r="G239" s="1"/>
      <c r="H239" s="1"/>
      <c r="I239" s="1"/>
      <c r="J239" s="1"/>
      <c r="K239" s="1"/>
      <c r="L239" s="1"/>
      <c r="M239" s="1"/>
      <c r="N239" s="848"/>
      <c r="O239" s="1"/>
      <c r="P239" s="1"/>
      <c r="Q239" s="1"/>
      <c r="R239" s="1"/>
      <c r="S239" s="942"/>
      <c r="T239" s="942"/>
      <c r="U239" s="942"/>
      <c r="V239" s="942"/>
      <c r="W239" s="942"/>
      <c r="X239" s="942"/>
      <c r="Y239" s="942"/>
      <c r="Z239" s="942"/>
      <c r="AA239" s="942"/>
      <c r="AB239" s="942"/>
      <c r="AC239" s="942"/>
      <c r="AD239" s="942"/>
      <c r="AE239" s="942"/>
      <c r="AF239" s="942"/>
      <c r="AG239" s="1"/>
      <c r="AH239" s="1"/>
      <c r="AI239" s="1"/>
      <c r="AJ239" s="1"/>
      <c r="AK239" s="1"/>
      <c r="AL239" s="1"/>
      <c r="AM239" s="1"/>
      <c r="AN239" s="1"/>
      <c r="AO239" s="1"/>
      <c r="AP239" s="1"/>
      <c r="AQ239" s="1"/>
      <c r="AR239" s="1"/>
      <c r="AS239" s="1"/>
      <c r="AT239" s="1"/>
      <c r="AU239" s="1"/>
      <c r="AV239" s="1"/>
      <c r="AW239" s="1"/>
      <c r="AX239" s="1"/>
      <c r="AY239" s="1"/>
      <c r="AZ239" s="1"/>
      <c r="BA239" s="1"/>
      <c r="BB239" s="1"/>
    </row>
    <row r="240" spans="1:54" x14ac:dyDescent="0.15">
      <c r="A240" s="1"/>
      <c r="B240" s="1"/>
      <c r="C240" s="1"/>
      <c r="D240" s="1"/>
      <c r="E240" s="1"/>
      <c r="F240" s="1"/>
      <c r="G240" s="1"/>
      <c r="H240" s="1"/>
      <c r="I240" s="1"/>
      <c r="J240" s="1"/>
      <c r="K240" s="1"/>
      <c r="L240" s="1"/>
      <c r="M240" s="1"/>
      <c r="N240" s="848"/>
      <c r="O240" s="1"/>
      <c r="P240" s="1"/>
      <c r="Q240" s="1"/>
      <c r="R240" s="1"/>
      <c r="S240" s="942"/>
      <c r="T240" s="942"/>
      <c r="U240" s="942"/>
      <c r="V240" s="942"/>
      <c r="W240" s="942"/>
      <c r="X240" s="942"/>
      <c r="Y240" s="942"/>
      <c r="Z240" s="942"/>
      <c r="AA240" s="942"/>
      <c r="AB240" s="942"/>
      <c r="AC240" s="942"/>
      <c r="AD240" s="942"/>
      <c r="AE240" s="942"/>
      <c r="AF240" s="942"/>
      <c r="AG240" s="1"/>
      <c r="AH240" s="1"/>
      <c r="AI240" s="1"/>
      <c r="AJ240" s="1"/>
      <c r="AK240" s="1"/>
      <c r="AL240" s="1"/>
      <c r="AM240" s="1"/>
      <c r="AN240" s="1"/>
      <c r="AO240" s="1"/>
      <c r="AP240" s="1"/>
      <c r="AQ240" s="1"/>
      <c r="AR240" s="1"/>
      <c r="AS240" s="1"/>
      <c r="AT240" s="1"/>
      <c r="AU240" s="1"/>
      <c r="AV240" s="1"/>
      <c r="AW240" s="1"/>
      <c r="AX240" s="1"/>
      <c r="AY240" s="1"/>
      <c r="AZ240" s="1"/>
      <c r="BA240" s="1"/>
      <c r="BB240" s="1"/>
    </row>
    <row r="241" spans="1:54" x14ac:dyDescent="0.15">
      <c r="A241" s="1"/>
      <c r="B241" s="1"/>
      <c r="C241" s="1"/>
      <c r="D241" s="1"/>
      <c r="E241" s="1"/>
      <c r="F241" s="1"/>
      <c r="G241" s="1"/>
      <c r="H241" s="1"/>
      <c r="I241" s="1"/>
      <c r="J241" s="1"/>
      <c r="K241" s="1"/>
      <c r="L241" s="1"/>
      <c r="M241" s="1"/>
      <c r="N241" s="848"/>
      <c r="O241" s="1"/>
      <c r="P241" s="1"/>
      <c r="Q241" s="1"/>
      <c r="R241" s="1"/>
      <c r="S241" s="942"/>
      <c r="T241" s="942"/>
      <c r="U241" s="942"/>
      <c r="V241" s="942"/>
      <c r="W241" s="942"/>
      <c r="X241" s="942"/>
      <c r="Y241" s="942"/>
      <c r="Z241" s="942"/>
      <c r="AA241" s="942"/>
      <c r="AB241" s="942"/>
      <c r="AC241" s="942"/>
      <c r="AD241" s="942"/>
      <c r="AE241" s="942"/>
      <c r="AF241" s="942"/>
      <c r="AG241" s="1"/>
      <c r="AH241" s="1"/>
      <c r="AI241" s="1"/>
      <c r="AJ241" s="1"/>
      <c r="AK241" s="1"/>
      <c r="AL241" s="1"/>
      <c r="AM241" s="1"/>
      <c r="AN241" s="1"/>
      <c r="AO241" s="1"/>
      <c r="AP241" s="1"/>
      <c r="AQ241" s="1"/>
      <c r="AR241" s="1"/>
      <c r="AS241" s="1"/>
      <c r="AT241" s="1"/>
      <c r="AU241" s="1"/>
      <c r="AV241" s="1"/>
      <c r="AW241" s="1"/>
      <c r="AX241" s="1"/>
      <c r="AY241" s="1"/>
      <c r="AZ241" s="1"/>
      <c r="BA241" s="1"/>
      <c r="BB241" s="1"/>
    </row>
    <row r="242" spans="1:54" x14ac:dyDescent="0.15">
      <c r="A242" s="1"/>
      <c r="B242" s="1"/>
      <c r="C242" s="1"/>
      <c r="D242" s="1"/>
      <c r="E242" s="1"/>
      <c r="F242" s="1"/>
      <c r="G242" s="1"/>
      <c r="H242" s="1"/>
      <c r="I242" s="1"/>
      <c r="J242" s="1"/>
      <c r="K242" s="1"/>
      <c r="L242" s="1"/>
      <c r="M242" s="1"/>
      <c r="N242" s="848"/>
      <c r="O242" s="1"/>
      <c r="P242" s="1"/>
      <c r="Q242" s="1"/>
      <c r="R242" s="1"/>
      <c r="S242" s="942"/>
      <c r="T242" s="942"/>
      <c r="U242" s="942"/>
      <c r="V242" s="942"/>
      <c r="W242" s="942"/>
      <c r="X242" s="942"/>
      <c r="Y242" s="942"/>
      <c r="Z242" s="942"/>
      <c r="AA242" s="942"/>
      <c r="AB242" s="942"/>
      <c r="AC242" s="942"/>
      <c r="AD242" s="942"/>
      <c r="AE242" s="942"/>
      <c r="AF242" s="942"/>
      <c r="AG242" s="1"/>
      <c r="AH242" s="1"/>
      <c r="AI242" s="1"/>
      <c r="AJ242" s="1"/>
      <c r="AK242" s="1"/>
      <c r="AL242" s="1"/>
      <c r="AM242" s="1"/>
      <c r="AN242" s="1"/>
      <c r="AO242" s="1"/>
      <c r="AP242" s="1"/>
      <c r="AQ242" s="1"/>
      <c r="AR242" s="1"/>
      <c r="AS242" s="1"/>
      <c r="AT242" s="1"/>
      <c r="AU242" s="1"/>
      <c r="AV242" s="1"/>
      <c r="AW242" s="1"/>
      <c r="AX242" s="1"/>
      <c r="AY242" s="1"/>
      <c r="AZ242" s="1"/>
      <c r="BA242" s="1"/>
      <c r="BB242" s="1"/>
    </row>
    <row r="243" spans="1:54" x14ac:dyDescent="0.15">
      <c r="A243" s="1"/>
      <c r="B243" s="1"/>
      <c r="C243" s="1"/>
      <c r="D243" s="1"/>
      <c r="E243" s="1"/>
      <c r="F243" s="1"/>
      <c r="G243" s="1"/>
      <c r="H243" s="1"/>
      <c r="I243" s="1"/>
      <c r="J243" s="1"/>
      <c r="K243" s="1"/>
      <c r="L243" s="1"/>
      <c r="M243" s="1"/>
      <c r="N243" s="848"/>
      <c r="O243" s="1"/>
      <c r="P243" s="1"/>
      <c r="Q243" s="1"/>
      <c r="R243" s="1"/>
      <c r="S243" s="942"/>
      <c r="T243" s="942"/>
      <c r="U243" s="942"/>
      <c r="V243" s="942"/>
      <c r="W243" s="942"/>
      <c r="X243" s="942"/>
      <c r="Y243" s="942"/>
      <c r="Z243" s="942"/>
      <c r="AA243" s="942"/>
      <c r="AB243" s="942"/>
      <c r="AC243" s="942"/>
      <c r="AD243" s="942"/>
      <c r="AE243" s="942"/>
      <c r="AF243" s="942"/>
      <c r="AG243" s="1"/>
      <c r="AH243" s="1"/>
      <c r="AI243" s="1"/>
      <c r="AJ243" s="1"/>
      <c r="AK243" s="1"/>
      <c r="AL243" s="1"/>
      <c r="AM243" s="1"/>
      <c r="AN243" s="1"/>
      <c r="AO243" s="1"/>
      <c r="AP243" s="1"/>
      <c r="AQ243" s="1"/>
      <c r="AR243" s="1"/>
      <c r="AS243" s="1"/>
      <c r="AT243" s="1"/>
      <c r="AU243" s="1"/>
      <c r="AV243" s="1"/>
      <c r="AW243" s="1"/>
      <c r="AX243" s="1"/>
      <c r="AY243" s="1"/>
      <c r="AZ243" s="1"/>
      <c r="BA243" s="1"/>
      <c r="BB243" s="1"/>
    </row>
    <row r="244" spans="1:54" x14ac:dyDescent="0.15">
      <c r="A244" s="1"/>
      <c r="B244" s="1"/>
      <c r="C244" s="1"/>
      <c r="D244" s="1"/>
      <c r="E244" s="1"/>
      <c r="F244" s="1"/>
      <c r="G244" s="1"/>
      <c r="H244" s="1"/>
      <c r="I244" s="1"/>
      <c r="J244" s="1"/>
      <c r="K244" s="1"/>
      <c r="L244" s="1"/>
      <c r="M244" s="1"/>
      <c r="N244" s="848"/>
      <c r="O244" s="1"/>
      <c r="P244" s="1"/>
      <c r="Q244" s="1"/>
      <c r="R244" s="1"/>
      <c r="S244" s="942"/>
      <c r="T244" s="942"/>
      <c r="U244" s="942"/>
      <c r="V244" s="942"/>
      <c r="W244" s="942"/>
      <c r="X244" s="942"/>
      <c r="Y244" s="942"/>
      <c r="Z244" s="942"/>
      <c r="AA244" s="942"/>
      <c r="AB244" s="942"/>
      <c r="AC244" s="942"/>
      <c r="AD244" s="942"/>
      <c r="AE244" s="942"/>
      <c r="AF244" s="942"/>
      <c r="AG244" s="1"/>
      <c r="AH244" s="1"/>
      <c r="AI244" s="1"/>
      <c r="AJ244" s="1"/>
      <c r="AK244" s="1"/>
      <c r="AL244" s="1"/>
      <c r="AM244" s="1"/>
      <c r="AN244" s="1"/>
      <c r="AO244" s="1"/>
      <c r="AP244" s="1"/>
      <c r="AQ244" s="1"/>
      <c r="AR244" s="1"/>
      <c r="AS244" s="1"/>
      <c r="AT244" s="1"/>
      <c r="AU244" s="1"/>
      <c r="AV244" s="1"/>
      <c r="AW244" s="1"/>
      <c r="AX244" s="1"/>
      <c r="AY244" s="1"/>
      <c r="AZ244" s="1"/>
      <c r="BA244" s="1"/>
      <c r="BB244" s="1"/>
    </row>
    <row r="245" spans="1:54" x14ac:dyDescent="0.15">
      <c r="A245" s="1"/>
      <c r="B245" s="1"/>
      <c r="C245" s="1"/>
      <c r="D245" s="1"/>
      <c r="E245" s="1"/>
      <c r="F245" s="1"/>
      <c r="G245" s="1"/>
      <c r="H245" s="1"/>
      <c r="I245" s="1"/>
      <c r="J245" s="1"/>
      <c r="K245" s="1"/>
      <c r="L245" s="1"/>
      <c r="M245" s="1"/>
      <c r="N245" s="848"/>
      <c r="O245" s="1"/>
      <c r="P245" s="1"/>
      <c r="Q245" s="1"/>
      <c r="R245" s="1"/>
      <c r="S245" s="942"/>
      <c r="T245" s="942"/>
      <c r="U245" s="942"/>
      <c r="V245" s="942"/>
      <c r="W245" s="942"/>
      <c r="X245" s="942"/>
      <c r="Y245" s="942"/>
      <c r="Z245" s="942"/>
      <c r="AA245" s="942"/>
      <c r="AB245" s="942"/>
      <c r="AC245" s="942"/>
      <c r="AD245" s="942"/>
      <c r="AE245" s="942"/>
      <c r="AF245" s="942"/>
      <c r="AG245" s="1"/>
      <c r="AH245" s="1"/>
      <c r="AI245" s="1"/>
      <c r="AJ245" s="1"/>
      <c r="AK245" s="1"/>
      <c r="AL245" s="1"/>
      <c r="AM245" s="1"/>
      <c r="AN245" s="1"/>
      <c r="AO245" s="1"/>
      <c r="AP245" s="1"/>
      <c r="AQ245" s="1"/>
      <c r="AR245" s="1"/>
      <c r="AS245" s="1"/>
      <c r="AT245" s="1"/>
      <c r="AU245" s="1"/>
      <c r="AV245" s="1"/>
      <c r="AW245" s="1"/>
      <c r="AX245" s="1"/>
      <c r="AY245" s="1"/>
      <c r="AZ245" s="1"/>
      <c r="BA245" s="1"/>
      <c r="BB245" s="1"/>
    </row>
    <row r="246" spans="1:54" x14ac:dyDescent="0.15">
      <c r="A246" s="1"/>
      <c r="B246" s="1"/>
      <c r="C246" s="1"/>
      <c r="D246" s="1"/>
      <c r="E246" s="1"/>
      <c r="F246" s="1"/>
      <c r="G246" s="1"/>
      <c r="H246" s="1"/>
      <c r="I246" s="1"/>
      <c r="J246" s="1"/>
      <c r="K246" s="1"/>
      <c r="L246" s="1"/>
      <c r="M246" s="1"/>
      <c r="N246" s="848"/>
      <c r="O246" s="1"/>
      <c r="P246" s="1"/>
      <c r="Q246" s="1"/>
      <c r="R246" s="1"/>
      <c r="S246" s="942"/>
      <c r="T246" s="942"/>
      <c r="U246" s="942"/>
      <c r="V246" s="942"/>
      <c r="W246" s="942"/>
      <c r="X246" s="942"/>
      <c r="Y246" s="942"/>
      <c r="Z246" s="942"/>
      <c r="AA246" s="942"/>
      <c r="AB246" s="942"/>
      <c r="AC246" s="942"/>
      <c r="AD246" s="942"/>
      <c r="AE246" s="942"/>
      <c r="AF246" s="942"/>
      <c r="AG246" s="1"/>
      <c r="AH246" s="1"/>
      <c r="AI246" s="1"/>
      <c r="AJ246" s="1"/>
      <c r="AK246" s="1"/>
      <c r="AL246" s="1"/>
      <c r="AM246" s="1"/>
      <c r="AN246" s="1"/>
      <c r="AO246" s="1"/>
      <c r="AP246" s="1"/>
      <c r="AQ246" s="1"/>
      <c r="AR246" s="1"/>
      <c r="AS246" s="1"/>
      <c r="AT246" s="1"/>
      <c r="AU246" s="1"/>
      <c r="AV246" s="1"/>
      <c r="AW246" s="1"/>
      <c r="AX246" s="1"/>
      <c r="AY246" s="1"/>
      <c r="AZ246" s="1"/>
      <c r="BA246" s="1"/>
      <c r="BB246" s="1"/>
    </row>
    <row r="247" spans="1:54" x14ac:dyDescent="0.15">
      <c r="A247" s="1"/>
      <c r="B247" s="1"/>
      <c r="C247" s="1"/>
      <c r="D247" s="1"/>
      <c r="E247" s="1"/>
      <c r="F247" s="1"/>
      <c r="G247" s="1"/>
      <c r="H247" s="1"/>
      <c r="I247" s="1"/>
      <c r="J247" s="1"/>
      <c r="K247" s="1"/>
      <c r="L247" s="1"/>
      <c r="M247" s="1"/>
      <c r="N247" s="848"/>
      <c r="O247" s="1"/>
      <c r="P247" s="1"/>
      <c r="Q247" s="1"/>
      <c r="R247" s="1"/>
      <c r="S247" s="942"/>
      <c r="T247" s="942"/>
      <c r="U247" s="942"/>
      <c r="V247" s="942"/>
      <c r="W247" s="942"/>
      <c r="X247" s="942"/>
      <c r="Y247" s="942"/>
      <c r="Z247" s="942"/>
      <c r="AA247" s="942"/>
      <c r="AB247" s="942"/>
      <c r="AC247" s="942"/>
      <c r="AD247" s="942"/>
      <c r="AE247" s="942"/>
      <c r="AF247" s="942"/>
      <c r="AG247" s="1"/>
      <c r="AH247" s="1"/>
      <c r="AI247" s="1"/>
      <c r="AJ247" s="1"/>
      <c r="AK247" s="1"/>
      <c r="AL247" s="1"/>
      <c r="AM247" s="1"/>
      <c r="AN247" s="1"/>
      <c r="AO247" s="1"/>
      <c r="AP247" s="1"/>
      <c r="AQ247" s="1"/>
      <c r="AR247" s="1"/>
      <c r="AS247" s="1"/>
      <c r="AT247" s="1"/>
      <c r="AU247" s="1"/>
      <c r="AV247" s="1"/>
      <c r="AW247" s="1"/>
      <c r="AX247" s="1"/>
      <c r="AY247" s="1"/>
      <c r="AZ247" s="1"/>
      <c r="BA247" s="1"/>
      <c r="BB247" s="1"/>
    </row>
    <row r="248" spans="1:54" x14ac:dyDescent="0.15">
      <c r="A248" s="1"/>
      <c r="B248" s="1"/>
      <c r="C248" s="1"/>
      <c r="D248" s="1"/>
      <c r="E248" s="1"/>
      <c r="F248" s="1"/>
      <c r="G248" s="1"/>
      <c r="H248" s="1"/>
      <c r="I248" s="1"/>
      <c r="J248" s="1"/>
      <c r="K248" s="1"/>
      <c r="L248" s="1"/>
      <c r="M248" s="1"/>
      <c r="N248" s="848"/>
      <c r="O248" s="1"/>
      <c r="P248" s="1"/>
      <c r="Q248" s="1"/>
      <c r="R248" s="1"/>
      <c r="S248" s="942"/>
      <c r="T248" s="942"/>
      <c r="U248" s="942"/>
      <c r="V248" s="942"/>
      <c r="W248" s="942"/>
      <c r="X248" s="942"/>
      <c r="Y248" s="942"/>
      <c r="Z248" s="942"/>
      <c r="AA248" s="942"/>
      <c r="AB248" s="942"/>
      <c r="AC248" s="942"/>
      <c r="AD248" s="942"/>
      <c r="AE248" s="942"/>
      <c r="AF248" s="942"/>
      <c r="AG248" s="1"/>
      <c r="AH248" s="1"/>
      <c r="AI248" s="1"/>
      <c r="AJ248" s="1"/>
      <c r="AK248" s="1"/>
      <c r="AL248" s="1"/>
      <c r="AM248" s="1"/>
      <c r="AN248" s="1"/>
      <c r="AO248" s="1"/>
      <c r="AP248" s="1"/>
      <c r="AQ248" s="1"/>
      <c r="AR248" s="1"/>
      <c r="AS248" s="1"/>
      <c r="AT248" s="1"/>
      <c r="AU248" s="1"/>
      <c r="AV248" s="1"/>
      <c r="AW248" s="1"/>
      <c r="AX248" s="1"/>
      <c r="AY248" s="1"/>
      <c r="AZ248" s="1"/>
      <c r="BA248" s="1"/>
      <c r="BB248" s="1"/>
    </row>
    <row r="249" spans="1:54" x14ac:dyDescent="0.15">
      <c r="A249" s="1"/>
      <c r="B249" s="1"/>
      <c r="C249" s="1"/>
      <c r="D249" s="1"/>
      <c r="E249" s="1"/>
      <c r="F249" s="1"/>
      <c r="G249" s="1"/>
      <c r="H249" s="1"/>
      <c r="I249" s="1"/>
      <c r="J249" s="1"/>
      <c r="K249" s="1"/>
      <c r="L249" s="1"/>
      <c r="M249" s="1"/>
      <c r="N249" s="848"/>
      <c r="O249" s="1"/>
      <c r="P249" s="1"/>
      <c r="Q249" s="1"/>
      <c r="R249" s="1"/>
      <c r="S249" s="942"/>
      <c r="T249" s="942"/>
      <c r="U249" s="942"/>
      <c r="V249" s="942"/>
      <c r="W249" s="942"/>
      <c r="X249" s="942"/>
      <c r="Y249" s="942"/>
      <c r="Z249" s="942"/>
      <c r="AA249" s="942"/>
      <c r="AB249" s="942"/>
      <c r="AC249" s="942"/>
      <c r="AD249" s="942"/>
      <c r="AE249" s="942"/>
      <c r="AF249" s="942"/>
      <c r="AG249" s="1"/>
      <c r="AH249" s="1"/>
      <c r="AI249" s="1"/>
      <c r="AJ249" s="1"/>
      <c r="AK249" s="1"/>
      <c r="AL249" s="1"/>
      <c r="AM249" s="1"/>
      <c r="AN249" s="1"/>
      <c r="AO249" s="1"/>
      <c r="AP249" s="1"/>
      <c r="AQ249" s="1"/>
      <c r="AR249" s="1"/>
      <c r="AS249" s="1"/>
      <c r="AT249" s="1"/>
      <c r="AU249" s="1"/>
      <c r="AV249" s="1"/>
      <c r="AW249" s="1"/>
      <c r="AX249" s="1"/>
      <c r="AY249" s="1"/>
      <c r="AZ249" s="1"/>
      <c r="BA249" s="1"/>
      <c r="BB249" s="1"/>
    </row>
    <row r="250" spans="1:54" x14ac:dyDescent="0.15">
      <c r="A250" s="1"/>
      <c r="B250" s="1"/>
      <c r="C250" s="1"/>
      <c r="D250" s="1"/>
      <c r="E250" s="1"/>
      <c r="F250" s="1"/>
      <c r="G250" s="1"/>
      <c r="H250" s="1"/>
      <c r="I250" s="1"/>
      <c r="J250" s="1"/>
      <c r="K250" s="1"/>
      <c r="L250" s="1"/>
      <c r="M250" s="1"/>
      <c r="N250" s="848"/>
      <c r="O250" s="1"/>
      <c r="P250" s="1"/>
      <c r="Q250" s="1"/>
      <c r="R250" s="1"/>
      <c r="S250" s="942"/>
      <c r="T250" s="942"/>
      <c r="U250" s="942"/>
      <c r="V250" s="942"/>
      <c r="W250" s="942"/>
      <c r="X250" s="942"/>
      <c r="Y250" s="942"/>
      <c r="Z250" s="942"/>
      <c r="AA250" s="942"/>
      <c r="AB250" s="942"/>
      <c r="AC250" s="942"/>
      <c r="AD250" s="942"/>
      <c r="AE250" s="942"/>
      <c r="AF250" s="942"/>
      <c r="AG250" s="1"/>
      <c r="AH250" s="1"/>
      <c r="AI250" s="1"/>
      <c r="AJ250" s="1"/>
      <c r="AK250" s="1"/>
      <c r="AL250" s="1"/>
      <c r="AM250" s="1"/>
      <c r="AN250" s="1"/>
      <c r="AO250" s="1"/>
      <c r="AP250" s="1"/>
      <c r="AQ250" s="1"/>
      <c r="AR250" s="1"/>
      <c r="AS250" s="1"/>
      <c r="AT250" s="1"/>
      <c r="AU250" s="1"/>
      <c r="AV250" s="1"/>
      <c r="AW250" s="1"/>
      <c r="AX250" s="1"/>
      <c r="AY250" s="1"/>
      <c r="AZ250" s="1"/>
      <c r="BA250" s="1"/>
      <c r="BB250" s="1"/>
    </row>
    <row r="251" spans="1:54" x14ac:dyDescent="0.15">
      <c r="A251" s="1"/>
      <c r="B251" s="1"/>
      <c r="C251" s="1"/>
      <c r="D251" s="1"/>
      <c r="E251" s="1"/>
      <c r="F251" s="1"/>
      <c r="G251" s="1"/>
      <c r="H251" s="1"/>
      <c r="I251" s="1"/>
      <c r="J251" s="1"/>
      <c r="K251" s="1"/>
      <c r="L251" s="1"/>
      <c r="M251" s="1"/>
      <c r="N251" s="848"/>
      <c r="O251" s="1"/>
      <c r="P251" s="1"/>
      <c r="Q251" s="1"/>
      <c r="R251" s="1"/>
      <c r="S251" s="942"/>
      <c r="T251" s="942"/>
      <c r="U251" s="942"/>
      <c r="V251" s="942"/>
      <c r="W251" s="942"/>
      <c r="X251" s="942"/>
      <c r="Y251" s="942"/>
      <c r="Z251" s="942"/>
      <c r="AA251" s="942"/>
      <c r="AB251" s="942"/>
      <c r="AC251" s="942"/>
      <c r="AD251" s="942"/>
      <c r="AE251" s="942"/>
      <c r="AF251" s="942"/>
      <c r="AG251" s="1"/>
      <c r="AH251" s="1"/>
      <c r="AI251" s="1"/>
      <c r="AJ251" s="1"/>
      <c r="AK251" s="1"/>
      <c r="AL251" s="1"/>
      <c r="AM251" s="1"/>
      <c r="AN251" s="1"/>
      <c r="AO251" s="1"/>
      <c r="AP251" s="1"/>
      <c r="AQ251" s="1"/>
      <c r="AR251" s="1"/>
      <c r="AS251" s="1"/>
      <c r="AT251" s="1"/>
      <c r="AU251" s="1"/>
      <c r="AV251" s="1"/>
      <c r="AW251" s="1"/>
      <c r="AX251" s="1"/>
      <c r="AY251" s="1"/>
      <c r="AZ251" s="1"/>
      <c r="BA251" s="1"/>
      <c r="BB251" s="1"/>
    </row>
    <row r="252" spans="1:54" x14ac:dyDescent="0.15">
      <c r="A252" s="1"/>
      <c r="B252" s="1"/>
      <c r="C252" s="1"/>
      <c r="D252" s="1"/>
      <c r="E252" s="1"/>
      <c r="F252" s="1"/>
      <c r="G252" s="1"/>
      <c r="H252" s="1"/>
      <c r="I252" s="1"/>
      <c r="J252" s="1"/>
      <c r="K252" s="1"/>
      <c r="L252" s="1"/>
      <c r="M252" s="1"/>
      <c r="N252" s="848"/>
      <c r="O252" s="1"/>
      <c r="P252" s="1"/>
      <c r="Q252" s="1"/>
      <c r="R252" s="1"/>
      <c r="S252" s="942"/>
      <c r="T252" s="942"/>
      <c r="U252" s="942"/>
      <c r="V252" s="942"/>
      <c r="W252" s="942"/>
      <c r="X252" s="942"/>
      <c r="Y252" s="942"/>
      <c r="Z252" s="942"/>
      <c r="AA252" s="942"/>
      <c r="AB252" s="942"/>
      <c r="AC252" s="942"/>
      <c r="AD252" s="942"/>
      <c r="AE252" s="942"/>
      <c r="AF252" s="942"/>
      <c r="AG252" s="1"/>
      <c r="AH252" s="1"/>
      <c r="AI252" s="1"/>
      <c r="AJ252" s="1"/>
      <c r="AK252" s="1"/>
      <c r="AL252" s="1"/>
      <c r="AM252" s="1"/>
      <c r="AN252" s="1"/>
      <c r="AO252" s="1"/>
      <c r="AP252" s="1"/>
      <c r="AQ252" s="1"/>
      <c r="AR252" s="1"/>
      <c r="AS252" s="1"/>
      <c r="AT252" s="1"/>
      <c r="AU252" s="1"/>
      <c r="AV252" s="1"/>
      <c r="AW252" s="1"/>
      <c r="AX252" s="1"/>
      <c r="AY252" s="1"/>
      <c r="AZ252" s="1"/>
      <c r="BA252" s="1"/>
      <c r="BB252" s="1"/>
    </row>
    <row r="253" spans="1:54" x14ac:dyDescent="0.15">
      <c r="A253" s="1"/>
      <c r="B253" s="1"/>
      <c r="C253" s="1"/>
      <c r="D253" s="1"/>
      <c r="E253" s="1"/>
      <c r="F253" s="1"/>
      <c r="G253" s="1"/>
      <c r="H253" s="1"/>
      <c r="I253" s="1"/>
      <c r="J253" s="1"/>
      <c r="K253" s="1"/>
      <c r="L253" s="1"/>
      <c r="M253" s="1"/>
      <c r="N253" s="848"/>
      <c r="O253" s="1"/>
      <c r="P253" s="1"/>
      <c r="Q253" s="1"/>
      <c r="R253" s="1"/>
      <c r="S253" s="942"/>
      <c r="T253" s="942"/>
      <c r="U253" s="942"/>
      <c r="V253" s="942"/>
      <c r="W253" s="942"/>
      <c r="X253" s="942"/>
      <c r="Y253" s="942"/>
      <c r="Z253" s="942"/>
      <c r="AA253" s="942"/>
      <c r="AB253" s="942"/>
      <c r="AC253" s="942"/>
      <c r="AD253" s="942"/>
      <c r="AE253" s="942"/>
      <c r="AF253" s="942"/>
      <c r="AG253" s="1"/>
      <c r="AH253" s="1"/>
      <c r="AI253" s="1"/>
      <c r="AJ253" s="1"/>
      <c r="AK253" s="1"/>
      <c r="AL253" s="1"/>
      <c r="AM253" s="1"/>
      <c r="AN253" s="1"/>
      <c r="AO253" s="1"/>
      <c r="AP253" s="1"/>
      <c r="AQ253" s="1"/>
      <c r="AR253" s="1"/>
      <c r="AS253" s="1"/>
      <c r="AT253" s="1"/>
      <c r="AU253" s="1"/>
      <c r="AV253" s="1"/>
      <c r="AW253" s="1"/>
      <c r="AX253" s="1"/>
      <c r="AY253" s="1"/>
      <c r="AZ253" s="1"/>
      <c r="BA253" s="1"/>
      <c r="BB253" s="1"/>
    </row>
    <row r="254" spans="1:54" x14ac:dyDescent="0.15">
      <c r="A254" s="1"/>
      <c r="B254" s="1"/>
      <c r="C254" s="1"/>
      <c r="D254" s="1"/>
      <c r="E254" s="1"/>
      <c r="F254" s="1"/>
      <c r="G254" s="1"/>
      <c r="H254" s="1"/>
      <c r="I254" s="1"/>
      <c r="J254" s="1"/>
      <c r="K254" s="1"/>
      <c r="L254" s="1"/>
      <c r="M254" s="1"/>
      <c r="N254" s="848"/>
      <c r="O254" s="1"/>
      <c r="P254" s="1"/>
      <c r="Q254" s="1"/>
      <c r="R254" s="1"/>
      <c r="S254" s="942"/>
      <c r="T254" s="942"/>
      <c r="U254" s="942"/>
      <c r="V254" s="942"/>
      <c r="W254" s="942"/>
      <c r="X254" s="942"/>
      <c r="Y254" s="942"/>
      <c r="Z254" s="942"/>
      <c r="AA254" s="942"/>
      <c r="AB254" s="942"/>
      <c r="AC254" s="942"/>
      <c r="AD254" s="942"/>
      <c r="AE254" s="942"/>
      <c r="AF254" s="942"/>
      <c r="AG254" s="1"/>
      <c r="AH254" s="1"/>
      <c r="AI254" s="1"/>
      <c r="AJ254" s="1"/>
      <c r="AK254" s="1"/>
      <c r="AL254" s="1"/>
      <c r="AM254" s="1"/>
      <c r="AN254" s="1"/>
      <c r="AO254" s="1"/>
      <c r="AP254" s="1"/>
      <c r="AQ254" s="1"/>
      <c r="AR254" s="1"/>
      <c r="AS254" s="1"/>
      <c r="AT254" s="1"/>
      <c r="AU254" s="1"/>
      <c r="AV254" s="1"/>
      <c r="AW254" s="1"/>
      <c r="AX254" s="1"/>
      <c r="AY254" s="1"/>
      <c r="AZ254" s="1"/>
      <c r="BA254" s="1"/>
      <c r="BB254" s="1"/>
    </row>
    <row r="255" spans="1:54" x14ac:dyDescent="0.15">
      <c r="A255" s="1"/>
      <c r="B255" s="1"/>
      <c r="C255" s="1"/>
      <c r="D255" s="1"/>
      <c r="E255" s="1"/>
      <c r="F255" s="1"/>
      <c r="G255" s="1"/>
      <c r="H255" s="1"/>
      <c r="I255" s="1"/>
      <c r="J255" s="1"/>
      <c r="K255" s="1"/>
      <c r="L255" s="1"/>
      <c r="M255" s="1"/>
      <c r="N255" s="848"/>
      <c r="O255" s="1"/>
      <c r="P255" s="1"/>
      <c r="Q255" s="1"/>
      <c r="R255" s="1"/>
      <c r="S255" s="942"/>
      <c r="T255" s="942"/>
      <c r="U255" s="942"/>
      <c r="V255" s="942"/>
      <c r="W255" s="942"/>
      <c r="X255" s="942"/>
      <c r="Y255" s="942"/>
      <c r="Z255" s="942"/>
      <c r="AA255" s="942"/>
      <c r="AB255" s="942"/>
      <c r="AC255" s="942"/>
      <c r="AD255" s="942"/>
      <c r="AE255" s="942"/>
      <c r="AF255" s="942"/>
      <c r="AG255" s="1"/>
      <c r="AH255" s="1"/>
      <c r="AI255" s="1"/>
      <c r="AJ255" s="1"/>
      <c r="AK255" s="1"/>
      <c r="AL255" s="1"/>
      <c r="AM255" s="1"/>
      <c r="AN255" s="1"/>
      <c r="AO255" s="1"/>
      <c r="AP255" s="1"/>
      <c r="AQ255" s="1"/>
      <c r="AR255" s="1"/>
      <c r="AS255" s="1"/>
      <c r="AT255" s="1"/>
      <c r="AU255" s="1"/>
      <c r="AV255" s="1"/>
      <c r="AW255" s="1"/>
      <c r="AX255" s="1"/>
      <c r="AY255" s="1"/>
      <c r="AZ255" s="1"/>
      <c r="BA255" s="1"/>
      <c r="BB255" s="1"/>
    </row>
    <row r="256" spans="1:54" x14ac:dyDescent="0.15">
      <c r="A256" s="1"/>
      <c r="B256" s="1"/>
      <c r="C256" s="1"/>
      <c r="D256" s="1"/>
      <c r="E256" s="1"/>
      <c r="F256" s="1"/>
      <c r="G256" s="1"/>
      <c r="H256" s="1"/>
      <c r="I256" s="1"/>
      <c r="J256" s="1"/>
      <c r="K256" s="1"/>
      <c r="L256" s="1"/>
      <c r="M256" s="1"/>
      <c r="N256" s="848"/>
      <c r="O256" s="1"/>
      <c r="P256" s="1"/>
      <c r="Q256" s="1"/>
      <c r="R256" s="1"/>
      <c r="S256" s="942"/>
      <c r="T256" s="942"/>
      <c r="U256" s="942"/>
      <c r="V256" s="942"/>
      <c r="W256" s="942"/>
      <c r="X256" s="942"/>
      <c r="Y256" s="942"/>
      <c r="Z256" s="942"/>
      <c r="AA256" s="942"/>
      <c r="AB256" s="942"/>
      <c r="AC256" s="942"/>
      <c r="AD256" s="942"/>
      <c r="AE256" s="942"/>
      <c r="AF256" s="942"/>
      <c r="AG256" s="1"/>
      <c r="AH256" s="1"/>
      <c r="AI256" s="1"/>
      <c r="AJ256" s="1"/>
      <c r="AK256" s="1"/>
      <c r="AL256" s="1"/>
      <c r="AM256" s="1"/>
      <c r="AN256" s="1"/>
      <c r="AO256" s="1"/>
      <c r="AP256" s="1"/>
      <c r="AQ256" s="1"/>
      <c r="AR256" s="1"/>
      <c r="AS256" s="1"/>
      <c r="AT256" s="1"/>
      <c r="AU256" s="1"/>
      <c r="AV256" s="1"/>
      <c r="AW256" s="1"/>
      <c r="AX256" s="1"/>
      <c r="AY256" s="1"/>
      <c r="AZ256" s="1"/>
      <c r="BA256" s="1"/>
      <c r="BB256" s="1"/>
    </row>
    <row r="257" spans="1:54" x14ac:dyDescent="0.15">
      <c r="A257" s="1"/>
      <c r="B257" s="1"/>
      <c r="C257" s="1"/>
      <c r="D257" s="1"/>
      <c r="E257" s="1"/>
      <c r="F257" s="1"/>
      <c r="G257" s="1"/>
      <c r="H257" s="1"/>
      <c r="I257" s="1"/>
      <c r="J257" s="1"/>
      <c r="K257" s="1"/>
      <c r="L257" s="1"/>
      <c r="M257" s="1"/>
      <c r="N257" s="848"/>
      <c r="O257" s="1"/>
      <c r="P257" s="1"/>
      <c r="Q257" s="1"/>
      <c r="R257" s="1"/>
      <c r="S257" s="942"/>
      <c r="T257" s="942"/>
      <c r="U257" s="942"/>
      <c r="V257" s="942"/>
      <c r="W257" s="942"/>
      <c r="X257" s="942"/>
      <c r="Y257" s="942"/>
      <c r="Z257" s="942"/>
      <c r="AA257" s="942"/>
      <c r="AB257" s="942"/>
      <c r="AC257" s="942"/>
      <c r="AD257" s="942"/>
      <c r="AE257" s="942"/>
      <c r="AF257" s="942"/>
      <c r="AG257" s="1"/>
      <c r="AH257" s="1"/>
      <c r="AI257" s="1"/>
      <c r="AJ257" s="1"/>
      <c r="AK257" s="1"/>
      <c r="AL257" s="1"/>
      <c r="AM257" s="1"/>
      <c r="AN257" s="1"/>
      <c r="AO257" s="1"/>
      <c r="AP257" s="1"/>
      <c r="AQ257" s="1"/>
      <c r="AR257" s="1"/>
      <c r="AS257" s="1"/>
      <c r="AT257" s="1"/>
      <c r="AU257" s="1"/>
      <c r="AV257" s="1"/>
      <c r="AW257" s="1"/>
      <c r="AX257" s="1"/>
      <c r="AY257" s="1"/>
      <c r="AZ257" s="1"/>
      <c r="BA257" s="1"/>
      <c r="BB257" s="1"/>
    </row>
    <row r="258" spans="1:54" x14ac:dyDescent="0.15">
      <c r="A258" s="1"/>
      <c r="B258" s="1"/>
      <c r="C258" s="1"/>
      <c r="D258" s="1"/>
      <c r="E258" s="1"/>
      <c r="F258" s="1"/>
      <c r="G258" s="1"/>
      <c r="H258" s="1"/>
      <c r="I258" s="1"/>
      <c r="J258" s="1"/>
      <c r="K258" s="1"/>
      <c r="L258" s="1"/>
      <c r="M258" s="1"/>
      <c r="N258" s="848"/>
      <c r="O258" s="1"/>
      <c r="P258" s="1"/>
      <c r="Q258" s="1"/>
      <c r="R258" s="1"/>
      <c r="S258" s="942"/>
      <c r="T258" s="942"/>
      <c r="U258" s="942"/>
      <c r="V258" s="942"/>
      <c r="W258" s="942"/>
      <c r="X258" s="942"/>
      <c r="Y258" s="942"/>
      <c r="Z258" s="942"/>
      <c r="AA258" s="942"/>
      <c r="AB258" s="942"/>
      <c r="AC258" s="942"/>
      <c r="AD258" s="942"/>
      <c r="AE258" s="942"/>
      <c r="AF258" s="942"/>
      <c r="AG258" s="1"/>
      <c r="AH258" s="1"/>
      <c r="AI258" s="1"/>
      <c r="AJ258" s="1"/>
      <c r="AK258" s="1"/>
      <c r="AL258" s="1"/>
      <c r="AM258" s="1"/>
      <c r="AN258" s="1"/>
      <c r="AO258" s="1"/>
      <c r="AP258" s="1"/>
      <c r="AQ258" s="1"/>
      <c r="AR258" s="1"/>
      <c r="AS258" s="1"/>
      <c r="AT258" s="1"/>
      <c r="AU258" s="1"/>
      <c r="AV258" s="1"/>
      <c r="AW258" s="1"/>
      <c r="AX258" s="1"/>
      <c r="AY258" s="1"/>
      <c r="AZ258" s="1"/>
      <c r="BA258" s="1"/>
      <c r="BB258" s="1"/>
    </row>
    <row r="259" spans="1:54" x14ac:dyDescent="0.15">
      <c r="A259" s="1"/>
      <c r="B259" s="1"/>
      <c r="C259" s="1"/>
      <c r="D259" s="1"/>
      <c r="E259" s="1"/>
      <c r="F259" s="1"/>
      <c r="G259" s="1"/>
      <c r="H259" s="1"/>
      <c r="I259" s="1"/>
      <c r="J259" s="1"/>
      <c r="K259" s="1"/>
      <c r="L259" s="1"/>
      <c r="M259" s="1"/>
      <c r="N259" s="848"/>
      <c r="O259" s="1"/>
      <c r="P259" s="1"/>
      <c r="Q259" s="1"/>
      <c r="R259" s="1"/>
      <c r="S259" s="942"/>
      <c r="T259" s="942"/>
      <c r="U259" s="942"/>
      <c r="V259" s="942"/>
      <c r="W259" s="942"/>
      <c r="X259" s="942"/>
      <c r="Y259" s="942"/>
      <c r="Z259" s="942"/>
      <c r="AA259" s="942"/>
      <c r="AB259" s="942"/>
      <c r="AC259" s="942"/>
      <c r="AD259" s="942"/>
      <c r="AE259" s="942"/>
      <c r="AF259" s="942"/>
      <c r="AG259" s="1"/>
      <c r="AH259" s="1"/>
      <c r="AI259" s="1"/>
      <c r="AJ259" s="1"/>
      <c r="AK259" s="1"/>
      <c r="AL259" s="1"/>
      <c r="AM259" s="1"/>
      <c r="AN259" s="1"/>
      <c r="AO259" s="1"/>
      <c r="AP259" s="1"/>
      <c r="AQ259" s="1"/>
      <c r="AR259" s="1"/>
      <c r="AS259" s="1"/>
      <c r="AT259" s="1"/>
      <c r="AU259" s="1"/>
      <c r="AV259" s="1"/>
      <c r="AW259" s="1"/>
      <c r="AX259" s="1"/>
      <c r="AY259" s="1"/>
      <c r="AZ259" s="1"/>
      <c r="BA259" s="1"/>
      <c r="BB259" s="1"/>
    </row>
    <row r="260" spans="1:54" x14ac:dyDescent="0.15">
      <c r="A260" s="1"/>
      <c r="B260" s="1"/>
      <c r="C260" s="1"/>
      <c r="D260" s="1"/>
      <c r="E260" s="1"/>
      <c r="F260" s="1"/>
      <c r="G260" s="1"/>
      <c r="H260" s="1"/>
      <c r="I260" s="1"/>
      <c r="J260" s="1"/>
      <c r="K260" s="1"/>
      <c r="L260" s="1"/>
      <c r="M260" s="1"/>
      <c r="N260" s="848"/>
      <c r="O260" s="1"/>
      <c r="P260" s="1"/>
      <c r="Q260" s="1"/>
      <c r="R260" s="1"/>
      <c r="S260" s="942"/>
      <c r="T260" s="942"/>
      <c r="U260" s="942"/>
      <c r="V260" s="942"/>
      <c r="W260" s="942"/>
      <c r="X260" s="942"/>
      <c r="Y260" s="942"/>
      <c r="Z260" s="942"/>
      <c r="AA260" s="942"/>
      <c r="AB260" s="942"/>
      <c r="AC260" s="942"/>
      <c r="AD260" s="942"/>
      <c r="AE260" s="942"/>
      <c r="AF260" s="942"/>
      <c r="AG260" s="1"/>
      <c r="AH260" s="1"/>
      <c r="AI260" s="1"/>
      <c r="AJ260" s="1"/>
      <c r="AK260" s="1"/>
      <c r="AL260" s="1"/>
      <c r="AM260" s="1"/>
      <c r="AN260" s="1"/>
      <c r="AO260" s="1"/>
      <c r="AP260" s="1"/>
      <c r="AQ260" s="1"/>
      <c r="AR260" s="1"/>
      <c r="AS260" s="1"/>
      <c r="AT260" s="1"/>
      <c r="AU260" s="1"/>
      <c r="AV260" s="1"/>
      <c r="AW260" s="1"/>
      <c r="AX260" s="1"/>
      <c r="AY260" s="1"/>
      <c r="AZ260" s="1"/>
      <c r="BA260" s="1"/>
      <c r="BB260" s="1"/>
    </row>
    <row r="261" spans="1:54" x14ac:dyDescent="0.15">
      <c r="A261" s="1"/>
      <c r="B261" s="1"/>
      <c r="C261" s="1"/>
      <c r="D261" s="1"/>
      <c r="E261" s="1"/>
      <c r="F261" s="1"/>
      <c r="G261" s="1"/>
      <c r="H261" s="1"/>
      <c r="I261" s="1"/>
      <c r="J261" s="1"/>
      <c r="K261" s="1"/>
      <c r="L261" s="1"/>
      <c r="M261" s="1"/>
      <c r="N261" s="848"/>
      <c r="O261" s="1"/>
      <c r="P261" s="1"/>
      <c r="Q261" s="1"/>
      <c r="R261" s="1"/>
      <c r="S261" s="942"/>
      <c r="T261" s="942"/>
      <c r="U261" s="942"/>
      <c r="V261" s="942"/>
      <c r="W261" s="942"/>
      <c r="X261" s="942"/>
      <c r="Y261" s="942"/>
      <c r="Z261" s="942"/>
      <c r="AA261" s="942"/>
      <c r="AB261" s="942"/>
      <c r="AC261" s="942"/>
      <c r="AD261" s="942"/>
      <c r="AE261" s="942"/>
      <c r="AF261" s="942"/>
      <c r="AG261" s="1"/>
      <c r="AH261" s="1"/>
      <c r="AI261" s="1"/>
      <c r="AJ261" s="1"/>
      <c r="AK261" s="1"/>
      <c r="AL261" s="1"/>
      <c r="AM261" s="1"/>
      <c r="AN261" s="1"/>
      <c r="AO261" s="1"/>
      <c r="AP261" s="1"/>
      <c r="AQ261" s="1"/>
      <c r="AR261" s="1"/>
      <c r="AS261" s="1"/>
      <c r="AT261" s="1"/>
      <c r="AU261" s="1"/>
      <c r="AV261" s="1"/>
      <c r="AW261" s="1"/>
      <c r="AX261" s="1"/>
      <c r="AY261" s="1"/>
      <c r="AZ261" s="1"/>
      <c r="BA261" s="1"/>
      <c r="BB261" s="1"/>
    </row>
    <row r="262" spans="1:54" x14ac:dyDescent="0.15">
      <c r="A262" s="1"/>
      <c r="B262" s="1"/>
      <c r="C262" s="1"/>
      <c r="D262" s="1"/>
      <c r="E262" s="1"/>
      <c r="F262" s="1"/>
      <c r="G262" s="1"/>
      <c r="H262" s="1"/>
      <c r="I262" s="1"/>
      <c r="J262" s="1"/>
      <c r="K262" s="1"/>
      <c r="L262" s="1"/>
      <c r="M262" s="1"/>
      <c r="N262" s="848"/>
      <c r="O262" s="1"/>
      <c r="P262" s="1"/>
      <c r="Q262" s="1"/>
      <c r="R262" s="1"/>
      <c r="S262" s="942"/>
      <c r="T262" s="942"/>
      <c r="U262" s="942"/>
      <c r="V262" s="942"/>
      <c r="W262" s="942"/>
      <c r="X262" s="942"/>
      <c r="Y262" s="942"/>
      <c r="Z262" s="942"/>
      <c r="AA262" s="942"/>
      <c r="AB262" s="942"/>
      <c r="AC262" s="942"/>
      <c r="AD262" s="942"/>
      <c r="AE262" s="942"/>
      <c r="AF262" s="942"/>
      <c r="AG262" s="1"/>
      <c r="AH262" s="1"/>
      <c r="AI262" s="1"/>
      <c r="AJ262" s="1"/>
      <c r="AK262" s="1"/>
      <c r="AL262" s="1"/>
      <c r="AM262" s="1"/>
      <c r="AN262" s="1"/>
      <c r="AO262" s="1"/>
      <c r="AP262" s="1"/>
      <c r="AQ262" s="1"/>
      <c r="AR262" s="1"/>
      <c r="AS262" s="1"/>
      <c r="AT262" s="1"/>
      <c r="AU262" s="1"/>
      <c r="AV262" s="1"/>
      <c r="AW262" s="1"/>
      <c r="AX262" s="1"/>
      <c r="AY262" s="1"/>
      <c r="AZ262" s="1"/>
      <c r="BA262" s="1"/>
      <c r="BB262" s="1"/>
    </row>
    <row r="263" spans="1:54" x14ac:dyDescent="0.15">
      <c r="A263" s="1"/>
      <c r="B263" s="1"/>
      <c r="C263" s="1"/>
      <c r="D263" s="1"/>
      <c r="E263" s="1"/>
      <c r="F263" s="1"/>
      <c r="G263" s="1"/>
      <c r="H263" s="1"/>
      <c r="I263" s="1"/>
      <c r="J263" s="1"/>
      <c r="K263" s="1"/>
      <c r="L263" s="1"/>
      <c r="M263" s="1"/>
      <c r="N263" s="848"/>
      <c r="O263" s="1"/>
      <c r="P263" s="1"/>
      <c r="Q263" s="1"/>
      <c r="R263" s="1"/>
      <c r="S263" s="942"/>
      <c r="T263" s="942"/>
      <c r="U263" s="942"/>
      <c r="V263" s="942"/>
      <c r="W263" s="942"/>
      <c r="X263" s="942"/>
      <c r="Y263" s="942"/>
      <c r="Z263" s="942"/>
      <c r="AA263" s="942"/>
      <c r="AB263" s="942"/>
      <c r="AC263" s="942"/>
      <c r="AD263" s="942"/>
      <c r="AE263" s="942"/>
      <c r="AF263" s="942"/>
      <c r="AG263" s="1"/>
      <c r="AH263" s="1"/>
      <c r="AI263" s="1"/>
      <c r="AJ263" s="1"/>
      <c r="AK263" s="1"/>
      <c r="AL263" s="1"/>
      <c r="AM263" s="1"/>
      <c r="AN263" s="1"/>
      <c r="AO263" s="1"/>
      <c r="AP263" s="1"/>
      <c r="AQ263" s="1"/>
      <c r="AR263" s="1"/>
      <c r="AS263" s="1"/>
      <c r="AT263" s="1"/>
      <c r="AU263" s="1"/>
      <c r="AV263" s="1"/>
      <c r="AW263" s="1"/>
      <c r="AX263" s="1"/>
      <c r="AY263" s="1"/>
      <c r="AZ263" s="1"/>
      <c r="BA263" s="1"/>
      <c r="BB263" s="1"/>
    </row>
    <row r="264" spans="1:54" x14ac:dyDescent="0.15">
      <c r="A264" s="1"/>
      <c r="B264" s="1"/>
      <c r="C264" s="1"/>
      <c r="D264" s="1"/>
      <c r="E264" s="1"/>
      <c r="F264" s="1"/>
      <c r="G264" s="1"/>
      <c r="H264" s="1"/>
      <c r="I264" s="1"/>
      <c r="J264" s="1"/>
      <c r="K264" s="1"/>
      <c r="L264" s="1"/>
      <c r="M264" s="1"/>
      <c r="N264" s="848"/>
      <c r="O264" s="1"/>
      <c r="P264" s="1"/>
      <c r="Q264" s="1"/>
      <c r="R264" s="1"/>
      <c r="S264" s="942"/>
      <c r="T264" s="942"/>
      <c r="U264" s="942"/>
      <c r="V264" s="942"/>
      <c r="W264" s="942"/>
      <c r="X264" s="942"/>
      <c r="Y264" s="942"/>
      <c r="Z264" s="942"/>
      <c r="AA264" s="942"/>
      <c r="AB264" s="942"/>
      <c r="AC264" s="942"/>
      <c r="AD264" s="942"/>
      <c r="AE264" s="942"/>
      <c r="AF264" s="942"/>
      <c r="AG264" s="1"/>
      <c r="AH264" s="1"/>
      <c r="AI264" s="1"/>
      <c r="AJ264" s="1"/>
      <c r="AK264" s="1"/>
      <c r="AL264" s="1"/>
      <c r="AM264" s="1"/>
      <c r="AN264" s="1"/>
      <c r="AO264" s="1"/>
      <c r="AP264" s="1"/>
      <c r="AQ264" s="1"/>
      <c r="AR264" s="1"/>
      <c r="AS264" s="1"/>
      <c r="AT264" s="1"/>
      <c r="AU264" s="1"/>
      <c r="AV264" s="1"/>
      <c r="AW264" s="1"/>
      <c r="AX264" s="1"/>
      <c r="AY264" s="1"/>
      <c r="AZ264" s="1"/>
      <c r="BA264" s="1"/>
      <c r="BB264" s="1"/>
    </row>
    <row r="265" spans="1:54" x14ac:dyDescent="0.15">
      <c r="A265" s="1"/>
      <c r="B265" s="1"/>
      <c r="C265" s="1"/>
      <c r="D265" s="1"/>
      <c r="E265" s="1"/>
      <c r="F265" s="1"/>
      <c r="G265" s="1"/>
      <c r="H265" s="1"/>
      <c r="I265" s="1"/>
      <c r="J265" s="1"/>
      <c r="K265" s="1"/>
      <c r="L265" s="1"/>
      <c r="M265" s="1"/>
      <c r="N265" s="848"/>
      <c r="O265" s="1"/>
      <c r="P265" s="1"/>
      <c r="Q265" s="1"/>
      <c r="R265" s="1"/>
      <c r="S265" s="942"/>
      <c r="T265" s="942"/>
      <c r="U265" s="942"/>
      <c r="V265" s="942"/>
      <c r="W265" s="942"/>
      <c r="X265" s="942"/>
      <c r="Y265" s="942"/>
      <c r="Z265" s="942"/>
      <c r="AA265" s="942"/>
      <c r="AB265" s="942"/>
      <c r="AC265" s="942"/>
      <c r="AD265" s="942"/>
      <c r="AE265" s="942"/>
      <c r="AF265" s="942"/>
      <c r="AG265" s="1"/>
      <c r="AH265" s="1"/>
      <c r="AI265" s="1"/>
      <c r="AJ265" s="1"/>
      <c r="AK265" s="1"/>
      <c r="AL265" s="1"/>
      <c r="AM265" s="1"/>
      <c r="AN265" s="1"/>
      <c r="AO265" s="1"/>
      <c r="AP265" s="1"/>
      <c r="AQ265" s="1"/>
      <c r="AR265" s="1"/>
      <c r="AS265" s="1"/>
      <c r="AT265" s="1"/>
      <c r="AU265" s="1"/>
      <c r="AV265" s="1"/>
      <c r="AW265" s="1"/>
      <c r="AX265" s="1"/>
      <c r="AY265" s="1"/>
      <c r="AZ265" s="1"/>
      <c r="BA265" s="1"/>
      <c r="BB265" s="1"/>
    </row>
    <row r="266" spans="1:54" x14ac:dyDescent="0.15">
      <c r="A266" s="1"/>
      <c r="B266" s="1"/>
      <c r="C266" s="1"/>
      <c r="D266" s="1"/>
      <c r="E266" s="1"/>
      <c r="F266" s="1"/>
      <c r="G266" s="1"/>
      <c r="H266" s="1"/>
      <c r="I266" s="1"/>
      <c r="J266" s="1"/>
      <c r="K266" s="1"/>
      <c r="L266" s="1"/>
      <c r="M266" s="1"/>
      <c r="N266" s="848"/>
      <c r="O266" s="1"/>
      <c r="P266" s="1"/>
      <c r="Q266" s="1"/>
      <c r="R266" s="1"/>
      <c r="S266" s="942"/>
      <c r="T266" s="942"/>
      <c r="U266" s="942"/>
      <c r="V266" s="942"/>
      <c r="W266" s="942"/>
      <c r="X266" s="942"/>
      <c r="Y266" s="942"/>
      <c r="Z266" s="942"/>
      <c r="AA266" s="942"/>
      <c r="AB266" s="942"/>
      <c r="AC266" s="942"/>
      <c r="AD266" s="942"/>
      <c r="AE266" s="942"/>
      <c r="AF266" s="942"/>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x14ac:dyDescent="0.15">
      <c r="A267" s="1"/>
      <c r="B267" s="1"/>
      <c r="C267" s="1"/>
      <c r="D267" s="1"/>
      <c r="E267" s="1"/>
      <c r="F267" s="1"/>
      <c r="G267" s="1"/>
      <c r="H267" s="1"/>
      <c r="I267" s="1"/>
      <c r="J267" s="1"/>
      <c r="K267" s="1"/>
      <c r="L267" s="1"/>
      <c r="M267" s="1"/>
      <c r="N267" s="848"/>
      <c r="O267" s="1"/>
      <c r="P267" s="1"/>
      <c r="Q267" s="1"/>
      <c r="R267" s="1"/>
      <c r="S267" s="942"/>
      <c r="T267" s="942"/>
      <c r="U267" s="942"/>
      <c r="V267" s="942"/>
      <c r="W267" s="942"/>
      <c r="X267" s="942"/>
      <c r="Y267" s="942"/>
      <c r="Z267" s="942"/>
      <c r="AA267" s="942"/>
      <c r="AB267" s="942"/>
      <c r="AC267" s="942"/>
      <c r="AD267" s="942"/>
      <c r="AE267" s="942"/>
      <c r="AF267" s="942"/>
      <c r="AG267" s="1"/>
      <c r="AH267" s="1"/>
      <c r="AI267" s="1"/>
      <c r="AJ267" s="1"/>
      <c r="AK267" s="1"/>
      <c r="AL267" s="1"/>
      <c r="AM267" s="1"/>
      <c r="AN267" s="1"/>
      <c r="AO267" s="1"/>
      <c r="AP267" s="1"/>
      <c r="AQ267" s="1"/>
      <c r="AR267" s="1"/>
      <c r="AS267" s="1"/>
      <c r="AT267" s="1"/>
      <c r="AU267" s="1"/>
      <c r="AV267" s="1"/>
      <c r="AW267" s="1"/>
      <c r="AX267" s="1"/>
      <c r="AY267" s="1"/>
      <c r="AZ267" s="1"/>
      <c r="BA267" s="1"/>
      <c r="BB267" s="1"/>
    </row>
    <row r="268" spans="1:54" x14ac:dyDescent="0.15">
      <c r="A268" s="1"/>
      <c r="B268" s="1"/>
      <c r="C268" s="1"/>
      <c r="D268" s="1"/>
      <c r="E268" s="1"/>
      <c r="F268" s="1"/>
      <c r="G268" s="1"/>
      <c r="H268" s="1"/>
      <c r="I268" s="1"/>
      <c r="J268" s="1"/>
      <c r="K268" s="1"/>
      <c r="L268" s="1"/>
      <c r="M268" s="1"/>
      <c r="N268" s="848"/>
      <c r="O268" s="1"/>
      <c r="P268" s="1"/>
      <c r="Q268" s="1"/>
      <c r="R268" s="1"/>
      <c r="S268" s="942"/>
      <c r="T268" s="942"/>
      <c r="U268" s="942"/>
      <c r="V268" s="942"/>
      <c r="W268" s="942"/>
      <c r="X268" s="942"/>
      <c r="Y268" s="942"/>
      <c r="Z268" s="942"/>
      <c r="AA268" s="942"/>
      <c r="AB268" s="942"/>
      <c r="AC268" s="942"/>
      <c r="AD268" s="942"/>
      <c r="AE268" s="942"/>
      <c r="AF268" s="942"/>
      <c r="AG268" s="1"/>
      <c r="AH268" s="1"/>
      <c r="AI268" s="1"/>
      <c r="AJ268" s="1"/>
      <c r="AK268" s="1"/>
      <c r="AL268" s="1"/>
      <c r="AM268" s="1"/>
      <c r="AN268" s="1"/>
      <c r="AO268" s="1"/>
      <c r="AP268" s="1"/>
      <c r="AQ268" s="1"/>
      <c r="AR268" s="1"/>
      <c r="AS268" s="1"/>
      <c r="AT268" s="1"/>
      <c r="AU268" s="1"/>
      <c r="AV268" s="1"/>
      <c r="AW268" s="1"/>
      <c r="AX268" s="1"/>
      <c r="AY268" s="1"/>
      <c r="AZ268" s="1"/>
      <c r="BA268" s="1"/>
      <c r="BB268" s="1"/>
    </row>
    <row r="269" spans="1:54" x14ac:dyDescent="0.15">
      <c r="A269" s="1"/>
      <c r="B269" s="1"/>
      <c r="C269" s="1"/>
      <c r="D269" s="1"/>
      <c r="E269" s="1"/>
      <c r="F269" s="1"/>
      <c r="G269" s="1"/>
      <c r="H269" s="1"/>
      <c r="I269" s="1"/>
      <c r="J269" s="1"/>
      <c r="K269" s="1"/>
      <c r="L269" s="1"/>
      <c r="M269" s="1"/>
      <c r="N269" s="848"/>
      <c r="O269" s="1"/>
      <c r="P269" s="1"/>
      <c r="Q269" s="1"/>
      <c r="R269" s="1"/>
      <c r="S269" s="942"/>
      <c r="T269" s="942"/>
      <c r="U269" s="942"/>
      <c r="V269" s="942"/>
      <c r="W269" s="942"/>
      <c r="X269" s="942"/>
      <c r="Y269" s="942"/>
      <c r="Z269" s="942"/>
      <c r="AA269" s="942"/>
      <c r="AB269" s="942"/>
      <c r="AC269" s="942"/>
      <c r="AD269" s="942"/>
      <c r="AE269" s="942"/>
      <c r="AF269" s="942"/>
      <c r="AG269" s="1"/>
      <c r="AH269" s="1"/>
      <c r="AI269" s="1"/>
      <c r="AJ269" s="1"/>
      <c r="AK269" s="1"/>
      <c r="AL269" s="1"/>
      <c r="AM269" s="1"/>
      <c r="AN269" s="1"/>
      <c r="AO269" s="1"/>
      <c r="AP269" s="1"/>
      <c r="AQ269" s="1"/>
      <c r="AR269" s="1"/>
      <c r="AS269" s="1"/>
      <c r="AT269" s="1"/>
      <c r="AU269" s="1"/>
      <c r="AV269" s="1"/>
      <c r="AW269" s="1"/>
      <c r="AX269" s="1"/>
      <c r="AY269" s="1"/>
      <c r="AZ269" s="1"/>
      <c r="BA269" s="1"/>
      <c r="BB269" s="1"/>
    </row>
    <row r="270" spans="1:54" x14ac:dyDescent="0.15">
      <c r="A270" s="1"/>
      <c r="B270" s="1"/>
      <c r="C270" s="1"/>
      <c r="D270" s="1"/>
      <c r="E270" s="1"/>
      <c r="F270" s="1"/>
      <c r="G270" s="1"/>
      <c r="H270" s="1"/>
      <c r="I270" s="1"/>
      <c r="J270" s="1"/>
      <c r="K270" s="1"/>
      <c r="L270" s="1"/>
      <c r="M270" s="1"/>
      <c r="N270" s="848"/>
      <c r="O270" s="1"/>
      <c r="P270" s="1"/>
      <c r="Q270" s="1"/>
      <c r="R270" s="1"/>
      <c r="S270" s="942"/>
      <c r="T270" s="942"/>
      <c r="U270" s="942"/>
      <c r="V270" s="942"/>
      <c r="W270" s="942"/>
      <c r="X270" s="942"/>
      <c r="Y270" s="942"/>
      <c r="Z270" s="942"/>
      <c r="AA270" s="942"/>
      <c r="AB270" s="942"/>
      <c r="AC270" s="942"/>
      <c r="AD270" s="942"/>
      <c r="AE270" s="942"/>
      <c r="AF270" s="942"/>
      <c r="AG270" s="1"/>
      <c r="AH270" s="1"/>
      <c r="AI270" s="1"/>
      <c r="AJ270" s="1"/>
      <c r="AK270" s="1"/>
      <c r="AL270" s="1"/>
      <c r="AM270" s="1"/>
      <c r="AN270" s="1"/>
      <c r="AO270" s="1"/>
      <c r="AP270" s="1"/>
      <c r="AQ270" s="1"/>
      <c r="AR270" s="1"/>
      <c r="AS270" s="1"/>
      <c r="AT270" s="1"/>
      <c r="AU270" s="1"/>
      <c r="AV270" s="1"/>
      <c r="AW270" s="1"/>
      <c r="AX270" s="1"/>
      <c r="AY270" s="1"/>
      <c r="AZ270" s="1"/>
      <c r="BA270" s="1"/>
      <c r="BB270" s="1"/>
    </row>
    <row r="271" spans="1:54" x14ac:dyDescent="0.15">
      <c r="A271" s="1"/>
      <c r="B271" s="1"/>
      <c r="C271" s="1"/>
      <c r="D271" s="1"/>
      <c r="E271" s="1"/>
      <c r="F271" s="1"/>
      <c r="G271" s="1"/>
      <c r="H271" s="1"/>
      <c r="I271" s="1"/>
      <c r="J271" s="1"/>
      <c r="K271" s="1"/>
      <c r="L271" s="1"/>
      <c r="M271" s="1"/>
      <c r="N271" s="848"/>
      <c r="O271" s="1"/>
      <c r="P271" s="1"/>
      <c r="Q271" s="1"/>
      <c r="R271" s="1"/>
      <c r="S271" s="942"/>
      <c r="T271" s="942"/>
      <c r="U271" s="942"/>
      <c r="V271" s="942"/>
      <c r="W271" s="942"/>
      <c r="X271" s="942"/>
      <c r="Y271" s="942"/>
      <c r="Z271" s="942"/>
      <c r="AA271" s="942"/>
      <c r="AB271" s="942"/>
      <c r="AC271" s="942"/>
      <c r="AD271" s="942"/>
      <c r="AE271" s="942"/>
      <c r="AF271" s="942"/>
      <c r="AG271" s="1"/>
      <c r="AH271" s="1"/>
      <c r="AI271" s="1"/>
      <c r="AJ271" s="1"/>
      <c r="AK271" s="1"/>
      <c r="AL271" s="1"/>
      <c r="AM271" s="1"/>
      <c r="AN271" s="1"/>
      <c r="AO271" s="1"/>
      <c r="AP271" s="1"/>
      <c r="AQ271" s="1"/>
      <c r="AR271" s="1"/>
      <c r="AS271" s="1"/>
      <c r="AT271" s="1"/>
      <c r="AU271" s="1"/>
      <c r="AV271" s="1"/>
      <c r="AW271" s="1"/>
      <c r="AX271" s="1"/>
      <c r="AY271" s="1"/>
      <c r="AZ271" s="1"/>
      <c r="BA271" s="1"/>
      <c r="BB271" s="1"/>
    </row>
    <row r="272" spans="1:54" x14ac:dyDescent="0.15">
      <c r="A272" s="1"/>
      <c r="B272" s="1"/>
      <c r="C272" s="1"/>
      <c r="D272" s="1"/>
      <c r="E272" s="1"/>
      <c r="F272" s="1"/>
      <c r="G272" s="1"/>
      <c r="H272" s="1"/>
      <c r="I272" s="1"/>
      <c r="J272" s="1"/>
      <c r="K272" s="1"/>
      <c r="L272" s="1"/>
      <c r="M272" s="1"/>
      <c r="N272" s="848"/>
      <c r="O272" s="1"/>
      <c r="P272" s="1"/>
      <c r="Q272" s="1"/>
      <c r="R272" s="1"/>
      <c r="S272" s="942"/>
      <c r="T272" s="942"/>
      <c r="U272" s="942"/>
      <c r="V272" s="942"/>
      <c r="W272" s="942"/>
      <c r="X272" s="942"/>
      <c r="Y272" s="942"/>
      <c r="Z272" s="942"/>
      <c r="AA272" s="942"/>
      <c r="AB272" s="942"/>
      <c r="AC272" s="942"/>
      <c r="AD272" s="942"/>
      <c r="AE272" s="942"/>
      <c r="AF272" s="942"/>
      <c r="AG272" s="1"/>
      <c r="AH272" s="1"/>
      <c r="AI272" s="1"/>
      <c r="AJ272" s="1"/>
      <c r="AK272" s="1"/>
      <c r="AL272" s="1"/>
      <c r="AM272" s="1"/>
      <c r="AN272" s="1"/>
      <c r="AO272" s="1"/>
      <c r="AP272" s="1"/>
      <c r="AQ272" s="1"/>
      <c r="AR272" s="1"/>
      <c r="AS272" s="1"/>
      <c r="AT272" s="1"/>
      <c r="AU272" s="1"/>
      <c r="AV272" s="1"/>
      <c r="AW272" s="1"/>
      <c r="AX272" s="1"/>
      <c r="AY272" s="1"/>
      <c r="AZ272" s="1"/>
      <c r="BA272" s="1"/>
      <c r="BB272" s="1"/>
    </row>
    <row r="273" spans="1:54" x14ac:dyDescent="0.15">
      <c r="A273" s="1"/>
      <c r="B273" s="1"/>
      <c r="C273" s="1"/>
      <c r="D273" s="1"/>
      <c r="E273" s="1"/>
      <c r="F273" s="1"/>
      <c r="G273" s="1"/>
      <c r="H273" s="1"/>
      <c r="I273" s="1"/>
      <c r="J273" s="1"/>
      <c r="K273" s="1"/>
      <c r="L273" s="1"/>
      <c r="M273" s="1"/>
      <c r="N273" s="848"/>
      <c r="O273" s="1"/>
      <c r="P273" s="1"/>
      <c r="Q273" s="1"/>
      <c r="R273" s="1"/>
      <c r="S273" s="942"/>
      <c r="T273" s="942"/>
      <c r="U273" s="942"/>
      <c r="V273" s="942"/>
      <c r="W273" s="942"/>
      <c r="X273" s="942"/>
      <c r="Y273" s="942"/>
      <c r="Z273" s="942"/>
      <c r="AA273" s="942"/>
      <c r="AB273" s="942"/>
      <c r="AC273" s="942"/>
      <c r="AD273" s="942"/>
      <c r="AE273" s="942"/>
      <c r="AF273" s="942"/>
      <c r="AG273" s="1"/>
      <c r="AH273" s="1"/>
      <c r="AI273" s="1"/>
      <c r="AJ273" s="1"/>
      <c r="AK273" s="1"/>
      <c r="AL273" s="1"/>
      <c r="AM273" s="1"/>
      <c r="AN273" s="1"/>
      <c r="AO273" s="1"/>
      <c r="AP273" s="1"/>
      <c r="AQ273" s="1"/>
      <c r="AR273" s="1"/>
      <c r="AS273" s="1"/>
      <c r="AT273" s="1"/>
      <c r="AU273" s="1"/>
      <c r="AV273" s="1"/>
      <c r="AW273" s="1"/>
      <c r="AX273" s="1"/>
      <c r="AY273" s="1"/>
      <c r="AZ273" s="1"/>
      <c r="BA273" s="1"/>
      <c r="BB273" s="1"/>
    </row>
    <row r="274" spans="1:54" x14ac:dyDescent="0.15">
      <c r="A274" s="1"/>
      <c r="B274" s="1"/>
      <c r="C274" s="1"/>
      <c r="D274" s="1"/>
      <c r="E274" s="1"/>
      <c r="F274" s="1"/>
      <c r="G274" s="1"/>
      <c r="H274" s="1"/>
      <c r="I274" s="1"/>
      <c r="J274" s="1"/>
      <c r="K274" s="1"/>
      <c r="L274" s="1"/>
      <c r="M274" s="1"/>
      <c r="N274" s="848"/>
      <c r="O274" s="1"/>
      <c r="P274" s="1"/>
      <c r="Q274" s="1"/>
      <c r="R274" s="1"/>
      <c r="S274" s="942"/>
      <c r="T274" s="942"/>
      <c r="U274" s="942"/>
      <c r="V274" s="942"/>
      <c r="W274" s="942"/>
      <c r="X274" s="942"/>
      <c r="Y274" s="942"/>
      <c r="Z274" s="942"/>
      <c r="AA274" s="942"/>
      <c r="AB274" s="942"/>
      <c r="AC274" s="942"/>
      <c r="AD274" s="942"/>
      <c r="AE274" s="942"/>
      <c r="AF274" s="942"/>
      <c r="AG274" s="1"/>
      <c r="AH274" s="1"/>
      <c r="AI274" s="1"/>
      <c r="AJ274" s="1"/>
      <c r="AK274" s="1"/>
      <c r="AL274" s="1"/>
      <c r="AM274" s="1"/>
      <c r="AN274" s="1"/>
      <c r="AO274" s="1"/>
      <c r="AP274" s="1"/>
      <c r="AQ274" s="1"/>
      <c r="AR274" s="1"/>
      <c r="AS274" s="1"/>
      <c r="AT274" s="1"/>
      <c r="AU274" s="1"/>
      <c r="AV274" s="1"/>
      <c r="AW274" s="1"/>
      <c r="AX274" s="1"/>
      <c r="AY274" s="1"/>
      <c r="AZ274" s="1"/>
      <c r="BA274" s="1"/>
      <c r="BB274" s="1"/>
    </row>
    <row r="275" spans="1:54" x14ac:dyDescent="0.15">
      <c r="A275" s="1"/>
      <c r="B275" s="1"/>
      <c r="C275" s="1"/>
      <c r="D275" s="1"/>
      <c r="E275" s="1"/>
      <c r="F275" s="1"/>
      <c r="G275" s="1"/>
      <c r="H275" s="1"/>
      <c r="I275" s="1"/>
      <c r="J275" s="1"/>
      <c r="K275" s="1"/>
      <c r="L275" s="1"/>
      <c r="M275" s="1"/>
      <c r="N275" s="848"/>
      <c r="O275" s="1"/>
      <c r="P275" s="1"/>
      <c r="Q275" s="1"/>
      <c r="R275" s="1"/>
      <c r="S275" s="942"/>
      <c r="T275" s="942"/>
      <c r="U275" s="942"/>
      <c r="V275" s="942"/>
      <c r="W275" s="942"/>
      <c r="X275" s="942"/>
      <c r="Y275" s="942"/>
      <c r="Z275" s="942"/>
      <c r="AA275" s="942"/>
      <c r="AB275" s="942"/>
      <c r="AC275" s="942"/>
      <c r="AD275" s="942"/>
      <c r="AE275" s="942"/>
      <c r="AF275" s="942"/>
      <c r="AG275" s="1"/>
      <c r="AH275" s="1"/>
      <c r="AI275" s="1"/>
      <c r="AJ275" s="1"/>
      <c r="AK275" s="1"/>
      <c r="AL275" s="1"/>
      <c r="AM275" s="1"/>
      <c r="AN275" s="1"/>
      <c r="AO275" s="1"/>
      <c r="AP275" s="1"/>
      <c r="AQ275" s="1"/>
      <c r="AR275" s="1"/>
      <c r="AS275" s="1"/>
      <c r="AT275" s="1"/>
      <c r="AU275" s="1"/>
      <c r="AV275" s="1"/>
      <c r="AW275" s="1"/>
      <c r="AX275" s="1"/>
      <c r="AY275" s="1"/>
      <c r="AZ275" s="1"/>
      <c r="BA275" s="1"/>
      <c r="BB275" s="1"/>
    </row>
    <row r="276" spans="1:54" x14ac:dyDescent="0.15">
      <c r="A276" s="1"/>
      <c r="B276" s="1"/>
      <c r="C276" s="1"/>
      <c r="D276" s="1"/>
      <c r="E276" s="1"/>
      <c r="F276" s="1"/>
      <c r="G276" s="1"/>
      <c r="H276" s="1"/>
      <c r="I276" s="1"/>
      <c r="J276" s="1"/>
      <c r="K276" s="1"/>
      <c r="L276" s="1"/>
      <c r="M276" s="1"/>
      <c r="N276" s="848"/>
      <c r="O276" s="1"/>
      <c r="P276" s="1"/>
      <c r="Q276" s="1"/>
      <c r="R276" s="1"/>
      <c r="S276" s="942"/>
      <c r="T276" s="942"/>
      <c r="U276" s="942"/>
      <c r="V276" s="942"/>
      <c r="W276" s="942"/>
      <c r="X276" s="942"/>
      <c r="Y276" s="942"/>
      <c r="Z276" s="942"/>
      <c r="AA276" s="942"/>
      <c r="AB276" s="942"/>
      <c r="AC276" s="942"/>
      <c r="AD276" s="942"/>
      <c r="AE276" s="942"/>
      <c r="AF276" s="942"/>
      <c r="AG276" s="1"/>
      <c r="AH276" s="1"/>
      <c r="AI276" s="1"/>
      <c r="AJ276" s="1"/>
      <c r="AK276" s="1"/>
      <c r="AL276" s="1"/>
      <c r="AM276" s="1"/>
      <c r="AN276" s="1"/>
      <c r="AO276" s="1"/>
      <c r="AP276" s="1"/>
      <c r="AQ276" s="1"/>
      <c r="AR276" s="1"/>
      <c r="AS276" s="1"/>
      <c r="AT276" s="1"/>
      <c r="AU276" s="1"/>
      <c r="AV276" s="1"/>
      <c r="AW276" s="1"/>
      <c r="AX276" s="1"/>
      <c r="AY276" s="1"/>
      <c r="AZ276" s="1"/>
      <c r="BA276" s="1"/>
      <c r="BB276" s="1"/>
    </row>
    <row r="277" spans="1:54" x14ac:dyDescent="0.15">
      <c r="A277" s="1"/>
      <c r="B277" s="1"/>
      <c r="C277" s="1"/>
      <c r="D277" s="1"/>
      <c r="E277" s="1"/>
      <c r="F277" s="1"/>
      <c r="G277" s="1"/>
      <c r="H277" s="1"/>
      <c r="I277" s="1"/>
      <c r="J277" s="1"/>
      <c r="K277" s="1"/>
      <c r="L277" s="1"/>
      <c r="M277" s="1"/>
      <c r="N277" s="848"/>
      <c r="O277" s="1"/>
      <c r="P277" s="1"/>
      <c r="Q277" s="1"/>
      <c r="R277" s="1"/>
      <c r="S277" s="942"/>
      <c r="T277" s="942"/>
      <c r="U277" s="942"/>
      <c r="V277" s="942"/>
      <c r="W277" s="942"/>
      <c r="X277" s="942"/>
      <c r="Y277" s="942"/>
      <c r="Z277" s="942"/>
      <c r="AA277" s="942"/>
      <c r="AB277" s="942"/>
      <c r="AC277" s="942"/>
      <c r="AD277" s="942"/>
      <c r="AE277" s="942"/>
      <c r="AF277" s="942"/>
      <c r="AG277" s="1"/>
      <c r="AH277" s="1"/>
      <c r="AI277" s="1"/>
      <c r="AJ277" s="1"/>
      <c r="AK277" s="1"/>
      <c r="AL277" s="1"/>
      <c r="AM277" s="1"/>
      <c r="AN277" s="1"/>
      <c r="AO277" s="1"/>
      <c r="AP277" s="1"/>
      <c r="AQ277" s="1"/>
      <c r="AR277" s="1"/>
      <c r="AS277" s="1"/>
      <c r="AT277" s="1"/>
      <c r="AU277" s="1"/>
      <c r="AV277" s="1"/>
      <c r="AW277" s="1"/>
      <c r="AX277" s="1"/>
      <c r="AY277" s="1"/>
      <c r="AZ277" s="1"/>
      <c r="BA277" s="1"/>
      <c r="BB277" s="1"/>
    </row>
    <row r="278" spans="1:54" x14ac:dyDescent="0.15">
      <c r="A278" s="1"/>
      <c r="B278" s="1"/>
      <c r="C278" s="1"/>
      <c r="D278" s="1"/>
      <c r="E278" s="1"/>
      <c r="F278" s="1"/>
      <c r="G278" s="1"/>
      <c r="H278" s="1"/>
      <c r="I278" s="1"/>
      <c r="J278" s="1"/>
      <c r="K278" s="1"/>
      <c r="L278" s="1"/>
      <c r="M278" s="1"/>
      <c r="N278" s="848"/>
      <c r="O278" s="1"/>
      <c r="P278" s="1"/>
      <c r="Q278" s="1"/>
      <c r="R278" s="1"/>
      <c r="S278" s="942"/>
      <c r="T278" s="942"/>
      <c r="U278" s="942"/>
      <c r="V278" s="942"/>
      <c r="W278" s="942"/>
      <c r="X278" s="942"/>
      <c r="Y278" s="942"/>
      <c r="Z278" s="942"/>
      <c r="AA278" s="942"/>
      <c r="AB278" s="942"/>
      <c r="AC278" s="942"/>
      <c r="AD278" s="942"/>
      <c r="AE278" s="942"/>
      <c r="AF278" s="942"/>
      <c r="AG278" s="1"/>
      <c r="AH278" s="1"/>
      <c r="AI278" s="1"/>
      <c r="AJ278" s="1"/>
      <c r="AK278" s="1"/>
      <c r="AL278" s="1"/>
      <c r="AM278" s="1"/>
      <c r="AN278" s="1"/>
      <c r="AO278" s="1"/>
      <c r="AP278" s="1"/>
      <c r="AQ278" s="1"/>
      <c r="AR278" s="1"/>
      <c r="AS278" s="1"/>
      <c r="AT278" s="1"/>
      <c r="AU278" s="1"/>
      <c r="AV278" s="1"/>
      <c r="AW278" s="1"/>
      <c r="AX278" s="1"/>
      <c r="AY278" s="1"/>
      <c r="AZ278" s="1"/>
      <c r="BA278" s="1"/>
      <c r="BB278" s="1"/>
    </row>
    <row r="279" spans="1:54" x14ac:dyDescent="0.15">
      <c r="A279" s="1"/>
      <c r="B279" s="1"/>
      <c r="C279" s="1"/>
      <c r="D279" s="1"/>
      <c r="E279" s="1"/>
      <c r="F279" s="1"/>
      <c r="G279" s="1"/>
      <c r="H279" s="1"/>
      <c r="I279" s="1"/>
      <c r="J279" s="1"/>
      <c r="K279" s="1"/>
      <c r="L279" s="1"/>
      <c r="M279" s="1"/>
      <c r="N279" s="848"/>
      <c r="O279" s="1"/>
      <c r="P279" s="1"/>
      <c r="Q279" s="1"/>
      <c r="R279" s="1"/>
      <c r="S279" s="942"/>
      <c r="T279" s="942"/>
      <c r="U279" s="942"/>
      <c r="V279" s="942"/>
      <c r="W279" s="942"/>
      <c r="X279" s="942"/>
      <c r="Y279" s="942"/>
      <c r="Z279" s="942"/>
      <c r="AA279" s="942"/>
      <c r="AB279" s="942"/>
      <c r="AC279" s="942"/>
      <c r="AD279" s="942"/>
      <c r="AE279" s="942"/>
      <c r="AF279" s="942"/>
      <c r="AG279" s="1"/>
      <c r="AH279" s="1"/>
      <c r="AI279" s="1"/>
      <c r="AJ279" s="1"/>
      <c r="AK279" s="1"/>
      <c r="AL279" s="1"/>
      <c r="AM279" s="1"/>
      <c r="AN279" s="1"/>
      <c r="AO279" s="1"/>
      <c r="AP279" s="1"/>
      <c r="AQ279" s="1"/>
      <c r="AR279" s="1"/>
      <c r="AS279" s="1"/>
      <c r="AT279" s="1"/>
      <c r="AU279" s="1"/>
      <c r="AV279" s="1"/>
      <c r="AW279" s="1"/>
      <c r="AX279" s="1"/>
      <c r="AY279" s="1"/>
      <c r="AZ279" s="1"/>
      <c r="BA279" s="1"/>
      <c r="BB279" s="1"/>
    </row>
    <row r="280" spans="1:54" x14ac:dyDescent="0.15">
      <c r="A280" s="1"/>
      <c r="B280" s="1"/>
      <c r="C280" s="1"/>
      <c r="D280" s="1"/>
      <c r="E280" s="1"/>
      <c r="F280" s="1"/>
      <c r="G280" s="1"/>
      <c r="H280" s="1"/>
      <c r="I280" s="1"/>
      <c r="J280" s="1"/>
      <c r="K280" s="1"/>
      <c r="L280" s="1"/>
      <c r="M280" s="1"/>
      <c r="N280" s="848"/>
      <c r="O280" s="1"/>
      <c r="P280" s="1"/>
      <c r="Q280" s="1"/>
      <c r="R280" s="1"/>
      <c r="S280" s="942"/>
      <c r="T280" s="942"/>
      <c r="U280" s="942"/>
      <c r="V280" s="942"/>
      <c r="W280" s="942"/>
      <c r="X280" s="942"/>
      <c r="Y280" s="942"/>
      <c r="Z280" s="942"/>
      <c r="AA280" s="942"/>
      <c r="AB280" s="942"/>
      <c r="AC280" s="942"/>
      <c r="AD280" s="942"/>
      <c r="AE280" s="942"/>
      <c r="AF280" s="942"/>
      <c r="AG280" s="1"/>
      <c r="AH280" s="1"/>
      <c r="AI280" s="1"/>
      <c r="AJ280" s="1"/>
      <c r="AK280" s="1"/>
      <c r="AL280" s="1"/>
      <c r="AM280" s="1"/>
      <c r="AN280" s="1"/>
      <c r="AO280" s="1"/>
      <c r="AP280" s="1"/>
      <c r="AQ280" s="1"/>
      <c r="AR280" s="1"/>
      <c r="AS280" s="1"/>
      <c r="AT280" s="1"/>
      <c r="AU280" s="1"/>
      <c r="AV280" s="1"/>
      <c r="AW280" s="1"/>
      <c r="AX280" s="1"/>
      <c r="AY280" s="1"/>
      <c r="AZ280" s="1"/>
      <c r="BA280" s="1"/>
      <c r="BB280" s="1"/>
    </row>
    <row r="281" spans="1:54" x14ac:dyDescent="0.15">
      <c r="A281" s="1"/>
      <c r="B281" s="1"/>
      <c r="C281" s="1"/>
      <c r="D281" s="1"/>
      <c r="E281" s="1"/>
      <c r="F281" s="1"/>
      <c r="G281" s="1"/>
      <c r="H281" s="1"/>
      <c r="I281" s="1"/>
      <c r="J281" s="1"/>
      <c r="K281" s="1"/>
      <c r="L281" s="1"/>
      <c r="M281" s="1"/>
      <c r="N281" s="848"/>
      <c r="O281" s="1"/>
      <c r="P281" s="1"/>
      <c r="Q281" s="1"/>
      <c r="R281" s="1"/>
      <c r="S281" s="942"/>
      <c r="T281" s="942"/>
      <c r="U281" s="942"/>
      <c r="V281" s="942"/>
      <c r="W281" s="942"/>
      <c r="X281" s="942"/>
      <c r="Y281" s="942"/>
      <c r="Z281" s="942"/>
      <c r="AA281" s="942"/>
      <c r="AB281" s="942"/>
      <c r="AC281" s="942"/>
      <c r="AD281" s="942"/>
      <c r="AE281" s="942"/>
      <c r="AF281" s="942"/>
      <c r="AG281" s="1"/>
      <c r="AH281" s="1"/>
      <c r="AI281" s="1"/>
      <c r="AJ281" s="1"/>
      <c r="AK281" s="1"/>
      <c r="AL281" s="1"/>
      <c r="AM281" s="1"/>
      <c r="AN281" s="1"/>
      <c r="AO281" s="1"/>
      <c r="AP281" s="1"/>
      <c r="AQ281" s="1"/>
      <c r="AR281" s="1"/>
      <c r="AS281" s="1"/>
      <c r="AT281" s="1"/>
      <c r="AU281" s="1"/>
      <c r="AV281" s="1"/>
      <c r="AW281" s="1"/>
      <c r="AX281" s="1"/>
      <c r="AY281" s="1"/>
      <c r="AZ281" s="1"/>
      <c r="BA281" s="1"/>
      <c r="BB281" s="1"/>
    </row>
    <row r="282" spans="1:54" x14ac:dyDescent="0.15">
      <c r="A282" s="1"/>
      <c r="B282" s="1"/>
      <c r="C282" s="1"/>
      <c r="D282" s="1"/>
      <c r="E282" s="1"/>
      <c r="F282" s="1"/>
      <c r="G282" s="1"/>
      <c r="H282" s="1"/>
      <c r="I282" s="1"/>
      <c r="J282" s="1"/>
      <c r="K282" s="1"/>
      <c r="L282" s="1"/>
      <c r="M282" s="1"/>
      <c r="N282" s="848"/>
      <c r="O282" s="1"/>
      <c r="P282" s="1"/>
      <c r="Q282" s="1"/>
      <c r="R282" s="1"/>
      <c r="S282" s="942"/>
      <c r="T282" s="942"/>
      <c r="U282" s="942"/>
      <c r="V282" s="942"/>
      <c r="W282" s="942"/>
      <c r="X282" s="942"/>
      <c r="Y282" s="942"/>
      <c r="Z282" s="942"/>
      <c r="AA282" s="942"/>
      <c r="AB282" s="942"/>
      <c r="AC282" s="942"/>
      <c r="AD282" s="942"/>
      <c r="AE282" s="942"/>
      <c r="AF282" s="942"/>
      <c r="AG282" s="1"/>
      <c r="AH282" s="1"/>
      <c r="AI282" s="1"/>
      <c r="AJ282" s="1"/>
      <c r="AK282" s="1"/>
      <c r="AL282" s="1"/>
      <c r="AM282" s="1"/>
      <c r="AN282" s="1"/>
      <c r="AO282" s="1"/>
      <c r="AP282" s="1"/>
      <c r="AQ282" s="1"/>
      <c r="AR282" s="1"/>
      <c r="AS282" s="1"/>
      <c r="AT282" s="1"/>
      <c r="AU282" s="1"/>
      <c r="AV282" s="1"/>
      <c r="AW282" s="1"/>
      <c r="AX282" s="1"/>
      <c r="AY282" s="1"/>
      <c r="AZ282" s="1"/>
      <c r="BA282" s="1"/>
      <c r="BB282" s="1"/>
    </row>
    <row r="283" spans="1:54" x14ac:dyDescent="0.15">
      <c r="A283" s="1"/>
      <c r="B283" s="1"/>
      <c r="C283" s="1"/>
      <c r="D283" s="1"/>
      <c r="E283" s="1"/>
      <c r="F283" s="1"/>
      <c r="G283" s="1"/>
      <c r="H283" s="1"/>
      <c r="I283" s="1"/>
      <c r="J283" s="1"/>
      <c r="K283" s="1"/>
      <c r="L283" s="1"/>
      <c r="M283" s="1"/>
      <c r="N283" s="848"/>
      <c r="O283" s="1"/>
      <c r="P283" s="1"/>
      <c r="Q283" s="1"/>
      <c r="R283" s="1"/>
      <c r="S283" s="942"/>
      <c r="T283" s="942"/>
      <c r="U283" s="942"/>
      <c r="V283" s="942"/>
      <c r="W283" s="942"/>
      <c r="X283" s="942"/>
      <c r="Y283" s="942"/>
      <c r="Z283" s="942"/>
      <c r="AA283" s="942"/>
      <c r="AB283" s="942"/>
      <c r="AC283" s="942"/>
      <c r="AD283" s="942"/>
      <c r="AE283" s="942"/>
      <c r="AF283" s="942"/>
      <c r="AG283" s="1"/>
      <c r="AH283" s="1"/>
      <c r="AI283" s="1"/>
      <c r="AJ283" s="1"/>
      <c r="AK283" s="1"/>
      <c r="AL283" s="1"/>
      <c r="AM283" s="1"/>
      <c r="AN283" s="1"/>
      <c r="AO283" s="1"/>
      <c r="AP283" s="1"/>
      <c r="AQ283" s="1"/>
      <c r="AR283" s="1"/>
      <c r="AS283" s="1"/>
      <c r="AT283" s="1"/>
      <c r="AU283" s="1"/>
      <c r="AV283" s="1"/>
      <c r="AW283" s="1"/>
      <c r="AX283" s="1"/>
      <c r="AY283" s="1"/>
      <c r="AZ283" s="1"/>
      <c r="BA283" s="1"/>
      <c r="BB283" s="1"/>
    </row>
    <row r="284" spans="1:54" x14ac:dyDescent="0.15">
      <c r="A284" s="1"/>
      <c r="B284" s="1"/>
      <c r="C284" s="1"/>
      <c r="D284" s="1"/>
      <c r="E284" s="1"/>
      <c r="F284" s="1"/>
      <c r="G284" s="1"/>
      <c r="H284" s="1"/>
      <c r="I284" s="1"/>
      <c r="J284" s="1"/>
      <c r="K284" s="1"/>
      <c r="L284" s="1"/>
      <c r="M284" s="1"/>
      <c r="N284" s="848"/>
      <c r="O284" s="1"/>
      <c r="P284" s="1"/>
      <c r="Q284" s="1"/>
      <c r="R284" s="1"/>
      <c r="S284" s="942"/>
      <c r="T284" s="942"/>
      <c r="U284" s="942"/>
      <c r="V284" s="942"/>
      <c r="W284" s="942"/>
      <c r="X284" s="942"/>
      <c r="Y284" s="942"/>
      <c r="Z284" s="942"/>
      <c r="AA284" s="942"/>
      <c r="AB284" s="942"/>
      <c r="AC284" s="942"/>
      <c r="AD284" s="942"/>
      <c r="AE284" s="942"/>
      <c r="AF284" s="942"/>
      <c r="AG284" s="1"/>
      <c r="AH284" s="1"/>
      <c r="AI284" s="1"/>
      <c r="AJ284" s="1"/>
      <c r="AK284" s="1"/>
      <c r="AL284" s="1"/>
      <c r="AM284" s="1"/>
      <c r="AN284" s="1"/>
      <c r="AO284" s="1"/>
      <c r="AP284" s="1"/>
      <c r="AQ284" s="1"/>
      <c r="AR284" s="1"/>
      <c r="AS284" s="1"/>
      <c r="AT284" s="1"/>
      <c r="AU284" s="1"/>
      <c r="AV284" s="1"/>
      <c r="AW284" s="1"/>
      <c r="AX284" s="1"/>
      <c r="AY284" s="1"/>
      <c r="AZ284" s="1"/>
      <c r="BA284" s="1"/>
      <c r="BB284" s="1"/>
    </row>
    <row r="285" spans="1:54" x14ac:dyDescent="0.15">
      <c r="A285" s="1"/>
      <c r="B285" s="1"/>
      <c r="C285" s="1"/>
      <c r="D285" s="1"/>
      <c r="E285" s="1"/>
      <c r="F285" s="1"/>
      <c r="G285" s="1"/>
      <c r="H285" s="1"/>
      <c r="I285" s="1"/>
      <c r="J285" s="1"/>
      <c r="K285" s="1"/>
      <c r="L285" s="1"/>
      <c r="M285" s="1"/>
      <c r="N285" s="848"/>
      <c r="O285" s="1"/>
      <c r="P285" s="1"/>
      <c r="Q285" s="1"/>
      <c r="R285" s="1"/>
      <c r="S285" s="942"/>
      <c r="T285" s="942"/>
      <c r="U285" s="942"/>
      <c r="V285" s="942"/>
      <c r="W285" s="942"/>
      <c r="X285" s="942"/>
      <c r="Y285" s="942"/>
      <c r="Z285" s="942"/>
      <c r="AA285" s="942"/>
      <c r="AB285" s="942"/>
      <c r="AC285" s="942"/>
      <c r="AD285" s="942"/>
      <c r="AE285" s="942"/>
      <c r="AF285" s="942"/>
      <c r="AG285" s="1"/>
      <c r="AH285" s="1"/>
      <c r="AI285" s="1"/>
      <c r="AJ285" s="1"/>
      <c r="AK285" s="1"/>
      <c r="AL285" s="1"/>
      <c r="AM285" s="1"/>
      <c r="AN285" s="1"/>
      <c r="AO285" s="1"/>
      <c r="AP285" s="1"/>
      <c r="AQ285" s="1"/>
      <c r="AR285" s="1"/>
      <c r="AS285" s="1"/>
      <c r="AT285" s="1"/>
      <c r="AU285" s="1"/>
      <c r="AV285" s="1"/>
      <c r="AW285" s="1"/>
      <c r="AX285" s="1"/>
      <c r="AY285" s="1"/>
      <c r="AZ285" s="1"/>
      <c r="BA285" s="1"/>
      <c r="BB285" s="1"/>
    </row>
    <row r="286" spans="1:54" x14ac:dyDescent="0.15">
      <c r="A286" s="1"/>
      <c r="B286" s="1"/>
      <c r="C286" s="1"/>
      <c r="D286" s="1"/>
      <c r="E286" s="1"/>
      <c r="F286" s="1"/>
      <c r="G286" s="1"/>
      <c r="H286" s="1"/>
      <c r="I286" s="1"/>
      <c r="J286" s="1"/>
      <c r="K286" s="1"/>
      <c r="L286" s="1"/>
      <c r="M286" s="1"/>
      <c r="N286" s="848"/>
      <c r="O286" s="1"/>
      <c r="P286" s="1"/>
      <c r="Q286" s="1"/>
      <c r="R286" s="1"/>
      <c r="S286" s="942"/>
      <c r="T286" s="942"/>
      <c r="U286" s="942"/>
      <c r="V286" s="942"/>
      <c r="W286" s="942"/>
      <c r="X286" s="942"/>
      <c r="Y286" s="942"/>
      <c r="Z286" s="942"/>
      <c r="AA286" s="942"/>
      <c r="AB286" s="942"/>
      <c r="AC286" s="942"/>
      <c r="AD286" s="942"/>
      <c r="AE286" s="942"/>
      <c r="AF286" s="942"/>
      <c r="AG286" s="1"/>
      <c r="AH286" s="1"/>
      <c r="AI286" s="1"/>
      <c r="AJ286" s="1"/>
      <c r="AK286" s="1"/>
      <c r="AL286" s="1"/>
      <c r="AM286" s="1"/>
      <c r="AN286" s="1"/>
      <c r="AO286" s="1"/>
      <c r="AP286" s="1"/>
      <c r="AQ286" s="1"/>
      <c r="AR286" s="1"/>
      <c r="AS286" s="1"/>
      <c r="AT286" s="1"/>
      <c r="AU286" s="1"/>
      <c r="AV286" s="1"/>
      <c r="AW286" s="1"/>
      <c r="AX286" s="1"/>
      <c r="AY286" s="1"/>
      <c r="AZ286" s="1"/>
      <c r="BA286" s="1"/>
      <c r="BB286" s="1"/>
    </row>
    <row r="287" spans="1:54" x14ac:dyDescent="0.15">
      <c r="A287" s="1"/>
      <c r="B287" s="1"/>
      <c r="C287" s="1"/>
      <c r="D287" s="1"/>
      <c r="E287" s="1"/>
      <c r="F287" s="1"/>
      <c r="G287" s="1"/>
      <c r="H287" s="1"/>
      <c r="I287" s="1"/>
      <c r="J287" s="1"/>
      <c r="K287" s="1"/>
      <c r="L287" s="1"/>
      <c r="M287" s="1"/>
      <c r="N287" s="848"/>
      <c r="O287" s="1"/>
      <c r="P287" s="1"/>
      <c r="Q287" s="1"/>
      <c r="R287" s="1"/>
      <c r="S287" s="942"/>
      <c r="T287" s="942"/>
      <c r="U287" s="942"/>
      <c r="V287" s="942"/>
      <c r="W287" s="942"/>
      <c r="X287" s="942"/>
      <c r="Y287" s="942"/>
      <c r="Z287" s="942"/>
      <c r="AA287" s="942"/>
      <c r="AB287" s="942"/>
      <c r="AC287" s="942"/>
      <c r="AD287" s="942"/>
      <c r="AE287" s="942"/>
      <c r="AF287" s="942"/>
      <c r="AG287" s="1"/>
      <c r="AH287" s="1"/>
      <c r="AI287" s="1"/>
      <c r="AJ287" s="1"/>
      <c r="AK287" s="1"/>
      <c r="AL287" s="1"/>
      <c r="AM287" s="1"/>
      <c r="AN287" s="1"/>
      <c r="AO287" s="1"/>
      <c r="AP287" s="1"/>
      <c r="AQ287" s="1"/>
      <c r="AR287" s="1"/>
      <c r="AS287" s="1"/>
      <c r="AT287" s="1"/>
      <c r="AU287" s="1"/>
      <c r="AV287" s="1"/>
      <c r="AW287" s="1"/>
      <c r="AX287" s="1"/>
      <c r="AY287" s="1"/>
      <c r="AZ287" s="1"/>
      <c r="BA287" s="1"/>
      <c r="BB287" s="1"/>
    </row>
    <row r="288" spans="1:54" x14ac:dyDescent="0.15">
      <c r="A288" s="1"/>
      <c r="B288" s="1"/>
      <c r="C288" s="1"/>
      <c r="D288" s="1"/>
      <c r="E288" s="1"/>
      <c r="F288" s="1"/>
      <c r="G288" s="1"/>
      <c r="H288" s="1"/>
      <c r="I288" s="1"/>
      <c r="J288" s="1"/>
      <c r="K288" s="1"/>
      <c r="L288" s="1"/>
      <c r="M288" s="1"/>
      <c r="N288" s="848"/>
      <c r="O288" s="1"/>
      <c r="P288" s="1"/>
      <c r="Q288" s="1"/>
      <c r="R288" s="1"/>
      <c r="S288" s="942"/>
      <c r="T288" s="942"/>
      <c r="U288" s="942"/>
      <c r="V288" s="942"/>
      <c r="W288" s="942"/>
      <c r="X288" s="942"/>
      <c r="Y288" s="942"/>
      <c r="Z288" s="942"/>
      <c r="AA288" s="942"/>
      <c r="AB288" s="942"/>
      <c r="AC288" s="942"/>
      <c r="AD288" s="942"/>
      <c r="AE288" s="942"/>
      <c r="AF288" s="942"/>
      <c r="AG288" s="1"/>
      <c r="AH288" s="1"/>
      <c r="AI288" s="1"/>
      <c r="AJ288" s="1"/>
      <c r="AK288" s="1"/>
      <c r="AL288" s="1"/>
      <c r="AM288" s="1"/>
      <c r="AN288" s="1"/>
      <c r="AO288" s="1"/>
      <c r="AP288" s="1"/>
      <c r="AQ288" s="1"/>
      <c r="AR288" s="1"/>
      <c r="AS288" s="1"/>
      <c r="AT288" s="1"/>
      <c r="AU288" s="1"/>
      <c r="AV288" s="1"/>
      <c r="AW288" s="1"/>
      <c r="AX288" s="1"/>
      <c r="AY288" s="1"/>
      <c r="AZ288" s="1"/>
      <c r="BA288" s="1"/>
      <c r="BB288" s="1"/>
    </row>
    <row r="289" spans="1:54" x14ac:dyDescent="0.15">
      <c r="A289" s="1"/>
      <c r="B289" s="1"/>
      <c r="C289" s="1"/>
      <c r="D289" s="1"/>
      <c r="E289" s="1"/>
      <c r="F289" s="1"/>
      <c r="G289" s="1"/>
      <c r="H289" s="1"/>
      <c r="I289" s="1"/>
      <c r="J289" s="1"/>
      <c r="K289" s="1"/>
      <c r="L289" s="1"/>
      <c r="M289" s="1"/>
      <c r="N289" s="848"/>
      <c r="O289" s="1"/>
      <c r="P289" s="1"/>
      <c r="Q289" s="1"/>
      <c r="R289" s="1"/>
      <c r="S289" s="942"/>
      <c r="T289" s="942"/>
      <c r="U289" s="942"/>
      <c r="V289" s="942"/>
      <c r="W289" s="942"/>
      <c r="X289" s="942"/>
      <c r="Y289" s="942"/>
      <c r="Z289" s="942"/>
      <c r="AA289" s="942"/>
      <c r="AB289" s="942"/>
      <c r="AC289" s="942"/>
      <c r="AD289" s="942"/>
      <c r="AE289" s="942"/>
      <c r="AF289" s="942"/>
      <c r="AG289" s="942"/>
      <c r="AH289" s="942"/>
      <c r="AI289" s="942"/>
      <c r="AJ289" s="942"/>
      <c r="AK289" s="942"/>
      <c r="AL289" s="942"/>
      <c r="AM289" s="942"/>
      <c r="AN289" s="942"/>
      <c r="AO289" s="942"/>
      <c r="AP289" s="942"/>
      <c r="AQ289" s="942"/>
      <c r="AR289" s="942"/>
      <c r="AS289" s="942"/>
      <c r="AT289" s="942"/>
      <c r="AU289" s="942"/>
      <c r="AV289" s="942"/>
      <c r="AW289" s="942"/>
      <c r="AX289" s="942"/>
      <c r="AY289" s="942"/>
      <c r="AZ289" s="942"/>
      <c r="BA289" s="942"/>
      <c r="BB289" s="942"/>
    </row>
    <row r="290" spans="1:54" x14ac:dyDescent="0.15">
      <c r="A290" s="1"/>
      <c r="B290" s="1"/>
      <c r="C290" s="1"/>
      <c r="D290" s="1"/>
      <c r="E290" s="1"/>
      <c r="F290" s="1"/>
      <c r="G290" s="1"/>
      <c r="H290" s="1"/>
      <c r="I290" s="1"/>
      <c r="J290" s="1"/>
      <c r="K290" s="1"/>
      <c r="L290" s="1"/>
      <c r="M290" s="1"/>
      <c r="N290" s="848"/>
      <c r="O290" s="1"/>
      <c r="P290" s="1"/>
      <c r="Q290" s="1"/>
      <c r="R290" s="1"/>
      <c r="S290" s="942"/>
      <c r="T290" s="942"/>
      <c r="U290" s="942"/>
      <c r="V290" s="942"/>
      <c r="W290" s="942"/>
      <c r="X290" s="942"/>
      <c r="Y290" s="942"/>
      <c r="Z290" s="942"/>
      <c r="AA290" s="942"/>
      <c r="AB290" s="942"/>
      <c r="AC290" s="942"/>
      <c r="AD290" s="942"/>
      <c r="AE290" s="942"/>
      <c r="AF290" s="942"/>
      <c r="AG290" s="942"/>
      <c r="AH290" s="942"/>
      <c r="AI290" s="942"/>
      <c r="AJ290" s="942"/>
      <c r="AK290" s="942"/>
      <c r="AL290" s="942"/>
      <c r="AM290" s="942"/>
      <c r="AN290" s="942"/>
      <c r="AO290" s="942"/>
      <c r="AP290" s="942"/>
      <c r="AQ290" s="942"/>
      <c r="AR290" s="942"/>
      <c r="AS290" s="942"/>
      <c r="AT290" s="942"/>
      <c r="AU290" s="942"/>
      <c r="AV290" s="942"/>
      <c r="AW290" s="942"/>
      <c r="AX290" s="942"/>
      <c r="AY290" s="942"/>
      <c r="AZ290" s="942"/>
      <c r="BA290" s="942"/>
      <c r="BB290" s="942"/>
    </row>
    <row r="291" spans="1:54" x14ac:dyDescent="0.15">
      <c r="A291" s="1"/>
      <c r="B291" s="1"/>
      <c r="C291" s="1"/>
      <c r="D291" s="1"/>
      <c r="E291" s="1"/>
      <c r="F291" s="1"/>
      <c r="G291" s="1"/>
      <c r="H291" s="1"/>
      <c r="I291" s="1"/>
      <c r="J291" s="1"/>
      <c r="K291" s="1"/>
      <c r="L291" s="1"/>
      <c r="M291" s="1"/>
      <c r="N291" s="848"/>
      <c r="O291" s="1"/>
      <c r="P291" s="1"/>
      <c r="Q291" s="1"/>
      <c r="R291" s="1"/>
      <c r="S291" s="942"/>
      <c r="T291" s="942"/>
      <c r="U291" s="942"/>
      <c r="V291" s="942"/>
      <c r="W291" s="942"/>
      <c r="X291" s="942"/>
      <c r="Y291" s="942"/>
      <c r="Z291" s="942"/>
      <c r="AA291" s="942"/>
      <c r="AB291" s="942"/>
      <c r="AC291" s="942"/>
      <c r="AD291" s="942"/>
      <c r="AE291" s="942"/>
      <c r="AF291" s="942"/>
      <c r="AG291" s="942"/>
      <c r="AH291" s="942"/>
      <c r="AI291" s="942"/>
      <c r="AJ291" s="942"/>
      <c r="AK291" s="942"/>
      <c r="AL291" s="942"/>
      <c r="AM291" s="942"/>
      <c r="AN291" s="942"/>
      <c r="AO291" s="942"/>
      <c r="AP291" s="942"/>
      <c r="AQ291" s="942"/>
      <c r="AR291" s="942"/>
      <c r="AS291" s="942"/>
      <c r="AT291" s="942"/>
      <c r="AU291" s="942"/>
      <c r="AV291" s="942"/>
      <c r="AW291" s="942"/>
      <c r="AX291" s="942"/>
      <c r="AY291" s="942"/>
      <c r="AZ291" s="942"/>
      <c r="BA291" s="942"/>
      <c r="BB291" s="942"/>
    </row>
    <row r="292" spans="1:54" x14ac:dyDescent="0.15">
      <c r="A292" s="1"/>
      <c r="B292" s="1"/>
      <c r="C292" s="1"/>
      <c r="D292" s="1"/>
      <c r="E292" s="1"/>
      <c r="F292" s="1"/>
      <c r="G292" s="1"/>
      <c r="H292" s="1"/>
      <c r="I292" s="1"/>
      <c r="J292" s="1"/>
      <c r="K292" s="1"/>
      <c r="L292" s="1"/>
      <c r="M292" s="1"/>
      <c r="N292" s="848"/>
      <c r="O292" s="1"/>
      <c r="P292" s="1"/>
      <c r="Q292" s="1"/>
      <c r="R292" s="1"/>
      <c r="S292" s="942"/>
      <c r="T292" s="942"/>
      <c r="U292" s="942"/>
      <c r="V292" s="942"/>
      <c r="W292" s="942"/>
      <c r="X292" s="942"/>
      <c r="Y292" s="942"/>
      <c r="Z292" s="942"/>
      <c r="AA292" s="942"/>
      <c r="AB292" s="942"/>
      <c r="AC292" s="942"/>
      <c r="AD292" s="942"/>
      <c r="AE292" s="942"/>
      <c r="AF292" s="942"/>
      <c r="AG292" s="942"/>
      <c r="AH292" s="942"/>
      <c r="AI292" s="942"/>
      <c r="AJ292" s="942"/>
      <c r="AK292" s="942"/>
      <c r="AL292" s="942"/>
      <c r="AM292" s="942"/>
      <c r="AN292" s="942"/>
      <c r="AO292" s="942"/>
      <c r="AP292" s="942"/>
      <c r="AQ292" s="942"/>
      <c r="AR292" s="942"/>
      <c r="AS292" s="942"/>
      <c r="AT292" s="942"/>
      <c r="AU292" s="942"/>
      <c r="AV292" s="942"/>
      <c r="AW292" s="942"/>
      <c r="AX292" s="942"/>
      <c r="AY292" s="942"/>
      <c r="AZ292" s="942"/>
      <c r="BA292" s="942"/>
      <c r="BB292" s="942"/>
    </row>
    <row r="293" spans="1:54" x14ac:dyDescent="0.15">
      <c r="A293" s="1"/>
      <c r="B293" s="1"/>
      <c r="C293" s="1"/>
      <c r="D293" s="1"/>
      <c r="E293" s="1"/>
      <c r="F293" s="1"/>
      <c r="G293" s="1"/>
      <c r="H293" s="1"/>
      <c r="I293" s="1"/>
      <c r="J293" s="1"/>
      <c r="K293" s="1"/>
      <c r="L293" s="1"/>
      <c r="M293" s="1"/>
      <c r="N293" s="848"/>
      <c r="O293" s="1"/>
      <c r="P293" s="1"/>
      <c r="Q293" s="1"/>
      <c r="R293" s="1"/>
      <c r="S293" s="942"/>
      <c r="T293" s="942"/>
      <c r="U293" s="942"/>
      <c r="V293" s="942"/>
      <c r="W293" s="942"/>
      <c r="X293" s="942"/>
      <c r="Y293" s="942"/>
      <c r="Z293" s="942"/>
      <c r="AA293" s="942"/>
      <c r="AB293" s="942"/>
      <c r="AC293" s="942"/>
      <c r="AD293" s="942"/>
      <c r="AE293" s="942"/>
      <c r="AF293" s="942"/>
      <c r="AG293" s="942"/>
      <c r="AH293" s="942"/>
      <c r="AI293" s="942"/>
      <c r="AJ293" s="942"/>
      <c r="AK293" s="942"/>
      <c r="AL293" s="942"/>
      <c r="AM293" s="942"/>
      <c r="AN293" s="942"/>
      <c r="AO293" s="942"/>
      <c r="AP293" s="942"/>
      <c r="AQ293" s="942"/>
      <c r="AR293" s="942"/>
      <c r="AS293" s="942"/>
      <c r="AT293" s="942"/>
      <c r="AU293" s="942"/>
      <c r="AV293" s="942"/>
      <c r="AW293" s="942"/>
      <c r="AX293" s="942"/>
      <c r="AY293" s="942"/>
      <c r="AZ293" s="942"/>
      <c r="BA293" s="942"/>
      <c r="BB293" s="942"/>
    </row>
    <row r="294" spans="1:54" ht="14" thickBot="1" x14ac:dyDescent="0.2">
      <c r="A294" s="1"/>
      <c r="B294" s="1"/>
      <c r="C294" s="1"/>
      <c r="D294" s="1"/>
      <c r="E294" s="1"/>
      <c r="F294" s="1"/>
      <c r="G294" s="1"/>
      <c r="H294" s="1"/>
      <c r="I294" s="1"/>
      <c r="J294" s="1"/>
      <c r="K294" s="1"/>
      <c r="L294" s="1"/>
      <c r="M294" s="1"/>
      <c r="N294" s="1"/>
      <c r="O294" s="1"/>
      <c r="P294" s="1"/>
      <c r="Q294" s="1"/>
      <c r="R294" s="1"/>
      <c r="S294" s="942"/>
      <c r="T294" s="942"/>
      <c r="U294" s="942"/>
      <c r="V294" s="942"/>
      <c r="W294" s="942"/>
      <c r="X294" s="942"/>
      <c r="Y294" s="942"/>
      <c r="Z294" s="942"/>
      <c r="AA294" s="942"/>
      <c r="AB294" s="942"/>
      <c r="AC294" s="942"/>
      <c r="AD294" s="942"/>
      <c r="AE294" s="942"/>
      <c r="AF294" s="942"/>
      <c r="AG294" s="942"/>
      <c r="AH294" s="942"/>
      <c r="AI294" s="942"/>
      <c r="AJ294" s="942"/>
      <c r="AK294" s="942"/>
      <c r="AL294" s="942"/>
      <c r="AM294" s="942"/>
      <c r="AN294" s="942"/>
      <c r="AO294" s="942"/>
      <c r="AP294" s="942"/>
      <c r="AQ294" s="942"/>
      <c r="AR294" s="942"/>
      <c r="AS294" s="942"/>
      <c r="AT294" s="942"/>
      <c r="AU294" s="942"/>
      <c r="AV294" s="942"/>
      <c r="AW294" s="942"/>
      <c r="AX294" s="942"/>
      <c r="AY294" s="942"/>
      <c r="AZ294" s="942"/>
      <c r="BA294" s="942"/>
      <c r="BB294" s="942"/>
    </row>
    <row r="295" spans="1:54" ht="25" thickTop="1" thickBot="1" x14ac:dyDescent="0.3">
      <c r="A295" s="784"/>
      <c r="B295" s="2397" t="s">
        <v>1740</v>
      </c>
      <c r="C295" s="2397"/>
      <c r="D295" s="2397"/>
      <c r="E295" s="2397"/>
      <c r="F295" s="806"/>
      <c r="G295" s="806"/>
      <c r="H295" s="806"/>
      <c r="I295" s="806"/>
      <c r="J295" s="806"/>
      <c r="K295" s="788"/>
      <c r="L295" s="2383" t="s">
        <v>1538</v>
      </c>
      <c r="M295" s="2383"/>
      <c r="N295" s="788"/>
      <c r="O295" s="804"/>
      <c r="P295" s="1"/>
      <c r="Q295" s="1"/>
      <c r="R295" s="1"/>
      <c r="S295" s="942"/>
      <c r="T295" s="942"/>
      <c r="U295" s="942"/>
      <c r="V295" s="942"/>
      <c r="W295" s="942"/>
      <c r="X295" s="942"/>
      <c r="Y295" s="942"/>
      <c r="Z295" s="942"/>
      <c r="AA295" s="942"/>
      <c r="AB295" s="942"/>
      <c r="AC295" s="942"/>
      <c r="AD295" s="942"/>
      <c r="AE295" s="942"/>
      <c r="AF295" s="942"/>
      <c r="AG295" s="942"/>
      <c r="AH295" s="942"/>
      <c r="AI295" s="942"/>
      <c r="AJ295" s="942"/>
      <c r="AK295" s="942"/>
      <c r="AL295" s="942"/>
      <c r="AM295" s="942"/>
      <c r="AN295" s="942"/>
      <c r="AO295" s="942"/>
      <c r="AP295" s="942"/>
      <c r="AQ295" s="942"/>
      <c r="AR295" s="942"/>
      <c r="AS295" s="942"/>
      <c r="AT295" s="942"/>
      <c r="AU295" s="942"/>
      <c r="AV295" s="942"/>
      <c r="AW295" s="942"/>
      <c r="AX295" s="942"/>
      <c r="AY295" s="942"/>
      <c r="AZ295" s="942"/>
      <c r="BA295" s="942"/>
      <c r="BB295" s="942"/>
    </row>
    <row r="296" spans="1:54" ht="14" thickTop="1" x14ac:dyDescent="0.15">
      <c r="A296" s="1"/>
      <c r="B296" s="532"/>
      <c r="C296" s="533"/>
      <c r="D296" s="533"/>
      <c r="E296" s="533"/>
      <c r="F296" s="533"/>
      <c r="G296" s="533"/>
      <c r="H296" s="533"/>
      <c r="I296" s="533"/>
      <c r="J296" s="533"/>
      <c r="K296" s="533"/>
      <c r="L296" s="533"/>
      <c r="M296" s="533"/>
      <c r="N296" s="533"/>
      <c r="O296" s="534"/>
      <c r="P296" s="1"/>
      <c r="Q296" s="1"/>
      <c r="R296" s="1"/>
      <c r="S296" s="942"/>
      <c r="T296" s="942"/>
      <c r="U296" s="942"/>
      <c r="V296" s="942"/>
      <c r="W296" s="942"/>
      <c r="X296" s="942"/>
      <c r="Y296" s="942"/>
      <c r="Z296" s="942"/>
      <c r="AA296" s="942"/>
      <c r="AB296" s="942"/>
      <c r="AC296" s="942"/>
      <c r="AD296" s="942"/>
      <c r="AE296" s="942"/>
      <c r="AF296" s="942"/>
      <c r="AG296" s="942"/>
      <c r="AH296" s="942"/>
      <c r="AI296" s="942"/>
      <c r="AJ296" s="942"/>
      <c r="AK296" s="942"/>
      <c r="AL296" s="942"/>
      <c r="AM296" s="942"/>
      <c r="AN296" s="942"/>
      <c r="AO296" s="942"/>
      <c r="AP296" s="942"/>
      <c r="AQ296" s="942"/>
      <c r="AR296" s="942"/>
      <c r="AS296" s="942"/>
      <c r="AT296" s="942"/>
      <c r="AU296" s="942"/>
      <c r="AV296" s="942"/>
      <c r="AW296" s="942"/>
      <c r="AX296" s="942"/>
      <c r="AY296" s="942"/>
      <c r="AZ296" s="942"/>
      <c r="BA296" s="942"/>
      <c r="BB296" s="942"/>
    </row>
    <row r="297" spans="1:54" ht="18" x14ac:dyDescent="0.2">
      <c r="A297" s="1"/>
      <c r="B297" s="535"/>
      <c r="C297" s="810"/>
      <c r="D297" s="18"/>
      <c r="E297" s="18"/>
      <c r="F297" s="18"/>
      <c r="G297" s="18"/>
      <c r="H297" s="18"/>
      <c r="I297" s="18"/>
      <c r="J297" s="18"/>
      <c r="K297" s="18"/>
      <c r="L297" s="18"/>
      <c r="M297" s="18"/>
      <c r="N297" s="18"/>
      <c r="O297" s="536"/>
      <c r="P297" s="1"/>
      <c r="Q297" s="1"/>
      <c r="R297" s="1"/>
      <c r="S297" s="942"/>
      <c r="T297" s="942"/>
      <c r="U297" s="942"/>
      <c r="V297" s="942"/>
      <c r="W297" s="942"/>
      <c r="X297" s="942"/>
      <c r="Y297" s="942"/>
      <c r="Z297" s="942"/>
      <c r="AA297" s="942"/>
      <c r="AB297" s="942"/>
      <c r="AC297" s="942"/>
      <c r="AD297" s="942"/>
      <c r="AE297" s="942"/>
      <c r="AF297" s="942"/>
      <c r="AG297" s="942"/>
      <c r="AH297" s="942"/>
      <c r="AI297" s="942"/>
      <c r="AJ297" s="942"/>
      <c r="AK297" s="942"/>
      <c r="AL297" s="942"/>
      <c r="AM297" s="942"/>
      <c r="AN297" s="942"/>
      <c r="AO297" s="942"/>
      <c r="AP297" s="942"/>
      <c r="AQ297" s="942"/>
      <c r="AR297" s="942"/>
      <c r="AS297" s="942"/>
      <c r="AT297" s="942"/>
      <c r="AU297" s="942"/>
      <c r="AV297" s="942"/>
      <c r="AW297" s="942"/>
      <c r="AX297" s="942"/>
      <c r="AY297" s="942"/>
      <c r="AZ297" s="942"/>
      <c r="BA297" s="942"/>
      <c r="BB297" s="942"/>
    </row>
    <row r="298" spans="1:54" ht="14" x14ac:dyDescent="0.15">
      <c r="A298" s="1"/>
      <c r="B298" s="535"/>
      <c r="C298" s="18"/>
      <c r="D298" s="404"/>
      <c r="E298" s="18"/>
      <c r="F298" s="18"/>
      <c r="G298" s="18"/>
      <c r="H298" s="18"/>
      <c r="I298" s="18"/>
      <c r="J298" s="18"/>
      <c r="K298" s="18"/>
      <c r="L298" s="18"/>
      <c r="M298" s="18"/>
      <c r="N298" s="18"/>
      <c r="O298" s="536"/>
      <c r="P298" s="1"/>
      <c r="Q298" s="1"/>
      <c r="R298" s="1"/>
      <c r="S298" s="942"/>
      <c r="T298" s="942"/>
      <c r="U298" s="942"/>
      <c r="V298" s="942"/>
      <c r="W298" s="942"/>
      <c r="X298" s="942"/>
      <c r="Y298" s="942"/>
      <c r="Z298" s="942"/>
      <c r="AA298" s="942"/>
      <c r="AB298" s="942"/>
      <c r="AC298" s="942"/>
      <c r="AD298" s="942"/>
      <c r="AE298" s="942"/>
      <c r="AF298" s="942"/>
      <c r="AG298" s="942"/>
      <c r="AH298" s="942"/>
      <c r="AI298" s="942"/>
      <c r="AJ298" s="942"/>
      <c r="AK298" s="942"/>
      <c r="AL298" s="942"/>
      <c r="AM298" s="942"/>
      <c r="AN298" s="942"/>
      <c r="AO298" s="942"/>
      <c r="AP298" s="942"/>
      <c r="AQ298" s="942"/>
      <c r="AR298" s="942"/>
      <c r="AS298" s="942"/>
      <c r="AT298" s="942"/>
      <c r="AU298" s="942"/>
      <c r="AV298" s="942"/>
      <c r="AW298" s="942"/>
      <c r="AX298" s="942"/>
      <c r="AY298" s="942"/>
      <c r="AZ298" s="942"/>
      <c r="BA298" s="942"/>
      <c r="BB298" s="942"/>
    </row>
    <row r="299" spans="1:54" ht="14" x14ac:dyDescent="0.15">
      <c r="A299" s="1"/>
      <c r="B299" s="535"/>
      <c r="C299" s="18"/>
      <c r="D299" s="404"/>
      <c r="E299" s="18"/>
      <c r="F299" s="18"/>
      <c r="G299" s="18"/>
      <c r="H299" s="18"/>
      <c r="I299" s="18"/>
      <c r="J299" s="18"/>
      <c r="K299" s="18"/>
      <c r="L299" s="18"/>
      <c r="M299" s="18"/>
      <c r="N299" s="18"/>
      <c r="O299" s="536"/>
      <c r="P299" s="1"/>
      <c r="Q299" s="1"/>
      <c r="R299" s="1"/>
      <c r="S299" s="942"/>
      <c r="T299" s="942"/>
      <c r="U299" s="942"/>
      <c r="V299" s="942"/>
      <c r="W299" s="942"/>
      <c r="X299" s="942"/>
      <c r="Y299" s="942"/>
      <c r="Z299" s="942"/>
      <c r="AA299" s="942"/>
      <c r="AB299" s="942"/>
      <c r="AC299" s="942"/>
      <c r="AD299" s="942"/>
      <c r="AE299" s="942"/>
      <c r="AF299" s="942"/>
      <c r="AG299" s="942"/>
      <c r="AH299" s="942"/>
      <c r="AI299" s="942"/>
      <c r="AJ299" s="942"/>
      <c r="AK299" s="942"/>
      <c r="AL299" s="942"/>
      <c r="AM299" s="942"/>
      <c r="AN299" s="942"/>
      <c r="AO299" s="942"/>
      <c r="AP299" s="942"/>
      <c r="AQ299" s="942"/>
      <c r="AR299" s="942"/>
      <c r="AS299" s="942"/>
      <c r="AT299" s="942"/>
      <c r="AU299" s="942"/>
      <c r="AV299" s="942"/>
      <c r="AW299" s="942"/>
      <c r="AX299" s="942"/>
      <c r="AY299" s="942"/>
      <c r="AZ299" s="942"/>
      <c r="BA299" s="942"/>
      <c r="BB299" s="942"/>
    </row>
    <row r="300" spans="1:54" ht="14" x14ac:dyDescent="0.15">
      <c r="A300" s="1"/>
      <c r="B300" s="535"/>
      <c r="C300" s="18"/>
      <c r="D300" s="404"/>
      <c r="E300" s="18"/>
      <c r="F300" s="18"/>
      <c r="G300" s="18"/>
      <c r="H300" s="18"/>
      <c r="I300" s="18"/>
      <c r="J300" s="18"/>
      <c r="K300" s="18"/>
      <c r="L300" s="18"/>
      <c r="M300" s="18"/>
      <c r="N300" s="18"/>
      <c r="O300" s="536"/>
      <c r="P300" s="1"/>
      <c r="Q300" s="1"/>
      <c r="R300" s="1"/>
      <c r="S300" s="942"/>
      <c r="T300" s="942"/>
      <c r="U300" s="942"/>
      <c r="V300" s="942"/>
      <c r="W300" s="942"/>
      <c r="X300" s="942"/>
      <c r="Y300" s="942"/>
      <c r="Z300" s="942"/>
      <c r="AA300" s="942"/>
      <c r="AB300" s="942"/>
      <c r="AC300" s="942"/>
      <c r="AD300" s="942"/>
      <c r="AE300" s="942"/>
      <c r="AF300" s="942"/>
      <c r="AG300" s="942"/>
      <c r="AH300" s="942"/>
      <c r="AI300" s="942"/>
      <c r="AJ300" s="942"/>
      <c r="AK300" s="942"/>
      <c r="AL300" s="942"/>
      <c r="AM300" s="942"/>
      <c r="AN300" s="942"/>
      <c r="AO300" s="942"/>
      <c r="AP300" s="942"/>
      <c r="AQ300" s="942"/>
      <c r="AR300" s="942"/>
      <c r="AS300" s="942"/>
      <c r="AT300" s="942"/>
      <c r="AU300" s="942"/>
      <c r="AV300" s="942"/>
      <c r="AW300" s="942"/>
      <c r="AX300" s="942"/>
      <c r="AY300" s="942"/>
      <c r="AZ300" s="942"/>
      <c r="BA300" s="942"/>
      <c r="BB300" s="942"/>
    </row>
    <row r="301" spans="1:54" x14ac:dyDescent="0.15">
      <c r="A301" s="1"/>
      <c r="B301" s="535"/>
      <c r="C301" s="18"/>
      <c r="D301" s="18"/>
      <c r="E301" s="18"/>
      <c r="F301" s="18"/>
      <c r="G301" s="18"/>
      <c r="H301" s="18"/>
      <c r="I301" s="18"/>
      <c r="J301" s="18"/>
      <c r="K301" s="18"/>
      <c r="L301" s="18"/>
      <c r="M301" s="18"/>
      <c r="N301" s="18"/>
      <c r="O301" s="536"/>
      <c r="P301" s="1"/>
      <c r="Q301" s="1"/>
      <c r="R301" s="1"/>
      <c r="S301" s="942"/>
      <c r="T301" s="942"/>
      <c r="U301" s="942"/>
      <c r="V301" s="942"/>
      <c r="W301" s="942"/>
      <c r="X301" s="942"/>
      <c r="Y301" s="942"/>
      <c r="Z301" s="942"/>
      <c r="AA301" s="942"/>
      <c r="AB301" s="942"/>
      <c r="AC301" s="942"/>
      <c r="AD301" s="942"/>
      <c r="AE301" s="942"/>
      <c r="AF301" s="942"/>
      <c r="AG301" s="942"/>
      <c r="AH301" s="942"/>
      <c r="AI301" s="942"/>
      <c r="AJ301" s="942"/>
      <c r="AK301" s="942"/>
      <c r="AL301" s="942"/>
      <c r="AM301" s="942"/>
      <c r="AN301" s="942"/>
      <c r="AO301" s="942"/>
      <c r="AP301" s="942"/>
      <c r="AQ301" s="942"/>
      <c r="AR301" s="942"/>
      <c r="AS301" s="942"/>
      <c r="AT301" s="942"/>
      <c r="AU301" s="942"/>
      <c r="AV301" s="942"/>
      <c r="AW301" s="942"/>
      <c r="AX301" s="942"/>
      <c r="AY301" s="942"/>
      <c r="AZ301" s="942"/>
      <c r="BA301" s="942"/>
      <c r="BB301" s="942"/>
    </row>
    <row r="302" spans="1:54" ht="18" x14ac:dyDescent="0.2">
      <c r="A302" s="1"/>
      <c r="B302" s="535"/>
      <c r="C302" s="810"/>
      <c r="D302" s="18"/>
      <c r="E302" s="18"/>
      <c r="F302" s="18"/>
      <c r="G302" s="18"/>
      <c r="H302" s="18"/>
      <c r="I302" s="18"/>
      <c r="J302" s="18"/>
      <c r="K302" s="18"/>
      <c r="L302" s="18"/>
      <c r="M302" s="18"/>
      <c r="N302" s="18"/>
      <c r="O302" s="536"/>
      <c r="P302" s="1"/>
      <c r="Q302" s="1"/>
      <c r="R302" s="1"/>
      <c r="S302" s="942"/>
      <c r="T302" s="942"/>
      <c r="U302" s="942"/>
      <c r="V302" s="942"/>
      <c r="W302" s="942"/>
      <c r="X302" s="942"/>
      <c r="Y302" s="942"/>
      <c r="Z302" s="942"/>
      <c r="AA302" s="942"/>
      <c r="AB302" s="942"/>
      <c r="AC302" s="942"/>
      <c r="AD302" s="942"/>
      <c r="AE302" s="942"/>
      <c r="AF302" s="942"/>
      <c r="AG302" s="942"/>
      <c r="AH302" s="942"/>
      <c r="AI302" s="942"/>
      <c r="AJ302" s="942"/>
      <c r="AK302" s="942"/>
      <c r="AL302" s="942"/>
      <c r="AM302" s="942"/>
      <c r="AN302" s="942"/>
      <c r="AO302" s="942"/>
      <c r="AP302" s="942"/>
      <c r="AQ302" s="942"/>
      <c r="AR302" s="942"/>
      <c r="AS302" s="942"/>
      <c r="AT302" s="942"/>
      <c r="AU302" s="942"/>
      <c r="AV302" s="942"/>
      <c r="AW302" s="942"/>
      <c r="AX302" s="942"/>
      <c r="AY302" s="942"/>
      <c r="AZ302" s="942"/>
      <c r="BA302" s="942"/>
      <c r="BB302" s="942"/>
    </row>
    <row r="303" spans="1:54" ht="58.5" customHeight="1" thickBot="1" x14ac:dyDescent="0.2">
      <c r="A303" s="1"/>
      <c r="B303" s="537"/>
      <c r="C303" s="538"/>
      <c r="D303" s="538"/>
      <c r="E303" s="538"/>
      <c r="F303" s="538"/>
      <c r="G303" s="538"/>
      <c r="H303" s="538"/>
      <c r="I303" s="538"/>
      <c r="J303" s="538"/>
      <c r="K303" s="538"/>
      <c r="L303" s="538"/>
      <c r="M303" s="538"/>
      <c r="N303" s="538"/>
      <c r="O303" s="539"/>
      <c r="P303" s="1"/>
      <c r="Q303" s="1"/>
      <c r="R303" s="1"/>
      <c r="S303" s="942"/>
      <c r="T303" s="942"/>
      <c r="U303" s="942"/>
      <c r="V303" s="942"/>
      <c r="W303" s="942"/>
      <c r="X303" s="942"/>
      <c r="Y303" s="942"/>
      <c r="Z303" s="942"/>
      <c r="AA303" s="942"/>
      <c r="AB303" s="942"/>
      <c r="AC303" s="942"/>
      <c r="AD303" s="942"/>
      <c r="AE303" s="942"/>
      <c r="AF303" s="942"/>
      <c r="AG303" s="942"/>
      <c r="AH303" s="942"/>
      <c r="AI303" s="942"/>
      <c r="AJ303" s="942"/>
      <c r="AK303" s="942"/>
      <c r="AL303" s="942"/>
      <c r="AM303" s="942"/>
      <c r="AN303" s="942"/>
      <c r="AO303" s="942"/>
      <c r="AP303" s="942"/>
      <c r="AQ303" s="942"/>
      <c r="AR303" s="942"/>
      <c r="AS303" s="942"/>
      <c r="AT303" s="942"/>
      <c r="AU303" s="942"/>
      <c r="AV303" s="942"/>
      <c r="AW303" s="942"/>
      <c r="AX303" s="942"/>
      <c r="AY303" s="942"/>
      <c r="AZ303" s="942"/>
      <c r="BA303" s="942"/>
      <c r="BB303" s="942"/>
    </row>
    <row r="304" spans="1:54" ht="25" thickTop="1" thickBot="1" x14ac:dyDescent="0.3">
      <c r="A304" s="784"/>
      <c r="B304" s="2388" t="s">
        <v>1535</v>
      </c>
      <c r="C304" s="2388" t="s">
        <v>1535</v>
      </c>
      <c r="D304" s="2388"/>
      <c r="E304" s="2388"/>
      <c r="F304" s="807"/>
      <c r="G304" s="807"/>
      <c r="H304" s="807"/>
      <c r="I304" s="807"/>
      <c r="J304" s="807"/>
      <c r="K304" s="788"/>
      <c r="L304" s="2383" t="s">
        <v>1538</v>
      </c>
      <c r="M304" s="2383"/>
      <c r="N304" s="788"/>
      <c r="O304" s="808"/>
      <c r="P304" s="1"/>
      <c r="Q304" s="1"/>
      <c r="R304" s="1"/>
      <c r="S304" s="942"/>
      <c r="T304" s="942"/>
      <c r="U304" s="942"/>
      <c r="V304" s="942"/>
      <c r="W304" s="942"/>
      <c r="X304" s="942"/>
      <c r="Y304" s="942"/>
      <c r="Z304" s="942"/>
      <c r="AA304" s="942"/>
      <c r="AB304" s="942"/>
      <c r="AC304" s="942"/>
      <c r="AD304" s="942"/>
      <c r="AE304" s="942"/>
      <c r="AF304" s="942"/>
      <c r="AG304" s="942"/>
      <c r="AH304" s="942"/>
      <c r="AI304" s="942"/>
      <c r="AJ304" s="942"/>
      <c r="AK304" s="942"/>
      <c r="AL304" s="942"/>
      <c r="AM304" s="942"/>
      <c r="AN304" s="942"/>
      <c r="AO304" s="942"/>
      <c r="AP304" s="942"/>
      <c r="AQ304" s="942"/>
      <c r="AR304" s="942"/>
      <c r="AS304" s="942"/>
      <c r="AT304" s="942"/>
      <c r="AU304" s="942"/>
      <c r="AV304" s="942"/>
      <c r="AW304" s="942"/>
      <c r="AX304" s="942"/>
      <c r="AY304" s="942"/>
      <c r="AZ304" s="942"/>
      <c r="BA304" s="942"/>
      <c r="BB304" s="942"/>
    </row>
    <row r="305" spans="1:54" ht="15" thickTop="1" thickBot="1" x14ac:dyDescent="0.2">
      <c r="A305" s="1"/>
      <c r="B305" s="532"/>
      <c r="C305" s="533"/>
      <c r="D305" s="533"/>
      <c r="E305" s="533"/>
      <c r="F305" s="533"/>
      <c r="G305" s="533"/>
      <c r="H305" s="533"/>
      <c r="I305" s="533"/>
      <c r="J305" s="533"/>
      <c r="K305" s="533"/>
      <c r="L305" s="533"/>
      <c r="M305" s="533"/>
      <c r="N305" s="533"/>
      <c r="O305" s="534"/>
      <c r="P305" s="1"/>
      <c r="Q305" s="1"/>
      <c r="R305" s="1"/>
      <c r="S305" s="942"/>
      <c r="T305" s="942"/>
      <c r="U305" s="942"/>
      <c r="V305" s="942"/>
      <c r="W305" s="942"/>
      <c r="X305" s="942"/>
      <c r="Y305" s="942"/>
      <c r="Z305" s="942"/>
      <c r="AA305" s="942"/>
      <c r="AB305" s="942"/>
      <c r="AC305" s="942"/>
      <c r="AD305" s="942"/>
      <c r="AE305" s="942"/>
      <c r="AF305" s="942"/>
      <c r="AG305" s="942"/>
      <c r="AH305" s="942"/>
      <c r="AI305" s="942"/>
      <c r="AJ305" s="942"/>
      <c r="AK305" s="942"/>
      <c r="AL305" s="942"/>
      <c r="AM305" s="942"/>
      <c r="AN305" s="942"/>
      <c r="AO305" s="942"/>
      <c r="AP305" s="942"/>
      <c r="AQ305" s="942"/>
      <c r="AR305" s="942"/>
      <c r="AS305" s="942"/>
      <c r="AT305" s="942"/>
      <c r="AU305" s="942"/>
      <c r="AV305" s="942"/>
      <c r="AW305" s="942"/>
      <c r="AX305" s="942"/>
      <c r="AY305" s="942"/>
      <c r="AZ305" s="942"/>
      <c r="BA305" s="942"/>
      <c r="BB305" s="942"/>
    </row>
    <row r="306" spans="1:54" ht="19" thickBot="1" x14ac:dyDescent="0.2">
      <c r="A306" s="1"/>
      <c r="B306" s="535"/>
      <c r="C306" s="79" t="s">
        <v>1560</v>
      </c>
      <c r="D306" s="2361" t="s">
        <v>264</v>
      </c>
      <c r="E306" s="2363"/>
      <c r="F306" s="812"/>
      <c r="G306" s="404"/>
      <c r="H306" s="18"/>
      <c r="I306" s="18"/>
      <c r="J306" s="18"/>
      <c r="K306" s="18"/>
      <c r="L306" s="18"/>
      <c r="M306" s="18"/>
      <c r="N306" s="18"/>
      <c r="O306" s="536"/>
      <c r="P306" s="1"/>
      <c r="Q306" s="1"/>
      <c r="R306" s="1"/>
      <c r="S306" s="942"/>
      <c r="T306" s="942"/>
      <c r="U306" s="942"/>
      <c r="V306" s="942"/>
      <c r="W306" s="942"/>
      <c r="X306" s="942"/>
      <c r="Y306" s="942"/>
      <c r="Z306" s="942"/>
      <c r="AA306" s="942"/>
      <c r="AB306" s="942"/>
      <c r="AC306" s="942"/>
      <c r="AD306" s="942"/>
      <c r="AE306" s="942"/>
      <c r="AF306" s="942"/>
      <c r="AG306" s="942"/>
      <c r="AH306" s="942"/>
      <c r="AI306" s="942"/>
      <c r="AJ306" s="942"/>
      <c r="AK306" s="942"/>
      <c r="AL306" s="942"/>
      <c r="AM306" s="942"/>
      <c r="AN306" s="942"/>
      <c r="AO306" s="942"/>
      <c r="AP306" s="942"/>
      <c r="AQ306" s="942"/>
      <c r="AR306" s="942"/>
      <c r="AS306" s="942"/>
      <c r="AT306" s="942"/>
      <c r="AU306" s="942"/>
      <c r="AV306" s="942"/>
      <c r="AW306" s="942"/>
      <c r="AX306" s="942"/>
      <c r="AY306" s="942"/>
      <c r="AZ306" s="942"/>
      <c r="BA306" s="942"/>
      <c r="BB306" s="942"/>
    </row>
    <row r="307" spans="1:54" ht="18" x14ac:dyDescent="0.15">
      <c r="A307" s="1"/>
      <c r="B307" s="535"/>
      <c r="C307" s="811"/>
      <c r="D307" s="306"/>
      <c r="E307" s="306"/>
      <c r="F307" s="812"/>
      <c r="G307" s="404"/>
      <c r="H307" s="18"/>
      <c r="I307" s="18"/>
      <c r="J307" s="18"/>
      <c r="K307" s="18"/>
      <c r="L307" s="18"/>
      <c r="M307" s="18"/>
      <c r="N307" s="18"/>
      <c r="O307" s="536"/>
      <c r="P307" s="1"/>
      <c r="Q307" s="1"/>
      <c r="R307" s="1"/>
      <c r="S307" s="942"/>
      <c r="T307" s="942"/>
      <c r="U307" s="942"/>
      <c r="V307" s="942"/>
      <c r="W307" s="942"/>
      <c r="X307" s="942"/>
      <c r="Y307" s="942"/>
      <c r="Z307" s="942"/>
      <c r="AA307" s="942"/>
      <c r="AB307" s="942"/>
      <c r="AC307" s="942"/>
      <c r="AD307" s="942"/>
      <c r="AE307" s="942"/>
      <c r="AF307" s="942"/>
      <c r="AG307" s="942"/>
      <c r="AH307" s="942"/>
      <c r="AI307" s="942"/>
      <c r="AJ307" s="942"/>
      <c r="AK307" s="942"/>
      <c r="AL307" s="942"/>
      <c r="AM307" s="942"/>
      <c r="AN307" s="942"/>
      <c r="AO307" s="942"/>
      <c r="AP307" s="942"/>
      <c r="AQ307" s="942"/>
      <c r="AR307" s="942"/>
      <c r="AS307" s="942"/>
      <c r="AT307" s="942"/>
      <c r="AU307" s="942"/>
      <c r="AV307" s="942"/>
      <c r="AW307" s="942"/>
      <c r="AX307" s="942"/>
      <c r="AY307" s="942"/>
      <c r="AZ307" s="942"/>
      <c r="BA307" s="942"/>
      <c r="BB307" s="942"/>
    </row>
    <row r="308" spans="1:54" ht="18" x14ac:dyDescent="0.15">
      <c r="A308" s="1"/>
      <c r="B308" s="535"/>
      <c r="C308" s="811"/>
      <c r="D308" s="306"/>
      <c r="E308" s="306"/>
      <c r="F308" s="812"/>
      <c r="G308" s="404"/>
      <c r="H308" s="18"/>
      <c r="I308" s="18"/>
      <c r="J308" s="18"/>
      <c r="K308" s="18"/>
      <c r="L308" s="18"/>
      <c r="M308" s="18"/>
      <c r="N308" s="18"/>
      <c r="O308" s="536"/>
      <c r="P308" s="1"/>
      <c r="Q308" s="1"/>
      <c r="R308" s="1"/>
      <c r="S308" s="942"/>
      <c r="T308" s="942"/>
      <c r="U308" s="942"/>
      <c r="V308" s="942"/>
      <c r="W308" s="942"/>
      <c r="X308" s="942"/>
      <c r="Y308" s="942"/>
      <c r="Z308" s="942"/>
      <c r="AA308" s="942"/>
      <c r="AB308" s="942"/>
      <c r="AC308" s="942"/>
      <c r="AD308" s="942"/>
      <c r="AE308" s="942"/>
      <c r="AF308" s="942"/>
      <c r="AG308" s="942"/>
      <c r="AH308" s="942"/>
      <c r="AI308" s="942"/>
      <c r="AJ308" s="942"/>
      <c r="AK308" s="942"/>
      <c r="AL308" s="942"/>
      <c r="AM308" s="942"/>
      <c r="AN308" s="942"/>
      <c r="AO308" s="942"/>
      <c r="AP308" s="942"/>
      <c r="AQ308" s="942"/>
      <c r="AR308" s="942"/>
      <c r="AS308" s="942"/>
      <c r="AT308" s="942"/>
      <c r="AU308" s="942"/>
      <c r="AV308" s="942"/>
      <c r="AW308" s="942"/>
      <c r="AX308" s="942"/>
      <c r="AY308" s="942"/>
      <c r="AZ308" s="942"/>
      <c r="BA308" s="942"/>
      <c r="BB308" s="942"/>
    </row>
    <row r="309" spans="1:54" ht="18" x14ac:dyDescent="0.15">
      <c r="A309" s="1"/>
      <c r="B309" s="535"/>
      <c r="C309" s="811"/>
      <c r="D309" s="306"/>
      <c r="E309" s="306"/>
      <c r="F309" s="812"/>
      <c r="G309" s="404"/>
      <c r="H309" s="18"/>
      <c r="I309" s="18"/>
      <c r="J309" s="18"/>
      <c r="K309" s="18"/>
      <c r="L309" s="18"/>
      <c r="M309" s="18"/>
      <c r="N309" s="18"/>
      <c r="O309" s="536"/>
      <c r="P309" s="1"/>
      <c r="Q309" s="1"/>
      <c r="R309" s="1"/>
      <c r="S309" s="942"/>
      <c r="T309" s="942"/>
      <c r="U309" s="942"/>
      <c r="V309" s="942"/>
      <c r="W309" s="942"/>
      <c r="X309" s="942"/>
      <c r="Y309" s="942"/>
      <c r="Z309" s="942"/>
      <c r="AA309" s="942"/>
      <c r="AB309" s="942"/>
      <c r="AC309" s="942"/>
      <c r="AD309" s="942"/>
      <c r="AE309" s="942"/>
      <c r="AF309" s="942"/>
      <c r="AG309" s="942"/>
      <c r="AH309" s="942"/>
      <c r="AI309" s="942"/>
      <c r="AJ309" s="942"/>
      <c r="AK309" s="942"/>
      <c r="AL309" s="942"/>
      <c r="AM309" s="942"/>
      <c r="AN309" s="942"/>
      <c r="AO309" s="942"/>
      <c r="AP309" s="942"/>
      <c r="AQ309" s="942"/>
      <c r="AR309" s="942"/>
      <c r="AS309" s="942"/>
      <c r="AT309" s="942"/>
      <c r="AU309" s="942"/>
      <c r="AV309" s="942"/>
      <c r="AW309" s="942"/>
      <c r="AX309" s="942"/>
      <c r="AY309" s="942"/>
      <c r="AZ309" s="942"/>
      <c r="BA309" s="942"/>
      <c r="BB309" s="942"/>
    </row>
    <row r="310" spans="1:54" ht="18" x14ac:dyDescent="0.15">
      <c r="A310" s="1"/>
      <c r="B310" s="535"/>
      <c r="C310" s="811"/>
      <c r="D310" s="306"/>
      <c r="E310" s="306"/>
      <c r="F310" s="812"/>
      <c r="G310" s="404"/>
      <c r="H310" s="18"/>
      <c r="I310" s="18"/>
      <c r="J310" s="18"/>
      <c r="K310" s="18"/>
      <c r="L310" s="18"/>
      <c r="M310" s="18"/>
      <c r="N310" s="18"/>
      <c r="O310" s="536"/>
      <c r="P310" s="1"/>
      <c r="Q310" s="1"/>
      <c r="R310" s="1"/>
      <c r="S310" s="942"/>
      <c r="T310" s="942"/>
      <c r="U310" s="942"/>
      <c r="V310" s="942"/>
      <c r="W310" s="942"/>
      <c r="X310" s="942"/>
      <c r="Y310" s="942"/>
      <c r="Z310" s="942"/>
      <c r="AA310" s="942"/>
      <c r="AB310" s="942"/>
      <c r="AC310" s="942"/>
      <c r="AD310" s="942"/>
      <c r="AE310" s="942"/>
      <c r="AF310" s="942"/>
      <c r="AG310" s="942"/>
      <c r="AH310" s="942"/>
      <c r="AI310" s="942"/>
      <c r="AJ310" s="942"/>
      <c r="AK310" s="942"/>
      <c r="AL310" s="942"/>
      <c r="AM310" s="942"/>
      <c r="AN310" s="942"/>
      <c r="AO310" s="942"/>
      <c r="AP310" s="942"/>
      <c r="AQ310" s="942"/>
      <c r="AR310" s="942"/>
      <c r="AS310" s="942"/>
      <c r="AT310" s="942"/>
      <c r="AU310" s="942"/>
      <c r="AV310" s="942"/>
      <c r="AW310" s="942"/>
      <c r="AX310" s="942"/>
      <c r="AY310" s="942"/>
      <c r="AZ310" s="942"/>
      <c r="BA310" s="942"/>
      <c r="BB310" s="942"/>
    </row>
    <row r="311" spans="1:54" ht="18" x14ac:dyDescent="0.15">
      <c r="A311" s="1"/>
      <c r="B311" s="535"/>
      <c r="C311" s="811"/>
      <c r="D311" s="306"/>
      <c r="E311" s="306"/>
      <c r="F311" s="812"/>
      <c r="G311" s="404"/>
      <c r="H311" s="18"/>
      <c r="I311" s="18"/>
      <c r="J311" s="18"/>
      <c r="K311" s="18"/>
      <c r="L311" s="18"/>
      <c r="M311" s="18"/>
      <c r="N311" s="18"/>
      <c r="O311" s="536"/>
      <c r="P311" s="1"/>
      <c r="Q311" s="1"/>
      <c r="R311" s="1"/>
      <c r="S311" s="942"/>
      <c r="T311" s="942"/>
      <c r="U311" s="942"/>
      <c r="V311" s="942"/>
      <c r="W311" s="942"/>
      <c r="X311" s="942"/>
      <c r="Y311" s="942"/>
      <c r="Z311" s="942"/>
      <c r="AA311" s="942"/>
      <c r="AB311" s="942"/>
      <c r="AC311" s="942"/>
      <c r="AD311" s="942"/>
      <c r="AE311" s="942"/>
      <c r="AF311" s="942"/>
      <c r="AG311" s="942"/>
      <c r="AH311" s="942"/>
      <c r="AI311" s="942"/>
      <c r="AJ311" s="942"/>
      <c r="AK311" s="942"/>
      <c r="AL311" s="942"/>
      <c r="AM311" s="942"/>
      <c r="AN311" s="942"/>
      <c r="AO311" s="942"/>
      <c r="AP311" s="942"/>
      <c r="AQ311" s="942"/>
      <c r="AR311" s="942"/>
      <c r="AS311" s="942"/>
      <c r="AT311" s="942"/>
      <c r="AU311" s="942"/>
      <c r="AV311" s="942"/>
      <c r="AW311" s="942"/>
      <c r="AX311" s="942"/>
      <c r="AY311" s="942"/>
      <c r="AZ311" s="942"/>
      <c r="BA311" s="942"/>
      <c r="BB311" s="942"/>
    </row>
    <row r="312" spans="1:54" ht="18" x14ac:dyDescent="0.15">
      <c r="A312" s="1"/>
      <c r="B312" s="535"/>
      <c r="C312" s="811"/>
      <c r="D312" s="306"/>
      <c r="E312" s="306"/>
      <c r="F312" s="812"/>
      <c r="G312" s="404"/>
      <c r="H312" s="18"/>
      <c r="I312" s="18"/>
      <c r="J312" s="18"/>
      <c r="K312" s="18"/>
      <c r="L312" s="18"/>
      <c r="M312" s="18"/>
      <c r="N312" s="18"/>
      <c r="O312" s="536"/>
      <c r="P312" s="1"/>
      <c r="Q312" s="1"/>
      <c r="R312" s="1"/>
      <c r="S312" s="942"/>
      <c r="T312" s="942"/>
      <c r="U312" s="942"/>
      <c r="V312" s="942"/>
      <c r="W312" s="942"/>
      <c r="X312" s="942"/>
      <c r="Y312" s="942"/>
      <c r="Z312" s="942"/>
      <c r="AA312" s="942"/>
      <c r="AB312" s="942"/>
      <c r="AC312" s="942"/>
      <c r="AD312" s="942"/>
      <c r="AE312" s="942"/>
      <c r="AF312" s="942"/>
      <c r="AG312" s="942"/>
      <c r="AH312" s="942"/>
      <c r="AI312" s="942"/>
      <c r="AJ312" s="942"/>
      <c r="AK312" s="942"/>
      <c r="AL312" s="942"/>
      <c r="AM312" s="942"/>
      <c r="AN312" s="942"/>
      <c r="AO312" s="942"/>
      <c r="AP312" s="942"/>
      <c r="AQ312" s="942"/>
      <c r="AR312" s="942"/>
      <c r="AS312" s="942"/>
      <c r="AT312" s="942"/>
      <c r="AU312" s="942"/>
      <c r="AV312" s="942"/>
      <c r="AW312" s="942"/>
      <c r="AX312" s="942"/>
      <c r="AY312" s="942"/>
      <c r="AZ312" s="942"/>
      <c r="BA312" s="942"/>
      <c r="BB312" s="942"/>
    </row>
    <row r="313" spans="1:54" ht="14" x14ac:dyDescent="0.15">
      <c r="A313" s="1"/>
      <c r="B313" s="535"/>
      <c r="C313" s="18"/>
      <c r="D313" s="813"/>
      <c r="E313" s="18"/>
      <c r="F313" s="18"/>
      <c r="G313" s="18"/>
      <c r="H313" s="18"/>
      <c r="I313" s="18"/>
      <c r="J313" s="18"/>
      <c r="K313" s="18"/>
      <c r="L313" s="18"/>
      <c r="M313" s="18"/>
      <c r="N313" s="18"/>
      <c r="O313" s="536"/>
      <c r="P313" s="1"/>
      <c r="Q313" s="1"/>
      <c r="R313" s="1"/>
      <c r="S313" s="942"/>
      <c r="T313" s="942"/>
      <c r="U313" s="942"/>
      <c r="V313" s="942"/>
      <c r="W313" s="942"/>
      <c r="X313" s="942"/>
      <c r="Y313" s="942"/>
      <c r="Z313" s="942"/>
      <c r="AA313" s="942"/>
      <c r="AB313" s="942"/>
      <c r="AC313" s="942"/>
      <c r="AD313" s="942"/>
      <c r="AE313" s="942"/>
      <c r="AF313" s="942"/>
      <c r="AG313" s="942"/>
      <c r="AH313" s="942"/>
      <c r="AI313" s="942"/>
      <c r="AJ313" s="942"/>
      <c r="AK313" s="942"/>
      <c r="AL313" s="942"/>
      <c r="AM313" s="942"/>
      <c r="AN313" s="942"/>
      <c r="AO313" s="942"/>
      <c r="AP313" s="942"/>
      <c r="AQ313" s="942"/>
      <c r="AR313" s="942"/>
      <c r="AS313" s="942"/>
      <c r="AT313" s="942"/>
      <c r="AU313" s="942"/>
      <c r="AV313" s="942"/>
      <c r="AW313" s="942"/>
      <c r="AX313" s="942"/>
      <c r="AY313" s="942"/>
      <c r="AZ313" s="942"/>
      <c r="BA313" s="942"/>
      <c r="BB313" s="942"/>
    </row>
    <row r="314" spans="1:54" ht="27.75" customHeight="1" thickBot="1" x14ac:dyDescent="0.2">
      <c r="A314" s="1"/>
      <c r="B314" s="535"/>
      <c r="C314" s="18"/>
      <c r="D314" s="404"/>
      <c r="E314" s="18"/>
      <c r="F314" s="18"/>
      <c r="G314" s="18"/>
      <c r="H314" s="18"/>
      <c r="I314" s="18"/>
      <c r="J314" s="18"/>
      <c r="K314" s="18"/>
      <c r="L314" s="18"/>
      <c r="M314" s="18"/>
      <c r="N314" s="18"/>
      <c r="O314" s="536"/>
      <c r="P314" s="1"/>
      <c r="Q314" s="1"/>
      <c r="R314" s="1"/>
      <c r="S314" s="942"/>
      <c r="T314" s="942"/>
      <c r="U314" s="942"/>
      <c r="V314" s="942"/>
      <c r="W314" s="942"/>
      <c r="X314" s="942"/>
      <c r="Y314" s="942"/>
      <c r="Z314" s="942"/>
      <c r="AA314" s="942"/>
      <c r="AB314" s="942"/>
      <c r="AC314" s="942"/>
      <c r="AD314" s="942"/>
      <c r="AE314" s="942"/>
      <c r="AF314" s="942"/>
      <c r="AG314" s="942"/>
      <c r="AH314" s="942"/>
      <c r="AI314" s="942"/>
      <c r="AJ314" s="942"/>
      <c r="AK314" s="942"/>
      <c r="AL314" s="942"/>
      <c r="AM314" s="942"/>
      <c r="AN314" s="942"/>
      <c r="AO314" s="942"/>
      <c r="AP314" s="942"/>
      <c r="AQ314" s="942"/>
      <c r="AR314" s="942"/>
      <c r="AS314" s="942"/>
      <c r="AT314" s="942"/>
      <c r="AU314" s="942"/>
      <c r="AV314" s="942"/>
      <c r="AW314" s="942"/>
      <c r="AX314" s="942"/>
      <c r="AY314" s="942"/>
      <c r="AZ314" s="942"/>
      <c r="BA314" s="942"/>
      <c r="BB314" s="942"/>
    </row>
    <row r="315" spans="1:54" ht="19" thickBot="1" x14ac:dyDescent="0.2">
      <c r="A315" s="1"/>
      <c r="B315" s="535"/>
      <c r="C315" s="79" t="s">
        <v>1561</v>
      </c>
      <c r="D315" s="2361" t="s">
        <v>254</v>
      </c>
      <c r="E315" s="2362"/>
      <c r="F315" s="2362"/>
      <c r="G315" s="404" t="s">
        <v>1741</v>
      </c>
      <c r="H315" s="18"/>
      <c r="I315" s="18"/>
      <c r="J315" s="18"/>
      <c r="K315" s="18"/>
      <c r="L315" s="18"/>
      <c r="M315" s="18"/>
      <c r="N315" s="18"/>
      <c r="O315" s="536"/>
      <c r="P315" s="1"/>
      <c r="Q315" s="1"/>
      <c r="R315" s="1"/>
      <c r="S315" s="942"/>
      <c r="T315" s="942"/>
      <c r="U315" s="942"/>
      <c r="V315" s="942"/>
      <c r="W315" s="942"/>
      <c r="X315" s="942"/>
      <c r="Y315" s="942"/>
      <c r="Z315" s="942"/>
      <c r="AA315" s="942"/>
      <c r="AB315" s="942"/>
      <c r="AC315" s="942"/>
      <c r="AD315" s="942"/>
      <c r="AE315" s="942"/>
      <c r="AF315" s="942"/>
      <c r="AG315" s="942"/>
      <c r="AH315" s="942"/>
      <c r="AI315" s="942"/>
      <c r="AJ315" s="942"/>
      <c r="AK315" s="942"/>
      <c r="AL315" s="942"/>
      <c r="AM315" s="942"/>
      <c r="AN315" s="942"/>
      <c r="AO315" s="942"/>
      <c r="AP315" s="942"/>
      <c r="AQ315" s="942"/>
      <c r="AR315" s="942"/>
      <c r="AS315" s="942"/>
      <c r="AT315" s="942"/>
      <c r="AU315" s="942"/>
      <c r="AV315" s="942"/>
      <c r="AW315" s="942"/>
      <c r="AX315" s="942"/>
      <c r="AY315" s="942"/>
      <c r="AZ315" s="942"/>
      <c r="BA315" s="942"/>
      <c r="BB315" s="942"/>
    </row>
    <row r="316" spans="1:54" ht="14" x14ac:dyDescent="0.15">
      <c r="A316" s="1"/>
      <c r="B316" s="535"/>
      <c r="C316" s="18"/>
      <c r="D316" s="404"/>
      <c r="E316" s="18"/>
      <c r="F316" s="18"/>
      <c r="G316" s="18"/>
      <c r="H316" s="18"/>
      <c r="I316" s="18"/>
      <c r="J316" s="18"/>
      <c r="K316" s="18"/>
      <c r="L316" s="18"/>
      <c r="M316" s="18"/>
      <c r="N316" s="18"/>
      <c r="O316" s="536"/>
      <c r="P316" s="1"/>
      <c r="Q316" s="1"/>
      <c r="R316" s="1"/>
      <c r="S316" s="942"/>
      <c r="T316" s="942"/>
      <c r="U316" s="942"/>
      <c r="V316" s="942"/>
      <c r="W316" s="942"/>
      <c r="X316" s="942"/>
      <c r="Y316" s="942"/>
      <c r="Z316" s="942"/>
      <c r="AA316" s="942"/>
      <c r="AB316" s="942"/>
      <c r="AC316" s="942"/>
      <c r="AD316" s="942"/>
      <c r="AE316" s="942"/>
      <c r="AF316" s="942"/>
      <c r="AG316" s="942"/>
      <c r="AH316" s="942"/>
      <c r="AI316" s="942"/>
      <c r="AJ316" s="942"/>
      <c r="AK316" s="942"/>
      <c r="AL316" s="942"/>
      <c r="AM316" s="942"/>
      <c r="AN316" s="942"/>
      <c r="AO316" s="942"/>
      <c r="AP316" s="942"/>
      <c r="AQ316" s="942"/>
      <c r="AR316" s="942"/>
      <c r="AS316" s="942"/>
      <c r="AT316" s="942"/>
      <c r="AU316" s="942"/>
      <c r="AV316" s="942"/>
      <c r="AW316" s="942"/>
      <c r="AX316" s="942"/>
      <c r="AY316" s="942"/>
      <c r="AZ316" s="942"/>
      <c r="BA316" s="942"/>
      <c r="BB316" s="942"/>
    </row>
    <row r="317" spans="1:54" ht="14" x14ac:dyDescent="0.15">
      <c r="A317" s="1"/>
      <c r="B317" s="535"/>
      <c r="C317" s="18"/>
      <c r="D317" s="813"/>
      <c r="E317" s="18"/>
      <c r="F317" s="18"/>
      <c r="G317" s="18"/>
      <c r="H317" s="18"/>
      <c r="I317" s="18"/>
      <c r="J317" s="18"/>
      <c r="K317" s="18"/>
      <c r="L317" s="18"/>
      <c r="M317" s="18"/>
      <c r="N317" s="18"/>
      <c r="O317" s="536"/>
      <c r="P317" s="1"/>
      <c r="Q317" s="1"/>
      <c r="R317" s="1"/>
      <c r="S317" s="942"/>
      <c r="T317" s="942"/>
      <c r="U317" s="942"/>
      <c r="V317" s="942"/>
      <c r="W317" s="942"/>
      <c r="X317" s="942"/>
      <c r="Y317" s="942"/>
      <c r="Z317" s="942"/>
      <c r="AA317" s="942"/>
      <c r="AB317" s="942"/>
      <c r="AC317" s="942"/>
      <c r="AD317" s="942"/>
      <c r="AE317" s="942"/>
      <c r="AF317" s="942"/>
      <c r="AG317" s="942"/>
      <c r="AH317" s="942"/>
      <c r="AI317" s="942"/>
      <c r="AJ317" s="942"/>
      <c r="AK317" s="942"/>
      <c r="AL317" s="942"/>
      <c r="AM317" s="942"/>
      <c r="AN317" s="942"/>
      <c r="AO317" s="942"/>
      <c r="AP317" s="942"/>
      <c r="AQ317" s="942"/>
      <c r="AR317" s="942"/>
      <c r="AS317" s="942"/>
      <c r="AT317" s="942"/>
      <c r="AU317" s="942"/>
      <c r="AV317" s="942"/>
      <c r="AW317" s="942"/>
      <c r="AX317" s="942"/>
      <c r="AY317" s="942"/>
      <c r="AZ317" s="942"/>
      <c r="BA317" s="942"/>
      <c r="BB317" s="942"/>
    </row>
    <row r="318" spans="1:54" ht="14" x14ac:dyDescent="0.15">
      <c r="A318" s="1"/>
      <c r="B318" s="535"/>
      <c r="C318" s="18"/>
      <c r="D318" s="813"/>
      <c r="E318" s="18"/>
      <c r="F318" s="18"/>
      <c r="G318" s="18"/>
      <c r="H318" s="18"/>
      <c r="I318" s="18"/>
      <c r="J318" s="18"/>
      <c r="K318" s="18"/>
      <c r="L318" s="18"/>
      <c r="M318" s="18"/>
      <c r="N318" s="18"/>
      <c r="O318" s="536"/>
      <c r="P318" s="1"/>
      <c r="Q318" s="1"/>
      <c r="R318" s="1"/>
      <c r="S318" s="942"/>
      <c r="T318" s="942"/>
      <c r="U318" s="942"/>
      <c r="V318" s="942"/>
      <c r="W318" s="942"/>
      <c r="X318" s="942"/>
      <c r="Y318" s="942"/>
      <c r="Z318" s="942"/>
      <c r="AA318" s="942"/>
      <c r="AB318" s="942"/>
      <c r="AC318" s="942"/>
      <c r="AD318" s="942"/>
      <c r="AE318" s="942"/>
      <c r="AF318" s="942"/>
      <c r="AG318" s="942"/>
      <c r="AH318" s="942"/>
      <c r="AI318" s="942"/>
      <c r="AJ318" s="942"/>
      <c r="AK318" s="942"/>
      <c r="AL318" s="942"/>
      <c r="AM318" s="942"/>
      <c r="AN318" s="942"/>
      <c r="AO318" s="942"/>
      <c r="AP318" s="942"/>
      <c r="AQ318" s="942"/>
      <c r="AR318" s="942"/>
      <c r="AS318" s="942"/>
      <c r="AT318" s="942"/>
      <c r="AU318" s="942"/>
      <c r="AV318" s="942"/>
      <c r="AW318" s="942"/>
      <c r="AX318" s="942"/>
      <c r="AY318" s="942"/>
      <c r="AZ318" s="942"/>
      <c r="BA318" s="942"/>
      <c r="BB318" s="942"/>
    </row>
    <row r="319" spans="1:54" ht="14" x14ac:dyDescent="0.15">
      <c r="A319" s="1"/>
      <c r="B319" s="535"/>
      <c r="C319" s="18"/>
      <c r="D319" s="813"/>
      <c r="E319" s="18"/>
      <c r="F319" s="18"/>
      <c r="G319" s="18"/>
      <c r="H319" s="18"/>
      <c r="I319" s="18"/>
      <c r="J319" s="18"/>
      <c r="K319" s="18"/>
      <c r="L319" s="18"/>
      <c r="M319" s="18"/>
      <c r="N319" s="18"/>
      <c r="O319" s="536"/>
      <c r="P319" s="1"/>
      <c r="Q319" s="1"/>
      <c r="R319" s="1"/>
      <c r="S319" s="942"/>
      <c r="T319" s="942"/>
      <c r="U319" s="942"/>
      <c r="V319" s="942"/>
      <c r="W319" s="942"/>
      <c r="X319" s="942"/>
      <c r="Y319" s="942"/>
      <c r="Z319" s="942"/>
      <c r="AA319" s="942"/>
      <c r="AB319" s="942"/>
      <c r="AC319" s="942"/>
      <c r="AD319" s="942"/>
      <c r="AE319" s="942"/>
      <c r="AF319" s="942"/>
      <c r="AG319" s="942"/>
      <c r="AH319" s="942"/>
      <c r="AI319" s="942"/>
      <c r="AJ319" s="942"/>
      <c r="AK319" s="942"/>
      <c r="AL319" s="942"/>
      <c r="AM319" s="942"/>
      <c r="AN319" s="942"/>
      <c r="AO319" s="942"/>
      <c r="AP319" s="942"/>
      <c r="AQ319" s="942"/>
      <c r="AR319" s="942"/>
      <c r="AS319" s="942"/>
      <c r="AT319" s="942"/>
      <c r="AU319" s="942"/>
      <c r="AV319" s="942"/>
      <c r="AW319" s="942"/>
      <c r="AX319" s="942"/>
      <c r="AY319" s="942"/>
      <c r="AZ319" s="942"/>
      <c r="BA319" s="942"/>
      <c r="BB319" s="942"/>
    </row>
    <row r="320" spans="1:54" ht="14" x14ac:dyDescent="0.15">
      <c r="A320" s="1"/>
      <c r="B320" s="535"/>
      <c r="C320" s="18"/>
      <c r="D320" s="813"/>
      <c r="E320" s="18"/>
      <c r="F320" s="18"/>
      <c r="G320" s="18"/>
      <c r="H320" s="18"/>
      <c r="I320" s="18"/>
      <c r="J320" s="18"/>
      <c r="K320" s="18"/>
      <c r="L320" s="18"/>
      <c r="M320" s="18"/>
      <c r="N320" s="18"/>
      <c r="O320" s="536"/>
      <c r="P320" s="1"/>
      <c r="Q320" s="1"/>
      <c r="R320" s="1"/>
      <c r="S320" s="942"/>
      <c r="T320" s="942"/>
      <c r="U320" s="942"/>
      <c r="V320" s="942"/>
      <c r="W320" s="942"/>
      <c r="X320" s="942"/>
      <c r="Y320" s="942"/>
      <c r="Z320" s="942"/>
      <c r="AA320" s="942"/>
      <c r="AB320" s="942"/>
      <c r="AC320" s="942"/>
      <c r="AD320" s="942"/>
      <c r="AE320" s="942"/>
      <c r="AF320" s="942"/>
      <c r="AG320" s="942"/>
      <c r="AH320" s="942"/>
      <c r="AI320" s="942"/>
      <c r="AJ320" s="942"/>
      <c r="AK320" s="942"/>
      <c r="AL320" s="942"/>
      <c r="AM320" s="942"/>
      <c r="AN320" s="942"/>
      <c r="AO320" s="942"/>
      <c r="AP320" s="942"/>
      <c r="AQ320" s="942"/>
      <c r="AR320" s="942"/>
      <c r="AS320" s="942"/>
      <c r="AT320" s="942"/>
      <c r="AU320" s="942"/>
      <c r="AV320" s="942"/>
      <c r="AW320" s="942"/>
      <c r="AX320" s="942"/>
      <c r="AY320" s="942"/>
      <c r="AZ320" s="942"/>
      <c r="BA320" s="942"/>
      <c r="BB320" s="942"/>
    </row>
    <row r="321" spans="1:54" ht="14" x14ac:dyDescent="0.15">
      <c r="A321" s="1"/>
      <c r="B321" s="535"/>
      <c r="C321" s="18"/>
      <c r="D321" s="813"/>
      <c r="E321" s="18"/>
      <c r="F321" s="18"/>
      <c r="G321" s="18"/>
      <c r="H321" s="18"/>
      <c r="I321" s="18"/>
      <c r="J321" s="18"/>
      <c r="K321" s="18"/>
      <c r="L321" s="18"/>
      <c r="M321" s="18"/>
      <c r="N321" s="18"/>
      <c r="O321" s="536"/>
      <c r="P321" s="1"/>
      <c r="Q321" s="1"/>
      <c r="R321" s="1"/>
      <c r="S321" s="942"/>
      <c r="T321" s="942"/>
      <c r="U321" s="942"/>
      <c r="V321" s="942"/>
      <c r="W321" s="942"/>
      <c r="X321" s="942"/>
      <c r="Y321" s="942"/>
      <c r="Z321" s="942"/>
      <c r="AA321" s="942"/>
      <c r="AB321" s="942"/>
      <c r="AC321" s="942"/>
      <c r="AD321" s="942"/>
      <c r="AE321" s="942"/>
      <c r="AF321" s="942"/>
      <c r="AG321" s="942"/>
      <c r="AH321" s="942"/>
      <c r="AI321" s="942"/>
      <c r="AJ321" s="942"/>
      <c r="AK321" s="942"/>
      <c r="AL321" s="942"/>
      <c r="AM321" s="942"/>
      <c r="AN321" s="942"/>
      <c r="AO321" s="942"/>
      <c r="AP321" s="942"/>
      <c r="AQ321" s="942"/>
      <c r="AR321" s="942"/>
      <c r="AS321" s="942"/>
      <c r="AT321" s="942"/>
      <c r="AU321" s="942"/>
      <c r="AV321" s="942"/>
      <c r="AW321" s="942"/>
      <c r="AX321" s="942"/>
      <c r="AY321" s="942"/>
      <c r="AZ321" s="942"/>
      <c r="BA321" s="942"/>
      <c r="BB321" s="942"/>
    </row>
    <row r="322" spans="1:54" ht="15" thickBot="1" x14ac:dyDescent="0.2">
      <c r="A322" s="1"/>
      <c r="B322" s="535"/>
      <c r="C322" s="18"/>
      <c r="D322" s="813"/>
      <c r="E322" s="18"/>
      <c r="F322" s="18"/>
      <c r="G322" s="18"/>
      <c r="H322" s="18"/>
      <c r="I322" s="18"/>
      <c r="J322" s="18"/>
      <c r="K322" s="18"/>
      <c r="L322" s="18"/>
      <c r="M322" s="18"/>
      <c r="N322" s="18"/>
      <c r="O322" s="536"/>
      <c r="P322" s="1"/>
      <c r="Q322" s="1"/>
      <c r="R322" s="1"/>
      <c r="S322" s="942"/>
      <c r="T322" s="942"/>
      <c r="U322" s="942"/>
      <c r="V322" s="942"/>
      <c r="W322" s="942"/>
      <c r="X322" s="942"/>
      <c r="Y322" s="942"/>
      <c r="Z322" s="942"/>
      <c r="AA322" s="942"/>
      <c r="AB322" s="942"/>
      <c r="AC322" s="942"/>
      <c r="AD322" s="942"/>
      <c r="AE322" s="942"/>
      <c r="AF322" s="942"/>
      <c r="AG322" s="942"/>
      <c r="AH322" s="942"/>
      <c r="AI322" s="942"/>
      <c r="AJ322" s="942"/>
      <c r="AK322" s="942"/>
      <c r="AL322" s="942"/>
      <c r="AM322" s="942"/>
      <c r="AN322" s="942"/>
      <c r="AO322" s="942"/>
      <c r="AP322" s="942"/>
      <c r="AQ322" s="942"/>
      <c r="AR322" s="942"/>
      <c r="AS322" s="942"/>
      <c r="AT322" s="942"/>
      <c r="AU322" s="942"/>
      <c r="AV322" s="942"/>
      <c r="AW322" s="942"/>
      <c r="AX322" s="942"/>
      <c r="AY322" s="942"/>
      <c r="AZ322" s="942"/>
      <c r="BA322" s="942"/>
      <c r="BB322" s="942"/>
    </row>
    <row r="323" spans="1:54" ht="19" thickBot="1" x14ac:dyDescent="0.2">
      <c r="A323" s="1"/>
      <c r="B323" s="535"/>
      <c r="C323" s="79" t="s">
        <v>261</v>
      </c>
      <c r="D323" s="2361" t="s">
        <v>257</v>
      </c>
      <c r="E323" s="2362"/>
      <c r="F323" s="2363"/>
      <c r="G323" s="404" t="s">
        <v>1742</v>
      </c>
      <c r="H323" s="18"/>
      <c r="I323" s="18"/>
      <c r="J323" s="18"/>
      <c r="K323" s="18"/>
      <c r="L323" s="18"/>
      <c r="M323" s="18"/>
      <c r="N323" s="18"/>
      <c r="O323" s="536"/>
      <c r="P323" s="1"/>
      <c r="Q323" s="1"/>
      <c r="R323" s="1"/>
      <c r="S323" s="942"/>
      <c r="T323" s="942"/>
      <c r="U323" s="942"/>
      <c r="V323" s="942"/>
      <c r="W323" s="942"/>
      <c r="X323" s="942"/>
      <c r="Y323" s="942"/>
      <c r="Z323" s="942"/>
      <c r="AA323" s="942"/>
      <c r="AB323" s="942"/>
      <c r="AC323" s="942"/>
      <c r="AD323" s="942"/>
      <c r="AE323" s="942"/>
      <c r="AF323" s="942"/>
      <c r="AG323" s="942"/>
      <c r="AH323" s="942"/>
      <c r="AI323" s="942"/>
      <c r="AJ323" s="942"/>
      <c r="AK323" s="942"/>
      <c r="AL323" s="942"/>
      <c r="AM323" s="942"/>
      <c r="AN323" s="942"/>
      <c r="AO323" s="942"/>
      <c r="AP323" s="942"/>
      <c r="AQ323" s="942"/>
      <c r="AR323" s="942"/>
      <c r="AS323" s="942"/>
      <c r="AT323" s="942"/>
      <c r="AU323" s="942"/>
      <c r="AV323" s="942"/>
      <c r="AW323" s="942"/>
      <c r="AX323" s="942"/>
      <c r="AY323" s="942"/>
      <c r="AZ323" s="942"/>
      <c r="BA323" s="942"/>
      <c r="BB323" s="942"/>
    </row>
    <row r="324" spans="1:54" ht="14" x14ac:dyDescent="0.15">
      <c r="A324" s="1"/>
      <c r="B324" s="535"/>
      <c r="C324" s="18"/>
      <c r="D324" s="404"/>
      <c r="E324" s="18"/>
      <c r="F324" s="787"/>
      <c r="G324" s="18"/>
      <c r="H324" s="18"/>
      <c r="I324" s="18"/>
      <c r="J324" s="18"/>
      <c r="K324" s="18"/>
      <c r="L324" s="18"/>
      <c r="M324" s="18"/>
      <c r="N324" s="18"/>
      <c r="O324" s="536"/>
      <c r="P324" s="1"/>
      <c r="Q324" s="1"/>
      <c r="R324" s="1"/>
      <c r="S324" s="942"/>
      <c r="T324" s="942"/>
      <c r="U324" s="942"/>
      <c r="V324" s="942"/>
      <c r="W324" s="942"/>
      <c r="X324" s="942"/>
      <c r="Y324" s="942"/>
      <c r="Z324" s="942"/>
      <c r="AA324" s="942"/>
      <c r="AB324" s="942"/>
      <c r="AC324" s="942"/>
      <c r="AD324" s="942"/>
      <c r="AE324" s="942"/>
      <c r="AF324" s="942"/>
      <c r="AG324" s="942"/>
      <c r="AH324" s="942"/>
      <c r="AI324" s="942"/>
      <c r="AJ324" s="942"/>
      <c r="AK324" s="942"/>
      <c r="AL324" s="942"/>
      <c r="AM324" s="942"/>
      <c r="AN324" s="942"/>
      <c r="AO324" s="942"/>
      <c r="AP324" s="942"/>
      <c r="AQ324" s="942"/>
      <c r="AR324" s="942"/>
      <c r="AS324" s="942"/>
      <c r="AT324" s="942"/>
      <c r="AU324" s="942"/>
      <c r="AV324" s="942"/>
      <c r="AW324" s="942"/>
      <c r="AX324" s="942"/>
      <c r="AY324" s="942"/>
      <c r="AZ324" s="942"/>
      <c r="BA324" s="942"/>
      <c r="BB324" s="942"/>
    </row>
    <row r="325" spans="1:54" ht="14" x14ac:dyDescent="0.15">
      <c r="A325" s="1"/>
      <c r="B325" s="535"/>
      <c r="C325" s="18"/>
      <c r="D325" s="404"/>
      <c r="E325" s="18"/>
      <c r="F325" s="18"/>
      <c r="G325" s="18"/>
      <c r="H325" s="18"/>
      <c r="I325" s="18"/>
      <c r="J325" s="18"/>
      <c r="K325" s="18"/>
      <c r="L325" s="18"/>
      <c r="M325" s="18"/>
      <c r="N325" s="18"/>
      <c r="O325" s="536"/>
      <c r="P325" s="1"/>
      <c r="Q325" s="1"/>
      <c r="R325" s="1"/>
      <c r="S325" s="942"/>
      <c r="T325" s="942"/>
      <c r="U325" s="942"/>
      <c r="V325" s="942"/>
      <c r="W325" s="942"/>
      <c r="X325" s="942"/>
      <c r="Y325" s="942"/>
      <c r="Z325" s="942"/>
      <c r="AA325" s="942"/>
      <c r="AB325" s="942"/>
      <c r="AC325" s="942"/>
      <c r="AD325" s="942"/>
      <c r="AE325" s="942"/>
      <c r="AF325" s="942"/>
      <c r="AG325" s="942"/>
      <c r="AH325" s="942"/>
      <c r="AI325" s="942"/>
      <c r="AJ325" s="942"/>
      <c r="AK325" s="942"/>
      <c r="AL325" s="942"/>
      <c r="AM325" s="942"/>
      <c r="AN325" s="942"/>
      <c r="AO325" s="942"/>
      <c r="AP325" s="942"/>
      <c r="AQ325" s="942"/>
      <c r="AR325" s="942"/>
      <c r="AS325" s="942"/>
      <c r="AT325" s="942"/>
      <c r="AU325" s="942"/>
      <c r="AV325" s="942"/>
      <c r="AW325" s="942"/>
      <c r="AX325" s="942"/>
      <c r="AY325" s="942"/>
      <c r="AZ325" s="942"/>
      <c r="BA325" s="942"/>
      <c r="BB325" s="942"/>
    </row>
    <row r="326" spans="1:54" ht="14" x14ac:dyDescent="0.15">
      <c r="A326" s="1"/>
      <c r="B326" s="535"/>
      <c r="C326" s="18"/>
      <c r="D326" s="404"/>
      <c r="E326" s="18"/>
      <c r="F326" s="18"/>
      <c r="G326" s="18"/>
      <c r="H326" s="18"/>
      <c r="I326" s="18"/>
      <c r="J326" s="18"/>
      <c r="K326" s="18"/>
      <c r="L326" s="18"/>
      <c r="M326" s="18"/>
      <c r="N326" s="18"/>
      <c r="O326" s="536"/>
      <c r="P326" s="1"/>
      <c r="Q326" s="1"/>
      <c r="R326" s="1"/>
      <c r="S326" s="942"/>
      <c r="T326" s="942"/>
      <c r="U326" s="942"/>
      <c r="V326" s="942"/>
      <c r="W326" s="942"/>
      <c r="X326" s="942"/>
      <c r="Y326" s="942"/>
      <c r="Z326" s="942"/>
      <c r="AA326" s="942"/>
      <c r="AB326" s="942"/>
      <c r="AC326" s="942"/>
      <c r="AD326" s="942"/>
      <c r="AE326" s="942"/>
      <c r="AF326" s="942"/>
      <c r="AG326" s="942"/>
      <c r="AH326" s="942"/>
      <c r="AI326" s="942"/>
      <c r="AJ326" s="942"/>
      <c r="AK326" s="942"/>
      <c r="AL326" s="942"/>
      <c r="AM326" s="942"/>
      <c r="AN326" s="942"/>
      <c r="AO326" s="942"/>
      <c r="AP326" s="942"/>
      <c r="AQ326" s="942"/>
      <c r="AR326" s="942"/>
      <c r="AS326" s="942"/>
      <c r="AT326" s="942"/>
      <c r="AU326" s="942"/>
      <c r="AV326" s="942"/>
      <c r="AW326" s="942"/>
      <c r="AX326" s="942"/>
      <c r="AY326" s="942"/>
      <c r="AZ326" s="942"/>
      <c r="BA326" s="942"/>
      <c r="BB326" s="942"/>
    </row>
    <row r="327" spans="1:54" ht="14" x14ac:dyDescent="0.15">
      <c r="A327" s="1"/>
      <c r="B327" s="535"/>
      <c r="C327" s="18"/>
      <c r="D327" s="404"/>
      <c r="E327" s="18"/>
      <c r="F327" s="18"/>
      <c r="G327" s="18"/>
      <c r="H327" s="18"/>
      <c r="I327" s="18"/>
      <c r="J327" s="18"/>
      <c r="K327" s="18"/>
      <c r="L327" s="18"/>
      <c r="M327" s="18"/>
      <c r="N327" s="18"/>
      <c r="O327" s="536"/>
      <c r="P327" s="1"/>
      <c r="Q327" s="1"/>
      <c r="R327" s="1"/>
      <c r="S327" s="942"/>
      <c r="T327" s="942"/>
      <c r="U327" s="942"/>
      <c r="V327" s="942"/>
      <c r="W327" s="942"/>
      <c r="X327" s="942"/>
      <c r="Y327" s="942"/>
      <c r="Z327" s="942"/>
      <c r="AA327" s="942"/>
      <c r="AB327" s="942"/>
      <c r="AC327" s="942"/>
      <c r="AD327" s="942"/>
      <c r="AE327" s="942"/>
      <c r="AF327" s="942"/>
      <c r="AG327" s="942"/>
      <c r="AH327" s="942"/>
      <c r="AI327" s="942"/>
      <c r="AJ327" s="942"/>
      <c r="AK327" s="942"/>
      <c r="AL327" s="942"/>
      <c r="AM327" s="942"/>
      <c r="AN327" s="942"/>
      <c r="AO327" s="942"/>
      <c r="AP327" s="942"/>
      <c r="AQ327" s="942"/>
      <c r="AR327" s="942"/>
      <c r="AS327" s="942"/>
      <c r="AT327" s="942"/>
      <c r="AU327" s="942"/>
      <c r="AV327" s="942"/>
      <c r="AW327" s="942"/>
      <c r="AX327" s="942"/>
      <c r="AY327" s="942"/>
      <c r="AZ327" s="942"/>
      <c r="BA327" s="942"/>
      <c r="BB327" s="942"/>
    </row>
    <row r="328" spans="1:54" ht="14" x14ac:dyDescent="0.15">
      <c r="A328" s="1"/>
      <c r="B328" s="535"/>
      <c r="C328" s="18"/>
      <c r="D328" s="404"/>
      <c r="E328" s="18"/>
      <c r="F328" s="18"/>
      <c r="G328" s="18"/>
      <c r="H328" s="18"/>
      <c r="I328" s="18"/>
      <c r="J328" s="18"/>
      <c r="K328" s="18"/>
      <c r="L328" s="18"/>
      <c r="M328" s="18"/>
      <c r="N328" s="18"/>
      <c r="O328" s="536"/>
      <c r="P328" s="1"/>
      <c r="Q328" s="1"/>
      <c r="R328" s="1"/>
      <c r="S328" s="942"/>
      <c r="T328" s="942"/>
      <c r="U328" s="942"/>
      <c r="V328" s="942"/>
      <c r="W328" s="942"/>
      <c r="X328" s="942"/>
      <c r="Y328" s="942"/>
      <c r="Z328" s="942"/>
      <c r="AA328" s="942"/>
      <c r="AB328" s="942"/>
      <c r="AC328" s="942"/>
      <c r="AD328" s="942"/>
      <c r="AE328" s="942"/>
      <c r="AF328" s="942"/>
      <c r="AG328" s="942"/>
      <c r="AH328" s="942"/>
      <c r="AI328" s="942"/>
      <c r="AJ328" s="942"/>
      <c r="AK328" s="942"/>
      <c r="AL328" s="942"/>
      <c r="AM328" s="942"/>
      <c r="AN328" s="942"/>
      <c r="AO328" s="942"/>
      <c r="AP328" s="942"/>
      <c r="AQ328" s="942"/>
      <c r="AR328" s="942"/>
      <c r="AS328" s="942"/>
      <c r="AT328" s="942"/>
      <c r="AU328" s="942"/>
      <c r="AV328" s="942"/>
      <c r="AW328" s="942"/>
      <c r="AX328" s="942"/>
      <c r="AY328" s="942"/>
      <c r="AZ328" s="942"/>
      <c r="BA328" s="942"/>
      <c r="BB328" s="942"/>
    </row>
    <row r="329" spans="1:54" ht="14" x14ac:dyDescent="0.15">
      <c r="A329" s="1"/>
      <c r="B329" s="535"/>
      <c r="C329" s="18"/>
      <c r="D329" s="404"/>
      <c r="E329" s="18"/>
      <c r="F329" s="18"/>
      <c r="G329" s="18"/>
      <c r="H329" s="18"/>
      <c r="I329" s="18"/>
      <c r="J329" s="18"/>
      <c r="K329" s="18"/>
      <c r="L329" s="18"/>
      <c r="M329" s="18"/>
      <c r="N329" s="18"/>
      <c r="O329" s="536"/>
      <c r="P329" s="1"/>
      <c r="Q329" s="1"/>
      <c r="R329" s="1"/>
      <c r="S329" s="942"/>
      <c r="T329" s="942"/>
      <c r="U329" s="942"/>
      <c r="V329" s="942"/>
      <c r="W329" s="942"/>
      <c r="X329" s="942"/>
      <c r="Y329" s="942"/>
      <c r="Z329" s="942"/>
      <c r="AA329" s="942"/>
      <c r="AB329" s="942"/>
      <c r="AC329" s="942"/>
      <c r="AD329" s="942"/>
      <c r="AE329" s="942"/>
      <c r="AF329" s="942"/>
      <c r="AG329" s="942"/>
      <c r="AH329" s="942"/>
      <c r="AI329" s="942"/>
      <c r="AJ329" s="942"/>
      <c r="AK329" s="942"/>
      <c r="AL329" s="942"/>
      <c r="AM329" s="942"/>
      <c r="AN329" s="942"/>
      <c r="AO329" s="942"/>
      <c r="AP329" s="942"/>
      <c r="AQ329" s="942"/>
      <c r="AR329" s="942"/>
      <c r="AS329" s="942"/>
      <c r="AT329" s="942"/>
      <c r="AU329" s="942"/>
      <c r="AV329" s="942"/>
      <c r="AW329" s="942"/>
      <c r="AX329" s="942"/>
      <c r="AY329" s="942"/>
      <c r="AZ329" s="942"/>
      <c r="BA329" s="942"/>
      <c r="BB329" s="942"/>
    </row>
    <row r="330" spans="1:54" ht="4.5" customHeight="1" x14ac:dyDescent="0.15">
      <c r="A330" s="1"/>
      <c r="B330" s="535"/>
      <c r="C330" s="18"/>
      <c r="D330" s="404" t="s">
        <v>1741</v>
      </c>
      <c r="E330" s="18"/>
      <c r="F330" s="18"/>
      <c r="G330" s="18"/>
      <c r="H330" s="18"/>
      <c r="I330" s="18"/>
      <c r="J330" s="18"/>
      <c r="K330" s="18"/>
      <c r="L330" s="18"/>
      <c r="M330" s="18"/>
      <c r="N330" s="18"/>
      <c r="O330" s="536"/>
      <c r="P330" s="1"/>
      <c r="Q330" s="1"/>
      <c r="R330" s="1"/>
      <c r="S330" s="942"/>
      <c r="T330" s="942"/>
      <c r="U330" s="942"/>
      <c r="V330" s="942"/>
      <c r="W330" s="942"/>
      <c r="X330" s="942"/>
      <c r="Y330" s="942"/>
      <c r="Z330" s="942"/>
      <c r="AA330" s="942"/>
      <c r="AB330" s="942"/>
      <c r="AC330" s="942"/>
      <c r="AD330" s="942"/>
      <c r="AE330" s="942"/>
      <c r="AF330" s="942"/>
      <c r="AG330" s="942"/>
      <c r="AH330" s="942"/>
      <c r="AI330" s="942"/>
      <c r="AJ330" s="942"/>
      <c r="AK330" s="942"/>
      <c r="AL330" s="942"/>
      <c r="AM330" s="942"/>
      <c r="AN330" s="942"/>
      <c r="AO330" s="942"/>
      <c r="AP330" s="942"/>
      <c r="AQ330" s="942"/>
      <c r="AR330" s="942"/>
      <c r="AS330" s="942"/>
      <c r="AT330" s="942"/>
      <c r="AU330" s="942"/>
      <c r="AV330" s="942"/>
      <c r="AW330" s="942"/>
      <c r="AX330" s="942"/>
      <c r="AY330" s="942"/>
      <c r="AZ330" s="942"/>
      <c r="BA330" s="942"/>
      <c r="BB330" s="942"/>
    </row>
    <row r="331" spans="1:54" ht="15" thickBot="1" x14ac:dyDescent="0.2">
      <c r="A331" s="1"/>
      <c r="B331" s="535"/>
      <c r="C331" s="18"/>
      <c r="D331" s="404"/>
      <c r="E331" s="18"/>
      <c r="F331" s="18"/>
      <c r="G331" s="18"/>
      <c r="H331" s="18"/>
      <c r="I331" s="18"/>
      <c r="J331" s="18"/>
      <c r="K331" s="18"/>
      <c r="L331" s="18"/>
      <c r="M331" s="18"/>
      <c r="N331" s="18"/>
      <c r="O331" s="536"/>
      <c r="P331" s="1"/>
      <c r="Q331" s="1"/>
      <c r="R331" s="1"/>
      <c r="S331" s="942"/>
      <c r="T331" s="942"/>
      <c r="U331" s="942"/>
      <c r="V331" s="942"/>
      <c r="W331" s="942"/>
      <c r="X331" s="942"/>
      <c r="Y331" s="942"/>
      <c r="Z331" s="942"/>
      <c r="AA331" s="942"/>
      <c r="AB331" s="942"/>
      <c r="AC331" s="942"/>
      <c r="AD331" s="942"/>
      <c r="AE331" s="942"/>
      <c r="AF331" s="942"/>
      <c r="AG331" s="942"/>
      <c r="AH331" s="942"/>
      <c r="AI331" s="942"/>
      <c r="AJ331" s="942"/>
      <c r="AK331" s="942"/>
      <c r="AL331" s="942"/>
      <c r="AM331" s="942"/>
      <c r="AN331" s="942"/>
      <c r="AO331" s="942"/>
      <c r="AP331" s="942"/>
      <c r="AQ331" s="942"/>
      <c r="AR331" s="942"/>
      <c r="AS331" s="942"/>
      <c r="AT331" s="942"/>
      <c r="AU331" s="942"/>
      <c r="AV331" s="942"/>
      <c r="AW331" s="942"/>
      <c r="AX331" s="942"/>
      <c r="AY331" s="942"/>
      <c r="AZ331" s="942"/>
      <c r="BA331" s="942"/>
      <c r="BB331" s="942"/>
    </row>
    <row r="332" spans="1:54" ht="21" thickBot="1" x14ac:dyDescent="0.25">
      <c r="A332" s="1"/>
      <c r="B332" s="535"/>
      <c r="C332" s="19">
        <v>2</v>
      </c>
      <c r="D332" s="2376" t="s">
        <v>259</v>
      </c>
      <c r="E332" s="2377"/>
      <c r="F332" s="2377"/>
      <c r="G332" s="2378"/>
      <c r="H332" s="2551" t="s">
        <v>1355</v>
      </c>
      <c r="I332" s="2552"/>
      <c r="J332" s="18"/>
      <c r="K332" s="18"/>
      <c r="L332" s="18"/>
      <c r="M332" s="18"/>
      <c r="N332" s="18"/>
      <c r="O332" s="536"/>
      <c r="P332" s="1"/>
      <c r="Q332" s="1"/>
      <c r="R332" s="1"/>
      <c r="S332" s="942"/>
      <c r="T332" s="942"/>
      <c r="U332" s="942"/>
      <c r="V332" s="942"/>
      <c r="W332" s="942"/>
      <c r="X332" s="942"/>
      <c r="Y332" s="942"/>
      <c r="Z332" s="942"/>
      <c r="AA332" s="942"/>
      <c r="AB332" s="942"/>
      <c r="AC332" s="942"/>
      <c r="AD332" s="942"/>
      <c r="AE332" s="942"/>
      <c r="AF332" s="942"/>
      <c r="AG332" s="942"/>
      <c r="AH332" s="942"/>
      <c r="AI332" s="942"/>
      <c r="AJ332" s="942"/>
      <c r="AK332" s="942"/>
      <c r="AL332" s="942"/>
      <c r="AM332" s="942"/>
      <c r="AN332" s="942"/>
      <c r="AO332" s="942"/>
      <c r="AP332" s="942"/>
      <c r="AQ332" s="942"/>
      <c r="AR332" s="942"/>
      <c r="AS332" s="942"/>
      <c r="AT332" s="942"/>
      <c r="AU332" s="942"/>
      <c r="AV332" s="942"/>
      <c r="AW332" s="942"/>
      <c r="AX332" s="942"/>
      <c r="AY332" s="942"/>
      <c r="AZ332" s="942"/>
      <c r="BA332" s="942"/>
      <c r="BB332" s="942"/>
    </row>
    <row r="333" spans="1:54" ht="14" x14ac:dyDescent="0.15">
      <c r="A333" s="1"/>
      <c r="B333" s="535"/>
      <c r="C333" s="18"/>
      <c r="D333" s="404"/>
      <c r="E333" s="18"/>
      <c r="F333" s="18"/>
      <c r="G333" s="18"/>
      <c r="H333" s="18"/>
      <c r="I333" s="18"/>
      <c r="J333" s="18"/>
      <c r="K333" s="18"/>
      <c r="L333" s="18"/>
      <c r="M333" s="18"/>
      <c r="N333" s="18"/>
      <c r="O333" s="536"/>
      <c r="P333" s="1"/>
      <c r="Q333" s="1"/>
      <c r="R333" s="1"/>
      <c r="S333" s="942"/>
      <c r="T333" s="942"/>
      <c r="U333" s="942"/>
      <c r="V333" s="942"/>
      <c r="W333" s="942"/>
      <c r="X333" s="942"/>
      <c r="Y333" s="942"/>
      <c r="Z333" s="942"/>
      <c r="AA333" s="942"/>
      <c r="AB333" s="942"/>
      <c r="AC333" s="942"/>
      <c r="AD333" s="942"/>
      <c r="AE333" s="942"/>
      <c r="AF333" s="942"/>
      <c r="AG333" s="942"/>
      <c r="AH333" s="942"/>
      <c r="AI333" s="942"/>
      <c r="AJ333" s="942"/>
      <c r="AK333" s="942"/>
      <c r="AL333" s="942"/>
      <c r="AM333" s="942"/>
      <c r="AN333" s="942"/>
      <c r="AO333" s="942"/>
      <c r="AP333" s="942"/>
      <c r="AQ333" s="942"/>
      <c r="AR333" s="942"/>
      <c r="AS333" s="942"/>
      <c r="AT333" s="942"/>
      <c r="AU333" s="942"/>
      <c r="AV333" s="942"/>
      <c r="AW333" s="942"/>
      <c r="AX333" s="942"/>
      <c r="AY333" s="942"/>
      <c r="AZ333" s="942"/>
      <c r="BA333" s="942"/>
      <c r="BB333" s="942"/>
    </row>
    <row r="334" spans="1:54" ht="14" x14ac:dyDescent="0.15">
      <c r="A334" s="1"/>
      <c r="B334" s="535"/>
      <c r="C334" s="18"/>
      <c r="D334" s="404"/>
      <c r="E334" s="18"/>
      <c r="F334" s="18"/>
      <c r="G334" s="18"/>
      <c r="H334" s="18"/>
      <c r="I334" s="18"/>
      <c r="J334" s="18"/>
      <c r="K334" s="18"/>
      <c r="L334" s="18"/>
      <c r="M334" s="18"/>
      <c r="N334" s="18"/>
      <c r="O334" s="536"/>
      <c r="P334" s="1"/>
      <c r="Q334" s="1"/>
      <c r="R334" s="1"/>
      <c r="S334" s="942"/>
      <c r="T334" s="942"/>
      <c r="U334" s="942"/>
      <c r="V334" s="942"/>
      <c r="W334" s="942"/>
      <c r="X334" s="942"/>
      <c r="Y334" s="942"/>
      <c r="Z334" s="942"/>
      <c r="AA334" s="942"/>
      <c r="AB334" s="942"/>
      <c r="AC334" s="942"/>
      <c r="AD334" s="942"/>
      <c r="AE334" s="942"/>
      <c r="AF334" s="942"/>
      <c r="AG334" s="942"/>
      <c r="AH334" s="942"/>
      <c r="AI334" s="942"/>
      <c r="AJ334" s="942"/>
      <c r="AK334" s="942"/>
      <c r="AL334" s="942"/>
      <c r="AM334" s="942"/>
      <c r="AN334" s="942"/>
      <c r="AO334" s="942"/>
      <c r="AP334" s="942"/>
      <c r="AQ334" s="942"/>
      <c r="AR334" s="942"/>
      <c r="AS334" s="942"/>
      <c r="AT334" s="942"/>
      <c r="AU334" s="942"/>
      <c r="AV334" s="942"/>
      <c r="AW334" s="942"/>
      <c r="AX334" s="942"/>
      <c r="AY334" s="942"/>
      <c r="AZ334" s="942"/>
      <c r="BA334" s="942"/>
      <c r="BB334" s="942"/>
    </row>
    <row r="335" spans="1:54" ht="14" x14ac:dyDescent="0.15">
      <c r="A335" s="1"/>
      <c r="B335" s="535"/>
      <c r="C335" s="18"/>
      <c r="D335" s="404"/>
      <c r="E335" s="18"/>
      <c r="F335" s="18"/>
      <c r="G335" s="18"/>
      <c r="H335" s="18"/>
      <c r="I335" s="18"/>
      <c r="J335" s="18"/>
      <c r="K335" s="18"/>
      <c r="L335" s="18"/>
      <c r="M335" s="18"/>
      <c r="N335" s="18"/>
      <c r="O335" s="536"/>
      <c r="P335" s="1"/>
      <c r="Q335" s="1"/>
      <c r="R335" s="1"/>
      <c r="S335" s="942"/>
      <c r="T335" s="942"/>
      <c r="U335" s="942"/>
      <c r="V335" s="942"/>
      <c r="W335" s="942"/>
      <c r="X335" s="942"/>
      <c r="Y335" s="942"/>
      <c r="Z335" s="942"/>
      <c r="AA335" s="942"/>
      <c r="AB335" s="942"/>
      <c r="AC335" s="942"/>
      <c r="AD335" s="942"/>
      <c r="AE335" s="942"/>
      <c r="AF335" s="942"/>
      <c r="AG335" s="942"/>
      <c r="AH335" s="942"/>
      <c r="AI335" s="942"/>
      <c r="AJ335" s="942"/>
      <c r="AK335" s="942"/>
      <c r="AL335" s="942"/>
      <c r="AM335" s="942"/>
      <c r="AN335" s="942"/>
      <c r="AO335" s="942"/>
      <c r="AP335" s="942"/>
      <c r="AQ335" s="942"/>
      <c r="AR335" s="942"/>
      <c r="AS335" s="942"/>
      <c r="AT335" s="942"/>
      <c r="AU335" s="942"/>
      <c r="AV335" s="942"/>
      <c r="AW335" s="942"/>
      <c r="AX335" s="942"/>
      <c r="AY335" s="942"/>
      <c r="AZ335" s="942"/>
      <c r="BA335" s="942"/>
      <c r="BB335" s="942"/>
    </row>
    <row r="336" spans="1:54" ht="14" x14ac:dyDescent="0.15">
      <c r="A336" s="1"/>
      <c r="B336" s="535"/>
      <c r="C336" s="18"/>
      <c r="D336" s="404"/>
      <c r="E336" s="18"/>
      <c r="F336" s="18"/>
      <c r="G336" s="18"/>
      <c r="H336" s="18"/>
      <c r="I336" s="18"/>
      <c r="J336" s="18"/>
      <c r="K336" s="18"/>
      <c r="L336" s="18"/>
      <c r="M336" s="18"/>
      <c r="N336" s="18"/>
      <c r="O336" s="536"/>
      <c r="P336" s="1"/>
      <c r="Q336" s="1"/>
      <c r="R336" s="1"/>
      <c r="S336" s="942"/>
      <c r="T336" s="942"/>
      <c r="U336" s="942"/>
      <c r="V336" s="942"/>
      <c r="W336" s="942"/>
      <c r="X336" s="942"/>
      <c r="Y336" s="942"/>
      <c r="Z336" s="942"/>
      <c r="AA336" s="942"/>
      <c r="AB336" s="942"/>
      <c r="AC336" s="942"/>
      <c r="AD336" s="942"/>
      <c r="AE336" s="942"/>
      <c r="AF336" s="942"/>
      <c r="AG336" s="942"/>
      <c r="AH336" s="942"/>
      <c r="AI336" s="942"/>
      <c r="AJ336" s="942"/>
      <c r="AK336" s="942"/>
      <c r="AL336" s="942"/>
      <c r="AM336" s="942"/>
      <c r="AN336" s="942"/>
      <c r="AO336" s="942"/>
      <c r="AP336" s="942"/>
      <c r="AQ336" s="942"/>
      <c r="AR336" s="942"/>
      <c r="AS336" s="942"/>
      <c r="AT336" s="942"/>
      <c r="AU336" s="942"/>
      <c r="AV336" s="942"/>
      <c r="AW336" s="942"/>
      <c r="AX336" s="942"/>
      <c r="AY336" s="942"/>
      <c r="AZ336" s="942"/>
      <c r="BA336" s="942"/>
      <c r="BB336" s="942"/>
    </row>
    <row r="337" spans="1:54" ht="14" x14ac:dyDescent="0.15">
      <c r="A337" s="1"/>
      <c r="B337" s="535"/>
      <c r="C337" s="18"/>
      <c r="D337" s="404"/>
      <c r="E337" s="18"/>
      <c r="F337" s="18"/>
      <c r="G337" s="18"/>
      <c r="H337" s="18"/>
      <c r="I337" s="18"/>
      <c r="J337" s="18"/>
      <c r="K337" s="18"/>
      <c r="L337" s="18"/>
      <c r="M337" s="18"/>
      <c r="N337" s="18"/>
      <c r="O337" s="536"/>
      <c r="P337" s="1"/>
      <c r="Q337" s="1"/>
      <c r="R337" s="1"/>
      <c r="S337" s="942"/>
      <c r="T337" s="942"/>
      <c r="U337" s="942"/>
      <c r="V337" s="942"/>
      <c r="W337" s="942"/>
      <c r="X337" s="942"/>
      <c r="Y337" s="942"/>
      <c r="Z337" s="942"/>
      <c r="AA337" s="942"/>
      <c r="AB337" s="942"/>
      <c r="AC337" s="942"/>
      <c r="AD337" s="942"/>
      <c r="AE337" s="942"/>
      <c r="AF337" s="942"/>
      <c r="AG337" s="942"/>
      <c r="AH337" s="942"/>
      <c r="AI337" s="942"/>
      <c r="AJ337" s="942"/>
      <c r="AK337" s="942"/>
      <c r="AL337" s="942"/>
      <c r="AM337" s="942"/>
      <c r="AN337" s="942"/>
      <c r="AO337" s="942"/>
      <c r="AP337" s="942"/>
      <c r="AQ337" s="942"/>
      <c r="AR337" s="942"/>
      <c r="AS337" s="942"/>
      <c r="AT337" s="942"/>
      <c r="AU337" s="942"/>
      <c r="AV337" s="942"/>
      <c r="AW337" s="942"/>
      <c r="AX337" s="942"/>
      <c r="AY337" s="942"/>
      <c r="AZ337" s="942"/>
      <c r="BA337" s="942"/>
      <c r="BB337" s="942"/>
    </row>
    <row r="338" spans="1:54" ht="14" x14ac:dyDescent="0.15">
      <c r="A338" s="1"/>
      <c r="B338" s="535"/>
      <c r="C338" s="18"/>
      <c r="D338" s="404"/>
      <c r="E338" s="18"/>
      <c r="F338" s="18"/>
      <c r="G338" s="18"/>
      <c r="H338" s="18"/>
      <c r="I338" s="18"/>
      <c r="J338" s="18"/>
      <c r="K338" s="18"/>
      <c r="L338" s="18"/>
      <c r="M338" s="18"/>
      <c r="N338" s="18"/>
      <c r="O338" s="536"/>
      <c r="P338" s="1"/>
      <c r="Q338" s="1"/>
      <c r="R338" s="1"/>
      <c r="S338" s="942"/>
      <c r="T338" s="942"/>
      <c r="U338" s="942"/>
      <c r="V338" s="942"/>
      <c r="W338" s="942"/>
      <c r="X338" s="942"/>
      <c r="Y338" s="942"/>
      <c r="Z338" s="942"/>
      <c r="AA338" s="942"/>
      <c r="AB338" s="942"/>
      <c r="AC338" s="942"/>
      <c r="AD338" s="942"/>
      <c r="AE338" s="942"/>
      <c r="AF338" s="942"/>
      <c r="AG338" s="942"/>
      <c r="AH338" s="942"/>
      <c r="AI338" s="942"/>
      <c r="AJ338" s="942"/>
      <c r="AK338" s="942"/>
      <c r="AL338" s="942"/>
      <c r="AM338" s="942"/>
      <c r="AN338" s="942"/>
      <c r="AO338" s="942"/>
      <c r="AP338" s="942"/>
      <c r="AQ338" s="942"/>
      <c r="AR338" s="942"/>
      <c r="AS338" s="942"/>
      <c r="AT338" s="942"/>
      <c r="AU338" s="942"/>
      <c r="AV338" s="942"/>
      <c r="AW338" s="942"/>
      <c r="AX338" s="942"/>
      <c r="AY338" s="942"/>
      <c r="AZ338" s="942"/>
      <c r="BA338" s="942"/>
      <c r="BB338" s="942"/>
    </row>
    <row r="339" spans="1:54" ht="14" x14ac:dyDescent="0.15">
      <c r="A339" s="1"/>
      <c r="B339" s="535"/>
      <c r="C339" s="18"/>
      <c r="D339" s="404"/>
      <c r="E339" s="18"/>
      <c r="F339" s="18"/>
      <c r="G339" s="18"/>
      <c r="H339" s="18"/>
      <c r="I339" s="18"/>
      <c r="J339" s="18"/>
      <c r="K339" s="18"/>
      <c r="L339" s="18"/>
      <c r="M339" s="18"/>
      <c r="N339" s="18"/>
      <c r="O339" s="536"/>
      <c r="P339" s="1"/>
      <c r="Q339" s="1"/>
      <c r="R339" s="1"/>
      <c r="S339" s="942"/>
      <c r="T339" s="942"/>
      <c r="U339" s="942"/>
      <c r="V339" s="942"/>
      <c r="W339" s="942"/>
      <c r="X339" s="942"/>
      <c r="Y339" s="942"/>
      <c r="Z339" s="942"/>
      <c r="AA339" s="942"/>
      <c r="AB339" s="942"/>
      <c r="AC339" s="942"/>
      <c r="AD339" s="942"/>
      <c r="AE339" s="942"/>
      <c r="AF339" s="942"/>
      <c r="AG339" s="942"/>
      <c r="AH339" s="942"/>
      <c r="AI339" s="942"/>
      <c r="AJ339" s="942"/>
      <c r="AK339" s="942"/>
      <c r="AL339" s="942"/>
      <c r="AM339" s="942"/>
      <c r="AN339" s="942"/>
      <c r="AO339" s="942"/>
      <c r="AP339" s="942"/>
      <c r="AQ339" s="942"/>
      <c r="AR339" s="942"/>
      <c r="AS339" s="942"/>
      <c r="AT339" s="942"/>
      <c r="AU339" s="942"/>
      <c r="AV339" s="942"/>
      <c r="AW339" s="942"/>
      <c r="AX339" s="942"/>
      <c r="AY339" s="942"/>
      <c r="AZ339" s="942"/>
      <c r="BA339" s="942"/>
      <c r="BB339" s="942"/>
    </row>
    <row r="340" spans="1:54" ht="15" thickBot="1" x14ac:dyDescent="0.2">
      <c r="A340" s="1"/>
      <c r="B340" s="535"/>
      <c r="C340" s="18"/>
      <c r="D340" s="404"/>
      <c r="E340" s="18"/>
      <c r="F340" s="18"/>
      <c r="G340" s="18"/>
      <c r="H340" s="18"/>
      <c r="I340" s="18"/>
      <c r="J340" s="18"/>
      <c r="K340" s="18"/>
      <c r="L340" s="18"/>
      <c r="M340" s="18"/>
      <c r="N340" s="18"/>
      <c r="O340" s="536"/>
      <c r="P340" s="1"/>
      <c r="Q340" s="1"/>
      <c r="R340" s="1"/>
      <c r="S340" s="942"/>
      <c r="T340" s="942"/>
      <c r="U340" s="942"/>
      <c r="V340" s="942"/>
      <c r="W340" s="942"/>
      <c r="X340" s="942"/>
      <c r="Y340" s="942"/>
      <c r="Z340" s="942"/>
      <c r="AA340" s="942"/>
      <c r="AB340" s="942"/>
      <c r="AC340" s="942"/>
      <c r="AD340" s="942"/>
      <c r="AE340" s="942"/>
      <c r="AF340" s="942"/>
      <c r="AG340" s="942"/>
      <c r="AH340" s="942"/>
      <c r="AI340" s="942"/>
      <c r="AJ340" s="942"/>
      <c r="AK340" s="942"/>
      <c r="AL340" s="942"/>
      <c r="AM340" s="942"/>
      <c r="AN340" s="942"/>
      <c r="AO340" s="942"/>
      <c r="AP340" s="942"/>
      <c r="AQ340" s="942"/>
      <c r="AR340" s="942"/>
      <c r="AS340" s="942"/>
      <c r="AT340" s="942"/>
      <c r="AU340" s="942"/>
      <c r="AV340" s="942"/>
      <c r="AW340" s="942"/>
      <c r="AX340" s="942"/>
      <c r="AY340" s="942"/>
      <c r="AZ340" s="942"/>
      <c r="BA340" s="942"/>
      <c r="BB340" s="942"/>
    </row>
    <row r="341" spans="1:54" ht="21" thickBot="1" x14ac:dyDescent="0.25">
      <c r="A341" s="1"/>
      <c r="B341" s="535"/>
      <c r="C341" s="19">
        <v>4</v>
      </c>
      <c r="D341" s="2376" t="s">
        <v>1328</v>
      </c>
      <c r="E341" s="2377"/>
      <c r="F341" s="2377"/>
      <c r="G341" s="2378"/>
      <c r="H341" s="2551" t="s">
        <v>1357</v>
      </c>
      <c r="I341" s="2552"/>
      <c r="J341" s="18"/>
      <c r="K341" s="18"/>
      <c r="L341" s="18"/>
      <c r="M341" s="18"/>
      <c r="N341" s="18"/>
      <c r="O341" s="536"/>
      <c r="P341" s="1"/>
      <c r="Q341" s="1"/>
      <c r="R341" s="1"/>
      <c r="S341" s="942"/>
      <c r="T341" s="942"/>
      <c r="U341" s="942"/>
      <c r="V341" s="942"/>
      <c r="W341" s="942"/>
      <c r="X341" s="942"/>
      <c r="Y341" s="942"/>
      <c r="Z341" s="942"/>
      <c r="AA341" s="942"/>
      <c r="AB341" s="942"/>
      <c r="AC341" s="942"/>
      <c r="AD341" s="942"/>
      <c r="AE341" s="942"/>
      <c r="AF341" s="942"/>
      <c r="AG341" s="942"/>
      <c r="AH341" s="942"/>
      <c r="AI341" s="942"/>
      <c r="AJ341" s="942"/>
      <c r="AK341" s="942"/>
      <c r="AL341" s="942"/>
      <c r="AM341" s="942"/>
      <c r="AN341" s="942"/>
      <c r="AO341" s="942"/>
      <c r="AP341" s="942"/>
      <c r="AQ341" s="942"/>
      <c r="AR341" s="942"/>
      <c r="AS341" s="942"/>
      <c r="AT341" s="942"/>
      <c r="AU341" s="942"/>
      <c r="AV341" s="942"/>
      <c r="AW341" s="942"/>
      <c r="AX341" s="942"/>
      <c r="AY341" s="942"/>
      <c r="AZ341" s="942"/>
      <c r="BA341" s="942"/>
      <c r="BB341" s="942"/>
    </row>
    <row r="342" spans="1:54" ht="20" x14ac:dyDescent="0.15">
      <c r="A342" s="1"/>
      <c r="B342" s="535"/>
      <c r="C342" s="814"/>
      <c r="D342" s="815"/>
      <c r="E342" s="815"/>
      <c r="F342" s="815"/>
      <c r="G342" s="816"/>
      <c r="H342" s="18"/>
      <c r="I342" s="18"/>
      <c r="J342" s="18"/>
      <c r="K342" s="18"/>
      <c r="L342" s="18"/>
      <c r="M342" s="18"/>
      <c r="N342" s="18"/>
      <c r="O342" s="536"/>
      <c r="P342" s="1"/>
      <c r="Q342" s="1"/>
      <c r="R342" s="1"/>
      <c r="S342" s="942"/>
      <c r="T342" s="942"/>
      <c r="U342" s="942"/>
      <c r="V342" s="942"/>
      <c r="W342" s="942"/>
      <c r="X342" s="942"/>
      <c r="Y342" s="942"/>
      <c r="Z342" s="942"/>
      <c r="AA342" s="942"/>
      <c r="AB342" s="942"/>
      <c r="AC342" s="942"/>
      <c r="AD342" s="942"/>
      <c r="AE342" s="942"/>
      <c r="AF342" s="942"/>
      <c r="AG342" s="942"/>
      <c r="AH342" s="942"/>
      <c r="AI342" s="942"/>
      <c r="AJ342" s="942"/>
      <c r="AK342" s="942"/>
      <c r="AL342" s="942"/>
      <c r="AM342" s="942"/>
      <c r="AN342" s="942"/>
      <c r="AO342" s="942"/>
      <c r="AP342" s="942"/>
      <c r="AQ342" s="942"/>
      <c r="AR342" s="942"/>
      <c r="AS342" s="942"/>
      <c r="AT342" s="942"/>
      <c r="AU342" s="942"/>
      <c r="AV342" s="942"/>
      <c r="AW342" s="942"/>
      <c r="AX342" s="942"/>
      <c r="AY342" s="942"/>
      <c r="AZ342" s="942"/>
      <c r="BA342" s="942"/>
      <c r="BB342" s="942"/>
    </row>
    <row r="343" spans="1:54" ht="20" x14ac:dyDescent="0.15">
      <c r="A343" s="1"/>
      <c r="B343" s="535"/>
      <c r="C343" s="814"/>
      <c r="D343" s="815"/>
      <c r="E343" s="815"/>
      <c r="F343" s="815"/>
      <c r="G343" s="816"/>
      <c r="H343" s="18"/>
      <c r="I343" s="18"/>
      <c r="J343" s="18"/>
      <c r="K343" s="18"/>
      <c r="L343" s="18"/>
      <c r="M343" s="18"/>
      <c r="N343" s="18"/>
      <c r="O343" s="536"/>
      <c r="P343" s="1"/>
      <c r="Q343" s="1"/>
      <c r="R343" s="1"/>
      <c r="S343" s="942"/>
      <c r="T343" s="942"/>
      <c r="U343" s="942"/>
      <c r="V343" s="942"/>
      <c r="W343" s="942"/>
      <c r="X343" s="942"/>
      <c r="Y343" s="942"/>
      <c r="Z343" s="942"/>
      <c r="AA343" s="942"/>
      <c r="AB343" s="942"/>
      <c r="AC343" s="942"/>
      <c r="AD343" s="942"/>
      <c r="AE343" s="942"/>
      <c r="AF343" s="942"/>
      <c r="AG343" s="942"/>
      <c r="AH343" s="942"/>
      <c r="AI343" s="942"/>
      <c r="AJ343" s="942"/>
      <c r="AK343" s="942"/>
      <c r="AL343" s="942"/>
      <c r="AM343" s="942"/>
      <c r="AN343" s="942"/>
      <c r="AO343" s="942"/>
      <c r="AP343" s="942"/>
      <c r="AQ343" s="942"/>
      <c r="AR343" s="942"/>
      <c r="AS343" s="942"/>
      <c r="AT343" s="942"/>
      <c r="AU343" s="942"/>
      <c r="AV343" s="942"/>
      <c r="AW343" s="942"/>
      <c r="AX343" s="942"/>
      <c r="AY343" s="942"/>
      <c r="AZ343" s="942"/>
      <c r="BA343" s="942"/>
      <c r="BB343" s="942"/>
    </row>
    <row r="344" spans="1:54" ht="20" x14ac:dyDescent="0.15">
      <c r="A344" s="1"/>
      <c r="B344" s="535"/>
      <c r="C344" s="814"/>
      <c r="D344" s="815"/>
      <c r="E344" s="815"/>
      <c r="F344" s="815"/>
      <c r="G344" s="816"/>
      <c r="H344" s="18"/>
      <c r="I344" s="18"/>
      <c r="J344" s="18"/>
      <c r="K344" s="18"/>
      <c r="L344" s="18"/>
      <c r="M344" s="18"/>
      <c r="N344" s="18"/>
      <c r="O344" s="536"/>
      <c r="P344" s="1"/>
      <c r="Q344" s="1"/>
      <c r="R344" s="1"/>
      <c r="S344" s="942"/>
      <c r="T344" s="942"/>
      <c r="U344" s="942"/>
      <c r="V344" s="942"/>
      <c r="W344" s="942"/>
      <c r="X344" s="942"/>
      <c r="Y344" s="942"/>
      <c r="Z344" s="942"/>
      <c r="AA344" s="942"/>
      <c r="AB344" s="942"/>
      <c r="AC344" s="942"/>
      <c r="AD344" s="942"/>
      <c r="AE344" s="942"/>
      <c r="AF344" s="942"/>
      <c r="AG344" s="942"/>
      <c r="AH344" s="942"/>
      <c r="AI344" s="942"/>
      <c r="AJ344" s="942"/>
      <c r="AK344" s="942"/>
      <c r="AL344" s="942"/>
      <c r="AM344" s="942"/>
      <c r="AN344" s="942"/>
      <c r="AO344" s="942"/>
      <c r="AP344" s="942"/>
      <c r="AQ344" s="942"/>
      <c r="AR344" s="942"/>
      <c r="AS344" s="942"/>
      <c r="AT344" s="942"/>
      <c r="AU344" s="942"/>
      <c r="AV344" s="942"/>
      <c r="AW344" s="942"/>
      <c r="AX344" s="942"/>
      <c r="AY344" s="942"/>
      <c r="AZ344" s="942"/>
      <c r="BA344" s="942"/>
      <c r="BB344" s="942"/>
    </row>
    <row r="345" spans="1:54" ht="30.75" customHeight="1" x14ac:dyDescent="0.15">
      <c r="A345" s="1"/>
      <c r="B345" s="853"/>
      <c r="C345" s="1913"/>
      <c r="D345" s="1914" t="s">
        <v>1329</v>
      </c>
      <c r="E345" s="1915"/>
      <c r="F345" s="1916"/>
      <c r="G345" s="1917"/>
      <c r="H345" s="1906"/>
      <c r="I345" s="1906"/>
      <c r="J345" s="1312"/>
      <c r="K345" s="18"/>
      <c r="L345" s="18"/>
      <c r="M345" s="18"/>
      <c r="N345" s="18"/>
      <c r="O345" s="536"/>
      <c r="P345" s="1"/>
      <c r="Q345" s="1"/>
      <c r="R345" s="1"/>
      <c r="S345" s="942"/>
      <c r="T345" s="942"/>
      <c r="U345" s="942"/>
      <c r="V345" s="942"/>
      <c r="W345" s="942"/>
      <c r="X345" s="942"/>
      <c r="Y345" s="942"/>
      <c r="Z345" s="942"/>
      <c r="AA345" s="942"/>
      <c r="AB345" s="942"/>
      <c r="AC345" s="942"/>
      <c r="AD345" s="942"/>
      <c r="AE345" s="942"/>
      <c r="AF345" s="942"/>
      <c r="AG345" s="942"/>
      <c r="AH345" s="942"/>
      <c r="AI345" s="942"/>
      <c r="AJ345" s="942"/>
      <c r="AK345" s="942"/>
      <c r="AL345" s="942"/>
      <c r="AM345" s="942"/>
      <c r="AN345" s="942"/>
      <c r="AO345" s="942"/>
      <c r="AP345" s="942"/>
      <c r="AQ345" s="942"/>
      <c r="AR345" s="942"/>
      <c r="AS345" s="942"/>
      <c r="AT345" s="942"/>
      <c r="AU345" s="942"/>
      <c r="AV345" s="942"/>
      <c r="AW345" s="942"/>
      <c r="AX345" s="942"/>
      <c r="AY345" s="942"/>
      <c r="AZ345" s="942"/>
      <c r="BA345" s="942"/>
      <c r="BB345" s="942"/>
    </row>
    <row r="346" spans="1:54" ht="20" x14ac:dyDescent="0.15">
      <c r="A346" s="1"/>
      <c r="B346" s="535"/>
      <c r="C346" s="1918"/>
      <c r="D346" s="854" t="s">
        <v>1330</v>
      </c>
      <c r="E346" s="855" t="s">
        <v>1331</v>
      </c>
      <c r="F346" s="856"/>
      <c r="G346" s="857"/>
      <c r="H346" s="858"/>
      <c r="I346" s="2"/>
      <c r="J346" s="1258"/>
      <c r="K346" s="18"/>
      <c r="L346" s="18"/>
      <c r="M346" s="18"/>
      <c r="N346" s="18"/>
      <c r="O346" s="536"/>
      <c r="P346" s="1"/>
      <c r="Q346" s="1"/>
      <c r="R346" s="1"/>
      <c r="S346" s="942"/>
      <c r="T346" s="942"/>
      <c r="U346" s="942"/>
      <c r="V346" s="942"/>
      <c r="W346" s="942"/>
      <c r="X346" s="942"/>
      <c r="Y346" s="942"/>
      <c r="Z346" s="942"/>
      <c r="AA346" s="942"/>
      <c r="AB346" s="942"/>
      <c r="AC346" s="942"/>
      <c r="AD346" s="942"/>
      <c r="AE346" s="942"/>
      <c r="AF346" s="942"/>
      <c r="AG346" s="942"/>
      <c r="AH346" s="942"/>
      <c r="AI346" s="942"/>
      <c r="AJ346" s="942"/>
      <c r="AK346" s="942"/>
      <c r="AL346" s="942"/>
      <c r="AM346" s="942"/>
      <c r="AN346" s="942"/>
      <c r="AO346" s="942"/>
      <c r="AP346" s="942"/>
      <c r="AQ346" s="942"/>
      <c r="AR346" s="942"/>
      <c r="AS346" s="942"/>
      <c r="AT346" s="942"/>
      <c r="AU346" s="942"/>
      <c r="AV346" s="942"/>
      <c r="AW346" s="942"/>
      <c r="AX346" s="942"/>
      <c r="AY346" s="942"/>
      <c r="AZ346" s="942"/>
      <c r="BA346" s="942"/>
      <c r="BB346" s="942"/>
    </row>
    <row r="347" spans="1:54" ht="20" x14ac:dyDescent="0.15">
      <c r="A347" s="1"/>
      <c r="B347" s="535"/>
      <c r="C347" s="1918"/>
      <c r="D347" s="1919"/>
      <c r="E347" s="2543" t="s">
        <v>266</v>
      </c>
      <c r="F347" s="2544"/>
      <c r="G347" s="1921"/>
      <c r="H347" s="2"/>
      <c r="I347" s="2"/>
      <c r="J347" s="1258"/>
      <c r="K347" s="18"/>
      <c r="L347" s="18"/>
      <c r="M347" s="18"/>
      <c r="N347" s="18"/>
      <c r="O347" s="536"/>
      <c r="P347" s="1"/>
      <c r="Q347" s="1"/>
      <c r="R347" s="1"/>
      <c r="S347" s="942"/>
      <c r="T347" s="942"/>
      <c r="U347" s="942"/>
      <c r="V347" s="942"/>
      <c r="W347" s="942"/>
      <c r="X347" s="942"/>
      <c r="Y347" s="942"/>
      <c r="Z347" s="942"/>
      <c r="AA347" s="942"/>
      <c r="AB347" s="942"/>
      <c r="AC347" s="942"/>
      <c r="AD347" s="942"/>
      <c r="AE347" s="942"/>
      <c r="AF347" s="942"/>
      <c r="AG347" s="942"/>
      <c r="AH347" s="942"/>
      <c r="AI347" s="942"/>
      <c r="AJ347" s="942"/>
      <c r="AK347" s="942"/>
      <c r="AL347" s="942"/>
      <c r="AM347" s="942"/>
      <c r="AN347" s="942"/>
      <c r="AO347" s="942"/>
      <c r="AP347" s="942"/>
      <c r="AQ347" s="942"/>
      <c r="AR347" s="942"/>
      <c r="AS347" s="942"/>
      <c r="AT347" s="942"/>
      <c r="AU347" s="942"/>
      <c r="AV347" s="942"/>
      <c r="AW347" s="942"/>
      <c r="AX347" s="942"/>
      <c r="AY347" s="942"/>
      <c r="AZ347" s="942"/>
      <c r="BA347" s="942"/>
      <c r="BB347" s="942"/>
    </row>
    <row r="348" spans="1:54" ht="20" x14ac:dyDescent="0.15">
      <c r="A348" s="1"/>
      <c r="B348" s="535"/>
      <c r="C348" s="1918"/>
      <c r="D348" s="1919"/>
      <c r="E348" s="2537" t="s">
        <v>1761</v>
      </c>
      <c r="F348" s="2538"/>
      <c r="G348" s="1922" t="s">
        <v>1332</v>
      </c>
      <c r="H348" s="1923"/>
      <c r="I348" s="1920"/>
      <c r="J348" s="1258"/>
      <c r="K348" s="18"/>
      <c r="L348" s="18"/>
      <c r="M348" s="18"/>
      <c r="N348" s="18"/>
      <c r="O348" s="536"/>
      <c r="P348" s="1"/>
      <c r="Q348" s="1"/>
      <c r="R348" s="1"/>
      <c r="S348" s="942"/>
      <c r="T348" s="942"/>
      <c r="U348" s="942"/>
      <c r="V348" s="942"/>
      <c r="W348" s="942"/>
      <c r="X348" s="942"/>
      <c r="Y348" s="942"/>
      <c r="Z348" s="942"/>
      <c r="AA348" s="942"/>
      <c r="AB348" s="942"/>
      <c r="AC348" s="942"/>
      <c r="AD348" s="942"/>
      <c r="AE348" s="942"/>
      <c r="AF348" s="942"/>
      <c r="AG348" s="942"/>
      <c r="AH348" s="942"/>
      <c r="AI348" s="942"/>
      <c r="AJ348" s="942"/>
      <c r="AK348" s="942"/>
      <c r="AL348" s="942"/>
      <c r="AM348" s="942"/>
      <c r="AN348" s="942"/>
      <c r="AO348" s="942"/>
      <c r="AP348" s="942"/>
      <c r="AQ348" s="942"/>
      <c r="AR348" s="942"/>
      <c r="AS348" s="942"/>
      <c r="AT348" s="942"/>
      <c r="AU348" s="942"/>
      <c r="AV348" s="942"/>
      <c r="AW348" s="942"/>
      <c r="AX348" s="942"/>
      <c r="AY348" s="942"/>
      <c r="AZ348" s="942"/>
      <c r="BA348" s="942"/>
      <c r="BB348" s="942"/>
    </row>
    <row r="349" spans="1:54" ht="5" customHeight="1" x14ac:dyDescent="0.15">
      <c r="A349" s="1"/>
      <c r="B349" s="535"/>
      <c r="C349" s="1918"/>
      <c r="D349" s="1919"/>
      <c r="E349" s="1919"/>
      <c r="F349" s="1919"/>
      <c r="G349" s="1921"/>
      <c r="H349" s="2"/>
      <c r="I349" s="2"/>
      <c r="J349" s="1258"/>
      <c r="K349" s="18"/>
      <c r="L349" s="18"/>
      <c r="M349" s="18"/>
      <c r="N349" s="18"/>
      <c r="O349" s="536"/>
      <c r="P349" s="1"/>
      <c r="Q349" s="1"/>
      <c r="R349" s="1"/>
      <c r="S349" s="942"/>
      <c r="T349" s="942"/>
      <c r="U349" s="942"/>
      <c r="V349" s="942"/>
      <c r="W349" s="942"/>
      <c r="X349" s="942"/>
      <c r="Y349" s="942"/>
      <c r="Z349" s="942"/>
      <c r="AA349" s="942"/>
      <c r="AB349" s="942"/>
      <c r="AC349" s="942"/>
      <c r="AD349" s="942"/>
      <c r="AE349" s="942"/>
      <c r="AF349" s="942"/>
      <c r="AG349" s="942"/>
      <c r="AH349" s="942"/>
      <c r="AI349" s="942"/>
      <c r="AJ349" s="942"/>
      <c r="AK349" s="942"/>
      <c r="AL349" s="942"/>
      <c r="AM349" s="942"/>
      <c r="AN349" s="942"/>
      <c r="AO349" s="942"/>
      <c r="AP349" s="942"/>
      <c r="AQ349" s="942"/>
      <c r="AR349" s="942"/>
      <c r="AS349" s="942"/>
      <c r="AT349" s="942"/>
      <c r="AU349" s="942"/>
      <c r="AV349" s="942"/>
      <c r="AW349" s="942"/>
      <c r="AX349" s="942"/>
      <c r="AY349" s="942"/>
      <c r="AZ349" s="942"/>
      <c r="BA349" s="942"/>
      <c r="BB349" s="942"/>
    </row>
    <row r="350" spans="1:54" ht="20" x14ac:dyDescent="0.15">
      <c r="A350" s="1"/>
      <c r="B350" s="535"/>
      <c r="C350" s="1918"/>
      <c r="D350" s="854" t="s">
        <v>1670</v>
      </c>
      <c r="E350" s="855" t="s">
        <v>1333</v>
      </c>
      <c r="F350" s="856"/>
      <c r="G350" s="857"/>
      <c r="H350" s="858"/>
      <c r="I350" s="2"/>
      <c r="J350" s="1258"/>
      <c r="K350" s="18"/>
      <c r="L350" s="18"/>
      <c r="M350" s="18"/>
      <c r="N350" s="18"/>
      <c r="O350" s="536"/>
      <c r="P350" s="1"/>
      <c r="Q350" s="1"/>
      <c r="R350" s="1"/>
      <c r="S350" s="942"/>
      <c r="T350" s="942"/>
      <c r="U350" s="942"/>
      <c r="V350" s="942"/>
      <c r="W350" s="942"/>
      <c r="X350" s="942"/>
      <c r="Y350" s="942"/>
      <c r="Z350" s="942"/>
      <c r="AA350" s="942"/>
      <c r="AB350" s="942"/>
      <c r="AC350" s="942"/>
      <c r="AD350" s="942"/>
      <c r="AE350" s="942"/>
      <c r="AF350" s="942"/>
      <c r="AG350" s="942"/>
      <c r="AH350" s="942"/>
      <c r="AI350" s="942"/>
      <c r="AJ350" s="942"/>
      <c r="AK350" s="942"/>
      <c r="AL350" s="942"/>
      <c r="AM350" s="942"/>
      <c r="AN350" s="942"/>
      <c r="AO350" s="942"/>
      <c r="AP350" s="942"/>
      <c r="AQ350" s="942"/>
      <c r="AR350" s="942"/>
      <c r="AS350" s="942"/>
      <c r="AT350" s="942"/>
      <c r="AU350" s="942"/>
      <c r="AV350" s="942"/>
      <c r="AW350" s="942"/>
      <c r="AX350" s="942"/>
      <c r="AY350" s="942"/>
      <c r="AZ350" s="942"/>
      <c r="BA350" s="942"/>
      <c r="BB350" s="942"/>
    </row>
    <row r="351" spans="1:54" ht="20" x14ac:dyDescent="0.15">
      <c r="A351" s="1"/>
      <c r="B351" s="535"/>
      <c r="C351" s="1918"/>
      <c r="D351" s="1919"/>
      <c r="E351" s="2535" t="s">
        <v>266</v>
      </c>
      <c r="F351" s="2536"/>
      <c r="G351" s="472">
        <f>SUM(G352:G357)</f>
        <v>300000</v>
      </c>
      <c r="H351" s="2"/>
      <c r="I351" s="2"/>
      <c r="J351" s="1258"/>
      <c r="K351" s="18"/>
      <c r="L351" s="18"/>
      <c r="M351" s="18"/>
      <c r="N351" s="18"/>
      <c r="O351" s="536"/>
      <c r="P351" s="1"/>
      <c r="Q351" s="1"/>
      <c r="R351" s="1"/>
      <c r="S351" s="942"/>
      <c r="T351" s="942"/>
      <c r="U351" s="942"/>
      <c r="V351" s="942"/>
      <c r="W351" s="942"/>
      <c r="X351" s="942"/>
      <c r="Y351" s="942"/>
      <c r="Z351" s="942"/>
      <c r="AA351" s="942"/>
      <c r="AB351" s="942"/>
      <c r="AC351" s="942"/>
      <c r="AD351" s="942"/>
      <c r="AE351" s="942"/>
      <c r="AF351" s="942"/>
      <c r="AG351" s="942"/>
      <c r="AH351" s="942"/>
      <c r="AI351" s="942"/>
      <c r="AJ351" s="942"/>
      <c r="AK351" s="942"/>
      <c r="AL351" s="942"/>
      <c r="AM351" s="942"/>
      <c r="AN351" s="942"/>
      <c r="AO351" s="942"/>
      <c r="AP351" s="942"/>
      <c r="AQ351" s="942"/>
      <c r="AR351" s="942"/>
      <c r="AS351" s="942"/>
      <c r="AT351" s="942"/>
      <c r="AU351" s="942"/>
      <c r="AV351" s="942"/>
      <c r="AW351" s="942"/>
      <c r="AX351" s="942"/>
      <c r="AY351" s="942"/>
      <c r="AZ351" s="942"/>
      <c r="BA351" s="942"/>
      <c r="BB351" s="942"/>
    </row>
    <row r="352" spans="1:54" ht="20" x14ac:dyDescent="0.15">
      <c r="A352" s="1"/>
      <c r="B352" s="535"/>
      <c r="C352" s="1918"/>
      <c r="D352" s="1919"/>
      <c r="E352" s="2537" t="str">
        <f>$E$348</f>
        <v>Oficinas</v>
      </c>
      <c r="F352" s="2538"/>
      <c r="G352" s="410">
        <v>100000</v>
      </c>
      <c r="H352" s="1922" t="s">
        <v>1332</v>
      </c>
      <c r="I352" s="1920"/>
      <c r="J352" s="1924"/>
      <c r="K352" s="18"/>
      <c r="L352" s="18"/>
      <c r="M352" s="18"/>
      <c r="N352" s="18"/>
      <c r="O352" s="536"/>
      <c r="P352" s="1"/>
      <c r="Q352" s="1"/>
      <c r="R352" s="1"/>
      <c r="S352" s="942"/>
      <c r="T352" s="942"/>
      <c r="U352" s="942"/>
      <c r="V352" s="942"/>
      <c r="W352" s="942"/>
      <c r="X352" s="942"/>
      <c r="Y352" s="942"/>
      <c r="Z352" s="942"/>
      <c r="AA352" s="942"/>
      <c r="AB352" s="942"/>
      <c r="AC352" s="942"/>
      <c r="AD352" s="942"/>
      <c r="AE352" s="942"/>
      <c r="AF352" s="942"/>
      <c r="AG352" s="942"/>
      <c r="AH352" s="942"/>
      <c r="AI352" s="942"/>
      <c r="AJ352" s="942"/>
      <c r="AK352" s="942"/>
      <c r="AL352" s="942"/>
      <c r="AM352" s="942"/>
      <c r="AN352" s="942"/>
      <c r="AO352" s="942"/>
      <c r="AP352" s="942"/>
      <c r="AQ352" s="942"/>
      <c r="AR352" s="942"/>
      <c r="AS352" s="942"/>
      <c r="AT352" s="942"/>
      <c r="AU352" s="942"/>
      <c r="AV352" s="942"/>
      <c r="AW352" s="942"/>
      <c r="AX352" s="942"/>
      <c r="AY352" s="942"/>
      <c r="AZ352" s="942"/>
      <c r="BA352" s="942"/>
      <c r="BB352" s="942"/>
    </row>
    <row r="353" spans="1:54" ht="7.5" customHeight="1" x14ac:dyDescent="0.15">
      <c r="A353" s="1"/>
      <c r="B353" s="535"/>
      <c r="C353" s="1918"/>
      <c r="D353" s="1919"/>
      <c r="E353" s="1919"/>
      <c r="F353" s="1919"/>
      <c r="G353" s="1921"/>
      <c r="H353" s="2"/>
      <c r="I353" s="2"/>
      <c r="J353" s="1258"/>
      <c r="K353" s="18"/>
      <c r="L353" s="18"/>
      <c r="M353" s="18"/>
      <c r="N353" s="18"/>
      <c r="O353" s="536"/>
      <c r="P353" s="1"/>
      <c r="Q353" s="1"/>
      <c r="R353" s="1"/>
      <c r="S353" s="942"/>
      <c r="T353" s="942"/>
      <c r="U353" s="942"/>
      <c r="V353" s="942"/>
      <c r="W353" s="942"/>
      <c r="X353" s="942"/>
      <c r="Y353" s="942"/>
      <c r="Z353" s="942"/>
      <c r="AA353" s="942"/>
      <c r="AB353" s="942"/>
      <c r="AC353" s="942"/>
      <c r="AD353" s="942"/>
      <c r="AE353" s="942"/>
      <c r="AF353" s="942"/>
      <c r="AG353" s="942"/>
      <c r="AH353" s="942"/>
      <c r="AI353" s="942"/>
      <c r="AJ353" s="942"/>
      <c r="AK353" s="942"/>
      <c r="AL353" s="942"/>
      <c r="AM353" s="942"/>
      <c r="AN353" s="942"/>
      <c r="AO353" s="942"/>
      <c r="AP353" s="942"/>
      <c r="AQ353" s="942"/>
      <c r="AR353" s="942"/>
      <c r="AS353" s="942"/>
      <c r="AT353" s="942"/>
      <c r="AU353" s="942"/>
      <c r="AV353" s="942"/>
      <c r="AW353" s="942"/>
      <c r="AX353" s="942"/>
      <c r="AY353" s="942"/>
      <c r="AZ353" s="942"/>
      <c r="BA353" s="942"/>
      <c r="BB353" s="942"/>
    </row>
    <row r="354" spans="1:54" ht="20" x14ac:dyDescent="0.15">
      <c r="A354" s="1"/>
      <c r="B354" s="535"/>
      <c r="C354" s="1918"/>
      <c r="D354" s="854" t="s">
        <v>1673</v>
      </c>
      <c r="E354" s="855" t="s">
        <v>1334</v>
      </c>
      <c r="F354" s="856"/>
      <c r="G354" s="857"/>
      <c r="H354" s="858"/>
      <c r="I354" s="2"/>
      <c r="J354" s="1258"/>
      <c r="K354" s="18"/>
      <c r="L354" s="18"/>
      <c r="M354" s="18"/>
      <c r="N354" s="18"/>
      <c r="O354" s="536"/>
      <c r="P354" s="1"/>
      <c r="Q354" s="1"/>
      <c r="R354" s="1"/>
      <c r="S354" s="942"/>
      <c r="T354" s="942"/>
      <c r="U354" s="942"/>
      <c r="V354" s="942"/>
      <c r="W354" s="942"/>
      <c r="X354" s="942"/>
      <c r="Y354" s="942"/>
      <c r="Z354" s="942"/>
      <c r="AA354" s="942"/>
      <c r="AB354" s="942"/>
      <c r="AC354" s="942"/>
      <c r="AD354" s="942"/>
      <c r="AE354" s="942"/>
      <c r="AF354" s="942"/>
      <c r="AG354" s="942"/>
      <c r="AH354" s="942"/>
      <c r="AI354" s="942"/>
      <c r="AJ354" s="942"/>
      <c r="AK354" s="942"/>
      <c r="AL354" s="942"/>
      <c r="AM354" s="942"/>
      <c r="AN354" s="942"/>
      <c r="AO354" s="942"/>
      <c r="AP354" s="942"/>
      <c r="AQ354" s="942"/>
      <c r="AR354" s="942"/>
      <c r="AS354" s="942"/>
      <c r="AT354" s="942"/>
      <c r="AU354" s="942"/>
      <c r="AV354" s="942"/>
      <c r="AW354" s="942"/>
      <c r="AX354" s="942"/>
      <c r="AY354" s="942"/>
      <c r="AZ354" s="942"/>
      <c r="BA354" s="942"/>
      <c r="BB354" s="942"/>
    </row>
    <row r="355" spans="1:54" ht="20" x14ac:dyDescent="0.15">
      <c r="A355" s="1"/>
      <c r="B355" s="535"/>
      <c r="C355" s="1918"/>
      <c r="D355" s="1919"/>
      <c r="E355" s="2535" t="s">
        <v>266</v>
      </c>
      <c r="F355" s="2536"/>
      <c r="G355" s="472">
        <f>SUM(G356:G361)</f>
        <v>100000</v>
      </c>
      <c r="H355" s="859"/>
      <c r="I355" s="2"/>
      <c r="J355" s="1258"/>
      <c r="K355" s="18"/>
      <c r="L355" s="18"/>
      <c r="M355" s="18"/>
      <c r="N355" s="18"/>
      <c r="O355" s="536"/>
      <c r="P355" s="1"/>
      <c r="Q355" s="1"/>
      <c r="R355" s="1"/>
      <c r="S355" s="942"/>
      <c r="T355" s="942"/>
      <c r="U355" s="942"/>
      <c r="V355" s="942"/>
      <c r="W355" s="942"/>
      <c r="X355" s="942"/>
      <c r="Y355" s="942"/>
      <c r="Z355" s="942"/>
      <c r="AA355" s="942"/>
      <c r="AB355" s="942"/>
      <c r="AC355" s="942"/>
      <c r="AD355" s="942"/>
      <c r="AE355" s="942"/>
      <c r="AF355" s="942"/>
      <c r="AG355" s="942"/>
      <c r="AH355" s="942"/>
      <c r="AI355" s="942"/>
      <c r="AJ355" s="942"/>
      <c r="AK355" s="942"/>
      <c r="AL355" s="942"/>
      <c r="AM355" s="942"/>
      <c r="AN355" s="942"/>
      <c r="AO355" s="942"/>
      <c r="AP355" s="942"/>
      <c r="AQ355" s="942"/>
      <c r="AR355" s="942"/>
      <c r="AS355" s="942"/>
      <c r="AT355" s="942"/>
      <c r="AU355" s="942"/>
      <c r="AV355" s="942"/>
      <c r="AW355" s="942"/>
      <c r="AX355" s="942"/>
      <c r="AY355" s="942"/>
      <c r="AZ355" s="942"/>
      <c r="BA355" s="942"/>
      <c r="BB355" s="942"/>
    </row>
    <row r="356" spans="1:54" ht="20" x14ac:dyDescent="0.15">
      <c r="A356" s="1"/>
      <c r="B356" s="535"/>
      <c r="C356" s="1918"/>
      <c r="D356" s="1919"/>
      <c r="E356" s="2537" t="str">
        <f>$E$348</f>
        <v>Oficinas</v>
      </c>
      <c r="F356" s="2538"/>
      <c r="G356" s="410">
        <v>100000</v>
      </c>
      <c r="H356" s="860" t="s">
        <v>346</v>
      </c>
      <c r="I356" s="1922" t="s">
        <v>1332</v>
      </c>
      <c r="J356" s="1258"/>
      <c r="K356" s="18"/>
      <c r="L356" s="18"/>
      <c r="M356" s="18"/>
      <c r="N356" s="18"/>
      <c r="O356" s="536"/>
      <c r="P356" s="1"/>
      <c r="Q356" s="1"/>
      <c r="R356" s="1"/>
      <c r="S356" s="942"/>
      <c r="T356" s="942"/>
      <c r="U356" s="942"/>
      <c r="V356" s="942"/>
      <c r="W356" s="942"/>
      <c r="X356" s="942"/>
      <c r="Y356" s="942"/>
      <c r="Z356" s="942"/>
      <c r="AA356" s="942"/>
      <c r="AB356" s="942"/>
      <c r="AC356" s="942"/>
      <c r="AD356" s="942"/>
      <c r="AE356" s="942"/>
      <c r="AF356" s="942"/>
      <c r="AG356" s="942"/>
      <c r="AH356" s="942"/>
      <c r="AI356" s="942"/>
      <c r="AJ356" s="942"/>
      <c r="AK356" s="942"/>
      <c r="AL356" s="942"/>
      <c r="AM356" s="942"/>
      <c r="AN356" s="942"/>
      <c r="AO356" s="942"/>
      <c r="AP356" s="942"/>
      <c r="AQ356" s="942"/>
      <c r="AR356" s="942"/>
      <c r="AS356" s="942"/>
      <c r="AT356" s="942"/>
      <c r="AU356" s="942"/>
      <c r="AV356" s="942"/>
      <c r="AW356" s="942"/>
      <c r="AX356" s="942"/>
      <c r="AY356" s="942"/>
      <c r="AZ356" s="942"/>
      <c r="BA356" s="942"/>
      <c r="BB356" s="942"/>
    </row>
    <row r="357" spans="1:54" ht="20" x14ac:dyDescent="0.15">
      <c r="A357" s="1"/>
      <c r="B357" s="535"/>
      <c r="C357" s="1918"/>
      <c r="D357" s="1919"/>
      <c r="E357" s="1919"/>
      <c r="F357" s="1919"/>
      <c r="G357" s="1921"/>
      <c r="H357" s="2"/>
      <c r="I357" s="2"/>
      <c r="J357" s="1258"/>
      <c r="K357" s="18"/>
      <c r="L357" s="18"/>
      <c r="M357" s="18"/>
      <c r="N357" s="18"/>
      <c r="O357" s="536"/>
      <c r="P357" s="1"/>
      <c r="Q357" s="1"/>
      <c r="R357" s="1"/>
      <c r="S357" s="942"/>
      <c r="T357" s="942"/>
      <c r="U357" s="942"/>
      <c r="V357" s="942"/>
      <c r="W357" s="942"/>
      <c r="X357" s="942"/>
      <c r="Y357" s="942"/>
      <c r="Z357" s="942"/>
      <c r="AA357" s="942"/>
      <c r="AB357" s="942"/>
      <c r="AC357" s="942"/>
      <c r="AD357" s="942"/>
      <c r="AE357" s="942"/>
      <c r="AF357" s="942"/>
      <c r="AG357" s="942"/>
      <c r="AH357" s="942"/>
      <c r="AI357" s="942"/>
      <c r="AJ357" s="942"/>
      <c r="AK357" s="942"/>
      <c r="AL357" s="942"/>
      <c r="AM357" s="942"/>
      <c r="AN357" s="942"/>
      <c r="AO357" s="942"/>
      <c r="AP357" s="942"/>
      <c r="AQ357" s="942"/>
      <c r="AR357" s="942"/>
      <c r="AS357" s="942"/>
      <c r="AT357" s="942"/>
      <c r="AU357" s="942"/>
      <c r="AV357" s="942"/>
      <c r="AW357" s="942"/>
      <c r="AX357" s="942"/>
      <c r="AY357" s="942"/>
      <c r="AZ357" s="942"/>
      <c r="BA357" s="942"/>
      <c r="BB357" s="942"/>
    </row>
    <row r="358" spans="1:54" ht="20" x14ac:dyDescent="0.15">
      <c r="A358" s="1"/>
      <c r="B358" s="535"/>
      <c r="C358" s="1918"/>
      <c r="D358" s="854" t="s">
        <v>1335</v>
      </c>
      <c r="E358" s="855" t="s">
        <v>1336</v>
      </c>
      <c r="F358" s="856"/>
      <c r="G358" s="857"/>
      <c r="H358" s="858"/>
      <c r="I358" s="2"/>
      <c r="J358" s="1258"/>
      <c r="K358" s="18"/>
      <c r="L358" s="18"/>
      <c r="M358" s="18"/>
      <c r="N358" s="18"/>
      <c r="O358" s="536"/>
      <c r="P358" s="1"/>
      <c r="Q358" s="1"/>
      <c r="R358" s="1"/>
      <c r="S358" s="942"/>
      <c r="T358" s="942"/>
      <c r="U358" s="942"/>
      <c r="V358" s="942"/>
      <c r="W358" s="942"/>
      <c r="X358" s="942"/>
      <c r="Y358" s="942"/>
      <c r="Z358" s="942"/>
      <c r="AA358" s="942"/>
      <c r="AB358" s="942"/>
      <c r="AC358" s="942"/>
      <c r="AD358" s="942"/>
      <c r="AE358" s="942"/>
      <c r="AF358" s="942"/>
      <c r="AG358" s="942"/>
      <c r="AH358" s="942"/>
      <c r="AI358" s="942"/>
      <c r="AJ358" s="942"/>
      <c r="AK358" s="942"/>
      <c r="AL358" s="942"/>
      <c r="AM358" s="942"/>
      <c r="AN358" s="942"/>
      <c r="AO358" s="942"/>
      <c r="AP358" s="942"/>
      <c r="AQ358" s="942"/>
      <c r="AR358" s="942"/>
      <c r="AS358" s="942"/>
      <c r="AT358" s="942"/>
      <c r="AU358" s="942"/>
      <c r="AV358" s="942"/>
      <c r="AW358" s="942"/>
      <c r="AX358" s="942"/>
      <c r="AY358" s="942"/>
      <c r="AZ358" s="942"/>
      <c r="BA358" s="942"/>
      <c r="BB358" s="942"/>
    </row>
    <row r="359" spans="1:54" ht="14.25" customHeight="1" thickBot="1" x14ac:dyDescent="0.2">
      <c r="A359" s="1"/>
      <c r="B359" s="535"/>
      <c r="C359" s="1918"/>
      <c r="D359" s="1919"/>
      <c r="E359" s="1919"/>
      <c r="F359" s="1919"/>
      <c r="G359" s="1921"/>
      <c r="H359" s="2"/>
      <c r="I359" s="2"/>
      <c r="J359" s="1258"/>
      <c r="K359" s="18"/>
      <c r="L359" s="18"/>
      <c r="M359" s="18"/>
      <c r="N359" s="18"/>
      <c r="O359" s="536"/>
      <c r="P359" s="1"/>
      <c r="Q359" s="1"/>
      <c r="R359" s="1"/>
      <c r="S359" s="942"/>
      <c r="T359" s="942"/>
      <c r="U359" s="942"/>
      <c r="V359" s="942"/>
      <c r="W359" s="942"/>
      <c r="X359" s="942"/>
      <c r="Y359" s="942"/>
      <c r="Z359" s="942"/>
      <c r="AA359" s="942"/>
      <c r="AB359" s="942"/>
      <c r="AC359" s="942"/>
      <c r="AD359" s="942"/>
      <c r="AE359" s="942"/>
      <c r="AF359" s="942"/>
      <c r="AG359" s="942"/>
      <c r="AH359" s="942"/>
      <c r="AI359" s="942"/>
      <c r="AJ359" s="942"/>
      <c r="AK359" s="942"/>
      <c r="AL359" s="942"/>
      <c r="AM359" s="942"/>
      <c r="AN359" s="942"/>
      <c r="AO359" s="942"/>
      <c r="AP359" s="942"/>
      <c r="AQ359" s="942"/>
      <c r="AR359" s="942"/>
      <c r="AS359" s="942"/>
      <c r="AT359" s="942"/>
      <c r="AU359" s="942"/>
      <c r="AV359" s="942"/>
      <c r="AW359" s="942"/>
      <c r="AX359" s="942"/>
      <c r="AY359" s="942"/>
      <c r="AZ359" s="942"/>
      <c r="BA359" s="942"/>
      <c r="BB359" s="942"/>
    </row>
    <row r="360" spans="1:54" ht="21" thickTop="1" x14ac:dyDescent="0.15">
      <c r="A360" s="1"/>
      <c r="B360" s="535"/>
      <c r="C360" s="1918"/>
      <c r="D360" s="854" t="s">
        <v>1439</v>
      </c>
      <c r="E360" s="861" t="s">
        <v>1438</v>
      </c>
      <c r="F360" s="855"/>
      <c r="G360" s="862"/>
      <c r="H360" s="1921"/>
      <c r="I360" s="2"/>
      <c r="J360" s="1258"/>
      <c r="K360" s="18"/>
      <c r="L360" s="18"/>
      <c r="M360" s="18"/>
      <c r="N360" s="2539" t="s">
        <v>1440</v>
      </c>
      <c r="O360" s="2540"/>
      <c r="P360" s="1"/>
      <c r="Q360" s="1"/>
      <c r="R360" s="1"/>
      <c r="S360" s="942"/>
      <c r="T360" s="942"/>
      <c r="U360" s="942"/>
      <c r="V360" s="942"/>
      <c r="W360" s="942"/>
      <c r="X360" s="942"/>
      <c r="Y360" s="942"/>
      <c r="Z360" s="942"/>
      <c r="AA360" s="942"/>
      <c r="AB360" s="942"/>
      <c r="AC360" s="942"/>
      <c r="AD360" s="942"/>
      <c r="AE360" s="942"/>
      <c r="AF360" s="942"/>
      <c r="AG360" s="942"/>
      <c r="AH360" s="942"/>
      <c r="AI360" s="942"/>
      <c r="AJ360" s="942"/>
      <c r="AK360" s="942"/>
      <c r="AL360" s="942"/>
      <c r="AM360" s="942"/>
      <c r="AN360" s="942"/>
      <c r="AO360" s="942"/>
      <c r="AP360" s="942"/>
      <c r="AQ360" s="942"/>
      <c r="AR360" s="942"/>
      <c r="AS360" s="942"/>
      <c r="AT360" s="942"/>
      <c r="AU360" s="942"/>
      <c r="AV360" s="942"/>
      <c r="AW360" s="942"/>
      <c r="AX360" s="942"/>
      <c r="AY360" s="942"/>
      <c r="AZ360" s="942"/>
      <c r="BA360" s="942"/>
      <c r="BB360" s="942"/>
    </row>
    <row r="361" spans="1:54" ht="19.5" customHeight="1" x14ac:dyDescent="0.15">
      <c r="A361" s="1"/>
      <c r="B361" s="535"/>
      <c r="C361" s="1918"/>
      <c r="D361" s="1919"/>
      <c r="E361" s="1919"/>
      <c r="F361" s="1919"/>
      <c r="G361" s="1921"/>
      <c r="H361" s="2"/>
      <c r="I361" s="2"/>
      <c r="J361" s="1258"/>
      <c r="K361" s="18"/>
      <c r="L361" s="18"/>
      <c r="M361" s="18"/>
      <c r="N361" s="2541" t="s">
        <v>343</v>
      </c>
      <c r="O361" s="2542"/>
      <c r="P361" s="1"/>
      <c r="Q361" s="1"/>
      <c r="R361" s="1"/>
      <c r="S361" s="942"/>
      <c r="T361" s="942"/>
      <c r="U361" s="942"/>
      <c r="V361" s="942"/>
      <c r="W361" s="942"/>
      <c r="X361" s="942"/>
      <c r="Y361" s="942"/>
      <c r="Z361" s="942"/>
      <c r="AA361" s="942"/>
      <c r="AB361" s="942"/>
      <c r="AC361" s="942"/>
      <c r="AD361" s="942"/>
      <c r="AE361" s="942"/>
      <c r="AF361" s="942"/>
      <c r="AG361" s="942"/>
      <c r="AH361" s="942"/>
      <c r="AI361" s="942"/>
      <c r="AJ361" s="942"/>
      <c r="AK361" s="942"/>
      <c r="AL361" s="942"/>
      <c r="AM361" s="942"/>
      <c r="AN361" s="942"/>
      <c r="AO361" s="942"/>
      <c r="AP361" s="942"/>
      <c r="AQ361" s="942"/>
      <c r="AR361" s="942"/>
      <c r="AS361" s="942"/>
      <c r="AT361" s="942"/>
      <c r="AU361" s="942"/>
      <c r="AV361" s="942"/>
      <c r="AW361" s="942"/>
      <c r="AX361" s="942"/>
      <c r="AY361" s="942"/>
      <c r="AZ361" s="942"/>
      <c r="BA361" s="942"/>
      <c r="BB361" s="942"/>
    </row>
    <row r="362" spans="1:54" ht="20" x14ac:dyDescent="0.15">
      <c r="A362" s="1"/>
      <c r="B362" s="535"/>
      <c r="C362" s="1918"/>
      <c r="D362" s="1919"/>
      <c r="E362" s="2532" t="s">
        <v>1346</v>
      </c>
      <c r="F362" s="2533"/>
      <c r="G362" s="2534"/>
      <c r="H362" s="2"/>
      <c r="I362" s="2"/>
      <c r="J362" s="1258"/>
      <c r="K362" s="18"/>
      <c r="L362" s="18"/>
      <c r="M362" s="18"/>
      <c r="N362" s="2530" t="s">
        <v>1441</v>
      </c>
      <c r="O362" s="2531"/>
      <c r="P362" s="1"/>
      <c r="Q362" s="1"/>
      <c r="R362" s="1"/>
      <c r="S362" s="942"/>
      <c r="T362" s="942"/>
      <c r="U362" s="942"/>
      <c r="V362" s="942"/>
      <c r="W362" s="942"/>
      <c r="X362" s="942"/>
      <c r="Y362" s="942"/>
      <c r="Z362" s="942"/>
      <c r="AA362" s="942"/>
      <c r="AB362" s="942"/>
      <c r="AC362" s="942"/>
      <c r="AD362" s="942"/>
      <c r="AE362" s="942"/>
      <c r="AF362" s="942"/>
      <c r="AG362" s="942"/>
      <c r="AH362" s="942"/>
      <c r="AI362" s="942"/>
      <c r="AJ362" s="942"/>
      <c r="AK362" s="942"/>
      <c r="AL362" s="942"/>
      <c r="AM362" s="942"/>
      <c r="AN362" s="942"/>
      <c r="AO362" s="942"/>
      <c r="AP362" s="942"/>
      <c r="AQ362" s="942"/>
      <c r="AR362" s="942"/>
      <c r="AS362" s="942"/>
      <c r="AT362" s="942"/>
      <c r="AU362" s="942"/>
      <c r="AV362" s="942"/>
      <c r="AW362" s="942"/>
      <c r="AX362" s="942"/>
      <c r="AY362" s="942"/>
      <c r="AZ362" s="942"/>
      <c r="BA362" s="942"/>
      <c r="BB362" s="942"/>
    </row>
    <row r="363" spans="1:54" ht="20" x14ac:dyDescent="0.15">
      <c r="A363" s="1"/>
      <c r="B363" s="535"/>
      <c r="C363" s="1918"/>
      <c r="D363" s="1919"/>
      <c r="E363" s="1919"/>
      <c r="F363" s="425" t="s">
        <v>484</v>
      </c>
      <c r="G363" s="2"/>
      <c r="H363" s="2"/>
      <c r="I363" s="2"/>
      <c r="J363" s="1258"/>
      <c r="K363" s="18"/>
      <c r="L363" s="18"/>
      <c r="M363" s="18"/>
      <c r="N363" s="775"/>
      <c r="O363" s="536"/>
      <c r="P363" s="1"/>
      <c r="Q363" s="1"/>
      <c r="R363" s="1"/>
      <c r="S363" s="942"/>
      <c r="T363" s="942"/>
      <c r="U363" s="942"/>
      <c r="V363" s="942"/>
      <c r="W363" s="942"/>
      <c r="X363" s="942"/>
      <c r="Y363" s="942"/>
      <c r="Z363" s="942"/>
      <c r="AA363" s="942"/>
      <c r="AB363" s="942"/>
      <c r="AC363" s="942"/>
      <c r="AD363" s="942"/>
      <c r="AE363" s="942"/>
      <c r="AF363" s="942"/>
      <c r="AG363" s="942"/>
      <c r="AH363" s="942"/>
      <c r="AI363" s="942"/>
      <c r="AJ363" s="942"/>
      <c r="AK363" s="942"/>
      <c r="AL363" s="942"/>
      <c r="AM363" s="942"/>
      <c r="AN363" s="942"/>
      <c r="AO363" s="942"/>
      <c r="AP363" s="942"/>
      <c r="AQ363" s="942"/>
      <c r="AR363" s="942"/>
      <c r="AS363" s="942"/>
      <c r="AT363" s="942"/>
      <c r="AU363" s="942"/>
      <c r="AV363" s="942"/>
      <c r="AW363" s="942"/>
      <c r="AX363" s="942"/>
      <c r="AY363" s="942"/>
      <c r="AZ363" s="942"/>
      <c r="BA363" s="942"/>
      <c r="BB363" s="942"/>
    </row>
    <row r="364" spans="1:54" ht="20" x14ac:dyDescent="0.15">
      <c r="A364" s="1"/>
      <c r="B364" s="535"/>
      <c r="C364" s="1918"/>
      <c r="D364" s="1919"/>
      <c r="E364" s="1919"/>
      <c r="F364" s="417">
        <v>3</v>
      </c>
      <c r="G364" s="2"/>
      <c r="H364" s="2"/>
      <c r="I364" s="2"/>
      <c r="J364" s="1258"/>
      <c r="K364" s="18"/>
      <c r="L364" s="18"/>
      <c r="M364" s="18"/>
      <c r="N364" s="775"/>
      <c r="O364" s="536"/>
      <c r="P364" s="1"/>
      <c r="Q364" s="1"/>
      <c r="R364" s="1"/>
      <c r="S364" s="942"/>
      <c r="T364" s="942"/>
      <c r="U364" s="942"/>
      <c r="V364" s="942"/>
      <c r="W364" s="942"/>
      <c r="X364" s="942"/>
      <c r="Y364" s="942"/>
      <c r="Z364" s="942"/>
      <c r="AA364" s="942"/>
      <c r="AB364" s="942"/>
      <c r="AC364" s="942"/>
      <c r="AD364" s="942"/>
      <c r="AE364" s="942"/>
      <c r="AF364" s="942"/>
      <c r="AG364" s="942"/>
      <c r="AH364" s="942"/>
      <c r="AI364" s="942"/>
      <c r="AJ364" s="942"/>
      <c r="AK364" s="942"/>
      <c r="AL364" s="942"/>
      <c r="AM364" s="942"/>
      <c r="AN364" s="942"/>
      <c r="AO364" s="942"/>
      <c r="AP364" s="942"/>
      <c r="AQ364" s="942"/>
      <c r="AR364" s="942"/>
      <c r="AS364" s="942"/>
      <c r="AT364" s="942"/>
      <c r="AU364" s="942"/>
      <c r="AV364" s="942"/>
      <c r="AW364" s="942"/>
      <c r="AX364" s="942"/>
      <c r="AY364" s="942"/>
      <c r="AZ364" s="942"/>
      <c r="BA364" s="942"/>
      <c r="BB364" s="942"/>
    </row>
    <row r="365" spans="1:54" ht="11.25" customHeight="1" x14ac:dyDescent="0.15">
      <c r="A365" s="1"/>
      <c r="B365" s="535"/>
      <c r="C365" s="1918"/>
      <c r="D365" s="1926"/>
      <c r="E365" s="2"/>
      <c r="F365" s="2"/>
      <c r="G365" s="2"/>
      <c r="H365" s="2"/>
      <c r="I365" s="2"/>
      <c r="J365" s="1258"/>
      <c r="K365" s="18"/>
      <c r="L365" s="18"/>
      <c r="M365" s="18"/>
      <c r="N365" s="18"/>
      <c r="O365" s="536"/>
      <c r="P365" s="1"/>
      <c r="Q365" s="1"/>
      <c r="R365" s="1"/>
      <c r="S365" s="942"/>
      <c r="T365" s="942"/>
      <c r="U365" s="942"/>
      <c r="V365" s="942"/>
      <c r="W365" s="942"/>
      <c r="X365" s="942"/>
      <c r="Y365" s="942"/>
      <c r="Z365" s="942"/>
      <c r="AA365" s="942"/>
      <c r="AB365" s="942"/>
      <c r="AC365" s="942"/>
      <c r="AD365" s="942"/>
      <c r="AE365" s="942"/>
      <c r="AF365" s="942"/>
      <c r="AG365" s="942"/>
      <c r="AH365" s="942"/>
      <c r="AI365" s="942"/>
      <c r="AJ365" s="942"/>
      <c r="AK365" s="942"/>
      <c r="AL365" s="942"/>
      <c r="AM365" s="942"/>
      <c r="AN365" s="942"/>
      <c r="AO365" s="942"/>
      <c r="AP365" s="942"/>
      <c r="AQ365" s="942"/>
      <c r="AR365" s="942"/>
      <c r="AS365" s="942"/>
      <c r="AT365" s="942"/>
      <c r="AU365" s="942"/>
      <c r="AV365" s="942"/>
      <c r="AW365" s="942"/>
      <c r="AX365" s="942"/>
      <c r="AY365" s="942"/>
      <c r="AZ365" s="942"/>
      <c r="BA365" s="942"/>
      <c r="BB365" s="942"/>
    </row>
    <row r="366" spans="1:54" ht="20" x14ac:dyDescent="0.15">
      <c r="A366" s="1"/>
      <c r="B366" s="535"/>
      <c r="C366" s="1918"/>
      <c r="D366" s="1926"/>
      <c r="E366" s="2532" t="s">
        <v>1347</v>
      </c>
      <c r="F366" s="2533"/>
      <c r="G366" s="2534"/>
      <c r="H366" s="2"/>
      <c r="I366" s="2"/>
      <c r="J366" s="1258"/>
      <c r="K366" s="18"/>
      <c r="L366" s="18"/>
      <c r="M366" s="18"/>
      <c r="N366" s="18"/>
      <c r="O366" s="536"/>
      <c r="P366" s="1"/>
      <c r="Q366" s="1"/>
      <c r="R366" s="1"/>
      <c r="S366" s="942"/>
      <c r="T366" s="942"/>
      <c r="U366" s="942"/>
      <c r="V366" s="942"/>
      <c r="W366" s="942"/>
      <c r="X366" s="942"/>
      <c r="Y366" s="942"/>
      <c r="Z366" s="942"/>
      <c r="AA366" s="942"/>
      <c r="AB366" s="942"/>
      <c r="AC366" s="942"/>
      <c r="AD366" s="942"/>
      <c r="AE366" s="942"/>
      <c r="AF366" s="942"/>
      <c r="AG366" s="942"/>
      <c r="AH366" s="942"/>
      <c r="AI366" s="942"/>
      <c r="AJ366" s="942"/>
      <c r="AK366" s="942"/>
      <c r="AL366" s="942"/>
      <c r="AM366" s="942"/>
      <c r="AN366" s="942"/>
      <c r="AO366" s="942"/>
      <c r="AP366" s="942"/>
      <c r="AQ366" s="942"/>
      <c r="AR366" s="942"/>
      <c r="AS366" s="942"/>
      <c r="AT366" s="942"/>
      <c r="AU366" s="942"/>
      <c r="AV366" s="942"/>
      <c r="AW366" s="942"/>
      <c r="AX366" s="942"/>
      <c r="AY366" s="942"/>
      <c r="AZ366" s="942"/>
      <c r="BA366" s="942"/>
      <c r="BB366" s="942"/>
    </row>
    <row r="367" spans="1:54" ht="20" x14ac:dyDescent="0.15">
      <c r="A367" s="1"/>
      <c r="B367" s="535"/>
      <c r="C367" s="1918"/>
      <c r="D367" s="1926"/>
      <c r="E367" s="1926"/>
      <c r="F367" s="1926"/>
      <c r="G367" s="557" t="s">
        <v>1322</v>
      </c>
      <c r="H367" s="2"/>
      <c r="I367" s="2"/>
      <c r="J367" s="1258"/>
      <c r="K367" s="18"/>
      <c r="L367" s="18"/>
      <c r="M367" s="18"/>
      <c r="N367" s="18"/>
      <c r="O367" s="536"/>
      <c r="P367" s="1"/>
      <c r="Q367" s="1"/>
      <c r="R367" s="1"/>
      <c r="S367" s="942"/>
      <c r="T367" s="942"/>
      <c r="U367" s="942"/>
      <c r="V367" s="942"/>
      <c r="W367" s="942"/>
      <c r="X367" s="942"/>
      <c r="Y367" s="942"/>
      <c r="Z367" s="942"/>
      <c r="AA367" s="942"/>
      <c r="AB367" s="942"/>
      <c r="AC367" s="942"/>
      <c r="AD367" s="942"/>
      <c r="AE367" s="942"/>
      <c r="AF367" s="942"/>
      <c r="AG367" s="942"/>
      <c r="AH367" s="942"/>
      <c r="AI367" s="942"/>
      <c r="AJ367" s="942"/>
      <c r="AK367" s="942"/>
      <c r="AL367" s="942"/>
      <c r="AM367" s="942"/>
      <c r="AN367" s="942"/>
      <c r="AO367" s="942"/>
      <c r="AP367" s="942"/>
      <c r="AQ367" s="942"/>
      <c r="AR367" s="942"/>
      <c r="AS367" s="942"/>
      <c r="AT367" s="942"/>
      <c r="AU367" s="942"/>
      <c r="AV367" s="942"/>
      <c r="AW367" s="942"/>
      <c r="AX367" s="942"/>
      <c r="AY367" s="942"/>
      <c r="AZ367" s="942"/>
      <c r="BA367" s="942"/>
      <c r="BB367" s="942"/>
    </row>
    <row r="368" spans="1:54" ht="20" x14ac:dyDescent="0.15">
      <c r="A368" s="1"/>
      <c r="B368" s="535"/>
      <c r="C368" s="1918"/>
      <c r="D368" s="1926"/>
      <c r="E368" s="1926"/>
      <c r="F368" s="1926"/>
      <c r="G368" s="418" t="s">
        <v>288</v>
      </c>
      <c r="H368" s="2"/>
      <c r="I368" s="2"/>
      <c r="J368" s="1258"/>
      <c r="K368" s="18"/>
      <c r="L368" s="18"/>
      <c r="M368" s="18"/>
      <c r="N368" s="18"/>
      <c r="O368" s="536"/>
      <c r="P368" s="1"/>
      <c r="Q368" s="1"/>
      <c r="R368" s="1"/>
      <c r="S368" s="942"/>
      <c r="T368" s="942"/>
      <c r="U368" s="942"/>
      <c r="V368" s="942"/>
      <c r="W368" s="942"/>
      <c r="X368" s="942"/>
      <c r="Y368" s="942"/>
      <c r="Z368" s="942"/>
      <c r="AA368" s="942"/>
      <c r="AB368" s="942"/>
      <c r="AC368" s="942"/>
      <c r="AD368" s="942"/>
      <c r="AE368" s="942"/>
      <c r="AF368" s="942"/>
      <c r="AG368" s="942"/>
      <c r="AH368" s="942"/>
      <c r="AI368" s="942"/>
      <c r="AJ368" s="942"/>
      <c r="AK368" s="942"/>
      <c r="AL368" s="942"/>
      <c r="AM368" s="942"/>
      <c r="AN368" s="942"/>
      <c r="AO368" s="942"/>
      <c r="AP368" s="942"/>
      <c r="AQ368" s="942"/>
      <c r="AR368" s="942"/>
      <c r="AS368" s="942"/>
      <c r="AT368" s="942"/>
      <c r="AU368" s="942"/>
      <c r="AV368" s="942"/>
      <c r="AW368" s="942"/>
      <c r="AX368" s="942"/>
      <c r="AY368" s="942"/>
      <c r="AZ368" s="942"/>
      <c r="BA368" s="942"/>
      <c r="BB368" s="942"/>
    </row>
    <row r="369" spans="1:54" ht="21" thickBot="1" x14ac:dyDescent="0.2">
      <c r="A369" s="1"/>
      <c r="B369" s="535"/>
      <c r="C369" s="1918"/>
      <c r="D369" s="1926"/>
      <c r="E369" s="1926"/>
      <c r="F369" s="1926"/>
      <c r="G369" s="1921"/>
      <c r="H369" s="2"/>
      <c r="I369" s="2"/>
      <c r="J369" s="1258"/>
      <c r="K369" s="18"/>
      <c r="L369" s="18"/>
      <c r="M369" s="18"/>
      <c r="N369" s="18"/>
      <c r="O369" s="536"/>
      <c r="P369" s="1"/>
      <c r="Q369" s="1"/>
      <c r="R369" s="1"/>
      <c r="S369" s="942"/>
      <c r="T369" s="942"/>
      <c r="U369" s="942"/>
      <c r="V369" s="942"/>
      <c r="W369" s="942"/>
      <c r="X369" s="942"/>
      <c r="Y369" s="942"/>
      <c r="Z369" s="942"/>
      <c r="AA369" s="942"/>
      <c r="AB369" s="942"/>
      <c r="AC369" s="942"/>
      <c r="AD369" s="942"/>
      <c r="AE369" s="942"/>
      <c r="AF369" s="942"/>
      <c r="AG369" s="942"/>
      <c r="AH369" s="942"/>
      <c r="AI369" s="942"/>
      <c r="AJ369" s="942"/>
      <c r="AK369" s="942"/>
      <c r="AL369" s="942"/>
      <c r="AM369" s="942"/>
      <c r="AN369" s="942"/>
      <c r="AO369" s="942"/>
      <c r="AP369" s="942"/>
      <c r="AQ369" s="942"/>
      <c r="AR369" s="942"/>
      <c r="AS369" s="942"/>
      <c r="AT369" s="942"/>
      <c r="AU369" s="942"/>
      <c r="AV369" s="942"/>
      <c r="AW369" s="942"/>
      <c r="AX369" s="942"/>
      <c r="AY369" s="942"/>
      <c r="AZ369" s="942"/>
      <c r="BA369" s="942"/>
      <c r="BB369" s="942"/>
    </row>
    <row r="370" spans="1:54" ht="21" thickTop="1" x14ac:dyDescent="0.15">
      <c r="A370" s="1"/>
      <c r="B370" s="535"/>
      <c r="C370" s="1918"/>
      <c r="D370" s="854" t="s">
        <v>1442</v>
      </c>
      <c r="E370" s="861" t="s">
        <v>1443</v>
      </c>
      <c r="F370" s="855"/>
      <c r="G370" s="862"/>
      <c r="H370" s="2"/>
      <c r="I370" s="2"/>
      <c r="J370" s="1258"/>
      <c r="K370" s="2545" t="s">
        <v>347</v>
      </c>
      <c r="L370" s="2546"/>
      <c r="M370" s="18"/>
      <c r="N370" s="18"/>
      <c r="O370" s="536"/>
      <c r="P370" s="1"/>
      <c r="Q370" s="1"/>
      <c r="R370" s="1"/>
      <c r="S370" s="942"/>
      <c r="T370" s="942"/>
      <c r="U370" s="942"/>
      <c r="V370" s="942"/>
      <c r="W370" s="942"/>
      <c r="X370" s="942"/>
      <c r="Y370" s="942"/>
      <c r="Z370" s="942"/>
      <c r="AA370" s="942"/>
      <c r="AB370" s="942"/>
      <c r="AC370" s="942"/>
      <c r="AD370" s="942"/>
      <c r="AE370" s="942"/>
      <c r="AF370" s="942"/>
      <c r="AG370" s="942"/>
      <c r="AH370" s="942"/>
      <c r="AI370" s="942"/>
      <c r="AJ370" s="942"/>
      <c r="AK370" s="942"/>
      <c r="AL370" s="942"/>
      <c r="AM370" s="942"/>
      <c r="AN370" s="942"/>
      <c r="AO370" s="942"/>
      <c r="AP370" s="942"/>
      <c r="AQ370" s="942"/>
      <c r="AR370" s="942"/>
      <c r="AS370" s="942"/>
      <c r="AT370" s="942"/>
      <c r="AU370" s="942"/>
      <c r="AV370" s="942"/>
      <c r="AW370" s="942"/>
      <c r="AX370" s="942"/>
      <c r="AY370" s="942"/>
      <c r="AZ370" s="942"/>
      <c r="BA370" s="942"/>
      <c r="BB370" s="942"/>
    </row>
    <row r="371" spans="1:54" ht="10.5" customHeight="1" x14ac:dyDescent="0.15">
      <c r="A371" s="1"/>
      <c r="B371" s="535"/>
      <c r="C371" s="1918"/>
      <c r="D371" s="1926"/>
      <c r="E371" s="1926"/>
      <c r="F371" s="1926"/>
      <c r="G371" s="1921"/>
      <c r="H371" s="2"/>
      <c r="I371" s="2"/>
      <c r="J371" s="1258"/>
      <c r="K371" s="863"/>
      <c r="L371" s="863"/>
      <c r="M371" s="18"/>
      <c r="N371" s="18"/>
      <c r="O371" s="536"/>
      <c r="P371" s="1"/>
      <c r="Q371" s="1"/>
      <c r="R371" s="1"/>
      <c r="S371" s="942"/>
      <c r="T371" s="942"/>
      <c r="U371" s="942"/>
      <c r="V371" s="942"/>
      <c r="W371" s="942"/>
      <c r="X371" s="942"/>
      <c r="Y371" s="942"/>
      <c r="Z371" s="942"/>
      <c r="AA371" s="942"/>
      <c r="AB371" s="942"/>
      <c r="AC371" s="942"/>
      <c r="AD371" s="942"/>
      <c r="AE371" s="942"/>
      <c r="AF371" s="942"/>
      <c r="AG371" s="942"/>
      <c r="AH371" s="942"/>
      <c r="AI371" s="942"/>
      <c r="AJ371" s="942"/>
      <c r="AK371" s="942"/>
      <c r="AL371" s="942"/>
      <c r="AM371" s="942"/>
      <c r="AN371" s="942"/>
      <c r="AO371" s="942"/>
      <c r="AP371" s="942"/>
      <c r="AQ371" s="942"/>
      <c r="AR371" s="942"/>
      <c r="AS371" s="942"/>
      <c r="AT371" s="942"/>
      <c r="AU371" s="942"/>
      <c r="AV371" s="942"/>
      <c r="AW371" s="942"/>
      <c r="AX371" s="942"/>
      <c r="AY371" s="942"/>
      <c r="AZ371" s="942"/>
      <c r="BA371" s="942"/>
      <c r="BB371" s="942"/>
    </row>
    <row r="372" spans="1:54" ht="20" x14ac:dyDescent="0.15">
      <c r="A372" s="1"/>
      <c r="B372" s="535"/>
      <c r="C372" s="1918"/>
      <c r="D372" s="1926"/>
      <c r="E372" s="2532" t="s">
        <v>1349</v>
      </c>
      <c r="F372" s="2533"/>
      <c r="G372" s="2534"/>
      <c r="H372" s="2"/>
      <c r="I372" s="2"/>
      <c r="J372" s="1258"/>
      <c r="K372" s="863"/>
      <c r="L372" s="863"/>
      <c r="M372" s="18"/>
      <c r="N372" s="18"/>
      <c r="O372" s="536"/>
      <c r="P372" s="1"/>
      <c r="Q372" s="1"/>
      <c r="R372" s="1"/>
      <c r="S372" s="942"/>
      <c r="T372" s="942"/>
      <c r="U372" s="942"/>
      <c r="V372" s="942"/>
      <c r="W372" s="942"/>
      <c r="X372" s="942"/>
      <c r="Y372" s="942"/>
      <c r="Z372" s="942"/>
      <c r="AA372" s="942"/>
      <c r="AB372" s="942"/>
      <c r="AC372" s="942"/>
      <c r="AD372" s="942"/>
      <c r="AE372" s="942"/>
      <c r="AF372" s="942"/>
      <c r="AG372" s="942"/>
      <c r="AH372" s="942"/>
      <c r="AI372" s="942"/>
      <c r="AJ372" s="942"/>
      <c r="AK372" s="942"/>
      <c r="AL372" s="942"/>
      <c r="AM372" s="942"/>
      <c r="AN372" s="942"/>
      <c r="AO372" s="942"/>
      <c r="AP372" s="942"/>
      <c r="AQ372" s="942"/>
      <c r="AR372" s="942"/>
      <c r="AS372" s="942"/>
      <c r="AT372" s="942"/>
      <c r="AU372" s="942"/>
      <c r="AV372" s="942"/>
      <c r="AW372" s="942"/>
      <c r="AX372" s="942"/>
      <c r="AY372" s="942"/>
      <c r="AZ372" s="942"/>
      <c r="BA372" s="942"/>
      <c r="BB372" s="942"/>
    </row>
    <row r="373" spans="1:54" ht="20" x14ac:dyDescent="0.15">
      <c r="A373" s="1"/>
      <c r="B373" s="535"/>
      <c r="C373" s="1918"/>
      <c r="D373" s="1926"/>
      <c r="E373" s="1926"/>
      <c r="F373" s="502" t="s">
        <v>287</v>
      </c>
      <c r="G373" s="1921"/>
      <c r="H373" s="2"/>
      <c r="I373" s="2"/>
      <c r="J373" s="1258"/>
      <c r="K373" s="18"/>
      <c r="L373" s="18"/>
      <c r="M373" s="18"/>
      <c r="N373" s="18"/>
      <c r="O373" s="536"/>
      <c r="P373" s="1"/>
      <c r="Q373" s="1"/>
      <c r="R373" s="1"/>
      <c r="S373" s="942"/>
      <c r="T373" s="942"/>
      <c r="U373" s="942"/>
      <c r="V373" s="942"/>
      <c r="W373" s="942"/>
      <c r="X373" s="942"/>
      <c r="Y373" s="942"/>
      <c r="Z373" s="942"/>
      <c r="AA373" s="942"/>
      <c r="AB373" s="942"/>
      <c r="AC373" s="942"/>
      <c r="AD373" s="942"/>
      <c r="AE373" s="942"/>
      <c r="AF373" s="942"/>
      <c r="AG373" s="942"/>
      <c r="AH373" s="942"/>
      <c r="AI373" s="942"/>
      <c r="AJ373" s="942"/>
      <c r="AK373" s="942"/>
      <c r="AL373" s="942"/>
      <c r="AM373" s="942"/>
      <c r="AN373" s="942"/>
      <c r="AO373" s="942"/>
      <c r="AP373" s="942"/>
      <c r="AQ373" s="942"/>
      <c r="AR373" s="942"/>
      <c r="AS373" s="942"/>
      <c r="AT373" s="942"/>
      <c r="AU373" s="942"/>
      <c r="AV373" s="942"/>
      <c r="AW373" s="942"/>
      <c r="AX373" s="942"/>
      <c r="AY373" s="942"/>
      <c r="AZ373" s="942"/>
      <c r="BA373" s="942"/>
      <c r="BB373" s="942"/>
    </row>
    <row r="374" spans="1:54" ht="17.25" customHeight="1" x14ac:dyDescent="0.15">
      <c r="A374" s="1"/>
      <c r="B374" s="535"/>
      <c r="C374" s="1918"/>
      <c r="D374" s="1926"/>
      <c r="E374" s="1926"/>
      <c r="F374" s="503">
        <v>3</v>
      </c>
      <c r="G374" s="1921"/>
      <c r="H374" s="2"/>
      <c r="I374" s="2"/>
      <c r="J374" s="1258"/>
      <c r="K374" s="18"/>
      <c r="L374" s="18"/>
      <c r="M374" s="18"/>
      <c r="N374" s="18"/>
      <c r="O374" s="536"/>
      <c r="P374" s="1"/>
      <c r="Q374" s="1"/>
      <c r="R374" s="1"/>
      <c r="S374" s="942"/>
      <c r="T374" s="942"/>
      <c r="U374" s="942"/>
      <c r="V374" s="942"/>
      <c r="W374" s="942"/>
      <c r="X374" s="942"/>
      <c r="Y374" s="942"/>
      <c r="Z374" s="942"/>
      <c r="AA374" s="942"/>
      <c r="AB374" s="942"/>
      <c r="AC374" s="942"/>
      <c r="AD374" s="942"/>
      <c r="AE374" s="942"/>
      <c r="AF374" s="942"/>
      <c r="AG374" s="942"/>
      <c r="AH374" s="942"/>
      <c r="AI374" s="942"/>
      <c r="AJ374" s="942"/>
      <c r="AK374" s="942"/>
      <c r="AL374" s="942"/>
      <c r="AM374" s="942"/>
      <c r="AN374" s="942"/>
      <c r="AO374" s="942"/>
      <c r="AP374" s="942"/>
      <c r="AQ374" s="942"/>
      <c r="AR374" s="942"/>
      <c r="AS374" s="942"/>
      <c r="AT374" s="942"/>
      <c r="AU374" s="942"/>
      <c r="AV374" s="942"/>
      <c r="AW374" s="942"/>
      <c r="AX374" s="942"/>
      <c r="AY374" s="942"/>
      <c r="AZ374" s="942"/>
      <c r="BA374" s="942"/>
      <c r="BB374" s="942"/>
    </row>
    <row r="375" spans="1:54" ht="8.25" customHeight="1" x14ac:dyDescent="0.15">
      <c r="A375" s="1"/>
      <c r="B375" s="535"/>
      <c r="C375" s="1918"/>
      <c r="D375" s="1926"/>
      <c r="E375" s="1926"/>
      <c r="F375" s="1926"/>
      <c r="G375" s="1921"/>
      <c r="H375" s="2"/>
      <c r="I375" s="2"/>
      <c r="J375" s="1258"/>
      <c r="K375" s="18"/>
      <c r="L375" s="18"/>
      <c r="M375" s="18"/>
      <c r="N375" s="18"/>
      <c r="O375" s="536"/>
      <c r="P375" s="1"/>
      <c r="Q375" s="1"/>
      <c r="R375" s="1"/>
      <c r="S375" s="942"/>
      <c r="T375" s="942"/>
      <c r="U375" s="942"/>
      <c r="V375" s="942"/>
      <c r="W375" s="942"/>
      <c r="X375" s="942"/>
      <c r="Y375" s="942"/>
      <c r="Z375" s="942"/>
      <c r="AA375" s="942"/>
      <c r="AB375" s="942"/>
      <c r="AC375" s="942"/>
      <c r="AD375" s="942"/>
      <c r="AE375" s="942"/>
      <c r="AF375" s="942"/>
      <c r="AG375" s="942"/>
      <c r="AH375" s="942"/>
      <c r="AI375" s="942"/>
      <c r="AJ375" s="942"/>
      <c r="AK375" s="942"/>
      <c r="AL375" s="942"/>
      <c r="AM375" s="942"/>
      <c r="AN375" s="942"/>
      <c r="AO375" s="942"/>
      <c r="AP375" s="942"/>
      <c r="AQ375" s="942"/>
      <c r="AR375" s="942"/>
      <c r="AS375" s="942"/>
      <c r="AT375" s="942"/>
      <c r="AU375" s="942"/>
      <c r="AV375" s="942"/>
      <c r="AW375" s="942"/>
      <c r="AX375" s="942"/>
      <c r="AY375" s="942"/>
      <c r="AZ375" s="942"/>
      <c r="BA375" s="942"/>
      <c r="BB375" s="942"/>
    </row>
    <row r="376" spans="1:54" ht="20" x14ac:dyDescent="0.15">
      <c r="A376" s="1"/>
      <c r="B376" s="535"/>
      <c r="C376" s="1918"/>
      <c r="D376" s="1926"/>
      <c r="E376" s="2532" t="s">
        <v>1350</v>
      </c>
      <c r="F376" s="2533"/>
      <c r="G376" s="2534"/>
      <c r="H376" s="2"/>
      <c r="I376" s="2"/>
      <c r="J376" s="1258"/>
      <c r="K376" s="18"/>
      <c r="L376" s="18"/>
      <c r="M376" s="18"/>
      <c r="N376" s="18"/>
      <c r="O376" s="536"/>
      <c r="P376" s="1"/>
      <c r="Q376" s="1"/>
      <c r="R376" s="1"/>
      <c r="S376" s="942"/>
      <c r="T376" s="942"/>
      <c r="U376" s="942"/>
      <c r="V376" s="942"/>
      <c r="W376" s="942"/>
      <c r="X376" s="942"/>
      <c r="Y376" s="942"/>
      <c r="Z376" s="942"/>
      <c r="AA376" s="942"/>
      <c r="AB376" s="942"/>
      <c r="AC376" s="942"/>
      <c r="AD376" s="942"/>
      <c r="AE376" s="942"/>
      <c r="AF376" s="942"/>
      <c r="AG376" s="942"/>
      <c r="AH376" s="942"/>
      <c r="AI376" s="942"/>
      <c r="AJ376" s="942"/>
      <c r="AK376" s="942"/>
      <c r="AL376" s="942"/>
      <c r="AM376" s="942"/>
      <c r="AN376" s="942"/>
      <c r="AO376" s="942"/>
      <c r="AP376" s="942"/>
      <c r="AQ376" s="942"/>
      <c r="AR376" s="942"/>
      <c r="AS376" s="942"/>
      <c r="AT376" s="942"/>
      <c r="AU376" s="942"/>
      <c r="AV376" s="942"/>
      <c r="AW376" s="942"/>
      <c r="AX376" s="942"/>
      <c r="AY376" s="942"/>
      <c r="AZ376" s="942"/>
      <c r="BA376" s="942"/>
      <c r="BB376" s="942"/>
    </row>
    <row r="377" spans="1:54" ht="20" x14ac:dyDescent="0.15">
      <c r="A377" s="1"/>
      <c r="B377" s="535"/>
      <c r="C377" s="1918"/>
      <c r="D377" s="1926"/>
      <c r="E377" s="1926"/>
      <c r="F377" s="1926"/>
      <c r="G377" s="505" t="s">
        <v>485</v>
      </c>
      <c r="H377" s="2"/>
      <c r="I377" s="2"/>
      <c r="J377" s="1258"/>
      <c r="K377" s="18"/>
      <c r="L377" s="18"/>
      <c r="M377" s="18"/>
      <c r="N377" s="18"/>
      <c r="O377" s="536"/>
      <c r="P377" s="1"/>
      <c r="Q377" s="1"/>
      <c r="R377" s="1"/>
      <c r="S377" s="942"/>
      <c r="T377" s="942"/>
      <c r="U377" s="942"/>
      <c r="V377" s="942"/>
      <c r="W377" s="942"/>
      <c r="X377" s="942"/>
      <c r="Y377" s="942"/>
      <c r="Z377" s="942"/>
      <c r="AA377" s="942"/>
      <c r="AB377" s="942"/>
      <c r="AC377" s="942"/>
      <c r="AD377" s="942"/>
      <c r="AE377" s="942"/>
      <c r="AF377" s="942"/>
      <c r="AG377" s="942"/>
      <c r="AH377" s="942"/>
      <c r="AI377" s="942"/>
      <c r="AJ377" s="942"/>
      <c r="AK377" s="942"/>
      <c r="AL377" s="942"/>
      <c r="AM377" s="942"/>
      <c r="AN377" s="942"/>
      <c r="AO377" s="942"/>
      <c r="AP377" s="942"/>
      <c r="AQ377" s="942"/>
      <c r="AR377" s="942"/>
      <c r="AS377" s="942"/>
      <c r="AT377" s="942"/>
      <c r="AU377" s="942"/>
      <c r="AV377" s="942"/>
      <c r="AW377" s="942"/>
      <c r="AX377" s="942"/>
      <c r="AY377" s="942"/>
      <c r="AZ377" s="942"/>
      <c r="BA377" s="942"/>
      <c r="BB377" s="942"/>
    </row>
    <row r="378" spans="1:54" ht="18" customHeight="1" x14ac:dyDescent="0.15">
      <c r="A378" s="1"/>
      <c r="B378" s="535"/>
      <c r="C378" s="1918"/>
      <c r="D378" s="1926"/>
      <c r="E378" s="1926"/>
      <c r="F378" s="1926"/>
      <c r="G378" s="504">
        <v>3.5000000000000003E-2</v>
      </c>
      <c r="H378" s="2"/>
      <c r="I378" s="2"/>
      <c r="J378" s="1258"/>
      <c r="K378" s="18"/>
      <c r="L378" s="18"/>
      <c r="M378" s="18"/>
      <c r="N378" s="18"/>
      <c r="O378" s="536"/>
      <c r="P378" s="1"/>
      <c r="Q378" s="1"/>
      <c r="R378" s="1"/>
      <c r="S378" s="942"/>
      <c r="T378" s="942"/>
      <c r="U378" s="942"/>
      <c r="V378" s="942"/>
      <c r="W378" s="942"/>
      <c r="X378" s="942"/>
      <c r="Y378" s="942"/>
      <c r="Z378" s="942"/>
      <c r="AA378" s="942"/>
      <c r="AB378" s="942"/>
      <c r="AC378" s="942"/>
      <c r="AD378" s="942"/>
      <c r="AE378" s="942"/>
      <c r="AF378" s="942"/>
      <c r="AG378" s="942"/>
      <c r="AH378" s="942"/>
      <c r="AI378" s="942"/>
      <c r="AJ378" s="942"/>
      <c r="AK378" s="942"/>
      <c r="AL378" s="942"/>
      <c r="AM378" s="942"/>
      <c r="AN378" s="942"/>
      <c r="AO378" s="942"/>
      <c r="AP378" s="942"/>
      <c r="AQ378" s="942"/>
      <c r="AR378" s="942"/>
      <c r="AS378" s="942"/>
      <c r="AT378" s="942"/>
      <c r="AU378" s="942"/>
      <c r="AV378" s="942"/>
      <c r="AW378" s="942"/>
      <c r="AX378" s="942"/>
      <c r="AY378" s="942"/>
      <c r="AZ378" s="942"/>
      <c r="BA378" s="942"/>
      <c r="BB378" s="942"/>
    </row>
    <row r="379" spans="1:54" ht="17.25" customHeight="1" x14ac:dyDescent="0.15">
      <c r="A379" s="1"/>
      <c r="B379" s="535"/>
      <c r="C379" s="1925"/>
      <c r="D379" s="1927"/>
      <c r="E379" s="1927"/>
      <c r="F379" s="1927"/>
      <c r="G379" s="1928"/>
      <c r="H379" s="39"/>
      <c r="I379" s="39"/>
      <c r="J379" s="1310"/>
      <c r="K379" s="18"/>
      <c r="L379" s="18"/>
      <c r="M379" s="18"/>
      <c r="N379" s="18"/>
      <c r="O379" s="536"/>
      <c r="P379" s="1"/>
      <c r="Q379" s="1"/>
      <c r="R379" s="1"/>
      <c r="S379" s="942"/>
      <c r="T379" s="942"/>
      <c r="U379" s="942"/>
      <c r="V379" s="942"/>
      <c r="W379" s="942"/>
      <c r="X379" s="942"/>
      <c r="Y379" s="942"/>
      <c r="Z379" s="942"/>
      <c r="AA379" s="942"/>
      <c r="AB379" s="942"/>
      <c r="AC379" s="942"/>
      <c r="AD379" s="942"/>
      <c r="AE379" s="942"/>
      <c r="AF379" s="942"/>
      <c r="AG379" s="942"/>
      <c r="AH379" s="942"/>
      <c r="AI379" s="942"/>
      <c r="AJ379" s="942"/>
      <c r="AK379" s="942"/>
      <c r="AL379" s="942"/>
      <c r="AM379" s="942"/>
      <c r="AN379" s="942"/>
      <c r="AO379" s="942"/>
      <c r="AP379" s="942"/>
      <c r="AQ379" s="942"/>
      <c r="AR379" s="942"/>
      <c r="AS379" s="942"/>
      <c r="AT379" s="942"/>
      <c r="AU379" s="942"/>
      <c r="AV379" s="942"/>
      <c r="AW379" s="942"/>
      <c r="AX379" s="942"/>
      <c r="AY379" s="942"/>
      <c r="AZ379" s="942"/>
      <c r="BA379" s="942"/>
      <c r="BB379" s="942"/>
    </row>
    <row r="380" spans="1:54" ht="18.75" customHeight="1" x14ac:dyDescent="0.2">
      <c r="A380" s="1"/>
      <c r="B380" s="535"/>
      <c r="C380" s="814"/>
      <c r="D380" s="815"/>
      <c r="E380" s="815"/>
      <c r="F380" s="815"/>
      <c r="G380" s="816"/>
      <c r="H380" s="2552" t="s">
        <v>1357</v>
      </c>
      <c r="I380" s="2552"/>
      <c r="J380" s="18"/>
      <c r="K380" s="18"/>
      <c r="L380" s="2579" t="s">
        <v>1538</v>
      </c>
      <c r="M380" s="2580"/>
      <c r="N380" s="18"/>
      <c r="O380" s="536"/>
      <c r="P380" s="1"/>
      <c r="Q380" s="1"/>
      <c r="R380" s="1"/>
      <c r="S380" s="942"/>
      <c r="T380" s="942"/>
      <c r="U380" s="942"/>
      <c r="V380" s="942"/>
      <c r="W380" s="942"/>
      <c r="X380" s="942"/>
      <c r="Y380" s="942"/>
      <c r="Z380" s="942"/>
      <c r="AA380" s="942"/>
      <c r="AB380" s="942"/>
      <c r="AC380" s="942"/>
      <c r="AD380" s="942"/>
      <c r="AE380" s="942"/>
      <c r="AF380" s="942"/>
      <c r="AG380" s="942"/>
      <c r="AH380" s="942"/>
      <c r="AI380" s="942"/>
      <c r="AJ380" s="942"/>
      <c r="AK380" s="942"/>
      <c r="AL380" s="942"/>
      <c r="AM380" s="942"/>
      <c r="AN380" s="942"/>
      <c r="AO380" s="942"/>
      <c r="AP380" s="942"/>
      <c r="AQ380" s="942"/>
      <c r="AR380" s="942"/>
      <c r="AS380" s="942"/>
      <c r="AT380" s="942"/>
      <c r="AU380" s="942"/>
      <c r="AV380" s="942"/>
      <c r="AW380" s="942"/>
      <c r="AX380" s="942"/>
      <c r="AY380" s="942"/>
      <c r="AZ380" s="942"/>
      <c r="BA380" s="942"/>
      <c r="BB380" s="942"/>
    </row>
    <row r="381" spans="1:54" ht="20" x14ac:dyDescent="0.15">
      <c r="A381" s="1"/>
      <c r="B381" s="535"/>
      <c r="C381" s="814"/>
      <c r="D381" s="815"/>
      <c r="E381" s="815"/>
      <c r="F381" s="815"/>
      <c r="G381" s="816"/>
      <c r="H381" s="18"/>
      <c r="I381" s="18"/>
      <c r="J381" s="18"/>
      <c r="K381" s="18"/>
      <c r="L381" s="18"/>
      <c r="M381" s="18"/>
      <c r="N381" s="18"/>
      <c r="O381" s="536"/>
      <c r="P381" s="1"/>
      <c r="Q381" s="1"/>
      <c r="R381" s="1"/>
      <c r="S381" s="942"/>
      <c r="T381" s="942"/>
      <c r="U381" s="942"/>
      <c r="V381" s="942"/>
      <c r="W381" s="942"/>
      <c r="X381" s="942"/>
      <c r="Y381" s="942"/>
      <c r="Z381" s="942"/>
      <c r="AA381" s="942"/>
      <c r="AB381" s="942"/>
      <c r="AC381" s="942"/>
      <c r="AD381" s="942"/>
      <c r="AE381" s="942"/>
      <c r="AF381" s="942"/>
      <c r="AG381" s="942"/>
      <c r="AH381" s="942"/>
      <c r="AI381" s="942"/>
      <c r="AJ381" s="942"/>
      <c r="AK381" s="942"/>
      <c r="AL381" s="942"/>
      <c r="AM381" s="942"/>
      <c r="AN381" s="942"/>
      <c r="AO381" s="942"/>
      <c r="AP381" s="942"/>
      <c r="AQ381" s="942"/>
      <c r="AR381" s="942"/>
      <c r="AS381" s="942"/>
      <c r="AT381" s="942"/>
      <c r="AU381" s="942"/>
      <c r="AV381" s="942"/>
      <c r="AW381" s="942"/>
      <c r="AX381" s="942"/>
      <c r="AY381" s="942"/>
      <c r="AZ381" s="942"/>
      <c r="BA381" s="942"/>
      <c r="BB381" s="942"/>
    </row>
    <row r="382" spans="1:54" ht="20" x14ac:dyDescent="0.15">
      <c r="A382" s="1"/>
      <c r="B382" s="535"/>
      <c r="C382" s="814"/>
      <c r="D382" s="815"/>
      <c r="E382" s="815"/>
      <c r="F382" s="815"/>
      <c r="G382" s="816"/>
      <c r="H382" s="18"/>
      <c r="I382" s="18"/>
      <c r="J382" s="18"/>
      <c r="K382" s="18"/>
      <c r="L382" s="18"/>
      <c r="M382" s="18"/>
      <c r="N382" s="18"/>
      <c r="O382" s="536"/>
      <c r="P382" s="1"/>
      <c r="Q382" s="1"/>
      <c r="R382" s="1"/>
      <c r="S382" s="942"/>
      <c r="T382" s="942"/>
      <c r="U382" s="942"/>
      <c r="V382" s="942"/>
      <c r="W382" s="942"/>
      <c r="X382" s="942"/>
      <c r="Y382" s="942"/>
      <c r="Z382" s="942"/>
      <c r="AA382" s="942"/>
      <c r="AB382" s="942"/>
      <c r="AC382" s="942"/>
      <c r="AD382" s="942"/>
      <c r="AE382" s="942"/>
      <c r="AF382" s="942"/>
      <c r="AG382" s="942"/>
      <c r="AH382" s="942"/>
      <c r="AI382" s="942"/>
      <c r="AJ382" s="942"/>
      <c r="AK382" s="942"/>
      <c r="AL382" s="942"/>
      <c r="AM382" s="942"/>
      <c r="AN382" s="942"/>
      <c r="AO382" s="942"/>
      <c r="AP382" s="942"/>
      <c r="AQ382" s="942"/>
      <c r="AR382" s="942"/>
      <c r="AS382" s="942"/>
      <c r="AT382" s="942"/>
      <c r="AU382" s="942"/>
      <c r="AV382" s="942"/>
      <c r="AW382" s="942"/>
      <c r="AX382" s="942"/>
      <c r="AY382" s="942"/>
      <c r="AZ382" s="942"/>
      <c r="BA382" s="942"/>
      <c r="BB382" s="942"/>
    </row>
    <row r="383" spans="1:54" ht="20" x14ac:dyDescent="0.15">
      <c r="A383" s="1"/>
      <c r="B383" s="535"/>
      <c r="C383" s="814"/>
      <c r="D383" s="815"/>
      <c r="E383" s="815"/>
      <c r="F383" s="815"/>
      <c r="G383" s="816"/>
      <c r="H383" s="18"/>
      <c r="I383" s="18"/>
      <c r="J383" s="18"/>
      <c r="K383" s="18"/>
      <c r="L383" s="18"/>
      <c r="M383" s="18"/>
      <c r="N383" s="18"/>
      <c r="O383" s="536"/>
      <c r="P383" s="1"/>
      <c r="Q383" s="1"/>
      <c r="R383" s="1"/>
      <c r="S383" s="942"/>
      <c r="T383" s="942"/>
      <c r="U383" s="942"/>
      <c r="V383" s="942"/>
      <c r="W383" s="942"/>
      <c r="X383" s="942"/>
      <c r="Y383" s="942"/>
      <c r="Z383" s="942"/>
      <c r="AA383" s="942"/>
      <c r="AB383" s="942"/>
      <c r="AC383" s="942"/>
      <c r="AD383" s="942"/>
      <c r="AE383" s="942"/>
      <c r="AF383" s="942"/>
      <c r="AG383" s="942"/>
      <c r="AH383" s="942"/>
      <c r="AI383" s="942"/>
      <c r="AJ383" s="942"/>
      <c r="AK383" s="942"/>
      <c r="AL383" s="942"/>
      <c r="AM383" s="942"/>
      <c r="AN383" s="942"/>
      <c r="AO383" s="942"/>
      <c r="AP383" s="942"/>
      <c r="AQ383" s="942"/>
      <c r="AR383" s="942"/>
      <c r="AS383" s="942"/>
      <c r="AT383" s="942"/>
      <c r="AU383" s="942"/>
      <c r="AV383" s="942"/>
      <c r="AW383" s="942"/>
      <c r="AX383" s="942"/>
      <c r="AY383" s="942"/>
      <c r="AZ383" s="942"/>
      <c r="BA383" s="942"/>
      <c r="BB383" s="942"/>
    </row>
    <row r="384" spans="1:54" ht="20" x14ac:dyDescent="0.15">
      <c r="A384" s="1"/>
      <c r="B384" s="535"/>
      <c r="C384" s="814"/>
      <c r="D384" s="815"/>
      <c r="E384" s="815"/>
      <c r="F384" s="815"/>
      <c r="G384" s="816"/>
      <c r="H384" s="18"/>
      <c r="I384" s="18"/>
      <c r="J384" s="18"/>
      <c r="K384" s="18"/>
      <c r="L384" s="18"/>
      <c r="M384" s="18"/>
      <c r="N384" s="18"/>
      <c r="O384" s="536"/>
      <c r="P384" s="1"/>
      <c r="Q384" s="1"/>
      <c r="R384" s="1"/>
      <c r="S384" s="942"/>
      <c r="T384" s="942"/>
      <c r="U384" s="942"/>
      <c r="V384" s="942"/>
      <c r="W384" s="942"/>
      <c r="X384" s="942"/>
      <c r="Y384" s="942"/>
      <c r="Z384" s="942"/>
      <c r="AA384" s="942"/>
      <c r="AB384" s="942"/>
      <c r="AC384" s="942"/>
      <c r="AD384" s="942"/>
      <c r="AE384" s="942"/>
      <c r="AF384" s="942"/>
      <c r="AG384" s="942"/>
      <c r="AH384" s="942"/>
      <c r="AI384" s="942"/>
      <c r="AJ384" s="942"/>
      <c r="AK384" s="942"/>
      <c r="AL384" s="942"/>
      <c r="AM384" s="942"/>
      <c r="AN384" s="942"/>
      <c r="AO384" s="942"/>
      <c r="AP384" s="942"/>
      <c r="AQ384" s="942"/>
      <c r="AR384" s="942"/>
      <c r="AS384" s="942"/>
      <c r="AT384" s="942"/>
      <c r="AU384" s="942"/>
      <c r="AV384" s="942"/>
      <c r="AW384" s="942"/>
      <c r="AX384" s="942"/>
      <c r="AY384" s="942"/>
      <c r="AZ384" s="942"/>
      <c r="BA384" s="942"/>
      <c r="BB384" s="942"/>
    </row>
    <row r="385" spans="1:54" ht="20" x14ac:dyDescent="0.15">
      <c r="A385" s="1"/>
      <c r="B385" s="535"/>
      <c r="C385" s="814"/>
      <c r="D385" s="815"/>
      <c r="E385" s="815"/>
      <c r="F385" s="815"/>
      <c r="G385" s="816"/>
      <c r="H385" s="18"/>
      <c r="I385" s="18"/>
      <c r="J385" s="18"/>
      <c r="K385" s="18"/>
      <c r="L385" s="18"/>
      <c r="M385" s="18"/>
      <c r="N385" s="18"/>
      <c r="O385" s="536"/>
      <c r="P385" s="1"/>
      <c r="Q385" s="1"/>
      <c r="R385" s="1"/>
      <c r="S385" s="942"/>
      <c r="T385" s="942"/>
      <c r="U385" s="942"/>
      <c r="V385" s="942"/>
      <c r="W385" s="942"/>
      <c r="X385" s="942"/>
      <c r="Y385" s="942"/>
      <c r="Z385" s="942"/>
      <c r="AA385" s="942"/>
      <c r="AB385" s="942"/>
      <c r="AC385" s="942"/>
      <c r="AD385" s="942"/>
      <c r="AE385" s="942"/>
      <c r="AF385" s="942"/>
      <c r="AG385" s="942"/>
      <c r="AH385" s="942"/>
      <c r="AI385" s="942"/>
      <c r="AJ385" s="942"/>
      <c r="AK385" s="942"/>
      <c r="AL385" s="942"/>
      <c r="AM385" s="942"/>
      <c r="AN385" s="942"/>
      <c r="AO385" s="942"/>
      <c r="AP385" s="942"/>
      <c r="AQ385" s="942"/>
      <c r="AR385" s="942"/>
      <c r="AS385" s="942"/>
      <c r="AT385" s="942"/>
      <c r="AU385" s="942"/>
      <c r="AV385" s="942"/>
      <c r="AW385" s="942"/>
      <c r="AX385" s="942"/>
      <c r="AY385" s="942"/>
      <c r="AZ385" s="942"/>
      <c r="BA385" s="942"/>
      <c r="BB385" s="942"/>
    </row>
    <row r="386" spans="1:54" ht="33.75" customHeight="1" thickBot="1" x14ac:dyDescent="0.2">
      <c r="A386" s="1"/>
      <c r="B386" s="535"/>
      <c r="C386" s="814"/>
      <c r="D386" s="815"/>
      <c r="E386" s="815"/>
      <c r="F386" s="815"/>
      <c r="G386" s="816"/>
      <c r="H386" s="18"/>
      <c r="I386" s="18"/>
      <c r="J386" s="18"/>
      <c r="K386" s="18"/>
      <c r="L386" s="18"/>
      <c r="M386" s="18"/>
      <c r="N386" s="18"/>
      <c r="O386" s="536"/>
      <c r="P386" s="1"/>
      <c r="Q386" s="1"/>
      <c r="R386" s="1"/>
      <c r="S386" s="942"/>
      <c r="T386" s="942"/>
      <c r="U386" s="942"/>
      <c r="V386" s="942"/>
      <c r="W386" s="942"/>
      <c r="X386" s="942"/>
      <c r="Y386" s="942"/>
      <c r="Z386" s="942"/>
      <c r="AA386" s="942"/>
      <c r="AB386" s="942"/>
      <c r="AC386" s="942"/>
      <c r="AD386" s="942"/>
      <c r="AE386" s="942"/>
      <c r="AF386" s="942"/>
      <c r="AG386" s="942"/>
      <c r="AH386" s="942"/>
      <c r="AI386" s="942"/>
      <c r="AJ386" s="942"/>
      <c r="AK386" s="942"/>
      <c r="AL386" s="942"/>
      <c r="AM386" s="942"/>
      <c r="AN386" s="942"/>
      <c r="AO386" s="942"/>
      <c r="AP386" s="942"/>
      <c r="AQ386" s="942"/>
      <c r="AR386" s="942"/>
      <c r="AS386" s="942"/>
      <c r="AT386" s="942"/>
      <c r="AU386" s="942"/>
      <c r="AV386" s="942"/>
      <c r="AW386" s="942"/>
      <c r="AX386" s="942"/>
      <c r="AY386" s="942"/>
      <c r="AZ386" s="942"/>
      <c r="BA386" s="942"/>
      <c r="BB386" s="942"/>
    </row>
    <row r="387" spans="1:54" ht="21" thickBot="1" x14ac:dyDescent="0.25">
      <c r="A387" s="1"/>
      <c r="B387" s="535"/>
      <c r="C387" s="19">
        <v>4</v>
      </c>
      <c r="D387" s="2376" t="s">
        <v>1325</v>
      </c>
      <c r="E387" s="2377"/>
      <c r="F387" s="2377"/>
      <c r="G387" s="2378"/>
      <c r="H387" s="2551" t="s">
        <v>1358</v>
      </c>
      <c r="I387" s="2552"/>
      <c r="J387" s="18"/>
      <c r="K387" s="18"/>
      <c r="L387" s="18"/>
      <c r="M387" s="18"/>
      <c r="N387" s="18"/>
      <c r="O387" s="536"/>
      <c r="P387" s="1"/>
      <c r="Q387" s="1"/>
      <c r="R387" s="1"/>
      <c r="S387" s="942"/>
      <c r="T387" s="942"/>
      <c r="U387" s="942"/>
      <c r="V387" s="942"/>
      <c r="W387" s="942"/>
      <c r="X387" s="942"/>
      <c r="Y387" s="942"/>
      <c r="Z387" s="942"/>
      <c r="AA387" s="942"/>
      <c r="AB387" s="942"/>
      <c r="AC387" s="942"/>
      <c r="AD387" s="942"/>
      <c r="AE387" s="942"/>
      <c r="AF387" s="942"/>
      <c r="AG387" s="942"/>
      <c r="AH387" s="942"/>
      <c r="AI387" s="942"/>
      <c r="AJ387" s="942"/>
      <c r="AK387" s="942"/>
      <c r="AL387" s="942"/>
      <c r="AM387" s="942"/>
      <c r="AN387" s="942"/>
      <c r="AO387" s="942"/>
      <c r="AP387" s="942"/>
      <c r="AQ387" s="942"/>
      <c r="AR387" s="942"/>
      <c r="AS387" s="942"/>
      <c r="AT387" s="942"/>
      <c r="AU387" s="942"/>
      <c r="AV387" s="942"/>
      <c r="AW387" s="942"/>
      <c r="AX387" s="942"/>
      <c r="AY387" s="942"/>
      <c r="AZ387" s="942"/>
      <c r="BA387" s="942"/>
      <c r="BB387" s="942"/>
    </row>
    <row r="388" spans="1:54" ht="20" x14ac:dyDescent="0.15">
      <c r="A388" s="1"/>
      <c r="B388" s="535"/>
      <c r="C388" s="814"/>
      <c r="D388" s="815"/>
      <c r="E388" s="815"/>
      <c r="F388" s="815"/>
      <c r="G388" s="816"/>
      <c r="H388" s="18"/>
      <c r="I388" s="18"/>
      <c r="J388" s="18"/>
      <c r="K388" s="18"/>
      <c r="L388" s="18"/>
      <c r="M388" s="18"/>
      <c r="N388" s="18"/>
      <c r="O388" s="536"/>
      <c r="P388" s="1"/>
      <c r="Q388" s="1"/>
      <c r="R388" s="1"/>
      <c r="S388" s="942"/>
      <c r="T388" s="942"/>
      <c r="U388" s="942"/>
      <c r="V388" s="942"/>
      <c r="W388" s="942"/>
      <c r="X388" s="942"/>
      <c r="Y388" s="942"/>
      <c r="Z388" s="942"/>
      <c r="AA388" s="942"/>
      <c r="AB388" s="942"/>
      <c r="AC388" s="942"/>
      <c r="AD388" s="942"/>
      <c r="AE388" s="942"/>
      <c r="AF388" s="942"/>
      <c r="AG388" s="942"/>
      <c r="AH388" s="942"/>
      <c r="AI388" s="942"/>
      <c r="AJ388" s="942"/>
      <c r="AK388" s="942"/>
      <c r="AL388" s="942"/>
      <c r="AM388" s="942"/>
      <c r="AN388" s="942"/>
      <c r="AO388" s="942"/>
      <c r="AP388" s="942"/>
      <c r="AQ388" s="942"/>
      <c r="AR388" s="942"/>
      <c r="AS388" s="942"/>
      <c r="AT388" s="942"/>
      <c r="AU388" s="942"/>
      <c r="AV388" s="942"/>
      <c r="AW388" s="942"/>
      <c r="AX388" s="942"/>
      <c r="AY388" s="942"/>
      <c r="AZ388" s="942"/>
      <c r="BA388" s="942"/>
      <c r="BB388" s="942"/>
    </row>
    <row r="389" spans="1:54" ht="20" x14ac:dyDescent="0.15">
      <c r="A389" s="1"/>
      <c r="B389" s="535"/>
      <c r="C389" s="814"/>
      <c r="D389" s="815"/>
      <c r="E389" s="815"/>
      <c r="F389" s="815"/>
      <c r="G389" s="816"/>
      <c r="H389" s="18"/>
      <c r="I389" s="18"/>
      <c r="J389" s="18"/>
      <c r="K389" s="18"/>
      <c r="L389" s="18"/>
      <c r="M389" s="18"/>
      <c r="N389" s="18"/>
      <c r="O389" s="536"/>
      <c r="P389" s="1"/>
      <c r="Q389" s="1"/>
      <c r="R389" s="1"/>
      <c r="S389" s="942"/>
      <c r="T389" s="942"/>
      <c r="U389" s="942"/>
      <c r="V389" s="942"/>
      <c r="W389" s="942"/>
      <c r="X389" s="942"/>
      <c r="Y389" s="942"/>
      <c r="Z389" s="942"/>
      <c r="AA389" s="942"/>
      <c r="AB389" s="942"/>
      <c r="AC389" s="942"/>
      <c r="AD389" s="942"/>
      <c r="AE389" s="942"/>
      <c r="AF389" s="942"/>
      <c r="AG389" s="942"/>
      <c r="AH389" s="942"/>
      <c r="AI389" s="942"/>
      <c r="AJ389" s="942"/>
      <c r="AK389" s="942"/>
      <c r="AL389" s="942"/>
      <c r="AM389" s="942"/>
      <c r="AN389" s="942"/>
      <c r="AO389" s="942"/>
      <c r="AP389" s="942"/>
      <c r="AQ389" s="942"/>
      <c r="AR389" s="942"/>
      <c r="AS389" s="942"/>
      <c r="AT389" s="942"/>
      <c r="AU389" s="942"/>
      <c r="AV389" s="942"/>
      <c r="AW389" s="942"/>
      <c r="AX389" s="942"/>
      <c r="AY389" s="942"/>
      <c r="AZ389" s="942"/>
      <c r="BA389" s="942"/>
      <c r="BB389" s="942"/>
    </row>
    <row r="390" spans="1:54" ht="20" x14ac:dyDescent="0.15">
      <c r="A390" s="1"/>
      <c r="B390" s="535"/>
      <c r="C390" s="814"/>
      <c r="D390" s="815"/>
      <c r="E390" s="815"/>
      <c r="F390" s="815"/>
      <c r="G390" s="816"/>
      <c r="H390" s="18"/>
      <c r="I390" s="18"/>
      <c r="J390" s="18"/>
      <c r="K390" s="18"/>
      <c r="L390" s="18"/>
      <c r="M390" s="18"/>
      <c r="N390" s="18"/>
      <c r="O390" s="536"/>
      <c r="P390" s="1"/>
      <c r="Q390" s="1"/>
      <c r="R390" s="1"/>
      <c r="S390" s="942"/>
      <c r="T390" s="942"/>
      <c r="U390" s="942"/>
      <c r="V390" s="942"/>
      <c r="W390" s="942"/>
      <c r="X390" s="942"/>
      <c r="Y390" s="942"/>
      <c r="Z390" s="942"/>
      <c r="AA390" s="942"/>
      <c r="AB390" s="942"/>
      <c r="AC390" s="942"/>
      <c r="AD390" s="942"/>
      <c r="AE390" s="942"/>
      <c r="AF390" s="942"/>
      <c r="AG390" s="942"/>
      <c r="AH390" s="942"/>
      <c r="AI390" s="942"/>
      <c r="AJ390" s="942"/>
      <c r="AK390" s="942"/>
      <c r="AL390" s="942"/>
      <c r="AM390" s="942"/>
      <c r="AN390" s="942"/>
      <c r="AO390" s="942"/>
      <c r="AP390" s="942"/>
      <c r="AQ390" s="942"/>
      <c r="AR390" s="942"/>
      <c r="AS390" s="942"/>
      <c r="AT390" s="942"/>
      <c r="AU390" s="942"/>
      <c r="AV390" s="942"/>
      <c r="AW390" s="942"/>
      <c r="AX390" s="942"/>
      <c r="AY390" s="942"/>
      <c r="AZ390" s="942"/>
      <c r="BA390" s="942"/>
      <c r="BB390" s="942"/>
    </row>
    <row r="391" spans="1:54" ht="20" x14ac:dyDescent="0.15">
      <c r="A391" s="1"/>
      <c r="B391" s="535"/>
      <c r="C391" s="814"/>
      <c r="D391" s="815"/>
      <c r="E391" s="815"/>
      <c r="F391" s="815"/>
      <c r="G391" s="816"/>
      <c r="H391" s="18"/>
      <c r="I391" s="18"/>
      <c r="J391" s="18"/>
      <c r="K391" s="18"/>
      <c r="L391" s="18"/>
      <c r="M391" s="18"/>
      <c r="N391" s="18"/>
      <c r="O391" s="536"/>
      <c r="P391" s="1"/>
      <c r="Q391" s="1"/>
      <c r="R391" s="1"/>
      <c r="S391" s="942"/>
      <c r="T391" s="942"/>
      <c r="U391" s="942"/>
      <c r="V391" s="942"/>
      <c r="W391" s="942"/>
      <c r="X391" s="942"/>
      <c r="Y391" s="942"/>
      <c r="Z391" s="942"/>
      <c r="AA391" s="942"/>
      <c r="AB391" s="942"/>
      <c r="AC391" s="942"/>
      <c r="AD391" s="942"/>
      <c r="AE391" s="942"/>
      <c r="AF391" s="942"/>
      <c r="AG391" s="942"/>
      <c r="AH391" s="942"/>
      <c r="AI391" s="942"/>
      <c r="AJ391" s="942"/>
      <c r="AK391" s="942"/>
      <c r="AL391" s="942"/>
      <c r="AM391" s="942"/>
      <c r="AN391" s="942"/>
      <c r="AO391" s="942"/>
      <c r="AP391" s="942"/>
      <c r="AQ391" s="942"/>
      <c r="AR391" s="942"/>
      <c r="AS391" s="942"/>
      <c r="AT391" s="942"/>
      <c r="AU391" s="942"/>
      <c r="AV391" s="942"/>
      <c r="AW391" s="942"/>
      <c r="AX391" s="942"/>
      <c r="AY391" s="942"/>
      <c r="AZ391" s="942"/>
      <c r="BA391" s="942"/>
      <c r="BB391" s="942"/>
    </row>
    <row r="392" spans="1:54" ht="20" x14ac:dyDescent="0.15">
      <c r="A392" s="1"/>
      <c r="B392" s="535"/>
      <c r="C392" s="814"/>
      <c r="D392" s="815"/>
      <c r="E392" s="815"/>
      <c r="F392" s="815"/>
      <c r="G392" s="816"/>
      <c r="H392" s="18"/>
      <c r="I392" s="18"/>
      <c r="J392" s="18"/>
      <c r="K392" s="18"/>
      <c r="L392" s="18"/>
      <c r="M392" s="18"/>
      <c r="N392" s="18"/>
      <c r="O392" s="536"/>
      <c r="P392" s="1"/>
      <c r="Q392" s="1"/>
      <c r="R392" s="1"/>
      <c r="S392" s="942"/>
      <c r="T392" s="942"/>
      <c r="U392" s="942"/>
      <c r="V392" s="942"/>
      <c r="W392" s="942"/>
      <c r="X392" s="942"/>
      <c r="Y392" s="942"/>
      <c r="Z392" s="942"/>
      <c r="AA392" s="942"/>
      <c r="AB392" s="942"/>
      <c r="AC392" s="942"/>
      <c r="AD392" s="942"/>
      <c r="AE392" s="942"/>
      <c r="AF392" s="942"/>
      <c r="AG392" s="942"/>
      <c r="AH392" s="942"/>
      <c r="AI392" s="942"/>
      <c r="AJ392" s="942"/>
      <c r="AK392" s="942"/>
      <c r="AL392" s="942"/>
      <c r="AM392" s="942"/>
      <c r="AN392" s="942"/>
      <c r="AO392" s="942"/>
      <c r="AP392" s="942"/>
      <c r="AQ392" s="942"/>
      <c r="AR392" s="942"/>
      <c r="AS392" s="942"/>
      <c r="AT392" s="942"/>
      <c r="AU392" s="942"/>
      <c r="AV392" s="942"/>
      <c r="AW392" s="942"/>
      <c r="AX392" s="942"/>
      <c r="AY392" s="942"/>
      <c r="AZ392" s="942"/>
      <c r="BA392" s="942"/>
      <c r="BB392" s="942"/>
    </row>
    <row r="393" spans="1:54" ht="20" x14ac:dyDescent="0.15">
      <c r="A393" s="1"/>
      <c r="B393" s="535"/>
      <c r="C393" s="814"/>
      <c r="D393" s="815"/>
      <c r="E393" s="815"/>
      <c r="F393" s="815"/>
      <c r="G393" s="816"/>
      <c r="H393" s="18"/>
      <c r="I393" s="18"/>
      <c r="J393" s="18"/>
      <c r="K393" s="18"/>
      <c r="L393" s="18"/>
      <c r="M393" s="18"/>
      <c r="N393" s="18"/>
      <c r="O393" s="536"/>
      <c r="P393" s="1"/>
      <c r="Q393" s="1"/>
      <c r="R393" s="1"/>
      <c r="S393" s="942"/>
      <c r="T393" s="942"/>
      <c r="U393" s="942"/>
      <c r="V393" s="942"/>
      <c r="W393" s="942"/>
      <c r="X393" s="942"/>
      <c r="Y393" s="942"/>
      <c r="Z393" s="942"/>
      <c r="AA393" s="942"/>
      <c r="AB393" s="942"/>
      <c r="AC393" s="942"/>
      <c r="AD393" s="942"/>
      <c r="AE393" s="942"/>
      <c r="AF393" s="942"/>
      <c r="AG393" s="942"/>
      <c r="AH393" s="942"/>
      <c r="AI393" s="942"/>
      <c r="AJ393" s="942"/>
      <c r="AK393" s="942"/>
      <c r="AL393" s="942"/>
      <c r="AM393" s="942"/>
      <c r="AN393" s="942"/>
      <c r="AO393" s="942"/>
      <c r="AP393" s="942"/>
      <c r="AQ393" s="942"/>
      <c r="AR393" s="942"/>
      <c r="AS393" s="942"/>
      <c r="AT393" s="942"/>
      <c r="AU393" s="942"/>
      <c r="AV393" s="942"/>
      <c r="AW393" s="942"/>
      <c r="AX393" s="942"/>
      <c r="AY393" s="942"/>
      <c r="AZ393" s="942"/>
      <c r="BA393" s="942"/>
      <c r="BB393" s="942"/>
    </row>
    <row r="394" spans="1:54" ht="86.25" customHeight="1" thickBot="1" x14ac:dyDescent="0.2">
      <c r="A394" s="1"/>
      <c r="B394" s="535"/>
      <c r="C394" s="814"/>
      <c r="D394" s="815"/>
      <c r="E394" s="815"/>
      <c r="F394" s="815"/>
      <c r="G394" s="816"/>
      <c r="H394" s="18"/>
      <c r="I394" s="18"/>
      <c r="J394" s="18"/>
      <c r="K394" s="18"/>
      <c r="L394" s="18"/>
      <c r="M394" s="18"/>
      <c r="N394" s="18"/>
      <c r="O394" s="536"/>
      <c r="P394" s="1"/>
      <c r="Q394" s="1"/>
      <c r="R394" s="1"/>
      <c r="S394" s="942"/>
      <c r="T394" s="942"/>
      <c r="U394" s="942"/>
      <c r="V394" s="942"/>
      <c r="W394" s="942"/>
      <c r="X394" s="942"/>
      <c r="Y394" s="942"/>
      <c r="Z394" s="942"/>
      <c r="AA394" s="942"/>
      <c r="AB394" s="942"/>
      <c r="AC394" s="942"/>
      <c r="AD394" s="942"/>
      <c r="AE394" s="942"/>
      <c r="AF394" s="942"/>
      <c r="AG394" s="942"/>
      <c r="AH394" s="942"/>
      <c r="AI394" s="942"/>
      <c r="AJ394" s="942"/>
      <c r="AK394" s="942"/>
      <c r="AL394" s="942"/>
      <c r="AM394" s="942"/>
      <c r="AN394" s="942"/>
      <c r="AO394" s="942"/>
      <c r="AP394" s="942"/>
      <c r="AQ394" s="942"/>
      <c r="AR394" s="942"/>
      <c r="AS394" s="942"/>
      <c r="AT394" s="942"/>
      <c r="AU394" s="942"/>
      <c r="AV394" s="942"/>
      <c r="AW394" s="942"/>
      <c r="AX394" s="942"/>
      <c r="AY394" s="942"/>
      <c r="AZ394" s="942"/>
      <c r="BA394" s="942"/>
      <c r="BB394" s="942"/>
    </row>
    <row r="395" spans="1:54" ht="18.75" customHeight="1" thickBot="1" x14ac:dyDescent="0.25">
      <c r="A395" s="1"/>
      <c r="B395" s="535"/>
      <c r="C395" s="814"/>
      <c r="D395" s="2376" t="s">
        <v>1353</v>
      </c>
      <c r="E395" s="2377"/>
      <c r="F395" s="2377"/>
      <c r="G395" s="2378"/>
      <c r="H395" s="18"/>
      <c r="I395" s="18"/>
      <c r="J395" s="18"/>
      <c r="K395" s="18"/>
      <c r="L395" s="18"/>
      <c r="M395" s="18"/>
      <c r="N395" s="18"/>
      <c r="O395" s="536"/>
      <c r="P395" s="1"/>
      <c r="Q395" s="1"/>
      <c r="R395" s="1"/>
      <c r="S395" s="942"/>
      <c r="T395" s="942"/>
      <c r="U395" s="942"/>
      <c r="V395" s="942"/>
      <c r="W395" s="942"/>
      <c r="X395" s="942"/>
      <c r="Y395" s="942"/>
      <c r="Z395" s="942"/>
      <c r="AA395" s="942"/>
      <c r="AB395" s="942"/>
      <c r="AC395" s="942"/>
      <c r="AD395" s="942"/>
      <c r="AE395" s="942"/>
      <c r="AF395" s="942"/>
      <c r="AG395" s="942"/>
      <c r="AH395" s="942"/>
      <c r="AI395" s="942"/>
      <c r="AJ395" s="942"/>
      <c r="AK395" s="942"/>
      <c r="AL395" s="942"/>
      <c r="AM395" s="942"/>
      <c r="AN395" s="942"/>
      <c r="AO395" s="942"/>
      <c r="AP395" s="942"/>
      <c r="AQ395" s="942"/>
      <c r="AR395" s="942"/>
      <c r="AS395" s="942"/>
      <c r="AT395" s="942"/>
      <c r="AU395" s="942"/>
      <c r="AV395" s="942"/>
      <c r="AW395" s="942"/>
      <c r="AX395" s="942"/>
      <c r="AY395" s="942"/>
      <c r="AZ395" s="942"/>
      <c r="BA395" s="942"/>
      <c r="BB395" s="942"/>
    </row>
    <row r="396" spans="1:54" ht="15" customHeight="1" x14ac:dyDescent="0.15">
      <c r="A396" s="1"/>
      <c r="B396" s="535"/>
      <c r="C396" s="814"/>
      <c r="D396" s="815"/>
      <c r="E396" s="815"/>
      <c r="F396" s="815"/>
      <c r="G396" s="816"/>
      <c r="H396" s="18"/>
      <c r="I396" s="18"/>
      <c r="J396" s="18"/>
      <c r="K396" s="18"/>
      <c r="L396" s="18"/>
      <c r="M396" s="18"/>
      <c r="N396" s="18"/>
      <c r="O396" s="536"/>
      <c r="P396" s="1"/>
      <c r="Q396" s="1"/>
      <c r="R396" s="1"/>
      <c r="S396" s="942"/>
      <c r="T396" s="942"/>
      <c r="U396" s="942"/>
      <c r="V396" s="942"/>
      <c r="W396" s="942"/>
      <c r="X396" s="942"/>
      <c r="Y396" s="942"/>
      <c r="Z396" s="942"/>
      <c r="AA396" s="942"/>
      <c r="AB396" s="942"/>
      <c r="AC396" s="942"/>
      <c r="AD396" s="942"/>
      <c r="AE396" s="942"/>
      <c r="AF396" s="942"/>
      <c r="AG396" s="942"/>
      <c r="AH396" s="942"/>
      <c r="AI396" s="942"/>
      <c r="AJ396" s="942"/>
      <c r="AK396" s="942"/>
      <c r="AL396" s="942"/>
      <c r="AM396" s="942"/>
      <c r="AN396" s="942"/>
      <c r="AO396" s="942"/>
      <c r="AP396" s="942"/>
      <c r="AQ396" s="942"/>
      <c r="AR396" s="942"/>
      <c r="AS396" s="942"/>
      <c r="AT396" s="942"/>
      <c r="AU396" s="942"/>
      <c r="AV396" s="942"/>
      <c r="AW396" s="942"/>
      <c r="AX396" s="942"/>
      <c r="AY396" s="942"/>
      <c r="AZ396" s="942"/>
      <c r="BA396" s="942"/>
      <c r="BB396" s="942"/>
    </row>
    <row r="397" spans="1:54" ht="15" customHeight="1" x14ac:dyDescent="0.15">
      <c r="A397" s="1"/>
      <c r="B397" s="535"/>
      <c r="C397" s="814"/>
      <c r="D397" s="815"/>
      <c r="E397" s="815"/>
      <c r="F397" s="815"/>
      <c r="G397" s="816"/>
      <c r="H397" s="18"/>
      <c r="I397" s="18"/>
      <c r="J397" s="18"/>
      <c r="K397" s="18"/>
      <c r="L397" s="18"/>
      <c r="M397" s="18"/>
      <c r="N397" s="18"/>
      <c r="O397" s="536"/>
      <c r="P397" s="1"/>
      <c r="Q397" s="1"/>
      <c r="R397" s="1"/>
      <c r="S397" s="942"/>
      <c r="T397" s="942"/>
      <c r="U397" s="942"/>
      <c r="V397" s="942"/>
      <c r="W397" s="942"/>
      <c r="X397" s="942"/>
      <c r="Y397" s="942"/>
      <c r="Z397" s="942"/>
      <c r="AA397" s="942"/>
      <c r="AB397" s="942"/>
      <c r="AC397" s="942"/>
      <c r="AD397" s="942"/>
      <c r="AE397" s="942"/>
      <c r="AF397" s="942"/>
      <c r="AG397" s="942"/>
      <c r="AH397" s="942"/>
      <c r="AI397" s="942"/>
      <c r="AJ397" s="942"/>
      <c r="AK397" s="942"/>
      <c r="AL397" s="942"/>
      <c r="AM397" s="942"/>
      <c r="AN397" s="942"/>
      <c r="AO397" s="942"/>
      <c r="AP397" s="942"/>
      <c r="AQ397" s="942"/>
      <c r="AR397" s="942"/>
      <c r="AS397" s="942"/>
      <c r="AT397" s="942"/>
      <c r="AU397" s="942"/>
      <c r="AV397" s="942"/>
      <c r="AW397" s="942"/>
      <c r="AX397" s="942"/>
      <c r="AY397" s="942"/>
      <c r="AZ397" s="942"/>
      <c r="BA397" s="942"/>
      <c r="BB397" s="942"/>
    </row>
    <row r="398" spans="1:54" ht="15" customHeight="1" x14ac:dyDescent="0.15">
      <c r="A398" s="1"/>
      <c r="B398" s="535"/>
      <c r="C398" s="814"/>
      <c r="D398" s="815"/>
      <c r="E398" s="815"/>
      <c r="F398" s="815"/>
      <c r="G398" s="816"/>
      <c r="H398" s="18"/>
      <c r="I398" s="18"/>
      <c r="J398" s="18"/>
      <c r="K398" s="18"/>
      <c r="L398" s="18"/>
      <c r="M398" s="18"/>
      <c r="N398" s="18"/>
      <c r="O398" s="536"/>
      <c r="P398" s="1"/>
      <c r="Q398" s="1"/>
      <c r="R398" s="1"/>
      <c r="S398" s="942"/>
      <c r="T398" s="942"/>
      <c r="U398" s="942"/>
      <c r="V398" s="942"/>
      <c r="W398" s="942"/>
      <c r="X398" s="942"/>
      <c r="Y398" s="942"/>
      <c r="Z398" s="942"/>
      <c r="AA398" s="942"/>
      <c r="AB398" s="942"/>
      <c r="AC398" s="942"/>
      <c r="AD398" s="942"/>
      <c r="AE398" s="942"/>
      <c r="AF398" s="942"/>
      <c r="AG398" s="942"/>
      <c r="AH398" s="942"/>
      <c r="AI398" s="942"/>
      <c r="AJ398" s="942"/>
      <c r="AK398" s="942"/>
      <c r="AL398" s="942"/>
      <c r="AM398" s="942"/>
      <c r="AN398" s="942"/>
      <c r="AO398" s="942"/>
      <c r="AP398" s="942"/>
      <c r="AQ398" s="942"/>
      <c r="AR398" s="942"/>
      <c r="AS398" s="942"/>
      <c r="AT398" s="942"/>
      <c r="AU398" s="942"/>
      <c r="AV398" s="942"/>
      <c r="AW398" s="942"/>
      <c r="AX398" s="942"/>
      <c r="AY398" s="942"/>
      <c r="AZ398" s="942"/>
      <c r="BA398" s="942"/>
      <c r="BB398" s="942"/>
    </row>
    <row r="399" spans="1:54" ht="15" customHeight="1" x14ac:dyDescent="0.15">
      <c r="A399" s="1"/>
      <c r="B399" s="535"/>
      <c r="C399" s="814"/>
      <c r="D399" s="815"/>
      <c r="E399" s="815"/>
      <c r="F399" s="815"/>
      <c r="G399" s="816"/>
      <c r="H399" s="18"/>
      <c r="I399" s="18"/>
      <c r="J399" s="18"/>
      <c r="K399" s="18"/>
      <c r="L399" s="18"/>
      <c r="M399" s="18"/>
      <c r="N399" s="18"/>
      <c r="O399" s="536"/>
      <c r="P399" s="1"/>
      <c r="Q399" s="1"/>
      <c r="R399" s="1"/>
      <c r="S399" s="942"/>
      <c r="T399" s="942"/>
      <c r="U399" s="942"/>
      <c r="V399" s="942"/>
      <c r="W399" s="942"/>
      <c r="X399" s="942"/>
      <c r="Y399" s="942"/>
      <c r="Z399" s="942"/>
      <c r="AA399" s="942"/>
      <c r="AB399" s="942"/>
      <c r="AC399" s="942"/>
      <c r="AD399" s="942"/>
      <c r="AE399" s="942"/>
      <c r="AF399" s="942"/>
      <c r="AG399" s="942"/>
      <c r="AH399" s="942"/>
      <c r="AI399" s="942"/>
      <c r="AJ399" s="942"/>
      <c r="AK399" s="942"/>
      <c r="AL399" s="942"/>
      <c r="AM399" s="942"/>
      <c r="AN399" s="942"/>
      <c r="AO399" s="942"/>
      <c r="AP399" s="942"/>
      <c r="AQ399" s="942"/>
      <c r="AR399" s="942"/>
      <c r="AS399" s="942"/>
      <c r="AT399" s="942"/>
      <c r="AU399" s="942"/>
      <c r="AV399" s="942"/>
      <c r="AW399" s="942"/>
      <c r="AX399" s="942"/>
      <c r="AY399" s="942"/>
      <c r="AZ399" s="942"/>
      <c r="BA399" s="942"/>
      <c r="BB399" s="942"/>
    </row>
    <row r="400" spans="1:54" ht="15" customHeight="1" x14ac:dyDescent="0.15">
      <c r="A400" s="1"/>
      <c r="B400" s="535"/>
      <c r="C400" s="814"/>
      <c r="D400" s="815"/>
      <c r="E400" s="815"/>
      <c r="F400" s="815"/>
      <c r="G400" s="816"/>
      <c r="H400" s="18"/>
      <c r="I400" s="18"/>
      <c r="J400" s="18"/>
      <c r="K400" s="18"/>
      <c r="L400" s="18"/>
      <c r="M400" s="18"/>
      <c r="N400" s="18"/>
      <c r="O400" s="536"/>
      <c r="P400" s="1"/>
      <c r="Q400" s="1"/>
      <c r="R400" s="1"/>
      <c r="S400" s="942"/>
      <c r="T400" s="942"/>
      <c r="U400" s="942"/>
      <c r="V400" s="942"/>
      <c r="W400" s="942"/>
      <c r="X400" s="942"/>
      <c r="Y400" s="942"/>
      <c r="Z400" s="942"/>
      <c r="AA400" s="942"/>
      <c r="AB400" s="942"/>
      <c r="AC400" s="942"/>
      <c r="AD400" s="942"/>
      <c r="AE400" s="942"/>
      <c r="AF400" s="942"/>
      <c r="AG400" s="942"/>
      <c r="AH400" s="942"/>
      <c r="AI400" s="942"/>
      <c r="AJ400" s="942"/>
      <c r="AK400" s="942"/>
      <c r="AL400" s="942"/>
      <c r="AM400" s="942"/>
      <c r="AN400" s="942"/>
      <c r="AO400" s="942"/>
      <c r="AP400" s="942"/>
      <c r="AQ400" s="942"/>
      <c r="AR400" s="942"/>
      <c r="AS400" s="942"/>
      <c r="AT400" s="942"/>
      <c r="AU400" s="942"/>
      <c r="AV400" s="942"/>
      <c r="AW400" s="942"/>
      <c r="AX400" s="942"/>
      <c r="AY400" s="942"/>
      <c r="AZ400" s="942"/>
      <c r="BA400" s="942"/>
      <c r="BB400" s="942"/>
    </row>
    <row r="401" spans="1:54" ht="15" customHeight="1" x14ac:dyDescent="0.15">
      <c r="A401" s="1"/>
      <c r="B401" s="535"/>
      <c r="C401" s="814"/>
      <c r="D401" s="815"/>
      <c r="E401" s="815"/>
      <c r="F401" s="815"/>
      <c r="G401" s="816"/>
      <c r="H401" s="18"/>
      <c r="I401" s="18"/>
      <c r="J401" s="18"/>
      <c r="K401" s="18"/>
      <c r="L401" s="18"/>
      <c r="M401" s="18"/>
      <c r="N401" s="18"/>
      <c r="O401" s="536"/>
      <c r="P401" s="1"/>
      <c r="Q401" s="1"/>
      <c r="R401" s="1"/>
      <c r="S401" s="942"/>
      <c r="T401" s="942"/>
      <c r="U401" s="942"/>
      <c r="V401" s="942"/>
      <c r="W401" s="942"/>
      <c r="X401" s="942"/>
      <c r="Y401" s="942"/>
      <c r="Z401" s="942"/>
      <c r="AA401" s="942"/>
      <c r="AB401" s="942"/>
      <c r="AC401" s="942"/>
      <c r="AD401" s="942"/>
      <c r="AE401" s="942"/>
      <c r="AF401" s="942"/>
      <c r="AG401" s="942"/>
      <c r="AH401" s="942"/>
      <c r="AI401" s="942"/>
      <c r="AJ401" s="942"/>
      <c r="AK401" s="942"/>
      <c r="AL401" s="942"/>
      <c r="AM401" s="942"/>
      <c r="AN401" s="942"/>
      <c r="AO401" s="942"/>
      <c r="AP401" s="942"/>
      <c r="AQ401" s="942"/>
      <c r="AR401" s="942"/>
      <c r="AS401" s="942"/>
      <c r="AT401" s="942"/>
      <c r="AU401" s="942"/>
      <c r="AV401" s="942"/>
      <c r="AW401" s="942"/>
      <c r="AX401" s="942"/>
      <c r="AY401" s="942"/>
      <c r="AZ401" s="942"/>
      <c r="BA401" s="942"/>
      <c r="BB401" s="942"/>
    </row>
    <row r="402" spans="1:54" ht="15" customHeight="1" x14ac:dyDescent="0.15">
      <c r="A402" s="1"/>
      <c r="B402" s="535"/>
      <c r="C402" s="814"/>
      <c r="D402" s="815"/>
      <c r="E402" s="815"/>
      <c r="F402" s="815"/>
      <c r="G402" s="816"/>
      <c r="H402" s="18"/>
      <c r="I402" s="18"/>
      <c r="J402" s="18"/>
      <c r="K402" s="18"/>
      <c r="L402" s="18"/>
      <c r="M402" s="18"/>
      <c r="N402" s="18"/>
      <c r="O402" s="536"/>
      <c r="P402" s="1"/>
      <c r="Q402" s="1"/>
      <c r="R402" s="1"/>
      <c r="S402" s="942"/>
      <c r="T402" s="942"/>
      <c r="U402" s="942"/>
      <c r="V402" s="942"/>
      <c r="W402" s="942"/>
      <c r="X402" s="942"/>
      <c r="Y402" s="942"/>
      <c r="Z402" s="942"/>
      <c r="AA402" s="942"/>
      <c r="AB402" s="942"/>
      <c r="AC402" s="942"/>
      <c r="AD402" s="942"/>
      <c r="AE402" s="942"/>
      <c r="AF402" s="942"/>
      <c r="AG402" s="942"/>
      <c r="AH402" s="942"/>
      <c r="AI402" s="942"/>
      <c r="AJ402" s="942"/>
      <c r="AK402" s="942"/>
      <c r="AL402" s="942"/>
      <c r="AM402" s="942"/>
      <c r="AN402" s="942"/>
      <c r="AO402" s="942"/>
      <c r="AP402" s="942"/>
      <c r="AQ402" s="942"/>
      <c r="AR402" s="942"/>
      <c r="AS402" s="942"/>
      <c r="AT402" s="942"/>
      <c r="AU402" s="942"/>
      <c r="AV402" s="942"/>
      <c r="AW402" s="942"/>
      <c r="AX402" s="942"/>
      <c r="AY402" s="942"/>
      <c r="AZ402" s="942"/>
      <c r="BA402" s="942"/>
      <c r="BB402" s="942"/>
    </row>
    <row r="403" spans="1:54" ht="15" customHeight="1" thickBot="1" x14ac:dyDescent="0.2">
      <c r="A403" s="1"/>
      <c r="B403" s="537"/>
      <c r="C403" s="864"/>
      <c r="D403" s="865"/>
      <c r="E403" s="865"/>
      <c r="F403" s="865"/>
      <c r="G403" s="866"/>
      <c r="H403" s="538"/>
      <c r="I403" s="538"/>
      <c r="J403" s="538"/>
      <c r="K403" s="538"/>
      <c r="L403" s="538"/>
      <c r="M403" s="538"/>
      <c r="N403" s="538"/>
      <c r="O403" s="539"/>
      <c r="P403" s="1"/>
      <c r="Q403" s="1"/>
      <c r="R403" s="1"/>
      <c r="S403" s="942"/>
      <c r="T403" s="942"/>
      <c r="U403" s="942"/>
      <c r="V403" s="942"/>
      <c r="W403" s="942"/>
      <c r="X403" s="942"/>
      <c r="Y403" s="942"/>
      <c r="Z403" s="942"/>
      <c r="AA403" s="942"/>
      <c r="AB403" s="942"/>
      <c r="AC403" s="942"/>
      <c r="AD403" s="942"/>
      <c r="AE403" s="942"/>
      <c r="AF403" s="942"/>
      <c r="AG403" s="942"/>
      <c r="AH403" s="942"/>
      <c r="AI403" s="942"/>
      <c r="AJ403" s="942"/>
      <c r="AK403" s="942"/>
      <c r="AL403" s="942"/>
      <c r="AM403" s="942"/>
      <c r="AN403" s="942"/>
      <c r="AO403" s="942"/>
      <c r="AP403" s="942"/>
      <c r="AQ403" s="942"/>
      <c r="AR403" s="942"/>
      <c r="AS403" s="942"/>
      <c r="AT403" s="942"/>
      <c r="AU403" s="942"/>
      <c r="AV403" s="942"/>
      <c r="AW403" s="942"/>
      <c r="AX403" s="942"/>
      <c r="AY403" s="942"/>
      <c r="AZ403" s="942"/>
      <c r="BA403" s="942"/>
      <c r="BB403" s="942"/>
    </row>
    <row r="404" spans="1:54" ht="17" thickTop="1" x14ac:dyDescent="0.2">
      <c r="A404" s="1"/>
      <c r="B404" s="1"/>
      <c r="C404" s="1"/>
      <c r="D404" s="292"/>
      <c r="E404" s="1"/>
      <c r="F404" s="1"/>
      <c r="G404" s="1"/>
      <c r="H404" s="1"/>
      <c r="I404" s="1"/>
      <c r="J404" s="1"/>
      <c r="K404" s="1"/>
      <c r="L404" s="2383" t="s">
        <v>1538</v>
      </c>
      <c r="M404" s="2383"/>
      <c r="N404" s="1"/>
      <c r="O404" s="1"/>
      <c r="P404" s="1"/>
      <c r="Q404" s="1"/>
      <c r="R404" s="1"/>
      <c r="S404" s="942"/>
      <c r="T404" s="942"/>
      <c r="U404" s="942"/>
      <c r="V404" s="942"/>
      <c r="W404" s="942"/>
      <c r="X404" s="942"/>
      <c r="Y404" s="942"/>
      <c r="Z404" s="942"/>
      <c r="AA404" s="942"/>
      <c r="AB404" s="942"/>
      <c r="AC404" s="942"/>
      <c r="AD404" s="942"/>
      <c r="AE404" s="942"/>
      <c r="AF404" s="942"/>
      <c r="AG404" s="942"/>
      <c r="AH404" s="942"/>
      <c r="AI404" s="942"/>
      <c r="AJ404" s="942"/>
      <c r="AK404" s="942"/>
      <c r="AL404" s="942"/>
      <c r="AM404" s="942"/>
      <c r="AN404" s="942"/>
      <c r="AO404" s="942"/>
      <c r="AP404" s="942"/>
      <c r="AQ404" s="942"/>
      <c r="AR404" s="942"/>
      <c r="AS404" s="942"/>
      <c r="AT404" s="942"/>
      <c r="AU404" s="942"/>
      <c r="AV404" s="942"/>
      <c r="AW404" s="942"/>
      <c r="AX404" s="942"/>
      <c r="AY404" s="942"/>
      <c r="AZ404" s="942"/>
      <c r="BA404" s="942"/>
      <c r="BB404" s="942"/>
    </row>
    <row r="405" spans="1:54" ht="14" x14ac:dyDescent="0.15">
      <c r="A405" s="1"/>
      <c r="B405" s="1"/>
      <c r="C405" s="1"/>
      <c r="D405" s="292"/>
      <c r="E405" s="1"/>
      <c r="F405" s="1"/>
      <c r="G405" s="1"/>
      <c r="H405" s="1"/>
      <c r="I405" s="1"/>
      <c r="J405" s="1"/>
      <c r="K405" s="1"/>
      <c r="L405" s="1"/>
      <c r="M405" s="1"/>
      <c r="N405" s="1"/>
      <c r="O405" s="1"/>
      <c r="P405" s="1"/>
      <c r="Q405" s="1"/>
      <c r="R405" s="1"/>
      <c r="S405" s="942"/>
      <c r="T405" s="942"/>
      <c r="U405" s="942"/>
      <c r="V405" s="942"/>
      <c r="W405" s="942"/>
      <c r="X405" s="942"/>
      <c r="Y405" s="942"/>
      <c r="Z405" s="942"/>
      <c r="AA405" s="942"/>
      <c r="AB405" s="942"/>
      <c r="AC405" s="942"/>
      <c r="AD405" s="942"/>
      <c r="AE405" s="942"/>
      <c r="AF405" s="942"/>
      <c r="AG405" s="942"/>
      <c r="AH405" s="942"/>
      <c r="AI405" s="942"/>
      <c r="AJ405" s="942"/>
      <c r="AK405" s="942"/>
      <c r="AL405" s="942"/>
      <c r="AM405" s="942"/>
      <c r="AN405" s="942"/>
      <c r="AO405" s="942"/>
      <c r="AP405" s="942"/>
      <c r="AQ405" s="942"/>
      <c r="AR405" s="942"/>
      <c r="AS405" s="942"/>
      <c r="AT405" s="942"/>
      <c r="AU405" s="942"/>
      <c r="AV405" s="942"/>
      <c r="AW405" s="942"/>
      <c r="AX405" s="942"/>
      <c r="AY405" s="942"/>
      <c r="AZ405" s="942"/>
      <c r="BA405" s="942"/>
      <c r="BB405" s="942"/>
    </row>
    <row r="406" spans="1:54" x14ac:dyDescent="0.15">
      <c r="A406" s="942"/>
      <c r="B406" s="942"/>
      <c r="C406" s="942"/>
      <c r="D406" s="942"/>
      <c r="E406" s="942"/>
      <c r="F406" s="942"/>
      <c r="G406" s="942"/>
      <c r="H406" s="942"/>
      <c r="I406" s="942"/>
      <c r="J406" s="942"/>
      <c r="K406" s="942"/>
      <c r="L406" s="942"/>
      <c r="M406" s="942"/>
      <c r="N406" s="942"/>
      <c r="O406" s="942"/>
      <c r="P406" s="942"/>
      <c r="Q406" s="942"/>
      <c r="R406" s="942"/>
      <c r="S406" s="942"/>
      <c r="T406" s="942"/>
      <c r="U406" s="942"/>
      <c r="V406" s="942"/>
      <c r="W406" s="942"/>
      <c r="X406" s="942"/>
      <c r="Y406" s="942"/>
      <c r="Z406" s="942"/>
      <c r="AA406" s="942"/>
      <c r="AB406" s="942"/>
      <c r="AC406" s="942"/>
      <c r="AD406" s="942"/>
      <c r="AE406" s="942"/>
      <c r="AF406" s="942"/>
      <c r="AG406" s="942"/>
      <c r="AH406" s="942"/>
      <c r="AI406" s="942"/>
      <c r="AJ406" s="942"/>
      <c r="AK406" s="942"/>
      <c r="AL406" s="942"/>
      <c r="AM406" s="942"/>
      <c r="AN406" s="942"/>
      <c r="AO406" s="942"/>
      <c r="AP406" s="942"/>
      <c r="AQ406" s="942"/>
      <c r="AR406" s="942"/>
      <c r="AS406" s="942"/>
      <c r="AT406" s="942"/>
      <c r="AU406" s="942"/>
      <c r="AV406" s="942"/>
      <c r="AW406" s="942"/>
      <c r="AX406" s="942"/>
      <c r="AY406" s="942"/>
      <c r="AZ406" s="942"/>
      <c r="BA406" s="942"/>
      <c r="BB406" s="942"/>
    </row>
    <row r="407" spans="1:54" x14ac:dyDescent="0.15">
      <c r="A407" s="942"/>
      <c r="B407" s="942"/>
      <c r="C407" s="942"/>
      <c r="D407" s="942"/>
      <c r="E407" s="942"/>
      <c r="F407" s="942"/>
      <c r="G407" s="942"/>
      <c r="H407" s="942"/>
      <c r="I407" s="942"/>
      <c r="J407" s="942"/>
      <c r="K407" s="942"/>
      <c r="L407" s="942"/>
      <c r="M407" s="942"/>
      <c r="N407" s="942"/>
      <c r="O407" s="942"/>
      <c r="P407" s="942"/>
      <c r="Q407" s="942"/>
      <c r="R407" s="942"/>
      <c r="S407" s="942"/>
      <c r="T407" s="942"/>
      <c r="U407" s="942"/>
      <c r="V407" s="942"/>
      <c r="W407" s="942"/>
      <c r="X407" s="942"/>
      <c r="Y407" s="942"/>
      <c r="Z407" s="942"/>
      <c r="AA407" s="942"/>
      <c r="AB407" s="942"/>
      <c r="AC407" s="942"/>
      <c r="AD407" s="942"/>
      <c r="AE407" s="942"/>
      <c r="AF407" s="942"/>
      <c r="AG407" s="942"/>
      <c r="AH407" s="942"/>
      <c r="AI407" s="942"/>
      <c r="AJ407" s="942"/>
      <c r="AK407" s="942"/>
      <c r="AL407" s="942"/>
      <c r="AM407" s="942"/>
      <c r="AN407" s="942"/>
      <c r="AO407" s="942"/>
      <c r="AP407" s="942"/>
      <c r="AQ407" s="942"/>
      <c r="AR407" s="942"/>
      <c r="AS407" s="942"/>
      <c r="AT407" s="942"/>
      <c r="AU407" s="942"/>
      <c r="AV407" s="942"/>
      <c r="AW407" s="942"/>
      <c r="AX407" s="942"/>
      <c r="AY407" s="942"/>
      <c r="AZ407" s="942"/>
      <c r="BA407" s="942"/>
      <c r="BB407" s="942"/>
    </row>
    <row r="408" spans="1:54" x14ac:dyDescent="0.15">
      <c r="A408" s="942"/>
      <c r="B408" s="942"/>
      <c r="C408" s="942"/>
      <c r="D408" s="942"/>
      <c r="E408" s="942"/>
      <c r="F408" s="942"/>
      <c r="G408" s="942"/>
      <c r="H408" s="942"/>
      <c r="I408" s="942"/>
      <c r="J408" s="942"/>
      <c r="K408" s="942"/>
      <c r="L408" s="942"/>
      <c r="M408" s="942"/>
      <c r="N408" s="942"/>
      <c r="O408" s="942"/>
      <c r="P408" s="942"/>
      <c r="Q408" s="942"/>
      <c r="R408" s="942"/>
      <c r="S408" s="942"/>
      <c r="T408" s="942"/>
      <c r="U408" s="942"/>
      <c r="V408" s="942"/>
      <c r="W408" s="942"/>
      <c r="X408" s="942"/>
      <c r="Y408" s="942"/>
      <c r="Z408" s="942"/>
      <c r="AA408" s="942"/>
      <c r="AB408" s="942"/>
      <c r="AC408" s="942"/>
      <c r="AD408" s="942"/>
      <c r="AE408" s="942"/>
      <c r="AF408" s="942"/>
      <c r="AG408" s="942"/>
      <c r="AH408" s="942"/>
      <c r="AI408" s="942"/>
      <c r="AJ408" s="942"/>
      <c r="AK408" s="942"/>
      <c r="AL408" s="942"/>
      <c r="AM408" s="942"/>
      <c r="AN408" s="942"/>
      <c r="AO408" s="942"/>
      <c r="AP408" s="942"/>
      <c r="AQ408" s="942"/>
      <c r="AR408" s="942"/>
      <c r="AS408" s="942"/>
      <c r="AT408" s="942"/>
      <c r="AU408" s="942"/>
      <c r="AV408" s="942"/>
      <c r="AW408" s="942"/>
      <c r="AX408" s="942"/>
      <c r="AY408" s="942"/>
      <c r="AZ408" s="942"/>
      <c r="BA408" s="942"/>
      <c r="BB408" s="942"/>
    </row>
    <row r="409" spans="1:54" x14ac:dyDescent="0.15">
      <c r="A409" s="942"/>
      <c r="B409" s="942"/>
      <c r="C409" s="942"/>
      <c r="D409" s="942"/>
      <c r="E409" s="942"/>
      <c r="F409" s="942"/>
      <c r="G409" s="942"/>
      <c r="H409" s="942"/>
      <c r="I409" s="942"/>
      <c r="J409" s="942"/>
      <c r="K409" s="942"/>
      <c r="L409" s="942"/>
      <c r="M409" s="942"/>
      <c r="N409" s="942"/>
      <c r="O409" s="942"/>
      <c r="P409" s="942"/>
      <c r="Q409" s="942"/>
      <c r="R409" s="942"/>
      <c r="S409" s="942"/>
      <c r="T409" s="942"/>
      <c r="U409" s="942"/>
      <c r="V409" s="942"/>
      <c r="W409" s="942"/>
      <c r="X409" s="942"/>
      <c r="Y409" s="942"/>
      <c r="Z409" s="942"/>
      <c r="AA409" s="942"/>
      <c r="AB409" s="942"/>
      <c r="AC409" s="942"/>
      <c r="AD409" s="942"/>
      <c r="AE409" s="942"/>
      <c r="AF409" s="942"/>
      <c r="AG409" s="942"/>
      <c r="AH409" s="942"/>
      <c r="AI409" s="942"/>
      <c r="AJ409" s="942"/>
      <c r="AK409" s="942"/>
      <c r="AL409" s="942"/>
      <c r="AM409" s="942"/>
      <c r="AN409" s="942"/>
      <c r="AO409" s="942"/>
      <c r="AP409" s="942"/>
      <c r="AQ409" s="942"/>
      <c r="AR409" s="942"/>
      <c r="AS409" s="942"/>
      <c r="AT409" s="942"/>
      <c r="AU409" s="942"/>
      <c r="AV409" s="942"/>
      <c r="AW409" s="942"/>
      <c r="AX409" s="942"/>
      <c r="AY409" s="942"/>
      <c r="AZ409" s="942"/>
      <c r="BA409" s="942"/>
      <c r="BB409" s="942"/>
    </row>
    <row r="410" spans="1:54" x14ac:dyDescent="0.15">
      <c r="A410" s="942"/>
      <c r="B410" s="942"/>
      <c r="C410" s="942"/>
      <c r="D410" s="942"/>
      <c r="E410" s="942"/>
      <c r="F410" s="942"/>
      <c r="G410" s="942"/>
      <c r="H410" s="942"/>
      <c r="I410" s="942"/>
      <c r="J410" s="942"/>
      <c r="K410" s="942"/>
      <c r="L410" s="942"/>
      <c r="M410" s="942"/>
      <c r="N410" s="942"/>
      <c r="O410" s="942"/>
      <c r="P410" s="942"/>
      <c r="Q410" s="942"/>
      <c r="R410" s="942"/>
      <c r="S410" s="942"/>
      <c r="T410" s="942"/>
      <c r="U410" s="942"/>
      <c r="V410" s="942"/>
      <c r="W410" s="942"/>
      <c r="X410" s="942"/>
      <c r="Y410" s="942"/>
      <c r="Z410" s="942"/>
      <c r="AA410" s="942"/>
      <c r="AB410" s="942"/>
      <c r="AC410" s="942"/>
      <c r="AD410" s="942"/>
      <c r="AE410" s="942"/>
      <c r="AF410" s="942"/>
      <c r="AG410" s="942"/>
      <c r="AH410" s="942"/>
      <c r="AI410" s="942"/>
      <c r="AJ410" s="942"/>
      <c r="AK410" s="942"/>
      <c r="AL410" s="942"/>
      <c r="AM410" s="942"/>
      <c r="AN410" s="942"/>
      <c r="AO410" s="942"/>
      <c r="AP410" s="942"/>
      <c r="AQ410" s="942"/>
      <c r="AR410" s="942"/>
      <c r="AS410" s="942"/>
      <c r="AT410" s="942"/>
      <c r="AU410" s="942"/>
      <c r="AV410" s="942"/>
      <c r="AW410" s="942"/>
      <c r="AX410" s="942"/>
      <c r="AY410" s="942"/>
      <c r="AZ410" s="942"/>
      <c r="BA410" s="942"/>
      <c r="BB410" s="942"/>
    </row>
    <row r="411" spans="1:54" x14ac:dyDescent="0.15">
      <c r="A411" s="942"/>
      <c r="B411" s="942"/>
      <c r="C411" s="942"/>
      <c r="D411" s="942"/>
      <c r="E411" s="942"/>
      <c r="F411" s="942"/>
      <c r="G411" s="942"/>
      <c r="H411" s="942"/>
      <c r="I411" s="942"/>
      <c r="J411" s="942"/>
      <c r="K411" s="942"/>
      <c r="L411" s="942"/>
      <c r="M411" s="942"/>
      <c r="N411" s="942"/>
      <c r="O411" s="942"/>
      <c r="P411" s="942"/>
      <c r="Q411" s="942"/>
      <c r="R411" s="942"/>
      <c r="S411" s="942"/>
      <c r="T411" s="942"/>
      <c r="U411" s="942"/>
      <c r="V411" s="942"/>
      <c r="W411" s="942"/>
      <c r="X411" s="942"/>
      <c r="Y411" s="942"/>
      <c r="Z411" s="942"/>
      <c r="AA411" s="942"/>
      <c r="AB411" s="942"/>
      <c r="AC411" s="942"/>
      <c r="AD411" s="942"/>
      <c r="AE411" s="942"/>
      <c r="AF411" s="942"/>
      <c r="AG411" s="942"/>
      <c r="AH411" s="942"/>
      <c r="AI411" s="942"/>
      <c r="AJ411" s="942"/>
      <c r="AK411" s="942"/>
      <c r="AL411" s="942"/>
      <c r="AM411" s="942"/>
      <c r="AN411" s="942"/>
      <c r="AO411" s="942"/>
      <c r="AP411" s="942"/>
      <c r="AQ411" s="942"/>
      <c r="AR411" s="942"/>
      <c r="AS411" s="942"/>
      <c r="AT411" s="942"/>
      <c r="AU411" s="942"/>
      <c r="AV411" s="942"/>
      <c r="AW411" s="942"/>
      <c r="AX411" s="942"/>
      <c r="AY411" s="942"/>
      <c r="AZ411" s="942"/>
      <c r="BA411" s="942"/>
      <c r="BB411" s="942"/>
    </row>
    <row r="412" spans="1:54" x14ac:dyDescent="0.15">
      <c r="A412" s="942"/>
      <c r="B412" s="942"/>
      <c r="C412" s="942"/>
      <c r="D412" s="942"/>
      <c r="E412" s="942"/>
      <c r="F412" s="942"/>
      <c r="G412" s="942"/>
      <c r="H412" s="942"/>
      <c r="I412" s="942"/>
      <c r="J412" s="942"/>
      <c r="K412" s="942"/>
      <c r="L412" s="942"/>
      <c r="M412" s="942"/>
      <c r="N412" s="942"/>
      <c r="O412" s="942"/>
      <c r="P412" s="942"/>
      <c r="Q412" s="942"/>
      <c r="R412" s="942"/>
      <c r="S412" s="942"/>
      <c r="T412" s="942"/>
      <c r="U412" s="942"/>
      <c r="V412" s="942"/>
      <c r="W412" s="942"/>
      <c r="X412" s="942"/>
      <c r="Y412" s="942"/>
      <c r="Z412" s="942"/>
      <c r="AA412" s="942"/>
      <c r="AB412" s="942"/>
      <c r="AC412" s="942"/>
      <c r="AD412" s="942"/>
      <c r="AE412" s="942"/>
      <c r="AF412" s="942"/>
      <c r="AG412" s="942"/>
      <c r="AH412" s="942"/>
      <c r="AI412" s="942"/>
      <c r="AJ412" s="942"/>
      <c r="AK412" s="942"/>
      <c r="AL412" s="942"/>
      <c r="AM412" s="942"/>
      <c r="AN412" s="942"/>
      <c r="AO412" s="942"/>
      <c r="AP412" s="942"/>
      <c r="AQ412" s="942"/>
      <c r="AR412" s="942"/>
      <c r="AS412" s="942"/>
      <c r="AT412" s="942"/>
      <c r="AU412" s="942"/>
      <c r="AV412" s="942"/>
      <c r="AW412" s="942"/>
      <c r="AX412" s="942"/>
      <c r="AY412" s="942"/>
      <c r="AZ412" s="942"/>
      <c r="BA412" s="942"/>
      <c r="BB412" s="942"/>
    </row>
    <row r="413" spans="1:54" x14ac:dyDescent="0.15">
      <c r="A413" s="942"/>
      <c r="B413" s="942"/>
      <c r="C413" s="942"/>
      <c r="D413" s="942"/>
      <c r="E413" s="942"/>
      <c r="F413" s="942"/>
      <c r="G413" s="942"/>
      <c r="H413" s="942"/>
      <c r="I413" s="942"/>
      <c r="J413" s="942"/>
      <c r="K413" s="942"/>
      <c r="L413" s="942"/>
      <c r="M413" s="942"/>
      <c r="N413" s="942"/>
      <c r="O413" s="942"/>
      <c r="P413" s="942"/>
      <c r="Q413" s="942"/>
      <c r="R413" s="942"/>
      <c r="S413" s="942"/>
      <c r="T413" s="942"/>
      <c r="U413" s="942"/>
      <c r="V413" s="942"/>
      <c r="W413" s="942"/>
      <c r="X413" s="942"/>
      <c r="Y413" s="942"/>
      <c r="Z413" s="942"/>
      <c r="AA413" s="942"/>
      <c r="AB413" s="942"/>
      <c r="AC413" s="942"/>
      <c r="AD413" s="942"/>
      <c r="AE413" s="942"/>
      <c r="AF413" s="942"/>
      <c r="AG413" s="942"/>
      <c r="AH413" s="942"/>
      <c r="AI413" s="942"/>
      <c r="AJ413" s="942"/>
      <c r="AK413" s="942"/>
      <c r="AL413" s="942"/>
      <c r="AM413" s="942"/>
      <c r="AN413" s="942"/>
      <c r="AO413" s="942"/>
      <c r="AP413" s="942"/>
      <c r="AQ413" s="942"/>
      <c r="AR413" s="942"/>
      <c r="AS413" s="942"/>
      <c r="AT413" s="942"/>
      <c r="AU413" s="942"/>
      <c r="AV413" s="942"/>
      <c r="AW413" s="942"/>
      <c r="AX413" s="942"/>
      <c r="AY413" s="942"/>
      <c r="AZ413" s="942"/>
      <c r="BA413" s="942"/>
      <c r="BB413" s="942"/>
    </row>
    <row r="414" spans="1:54" x14ac:dyDescent="0.15">
      <c r="A414" s="942"/>
      <c r="B414" s="942"/>
      <c r="C414" s="942"/>
      <c r="D414" s="942"/>
      <c r="E414" s="942"/>
      <c r="F414" s="942"/>
      <c r="G414" s="942"/>
      <c r="H414" s="942"/>
      <c r="I414" s="942"/>
      <c r="J414" s="942"/>
      <c r="K414" s="942"/>
      <c r="L414" s="942"/>
      <c r="M414" s="942"/>
      <c r="N414" s="942"/>
      <c r="O414" s="942"/>
      <c r="P414" s="942"/>
      <c r="Q414" s="942"/>
      <c r="R414" s="942"/>
      <c r="S414" s="942"/>
      <c r="T414" s="942"/>
      <c r="U414" s="942"/>
      <c r="V414" s="942"/>
      <c r="W414" s="942"/>
      <c r="X414" s="942"/>
      <c r="Y414" s="942"/>
      <c r="Z414" s="942"/>
      <c r="AA414" s="942"/>
      <c r="AB414" s="942"/>
      <c r="AC414" s="942"/>
      <c r="AD414" s="942"/>
      <c r="AE414" s="942"/>
      <c r="AF414" s="942"/>
      <c r="AG414" s="942"/>
      <c r="AH414" s="942"/>
      <c r="AI414" s="942"/>
      <c r="AJ414" s="942"/>
      <c r="AK414" s="942"/>
      <c r="AL414" s="942"/>
      <c r="AM414" s="942"/>
      <c r="AN414" s="942"/>
      <c r="AO414" s="942"/>
      <c r="AP414" s="942"/>
      <c r="AQ414" s="942"/>
      <c r="AR414" s="942"/>
      <c r="AS414" s="942"/>
      <c r="AT414" s="942"/>
      <c r="AU414" s="942"/>
      <c r="AV414" s="942"/>
      <c r="AW414" s="942"/>
      <c r="AX414" s="942"/>
      <c r="AY414" s="942"/>
      <c r="AZ414" s="942"/>
      <c r="BA414" s="942"/>
      <c r="BB414" s="942"/>
    </row>
    <row r="415" spans="1:54" x14ac:dyDescent="0.15">
      <c r="A415" s="942"/>
      <c r="B415" s="942"/>
      <c r="C415" s="942"/>
      <c r="D415" s="942"/>
      <c r="E415" s="942"/>
      <c r="F415" s="942"/>
      <c r="G415" s="942"/>
      <c r="H415" s="942"/>
      <c r="I415" s="942"/>
      <c r="J415" s="942"/>
      <c r="K415" s="942"/>
      <c r="L415" s="942"/>
      <c r="M415" s="942"/>
      <c r="N415" s="942"/>
      <c r="O415" s="942"/>
      <c r="P415" s="942"/>
      <c r="Q415" s="942"/>
      <c r="R415" s="942"/>
      <c r="S415" s="942"/>
      <c r="T415" s="942"/>
      <c r="U415" s="942"/>
      <c r="V415" s="942"/>
      <c r="W415" s="942"/>
      <c r="X415" s="942"/>
      <c r="Y415" s="942"/>
      <c r="Z415" s="942"/>
      <c r="AA415" s="942"/>
      <c r="AB415" s="942"/>
      <c r="AC415" s="942"/>
      <c r="AD415" s="942"/>
      <c r="AE415" s="942"/>
      <c r="AF415" s="942"/>
      <c r="AG415" s="942"/>
      <c r="AH415" s="942"/>
      <c r="AI415" s="942"/>
      <c r="AJ415" s="942"/>
      <c r="AK415" s="942"/>
      <c r="AL415" s="942"/>
      <c r="AM415" s="942"/>
      <c r="AN415" s="942"/>
      <c r="AO415" s="942"/>
      <c r="AP415" s="942"/>
      <c r="AQ415" s="942"/>
      <c r="AR415" s="942"/>
      <c r="AS415" s="942"/>
      <c r="AT415" s="942"/>
      <c r="AU415" s="942"/>
      <c r="AV415" s="942"/>
      <c r="AW415" s="942"/>
      <c r="AX415" s="942"/>
      <c r="AY415" s="942"/>
      <c r="AZ415" s="942"/>
      <c r="BA415" s="942"/>
      <c r="BB415" s="942"/>
    </row>
    <row r="416" spans="1:54" x14ac:dyDescent="0.15">
      <c r="A416" s="942"/>
      <c r="B416" s="942"/>
      <c r="C416" s="942"/>
      <c r="D416" s="942"/>
      <c r="E416" s="942"/>
      <c r="F416" s="942"/>
      <c r="G416" s="942"/>
      <c r="H416" s="942"/>
      <c r="I416" s="942"/>
      <c r="J416" s="942"/>
      <c r="K416" s="942"/>
      <c r="L416" s="942"/>
      <c r="M416" s="942"/>
      <c r="N416" s="942"/>
      <c r="O416" s="942"/>
      <c r="P416" s="942"/>
      <c r="Q416" s="942"/>
      <c r="R416" s="942"/>
      <c r="S416" s="942"/>
      <c r="T416" s="942"/>
      <c r="U416" s="942"/>
      <c r="V416" s="942"/>
      <c r="W416" s="942"/>
      <c r="X416" s="942"/>
      <c r="Y416" s="942"/>
      <c r="Z416" s="942"/>
      <c r="AA416" s="942"/>
      <c r="AB416" s="942"/>
      <c r="AC416" s="942"/>
      <c r="AD416" s="942"/>
      <c r="AE416" s="942"/>
      <c r="AF416" s="942"/>
      <c r="AG416" s="942"/>
      <c r="AH416" s="942"/>
      <c r="AI416" s="942"/>
      <c r="AJ416" s="942"/>
      <c r="AK416" s="942"/>
      <c r="AL416" s="942"/>
      <c r="AM416" s="942"/>
      <c r="AN416" s="942"/>
      <c r="AO416" s="942"/>
      <c r="AP416" s="942"/>
      <c r="AQ416" s="942"/>
      <c r="AR416" s="942"/>
      <c r="AS416" s="942"/>
      <c r="AT416" s="942"/>
      <c r="AU416" s="942"/>
      <c r="AV416" s="942"/>
      <c r="AW416" s="942"/>
      <c r="AX416" s="942"/>
      <c r="AY416" s="942"/>
      <c r="AZ416" s="942"/>
      <c r="BA416" s="942"/>
      <c r="BB416" s="942"/>
    </row>
    <row r="417" spans="1:54" x14ac:dyDescent="0.15">
      <c r="A417" s="942"/>
      <c r="B417" s="942"/>
      <c r="C417" s="942"/>
      <c r="D417" s="942"/>
      <c r="E417" s="942"/>
      <c r="F417" s="942"/>
      <c r="G417" s="942"/>
      <c r="H417" s="942"/>
      <c r="I417" s="942"/>
      <c r="J417" s="942"/>
      <c r="K417" s="942"/>
      <c r="L417" s="942"/>
      <c r="M417" s="942"/>
      <c r="N417" s="942"/>
      <c r="O417" s="942"/>
      <c r="P417" s="942"/>
      <c r="Q417" s="942"/>
      <c r="R417" s="942"/>
      <c r="S417" s="942"/>
      <c r="T417" s="942"/>
      <c r="U417" s="942"/>
      <c r="V417" s="942"/>
      <c r="W417" s="942"/>
      <c r="X417" s="942"/>
      <c r="Y417" s="942"/>
      <c r="Z417" s="942"/>
      <c r="AA417" s="942"/>
      <c r="AB417" s="942"/>
      <c r="AC417" s="942"/>
      <c r="AD417" s="942"/>
      <c r="AE417" s="942"/>
      <c r="AF417" s="942"/>
      <c r="AG417" s="942"/>
      <c r="AH417" s="942"/>
      <c r="AI417" s="942"/>
      <c r="AJ417" s="942"/>
      <c r="AK417" s="942"/>
      <c r="AL417" s="942"/>
      <c r="AM417" s="942"/>
      <c r="AN417" s="942"/>
      <c r="AO417" s="942"/>
      <c r="AP417" s="942"/>
      <c r="AQ417" s="942"/>
      <c r="AR417" s="942"/>
      <c r="AS417" s="942"/>
      <c r="AT417" s="942"/>
      <c r="AU417" s="942"/>
      <c r="AV417" s="942"/>
      <c r="AW417" s="942"/>
      <c r="AX417" s="942"/>
      <c r="AY417" s="942"/>
      <c r="AZ417" s="942"/>
      <c r="BA417" s="942"/>
      <c r="BB417" s="942"/>
    </row>
    <row r="418" spans="1:54" x14ac:dyDescent="0.15">
      <c r="A418" s="942"/>
      <c r="B418" s="942"/>
      <c r="C418" s="942"/>
      <c r="D418" s="942"/>
      <c r="E418" s="942"/>
      <c r="F418" s="942"/>
      <c r="G418" s="942"/>
      <c r="H418" s="942"/>
      <c r="I418" s="942"/>
      <c r="J418" s="942"/>
      <c r="K418" s="942"/>
      <c r="L418" s="942"/>
      <c r="M418" s="942"/>
      <c r="N418" s="942"/>
      <c r="O418" s="942"/>
      <c r="P418" s="942"/>
      <c r="Q418" s="942"/>
      <c r="R418" s="942"/>
      <c r="S418" s="942"/>
      <c r="T418" s="942"/>
      <c r="U418" s="942"/>
      <c r="V418" s="942"/>
      <c r="W418" s="942"/>
      <c r="X418" s="942"/>
      <c r="Y418" s="942"/>
      <c r="Z418" s="942"/>
      <c r="AA418" s="942"/>
      <c r="AB418" s="942"/>
      <c r="AC418" s="942"/>
      <c r="AD418" s="942"/>
      <c r="AE418" s="942"/>
      <c r="AF418" s="942"/>
      <c r="AG418" s="942"/>
      <c r="AH418" s="942"/>
      <c r="AI418" s="942"/>
      <c r="AJ418" s="942"/>
      <c r="AK418" s="942"/>
      <c r="AL418" s="942"/>
      <c r="AM418" s="942"/>
      <c r="AN418" s="942"/>
      <c r="AO418" s="942"/>
      <c r="AP418" s="942"/>
      <c r="AQ418" s="942"/>
      <c r="AR418" s="942"/>
      <c r="AS418" s="942"/>
      <c r="AT418" s="942"/>
      <c r="AU418" s="942"/>
      <c r="AV418" s="942"/>
      <c r="AW418" s="942"/>
      <c r="AX418" s="942"/>
      <c r="AY418" s="942"/>
      <c r="AZ418" s="942"/>
      <c r="BA418" s="942"/>
      <c r="BB418" s="942"/>
    </row>
    <row r="419" spans="1:54" x14ac:dyDescent="0.15">
      <c r="A419" s="942"/>
      <c r="B419" s="942"/>
      <c r="C419" s="942"/>
      <c r="D419" s="942"/>
      <c r="E419" s="942"/>
      <c r="F419" s="942"/>
      <c r="G419" s="942"/>
      <c r="H419" s="942"/>
      <c r="I419" s="942"/>
      <c r="J419" s="942"/>
      <c r="K419" s="942"/>
      <c r="L419" s="942"/>
      <c r="M419" s="942"/>
      <c r="N419" s="942"/>
      <c r="O419" s="942"/>
      <c r="P419" s="942"/>
      <c r="Q419" s="942"/>
      <c r="R419" s="942"/>
      <c r="S419" s="942"/>
      <c r="T419" s="942"/>
      <c r="U419" s="942"/>
      <c r="V419" s="942"/>
      <c r="W419" s="942"/>
      <c r="X419" s="942"/>
      <c r="Y419" s="942"/>
      <c r="Z419" s="942"/>
      <c r="AA419" s="942"/>
      <c r="AB419" s="942"/>
      <c r="AC419" s="942"/>
      <c r="AD419" s="942"/>
      <c r="AE419" s="942"/>
      <c r="AF419" s="942"/>
      <c r="AG419" s="942"/>
      <c r="AH419" s="942"/>
      <c r="AI419" s="942"/>
      <c r="AJ419" s="942"/>
      <c r="AK419" s="942"/>
      <c r="AL419" s="942"/>
      <c r="AM419" s="942"/>
      <c r="AN419" s="942"/>
      <c r="AO419" s="942"/>
      <c r="AP419" s="942"/>
      <c r="AQ419" s="942"/>
      <c r="AR419" s="942"/>
      <c r="AS419" s="942"/>
      <c r="AT419" s="942"/>
      <c r="AU419" s="942"/>
      <c r="AV419" s="942"/>
      <c r="AW419" s="942"/>
      <c r="AX419" s="942"/>
      <c r="AY419" s="942"/>
      <c r="AZ419" s="942"/>
      <c r="BA419" s="942"/>
      <c r="BB419" s="942"/>
    </row>
    <row r="420" spans="1:54" x14ac:dyDescent="0.15">
      <c r="A420" s="942"/>
      <c r="B420" s="942"/>
      <c r="C420" s="942"/>
      <c r="D420" s="942"/>
      <c r="E420" s="942"/>
      <c r="F420" s="942"/>
      <c r="G420" s="942"/>
      <c r="H420" s="942"/>
      <c r="I420" s="942"/>
      <c r="J420" s="942"/>
      <c r="K420" s="942"/>
      <c r="L420" s="942"/>
      <c r="M420" s="942"/>
      <c r="N420" s="942"/>
      <c r="O420" s="942"/>
      <c r="P420" s="942"/>
      <c r="Q420" s="942"/>
      <c r="R420" s="942"/>
      <c r="S420" s="942"/>
      <c r="T420" s="942"/>
      <c r="U420" s="942"/>
      <c r="V420" s="942"/>
      <c r="W420" s="942"/>
      <c r="X420" s="942"/>
      <c r="Y420" s="942"/>
      <c r="Z420" s="942"/>
      <c r="AA420" s="942"/>
      <c r="AB420" s="942"/>
      <c r="AC420" s="942"/>
      <c r="AD420" s="942"/>
      <c r="AE420" s="942"/>
      <c r="AF420" s="942"/>
      <c r="AG420" s="942"/>
      <c r="AH420" s="942"/>
      <c r="AI420" s="942"/>
      <c r="AJ420" s="942"/>
      <c r="AK420" s="942"/>
      <c r="AL420" s="942"/>
      <c r="AM420" s="942"/>
      <c r="AN420" s="942"/>
      <c r="AO420" s="942"/>
      <c r="AP420" s="942"/>
      <c r="AQ420" s="942"/>
      <c r="AR420" s="942"/>
      <c r="AS420" s="942"/>
      <c r="AT420" s="942"/>
      <c r="AU420" s="942"/>
      <c r="AV420" s="942"/>
      <c r="AW420" s="942"/>
      <c r="AX420" s="942"/>
      <c r="AY420" s="942"/>
      <c r="AZ420" s="942"/>
      <c r="BA420" s="942"/>
      <c r="BB420" s="942"/>
    </row>
    <row r="421" spans="1:54" x14ac:dyDescent="0.15">
      <c r="A421" s="942"/>
      <c r="B421" s="942"/>
      <c r="C421" s="942"/>
      <c r="D421" s="942"/>
      <c r="E421" s="942"/>
      <c r="F421" s="942"/>
      <c r="G421" s="942"/>
      <c r="H421" s="942"/>
      <c r="I421" s="942"/>
      <c r="J421" s="942"/>
      <c r="K421" s="942"/>
      <c r="L421" s="942"/>
      <c r="M421" s="942"/>
      <c r="N421" s="942"/>
      <c r="O421" s="942"/>
      <c r="P421" s="942"/>
      <c r="Q421" s="942"/>
      <c r="R421" s="942"/>
      <c r="S421" s="942"/>
      <c r="T421" s="942"/>
      <c r="U421" s="942"/>
      <c r="V421" s="942"/>
      <c r="W421" s="942"/>
      <c r="X421" s="942"/>
      <c r="Y421" s="942"/>
      <c r="Z421" s="942"/>
      <c r="AA421" s="942"/>
      <c r="AB421" s="942"/>
      <c r="AC421" s="942"/>
      <c r="AD421" s="942"/>
      <c r="AE421" s="942"/>
      <c r="AF421" s="942"/>
      <c r="AG421" s="942"/>
      <c r="AH421" s="942"/>
      <c r="AI421" s="942"/>
      <c r="AJ421" s="942"/>
      <c r="AK421" s="942"/>
      <c r="AL421" s="942"/>
      <c r="AM421" s="942"/>
      <c r="AN421" s="942"/>
      <c r="AO421" s="942"/>
      <c r="AP421" s="942"/>
      <c r="AQ421" s="942"/>
      <c r="AR421" s="942"/>
      <c r="AS421" s="942"/>
      <c r="AT421" s="942"/>
      <c r="AU421" s="942"/>
      <c r="AV421" s="942"/>
      <c r="AW421" s="942"/>
      <c r="AX421" s="942"/>
      <c r="AY421" s="942"/>
      <c r="AZ421" s="942"/>
      <c r="BA421" s="942"/>
      <c r="BB421" s="942"/>
    </row>
    <row r="422" spans="1:54" x14ac:dyDescent="0.15">
      <c r="A422" s="942"/>
      <c r="B422" s="942"/>
      <c r="C422" s="942"/>
      <c r="D422" s="942"/>
      <c r="E422" s="942"/>
      <c r="F422" s="942"/>
      <c r="G422" s="942"/>
      <c r="H422" s="942"/>
      <c r="I422" s="942"/>
      <c r="J422" s="942"/>
      <c r="K422" s="942"/>
      <c r="L422" s="942"/>
      <c r="M422" s="942"/>
      <c r="N422" s="942"/>
      <c r="O422" s="942"/>
      <c r="P422" s="942"/>
      <c r="Q422" s="942"/>
      <c r="R422" s="942"/>
      <c r="S422" s="942"/>
      <c r="T422" s="942"/>
      <c r="U422" s="942"/>
      <c r="V422" s="942"/>
      <c r="W422" s="942"/>
      <c r="X422" s="942"/>
      <c r="Y422" s="942"/>
      <c r="Z422" s="942"/>
      <c r="AA422" s="942"/>
      <c r="AB422" s="942"/>
      <c r="AC422" s="942"/>
      <c r="AD422" s="942"/>
      <c r="AE422" s="942"/>
      <c r="AF422" s="942"/>
      <c r="AG422" s="942"/>
      <c r="AH422" s="942"/>
      <c r="AI422" s="942"/>
      <c r="AJ422" s="942"/>
      <c r="AK422" s="942"/>
      <c r="AL422" s="942"/>
      <c r="AM422" s="942"/>
      <c r="AN422" s="942"/>
      <c r="AO422" s="942"/>
      <c r="AP422" s="942"/>
      <c r="AQ422" s="942"/>
      <c r="AR422" s="942"/>
      <c r="AS422" s="942"/>
      <c r="AT422" s="942"/>
      <c r="AU422" s="942"/>
      <c r="AV422" s="942"/>
      <c r="AW422" s="942"/>
      <c r="AX422" s="942"/>
      <c r="AY422" s="942"/>
      <c r="AZ422" s="942"/>
      <c r="BA422" s="942"/>
      <c r="BB422" s="942"/>
    </row>
    <row r="423" spans="1:54" x14ac:dyDescent="0.15">
      <c r="A423" s="942"/>
      <c r="B423" s="942"/>
      <c r="C423" s="942"/>
      <c r="D423" s="942"/>
      <c r="E423" s="942"/>
      <c r="F423" s="942"/>
      <c r="G423" s="942"/>
      <c r="H423" s="942"/>
      <c r="I423" s="942"/>
      <c r="J423" s="942"/>
      <c r="K423" s="942"/>
      <c r="L423" s="942"/>
      <c r="M423" s="942"/>
      <c r="N423" s="942"/>
      <c r="O423" s="942"/>
      <c r="P423" s="942"/>
      <c r="Q423" s="942"/>
      <c r="R423" s="942"/>
      <c r="S423" s="942"/>
      <c r="T423" s="942"/>
      <c r="U423" s="942"/>
      <c r="V423" s="942"/>
      <c r="W423" s="942"/>
      <c r="X423" s="942"/>
      <c r="Y423" s="942"/>
      <c r="Z423" s="942"/>
      <c r="AA423" s="942"/>
      <c r="AB423" s="942"/>
      <c r="AC423" s="942"/>
      <c r="AD423" s="942"/>
      <c r="AE423" s="942"/>
      <c r="AF423" s="942"/>
      <c r="AG423" s="942"/>
      <c r="AH423" s="942"/>
      <c r="AI423" s="942"/>
      <c r="AJ423" s="942"/>
      <c r="AK423" s="942"/>
      <c r="AL423" s="942"/>
      <c r="AM423" s="942"/>
      <c r="AN423" s="942"/>
      <c r="AO423" s="942"/>
      <c r="AP423" s="942"/>
      <c r="AQ423" s="942"/>
      <c r="AR423" s="942"/>
      <c r="AS423" s="942"/>
      <c r="AT423" s="942"/>
      <c r="AU423" s="942"/>
      <c r="AV423" s="942"/>
      <c r="AW423" s="942"/>
      <c r="AX423" s="942"/>
      <c r="AY423" s="942"/>
      <c r="AZ423" s="942"/>
      <c r="BA423" s="942"/>
      <c r="BB423" s="942"/>
    </row>
    <row r="424" spans="1:54" x14ac:dyDescent="0.15">
      <c r="A424" s="942"/>
      <c r="B424" s="942"/>
      <c r="C424" s="942"/>
      <c r="D424" s="942"/>
      <c r="E424" s="942"/>
      <c r="F424" s="942"/>
      <c r="G424" s="942"/>
      <c r="H424" s="942"/>
      <c r="I424" s="942"/>
      <c r="J424" s="942"/>
      <c r="K424" s="942"/>
      <c r="L424" s="942"/>
      <c r="M424" s="942"/>
      <c r="N424" s="942"/>
      <c r="O424" s="942"/>
      <c r="P424" s="942"/>
      <c r="Q424" s="942"/>
      <c r="R424" s="942"/>
      <c r="S424" s="942"/>
      <c r="T424" s="942"/>
      <c r="U424" s="942"/>
      <c r="V424" s="942"/>
      <c r="W424" s="942"/>
      <c r="X424" s="942"/>
      <c r="Y424" s="942"/>
      <c r="Z424" s="942"/>
      <c r="AA424" s="942"/>
      <c r="AB424" s="942"/>
      <c r="AC424" s="942"/>
      <c r="AD424" s="942"/>
      <c r="AE424" s="942"/>
      <c r="AF424" s="942"/>
      <c r="AG424" s="942"/>
      <c r="AH424" s="942"/>
      <c r="AI424" s="942"/>
      <c r="AJ424" s="942"/>
      <c r="AK424" s="942"/>
      <c r="AL424" s="942"/>
      <c r="AM424" s="942"/>
      <c r="AN424" s="942"/>
      <c r="AO424" s="942"/>
      <c r="AP424" s="942"/>
      <c r="AQ424" s="942"/>
      <c r="AR424" s="942"/>
      <c r="AS424" s="942"/>
      <c r="AT424" s="942"/>
      <c r="AU424" s="942"/>
      <c r="AV424" s="942"/>
      <c r="AW424" s="942"/>
      <c r="AX424" s="942"/>
      <c r="AY424" s="942"/>
      <c r="AZ424" s="942"/>
      <c r="BA424" s="942"/>
      <c r="BB424" s="942"/>
    </row>
    <row r="425" spans="1:54" x14ac:dyDescent="0.15">
      <c r="A425" s="942"/>
      <c r="B425" s="942"/>
      <c r="C425" s="942"/>
      <c r="D425" s="942"/>
      <c r="E425" s="942"/>
      <c r="F425" s="942"/>
      <c r="G425" s="942"/>
      <c r="H425" s="942"/>
      <c r="I425" s="942"/>
      <c r="J425" s="942"/>
      <c r="K425" s="942"/>
      <c r="L425" s="942"/>
      <c r="M425" s="942"/>
      <c r="N425" s="942"/>
      <c r="O425" s="942"/>
      <c r="P425" s="942"/>
      <c r="Q425" s="942"/>
      <c r="R425" s="942"/>
      <c r="S425" s="942"/>
      <c r="T425" s="942"/>
      <c r="U425" s="942"/>
      <c r="V425" s="942"/>
      <c r="W425" s="942"/>
      <c r="X425" s="942"/>
      <c r="Y425" s="942"/>
      <c r="Z425" s="942"/>
      <c r="AA425" s="942"/>
      <c r="AB425" s="942"/>
      <c r="AC425" s="942"/>
      <c r="AD425" s="942"/>
      <c r="AE425" s="942"/>
      <c r="AF425" s="942"/>
      <c r="AG425" s="942"/>
      <c r="AH425" s="942"/>
      <c r="AI425" s="942"/>
      <c r="AJ425" s="942"/>
      <c r="AK425" s="942"/>
      <c r="AL425" s="942"/>
      <c r="AM425" s="942"/>
      <c r="AN425" s="942"/>
      <c r="AO425" s="942"/>
      <c r="AP425" s="942"/>
      <c r="AQ425" s="942"/>
      <c r="AR425" s="942"/>
      <c r="AS425" s="942"/>
      <c r="AT425" s="942"/>
      <c r="AU425" s="942"/>
      <c r="AV425" s="942"/>
      <c r="AW425" s="942"/>
      <c r="AX425" s="942"/>
      <c r="AY425" s="942"/>
      <c r="AZ425" s="942"/>
      <c r="BA425" s="942"/>
      <c r="BB425" s="942"/>
    </row>
    <row r="426" spans="1:54" x14ac:dyDescent="0.15">
      <c r="A426" s="942"/>
      <c r="B426" s="942"/>
      <c r="C426" s="942"/>
      <c r="D426" s="942"/>
      <c r="E426" s="942"/>
      <c r="F426" s="942"/>
      <c r="G426" s="942"/>
      <c r="H426" s="942"/>
      <c r="I426" s="942"/>
      <c r="J426" s="942"/>
      <c r="K426" s="942"/>
      <c r="L426" s="942"/>
      <c r="M426" s="942"/>
      <c r="N426" s="942"/>
      <c r="O426" s="942"/>
      <c r="P426" s="942"/>
      <c r="Q426" s="942"/>
      <c r="R426" s="942"/>
      <c r="S426" s="942"/>
      <c r="T426" s="942"/>
      <c r="U426" s="942"/>
      <c r="V426" s="942"/>
      <c r="W426" s="942"/>
      <c r="X426" s="942"/>
      <c r="Y426" s="942"/>
      <c r="Z426" s="942"/>
      <c r="AA426" s="942"/>
      <c r="AB426" s="942"/>
      <c r="AC426" s="942"/>
      <c r="AD426" s="942"/>
      <c r="AE426" s="942"/>
      <c r="AF426" s="942"/>
      <c r="AG426" s="942"/>
      <c r="AH426" s="942"/>
      <c r="AI426" s="942"/>
      <c r="AJ426" s="942"/>
      <c r="AK426" s="942"/>
      <c r="AL426" s="942"/>
      <c r="AM426" s="942"/>
      <c r="AN426" s="942"/>
      <c r="AO426" s="942"/>
      <c r="AP426" s="942"/>
      <c r="AQ426" s="942"/>
      <c r="AR426" s="942"/>
      <c r="AS426" s="942"/>
      <c r="AT426" s="942"/>
      <c r="AU426" s="942"/>
      <c r="AV426" s="942"/>
      <c r="AW426" s="942"/>
      <c r="AX426" s="942"/>
      <c r="AY426" s="942"/>
      <c r="AZ426" s="942"/>
      <c r="BA426" s="942"/>
      <c r="BB426" s="942"/>
    </row>
    <row r="427" spans="1:54" x14ac:dyDescent="0.15">
      <c r="A427" s="942"/>
      <c r="B427" s="942"/>
      <c r="C427" s="942"/>
      <c r="D427" s="942"/>
      <c r="E427" s="942"/>
      <c r="F427" s="942"/>
      <c r="G427" s="942"/>
      <c r="H427" s="942"/>
      <c r="I427" s="942"/>
      <c r="J427" s="942"/>
      <c r="K427" s="942"/>
      <c r="L427" s="942"/>
      <c r="M427" s="942"/>
      <c r="N427" s="942"/>
      <c r="O427" s="942"/>
      <c r="P427" s="942"/>
      <c r="Q427" s="942"/>
      <c r="R427" s="942"/>
      <c r="S427" s="942"/>
      <c r="T427" s="942"/>
      <c r="U427" s="942"/>
      <c r="V427" s="942"/>
      <c r="W427" s="942"/>
      <c r="X427" s="942"/>
      <c r="Y427" s="942"/>
      <c r="Z427" s="942"/>
      <c r="AA427" s="942"/>
      <c r="AB427" s="942"/>
      <c r="AC427" s="942"/>
      <c r="AD427" s="942"/>
      <c r="AE427" s="942"/>
      <c r="AF427" s="942"/>
      <c r="AG427" s="942"/>
      <c r="AH427" s="942"/>
      <c r="AI427" s="942"/>
      <c r="AJ427" s="942"/>
      <c r="AK427" s="942"/>
      <c r="AL427" s="942"/>
      <c r="AM427" s="942"/>
      <c r="AN427" s="942"/>
      <c r="AO427" s="942"/>
      <c r="AP427" s="942"/>
      <c r="AQ427" s="942"/>
      <c r="AR427" s="942"/>
      <c r="AS427" s="942"/>
      <c r="AT427" s="942"/>
      <c r="AU427" s="942"/>
      <c r="AV427" s="942"/>
      <c r="AW427" s="942"/>
      <c r="AX427" s="942"/>
      <c r="AY427" s="942"/>
      <c r="AZ427" s="942"/>
      <c r="BA427" s="942"/>
      <c r="BB427" s="942"/>
    </row>
    <row r="428" spans="1:54" x14ac:dyDescent="0.15">
      <c r="A428" s="942"/>
      <c r="B428" s="942"/>
      <c r="C428" s="942"/>
      <c r="D428" s="942"/>
      <c r="E428" s="942"/>
      <c r="F428" s="942"/>
      <c r="G428" s="942"/>
      <c r="H428" s="942"/>
      <c r="I428" s="942"/>
      <c r="J428" s="942"/>
      <c r="K428" s="942"/>
      <c r="L428" s="942"/>
      <c r="M428" s="942"/>
      <c r="N428" s="942"/>
      <c r="O428" s="942"/>
      <c r="P428" s="942"/>
      <c r="Q428" s="942"/>
      <c r="R428" s="942"/>
      <c r="S428" s="942"/>
      <c r="T428" s="942"/>
      <c r="U428" s="942"/>
      <c r="V428" s="942"/>
      <c r="W428" s="942"/>
      <c r="X428" s="942"/>
      <c r="Y428" s="942"/>
      <c r="Z428" s="942"/>
      <c r="AA428" s="942"/>
      <c r="AB428" s="942"/>
      <c r="AC428" s="942"/>
      <c r="AD428" s="942"/>
      <c r="AE428" s="942"/>
      <c r="AF428" s="942"/>
      <c r="AG428" s="942"/>
      <c r="AH428" s="942"/>
      <c r="AI428" s="942"/>
      <c r="AJ428" s="942"/>
      <c r="AK428" s="942"/>
      <c r="AL428" s="942"/>
      <c r="AM428" s="942"/>
      <c r="AN428" s="942"/>
      <c r="AO428" s="942"/>
      <c r="AP428" s="942"/>
      <c r="AQ428" s="942"/>
      <c r="AR428" s="942"/>
      <c r="AS428" s="942"/>
      <c r="AT428" s="942"/>
      <c r="AU428" s="942"/>
      <c r="AV428" s="942"/>
      <c r="AW428" s="942"/>
      <c r="AX428" s="942"/>
      <c r="AY428" s="942"/>
      <c r="AZ428" s="942"/>
      <c r="BA428" s="942"/>
      <c r="BB428" s="942"/>
    </row>
    <row r="429" spans="1:54" x14ac:dyDescent="0.15">
      <c r="A429" s="942"/>
      <c r="B429" s="942"/>
      <c r="C429" s="942"/>
      <c r="D429" s="942"/>
      <c r="E429" s="942"/>
      <c r="F429" s="942"/>
      <c r="G429" s="942"/>
      <c r="H429" s="942"/>
      <c r="I429" s="942"/>
      <c r="J429" s="942"/>
      <c r="K429" s="942"/>
      <c r="L429" s="942"/>
      <c r="M429" s="942"/>
      <c r="N429" s="942"/>
      <c r="O429" s="942"/>
      <c r="P429" s="942"/>
      <c r="Q429" s="942"/>
      <c r="R429" s="942"/>
      <c r="S429" s="942"/>
      <c r="T429" s="942"/>
      <c r="U429" s="942"/>
      <c r="V429" s="942"/>
      <c r="W429" s="942"/>
      <c r="X429" s="942"/>
      <c r="Y429" s="942"/>
      <c r="Z429" s="942"/>
      <c r="AA429" s="942"/>
      <c r="AB429" s="942"/>
      <c r="AC429" s="942"/>
      <c r="AD429" s="942"/>
      <c r="AE429" s="942"/>
      <c r="AF429" s="942"/>
      <c r="AG429" s="942"/>
      <c r="AH429" s="942"/>
      <c r="AI429" s="942"/>
      <c r="AJ429" s="942"/>
      <c r="AK429" s="942"/>
      <c r="AL429" s="942"/>
      <c r="AM429" s="942"/>
      <c r="AN429" s="942"/>
      <c r="AO429" s="942"/>
      <c r="AP429" s="942"/>
      <c r="AQ429" s="942"/>
      <c r="AR429" s="942"/>
      <c r="AS429" s="942"/>
      <c r="AT429" s="942"/>
      <c r="AU429" s="942"/>
      <c r="AV429" s="942"/>
      <c r="AW429" s="942"/>
      <c r="AX429" s="942"/>
      <c r="AY429" s="942"/>
      <c r="AZ429" s="942"/>
      <c r="BA429" s="942"/>
      <c r="BB429" s="942"/>
    </row>
    <row r="430" spans="1:54" x14ac:dyDescent="0.15">
      <c r="A430" s="942"/>
      <c r="B430" s="942"/>
      <c r="C430" s="942"/>
      <c r="D430" s="942"/>
      <c r="E430" s="942"/>
      <c r="F430" s="942"/>
      <c r="G430" s="942"/>
      <c r="H430" s="942"/>
      <c r="I430" s="942"/>
      <c r="J430" s="942"/>
      <c r="K430" s="942"/>
      <c r="L430" s="942"/>
      <c r="M430" s="942"/>
      <c r="N430" s="942"/>
      <c r="O430" s="942"/>
      <c r="P430" s="942"/>
      <c r="Q430" s="942"/>
      <c r="R430" s="942"/>
      <c r="S430" s="942"/>
      <c r="T430" s="942"/>
      <c r="U430" s="942"/>
      <c r="V430" s="942"/>
      <c r="W430" s="942"/>
      <c r="X430" s="942"/>
      <c r="Y430" s="942"/>
      <c r="Z430" s="942"/>
      <c r="AA430" s="942"/>
      <c r="AB430" s="942"/>
      <c r="AC430" s="942"/>
      <c r="AD430" s="942"/>
      <c r="AE430" s="942"/>
      <c r="AF430" s="942"/>
      <c r="AG430" s="942"/>
      <c r="AH430" s="942"/>
      <c r="AI430" s="942"/>
      <c r="AJ430" s="942"/>
      <c r="AK430" s="942"/>
      <c r="AL430" s="942"/>
      <c r="AM430" s="942"/>
      <c r="AN430" s="942"/>
      <c r="AO430" s="942"/>
      <c r="AP430" s="942"/>
      <c r="AQ430" s="942"/>
      <c r="AR430" s="942"/>
      <c r="AS430" s="942"/>
      <c r="AT430" s="942"/>
      <c r="AU430" s="942"/>
      <c r="AV430" s="942"/>
      <c r="AW430" s="942"/>
      <c r="AX430" s="942"/>
      <c r="AY430" s="942"/>
      <c r="AZ430" s="942"/>
      <c r="BA430" s="942"/>
      <c r="BB430" s="942"/>
    </row>
    <row r="431" spans="1:54" x14ac:dyDescent="0.15">
      <c r="A431" s="942"/>
      <c r="B431" s="942"/>
      <c r="C431" s="942"/>
      <c r="D431" s="942"/>
      <c r="E431" s="942"/>
      <c r="F431" s="942"/>
      <c r="G431" s="942"/>
      <c r="H431" s="942"/>
      <c r="I431" s="942"/>
      <c r="J431" s="942"/>
      <c r="K431" s="942"/>
      <c r="L431" s="942"/>
      <c r="M431" s="942"/>
      <c r="N431" s="942"/>
      <c r="O431" s="942"/>
      <c r="P431" s="942"/>
      <c r="Q431" s="942"/>
      <c r="R431" s="942"/>
      <c r="S431" s="942"/>
      <c r="T431" s="942"/>
      <c r="U431" s="942"/>
      <c r="V431" s="942"/>
      <c r="W431" s="942"/>
      <c r="X431" s="942"/>
      <c r="Y431" s="942"/>
      <c r="Z431" s="942"/>
      <c r="AA431" s="942"/>
      <c r="AB431" s="942"/>
      <c r="AC431" s="942"/>
      <c r="AD431" s="942"/>
      <c r="AE431" s="942"/>
      <c r="AF431" s="942"/>
      <c r="AG431" s="942"/>
      <c r="AH431" s="942"/>
      <c r="AI431" s="942"/>
      <c r="AJ431" s="942"/>
      <c r="AK431" s="942"/>
      <c r="AL431" s="942"/>
      <c r="AM431" s="942"/>
      <c r="AN431" s="942"/>
      <c r="AO431" s="942"/>
      <c r="AP431" s="942"/>
      <c r="AQ431" s="942"/>
      <c r="AR431" s="942"/>
      <c r="AS431" s="942"/>
      <c r="AT431" s="942"/>
      <c r="AU431" s="942"/>
      <c r="AV431" s="942"/>
      <c r="AW431" s="942"/>
      <c r="AX431" s="942"/>
      <c r="AY431" s="942"/>
      <c r="AZ431" s="942"/>
      <c r="BA431" s="942"/>
      <c r="BB431" s="942"/>
    </row>
    <row r="432" spans="1:54" x14ac:dyDescent="0.15">
      <c r="A432" s="942"/>
      <c r="B432" s="942"/>
      <c r="C432" s="942"/>
      <c r="D432" s="942"/>
      <c r="E432" s="942"/>
      <c r="F432" s="942"/>
      <c r="G432" s="942"/>
      <c r="H432" s="942"/>
      <c r="I432" s="942"/>
      <c r="J432" s="942"/>
      <c r="K432" s="942"/>
      <c r="L432" s="942"/>
      <c r="M432" s="942"/>
      <c r="N432" s="942"/>
      <c r="O432" s="942"/>
      <c r="P432" s="942"/>
      <c r="Q432" s="942"/>
      <c r="R432" s="942"/>
      <c r="S432" s="942"/>
      <c r="T432" s="942"/>
      <c r="U432" s="942"/>
      <c r="V432" s="942"/>
      <c r="W432" s="942"/>
      <c r="X432" s="942"/>
      <c r="Y432" s="942"/>
      <c r="Z432" s="942"/>
      <c r="AA432" s="942"/>
      <c r="AB432" s="942"/>
      <c r="AC432" s="942"/>
      <c r="AD432" s="942"/>
      <c r="AE432" s="942"/>
      <c r="AF432" s="942"/>
      <c r="AG432" s="942"/>
      <c r="AH432" s="942"/>
      <c r="AI432" s="942"/>
      <c r="AJ432" s="942"/>
      <c r="AK432" s="942"/>
      <c r="AL432" s="942"/>
      <c r="AM432" s="942"/>
      <c r="AN432" s="942"/>
      <c r="AO432" s="942"/>
      <c r="AP432" s="942"/>
      <c r="AQ432" s="942"/>
      <c r="AR432" s="942"/>
      <c r="AS432" s="942"/>
      <c r="AT432" s="942"/>
      <c r="AU432" s="942"/>
      <c r="AV432" s="942"/>
      <c r="AW432" s="942"/>
      <c r="AX432" s="942"/>
      <c r="AY432" s="942"/>
      <c r="AZ432" s="942"/>
      <c r="BA432" s="942"/>
      <c r="BB432" s="942"/>
    </row>
    <row r="433" spans="1:54" x14ac:dyDescent="0.15">
      <c r="A433" s="942"/>
      <c r="B433" s="942"/>
      <c r="C433" s="942"/>
      <c r="D433" s="942"/>
      <c r="E433" s="942"/>
      <c r="F433" s="942"/>
      <c r="G433" s="942"/>
      <c r="H433" s="942"/>
      <c r="I433" s="942"/>
      <c r="J433" s="942"/>
      <c r="K433" s="942"/>
      <c r="L433" s="942"/>
      <c r="M433" s="942"/>
      <c r="N433" s="942"/>
      <c r="O433" s="942"/>
      <c r="P433" s="942"/>
      <c r="Q433" s="942"/>
      <c r="R433" s="942"/>
      <c r="S433" s="942"/>
      <c r="T433" s="942"/>
      <c r="U433" s="942"/>
      <c r="V433" s="942"/>
      <c r="W433" s="942"/>
      <c r="X433" s="942"/>
      <c r="Y433" s="942"/>
      <c r="Z433" s="942"/>
      <c r="AA433" s="942"/>
      <c r="AB433" s="942"/>
      <c r="AC433" s="942"/>
      <c r="AD433" s="942"/>
      <c r="AE433" s="942"/>
      <c r="AF433" s="942"/>
      <c r="AG433" s="942"/>
      <c r="AH433" s="942"/>
      <c r="AI433" s="942"/>
      <c r="AJ433" s="942"/>
      <c r="AK433" s="942"/>
      <c r="AL433" s="942"/>
      <c r="AM433" s="942"/>
      <c r="AN433" s="942"/>
      <c r="AO433" s="942"/>
      <c r="AP433" s="942"/>
      <c r="AQ433" s="942"/>
      <c r="AR433" s="942"/>
      <c r="AS433" s="942"/>
      <c r="AT433" s="942"/>
      <c r="AU433" s="942"/>
      <c r="AV433" s="942"/>
      <c r="AW433" s="942"/>
      <c r="AX433" s="942"/>
      <c r="AY433" s="942"/>
      <c r="AZ433" s="942"/>
      <c r="BA433" s="942"/>
      <c r="BB433" s="942"/>
    </row>
    <row r="434" spans="1:54" x14ac:dyDescent="0.15">
      <c r="A434" s="942"/>
      <c r="B434" s="942"/>
      <c r="C434" s="942"/>
      <c r="D434" s="942"/>
      <c r="E434" s="942"/>
      <c r="F434" s="942"/>
      <c r="G434" s="942"/>
      <c r="H434" s="942"/>
      <c r="I434" s="942"/>
      <c r="J434" s="942"/>
      <c r="K434" s="942"/>
      <c r="L434" s="942"/>
      <c r="M434" s="942"/>
      <c r="N434" s="942"/>
      <c r="O434" s="942"/>
      <c r="P434" s="942"/>
      <c r="Q434" s="942"/>
      <c r="R434" s="942"/>
      <c r="S434" s="942"/>
      <c r="T434" s="942"/>
      <c r="U434" s="942"/>
      <c r="V434" s="942"/>
      <c r="W434" s="942"/>
      <c r="X434" s="942"/>
      <c r="Y434" s="942"/>
      <c r="Z434" s="942"/>
      <c r="AA434" s="942"/>
      <c r="AB434" s="942"/>
      <c r="AC434" s="942"/>
      <c r="AD434" s="942"/>
      <c r="AE434" s="942"/>
      <c r="AF434" s="942"/>
      <c r="AG434" s="942"/>
      <c r="AH434" s="942"/>
      <c r="AI434" s="942"/>
      <c r="AJ434" s="942"/>
      <c r="AK434" s="942"/>
      <c r="AL434" s="942"/>
      <c r="AM434" s="942"/>
      <c r="AN434" s="942"/>
      <c r="AO434" s="942"/>
      <c r="AP434" s="942"/>
      <c r="AQ434" s="942"/>
      <c r="AR434" s="942"/>
      <c r="AS434" s="942"/>
      <c r="AT434" s="942"/>
      <c r="AU434" s="942"/>
      <c r="AV434" s="942"/>
      <c r="AW434" s="942"/>
      <c r="AX434" s="942"/>
      <c r="AY434" s="942"/>
      <c r="AZ434" s="942"/>
      <c r="BA434" s="942"/>
      <c r="BB434" s="942"/>
    </row>
    <row r="435" spans="1:54" x14ac:dyDescent="0.15">
      <c r="A435" s="942"/>
      <c r="B435" s="942"/>
      <c r="C435" s="942"/>
      <c r="D435" s="942"/>
      <c r="E435" s="942"/>
      <c r="F435" s="942"/>
      <c r="G435" s="942"/>
      <c r="H435" s="942"/>
      <c r="I435" s="942"/>
      <c r="J435" s="942"/>
      <c r="K435" s="942"/>
      <c r="L435" s="942"/>
      <c r="M435" s="942"/>
      <c r="N435" s="942"/>
      <c r="O435" s="942"/>
      <c r="P435" s="942"/>
      <c r="Q435" s="942"/>
      <c r="R435" s="942"/>
      <c r="S435" s="942"/>
      <c r="T435" s="942"/>
      <c r="U435" s="942"/>
      <c r="V435" s="942"/>
      <c r="W435" s="942"/>
      <c r="X435" s="942"/>
      <c r="Y435" s="942"/>
      <c r="Z435" s="942"/>
      <c r="AA435" s="942"/>
      <c r="AB435" s="942"/>
      <c r="AC435" s="942"/>
      <c r="AD435" s="942"/>
      <c r="AE435" s="942"/>
      <c r="AF435" s="942"/>
      <c r="AG435" s="942"/>
      <c r="AH435" s="942"/>
      <c r="AI435" s="942"/>
      <c r="AJ435" s="942"/>
      <c r="AK435" s="942"/>
      <c r="AL435" s="942"/>
      <c r="AM435" s="942"/>
      <c r="AN435" s="942"/>
      <c r="AO435" s="942"/>
      <c r="AP435" s="942"/>
      <c r="AQ435" s="942"/>
      <c r="AR435" s="942"/>
      <c r="AS435" s="942"/>
      <c r="AT435" s="942"/>
      <c r="AU435" s="942"/>
      <c r="AV435" s="942"/>
      <c r="AW435" s="942"/>
      <c r="AX435" s="942"/>
      <c r="AY435" s="942"/>
      <c r="AZ435" s="942"/>
      <c r="BA435" s="942"/>
      <c r="BB435" s="942"/>
    </row>
    <row r="436" spans="1:54" x14ac:dyDescent="0.15">
      <c r="A436" s="942"/>
      <c r="B436" s="942"/>
      <c r="C436" s="942"/>
      <c r="D436" s="942"/>
      <c r="E436" s="942"/>
      <c r="F436" s="942"/>
      <c r="G436" s="942"/>
      <c r="H436" s="942"/>
      <c r="I436" s="942"/>
      <c r="J436" s="942"/>
      <c r="K436" s="942"/>
      <c r="L436" s="942"/>
      <c r="M436" s="942"/>
      <c r="N436" s="942"/>
      <c r="O436" s="942"/>
      <c r="P436" s="942"/>
      <c r="Q436" s="942"/>
      <c r="R436" s="942"/>
      <c r="S436" s="942"/>
      <c r="T436" s="942"/>
      <c r="U436" s="942"/>
      <c r="V436" s="942"/>
      <c r="W436" s="942"/>
      <c r="X436" s="942"/>
      <c r="Y436" s="942"/>
      <c r="Z436" s="942"/>
      <c r="AA436" s="942"/>
      <c r="AB436" s="942"/>
      <c r="AC436" s="942"/>
      <c r="AD436" s="942"/>
      <c r="AE436" s="942"/>
      <c r="AF436" s="942"/>
      <c r="AG436" s="942"/>
      <c r="AH436" s="942"/>
      <c r="AI436" s="942"/>
      <c r="AJ436" s="942"/>
      <c r="AK436" s="942"/>
      <c r="AL436" s="942"/>
      <c r="AM436" s="942"/>
      <c r="AN436" s="942"/>
      <c r="AO436" s="942"/>
      <c r="AP436" s="942"/>
      <c r="AQ436" s="942"/>
      <c r="AR436" s="942"/>
      <c r="AS436" s="942"/>
      <c r="AT436" s="942"/>
      <c r="AU436" s="942"/>
      <c r="AV436" s="942"/>
      <c r="AW436" s="942"/>
      <c r="AX436" s="942"/>
      <c r="AY436" s="942"/>
      <c r="AZ436" s="942"/>
      <c r="BA436" s="942"/>
      <c r="BB436" s="942"/>
    </row>
    <row r="437" spans="1:54" x14ac:dyDescent="0.15">
      <c r="A437" s="942"/>
      <c r="B437" s="942"/>
      <c r="C437" s="942"/>
      <c r="D437" s="942"/>
      <c r="E437" s="942"/>
      <c r="F437" s="942"/>
      <c r="G437" s="942"/>
      <c r="H437" s="942"/>
      <c r="I437" s="942"/>
      <c r="J437" s="942"/>
      <c r="K437" s="942"/>
      <c r="L437" s="942"/>
      <c r="M437" s="942"/>
      <c r="N437" s="942"/>
      <c r="O437" s="942"/>
      <c r="P437" s="942"/>
      <c r="Q437" s="942"/>
      <c r="R437" s="942"/>
      <c r="S437" s="942"/>
      <c r="T437" s="942"/>
      <c r="U437" s="942"/>
      <c r="V437" s="942"/>
      <c r="W437" s="942"/>
      <c r="X437" s="942"/>
      <c r="Y437" s="942"/>
      <c r="Z437" s="942"/>
      <c r="AA437" s="942"/>
      <c r="AB437" s="942"/>
      <c r="AC437" s="942"/>
      <c r="AD437" s="942"/>
      <c r="AE437" s="942"/>
      <c r="AF437" s="942"/>
      <c r="AG437" s="942"/>
      <c r="AH437" s="942"/>
      <c r="AI437" s="942"/>
      <c r="AJ437" s="942"/>
      <c r="AK437" s="942"/>
      <c r="AL437" s="942"/>
      <c r="AM437" s="942"/>
      <c r="AN437" s="942"/>
      <c r="AO437" s="942"/>
      <c r="AP437" s="942"/>
      <c r="AQ437" s="942"/>
      <c r="AR437" s="942"/>
      <c r="AS437" s="942"/>
      <c r="AT437" s="942"/>
      <c r="AU437" s="942"/>
      <c r="AV437" s="942"/>
      <c r="AW437" s="942"/>
      <c r="AX437" s="942"/>
      <c r="AY437" s="942"/>
      <c r="AZ437" s="942"/>
      <c r="BA437" s="942"/>
      <c r="BB437" s="942"/>
    </row>
    <row r="438" spans="1:54" x14ac:dyDescent="0.15">
      <c r="A438" s="942"/>
      <c r="B438" s="942"/>
      <c r="C438" s="942"/>
      <c r="D438" s="942"/>
      <c r="E438" s="942"/>
      <c r="F438" s="942"/>
      <c r="G438" s="942"/>
      <c r="H438" s="942"/>
      <c r="I438" s="942"/>
      <c r="J438" s="942"/>
      <c r="K438" s="942"/>
      <c r="L438" s="942"/>
      <c r="M438" s="942"/>
      <c r="N438" s="942"/>
      <c r="O438" s="942"/>
      <c r="P438" s="942"/>
      <c r="Q438" s="942"/>
      <c r="R438" s="942"/>
      <c r="S438" s="942"/>
      <c r="T438" s="942"/>
      <c r="U438" s="942"/>
      <c r="V438" s="942"/>
      <c r="W438" s="942"/>
      <c r="X438" s="942"/>
      <c r="Y438" s="942"/>
      <c r="Z438" s="942"/>
      <c r="AA438" s="942"/>
      <c r="AB438" s="942"/>
      <c r="AC438" s="942"/>
      <c r="AD438" s="942"/>
      <c r="AE438" s="942"/>
      <c r="AF438" s="942"/>
      <c r="AG438" s="942"/>
      <c r="AH438" s="942"/>
      <c r="AI438" s="942"/>
      <c r="AJ438" s="942"/>
      <c r="AK438" s="942"/>
      <c r="AL438" s="942"/>
      <c r="AM438" s="942"/>
      <c r="AN438" s="942"/>
      <c r="AO438" s="942"/>
      <c r="AP438" s="942"/>
      <c r="AQ438" s="942"/>
      <c r="AR438" s="942"/>
      <c r="AS438" s="942"/>
      <c r="AT438" s="942"/>
      <c r="AU438" s="942"/>
      <c r="AV438" s="942"/>
      <c r="AW438" s="942"/>
      <c r="AX438" s="942"/>
      <c r="AY438" s="942"/>
      <c r="AZ438" s="942"/>
      <c r="BA438" s="942"/>
      <c r="BB438" s="942"/>
    </row>
    <row r="439" spans="1:54" x14ac:dyDescent="0.15">
      <c r="A439" s="942"/>
      <c r="B439" s="942"/>
      <c r="C439" s="942"/>
      <c r="D439" s="942"/>
      <c r="E439" s="942"/>
      <c r="F439" s="942"/>
      <c r="G439" s="942"/>
      <c r="H439" s="942"/>
      <c r="I439" s="942"/>
      <c r="J439" s="942"/>
      <c r="K439" s="942"/>
      <c r="L439" s="942"/>
      <c r="M439" s="942"/>
      <c r="N439" s="942"/>
      <c r="O439" s="942"/>
      <c r="P439" s="942"/>
      <c r="Q439" s="942"/>
      <c r="R439" s="942"/>
      <c r="S439" s="942"/>
      <c r="T439" s="942"/>
      <c r="U439" s="942"/>
      <c r="V439" s="942"/>
      <c r="W439" s="942"/>
      <c r="X439" s="942"/>
      <c r="Y439" s="942"/>
      <c r="Z439" s="942"/>
      <c r="AA439" s="942"/>
      <c r="AB439" s="942"/>
      <c r="AC439" s="942"/>
      <c r="AD439" s="942"/>
      <c r="AE439" s="942"/>
      <c r="AF439" s="942"/>
      <c r="AG439" s="942"/>
      <c r="AH439" s="942"/>
      <c r="AI439" s="942"/>
      <c r="AJ439" s="942"/>
      <c r="AK439" s="942"/>
      <c r="AL439" s="942"/>
      <c r="AM439" s="942"/>
      <c r="AN439" s="942"/>
      <c r="AO439" s="942"/>
      <c r="AP439" s="942"/>
      <c r="AQ439" s="942"/>
      <c r="AR439" s="942"/>
      <c r="AS439" s="942"/>
      <c r="AT439" s="942"/>
      <c r="AU439" s="942"/>
      <c r="AV439" s="942"/>
      <c r="AW439" s="942"/>
      <c r="AX439" s="942"/>
      <c r="AY439" s="942"/>
      <c r="AZ439" s="942"/>
      <c r="BA439" s="942"/>
      <c r="BB439" s="942"/>
    </row>
    <row r="440" spans="1:54" x14ac:dyDescent="0.15">
      <c r="A440" s="942"/>
      <c r="B440" s="942"/>
      <c r="C440" s="942"/>
      <c r="D440" s="942"/>
      <c r="E440" s="942"/>
      <c r="F440" s="942"/>
      <c r="G440" s="942"/>
      <c r="H440" s="942"/>
      <c r="I440" s="942"/>
      <c r="J440" s="942"/>
      <c r="K440" s="942"/>
      <c r="L440" s="942"/>
      <c r="M440" s="942"/>
      <c r="N440" s="942"/>
      <c r="O440" s="942"/>
      <c r="P440" s="942"/>
      <c r="Q440" s="942"/>
      <c r="R440" s="942"/>
      <c r="S440" s="942"/>
      <c r="T440" s="942"/>
      <c r="U440" s="942"/>
      <c r="V440" s="942"/>
      <c r="W440" s="942"/>
      <c r="X440" s="942"/>
      <c r="Y440" s="942"/>
      <c r="Z440" s="942"/>
      <c r="AA440" s="942"/>
      <c r="AB440" s="942"/>
      <c r="AC440" s="942"/>
      <c r="AD440" s="942"/>
      <c r="AE440" s="942"/>
      <c r="AF440" s="942"/>
      <c r="AG440" s="942"/>
      <c r="AH440" s="942"/>
      <c r="AI440" s="942"/>
      <c r="AJ440" s="942"/>
      <c r="AK440" s="942"/>
      <c r="AL440" s="942"/>
      <c r="AM440" s="942"/>
      <c r="AN440" s="942"/>
      <c r="AO440" s="942"/>
      <c r="AP440" s="942"/>
      <c r="AQ440" s="942"/>
      <c r="AR440" s="942"/>
      <c r="AS440" s="942"/>
      <c r="AT440" s="942"/>
      <c r="AU440" s="942"/>
      <c r="AV440" s="942"/>
      <c r="AW440" s="942"/>
      <c r="AX440" s="942"/>
      <c r="AY440" s="942"/>
      <c r="AZ440" s="942"/>
      <c r="BA440" s="942"/>
      <c r="BB440" s="942"/>
    </row>
    <row r="441" spans="1:54" x14ac:dyDescent="0.15">
      <c r="A441" s="942"/>
      <c r="B441" s="942"/>
      <c r="C441" s="942"/>
      <c r="D441" s="942"/>
      <c r="E441" s="942"/>
      <c r="F441" s="942"/>
      <c r="G441" s="942"/>
      <c r="H441" s="942"/>
      <c r="I441" s="942"/>
      <c r="J441" s="942"/>
      <c r="K441" s="942"/>
      <c r="L441" s="942"/>
      <c r="M441" s="942"/>
      <c r="N441" s="942"/>
      <c r="O441" s="942"/>
      <c r="P441" s="942"/>
      <c r="Q441" s="942"/>
      <c r="R441" s="942"/>
      <c r="S441" s="942"/>
      <c r="T441" s="942"/>
      <c r="U441" s="942"/>
      <c r="V441" s="942"/>
      <c r="W441" s="942"/>
      <c r="X441" s="942"/>
      <c r="Y441" s="942"/>
      <c r="Z441" s="942"/>
      <c r="AA441" s="942"/>
      <c r="AB441" s="942"/>
      <c r="AC441" s="942"/>
      <c r="AD441" s="942"/>
      <c r="AE441" s="942"/>
      <c r="AF441" s="942"/>
      <c r="AG441" s="942"/>
      <c r="AH441" s="942"/>
      <c r="AI441" s="942"/>
      <c r="AJ441" s="942"/>
      <c r="AK441" s="942"/>
      <c r="AL441" s="942"/>
      <c r="AM441" s="942"/>
      <c r="AN441" s="942"/>
      <c r="AO441" s="942"/>
      <c r="AP441" s="942"/>
      <c r="AQ441" s="942"/>
      <c r="AR441" s="942"/>
      <c r="AS441" s="942"/>
      <c r="AT441" s="942"/>
      <c r="AU441" s="942"/>
      <c r="AV441" s="942"/>
      <c r="AW441" s="942"/>
      <c r="AX441" s="942"/>
      <c r="AY441" s="942"/>
      <c r="AZ441" s="942"/>
      <c r="BA441" s="942"/>
      <c r="BB441" s="942"/>
    </row>
    <row r="442" spans="1:54" x14ac:dyDescent="0.15">
      <c r="A442" s="942"/>
      <c r="B442" s="942"/>
      <c r="C442" s="942"/>
      <c r="D442" s="942"/>
      <c r="E442" s="942"/>
      <c r="F442" s="942"/>
      <c r="G442" s="942"/>
      <c r="H442" s="942"/>
      <c r="I442" s="942"/>
      <c r="J442" s="942"/>
      <c r="K442" s="942"/>
      <c r="L442" s="942"/>
      <c r="M442" s="942"/>
      <c r="N442" s="942"/>
      <c r="O442" s="942"/>
      <c r="P442" s="942"/>
      <c r="Q442" s="942"/>
      <c r="R442" s="942"/>
      <c r="S442" s="942"/>
      <c r="T442" s="942"/>
      <c r="U442" s="942"/>
      <c r="V442" s="942"/>
      <c r="W442" s="942"/>
      <c r="X442" s="942"/>
      <c r="Y442" s="942"/>
      <c r="Z442" s="942"/>
      <c r="AA442" s="942"/>
      <c r="AB442" s="942"/>
      <c r="AC442" s="942"/>
      <c r="AD442" s="942"/>
      <c r="AE442" s="942"/>
      <c r="AF442" s="942"/>
      <c r="AG442" s="942"/>
      <c r="AH442" s="942"/>
      <c r="AI442" s="942"/>
      <c r="AJ442" s="942"/>
      <c r="AK442" s="942"/>
      <c r="AL442" s="942"/>
      <c r="AM442" s="942"/>
      <c r="AN442" s="942"/>
      <c r="AO442" s="942"/>
      <c r="AP442" s="942"/>
      <c r="AQ442" s="942"/>
      <c r="AR442" s="942"/>
      <c r="AS442" s="942"/>
      <c r="AT442" s="942"/>
      <c r="AU442" s="942"/>
      <c r="AV442" s="942"/>
      <c r="AW442" s="942"/>
      <c r="AX442" s="942"/>
      <c r="AY442" s="942"/>
      <c r="AZ442" s="942"/>
      <c r="BA442" s="942"/>
      <c r="BB442" s="942"/>
    </row>
    <row r="443" spans="1:54" x14ac:dyDescent="0.15">
      <c r="A443" s="942"/>
      <c r="B443" s="942"/>
      <c r="C443" s="942"/>
      <c r="D443" s="942"/>
      <c r="E443" s="942"/>
      <c r="F443" s="942"/>
      <c r="G443" s="942"/>
      <c r="H443" s="942"/>
      <c r="I443" s="942"/>
      <c r="J443" s="942"/>
      <c r="K443" s="942"/>
      <c r="L443" s="942"/>
      <c r="M443" s="942"/>
      <c r="N443" s="942"/>
      <c r="O443" s="942"/>
      <c r="P443" s="942"/>
      <c r="Q443" s="942"/>
      <c r="R443" s="942"/>
      <c r="S443" s="942"/>
      <c r="T443" s="942"/>
      <c r="U443" s="942"/>
      <c r="V443" s="942"/>
      <c r="W443" s="942"/>
      <c r="X443" s="942"/>
      <c r="Y443" s="942"/>
      <c r="Z443" s="942"/>
      <c r="AA443" s="942"/>
      <c r="AB443" s="942"/>
      <c r="AC443" s="942"/>
      <c r="AD443" s="942"/>
      <c r="AE443" s="942"/>
      <c r="AF443" s="942"/>
      <c r="AG443" s="942"/>
      <c r="AH443" s="942"/>
      <c r="AI443" s="942"/>
      <c r="AJ443" s="942"/>
      <c r="AK443" s="942"/>
      <c r="AL443" s="942"/>
      <c r="AM443" s="942"/>
      <c r="AN443" s="942"/>
      <c r="AO443" s="942"/>
      <c r="AP443" s="942"/>
      <c r="AQ443" s="942"/>
      <c r="AR443" s="942"/>
      <c r="AS443" s="942"/>
      <c r="AT443" s="942"/>
      <c r="AU443" s="942"/>
      <c r="AV443" s="942"/>
      <c r="AW443" s="942"/>
      <c r="AX443" s="942"/>
      <c r="AY443" s="942"/>
      <c r="AZ443" s="942"/>
      <c r="BA443" s="942"/>
      <c r="BB443" s="942"/>
    </row>
    <row r="444" spans="1:54" x14ac:dyDescent="0.15">
      <c r="A444" s="942"/>
      <c r="B444" s="942"/>
      <c r="C444" s="942"/>
      <c r="D444" s="942"/>
      <c r="E444" s="942"/>
      <c r="F444" s="942"/>
      <c r="G444" s="942"/>
      <c r="H444" s="942"/>
      <c r="I444" s="942"/>
      <c r="J444" s="942"/>
      <c r="K444" s="942"/>
      <c r="L444" s="942"/>
      <c r="M444" s="942"/>
      <c r="N444" s="942"/>
      <c r="O444" s="942"/>
      <c r="P444" s="942"/>
      <c r="Q444" s="942"/>
      <c r="R444" s="942"/>
      <c r="S444" s="942"/>
      <c r="T444" s="942"/>
      <c r="U444" s="942"/>
      <c r="V444" s="942"/>
      <c r="W444" s="942"/>
      <c r="X444" s="942"/>
      <c r="Y444" s="942"/>
      <c r="Z444" s="942"/>
      <c r="AA444" s="942"/>
      <c r="AB444" s="942"/>
      <c r="AC444" s="942"/>
      <c r="AD444" s="942"/>
      <c r="AE444" s="942"/>
      <c r="AF444" s="942"/>
      <c r="AG444" s="942"/>
      <c r="AH444" s="942"/>
      <c r="AI444" s="942"/>
      <c r="AJ444" s="942"/>
      <c r="AK444" s="942"/>
      <c r="AL444" s="942"/>
      <c r="AM444" s="942"/>
      <c r="AN444" s="942"/>
      <c r="AO444" s="942"/>
      <c r="AP444" s="942"/>
      <c r="AQ444" s="942"/>
      <c r="AR444" s="942"/>
      <c r="AS444" s="942"/>
      <c r="AT444" s="942"/>
      <c r="AU444" s="942"/>
      <c r="AV444" s="942"/>
      <c r="AW444" s="942"/>
      <c r="AX444" s="942"/>
      <c r="AY444" s="942"/>
      <c r="AZ444" s="942"/>
      <c r="BA444" s="942"/>
      <c r="BB444" s="942"/>
    </row>
    <row r="445" spans="1:54" x14ac:dyDescent="0.15">
      <c r="A445" s="942"/>
      <c r="B445" s="942"/>
      <c r="C445" s="942"/>
      <c r="D445" s="942"/>
      <c r="E445" s="942"/>
      <c r="F445" s="942"/>
      <c r="G445" s="942"/>
      <c r="H445" s="942"/>
      <c r="I445" s="942"/>
      <c r="J445" s="942"/>
      <c r="K445" s="942"/>
      <c r="L445" s="942"/>
      <c r="M445" s="942"/>
      <c r="N445" s="942"/>
      <c r="O445" s="942"/>
      <c r="P445" s="942"/>
      <c r="Q445" s="942"/>
      <c r="R445" s="942"/>
      <c r="S445" s="942"/>
      <c r="T445" s="942"/>
      <c r="U445" s="942"/>
      <c r="V445" s="942"/>
      <c r="W445" s="942"/>
      <c r="X445" s="942"/>
      <c r="Y445" s="942"/>
      <c r="Z445" s="942"/>
      <c r="AA445" s="942"/>
      <c r="AB445" s="942"/>
      <c r="AC445" s="942"/>
      <c r="AD445" s="942"/>
      <c r="AE445" s="942"/>
      <c r="AF445" s="942"/>
      <c r="AG445" s="942"/>
      <c r="AH445" s="942"/>
      <c r="AI445" s="942"/>
      <c r="AJ445" s="942"/>
      <c r="AK445" s="942"/>
      <c r="AL445" s="942"/>
      <c r="AM445" s="942"/>
      <c r="AN445" s="942"/>
      <c r="AO445" s="942"/>
      <c r="AP445" s="942"/>
      <c r="AQ445" s="942"/>
      <c r="AR445" s="942"/>
      <c r="AS445" s="942"/>
      <c r="AT445" s="942"/>
      <c r="AU445" s="942"/>
      <c r="AV445" s="942"/>
      <c r="AW445" s="942"/>
      <c r="AX445" s="942"/>
      <c r="AY445" s="942"/>
      <c r="AZ445" s="942"/>
      <c r="BA445" s="942"/>
      <c r="BB445" s="942"/>
    </row>
    <row r="446" spans="1:54" x14ac:dyDescent="0.15">
      <c r="A446" s="942"/>
      <c r="B446" s="942"/>
      <c r="C446" s="942"/>
      <c r="D446" s="942"/>
      <c r="E446" s="942"/>
      <c r="F446" s="942"/>
      <c r="G446" s="942"/>
      <c r="H446" s="942"/>
      <c r="I446" s="942"/>
      <c r="J446" s="942"/>
      <c r="K446" s="942"/>
      <c r="L446" s="942"/>
      <c r="M446" s="942"/>
      <c r="N446" s="942"/>
      <c r="O446" s="942"/>
      <c r="P446" s="942"/>
      <c r="Q446" s="942"/>
      <c r="R446" s="942"/>
      <c r="S446" s="942"/>
      <c r="T446" s="942"/>
      <c r="U446" s="942"/>
      <c r="V446" s="942"/>
      <c r="W446" s="942"/>
      <c r="X446" s="942"/>
      <c r="Y446" s="942"/>
      <c r="Z446" s="942"/>
      <c r="AA446" s="942"/>
      <c r="AB446" s="942"/>
      <c r="AC446" s="942"/>
      <c r="AD446" s="942"/>
      <c r="AE446" s="942"/>
      <c r="AF446" s="942"/>
      <c r="AG446" s="942"/>
      <c r="AH446" s="942"/>
      <c r="AI446" s="942"/>
      <c r="AJ446" s="942"/>
      <c r="AK446" s="942"/>
      <c r="AL446" s="942"/>
      <c r="AM446" s="942"/>
      <c r="AN446" s="942"/>
      <c r="AO446" s="942"/>
      <c r="AP446" s="942"/>
      <c r="AQ446" s="942"/>
      <c r="AR446" s="942"/>
      <c r="AS446" s="942"/>
      <c r="AT446" s="942"/>
      <c r="AU446" s="942"/>
      <c r="AV446" s="942"/>
      <c r="AW446" s="942"/>
      <c r="AX446" s="942"/>
      <c r="AY446" s="942"/>
      <c r="AZ446" s="942"/>
      <c r="BA446" s="942"/>
      <c r="BB446" s="942"/>
    </row>
    <row r="447" spans="1:54" x14ac:dyDescent="0.15">
      <c r="A447" s="942"/>
      <c r="B447" s="942"/>
      <c r="C447" s="942"/>
      <c r="D447" s="942"/>
      <c r="E447" s="942"/>
      <c r="F447" s="942"/>
      <c r="G447" s="942"/>
      <c r="H447" s="942"/>
      <c r="I447" s="942"/>
      <c r="J447" s="942"/>
      <c r="K447" s="942"/>
      <c r="L447" s="942"/>
      <c r="M447" s="942"/>
      <c r="N447" s="942"/>
      <c r="O447" s="942"/>
      <c r="P447" s="942"/>
      <c r="Q447" s="942"/>
      <c r="R447" s="942"/>
      <c r="S447" s="942"/>
      <c r="T447" s="942"/>
      <c r="U447" s="942"/>
      <c r="V447" s="942"/>
      <c r="W447" s="942"/>
      <c r="X447" s="942"/>
      <c r="Y447" s="942"/>
      <c r="Z447" s="942"/>
      <c r="AA447" s="942"/>
      <c r="AB447" s="942"/>
      <c r="AC447" s="942"/>
      <c r="AD447" s="942"/>
      <c r="AE447" s="942"/>
      <c r="AF447" s="942"/>
      <c r="AG447" s="942"/>
      <c r="AH447" s="942"/>
      <c r="AI447" s="942"/>
      <c r="AJ447" s="942"/>
      <c r="AK447" s="942"/>
      <c r="AL447" s="942"/>
      <c r="AM447" s="942"/>
      <c r="AN447" s="942"/>
      <c r="AO447" s="942"/>
      <c r="AP447" s="942"/>
      <c r="AQ447" s="942"/>
      <c r="AR447" s="942"/>
      <c r="AS447" s="942"/>
      <c r="AT447" s="942"/>
      <c r="AU447" s="942"/>
      <c r="AV447" s="942"/>
      <c r="AW447" s="942"/>
      <c r="AX447" s="942"/>
      <c r="AY447" s="942"/>
      <c r="AZ447" s="942"/>
      <c r="BA447" s="942"/>
      <c r="BB447" s="942"/>
    </row>
    <row r="448" spans="1:54" x14ac:dyDescent="0.15">
      <c r="A448" s="942"/>
      <c r="B448" s="942"/>
      <c r="C448" s="942"/>
      <c r="D448" s="942"/>
      <c r="E448" s="942"/>
      <c r="F448" s="942"/>
      <c r="G448" s="942"/>
      <c r="H448" s="942"/>
      <c r="I448" s="942"/>
      <c r="J448" s="942"/>
      <c r="K448" s="942"/>
      <c r="L448" s="942"/>
      <c r="M448" s="942"/>
      <c r="N448" s="942"/>
      <c r="O448" s="942"/>
      <c r="P448" s="942"/>
      <c r="Q448" s="942"/>
      <c r="R448" s="942"/>
      <c r="S448" s="942"/>
      <c r="T448" s="942"/>
      <c r="U448" s="942"/>
      <c r="V448" s="942"/>
      <c r="W448" s="942"/>
      <c r="X448" s="942"/>
      <c r="Y448" s="942"/>
      <c r="Z448" s="942"/>
      <c r="AA448" s="942"/>
      <c r="AB448" s="942"/>
      <c r="AC448" s="942"/>
      <c r="AD448" s="942"/>
      <c r="AE448" s="942"/>
      <c r="AF448" s="942"/>
      <c r="AG448" s="942"/>
      <c r="AH448" s="942"/>
      <c r="AI448" s="942"/>
      <c r="AJ448" s="942"/>
      <c r="AK448" s="942"/>
      <c r="AL448" s="942"/>
      <c r="AM448" s="942"/>
      <c r="AN448" s="942"/>
      <c r="AO448" s="942"/>
      <c r="AP448" s="942"/>
      <c r="AQ448" s="942"/>
      <c r="AR448" s="942"/>
      <c r="AS448" s="942"/>
      <c r="AT448" s="942"/>
      <c r="AU448" s="942"/>
      <c r="AV448" s="942"/>
      <c r="AW448" s="942"/>
      <c r="AX448" s="942"/>
      <c r="AY448" s="942"/>
      <c r="AZ448" s="942"/>
      <c r="BA448" s="942"/>
      <c r="BB448" s="942"/>
    </row>
    <row r="449" spans="1:54" x14ac:dyDescent="0.15">
      <c r="A449" s="1"/>
      <c r="B449" s="1"/>
      <c r="C449" s="1"/>
      <c r="D449" s="1"/>
      <c r="E449" s="1"/>
      <c r="F449" s="1"/>
      <c r="G449" s="1"/>
      <c r="H449" s="1"/>
      <c r="I449" s="1"/>
      <c r="J449" s="1"/>
      <c r="K449" s="1"/>
      <c r="L449" s="1"/>
      <c r="M449" s="1"/>
      <c r="N449" s="848"/>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row>
    <row r="450" spans="1:54" x14ac:dyDescent="0.15">
      <c r="A450" s="1"/>
      <c r="B450" s="1"/>
      <c r="C450" s="1"/>
      <c r="D450" s="1"/>
      <c r="E450" s="1"/>
      <c r="F450" s="1"/>
      <c r="G450" s="1"/>
      <c r="H450" s="1"/>
      <c r="I450" s="1"/>
      <c r="J450" s="1"/>
      <c r="K450" s="1"/>
      <c r="L450" s="1"/>
      <c r="M450" s="1"/>
      <c r="N450" s="848"/>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row>
    <row r="451" spans="1:54" x14ac:dyDescent="0.15">
      <c r="A451" s="1"/>
      <c r="B451" s="1"/>
      <c r="C451" s="1"/>
      <c r="D451" s="1"/>
      <c r="E451" s="1"/>
      <c r="F451" s="1"/>
      <c r="G451" s="1"/>
      <c r="H451" s="1"/>
      <c r="I451" s="1"/>
      <c r="J451" s="1"/>
      <c r="K451" s="1"/>
      <c r="L451" s="1"/>
      <c r="M451" s="1"/>
      <c r="N451" s="848"/>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row>
    <row r="452" spans="1:54" x14ac:dyDescent="0.15">
      <c r="A452" s="1"/>
      <c r="B452" s="1"/>
      <c r="C452" s="1"/>
      <c r="D452" s="1"/>
      <c r="E452" s="1"/>
      <c r="F452" s="1"/>
      <c r="G452" s="1"/>
      <c r="H452" s="1"/>
      <c r="I452" s="1"/>
      <c r="J452" s="1"/>
      <c r="K452" s="1"/>
      <c r="L452" s="1"/>
      <c r="M452" s="1"/>
      <c r="N452" s="848"/>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row>
    <row r="453" spans="1:54" x14ac:dyDescent="0.15">
      <c r="A453" s="1"/>
      <c r="B453" s="1"/>
      <c r="C453" s="1"/>
      <c r="D453" s="1"/>
      <c r="E453" s="1"/>
      <c r="F453" s="1"/>
      <c r="G453" s="1"/>
      <c r="H453" s="1"/>
      <c r="I453" s="1"/>
      <c r="J453" s="1"/>
      <c r="K453" s="1"/>
      <c r="L453" s="1"/>
      <c r="M453" s="1"/>
      <c r="N453" s="848"/>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row>
    <row r="454" spans="1:54" x14ac:dyDescent="0.15">
      <c r="A454" s="1"/>
      <c r="B454" s="1"/>
      <c r="C454" s="1"/>
      <c r="D454" s="1"/>
      <c r="E454" s="1"/>
      <c r="F454" s="1"/>
      <c r="G454" s="1"/>
      <c r="H454" s="1"/>
      <c r="I454" s="1"/>
      <c r="J454" s="1"/>
      <c r="K454" s="1"/>
      <c r="L454" s="1"/>
      <c r="M454" s="1"/>
      <c r="N454" s="848"/>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row>
    <row r="455" spans="1:54" x14ac:dyDescent="0.15">
      <c r="A455" s="1"/>
      <c r="B455" s="1"/>
      <c r="C455" s="1"/>
      <c r="D455" s="1"/>
      <c r="E455" s="1"/>
      <c r="F455" s="1"/>
      <c r="G455" s="1"/>
      <c r="H455" s="1"/>
      <c r="I455" s="1"/>
      <c r="J455" s="1"/>
      <c r="K455" s="1"/>
      <c r="L455" s="1"/>
      <c r="M455" s="1"/>
      <c r="N455" s="848"/>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row>
    <row r="456" spans="1:54" x14ac:dyDescent="0.15">
      <c r="A456" s="1"/>
      <c r="B456" s="1"/>
      <c r="C456" s="1"/>
      <c r="D456" s="1"/>
      <c r="E456" s="1"/>
      <c r="F456" s="1"/>
      <c r="G456" s="1"/>
      <c r="H456" s="1"/>
      <c r="I456" s="1"/>
      <c r="J456" s="1"/>
      <c r="K456" s="1"/>
      <c r="L456" s="1"/>
      <c r="M456" s="1"/>
      <c r="N456" s="848"/>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row>
    <row r="457" spans="1:54" x14ac:dyDescent="0.15">
      <c r="A457" s="1"/>
      <c r="B457" s="1"/>
      <c r="C457" s="1"/>
      <c r="D457" s="1"/>
      <c r="E457" s="1"/>
      <c r="F457" s="1"/>
      <c r="G457" s="1"/>
      <c r="H457" s="1"/>
      <c r="I457" s="1"/>
      <c r="J457" s="1"/>
      <c r="K457" s="1"/>
      <c r="L457" s="1"/>
      <c r="M457" s="1"/>
      <c r="N457" s="848"/>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row>
    <row r="458" spans="1:54" x14ac:dyDescent="0.15">
      <c r="A458" s="1"/>
      <c r="B458" s="1"/>
      <c r="C458" s="1"/>
      <c r="D458" s="1"/>
      <c r="E458" s="1"/>
      <c r="F458" s="1"/>
      <c r="G458" s="1"/>
      <c r="H458" s="1"/>
      <c r="I458" s="1"/>
      <c r="J458" s="1"/>
      <c r="K458" s="1"/>
      <c r="L458" s="1"/>
      <c r="M458" s="1"/>
      <c r="N458" s="848"/>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row>
    <row r="459" spans="1:54" x14ac:dyDescent="0.15">
      <c r="A459" s="1"/>
      <c r="B459" s="1"/>
      <c r="C459" s="1"/>
      <c r="D459" s="1"/>
      <c r="E459" s="1"/>
      <c r="F459" s="1"/>
      <c r="G459" s="1"/>
      <c r="H459" s="1"/>
      <c r="I459" s="1"/>
      <c r="J459" s="1"/>
      <c r="K459" s="1"/>
      <c r="L459" s="1"/>
      <c r="M459" s="1"/>
      <c r="N459" s="848"/>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row>
    <row r="460" spans="1:54" x14ac:dyDescent="0.15">
      <c r="A460" s="1"/>
      <c r="B460" s="1"/>
      <c r="C460" s="1"/>
      <c r="D460" s="1"/>
      <c r="E460" s="1"/>
      <c r="F460" s="1"/>
      <c r="G460" s="1"/>
      <c r="H460" s="1"/>
      <c r="I460" s="1"/>
      <c r="J460" s="1"/>
      <c r="K460" s="1"/>
      <c r="L460" s="1"/>
      <c r="M460" s="1"/>
      <c r="N460" s="848"/>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row>
    <row r="461" spans="1:54" x14ac:dyDescent="0.15">
      <c r="A461" s="1"/>
      <c r="B461" s="1"/>
      <c r="C461" s="1"/>
      <c r="D461" s="1"/>
      <c r="E461" s="1"/>
      <c r="F461" s="1"/>
      <c r="G461" s="1"/>
      <c r="H461" s="1"/>
      <c r="I461" s="1"/>
      <c r="J461" s="1"/>
      <c r="K461" s="1"/>
      <c r="L461" s="1"/>
      <c r="M461" s="1"/>
      <c r="N461" s="848"/>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row>
    <row r="462" spans="1:54" x14ac:dyDescent="0.15">
      <c r="A462" s="1"/>
      <c r="B462" s="1"/>
      <c r="C462" s="1"/>
      <c r="D462" s="1"/>
      <c r="E462" s="1"/>
      <c r="F462" s="1"/>
      <c r="G462" s="1"/>
      <c r="H462" s="1"/>
      <c r="I462" s="1"/>
      <c r="J462" s="1"/>
      <c r="K462" s="1"/>
      <c r="L462" s="1"/>
      <c r="M462" s="1"/>
      <c r="N462" s="848"/>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row>
    <row r="463" spans="1:54" x14ac:dyDescent="0.15">
      <c r="A463" s="1"/>
      <c r="B463" s="1"/>
      <c r="C463" s="1"/>
      <c r="D463" s="1"/>
      <c r="E463" s="1"/>
      <c r="F463" s="1"/>
      <c r="G463" s="1"/>
      <c r="H463" s="1"/>
      <c r="I463" s="1"/>
      <c r="J463" s="1"/>
      <c r="K463" s="1"/>
      <c r="L463" s="1"/>
      <c r="M463" s="1"/>
      <c r="N463" s="848"/>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row>
    <row r="464" spans="1:54" x14ac:dyDescent="0.15">
      <c r="A464" s="1"/>
      <c r="B464" s="1"/>
      <c r="C464" s="1"/>
      <c r="D464" s="1"/>
      <c r="E464" s="1"/>
      <c r="F464" s="1"/>
      <c r="G464" s="1"/>
      <c r="H464" s="1"/>
      <c r="I464" s="1"/>
      <c r="J464" s="1"/>
      <c r="K464" s="1"/>
      <c r="L464" s="1"/>
      <c r="M464" s="1"/>
      <c r="N464" s="848"/>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row>
    <row r="465" spans="1:54" x14ac:dyDescent="0.15">
      <c r="A465" s="1"/>
      <c r="B465" s="1"/>
      <c r="C465" s="1"/>
      <c r="D465" s="1"/>
      <c r="E465" s="1"/>
      <c r="F465" s="1"/>
      <c r="G465" s="1"/>
      <c r="H465" s="1"/>
      <c r="I465" s="1"/>
      <c r="J465" s="1"/>
      <c r="K465" s="1"/>
      <c r="L465" s="1"/>
      <c r="M465" s="1"/>
      <c r="N465" s="848"/>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row>
    <row r="466" spans="1:54" x14ac:dyDescent="0.15">
      <c r="A466" s="1"/>
      <c r="B466" s="1"/>
      <c r="C466" s="1"/>
      <c r="D466" s="1"/>
      <c r="E466" s="1"/>
      <c r="F466" s="1"/>
      <c r="G466" s="1"/>
      <c r="H466" s="1"/>
      <c r="I466" s="1"/>
      <c r="J466" s="1"/>
      <c r="K466" s="1"/>
      <c r="L466" s="1"/>
      <c r="M466" s="1"/>
      <c r="N466" s="848"/>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row>
    <row r="467" spans="1:54" x14ac:dyDescent="0.15">
      <c r="A467" s="1"/>
      <c r="B467" s="1"/>
      <c r="C467" s="1"/>
      <c r="D467" s="1"/>
      <c r="E467" s="1"/>
      <c r="F467" s="1"/>
      <c r="G467" s="1"/>
      <c r="H467" s="1"/>
      <c r="I467" s="1"/>
      <c r="J467" s="1"/>
      <c r="K467" s="1"/>
      <c r="L467" s="1"/>
      <c r="M467" s="1"/>
      <c r="N467" s="848"/>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row>
    <row r="468" spans="1:54" x14ac:dyDescent="0.15">
      <c r="A468" s="1"/>
      <c r="B468" s="1"/>
      <c r="C468" s="1"/>
      <c r="D468" s="1"/>
      <c r="E468" s="1"/>
      <c r="F468" s="1"/>
      <c r="G468" s="1"/>
      <c r="H468" s="1"/>
      <c r="I468" s="1"/>
      <c r="J468" s="1"/>
      <c r="K468" s="1"/>
      <c r="L468" s="1"/>
      <c r="M468" s="1"/>
      <c r="N468" s="848"/>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row>
    <row r="469" spans="1:54" x14ac:dyDescent="0.15">
      <c r="A469" s="1"/>
      <c r="B469" s="1"/>
      <c r="C469" s="1"/>
      <c r="D469" s="1"/>
      <c r="E469" s="1"/>
      <c r="F469" s="1"/>
      <c r="G469" s="1"/>
      <c r="H469" s="1"/>
      <c r="I469" s="1"/>
      <c r="J469" s="1"/>
      <c r="K469" s="1"/>
      <c r="L469" s="1"/>
      <c r="M469" s="1"/>
      <c r="N469" s="848"/>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row>
    <row r="470" spans="1:54" x14ac:dyDescent="0.15">
      <c r="A470" s="1"/>
      <c r="B470" s="1"/>
      <c r="C470" s="1"/>
      <c r="D470" s="1"/>
      <c r="E470" s="1"/>
      <c r="F470" s="1"/>
      <c r="G470" s="1"/>
      <c r="H470" s="1"/>
      <c r="I470" s="1"/>
      <c r="J470" s="1"/>
      <c r="K470" s="1"/>
      <c r="L470" s="1"/>
      <c r="M470" s="1"/>
      <c r="N470" s="848"/>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row>
    <row r="471" spans="1:54" x14ac:dyDescent="0.15">
      <c r="A471" s="1"/>
      <c r="B471" s="1"/>
      <c r="C471" s="1"/>
      <c r="D471" s="1"/>
      <c r="E471" s="1"/>
      <c r="F471" s="1"/>
      <c r="G471" s="1"/>
      <c r="H471" s="1"/>
      <c r="I471" s="1"/>
      <c r="J471" s="1"/>
      <c r="K471" s="1"/>
      <c r="L471" s="1"/>
      <c r="M471" s="1"/>
      <c r="N471" s="848"/>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row>
    <row r="472" spans="1:54" x14ac:dyDescent="0.15">
      <c r="A472" s="1"/>
      <c r="B472" s="1"/>
      <c r="C472" s="1"/>
      <c r="D472" s="1"/>
      <c r="E472" s="1"/>
      <c r="F472" s="1"/>
      <c r="G472" s="1"/>
      <c r="H472" s="1"/>
      <c r="I472" s="1"/>
      <c r="J472" s="1"/>
      <c r="K472" s="1"/>
      <c r="L472" s="1"/>
      <c r="M472" s="1"/>
      <c r="N472" s="848"/>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row>
    <row r="473" spans="1:54" x14ac:dyDescent="0.15">
      <c r="A473" s="1"/>
      <c r="B473" s="1"/>
      <c r="C473" s="1"/>
      <c r="D473" s="1"/>
      <c r="E473" s="1"/>
      <c r="F473" s="1"/>
      <c r="G473" s="1"/>
      <c r="H473" s="1"/>
      <c r="I473" s="1"/>
      <c r="J473" s="1"/>
      <c r="K473" s="1"/>
      <c r="L473" s="1"/>
      <c r="M473" s="1"/>
      <c r="N473" s="848"/>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row>
    <row r="474" spans="1:54" x14ac:dyDescent="0.15">
      <c r="A474" s="1"/>
      <c r="B474" s="1"/>
      <c r="C474" s="1"/>
      <c r="D474" s="1"/>
      <c r="E474" s="1"/>
      <c r="F474" s="1"/>
      <c r="G474" s="1"/>
      <c r="H474" s="1"/>
      <c r="I474" s="1"/>
      <c r="J474" s="1"/>
      <c r="K474" s="1"/>
      <c r="L474" s="1"/>
      <c r="M474" s="1"/>
      <c r="N474" s="848"/>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row>
    <row r="475" spans="1:54" x14ac:dyDescent="0.15">
      <c r="A475" s="1"/>
      <c r="B475" s="1"/>
      <c r="C475" s="1"/>
      <c r="D475" s="1"/>
      <c r="E475" s="1"/>
      <c r="F475" s="1"/>
      <c r="G475" s="1"/>
      <c r="H475" s="1"/>
      <c r="I475" s="1"/>
      <c r="J475" s="1"/>
      <c r="K475" s="1"/>
      <c r="L475" s="1"/>
      <c r="M475" s="1"/>
      <c r="N475" s="848"/>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row>
    <row r="476" spans="1:54" x14ac:dyDescent="0.15">
      <c r="A476" s="1"/>
      <c r="B476" s="1"/>
      <c r="C476" s="1"/>
      <c r="D476" s="1"/>
      <c r="E476" s="1"/>
      <c r="F476" s="1"/>
      <c r="G476" s="1"/>
      <c r="H476" s="1"/>
      <c r="I476" s="1"/>
      <c r="J476" s="1"/>
      <c r="K476" s="1"/>
      <c r="L476" s="1"/>
      <c r="M476" s="1"/>
      <c r="N476" s="848"/>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row>
    <row r="477" spans="1:54" x14ac:dyDescent="0.15">
      <c r="A477" s="1"/>
      <c r="B477" s="1"/>
      <c r="C477" s="1"/>
      <c r="D477" s="1"/>
      <c r="E477" s="1"/>
      <c r="F477" s="1"/>
      <c r="G477" s="1"/>
      <c r="H477" s="1"/>
      <c r="I477" s="1"/>
      <c r="J477" s="1"/>
      <c r="K477" s="1"/>
      <c r="L477" s="1"/>
      <c r="M477" s="1"/>
      <c r="N477" s="848"/>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row>
    <row r="478" spans="1:54" x14ac:dyDescent="0.15">
      <c r="A478" s="1"/>
      <c r="B478" s="1"/>
      <c r="C478" s="1"/>
      <c r="D478" s="1"/>
      <c r="E478" s="1"/>
      <c r="F478" s="1"/>
      <c r="G478" s="1"/>
      <c r="H478" s="1"/>
      <c r="I478" s="1"/>
      <c r="J478" s="1"/>
      <c r="K478" s="1"/>
      <c r="L478" s="1"/>
      <c r="M478" s="1"/>
      <c r="N478" s="848"/>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row>
    <row r="479" spans="1:54" x14ac:dyDescent="0.15">
      <c r="A479" s="1"/>
      <c r="B479" s="1"/>
      <c r="C479" s="1"/>
      <c r="D479" s="1"/>
      <c r="E479" s="1"/>
      <c r="F479" s="1"/>
      <c r="G479" s="1"/>
      <c r="H479" s="1"/>
      <c r="I479" s="1"/>
      <c r="J479" s="1"/>
      <c r="K479" s="1"/>
      <c r="L479" s="1"/>
      <c r="M479" s="1"/>
      <c r="N479" s="848"/>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row>
    <row r="480" spans="1:54" x14ac:dyDescent="0.15">
      <c r="A480" s="1"/>
      <c r="B480" s="1"/>
      <c r="C480" s="1"/>
      <c r="D480" s="1"/>
      <c r="E480" s="1"/>
      <c r="F480" s="1"/>
      <c r="G480" s="1"/>
      <c r="H480" s="1"/>
      <c r="I480" s="1"/>
      <c r="J480" s="1"/>
      <c r="K480" s="1"/>
      <c r="L480" s="1"/>
      <c r="M480" s="1"/>
      <c r="N480" s="848"/>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row>
    <row r="481" spans="1:54" x14ac:dyDescent="0.15">
      <c r="A481" s="1"/>
      <c r="B481" s="1"/>
      <c r="C481" s="1"/>
      <c r="D481" s="1"/>
      <c r="E481" s="1"/>
      <c r="F481" s="1"/>
      <c r="G481" s="1"/>
      <c r="H481" s="1"/>
      <c r="I481" s="1"/>
      <c r="J481" s="1"/>
      <c r="K481" s="1"/>
      <c r="L481" s="1"/>
      <c r="M481" s="1"/>
      <c r="N481" s="848"/>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row>
    <row r="482" spans="1:54" x14ac:dyDescent="0.15">
      <c r="A482" s="1"/>
      <c r="B482" s="1"/>
      <c r="C482" s="1"/>
      <c r="D482" s="1"/>
      <c r="E482" s="1"/>
      <c r="F482" s="1"/>
      <c r="G482" s="1"/>
      <c r="H482" s="1"/>
      <c r="I482" s="1"/>
      <c r="J482" s="1"/>
      <c r="K482" s="1"/>
      <c r="L482" s="1"/>
      <c r="M482" s="1"/>
      <c r="N482" s="848"/>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row>
    <row r="483" spans="1:54" x14ac:dyDescent="0.15">
      <c r="A483" s="1"/>
      <c r="B483" s="1"/>
      <c r="C483" s="1"/>
      <c r="D483" s="1"/>
      <c r="E483" s="1"/>
      <c r="F483" s="1"/>
      <c r="G483" s="1"/>
      <c r="H483" s="1"/>
      <c r="I483" s="1"/>
      <c r="J483" s="1"/>
      <c r="K483" s="1"/>
      <c r="L483" s="1"/>
      <c r="M483" s="1"/>
      <c r="N483" s="848"/>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row>
    <row r="484" spans="1:54" x14ac:dyDescent="0.15">
      <c r="A484" s="1"/>
      <c r="B484" s="1"/>
      <c r="C484" s="1"/>
      <c r="D484" s="1"/>
      <c r="E484" s="1"/>
      <c r="F484" s="1"/>
      <c r="G484" s="1"/>
      <c r="H484" s="1"/>
      <c r="I484" s="1"/>
      <c r="J484" s="1"/>
      <c r="K484" s="1"/>
      <c r="L484" s="1"/>
      <c r="M484" s="1"/>
      <c r="N484" s="848"/>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row>
    <row r="485" spans="1:54" x14ac:dyDescent="0.15">
      <c r="A485" s="1"/>
      <c r="B485" s="1"/>
      <c r="C485" s="1"/>
      <c r="D485" s="1"/>
      <c r="E485" s="1"/>
      <c r="F485" s="1"/>
      <c r="G485" s="1"/>
      <c r="H485" s="1"/>
      <c r="I485" s="1"/>
      <c r="J485" s="1"/>
      <c r="K485" s="1"/>
      <c r="L485" s="1"/>
      <c r="M485" s="1"/>
      <c r="N485" s="848"/>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row>
    <row r="486" spans="1:54" x14ac:dyDescent="0.15">
      <c r="A486" s="1"/>
      <c r="B486" s="1"/>
      <c r="C486" s="1"/>
      <c r="D486" s="1"/>
      <c r="E486" s="1"/>
      <c r="F486" s="1"/>
      <c r="G486" s="1"/>
      <c r="H486" s="1"/>
      <c r="I486" s="1"/>
      <c r="J486" s="1"/>
      <c r="K486" s="1"/>
      <c r="L486" s="1"/>
      <c r="M486" s="1"/>
      <c r="N486" s="848"/>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row>
    <row r="487" spans="1:54" x14ac:dyDescent="0.15">
      <c r="A487" s="1"/>
      <c r="B487" s="1"/>
      <c r="C487" s="1"/>
      <c r="D487" s="1"/>
      <c r="E487" s="1"/>
      <c r="F487" s="1"/>
      <c r="G487" s="1"/>
      <c r="H487" s="1"/>
      <c r="I487" s="1"/>
      <c r="J487" s="1"/>
      <c r="K487" s="1"/>
      <c r="L487" s="1"/>
      <c r="M487" s="1"/>
      <c r="N487" s="848"/>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row>
    <row r="488" spans="1:54" x14ac:dyDescent="0.15">
      <c r="A488" s="1"/>
      <c r="B488" s="1"/>
      <c r="C488" s="1"/>
      <c r="D488" s="1"/>
      <c r="E488" s="1"/>
      <c r="F488" s="1"/>
      <c r="G488" s="1"/>
      <c r="H488" s="1"/>
      <c r="I488" s="1"/>
      <c r="J488" s="1"/>
      <c r="K488" s="1"/>
      <c r="L488" s="1"/>
      <c r="M488" s="1"/>
      <c r="N488" s="848"/>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row>
    <row r="489" spans="1:54" x14ac:dyDescent="0.15">
      <c r="A489" s="1"/>
      <c r="B489" s="1"/>
      <c r="C489" s="1"/>
      <c r="D489" s="1"/>
      <c r="E489" s="1"/>
      <c r="F489" s="1"/>
      <c r="G489" s="1"/>
      <c r="H489" s="1"/>
      <c r="I489" s="1"/>
      <c r="J489" s="1"/>
      <c r="K489" s="1"/>
      <c r="L489" s="1"/>
      <c r="M489" s="1"/>
      <c r="N489" s="848"/>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row>
    <row r="490" spans="1:54" x14ac:dyDescent="0.15">
      <c r="A490" s="1"/>
      <c r="B490" s="1"/>
      <c r="C490" s="1"/>
      <c r="D490" s="1"/>
      <c r="E490" s="1"/>
      <c r="F490" s="1"/>
      <c r="G490" s="1"/>
      <c r="H490" s="1"/>
      <c r="I490" s="1"/>
      <c r="J490" s="1"/>
      <c r="K490" s="1"/>
      <c r="L490" s="1"/>
      <c r="M490" s="1"/>
      <c r="N490" s="848"/>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row>
    <row r="491" spans="1:54" x14ac:dyDescent="0.15">
      <c r="A491" s="1"/>
      <c r="B491" s="1"/>
      <c r="C491" s="1"/>
      <c r="D491" s="1"/>
      <c r="E491" s="1"/>
      <c r="F491" s="1"/>
      <c r="G491" s="1"/>
      <c r="H491" s="1"/>
      <c r="I491" s="1"/>
      <c r="J491" s="1"/>
      <c r="K491" s="1"/>
      <c r="L491" s="1"/>
      <c r="M491" s="1"/>
      <c r="N491" s="848"/>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row>
    <row r="492" spans="1:54" x14ac:dyDescent="0.15">
      <c r="A492" s="1"/>
      <c r="B492" s="1"/>
      <c r="C492" s="1"/>
      <c r="D492" s="1"/>
      <c r="E492" s="1"/>
      <c r="F492" s="1"/>
      <c r="G492" s="1"/>
      <c r="H492" s="1"/>
      <c r="I492" s="1"/>
      <c r="J492" s="1"/>
      <c r="K492" s="1"/>
      <c r="L492" s="1"/>
      <c r="M492" s="1"/>
      <c r="N492" s="848"/>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row>
    <row r="493" spans="1:54" x14ac:dyDescent="0.15">
      <c r="A493" s="1"/>
      <c r="B493" s="1"/>
      <c r="C493" s="1"/>
      <c r="D493" s="1"/>
      <c r="E493" s="1"/>
      <c r="F493" s="1"/>
      <c r="G493" s="1"/>
      <c r="H493" s="1"/>
      <c r="I493" s="1"/>
      <c r="J493" s="1"/>
      <c r="K493" s="1"/>
      <c r="L493" s="1"/>
      <c r="M493" s="1"/>
      <c r="N493" s="848"/>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row>
    <row r="494" spans="1:54" x14ac:dyDescent="0.15">
      <c r="A494" s="1"/>
      <c r="B494" s="1"/>
      <c r="C494" s="1"/>
      <c r="D494" s="1"/>
      <c r="E494" s="1"/>
      <c r="F494" s="1"/>
      <c r="G494" s="1"/>
      <c r="H494" s="1"/>
      <c r="I494" s="1"/>
      <c r="J494" s="1"/>
      <c r="K494" s="1"/>
      <c r="L494" s="1"/>
      <c r="M494" s="1"/>
      <c r="N494" s="848"/>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row>
    <row r="495" spans="1:54" x14ac:dyDescent="0.15">
      <c r="A495" s="1"/>
      <c r="B495" s="1"/>
      <c r="C495" s="1"/>
      <c r="D495" s="1"/>
      <c r="E495" s="1"/>
      <c r="F495" s="1"/>
      <c r="G495" s="1"/>
      <c r="H495" s="1"/>
      <c r="I495" s="1"/>
      <c r="J495" s="1"/>
      <c r="K495" s="1"/>
      <c r="L495" s="1"/>
      <c r="M495" s="1"/>
      <c r="N495" s="848"/>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row>
    <row r="496" spans="1:54" x14ac:dyDescent="0.15">
      <c r="A496" s="1"/>
      <c r="B496" s="1"/>
      <c r="C496" s="1"/>
      <c r="D496" s="1"/>
      <c r="E496" s="1"/>
      <c r="F496" s="1"/>
      <c r="G496" s="1"/>
      <c r="H496" s="1"/>
      <c r="I496" s="1"/>
      <c r="J496" s="1"/>
      <c r="K496" s="1"/>
      <c r="L496" s="1"/>
      <c r="M496" s="1"/>
      <c r="N496" s="848"/>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row>
    <row r="497" spans="1:54" x14ac:dyDescent="0.15">
      <c r="A497" s="1"/>
      <c r="B497" s="1"/>
      <c r="C497" s="1"/>
      <c r="D497" s="1"/>
      <c r="E497" s="1"/>
      <c r="F497" s="1"/>
      <c r="G497" s="1"/>
      <c r="H497" s="1"/>
      <c r="I497" s="1"/>
      <c r="J497" s="1"/>
      <c r="K497" s="1"/>
      <c r="L497" s="1"/>
      <c r="M497" s="1"/>
      <c r="N497" s="848"/>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row>
    <row r="498" spans="1:54" x14ac:dyDescent="0.15">
      <c r="A498" s="1"/>
      <c r="B498" s="1"/>
      <c r="C498" s="1"/>
      <c r="D498" s="1"/>
      <c r="E498" s="1"/>
      <c r="F498" s="1"/>
      <c r="G498" s="1"/>
      <c r="H498" s="1"/>
      <c r="I498" s="1"/>
      <c r="J498" s="1"/>
      <c r="K498" s="1"/>
      <c r="L498" s="1"/>
      <c r="M498" s="1"/>
      <c r="N498" s="848"/>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row>
    <row r="499" spans="1:54" x14ac:dyDescent="0.15">
      <c r="A499" s="1"/>
      <c r="B499" s="1"/>
      <c r="C499" s="1"/>
      <c r="D499" s="1"/>
      <c r="E499" s="1"/>
      <c r="F499" s="1"/>
      <c r="G499" s="1"/>
      <c r="H499" s="1"/>
      <c r="I499" s="1"/>
      <c r="J499" s="1"/>
      <c r="K499" s="1"/>
      <c r="L499" s="1"/>
      <c r="M499" s="1"/>
      <c r="N499" s="848"/>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row>
    <row r="500" spans="1:54" x14ac:dyDescent="0.15">
      <c r="A500" s="1"/>
      <c r="B500" s="1"/>
      <c r="C500" s="1"/>
      <c r="D500" s="1"/>
      <c r="E500" s="1"/>
      <c r="F500" s="1"/>
      <c r="G500" s="1"/>
      <c r="H500" s="1"/>
      <c r="I500" s="1"/>
      <c r="J500" s="1"/>
      <c r="K500" s="1"/>
      <c r="L500" s="1"/>
      <c r="M500" s="1"/>
      <c r="N500" s="848"/>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row>
    <row r="501" spans="1:54" x14ac:dyDescent="0.15">
      <c r="A501" s="1"/>
      <c r="B501" s="1"/>
      <c r="C501" s="1"/>
      <c r="D501" s="1"/>
      <c r="E501" s="1"/>
      <c r="F501" s="1"/>
      <c r="G501" s="1"/>
      <c r="H501" s="1"/>
      <c r="I501" s="1"/>
      <c r="J501" s="1"/>
      <c r="K501" s="1"/>
      <c r="L501" s="1"/>
      <c r="M501" s="1"/>
      <c r="N501" s="848"/>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row>
    <row r="502" spans="1:54" x14ac:dyDescent="0.15">
      <c r="A502" s="1"/>
      <c r="B502" s="1"/>
      <c r="C502" s="1"/>
      <c r="D502" s="1"/>
      <c r="E502" s="1"/>
      <c r="F502" s="1"/>
      <c r="G502" s="1"/>
      <c r="H502" s="1"/>
      <c r="I502" s="1"/>
      <c r="J502" s="1"/>
      <c r="K502" s="1"/>
      <c r="L502" s="1"/>
      <c r="M502" s="1"/>
      <c r="N502" s="848"/>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row>
    <row r="503" spans="1:54" x14ac:dyDescent="0.15">
      <c r="A503" s="1"/>
      <c r="B503" s="1"/>
      <c r="C503" s="1"/>
      <c r="D503" s="1"/>
      <c r="E503" s="1"/>
      <c r="F503" s="1"/>
      <c r="G503" s="1"/>
      <c r="H503" s="1"/>
      <c r="I503" s="1"/>
      <c r="J503" s="1"/>
      <c r="K503" s="1"/>
      <c r="L503" s="1"/>
      <c r="M503" s="1"/>
      <c r="N503" s="848"/>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row>
    <row r="504" spans="1:54" x14ac:dyDescent="0.15">
      <c r="A504" s="1"/>
      <c r="B504" s="1"/>
      <c r="C504" s="1"/>
      <c r="D504" s="1"/>
      <c r="E504" s="1"/>
      <c r="F504" s="1"/>
      <c r="G504" s="1"/>
      <c r="H504" s="1"/>
      <c r="I504" s="1"/>
      <c r="J504" s="1"/>
      <c r="K504" s="1"/>
      <c r="L504" s="1"/>
      <c r="M504" s="1"/>
      <c r="N504" s="848"/>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row>
    <row r="505" spans="1:54" x14ac:dyDescent="0.15">
      <c r="A505" s="1"/>
      <c r="B505" s="1"/>
      <c r="C505" s="1"/>
      <c r="D505" s="1"/>
      <c r="E505" s="1"/>
      <c r="F505" s="1"/>
      <c r="G505" s="1"/>
      <c r="H505" s="1"/>
      <c r="I505" s="1"/>
      <c r="J505" s="1"/>
      <c r="K505" s="1"/>
      <c r="L505" s="1"/>
      <c r="M505" s="1"/>
      <c r="N505" s="848"/>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row>
    <row r="506" spans="1:54" x14ac:dyDescent="0.15">
      <c r="A506" s="1"/>
      <c r="B506" s="1"/>
      <c r="C506" s="1"/>
      <c r="D506" s="1"/>
      <c r="E506" s="1"/>
      <c r="F506" s="1"/>
      <c r="G506" s="1"/>
      <c r="H506" s="1"/>
      <c r="I506" s="1"/>
      <c r="J506" s="1"/>
      <c r="K506" s="1"/>
      <c r="L506" s="1"/>
      <c r="M506" s="1"/>
      <c r="N506" s="848"/>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row>
    <row r="507" spans="1:54" x14ac:dyDescent="0.15">
      <c r="A507" s="1"/>
      <c r="B507" s="1"/>
      <c r="C507" s="1"/>
      <c r="D507" s="1"/>
      <c r="E507" s="1"/>
      <c r="F507" s="1"/>
      <c r="G507" s="1"/>
      <c r="H507" s="1"/>
      <c r="I507" s="1"/>
      <c r="J507" s="1"/>
      <c r="K507" s="1"/>
      <c r="L507" s="1"/>
      <c r="M507" s="1"/>
      <c r="N507" s="848"/>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row>
    <row r="508" spans="1:54" x14ac:dyDescent="0.15">
      <c r="A508" s="1"/>
      <c r="B508" s="1"/>
      <c r="C508" s="1"/>
      <c r="D508" s="1"/>
      <c r="E508" s="1"/>
      <c r="F508" s="1"/>
      <c r="G508" s="1"/>
      <c r="H508" s="1"/>
      <c r="I508" s="1"/>
      <c r="J508" s="1"/>
      <c r="K508" s="1"/>
      <c r="L508" s="1"/>
      <c r="M508" s="1"/>
      <c r="N508" s="848"/>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row>
    <row r="509" spans="1:54" x14ac:dyDescent="0.15">
      <c r="A509" s="1"/>
      <c r="B509" s="1"/>
      <c r="C509" s="1"/>
      <c r="D509" s="1"/>
      <c r="E509" s="1"/>
      <c r="F509" s="1"/>
      <c r="G509" s="1"/>
      <c r="H509" s="1"/>
      <c r="I509" s="1"/>
      <c r="J509" s="1"/>
      <c r="K509" s="1"/>
      <c r="L509" s="1"/>
      <c r="M509" s="1"/>
      <c r="N509" s="848"/>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row>
    <row r="510" spans="1:54" x14ac:dyDescent="0.15">
      <c r="A510" s="1"/>
      <c r="B510" s="1"/>
      <c r="C510" s="1"/>
      <c r="D510" s="1"/>
      <c r="E510" s="1"/>
      <c r="F510" s="1"/>
      <c r="G510" s="1"/>
      <c r="H510" s="1"/>
      <c r="I510" s="1"/>
      <c r="J510" s="1"/>
      <c r="K510" s="1"/>
      <c r="L510" s="1"/>
      <c r="M510" s="1"/>
      <c r="N510" s="848"/>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row>
    <row r="511" spans="1:54" x14ac:dyDescent="0.15">
      <c r="A511" s="1"/>
      <c r="B511" s="1"/>
      <c r="C511" s="1"/>
      <c r="D511" s="1"/>
      <c r="E511" s="1"/>
      <c r="F511" s="1"/>
      <c r="G511" s="1"/>
      <c r="H511" s="1"/>
      <c r="I511" s="1"/>
      <c r="J511" s="1"/>
      <c r="K511" s="1"/>
      <c r="L511" s="1"/>
      <c r="M511" s="1"/>
      <c r="N511" s="848"/>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row>
    <row r="512" spans="1:54" x14ac:dyDescent="0.15">
      <c r="A512" s="1"/>
      <c r="B512" s="1"/>
      <c r="C512" s="1"/>
      <c r="D512" s="1"/>
      <c r="E512" s="1"/>
      <c r="F512" s="1"/>
      <c r="G512" s="1"/>
      <c r="H512" s="1"/>
      <c r="I512" s="1"/>
      <c r="J512" s="1"/>
      <c r="K512" s="1"/>
      <c r="L512" s="1"/>
      <c r="M512" s="1"/>
      <c r="N512" s="848"/>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row>
    <row r="513" spans="1:54" x14ac:dyDescent="0.15">
      <c r="A513" s="1"/>
      <c r="B513" s="1"/>
      <c r="C513" s="1"/>
      <c r="D513" s="1"/>
      <c r="E513" s="1"/>
      <c r="F513" s="1"/>
      <c r="G513" s="1"/>
      <c r="H513" s="1"/>
      <c r="I513" s="1"/>
      <c r="J513" s="1"/>
      <c r="K513" s="1"/>
      <c r="L513" s="1"/>
      <c r="M513" s="1"/>
      <c r="N513" s="848"/>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row>
    <row r="514" spans="1:54" x14ac:dyDescent="0.15">
      <c r="A514" s="1"/>
      <c r="B514" s="1"/>
      <c r="C514" s="1"/>
      <c r="D514" s="1"/>
      <c r="E514" s="1"/>
      <c r="F514" s="1"/>
      <c r="G514" s="1"/>
      <c r="H514" s="1"/>
      <c r="I514" s="1"/>
      <c r="J514" s="1"/>
      <c r="K514" s="1"/>
      <c r="L514" s="1"/>
      <c r="M514" s="1"/>
      <c r="N514" s="848"/>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row>
    <row r="515" spans="1:54" x14ac:dyDescent="0.15">
      <c r="A515" s="1"/>
      <c r="B515" s="1"/>
      <c r="C515" s="1"/>
      <c r="D515" s="1"/>
      <c r="E515" s="1"/>
      <c r="F515" s="1"/>
      <c r="G515" s="1"/>
      <c r="H515" s="1"/>
      <c r="I515" s="1"/>
      <c r="J515" s="1"/>
      <c r="K515" s="1"/>
      <c r="L515" s="1"/>
      <c r="M515" s="1"/>
      <c r="N515" s="848"/>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row>
    <row r="516" spans="1:54" x14ac:dyDescent="0.15">
      <c r="A516" s="1"/>
      <c r="B516" s="1"/>
      <c r="C516" s="1"/>
      <c r="D516" s="1"/>
      <c r="E516" s="1"/>
      <c r="F516" s="1"/>
      <c r="G516" s="1"/>
      <c r="H516" s="1"/>
      <c r="I516" s="1"/>
      <c r="J516" s="1"/>
      <c r="K516" s="1"/>
      <c r="L516" s="1"/>
      <c r="M516" s="1"/>
      <c r="N516" s="848"/>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row>
    <row r="517" spans="1:54" x14ac:dyDescent="0.15">
      <c r="A517" s="1"/>
      <c r="B517" s="1"/>
      <c r="C517" s="1"/>
      <c r="D517" s="1"/>
      <c r="E517" s="1"/>
      <c r="F517" s="1"/>
      <c r="G517" s="1"/>
      <c r="H517" s="1"/>
      <c r="I517" s="1"/>
      <c r="J517" s="1"/>
      <c r="K517" s="1"/>
      <c r="L517" s="1"/>
      <c r="M517" s="1"/>
      <c r="N517" s="848"/>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row>
    <row r="518" spans="1:54" x14ac:dyDescent="0.15">
      <c r="A518" s="1"/>
      <c r="B518" s="1"/>
      <c r="C518" s="1"/>
      <c r="D518" s="1"/>
      <c r="E518" s="1"/>
      <c r="F518" s="1"/>
      <c r="G518" s="1"/>
      <c r="H518" s="1"/>
      <c r="I518" s="1"/>
      <c r="J518" s="1"/>
      <c r="K518" s="1"/>
      <c r="L518" s="1"/>
      <c r="M518" s="1"/>
      <c r="N518" s="848"/>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row>
    <row r="519" spans="1:54" x14ac:dyDescent="0.15">
      <c r="A519" s="1"/>
      <c r="B519" s="1"/>
      <c r="C519" s="1"/>
      <c r="D519" s="1"/>
      <c r="E519" s="1"/>
      <c r="F519" s="1"/>
      <c r="G519" s="1"/>
      <c r="H519" s="1"/>
      <c r="I519" s="1"/>
      <c r="J519" s="1"/>
      <c r="K519" s="1"/>
      <c r="L519" s="1"/>
      <c r="M519" s="1"/>
      <c r="N519" s="848"/>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row>
    <row r="520" spans="1:54" x14ac:dyDescent="0.15">
      <c r="A520" s="1"/>
      <c r="B520" s="1"/>
      <c r="C520" s="1"/>
      <c r="D520" s="1"/>
      <c r="E520" s="1"/>
      <c r="F520" s="1"/>
      <c r="G520" s="1"/>
      <c r="H520" s="1"/>
      <c r="I520" s="1"/>
      <c r="J520" s="1"/>
      <c r="K520" s="1"/>
      <c r="L520" s="1"/>
      <c r="M520" s="1"/>
      <c r="N520" s="848"/>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row>
    <row r="521" spans="1:54" x14ac:dyDescent="0.15">
      <c r="A521" s="1"/>
      <c r="B521" s="1"/>
      <c r="C521" s="1"/>
      <c r="D521" s="1"/>
      <c r="E521" s="1"/>
      <c r="F521" s="1"/>
      <c r="G521" s="1"/>
      <c r="H521" s="1"/>
      <c r="I521" s="1"/>
      <c r="J521" s="1"/>
      <c r="K521" s="1"/>
      <c r="L521" s="1"/>
      <c r="M521" s="1"/>
      <c r="N521" s="848"/>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row>
    <row r="522" spans="1:54" x14ac:dyDescent="0.15">
      <c r="A522" s="1"/>
      <c r="B522" s="1"/>
      <c r="C522" s="1"/>
      <c r="D522" s="1"/>
      <c r="E522" s="1"/>
      <c r="F522" s="1"/>
      <c r="G522" s="1"/>
      <c r="H522" s="1"/>
      <c r="I522" s="1"/>
      <c r="J522" s="1"/>
      <c r="K522" s="1"/>
      <c r="L522" s="1"/>
      <c r="M522" s="1"/>
      <c r="N522" s="848"/>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row>
    <row r="523" spans="1:54" x14ac:dyDescent="0.15">
      <c r="A523" s="1"/>
      <c r="B523" s="1"/>
      <c r="C523" s="1"/>
      <c r="D523" s="1"/>
      <c r="E523" s="1"/>
      <c r="F523" s="1"/>
      <c r="G523" s="1"/>
      <c r="H523" s="1"/>
      <c r="I523" s="1"/>
      <c r="J523" s="1"/>
      <c r="K523" s="1"/>
      <c r="L523" s="1"/>
      <c r="M523" s="1"/>
      <c r="N523" s="848"/>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row>
    <row r="524" spans="1:54" x14ac:dyDescent="0.15">
      <c r="A524" s="1"/>
      <c r="B524" s="1"/>
      <c r="C524" s="1"/>
      <c r="D524" s="1"/>
      <c r="E524" s="1"/>
      <c r="F524" s="1"/>
      <c r="G524" s="1"/>
      <c r="H524" s="1"/>
      <c r="I524" s="1"/>
      <c r="J524" s="1"/>
      <c r="K524" s="1"/>
      <c r="L524" s="1"/>
      <c r="M524" s="1"/>
      <c r="N524" s="848"/>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row>
    <row r="525" spans="1:54" x14ac:dyDescent="0.15">
      <c r="A525" s="1"/>
      <c r="B525" s="1"/>
      <c r="C525" s="1"/>
      <c r="D525" s="1"/>
      <c r="E525" s="1"/>
      <c r="F525" s="1"/>
      <c r="G525" s="1"/>
      <c r="H525" s="1"/>
      <c r="I525" s="1"/>
      <c r="J525" s="1"/>
      <c r="K525" s="1"/>
      <c r="L525" s="1"/>
      <c r="M525" s="1"/>
      <c r="N525" s="848"/>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row>
    <row r="526" spans="1:54" x14ac:dyDescent="0.15">
      <c r="A526" s="1"/>
      <c r="B526" s="1"/>
      <c r="C526" s="1"/>
      <c r="D526" s="1"/>
      <c r="E526" s="1"/>
      <c r="F526" s="1"/>
      <c r="G526" s="1"/>
      <c r="H526" s="1"/>
      <c r="I526" s="1"/>
      <c r="J526" s="1"/>
      <c r="K526" s="1"/>
      <c r="L526" s="1"/>
      <c r="M526" s="1"/>
      <c r="N526" s="848"/>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row>
    <row r="527" spans="1:54" x14ac:dyDescent="0.15">
      <c r="A527" s="1"/>
      <c r="B527" s="1"/>
      <c r="C527" s="1"/>
      <c r="D527" s="1"/>
      <c r="E527" s="1"/>
      <c r="F527" s="1"/>
      <c r="G527" s="1"/>
      <c r="H527" s="1"/>
      <c r="I527" s="1"/>
      <c r="J527" s="1"/>
      <c r="K527" s="1"/>
      <c r="L527" s="1"/>
      <c r="M527" s="1"/>
      <c r="N527" s="848"/>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row>
    <row r="528" spans="1:54" x14ac:dyDescent="0.15">
      <c r="A528" s="1"/>
      <c r="B528" s="1"/>
      <c r="C528" s="1"/>
      <c r="D528" s="1"/>
      <c r="E528" s="1"/>
      <c r="F528" s="1"/>
      <c r="G528" s="1"/>
      <c r="H528" s="1"/>
      <c r="I528" s="1"/>
      <c r="J528" s="1"/>
      <c r="K528" s="1"/>
      <c r="L528" s="1"/>
      <c r="M528" s="1"/>
      <c r="N528" s="848"/>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row>
    <row r="529" spans="1:54" x14ac:dyDescent="0.15">
      <c r="A529" s="1"/>
      <c r="B529" s="1"/>
      <c r="C529" s="1"/>
      <c r="D529" s="1"/>
      <c r="E529" s="1"/>
      <c r="F529" s="1"/>
      <c r="G529" s="1"/>
      <c r="H529" s="1"/>
      <c r="I529" s="1"/>
      <c r="J529" s="1"/>
      <c r="K529" s="1"/>
      <c r="L529" s="1"/>
      <c r="M529" s="1"/>
      <c r="N529" s="848"/>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row>
    <row r="530" spans="1:54" x14ac:dyDescent="0.15">
      <c r="A530" s="1"/>
      <c r="B530" s="1"/>
      <c r="C530" s="1"/>
      <c r="D530" s="1"/>
      <c r="E530" s="1"/>
      <c r="F530" s="1"/>
      <c r="G530" s="1"/>
      <c r="H530" s="1"/>
      <c r="I530" s="1"/>
      <c r="J530" s="1"/>
      <c r="K530" s="1"/>
      <c r="L530" s="1"/>
      <c r="M530" s="1"/>
      <c r="N530" s="848"/>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row>
    <row r="531" spans="1:54" x14ac:dyDescent="0.15">
      <c r="A531" s="1"/>
      <c r="B531" s="1"/>
      <c r="C531" s="1"/>
      <c r="D531" s="1"/>
      <c r="E531" s="1"/>
      <c r="F531" s="1"/>
      <c r="G531" s="1"/>
      <c r="H531" s="1"/>
      <c r="I531" s="1"/>
      <c r="J531" s="1"/>
      <c r="K531" s="1"/>
      <c r="L531" s="1"/>
      <c r="M531" s="1"/>
      <c r="N531" s="848"/>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row>
    <row r="532" spans="1:54" x14ac:dyDescent="0.15">
      <c r="A532" s="1"/>
      <c r="B532" s="1"/>
      <c r="C532" s="1"/>
      <c r="D532" s="1"/>
      <c r="E532" s="1"/>
      <c r="F532" s="1"/>
      <c r="G532" s="1"/>
      <c r="H532" s="1"/>
      <c r="I532" s="1"/>
      <c r="J532" s="1"/>
      <c r="K532" s="1"/>
      <c r="L532" s="1"/>
      <c r="M532" s="1"/>
      <c r="N532" s="848"/>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row>
    <row r="533" spans="1:54" x14ac:dyDescent="0.15">
      <c r="A533" s="1"/>
      <c r="B533" s="1"/>
      <c r="C533" s="1"/>
      <c r="D533" s="1"/>
      <c r="E533" s="1"/>
      <c r="F533" s="1"/>
      <c r="G533" s="1"/>
      <c r="H533" s="1"/>
      <c r="I533" s="1"/>
      <c r="J533" s="1"/>
      <c r="K533" s="1"/>
      <c r="L533" s="1"/>
      <c r="M533" s="1"/>
      <c r="N533" s="848"/>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row>
    <row r="534" spans="1:54" x14ac:dyDescent="0.15">
      <c r="A534" s="1"/>
      <c r="B534" s="1"/>
      <c r="C534" s="1"/>
      <c r="D534" s="1"/>
      <c r="E534" s="1"/>
      <c r="F534" s="1"/>
      <c r="G534" s="1"/>
      <c r="H534" s="1"/>
      <c r="I534" s="1"/>
      <c r="J534" s="1"/>
      <c r="K534" s="1"/>
      <c r="L534" s="1"/>
      <c r="M534" s="1"/>
      <c r="N534" s="848"/>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row>
    <row r="535" spans="1:54" x14ac:dyDescent="0.15">
      <c r="A535" s="1"/>
      <c r="B535" s="1"/>
      <c r="C535" s="1"/>
      <c r="D535" s="1"/>
      <c r="E535" s="1"/>
      <c r="F535" s="1"/>
      <c r="G535" s="1"/>
      <c r="H535" s="1"/>
      <c r="I535" s="1"/>
      <c r="J535" s="1"/>
      <c r="K535" s="1"/>
      <c r="L535" s="1"/>
      <c r="M535" s="1"/>
      <c r="N535" s="848"/>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row>
    <row r="536" spans="1:54" x14ac:dyDescent="0.15">
      <c r="A536" s="1"/>
      <c r="B536" s="1"/>
      <c r="C536" s="1"/>
      <c r="D536" s="1"/>
      <c r="E536" s="1"/>
      <c r="F536" s="1"/>
      <c r="G536" s="1"/>
      <c r="H536" s="1"/>
      <c r="I536" s="1"/>
      <c r="J536" s="1"/>
      <c r="K536" s="1"/>
      <c r="L536" s="1"/>
      <c r="M536" s="1"/>
      <c r="N536" s="848"/>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row>
    <row r="537" spans="1:54" x14ac:dyDescent="0.15">
      <c r="A537" s="1"/>
      <c r="B537" s="1"/>
      <c r="C537" s="1"/>
      <c r="D537" s="1"/>
      <c r="E537" s="1"/>
      <c r="F537" s="1"/>
      <c r="G537" s="1"/>
      <c r="H537" s="1"/>
      <c r="I537" s="1"/>
      <c r="J537" s="1"/>
      <c r="K537" s="1"/>
      <c r="L537" s="1"/>
      <c r="M537" s="1"/>
      <c r="N537" s="848"/>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row>
    <row r="538" spans="1:54" x14ac:dyDescent="0.15">
      <c r="A538" s="1"/>
      <c r="B538" s="1"/>
      <c r="C538" s="1"/>
      <c r="D538" s="1"/>
      <c r="E538" s="1"/>
      <c r="F538" s="1"/>
      <c r="G538" s="1"/>
      <c r="H538" s="1"/>
      <c r="I538" s="1"/>
      <c r="J538" s="1"/>
      <c r="K538" s="1"/>
      <c r="L538" s="1"/>
      <c r="M538" s="1"/>
      <c r="N538" s="848"/>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row>
    <row r="539" spans="1:54" x14ac:dyDescent="0.15">
      <c r="A539" s="1"/>
      <c r="B539" s="1"/>
      <c r="C539" s="1"/>
      <c r="D539" s="1"/>
      <c r="E539" s="1"/>
      <c r="F539" s="1"/>
      <c r="G539" s="1"/>
      <c r="H539" s="1"/>
      <c r="I539" s="1"/>
      <c r="J539" s="1"/>
      <c r="K539" s="1"/>
      <c r="L539" s="1"/>
      <c r="M539" s="1"/>
      <c r="N539" s="848"/>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row>
    <row r="540" spans="1:54" x14ac:dyDescent="0.15">
      <c r="A540" s="1"/>
      <c r="B540" s="1"/>
      <c r="C540" s="1"/>
      <c r="D540" s="1"/>
      <c r="E540" s="1"/>
      <c r="F540" s="1"/>
      <c r="G540" s="1"/>
      <c r="H540" s="1"/>
      <c r="I540" s="1"/>
      <c r="J540" s="1"/>
      <c r="K540" s="1"/>
      <c r="L540" s="1"/>
      <c r="M540" s="1"/>
      <c r="N540" s="848"/>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row>
  </sheetData>
  <sheetProtection sheet="1" objects="1" scenarios="1"/>
  <mergeCells count="134">
    <mergeCell ref="E120:F120"/>
    <mergeCell ref="E121:F121"/>
    <mergeCell ref="K110:L112"/>
    <mergeCell ref="N111:O111"/>
    <mergeCell ref="N112:O112"/>
    <mergeCell ref="E193:F193"/>
    <mergeCell ref="D395:G395"/>
    <mergeCell ref="L380:M380"/>
    <mergeCell ref="J107:K107"/>
    <mergeCell ref="H380:I380"/>
    <mergeCell ref="H180:I180"/>
    <mergeCell ref="H387:I387"/>
    <mergeCell ref="E122:F122"/>
    <mergeCell ref="E190:F190"/>
    <mergeCell ref="E191:F191"/>
    <mergeCell ref="E192:F192"/>
    <mergeCell ref="E198:F198"/>
    <mergeCell ref="E119:F119"/>
    <mergeCell ref="D306:E306"/>
    <mergeCell ref="E123:F123"/>
    <mergeCell ref="E124:F124"/>
    <mergeCell ref="E125:F125"/>
    <mergeCell ref="E185:F185"/>
    <mergeCell ref="E134:F134"/>
    <mergeCell ref="N110:O110"/>
    <mergeCell ref="E13:G13"/>
    <mergeCell ref="E72:G72"/>
    <mergeCell ref="E118:F118"/>
    <mergeCell ref="G18:J18"/>
    <mergeCell ref="E20:F20"/>
    <mergeCell ref="E107:G107"/>
    <mergeCell ref="E111:F111"/>
    <mergeCell ref="H13:I13"/>
    <mergeCell ref="H107:I107"/>
    <mergeCell ref="E113:F113"/>
    <mergeCell ref="E114:F114"/>
    <mergeCell ref="E115:F115"/>
    <mergeCell ref="E116:F116"/>
    <mergeCell ref="E117:F117"/>
    <mergeCell ref="E2:H2"/>
    <mergeCell ref="K3:M3"/>
    <mergeCell ref="M2:O2"/>
    <mergeCell ref="C6:E6"/>
    <mergeCell ref="F6:H6"/>
    <mergeCell ref="K6:O6"/>
    <mergeCell ref="N53:O53"/>
    <mergeCell ref="N19:O19"/>
    <mergeCell ref="E75:F75"/>
    <mergeCell ref="N75:O75"/>
    <mergeCell ref="H53:I53"/>
    <mergeCell ref="H72:I72"/>
    <mergeCell ref="N10:O10"/>
    <mergeCell ref="N16:O16"/>
    <mergeCell ref="E15:F15"/>
    <mergeCell ref="E53:F53"/>
    <mergeCell ref="E16:F16"/>
    <mergeCell ref="E126:F126"/>
    <mergeCell ref="E127:F127"/>
    <mergeCell ref="E128:F128"/>
    <mergeCell ref="E129:F129"/>
    <mergeCell ref="E130:F130"/>
    <mergeCell ref="E131:F131"/>
    <mergeCell ref="E132:F132"/>
    <mergeCell ref="E133:F133"/>
    <mergeCell ref="E151:F151"/>
    <mergeCell ref="E148:F148"/>
    <mergeCell ref="E149:F149"/>
    <mergeCell ref="E135:F135"/>
    <mergeCell ref="E136:F136"/>
    <mergeCell ref="E137:F137"/>
    <mergeCell ref="E138:F138"/>
    <mergeCell ref="E139:F139"/>
    <mergeCell ref="E140:F140"/>
    <mergeCell ref="E141:F141"/>
    <mergeCell ref="E152:F152"/>
    <mergeCell ref="E153:F153"/>
    <mergeCell ref="E142:F142"/>
    <mergeCell ref="E143:F143"/>
    <mergeCell ref="E144:F144"/>
    <mergeCell ref="E145:F145"/>
    <mergeCell ref="E146:F146"/>
    <mergeCell ref="E147:F147"/>
    <mergeCell ref="E150:F150"/>
    <mergeCell ref="E159:F159"/>
    <mergeCell ref="E164:F164"/>
    <mergeCell ref="E165:F165"/>
    <mergeCell ref="E161:F161"/>
    <mergeCell ref="E160:F160"/>
    <mergeCell ref="E163:F163"/>
    <mergeCell ref="E158:F158"/>
    <mergeCell ref="E154:F154"/>
    <mergeCell ref="E155:F155"/>
    <mergeCell ref="E156:F156"/>
    <mergeCell ref="E157:F157"/>
    <mergeCell ref="E180:G180"/>
    <mergeCell ref="E199:F199"/>
    <mergeCell ref="E206:F206"/>
    <mergeCell ref="E204:F204"/>
    <mergeCell ref="E200:F200"/>
    <mergeCell ref="E201:F201"/>
    <mergeCell ref="E194:F194"/>
    <mergeCell ref="E202:F202"/>
    <mergeCell ref="E203:F203"/>
    <mergeCell ref="E187:F187"/>
    <mergeCell ref="E188:F188"/>
    <mergeCell ref="B295:E295"/>
    <mergeCell ref="E196:F196"/>
    <mergeCell ref="E197:F197"/>
    <mergeCell ref="E189:F189"/>
    <mergeCell ref="H332:I332"/>
    <mergeCell ref="H341:I341"/>
    <mergeCell ref="D323:F323"/>
    <mergeCell ref="L295:M295"/>
    <mergeCell ref="B304:E304"/>
    <mergeCell ref="L304:M304"/>
    <mergeCell ref="N362:O362"/>
    <mergeCell ref="E362:G362"/>
    <mergeCell ref="E366:G366"/>
    <mergeCell ref="E355:F355"/>
    <mergeCell ref="E356:F356"/>
    <mergeCell ref="N360:O360"/>
    <mergeCell ref="N361:O361"/>
    <mergeCell ref="L404:M404"/>
    <mergeCell ref="D315:F315"/>
    <mergeCell ref="D332:G332"/>
    <mergeCell ref="D341:G341"/>
    <mergeCell ref="E347:F347"/>
    <mergeCell ref="E348:F348"/>
    <mergeCell ref="E351:F351"/>
    <mergeCell ref="E352:F352"/>
    <mergeCell ref="K370:L370"/>
    <mergeCell ref="D387:G387"/>
    <mergeCell ref="E372:G372"/>
    <mergeCell ref="E376:G376"/>
  </mergeCells>
  <phoneticPr fontId="2" type="noConversion"/>
  <conditionalFormatting sqref="I149:I154 I156:I161 I114:I119 I121:I126 I128:I133 I135:I140 I142:I147 I2">
    <cfRule type="cellIs" dxfId="38" priority="1" stopIfTrue="1" operator="notEqual">
      <formula>0</formula>
    </cfRule>
  </conditionalFormatting>
  <conditionalFormatting sqref="R114:R119 R121:R126 R128:R133 R135:R140 R142:R147 R149:R154 R156:R161 M156:M161 M114:M119 M121:M126 M128:M133 M135:M140 M142:M147 M149:M154">
    <cfRule type="cellIs" dxfId="37" priority="2" stopIfTrue="1" operator="notEqual">
      <formula>0</formula>
    </cfRule>
  </conditionalFormatting>
  <conditionalFormatting sqref="P149:P154 P142:P147 P135:P140 P128:P133 P114:P119 P121:P126 P156:P161">
    <cfRule type="cellIs" dxfId="36" priority="3" stopIfTrue="1" operator="equal">
      <formula>$Z$114</formula>
    </cfRule>
  </conditionalFormatting>
  <conditionalFormatting sqref="Q149:Q154 Q121:Q126 Q114:Q119 Q128:Q133 Q135:Q140 Q142:Q147 Q156:Q161">
    <cfRule type="cellIs" dxfId="35" priority="4" stopIfTrue="1" operator="equal">
      <formula>$Z$115</formula>
    </cfRule>
  </conditionalFormatting>
  <conditionalFormatting sqref="J114:J161">
    <cfRule type="cellIs" dxfId="34" priority="5" stopIfTrue="1" operator="notEqual">
      <formula>0</formula>
    </cfRule>
  </conditionalFormatting>
  <conditionalFormatting sqref="H3:H4">
    <cfRule type="cellIs" dxfId="33" priority="6" stopIfTrue="1" operator="lessThan">
      <formula>0</formula>
    </cfRule>
  </conditionalFormatting>
  <dataValidations count="4">
    <dataValidation type="list" allowBlank="1" showInputMessage="1" showErrorMessage="1" sqref="F364 N149:N154 N142:N147 N135:N140 N128:N133 N121:N126 N156:N161 N114:N119" xr:uid="{00000000-0002-0000-0800-000000000000}">
      <formula1>fpago</formula1>
    </dataValidation>
    <dataValidation type="list" allowBlank="1" showInputMessage="1" showErrorMessage="1" sqref="G368 O156:O161 O114:O119 O149:O154 O142:O147 O135:O140 O128:O133 O121:O126" xr:uid="{00000000-0002-0000-0800-000001000000}">
      <formula1>plazopago</formula1>
    </dataValidation>
    <dataValidation type="list" allowBlank="1" showInputMessage="1" showErrorMessage="1" sqref="F374 K114:K119 K121:K126 K128:K133 K135:K140 K142:K147 K149:K154 K156:K161 J197:J203 I188:I194 I185" xr:uid="{00000000-0002-0000-0800-000002000000}">
      <formula1>AÑOS</formula1>
    </dataValidation>
    <dataValidation type="list" allowBlank="1" showInputMessage="1" showErrorMessage="1" sqref="H356 H114:H119 H121:H126 H128:H133 H135:H140 H142:H147 H149:H154 H156:H161" xr:uid="{00000000-0002-0000-0800-000003000000}">
      <formula1>formacompra</formula1>
    </dataValidation>
  </dataValidations>
  <hyperlinks>
    <hyperlink ref="O4" location="'3b'!A1" display="siguiente ►" xr:uid="{00000000-0004-0000-0800-000000000000}"/>
    <hyperlink ref="M2" location="P2a!A134" display="¿Cómo funciona y qué poner aquí?" xr:uid="{00000000-0004-0000-0800-000001000000}"/>
    <hyperlink ref="I2" location="'3a'!A188" display="'3a'!A188" xr:uid="{00000000-0004-0000-0800-000002000000}"/>
    <hyperlink ref="L295:M295" location="'3a'!A5" display="Volver arriba" xr:uid="{00000000-0004-0000-0800-000003000000}"/>
    <hyperlink ref="M2:O2" location="'3a'!A319" display="¿Cómo funciona y qué poner aquí?" xr:uid="{00000000-0004-0000-0800-000004000000}"/>
    <hyperlink ref="L304:M304" location="'3a'!A5" display="Volver arriba" xr:uid="{00000000-0004-0000-0800-000005000000}"/>
    <hyperlink ref="L380:M380" location="'3a'!A5" display="Volver arriba" xr:uid="{00000000-0004-0000-0800-000006000000}"/>
    <hyperlink ref="L404:M404" location="'3a'!A5" display="Volver arriba" xr:uid="{00000000-0004-0000-0800-000007000000}"/>
    <hyperlink ref="H53:I53" location="'3a'!A330" display="¿Qué poner aquí?" xr:uid="{00000000-0004-0000-0800-000008000000}"/>
    <hyperlink ref="H332:I332" location="'3a'!A72" display="Volver Inmovilizado Financiero" xr:uid="{00000000-0004-0000-0800-000009000000}"/>
    <hyperlink ref="H107:I107" location="'3a'!A364" display="¿Qué poner aquí?" xr:uid="{00000000-0004-0000-0800-00000A000000}"/>
    <hyperlink ref="H341:I341" location="'3a'!A107" display="Volver Inmovilizado - Activos" xr:uid="{00000000-0004-0000-0800-00000B000000}"/>
    <hyperlink ref="J107:K107" location="'3a'!A401" display="Aviso importante" xr:uid="{00000000-0004-0000-0800-00000C000000}"/>
    <hyperlink ref="H180:I180" location="'3a'!A410" display="¿Qué poner aquí?" xr:uid="{00000000-0004-0000-0800-00000D000000}"/>
    <hyperlink ref="H387:I387" location="'3a'!A180" display="Volver amortizacióninversiones" xr:uid="{00000000-0004-0000-0800-00000E000000}"/>
    <hyperlink ref="E206:F206" location="'3a'!A429" display="Tratamiento de los leasings" xr:uid="{00000000-0004-0000-0800-00000F000000}"/>
    <hyperlink ref="M4" location="'2b'!A1" display="◄ir gastos" xr:uid="{00000000-0004-0000-0800-000010000000}"/>
    <hyperlink ref="N4" location="pr!A1" display="ir presup. ►" xr:uid="{00000000-0004-0000-0800-000011000000}"/>
    <hyperlink ref="L4" location="'1'!A1" display="◄ir inicio" xr:uid="{00000000-0004-0000-0800-000012000000}"/>
    <hyperlink ref="H72:I72" location="'3a'!A357" display="¿Qué poner aquí?" xr:uid="{00000000-0004-0000-0800-000013000000}"/>
    <hyperlink ref="H380:I380" location="'3a'!A107" display="Volver Inmovilizado - Activos" xr:uid="{00000000-0004-0000-0800-000014000000}"/>
  </hyperlinks>
  <pageMargins left="0.75" right="0.75" top="1" bottom="1" header="0" footer="0"/>
  <drawing r:id="rId1"/>
  <legacyDrawing r:id="rId2"/>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40</vt:i4>
      </vt:variant>
      <vt:variant>
        <vt:lpstr>Rangos con nombre</vt:lpstr>
      </vt:variant>
      <vt:variant>
        <vt:i4>25</vt:i4>
      </vt:variant>
    </vt:vector>
  </HeadingPairs>
  <TitlesOfParts>
    <vt:vector size="65" baseType="lpstr">
      <vt:lpstr>INFO</vt:lpstr>
      <vt:lpstr>1</vt:lpstr>
      <vt:lpstr>2</vt:lpstr>
      <vt:lpstr>2a</vt:lpstr>
      <vt:lpstr>2b</vt:lpstr>
      <vt:lpstr>2c</vt:lpstr>
      <vt:lpstr>ae</vt:lpstr>
      <vt:lpstr>3</vt:lpstr>
      <vt:lpstr>3a</vt:lpstr>
      <vt:lpstr>Amortizaciones</vt:lpstr>
      <vt:lpstr>3b</vt:lpstr>
      <vt:lpstr>CResult</vt:lpstr>
      <vt:lpstr>pr</vt:lpstr>
      <vt:lpstr>4</vt:lpstr>
      <vt:lpstr>4a</vt:lpstr>
      <vt:lpstr>4b</vt:lpstr>
      <vt:lpstr>5</vt:lpstr>
      <vt:lpstr>5a</vt:lpstr>
      <vt:lpstr>5b</vt:lpstr>
      <vt:lpstr>6</vt:lpstr>
      <vt:lpstr>6a</vt:lpstr>
      <vt:lpstr>6b</vt:lpstr>
      <vt:lpstr>pr5</vt:lpstr>
      <vt:lpstr>t5</vt:lpstr>
      <vt:lpstr>b5</vt:lpstr>
      <vt:lpstr>Pagoinversiones</vt:lpstr>
      <vt:lpstr>prestamos</vt:lpstr>
      <vt:lpstr>SB</vt:lpstr>
      <vt:lpstr>CTesorería</vt:lpstr>
      <vt:lpstr>a5</vt:lpstr>
      <vt:lpstr>5 años</vt:lpstr>
      <vt:lpstr>FIN</vt:lpstr>
      <vt:lpstr>a</vt:lpstr>
      <vt:lpstr>b</vt:lpstr>
      <vt:lpstr>c</vt:lpstr>
      <vt:lpstr>d</vt:lpstr>
      <vt:lpstr>e</vt:lpstr>
      <vt:lpstr>f</vt:lpstr>
      <vt:lpstr>g</vt:lpstr>
      <vt:lpstr>h</vt:lpstr>
      <vt:lpstr>amortizacion</vt:lpstr>
      <vt:lpstr>AÑOS</vt:lpstr>
      <vt:lpstr>a!Área_de_impresión</vt:lpstr>
      <vt:lpstr>b!Área_de_impresión</vt:lpstr>
      <vt:lpstr>'c'!Área_de_impresión</vt:lpstr>
      <vt:lpstr>d!Área_de_impresión</vt:lpstr>
      <vt:lpstr>e!Área_de_impresión</vt:lpstr>
      <vt:lpstr>'f'!Área_de_impresión</vt:lpstr>
      <vt:lpstr>g!Área_de_impresión</vt:lpstr>
      <vt:lpstr>h!Área_de_impresión</vt:lpstr>
      <vt:lpstr>'pr5'!Área_de_impresión</vt:lpstr>
      <vt:lpstr>CARENCIA</vt:lpstr>
      <vt:lpstr>formacompra</vt:lpstr>
      <vt:lpstr>formaspago</vt:lpstr>
      <vt:lpstr>fpago</vt:lpstr>
      <vt:lpstr>leasings</vt:lpstr>
      <vt:lpstr>liquidacionhacienda</vt:lpstr>
      <vt:lpstr>meses</vt:lpstr>
      <vt:lpstr>pagosaño</vt:lpstr>
      <vt:lpstr>pcorto</vt:lpstr>
      <vt:lpstr>plargo</vt:lpstr>
      <vt:lpstr>plazopago</vt:lpstr>
      <vt:lpstr>repolizas</vt:lpstr>
      <vt:lpstr>respuesta</vt:lpstr>
      <vt:lpstr>sino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PNPRO v1.92 (español) Abril 2007</dc:title>
  <dc:creator/>
  <dc:description>Plan de Negocio a 5 años</dc:description>
  <cp:lastModifiedBy/>
  <cp:lastPrinted>2006-11-21T11:07:47Z</cp:lastPrinted>
  <dcterms:created xsi:type="dcterms:W3CDTF">2004-03-31T08:32:20Z</dcterms:created>
  <dcterms:modified xsi:type="dcterms:W3CDTF">2023-05-06T17:46:34Z</dcterms:modified>
</cp:coreProperties>
</file>